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760.xml" ContentType="application/vnd.openxmlformats-officedocument.spreadsheetml.queryTable+xml"/>
  <Override PartName="/xl/queryTables/queryTable2761.xml" ContentType="application/vnd.openxmlformats-officedocument.spreadsheetml.queryTable+xml"/>
  <Override PartName="/xl/queryTables/queryTable2762.xml" ContentType="application/vnd.openxmlformats-officedocument.spreadsheetml.queryTable+xml"/>
  <Override PartName="/xl/queryTables/queryTable2763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780.xml" ContentType="application/vnd.openxmlformats-officedocument.spreadsheetml.queryTable+xml"/>
  <Override PartName="/xl/queryTables/queryTable2781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2783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827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829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2860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2866.xml" ContentType="application/vnd.openxmlformats-officedocument.spreadsheetml.queryTable+xml"/>
  <Override PartName="/xl/queryTables/queryTable2867.xml" ContentType="application/vnd.openxmlformats-officedocument.spreadsheetml.queryTable+xml"/>
  <Override PartName="/xl/queryTables/queryTable2868.xml" ContentType="application/vnd.openxmlformats-officedocument.spreadsheetml.queryTable+xml"/>
  <Override PartName="/xl/queryTables/queryTable2869.xml" ContentType="application/vnd.openxmlformats-officedocument.spreadsheetml.queryTable+xml"/>
  <Override PartName="/xl/queryTables/queryTable2870.xml" ContentType="application/vnd.openxmlformats-officedocument.spreadsheetml.queryTable+xml"/>
  <Override PartName="/xl/queryTables/queryTable2871.xml" ContentType="application/vnd.openxmlformats-officedocument.spreadsheetml.queryTable+xml"/>
  <Override PartName="/xl/queryTables/queryTable2872.xml" ContentType="application/vnd.openxmlformats-officedocument.spreadsheetml.queryTable+xml"/>
  <Override PartName="/xl/queryTables/queryTable2873.xml" ContentType="application/vnd.openxmlformats-officedocument.spreadsheetml.queryTable+xml"/>
  <Override PartName="/xl/queryTables/queryTable2874.xml" ContentType="application/vnd.openxmlformats-officedocument.spreadsheetml.queryTable+xml"/>
  <Override PartName="/xl/queryTables/queryTable2875.xml" ContentType="application/vnd.openxmlformats-officedocument.spreadsheetml.queryTable+xml"/>
  <Override PartName="/xl/queryTables/queryTable2876.xml" ContentType="application/vnd.openxmlformats-officedocument.spreadsheetml.queryTable+xml"/>
  <Override PartName="/xl/queryTables/queryTable2877.xml" ContentType="application/vnd.openxmlformats-officedocument.spreadsheetml.queryTable+xml"/>
  <Override PartName="/xl/queryTables/queryTable2878.xml" ContentType="application/vnd.openxmlformats-officedocument.spreadsheetml.queryTable+xml"/>
  <Override PartName="/xl/queryTables/queryTable2879.xml" ContentType="application/vnd.openxmlformats-officedocument.spreadsheetml.queryTable+xml"/>
  <Override PartName="/xl/queryTables/queryTable2880.xml" ContentType="application/vnd.openxmlformats-officedocument.spreadsheetml.queryTable+xml"/>
  <Override PartName="/xl/queryTables/queryTable2881.xml" ContentType="application/vnd.openxmlformats-officedocument.spreadsheetml.queryTable+xml"/>
  <Override PartName="/xl/queryTables/queryTable2882.xml" ContentType="application/vnd.openxmlformats-officedocument.spreadsheetml.queryTable+xml"/>
  <Override PartName="/xl/queryTables/queryTable2883.xml" ContentType="application/vnd.openxmlformats-officedocument.spreadsheetml.queryTable+xml"/>
  <Override PartName="/xl/queryTables/queryTable2884.xml" ContentType="application/vnd.openxmlformats-officedocument.spreadsheetml.queryTable+xml"/>
  <Override PartName="/xl/queryTables/queryTable2885.xml" ContentType="application/vnd.openxmlformats-officedocument.spreadsheetml.queryTable+xml"/>
  <Override PartName="/xl/queryTables/queryTable2886.xml" ContentType="application/vnd.openxmlformats-officedocument.spreadsheetml.queryTable+xml"/>
  <Override PartName="/xl/queryTables/queryTable2887.xml" ContentType="application/vnd.openxmlformats-officedocument.spreadsheetml.queryTable+xml"/>
  <Override PartName="/xl/queryTables/queryTable2888.xml" ContentType="application/vnd.openxmlformats-officedocument.spreadsheetml.queryTable+xml"/>
  <Override PartName="/xl/queryTables/queryTable2889.xml" ContentType="application/vnd.openxmlformats-officedocument.spreadsheetml.queryTable+xml"/>
  <Override PartName="/xl/queryTables/queryTable2890.xml" ContentType="application/vnd.openxmlformats-officedocument.spreadsheetml.queryTable+xml"/>
  <Override PartName="/xl/queryTables/queryTable2891.xml" ContentType="application/vnd.openxmlformats-officedocument.spreadsheetml.queryTable+xml"/>
  <Override PartName="/xl/queryTables/queryTable2892.xml" ContentType="application/vnd.openxmlformats-officedocument.spreadsheetml.queryTable+xml"/>
  <Override PartName="/xl/queryTables/queryTable2893.xml" ContentType="application/vnd.openxmlformats-officedocument.spreadsheetml.queryTable+xml"/>
  <Override PartName="/xl/queryTables/queryTable2894.xml" ContentType="application/vnd.openxmlformats-officedocument.spreadsheetml.queryTable+xml"/>
  <Override PartName="/xl/queryTables/queryTable2895.xml" ContentType="application/vnd.openxmlformats-officedocument.spreadsheetml.queryTable+xml"/>
  <Override PartName="/xl/queryTables/queryTable2896.xml" ContentType="application/vnd.openxmlformats-officedocument.spreadsheetml.queryTable+xml"/>
  <Override PartName="/xl/queryTables/queryTable2897.xml" ContentType="application/vnd.openxmlformats-officedocument.spreadsheetml.queryTable+xml"/>
  <Override PartName="/xl/queryTables/queryTable2898.xml" ContentType="application/vnd.openxmlformats-officedocument.spreadsheetml.queryTable+xml"/>
  <Override PartName="/xl/queryTables/queryTable2899.xml" ContentType="application/vnd.openxmlformats-officedocument.spreadsheetml.queryTable+xml"/>
  <Override PartName="/xl/queryTables/queryTable2900.xml" ContentType="application/vnd.openxmlformats-officedocument.spreadsheetml.queryTable+xml"/>
  <Override PartName="/xl/queryTables/queryTable2901.xml" ContentType="application/vnd.openxmlformats-officedocument.spreadsheetml.queryTable+xml"/>
  <Override PartName="/xl/queryTables/queryTable2902.xml" ContentType="application/vnd.openxmlformats-officedocument.spreadsheetml.queryTable+xml"/>
  <Override PartName="/xl/queryTables/queryTable2903.xml" ContentType="application/vnd.openxmlformats-officedocument.spreadsheetml.queryTable+xml"/>
  <Override PartName="/xl/queryTables/queryTable2904.xml" ContentType="application/vnd.openxmlformats-officedocument.spreadsheetml.queryTable+xml"/>
  <Override PartName="/xl/queryTables/queryTable2905.xml" ContentType="application/vnd.openxmlformats-officedocument.spreadsheetml.queryTable+xml"/>
  <Override PartName="/xl/queryTables/queryTable2906.xml" ContentType="application/vnd.openxmlformats-officedocument.spreadsheetml.queryTable+xml"/>
  <Override PartName="/xl/queryTables/queryTable2907.xml" ContentType="application/vnd.openxmlformats-officedocument.spreadsheetml.queryTable+xml"/>
  <Override PartName="/xl/queryTables/queryTable2908.xml" ContentType="application/vnd.openxmlformats-officedocument.spreadsheetml.queryTable+xml"/>
  <Override PartName="/xl/queryTables/queryTable2909.xml" ContentType="application/vnd.openxmlformats-officedocument.spreadsheetml.queryTable+xml"/>
  <Override PartName="/xl/queryTables/queryTable2910.xml" ContentType="application/vnd.openxmlformats-officedocument.spreadsheetml.queryTable+xml"/>
  <Override PartName="/xl/queryTables/queryTable2911.xml" ContentType="application/vnd.openxmlformats-officedocument.spreadsheetml.queryTable+xml"/>
  <Override PartName="/xl/queryTables/queryTable2912.xml" ContentType="application/vnd.openxmlformats-officedocument.spreadsheetml.queryTable+xml"/>
  <Override PartName="/xl/queryTables/queryTable2913.xml" ContentType="application/vnd.openxmlformats-officedocument.spreadsheetml.queryTable+xml"/>
  <Override PartName="/xl/queryTables/queryTable2914.xml" ContentType="application/vnd.openxmlformats-officedocument.spreadsheetml.queryTable+xml"/>
  <Override PartName="/xl/queryTables/queryTable2915.xml" ContentType="application/vnd.openxmlformats-officedocument.spreadsheetml.queryTable+xml"/>
  <Override PartName="/xl/queryTables/queryTable2916.xml" ContentType="application/vnd.openxmlformats-officedocument.spreadsheetml.queryTable+xml"/>
  <Override PartName="/xl/queryTables/queryTable2917.xml" ContentType="application/vnd.openxmlformats-officedocument.spreadsheetml.queryTable+xml"/>
  <Override PartName="/xl/queryTables/queryTable2918.xml" ContentType="application/vnd.openxmlformats-officedocument.spreadsheetml.queryTable+xml"/>
  <Override PartName="/xl/queryTables/queryTable2919.xml" ContentType="application/vnd.openxmlformats-officedocument.spreadsheetml.queryTable+xml"/>
  <Override PartName="/xl/queryTables/queryTable2920.xml" ContentType="application/vnd.openxmlformats-officedocument.spreadsheetml.queryTable+xml"/>
  <Override PartName="/xl/queryTables/queryTable2921.xml" ContentType="application/vnd.openxmlformats-officedocument.spreadsheetml.queryTable+xml"/>
  <Override PartName="/xl/queryTables/queryTable2922.xml" ContentType="application/vnd.openxmlformats-officedocument.spreadsheetml.queryTable+xml"/>
  <Override PartName="/xl/queryTables/queryTable2923.xml" ContentType="application/vnd.openxmlformats-officedocument.spreadsheetml.queryTable+xml"/>
  <Override PartName="/xl/queryTables/queryTable2924.xml" ContentType="application/vnd.openxmlformats-officedocument.spreadsheetml.queryTable+xml"/>
  <Override PartName="/xl/queryTables/queryTable2925.xml" ContentType="application/vnd.openxmlformats-officedocument.spreadsheetml.queryTable+xml"/>
  <Override PartName="/xl/queryTables/queryTable2926.xml" ContentType="application/vnd.openxmlformats-officedocument.spreadsheetml.queryTable+xml"/>
  <Override PartName="/xl/queryTables/queryTable2927.xml" ContentType="application/vnd.openxmlformats-officedocument.spreadsheetml.queryTable+xml"/>
  <Override PartName="/xl/queryTables/queryTable2928.xml" ContentType="application/vnd.openxmlformats-officedocument.spreadsheetml.queryTable+xml"/>
  <Override PartName="/xl/queryTables/queryTable2929.xml" ContentType="application/vnd.openxmlformats-officedocument.spreadsheetml.queryTable+xml"/>
  <Override PartName="/xl/queryTables/queryTable2930.xml" ContentType="application/vnd.openxmlformats-officedocument.spreadsheetml.queryTable+xml"/>
  <Override PartName="/xl/queryTables/queryTable2931.xml" ContentType="application/vnd.openxmlformats-officedocument.spreadsheetml.queryTable+xml"/>
  <Override PartName="/xl/queryTables/queryTable2932.xml" ContentType="application/vnd.openxmlformats-officedocument.spreadsheetml.queryTable+xml"/>
  <Override PartName="/xl/queryTables/queryTable2933.xml" ContentType="application/vnd.openxmlformats-officedocument.spreadsheetml.queryTable+xml"/>
  <Override PartName="/xl/queryTables/queryTable2934.xml" ContentType="application/vnd.openxmlformats-officedocument.spreadsheetml.queryTable+xml"/>
  <Override PartName="/xl/queryTables/queryTable2935.xml" ContentType="application/vnd.openxmlformats-officedocument.spreadsheetml.queryTable+xml"/>
  <Override PartName="/xl/queryTables/queryTable2936.xml" ContentType="application/vnd.openxmlformats-officedocument.spreadsheetml.queryTable+xml"/>
  <Override PartName="/xl/queryTables/queryTable2937.xml" ContentType="application/vnd.openxmlformats-officedocument.spreadsheetml.queryTable+xml"/>
  <Override PartName="/xl/queryTables/queryTable2938.xml" ContentType="application/vnd.openxmlformats-officedocument.spreadsheetml.queryTable+xml"/>
  <Override PartName="/xl/queryTables/queryTable2939.xml" ContentType="application/vnd.openxmlformats-officedocument.spreadsheetml.queryTable+xml"/>
  <Override PartName="/xl/queryTables/queryTable2940.xml" ContentType="application/vnd.openxmlformats-officedocument.spreadsheetml.queryTable+xml"/>
  <Override PartName="/xl/queryTables/queryTable2941.xml" ContentType="application/vnd.openxmlformats-officedocument.spreadsheetml.queryTable+xml"/>
  <Override PartName="/xl/queryTables/queryTable2942.xml" ContentType="application/vnd.openxmlformats-officedocument.spreadsheetml.queryTable+xml"/>
  <Override PartName="/xl/queryTables/queryTable2943.xml" ContentType="application/vnd.openxmlformats-officedocument.spreadsheetml.queryTable+xml"/>
  <Override PartName="/xl/queryTables/queryTable2944.xml" ContentType="application/vnd.openxmlformats-officedocument.spreadsheetml.queryTable+xml"/>
  <Override PartName="/xl/queryTables/queryTable2945.xml" ContentType="application/vnd.openxmlformats-officedocument.spreadsheetml.queryTable+xml"/>
  <Override PartName="/xl/queryTables/queryTable2946.xml" ContentType="application/vnd.openxmlformats-officedocument.spreadsheetml.queryTable+xml"/>
  <Override PartName="/xl/queryTables/queryTable2947.xml" ContentType="application/vnd.openxmlformats-officedocument.spreadsheetml.queryTable+xml"/>
  <Override PartName="/xl/queryTables/queryTable2948.xml" ContentType="application/vnd.openxmlformats-officedocument.spreadsheetml.queryTable+xml"/>
  <Override PartName="/xl/queryTables/queryTable2949.xml" ContentType="application/vnd.openxmlformats-officedocument.spreadsheetml.queryTable+xml"/>
  <Override PartName="/xl/queryTables/queryTable2950.xml" ContentType="application/vnd.openxmlformats-officedocument.spreadsheetml.queryTable+xml"/>
  <Override PartName="/xl/queryTables/queryTable2951.xml" ContentType="application/vnd.openxmlformats-officedocument.spreadsheetml.queryTable+xml"/>
  <Override PartName="/xl/queryTables/queryTable2952.xml" ContentType="application/vnd.openxmlformats-officedocument.spreadsheetml.queryTable+xml"/>
  <Override PartName="/xl/queryTables/queryTable2953.xml" ContentType="application/vnd.openxmlformats-officedocument.spreadsheetml.queryTable+xml"/>
  <Override PartName="/xl/queryTables/queryTable2954.xml" ContentType="application/vnd.openxmlformats-officedocument.spreadsheetml.queryTable+xml"/>
  <Override PartName="/xl/queryTables/queryTable2955.xml" ContentType="application/vnd.openxmlformats-officedocument.spreadsheetml.queryTable+xml"/>
  <Override PartName="/xl/queryTables/queryTable2956.xml" ContentType="application/vnd.openxmlformats-officedocument.spreadsheetml.queryTable+xml"/>
  <Override PartName="/xl/queryTables/queryTable2957.xml" ContentType="application/vnd.openxmlformats-officedocument.spreadsheetml.queryTable+xml"/>
  <Override PartName="/xl/queryTables/queryTable2958.xml" ContentType="application/vnd.openxmlformats-officedocument.spreadsheetml.queryTable+xml"/>
  <Override PartName="/xl/queryTables/queryTable2959.xml" ContentType="application/vnd.openxmlformats-officedocument.spreadsheetml.queryTable+xml"/>
  <Override PartName="/xl/queryTables/queryTable2960.xml" ContentType="application/vnd.openxmlformats-officedocument.spreadsheetml.queryTable+xml"/>
  <Override PartName="/xl/queryTables/queryTable2961.xml" ContentType="application/vnd.openxmlformats-officedocument.spreadsheetml.queryTable+xml"/>
  <Override PartName="/xl/queryTables/queryTable2962.xml" ContentType="application/vnd.openxmlformats-officedocument.spreadsheetml.queryTable+xml"/>
  <Override PartName="/xl/queryTables/queryTable2963.xml" ContentType="application/vnd.openxmlformats-officedocument.spreadsheetml.queryTable+xml"/>
  <Override PartName="/xl/queryTables/queryTable2964.xml" ContentType="application/vnd.openxmlformats-officedocument.spreadsheetml.queryTable+xml"/>
  <Override PartName="/xl/queryTables/queryTable2965.xml" ContentType="application/vnd.openxmlformats-officedocument.spreadsheetml.queryTable+xml"/>
  <Override PartName="/xl/queryTables/queryTable2966.xml" ContentType="application/vnd.openxmlformats-officedocument.spreadsheetml.queryTable+xml"/>
  <Override PartName="/xl/queryTables/queryTable2967.xml" ContentType="application/vnd.openxmlformats-officedocument.spreadsheetml.queryTable+xml"/>
  <Override PartName="/xl/queryTables/queryTable2968.xml" ContentType="application/vnd.openxmlformats-officedocument.spreadsheetml.queryTable+xml"/>
  <Override PartName="/xl/queryTables/queryTable2969.xml" ContentType="application/vnd.openxmlformats-officedocument.spreadsheetml.queryTable+xml"/>
  <Override PartName="/xl/queryTables/queryTable2970.xml" ContentType="application/vnd.openxmlformats-officedocument.spreadsheetml.queryTable+xml"/>
  <Override PartName="/xl/queryTables/queryTable2971.xml" ContentType="application/vnd.openxmlformats-officedocument.spreadsheetml.queryTable+xml"/>
  <Override PartName="/xl/queryTables/queryTable2972.xml" ContentType="application/vnd.openxmlformats-officedocument.spreadsheetml.queryTable+xml"/>
  <Override PartName="/xl/queryTables/queryTable2973.xml" ContentType="application/vnd.openxmlformats-officedocument.spreadsheetml.queryTable+xml"/>
  <Override PartName="/xl/queryTables/queryTable2974.xml" ContentType="application/vnd.openxmlformats-officedocument.spreadsheetml.queryTable+xml"/>
  <Override PartName="/xl/queryTables/queryTable2975.xml" ContentType="application/vnd.openxmlformats-officedocument.spreadsheetml.queryTable+xml"/>
  <Override PartName="/xl/queryTables/queryTable2976.xml" ContentType="application/vnd.openxmlformats-officedocument.spreadsheetml.queryTable+xml"/>
  <Override PartName="/xl/queryTables/queryTable2977.xml" ContentType="application/vnd.openxmlformats-officedocument.spreadsheetml.queryTable+xml"/>
  <Override PartName="/xl/queryTables/queryTable2978.xml" ContentType="application/vnd.openxmlformats-officedocument.spreadsheetml.queryTable+xml"/>
  <Override PartName="/xl/queryTables/queryTable2979.xml" ContentType="application/vnd.openxmlformats-officedocument.spreadsheetml.queryTable+xml"/>
  <Override PartName="/xl/queryTables/queryTable2980.xml" ContentType="application/vnd.openxmlformats-officedocument.spreadsheetml.queryTable+xml"/>
  <Override PartName="/xl/queryTables/queryTable2981.xml" ContentType="application/vnd.openxmlformats-officedocument.spreadsheetml.queryTable+xml"/>
  <Override PartName="/xl/queryTables/queryTable2982.xml" ContentType="application/vnd.openxmlformats-officedocument.spreadsheetml.queryTable+xml"/>
  <Override PartName="/xl/queryTables/queryTable2983.xml" ContentType="application/vnd.openxmlformats-officedocument.spreadsheetml.queryTable+xml"/>
  <Override PartName="/xl/queryTables/queryTable2984.xml" ContentType="application/vnd.openxmlformats-officedocument.spreadsheetml.queryTable+xml"/>
  <Override PartName="/xl/queryTables/queryTable2985.xml" ContentType="application/vnd.openxmlformats-officedocument.spreadsheetml.queryTable+xml"/>
  <Override PartName="/xl/queryTables/queryTable2986.xml" ContentType="application/vnd.openxmlformats-officedocument.spreadsheetml.queryTable+xml"/>
  <Override PartName="/xl/queryTables/queryTable2987.xml" ContentType="application/vnd.openxmlformats-officedocument.spreadsheetml.queryTable+xml"/>
  <Override PartName="/xl/queryTables/queryTable2988.xml" ContentType="application/vnd.openxmlformats-officedocument.spreadsheetml.queryTable+xml"/>
  <Override PartName="/xl/queryTables/queryTable2989.xml" ContentType="application/vnd.openxmlformats-officedocument.spreadsheetml.queryTable+xml"/>
  <Override PartName="/xl/queryTables/queryTable2990.xml" ContentType="application/vnd.openxmlformats-officedocument.spreadsheetml.queryTable+xml"/>
  <Override PartName="/xl/queryTables/queryTable2991.xml" ContentType="application/vnd.openxmlformats-officedocument.spreadsheetml.queryTable+xml"/>
  <Override PartName="/xl/queryTables/queryTable2992.xml" ContentType="application/vnd.openxmlformats-officedocument.spreadsheetml.queryTable+xml"/>
  <Override PartName="/xl/queryTables/queryTable2993.xml" ContentType="application/vnd.openxmlformats-officedocument.spreadsheetml.queryTable+xml"/>
  <Override PartName="/xl/queryTables/queryTable2994.xml" ContentType="application/vnd.openxmlformats-officedocument.spreadsheetml.queryTable+xml"/>
  <Override PartName="/xl/queryTables/queryTable2995.xml" ContentType="application/vnd.openxmlformats-officedocument.spreadsheetml.queryTable+xml"/>
  <Override PartName="/xl/queryTables/queryTable2996.xml" ContentType="application/vnd.openxmlformats-officedocument.spreadsheetml.queryTable+xml"/>
  <Override PartName="/xl/queryTables/queryTable2997.xml" ContentType="application/vnd.openxmlformats-officedocument.spreadsheetml.queryTable+xml"/>
  <Override PartName="/xl/queryTables/queryTable2998.xml" ContentType="application/vnd.openxmlformats-officedocument.spreadsheetml.queryTable+xml"/>
  <Override PartName="/xl/queryTables/queryTable2999.xml" ContentType="application/vnd.openxmlformats-officedocument.spreadsheetml.queryTable+xml"/>
  <Override PartName="/xl/queryTables/queryTable3000.xml" ContentType="application/vnd.openxmlformats-officedocument.spreadsheetml.queryTable+xml"/>
  <Override PartName="/xl/queryTables/queryTable3001.xml" ContentType="application/vnd.openxmlformats-officedocument.spreadsheetml.queryTable+xml"/>
  <Override PartName="/xl/queryTables/queryTable3002.xml" ContentType="application/vnd.openxmlformats-officedocument.spreadsheetml.queryTable+xml"/>
  <Override PartName="/xl/queryTables/queryTable3003.xml" ContentType="application/vnd.openxmlformats-officedocument.spreadsheetml.queryTable+xml"/>
  <Override PartName="/xl/queryTables/queryTable3004.xml" ContentType="application/vnd.openxmlformats-officedocument.spreadsheetml.queryTable+xml"/>
  <Override PartName="/xl/queryTables/queryTable3005.xml" ContentType="application/vnd.openxmlformats-officedocument.spreadsheetml.queryTable+xml"/>
  <Override PartName="/xl/queryTables/queryTable3006.xml" ContentType="application/vnd.openxmlformats-officedocument.spreadsheetml.queryTable+xml"/>
  <Override PartName="/xl/queryTables/queryTable3007.xml" ContentType="application/vnd.openxmlformats-officedocument.spreadsheetml.queryTable+xml"/>
  <Override PartName="/xl/queryTables/queryTable3008.xml" ContentType="application/vnd.openxmlformats-officedocument.spreadsheetml.queryTable+xml"/>
  <Override PartName="/xl/queryTables/queryTable3009.xml" ContentType="application/vnd.openxmlformats-officedocument.spreadsheetml.queryTable+xml"/>
  <Override PartName="/xl/queryTables/queryTable3010.xml" ContentType="application/vnd.openxmlformats-officedocument.spreadsheetml.queryTable+xml"/>
  <Override PartName="/xl/queryTables/queryTable3011.xml" ContentType="application/vnd.openxmlformats-officedocument.spreadsheetml.queryTable+xml"/>
  <Override PartName="/xl/queryTables/queryTable3012.xml" ContentType="application/vnd.openxmlformats-officedocument.spreadsheetml.queryTable+xml"/>
  <Override PartName="/xl/queryTables/queryTable3013.xml" ContentType="application/vnd.openxmlformats-officedocument.spreadsheetml.queryTable+xml"/>
  <Override PartName="/xl/queryTables/queryTable3014.xml" ContentType="application/vnd.openxmlformats-officedocument.spreadsheetml.queryTable+xml"/>
  <Override PartName="/xl/queryTables/queryTable3015.xml" ContentType="application/vnd.openxmlformats-officedocument.spreadsheetml.queryTable+xml"/>
  <Override PartName="/xl/queryTables/queryTable3016.xml" ContentType="application/vnd.openxmlformats-officedocument.spreadsheetml.queryTable+xml"/>
  <Override PartName="/xl/queryTables/queryTable3017.xml" ContentType="application/vnd.openxmlformats-officedocument.spreadsheetml.queryTable+xml"/>
  <Override PartName="/xl/queryTables/queryTable3018.xml" ContentType="application/vnd.openxmlformats-officedocument.spreadsheetml.queryTable+xml"/>
  <Override PartName="/xl/queryTables/queryTable3019.xml" ContentType="application/vnd.openxmlformats-officedocument.spreadsheetml.queryTable+xml"/>
  <Override PartName="/xl/queryTables/queryTable3020.xml" ContentType="application/vnd.openxmlformats-officedocument.spreadsheetml.queryTable+xml"/>
  <Override PartName="/xl/queryTables/queryTable3021.xml" ContentType="application/vnd.openxmlformats-officedocument.spreadsheetml.queryTable+xml"/>
  <Override PartName="/xl/queryTables/queryTable3022.xml" ContentType="application/vnd.openxmlformats-officedocument.spreadsheetml.queryTable+xml"/>
  <Override PartName="/xl/queryTables/queryTable3023.xml" ContentType="application/vnd.openxmlformats-officedocument.spreadsheetml.queryTable+xml"/>
  <Override PartName="/xl/queryTables/queryTable3024.xml" ContentType="application/vnd.openxmlformats-officedocument.spreadsheetml.queryTable+xml"/>
  <Override PartName="/xl/queryTables/queryTable3025.xml" ContentType="application/vnd.openxmlformats-officedocument.spreadsheetml.queryTable+xml"/>
  <Override PartName="/xl/queryTables/queryTable3026.xml" ContentType="application/vnd.openxmlformats-officedocument.spreadsheetml.queryTable+xml"/>
  <Override PartName="/xl/queryTables/queryTable3027.xml" ContentType="application/vnd.openxmlformats-officedocument.spreadsheetml.queryTable+xml"/>
  <Override PartName="/xl/queryTables/queryTable3028.xml" ContentType="application/vnd.openxmlformats-officedocument.spreadsheetml.queryTable+xml"/>
  <Override PartName="/xl/queryTables/queryTable3029.xml" ContentType="application/vnd.openxmlformats-officedocument.spreadsheetml.queryTable+xml"/>
  <Override PartName="/xl/queryTables/queryTable3030.xml" ContentType="application/vnd.openxmlformats-officedocument.spreadsheetml.queryTable+xml"/>
  <Override PartName="/xl/queryTables/queryTable3031.xml" ContentType="application/vnd.openxmlformats-officedocument.spreadsheetml.queryTable+xml"/>
  <Override PartName="/xl/queryTables/queryTable3032.xml" ContentType="application/vnd.openxmlformats-officedocument.spreadsheetml.queryTable+xml"/>
  <Override PartName="/xl/queryTables/queryTable3033.xml" ContentType="application/vnd.openxmlformats-officedocument.spreadsheetml.queryTable+xml"/>
  <Override PartName="/xl/queryTables/queryTable3034.xml" ContentType="application/vnd.openxmlformats-officedocument.spreadsheetml.queryTable+xml"/>
  <Override PartName="/xl/queryTables/queryTable3035.xml" ContentType="application/vnd.openxmlformats-officedocument.spreadsheetml.queryTable+xml"/>
  <Override PartName="/xl/queryTables/queryTable3036.xml" ContentType="application/vnd.openxmlformats-officedocument.spreadsheetml.queryTable+xml"/>
  <Override PartName="/xl/queryTables/queryTable3037.xml" ContentType="application/vnd.openxmlformats-officedocument.spreadsheetml.queryTable+xml"/>
  <Override PartName="/xl/queryTables/queryTable3038.xml" ContentType="application/vnd.openxmlformats-officedocument.spreadsheetml.queryTable+xml"/>
  <Override PartName="/xl/queryTables/queryTable3039.xml" ContentType="application/vnd.openxmlformats-officedocument.spreadsheetml.queryTable+xml"/>
  <Override PartName="/xl/queryTables/queryTable3040.xml" ContentType="application/vnd.openxmlformats-officedocument.spreadsheetml.queryTable+xml"/>
  <Override PartName="/xl/queryTables/queryTable3041.xml" ContentType="application/vnd.openxmlformats-officedocument.spreadsheetml.queryTable+xml"/>
  <Override PartName="/xl/queryTables/queryTable3042.xml" ContentType="application/vnd.openxmlformats-officedocument.spreadsheetml.queryTable+xml"/>
  <Override PartName="/xl/queryTables/queryTable3043.xml" ContentType="application/vnd.openxmlformats-officedocument.spreadsheetml.queryTable+xml"/>
  <Override PartName="/xl/queryTables/queryTable3044.xml" ContentType="application/vnd.openxmlformats-officedocument.spreadsheetml.queryTable+xml"/>
  <Override PartName="/xl/queryTables/queryTable3045.xml" ContentType="application/vnd.openxmlformats-officedocument.spreadsheetml.queryTable+xml"/>
  <Override PartName="/xl/queryTables/queryTable3046.xml" ContentType="application/vnd.openxmlformats-officedocument.spreadsheetml.queryTable+xml"/>
  <Override PartName="/xl/queryTables/queryTable3047.xml" ContentType="application/vnd.openxmlformats-officedocument.spreadsheetml.queryTable+xml"/>
  <Override PartName="/xl/queryTables/queryTable3048.xml" ContentType="application/vnd.openxmlformats-officedocument.spreadsheetml.queryTable+xml"/>
  <Override PartName="/xl/queryTables/queryTable3049.xml" ContentType="application/vnd.openxmlformats-officedocument.spreadsheetml.queryTable+xml"/>
  <Override PartName="/xl/queryTables/queryTable3050.xml" ContentType="application/vnd.openxmlformats-officedocument.spreadsheetml.queryTable+xml"/>
  <Override PartName="/xl/queryTables/queryTable3051.xml" ContentType="application/vnd.openxmlformats-officedocument.spreadsheetml.queryTable+xml"/>
  <Override PartName="/xl/queryTables/queryTable3052.xml" ContentType="application/vnd.openxmlformats-officedocument.spreadsheetml.queryTable+xml"/>
  <Override PartName="/xl/queryTables/queryTable3053.xml" ContentType="application/vnd.openxmlformats-officedocument.spreadsheetml.queryTable+xml"/>
  <Override PartName="/xl/queryTables/queryTable3054.xml" ContentType="application/vnd.openxmlformats-officedocument.spreadsheetml.queryTable+xml"/>
  <Override PartName="/xl/queryTables/queryTable3055.xml" ContentType="application/vnd.openxmlformats-officedocument.spreadsheetml.queryTable+xml"/>
  <Override PartName="/xl/queryTables/queryTable3056.xml" ContentType="application/vnd.openxmlformats-officedocument.spreadsheetml.queryTable+xml"/>
  <Override PartName="/xl/queryTables/queryTable3057.xml" ContentType="application/vnd.openxmlformats-officedocument.spreadsheetml.queryTable+xml"/>
  <Override PartName="/xl/queryTables/queryTable3058.xml" ContentType="application/vnd.openxmlformats-officedocument.spreadsheetml.queryTable+xml"/>
  <Override PartName="/xl/queryTables/queryTable3059.xml" ContentType="application/vnd.openxmlformats-officedocument.spreadsheetml.queryTable+xml"/>
  <Override PartName="/xl/queryTables/queryTable3060.xml" ContentType="application/vnd.openxmlformats-officedocument.spreadsheetml.queryTable+xml"/>
  <Override PartName="/xl/queryTables/queryTable3061.xml" ContentType="application/vnd.openxmlformats-officedocument.spreadsheetml.queryTable+xml"/>
  <Override PartName="/xl/queryTables/queryTable3062.xml" ContentType="application/vnd.openxmlformats-officedocument.spreadsheetml.queryTable+xml"/>
  <Override PartName="/xl/queryTables/queryTable3063.xml" ContentType="application/vnd.openxmlformats-officedocument.spreadsheetml.queryTable+xml"/>
  <Override PartName="/xl/queryTables/queryTable3064.xml" ContentType="application/vnd.openxmlformats-officedocument.spreadsheetml.queryTable+xml"/>
  <Override PartName="/xl/queryTables/queryTable3065.xml" ContentType="application/vnd.openxmlformats-officedocument.spreadsheetml.queryTable+xml"/>
  <Override PartName="/xl/queryTables/queryTable3066.xml" ContentType="application/vnd.openxmlformats-officedocument.spreadsheetml.queryTable+xml"/>
  <Override PartName="/xl/queryTables/queryTable3067.xml" ContentType="application/vnd.openxmlformats-officedocument.spreadsheetml.queryTable+xml"/>
  <Override PartName="/xl/queryTables/queryTable3068.xml" ContentType="application/vnd.openxmlformats-officedocument.spreadsheetml.queryTable+xml"/>
  <Override PartName="/xl/queryTables/queryTable3069.xml" ContentType="application/vnd.openxmlformats-officedocument.spreadsheetml.queryTable+xml"/>
  <Override PartName="/xl/queryTables/queryTable3070.xml" ContentType="application/vnd.openxmlformats-officedocument.spreadsheetml.queryTable+xml"/>
  <Override PartName="/xl/queryTables/queryTable3071.xml" ContentType="application/vnd.openxmlformats-officedocument.spreadsheetml.queryTable+xml"/>
  <Override PartName="/xl/queryTables/queryTable3072.xml" ContentType="application/vnd.openxmlformats-officedocument.spreadsheetml.queryTable+xml"/>
  <Override PartName="/xl/queryTables/queryTable3073.xml" ContentType="application/vnd.openxmlformats-officedocument.spreadsheetml.queryTable+xml"/>
  <Override PartName="/xl/queryTables/queryTable3074.xml" ContentType="application/vnd.openxmlformats-officedocument.spreadsheetml.queryTable+xml"/>
  <Override PartName="/xl/queryTables/queryTable3075.xml" ContentType="application/vnd.openxmlformats-officedocument.spreadsheetml.queryTable+xml"/>
  <Override PartName="/xl/queryTables/queryTable3076.xml" ContentType="application/vnd.openxmlformats-officedocument.spreadsheetml.queryTable+xml"/>
  <Override PartName="/xl/queryTables/queryTable3077.xml" ContentType="application/vnd.openxmlformats-officedocument.spreadsheetml.queryTable+xml"/>
  <Override PartName="/xl/queryTables/queryTable3078.xml" ContentType="application/vnd.openxmlformats-officedocument.spreadsheetml.queryTable+xml"/>
  <Override PartName="/xl/queryTables/queryTable3079.xml" ContentType="application/vnd.openxmlformats-officedocument.spreadsheetml.queryTable+xml"/>
  <Override PartName="/xl/queryTables/queryTable3080.xml" ContentType="application/vnd.openxmlformats-officedocument.spreadsheetml.queryTable+xml"/>
  <Override PartName="/xl/queryTables/queryTable3081.xml" ContentType="application/vnd.openxmlformats-officedocument.spreadsheetml.queryTable+xml"/>
  <Override PartName="/xl/queryTables/queryTable3082.xml" ContentType="application/vnd.openxmlformats-officedocument.spreadsheetml.queryTable+xml"/>
  <Override PartName="/xl/queryTables/queryTable3083.xml" ContentType="application/vnd.openxmlformats-officedocument.spreadsheetml.queryTable+xml"/>
  <Override PartName="/xl/queryTables/queryTable3084.xml" ContentType="application/vnd.openxmlformats-officedocument.spreadsheetml.queryTable+xml"/>
  <Override PartName="/xl/queryTables/queryTable3085.xml" ContentType="application/vnd.openxmlformats-officedocument.spreadsheetml.queryTable+xml"/>
  <Override PartName="/xl/queryTables/queryTable3086.xml" ContentType="application/vnd.openxmlformats-officedocument.spreadsheetml.queryTable+xml"/>
  <Override PartName="/xl/queryTables/queryTable3087.xml" ContentType="application/vnd.openxmlformats-officedocument.spreadsheetml.queryTable+xml"/>
  <Override PartName="/xl/queryTables/queryTable3088.xml" ContentType="application/vnd.openxmlformats-officedocument.spreadsheetml.queryTable+xml"/>
  <Override PartName="/xl/queryTables/queryTable3089.xml" ContentType="application/vnd.openxmlformats-officedocument.spreadsheetml.queryTable+xml"/>
  <Override PartName="/xl/queryTables/queryTable3090.xml" ContentType="application/vnd.openxmlformats-officedocument.spreadsheetml.queryTable+xml"/>
  <Override PartName="/xl/queryTables/queryTable3091.xml" ContentType="application/vnd.openxmlformats-officedocument.spreadsheetml.queryTable+xml"/>
  <Override PartName="/xl/queryTables/queryTable3092.xml" ContentType="application/vnd.openxmlformats-officedocument.spreadsheetml.queryTable+xml"/>
  <Override PartName="/xl/queryTables/queryTable3093.xml" ContentType="application/vnd.openxmlformats-officedocument.spreadsheetml.queryTable+xml"/>
  <Override PartName="/xl/queryTables/queryTable3094.xml" ContentType="application/vnd.openxmlformats-officedocument.spreadsheetml.queryTable+xml"/>
  <Override PartName="/xl/queryTables/queryTable3095.xml" ContentType="application/vnd.openxmlformats-officedocument.spreadsheetml.queryTable+xml"/>
  <Override PartName="/xl/queryTables/queryTable3096.xml" ContentType="application/vnd.openxmlformats-officedocument.spreadsheetml.queryTable+xml"/>
  <Override PartName="/xl/queryTables/queryTable3097.xml" ContentType="application/vnd.openxmlformats-officedocument.spreadsheetml.queryTable+xml"/>
  <Override PartName="/xl/queryTables/queryTable3098.xml" ContentType="application/vnd.openxmlformats-officedocument.spreadsheetml.queryTable+xml"/>
  <Override PartName="/xl/queryTables/queryTable3099.xml" ContentType="application/vnd.openxmlformats-officedocument.spreadsheetml.queryTable+xml"/>
  <Override PartName="/xl/queryTables/queryTable3100.xml" ContentType="application/vnd.openxmlformats-officedocument.spreadsheetml.queryTable+xml"/>
  <Override PartName="/xl/queryTables/queryTable3101.xml" ContentType="application/vnd.openxmlformats-officedocument.spreadsheetml.queryTable+xml"/>
  <Override PartName="/xl/queryTables/queryTable3102.xml" ContentType="application/vnd.openxmlformats-officedocument.spreadsheetml.queryTable+xml"/>
  <Override PartName="/xl/queryTables/queryTable3103.xml" ContentType="application/vnd.openxmlformats-officedocument.spreadsheetml.queryTable+xml"/>
  <Override PartName="/xl/queryTables/queryTable3104.xml" ContentType="application/vnd.openxmlformats-officedocument.spreadsheetml.queryTable+xml"/>
  <Override PartName="/xl/queryTables/queryTable3105.xml" ContentType="application/vnd.openxmlformats-officedocument.spreadsheetml.queryTable+xml"/>
  <Override PartName="/xl/queryTables/queryTable3106.xml" ContentType="application/vnd.openxmlformats-officedocument.spreadsheetml.queryTable+xml"/>
  <Override PartName="/xl/queryTables/queryTable3107.xml" ContentType="application/vnd.openxmlformats-officedocument.spreadsheetml.queryTable+xml"/>
  <Override PartName="/xl/queryTables/queryTable3108.xml" ContentType="application/vnd.openxmlformats-officedocument.spreadsheetml.queryTable+xml"/>
  <Override PartName="/xl/queryTables/queryTable3109.xml" ContentType="application/vnd.openxmlformats-officedocument.spreadsheetml.queryTable+xml"/>
  <Override PartName="/xl/queryTables/queryTable3110.xml" ContentType="application/vnd.openxmlformats-officedocument.spreadsheetml.queryTable+xml"/>
  <Override PartName="/xl/queryTables/queryTable3111.xml" ContentType="application/vnd.openxmlformats-officedocument.spreadsheetml.queryTable+xml"/>
  <Override PartName="/xl/queryTables/queryTable3112.xml" ContentType="application/vnd.openxmlformats-officedocument.spreadsheetml.queryTable+xml"/>
  <Override PartName="/xl/queryTables/queryTable3113.xml" ContentType="application/vnd.openxmlformats-officedocument.spreadsheetml.queryTable+xml"/>
  <Override PartName="/xl/queryTables/queryTable3114.xml" ContentType="application/vnd.openxmlformats-officedocument.spreadsheetml.queryTable+xml"/>
  <Override PartName="/xl/queryTables/queryTable3115.xml" ContentType="application/vnd.openxmlformats-officedocument.spreadsheetml.queryTable+xml"/>
  <Override PartName="/xl/queryTables/queryTable3116.xml" ContentType="application/vnd.openxmlformats-officedocument.spreadsheetml.queryTable+xml"/>
  <Override PartName="/xl/queryTables/queryTable3117.xml" ContentType="application/vnd.openxmlformats-officedocument.spreadsheetml.queryTable+xml"/>
  <Override PartName="/xl/queryTables/queryTable3118.xml" ContentType="application/vnd.openxmlformats-officedocument.spreadsheetml.queryTable+xml"/>
  <Override PartName="/xl/queryTables/queryTable3119.xml" ContentType="application/vnd.openxmlformats-officedocument.spreadsheetml.queryTable+xml"/>
  <Override PartName="/xl/queryTables/queryTable3120.xml" ContentType="application/vnd.openxmlformats-officedocument.spreadsheetml.queryTable+xml"/>
  <Override PartName="/xl/queryTables/queryTable3121.xml" ContentType="application/vnd.openxmlformats-officedocument.spreadsheetml.queryTable+xml"/>
  <Override PartName="/xl/queryTables/queryTable3122.xml" ContentType="application/vnd.openxmlformats-officedocument.spreadsheetml.queryTable+xml"/>
  <Override PartName="/xl/queryTables/queryTable3123.xml" ContentType="application/vnd.openxmlformats-officedocument.spreadsheetml.queryTable+xml"/>
  <Override PartName="/xl/queryTables/queryTable3124.xml" ContentType="application/vnd.openxmlformats-officedocument.spreadsheetml.queryTable+xml"/>
  <Override PartName="/xl/queryTables/queryTable3125.xml" ContentType="application/vnd.openxmlformats-officedocument.spreadsheetml.queryTable+xml"/>
  <Override PartName="/xl/queryTables/queryTable3126.xml" ContentType="application/vnd.openxmlformats-officedocument.spreadsheetml.queryTable+xml"/>
  <Override PartName="/xl/queryTables/queryTable3127.xml" ContentType="application/vnd.openxmlformats-officedocument.spreadsheetml.queryTable+xml"/>
  <Override PartName="/xl/queryTables/queryTable3128.xml" ContentType="application/vnd.openxmlformats-officedocument.spreadsheetml.queryTable+xml"/>
  <Override PartName="/xl/queryTables/queryTable3129.xml" ContentType="application/vnd.openxmlformats-officedocument.spreadsheetml.queryTable+xml"/>
  <Override PartName="/xl/queryTables/queryTable3130.xml" ContentType="application/vnd.openxmlformats-officedocument.spreadsheetml.queryTable+xml"/>
  <Override PartName="/xl/queryTables/queryTable3131.xml" ContentType="application/vnd.openxmlformats-officedocument.spreadsheetml.queryTable+xml"/>
  <Override PartName="/xl/queryTables/queryTable3132.xml" ContentType="application/vnd.openxmlformats-officedocument.spreadsheetml.queryTable+xml"/>
  <Override PartName="/xl/queryTables/queryTable3133.xml" ContentType="application/vnd.openxmlformats-officedocument.spreadsheetml.queryTable+xml"/>
  <Override PartName="/xl/queryTables/queryTable3134.xml" ContentType="application/vnd.openxmlformats-officedocument.spreadsheetml.queryTable+xml"/>
  <Override PartName="/xl/queryTables/queryTable3135.xml" ContentType="application/vnd.openxmlformats-officedocument.spreadsheetml.queryTable+xml"/>
  <Override PartName="/xl/queryTables/queryTable3136.xml" ContentType="application/vnd.openxmlformats-officedocument.spreadsheetml.queryTable+xml"/>
  <Override PartName="/xl/queryTables/queryTable3137.xml" ContentType="application/vnd.openxmlformats-officedocument.spreadsheetml.queryTable+xml"/>
  <Override PartName="/xl/queryTables/queryTable3138.xml" ContentType="application/vnd.openxmlformats-officedocument.spreadsheetml.queryTable+xml"/>
  <Override PartName="/xl/queryTables/queryTable3139.xml" ContentType="application/vnd.openxmlformats-officedocument.spreadsheetml.queryTable+xml"/>
  <Override PartName="/xl/queryTables/queryTable3140.xml" ContentType="application/vnd.openxmlformats-officedocument.spreadsheetml.queryTable+xml"/>
  <Override PartName="/xl/queryTables/queryTable3141.xml" ContentType="application/vnd.openxmlformats-officedocument.spreadsheetml.queryTable+xml"/>
  <Override PartName="/xl/queryTables/queryTable3142.xml" ContentType="application/vnd.openxmlformats-officedocument.spreadsheetml.queryTable+xml"/>
  <Override PartName="/xl/queryTables/queryTable3143.xml" ContentType="application/vnd.openxmlformats-officedocument.spreadsheetml.queryTable+xml"/>
  <Override PartName="/xl/queryTables/queryTable3144.xml" ContentType="application/vnd.openxmlformats-officedocument.spreadsheetml.queryTable+xml"/>
  <Override PartName="/xl/queryTables/queryTable3145.xml" ContentType="application/vnd.openxmlformats-officedocument.spreadsheetml.queryTable+xml"/>
  <Override PartName="/xl/queryTables/queryTable3146.xml" ContentType="application/vnd.openxmlformats-officedocument.spreadsheetml.queryTable+xml"/>
  <Override PartName="/xl/queryTables/queryTable3147.xml" ContentType="application/vnd.openxmlformats-officedocument.spreadsheetml.queryTable+xml"/>
  <Override PartName="/xl/queryTables/queryTable3148.xml" ContentType="application/vnd.openxmlformats-officedocument.spreadsheetml.queryTable+xml"/>
  <Override PartName="/xl/queryTables/queryTable3149.xml" ContentType="application/vnd.openxmlformats-officedocument.spreadsheetml.queryTable+xml"/>
  <Override PartName="/xl/queryTables/queryTable3150.xml" ContentType="application/vnd.openxmlformats-officedocument.spreadsheetml.queryTable+xml"/>
  <Override PartName="/xl/queryTables/queryTable3151.xml" ContentType="application/vnd.openxmlformats-officedocument.spreadsheetml.queryTable+xml"/>
  <Override PartName="/xl/queryTables/queryTable3152.xml" ContentType="application/vnd.openxmlformats-officedocument.spreadsheetml.queryTable+xml"/>
  <Override PartName="/xl/queryTables/queryTable3153.xml" ContentType="application/vnd.openxmlformats-officedocument.spreadsheetml.queryTable+xml"/>
  <Override PartName="/xl/queryTables/queryTable3154.xml" ContentType="application/vnd.openxmlformats-officedocument.spreadsheetml.queryTable+xml"/>
  <Override PartName="/xl/queryTables/queryTable3155.xml" ContentType="application/vnd.openxmlformats-officedocument.spreadsheetml.queryTable+xml"/>
  <Override PartName="/xl/queryTables/queryTable3156.xml" ContentType="application/vnd.openxmlformats-officedocument.spreadsheetml.queryTable+xml"/>
  <Override PartName="/xl/queryTables/queryTable3157.xml" ContentType="application/vnd.openxmlformats-officedocument.spreadsheetml.queryTable+xml"/>
  <Override PartName="/xl/queryTables/queryTable3158.xml" ContentType="application/vnd.openxmlformats-officedocument.spreadsheetml.queryTable+xml"/>
  <Override PartName="/xl/queryTables/queryTable3159.xml" ContentType="application/vnd.openxmlformats-officedocument.spreadsheetml.queryTable+xml"/>
  <Override PartName="/xl/queryTables/queryTable3160.xml" ContentType="application/vnd.openxmlformats-officedocument.spreadsheetml.queryTable+xml"/>
  <Override PartName="/xl/queryTables/queryTable3161.xml" ContentType="application/vnd.openxmlformats-officedocument.spreadsheetml.queryTable+xml"/>
  <Override PartName="/xl/queryTables/queryTable3162.xml" ContentType="application/vnd.openxmlformats-officedocument.spreadsheetml.queryTable+xml"/>
  <Override PartName="/xl/queryTables/queryTable3163.xml" ContentType="application/vnd.openxmlformats-officedocument.spreadsheetml.queryTable+xml"/>
  <Override PartName="/xl/queryTables/queryTable3164.xml" ContentType="application/vnd.openxmlformats-officedocument.spreadsheetml.queryTable+xml"/>
  <Override PartName="/xl/queryTables/queryTable3165.xml" ContentType="application/vnd.openxmlformats-officedocument.spreadsheetml.queryTable+xml"/>
  <Override PartName="/xl/queryTables/queryTable3166.xml" ContentType="application/vnd.openxmlformats-officedocument.spreadsheetml.queryTable+xml"/>
  <Override PartName="/xl/queryTables/queryTable3167.xml" ContentType="application/vnd.openxmlformats-officedocument.spreadsheetml.queryTable+xml"/>
  <Override PartName="/xl/queryTables/queryTable3168.xml" ContentType="application/vnd.openxmlformats-officedocument.spreadsheetml.queryTable+xml"/>
  <Override PartName="/xl/queryTables/queryTable3169.xml" ContentType="application/vnd.openxmlformats-officedocument.spreadsheetml.queryTable+xml"/>
  <Override PartName="/xl/queryTables/queryTable3170.xml" ContentType="application/vnd.openxmlformats-officedocument.spreadsheetml.queryTable+xml"/>
  <Override PartName="/xl/queryTables/queryTable3171.xml" ContentType="application/vnd.openxmlformats-officedocument.spreadsheetml.queryTable+xml"/>
  <Override PartName="/xl/queryTables/queryTable3172.xml" ContentType="application/vnd.openxmlformats-officedocument.spreadsheetml.queryTable+xml"/>
  <Override PartName="/xl/queryTables/queryTable3173.xml" ContentType="application/vnd.openxmlformats-officedocument.spreadsheetml.queryTable+xml"/>
  <Override PartName="/xl/queryTables/queryTable3174.xml" ContentType="application/vnd.openxmlformats-officedocument.spreadsheetml.queryTable+xml"/>
  <Override PartName="/xl/queryTables/queryTable3175.xml" ContentType="application/vnd.openxmlformats-officedocument.spreadsheetml.queryTable+xml"/>
  <Override PartName="/xl/queryTables/queryTable3176.xml" ContentType="application/vnd.openxmlformats-officedocument.spreadsheetml.queryTable+xml"/>
  <Override PartName="/xl/queryTables/queryTable3177.xml" ContentType="application/vnd.openxmlformats-officedocument.spreadsheetml.queryTable+xml"/>
  <Override PartName="/xl/queryTables/queryTable3178.xml" ContentType="application/vnd.openxmlformats-officedocument.spreadsheetml.queryTable+xml"/>
  <Override PartName="/xl/queryTables/queryTable3179.xml" ContentType="application/vnd.openxmlformats-officedocument.spreadsheetml.queryTable+xml"/>
  <Override PartName="/xl/queryTables/queryTable3180.xml" ContentType="application/vnd.openxmlformats-officedocument.spreadsheetml.queryTable+xml"/>
  <Override PartName="/xl/queryTables/queryTable3181.xml" ContentType="application/vnd.openxmlformats-officedocument.spreadsheetml.queryTable+xml"/>
  <Override PartName="/xl/queryTables/queryTable3182.xml" ContentType="application/vnd.openxmlformats-officedocument.spreadsheetml.queryTable+xml"/>
  <Override PartName="/xl/queryTables/queryTable3183.xml" ContentType="application/vnd.openxmlformats-officedocument.spreadsheetml.queryTable+xml"/>
  <Override PartName="/xl/queryTables/queryTable3184.xml" ContentType="application/vnd.openxmlformats-officedocument.spreadsheetml.queryTable+xml"/>
  <Override PartName="/xl/queryTables/queryTable3185.xml" ContentType="application/vnd.openxmlformats-officedocument.spreadsheetml.queryTable+xml"/>
  <Override PartName="/xl/queryTables/queryTable3186.xml" ContentType="application/vnd.openxmlformats-officedocument.spreadsheetml.queryTable+xml"/>
  <Override PartName="/xl/queryTables/queryTable3187.xml" ContentType="application/vnd.openxmlformats-officedocument.spreadsheetml.queryTable+xml"/>
  <Override PartName="/xl/queryTables/queryTable3188.xml" ContentType="application/vnd.openxmlformats-officedocument.spreadsheetml.queryTable+xml"/>
  <Override PartName="/xl/queryTables/queryTable3189.xml" ContentType="application/vnd.openxmlformats-officedocument.spreadsheetml.queryTable+xml"/>
  <Override PartName="/xl/queryTables/queryTable3190.xml" ContentType="application/vnd.openxmlformats-officedocument.spreadsheetml.queryTable+xml"/>
  <Override PartName="/xl/queryTables/queryTable3191.xml" ContentType="application/vnd.openxmlformats-officedocument.spreadsheetml.queryTable+xml"/>
  <Override PartName="/xl/queryTables/queryTable3192.xml" ContentType="application/vnd.openxmlformats-officedocument.spreadsheetml.queryTable+xml"/>
  <Override PartName="/xl/queryTables/queryTable3193.xml" ContentType="application/vnd.openxmlformats-officedocument.spreadsheetml.queryTable+xml"/>
  <Override PartName="/xl/queryTables/queryTable3194.xml" ContentType="application/vnd.openxmlformats-officedocument.spreadsheetml.queryTable+xml"/>
  <Override PartName="/xl/queryTables/queryTable3195.xml" ContentType="application/vnd.openxmlformats-officedocument.spreadsheetml.queryTable+xml"/>
  <Override PartName="/xl/queryTables/queryTable3196.xml" ContentType="application/vnd.openxmlformats-officedocument.spreadsheetml.queryTable+xml"/>
  <Override PartName="/xl/queryTables/queryTable3197.xml" ContentType="application/vnd.openxmlformats-officedocument.spreadsheetml.queryTable+xml"/>
  <Override PartName="/xl/queryTables/queryTable3198.xml" ContentType="application/vnd.openxmlformats-officedocument.spreadsheetml.queryTable+xml"/>
  <Override PartName="/xl/queryTables/queryTable3199.xml" ContentType="application/vnd.openxmlformats-officedocument.spreadsheetml.queryTable+xml"/>
  <Override PartName="/xl/queryTables/queryTable3200.xml" ContentType="application/vnd.openxmlformats-officedocument.spreadsheetml.queryTable+xml"/>
  <Override PartName="/xl/queryTables/queryTable3201.xml" ContentType="application/vnd.openxmlformats-officedocument.spreadsheetml.queryTable+xml"/>
  <Override PartName="/xl/queryTables/queryTable3202.xml" ContentType="application/vnd.openxmlformats-officedocument.spreadsheetml.queryTable+xml"/>
  <Override PartName="/xl/queryTables/queryTable3203.xml" ContentType="application/vnd.openxmlformats-officedocument.spreadsheetml.queryTable+xml"/>
  <Override PartName="/xl/queryTables/queryTable3204.xml" ContentType="application/vnd.openxmlformats-officedocument.spreadsheetml.queryTable+xml"/>
  <Override PartName="/xl/queryTables/queryTable3205.xml" ContentType="application/vnd.openxmlformats-officedocument.spreadsheetml.queryTable+xml"/>
  <Override PartName="/xl/queryTables/queryTable3206.xml" ContentType="application/vnd.openxmlformats-officedocument.spreadsheetml.queryTable+xml"/>
  <Override PartName="/xl/queryTables/queryTable3207.xml" ContentType="application/vnd.openxmlformats-officedocument.spreadsheetml.queryTable+xml"/>
  <Override PartName="/xl/queryTables/queryTable3208.xml" ContentType="application/vnd.openxmlformats-officedocument.spreadsheetml.queryTable+xml"/>
  <Override PartName="/xl/queryTables/queryTable3209.xml" ContentType="application/vnd.openxmlformats-officedocument.spreadsheetml.queryTable+xml"/>
  <Override PartName="/xl/queryTables/queryTable3210.xml" ContentType="application/vnd.openxmlformats-officedocument.spreadsheetml.queryTable+xml"/>
  <Override PartName="/xl/queryTables/queryTable3211.xml" ContentType="application/vnd.openxmlformats-officedocument.spreadsheetml.queryTable+xml"/>
  <Override PartName="/xl/queryTables/queryTable3212.xml" ContentType="application/vnd.openxmlformats-officedocument.spreadsheetml.queryTable+xml"/>
  <Override PartName="/xl/queryTables/queryTable3213.xml" ContentType="application/vnd.openxmlformats-officedocument.spreadsheetml.queryTable+xml"/>
  <Override PartName="/xl/queryTables/queryTable3214.xml" ContentType="application/vnd.openxmlformats-officedocument.spreadsheetml.queryTable+xml"/>
  <Override PartName="/xl/queryTables/queryTable3215.xml" ContentType="application/vnd.openxmlformats-officedocument.spreadsheetml.queryTable+xml"/>
  <Override PartName="/xl/queryTables/queryTable3216.xml" ContentType="application/vnd.openxmlformats-officedocument.spreadsheetml.queryTable+xml"/>
  <Override PartName="/xl/queryTables/queryTable3217.xml" ContentType="application/vnd.openxmlformats-officedocument.spreadsheetml.queryTable+xml"/>
  <Override PartName="/xl/queryTables/queryTable3218.xml" ContentType="application/vnd.openxmlformats-officedocument.spreadsheetml.queryTable+xml"/>
  <Override PartName="/xl/queryTables/queryTable3219.xml" ContentType="application/vnd.openxmlformats-officedocument.spreadsheetml.queryTable+xml"/>
  <Override PartName="/xl/queryTables/queryTable3220.xml" ContentType="application/vnd.openxmlformats-officedocument.spreadsheetml.queryTable+xml"/>
  <Override PartName="/xl/queryTables/queryTable3221.xml" ContentType="application/vnd.openxmlformats-officedocument.spreadsheetml.queryTable+xml"/>
  <Override PartName="/xl/queryTables/queryTable3222.xml" ContentType="application/vnd.openxmlformats-officedocument.spreadsheetml.queryTable+xml"/>
  <Override PartName="/xl/queryTables/queryTable3223.xml" ContentType="application/vnd.openxmlformats-officedocument.spreadsheetml.queryTable+xml"/>
  <Override PartName="/xl/queryTables/queryTable3224.xml" ContentType="application/vnd.openxmlformats-officedocument.spreadsheetml.queryTable+xml"/>
  <Override PartName="/xl/queryTables/queryTable3225.xml" ContentType="application/vnd.openxmlformats-officedocument.spreadsheetml.queryTable+xml"/>
  <Override PartName="/xl/queryTables/queryTable3226.xml" ContentType="application/vnd.openxmlformats-officedocument.spreadsheetml.queryTable+xml"/>
  <Override PartName="/xl/queryTables/queryTable3227.xml" ContentType="application/vnd.openxmlformats-officedocument.spreadsheetml.queryTable+xml"/>
  <Override PartName="/xl/queryTables/queryTable3228.xml" ContentType="application/vnd.openxmlformats-officedocument.spreadsheetml.queryTable+xml"/>
  <Override PartName="/xl/queryTables/queryTable3229.xml" ContentType="application/vnd.openxmlformats-officedocument.spreadsheetml.queryTable+xml"/>
  <Override PartName="/xl/queryTables/queryTable3230.xml" ContentType="application/vnd.openxmlformats-officedocument.spreadsheetml.queryTable+xml"/>
  <Override PartName="/xl/queryTables/queryTable3231.xml" ContentType="application/vnd.openxmlformats-officedocument.spreadsheetml.queryTable+xml"/>
  <Override PartName="/xl/queryTables/queryTable3232.xml" ContentType="application/vnd.openxmlformats-officedocument.spreadsheetml.queryTable+xml"/>
  <Override PartName="/xl/queryTables/queryTable3233.xml" ContentType="application/vnd.openxmlformats-officedocument.spreadsheetml.queryTable+xml"/>
  <Override PartName="/xl/queryTables/queryTable3234.xml" ContentType="application/vnd.openxmlformats-officedocument.spreadsheetml.queryTable+xml"/>
  <Override PartName="/xl/queryTables/queryTable3235.xml" ContentType="application/vnd.openxmlformats-officedocument.spreadsheetml.queryTable+xml"/>
  <Override PartName="/xl/queryTables/queryTable3236.xml" ContentType="application/vnd.openxmlformats-officedocument.spreadsheetml.queryTable+xml"/>
  <Override PartName="/xl/queryTables/queryTable3237.xml" ContentType="application/vnd.openxmlformats-officedocument.spreadsheetml.queryTable+xml"/>
  <Override PartName="/xl/queryTables/queryTable3238.xml" ContentType="application/vnd.openxmlformats-officedocument.spreadsheetml.queryTable+xml"/>
  <Override PartName="/xl/queryTables/queryTable3239.xml" ContentType="application/vnd.openxmlformats-officedocument.spreadsheetml.queryTable+xml"/>
  <Override PartName="/xl/queryTables/queryTable3240.xml" ContentType="application/vnd.openxmlformats-officedocument.spreadsheetml.queryTable+xml"/>
  <Override PartName="/xl/queryTables/queryTable3241.xml" ContentType="application/vnd.openxmlformats-officedocument.spreadsheetml.queryTable+xml"/>
  <Override PartName="/xl/queryTables/queryTable3242.xml" ContentType="application/vnd.openxmlformats-officedocument.spreadsheetml.queryTable+xml"/>
  <Override PartName="/xl/queryTables/queryTable3243.xml" ContentType="application/vnd.openxmlformats-officedocument.spreadsheetml.queryTable+xml"/>
  <Override PartName="/xl/queryTables/queryTable3244.xml" ContentType="application/vnd.openxmlformats-officedocument.spreadsheetml.queryTable+xml"/>
  <Override PartName="/xl/queryTables/queryTable3245.xml" ContentType="application/vnd.openxmlformats-officedocument.spreadsheetml.queryTable+xml"/>
  <Override PartName="/xl/queryTables/queryTable3246.xml" ContentType="application/vnd.openxmlformats-officedocument.spreadsheetml.queryTable+xml"/>
  <Override PartName="/xl/queryTables/queryTable3247.xml" ContentType="application/vnd.openxmlformats-officedocument.spreadsheetml.queryTable+xml"/>
  <Override PartName="/xl/queryTables/queryTable3248.xml" ContentType="application/vnd.openxmlformats-officedocument.spreadsheetml.queryTable+xml"/>
  <Override PartName="/xl/queryTables/queryTable3249.xml" ContentType="application/vnd.openxmlformats-officedocument.spreadsheetml.queryTable+xml"/>
  <Override PartName="/xl/queryTables/queryTable3250.xml" ContentType="application/vnd.openxmlformats-officedocument.spreadsheetml.queryTable+xml"/>
  <Override PartName="/xl/queryTables/queryTable3251.xml" ContentType="application/vnd.openxmlformats-officedocument.spreadsheetml.queryTable+xml"/>
  <Override PartName="/xl/queryTables/queryTable3252.xml" ContentType="application/vnd.openxmlformats-officedocument.spreadsheetml.queryTable+xml"/>
  <Override PartName="/xl/queryTables/queryTable3253.xml" ContentType="application/vnd.openxmlformats-officedocument.spreadsheetml.queryTable+xml"/>
  <Override PartName="/xl/queryTables/queryTable3254.xml" ContentType="application/vnd.openxmlformats-officedocument.spreadsheetml.queryTable+xml"/>
  <Override PartName="/xl/queryTables/queryTable3255.xml" ContentType="application/vnd.openxmlformats-officedocument.spreadsheetml.queryTable+xml"/>
  <Override PartName="/xl/queryTables/queryTable3256.xml" ContentType="application/vnd.openxmlformats-officedocument.spreadsheetml.queryTable+xml"/>
  <Override PartName="/xl/queryTables/queryTable3257.xml" ContentType="application/vnd.openxmlformats-officedocument.spreadsheetml.queryTable+xml"/>
  <Override PartName="/xl/queryTables/queryTable3258.xml" ContentType="application/vnd.openxmlformats-officedocument.spreadsheetml.queryTable+xml"/>
  <Override PartName="/xl/queryTables/queryTable3259.xml" ContentType="application/vnd.openxmlformats-officedocument.spreadsheetml.queryTable+xml"/>
  <Override PartName="/xl/queryTables/queryTable3260.xml" ContentType="application/vnd.openxmlformats-officedocument.spreadsheetml.queryTable+xml"/>
  <Override PartName="/xl/queryTables/queryTable3261.xml" ContentType="application/vnd.openxmlformats-officedocument.spreadsheetml.queryTable+xml"/>
  <Override PartName="/xl/queryTables/queryTable3262.xml" ContentType="application/vnd.openxmlformats-officedocument.spreadsheetml.queryTable+xml"/>
  <Override PartName="/xl/queryTables/queryTable3263.xml" ContentType="application/vnd.openxmlformats-officedocument.spreadsheetml.queryTable+xml"/>
  <Override PartName="/xl/queryTables/queryTable3264.xml" ContentType="application/vnd.openxmlformats-officedocument.spreadsheetml.queryTable+xml"/>
  <Override PartName="/xl/queryTables/queryTable3265.xml" ContentType="application/vnd.openxmlformats-officedocument.spreadsheetml.queryTable+xml"/>
  <Override PartName="/xl/queryTables/queryTable3266.xml" ContentType="application/vnd.openxmlformats-officedocument.spreadsheetml.queryTable+xml"/>
  <Override PartName="/xl/queryTables/queryTable3267.xml" ContentType="application/vnd.openxmlformats-officedocument.spreadsheetml.queryTable+xml"/>
  <Override PartName="/xl/queryTables/queryTable3268.xml" ContentType="application/vnd.openxmlformats-officedocument.spreadsheetml.queryTable+xml"/>
  <Override PartName="/xl/queryTables/queryTable3269.xml" ContentType="application/vnd.openxmlformats-officedocument.spreadsheetml.queryTable+xml"/>
  <Override PartName="/xl/queryTables/queryTable3270.xml" ContentType="application/vnd.openxmlformats-officedocument.spreadsheetml.queryTable+xml"/>
  <Override PartName="/xl/queryTables/queryTable3271.xml" ContentType="application/vnd.openxmlformats-officedocument.spreadsheetml.queryTable+xml"/>
  <Override PartName="/xl/queryTables/queryTable3272.xml" ContentType="application/vnd.openxmlformats-officedocument.spreadsheetml.queryTable+xml"/>
  <Override PartName="/xl/queryTables/queryTable3273.xml" ContentType="application/vnd.openxmlformats-officedocument.spreadsheetml.queryTable+xml"/>
  <Override PartName="/xl/queryTables/queryTable3274.xml" ContentType="application/vnd.openxmlformats-officedocument.spreadsheetml.queryTable+xml"/>
  <Override PartName="/xl/queryTables/queryTable3275.xml" ContentType="application/vnd.openxmlformats-officedocument.spreadsheetml.queryTable+xml"/>
  <Override PartName="/xl/queryTables/queryTable3276.xml" ContentType="application/vnd.openxmlformats-officedocument.spreadsheetml.queryTable+xml"/>
  <Override PartName="/xl/queryTables/queryTable3277.xml" ContentType="application/vnd.openxmlformats-officedocument.spreadsheetml.queryTable+xml"/>
  <Override PartName="/xl/queryTables/queryTable3278.xml" ContentType="application/vnd.openxmlformats-officedocument.spreadsheetml.queryTable+xml"/>
  <Override PartName="/xl/queryTables/queryTable3279.xml" ContentType="application/vnd.openxmlformats-officedocument.spreadsheetml.queryTable+xml"/>
  <Override PartName="/xl/queryTables/queryTable3280.xml" ContentType="application/vnd.openxmlformats-officedocument.spreadsheetml.queryTable+xml"/>
  <Override PartName="/xl/queryTables/queryTable3281.xml" ContentType="application/vnd.openxmlformats-officedocument.spreadsheetml.queryTable+xml"/>
  <Override PartName="/xl/queryTables/queryTable3282.xml" ContentType="application/vnd.openxmlformats-officedocument.spreadsheetml.queryTable+xml"/>
  <Override PartName="/xl/queryTables/queryTable3283.xml" ContentType="application/vnd.openxmlformats-officedocument.spreadsheetml.queryTable+xml"/>
  <Override PartName="/xl/queryTables/queryTable3284.xml" ContentType="application/vnd.openxmlformats-officedocument.spreadsheetml.queryTable+xml"/>
  <Override PartName="/xl/queryTables/queryTable3285.xml" ContentType="application/vnd.openxmlformats-officedocument.spreadsheetml.queryTable+xml"/>
  <Override PartName="/xl/queryTables/queryTable3286.xml" ContentType="application/vnd.openxmlformats-officedocument.spreadsheetml.queryTable+xml"/>
  <Override PartName="/xl/queryTables/queryTable3287.xml" ContentType="application/vnd.openxmlformats-officedocument.spreadsheetml.queryTable+xml"/>
  <Override PartName="/xl/queryTables/queryTable3288.xml" ContentType="application/vnd.openxmlformats-officedocument.spreadsheetml.queryTable+xml"/>
  <Override PartName="/xl/queryTables/queryTable3289.xml" ContentType="application/vnd.openxmlformats-officedocument.spreadsheetml.queryTable+xml"/>
  <Override PartName="/xl/queryTables/queryTable3290.xml" ContentType="application/vnd.openxmlformats-officedocument.spreadsheetml.queryTable+xml"/>
  <Override PartName="/xl/queryTables/queryTable3291.xml" ContentType="application/vnd.openxmlformats-officedocument.spreadsheetml.queryTable+xml"/>
  <Override PartName="/xl/queryTables/queryTable3292.xml" ContentType="application/vnd.openxmlformats-officedocument.spreadsheetml.queryTable+xml"/>
  <Override PartName="/xl/queryTables/queryTable3293.xml" ContentType="application/vnd.openxmlformats-officedocument.spreadsheetml.queryTable+xml"/>
  <Override PartName="/xl/queryTables/queryTable3294.xml" ContentType="application/vnd.openxmlformats-officedocument.spreadsheetml.queryTable+xml"/>
  <Override PartName="/xl/queryTables/queryTable3295.xml" ContentType="application/vnd.openxmlformats-officedocument.spreadsheetml.queryTable+xml"/>
  <Override PartName="/xl/queryTables/queryTable3296.xml" ContentType="application/vnd.openxmlformats-officedocument.spreadsheetml.queryTable+xml"/>
  <Override PartName="/xl/queryTables/queryTable3297.xml" ContentType="application/vnd.openxmlformats-officedocument.spreadsheetml.queryTable+xml"/>
  <Override PartName="/xl/queryTables/queryTable3298.xml" ContentType="application/vnd.openxmlformats-officedocument.spreadsheetml.queryTable+xml"/>
  <Override PartName="/xl/queryTables/queryTable3299.xml" ContentType="application/vnd.openxmlformats-officedocument.spreadsheetml.queryTable+xml"/>
  <Override PartName="/xl/queryTables/queryTable3300.xml" ContentType="application/vnd.openxmlformats-officedocument.spreadsheetml.queryTable+xml"/>
  <Override PartName="/xl/queryTables/queryTable3301.xml" ContentType="application/vnd.openxmlformats-officedocument.spreadsheetml.queryTable+xml"/>
  <Override PartName="/xl/queryTables/queryTable3302.xml" ContentType="application/vnd.openxmlformats-officedocument.spreadsheetml.queryTable+xml"/>
  <Override PartName="/xl/queryTables/queryTable3303.xml" ContentType="application/vnd.openxmlformats-officedocument.spreadsheetml.queryTable+xml"/>
  <Override PartName="/xl/queryTables/queryTable3304.xml" ContentType="application/vnd.openxmlformats-officedocument.spreadsheetml.queryTable+xml"/>
  <Override PartName="/xl/queryTables/queryTable3305.xml" ContentType="application/vnd.openxmlformats-officedocument.spreadsheetml.queryTable+xml"/>
  <Override PartName="/xl/queryTables/queryTable3306.xml" ContentType="application/vnd.openxmlformats-officedocument.spreadsheetml.queryTable+xml"/>
  <Override PartName="/xl/queryTables/queryTable3307.xml" ContentType="application/vnd.openxmlformats-officedocument.spreadsheetml.queryTable+xml"/>
  <Override PartName="/xl/queryTables/queryTable3308.xml" ContentType="application/vnd.openxmlformats-officedocument.spreadsheetml.queryTable+xml"/>
  <Override PartName="/xl/queryTables/queryTable3309.xml" ContentType="application/vnd.openxmlformats-officedocument.spreadsheetml.queryTable+xml"/>
  <Override PartName="/xl/queryTables/queryTable3310.xml" ContentType="application/vnd.openxmlformats-officedocument.spreadsheetml.queryTable+xml"/>
  <Override PartName="/xl/queryTables/queryTable3311.xml" ContentType="application/vnd.openxmlformats-officedocument.spreadsheetml.queryTable+xml"/>
  <Override PartName="/xl/queryTables/queryTable3312.xml" ContentType="application/vnd.openxmlformats-officedocument.spreadsheetml.queryTable+xml"/>
  <Override PartName="/xl/queryTables/queryTable3313.xml" ContentType="application/vnd.openxmlformats-officedocument.spreadsheetml.queryTable+xml"/>
  <Override PartName="/xl/queryTables/queryTable3314.xml" ContentType="application/vnd.openxmlformats-officedocument.spreadsheetml.queryTable+xml"/>
  <Override PartName="/xl/queryTables/queryTable3315.xml" ContentType="application/vnd.openxmlformats-officedocument.spreadsheetml.queryTable+xml"/>
  <Override PartName="/xl/queryTables/queryTable3316.xml" ContentType="application/vnd.openxmlformats-officedocument.spreadsheetml.queryTable+xml"/>
  <Override PartName="/xl/queryTables/queryTable3317.xml" ContentType="application/vnd.openxmlformats-officedocument.spreadsheetml.queryTable+xml"/>
  <Override PartName="/xl/queryTables/queryTable3318.xml" ContentType="application/vnd.openxmlformats-officedocument.spreadsheetml.queryTable+xml"/>
  <Override PartName="/xl/queryTables/queryTable3319.xml" ContentType="application/vnd.openxmlformats-officedocument.spreadsheetml.queryTable+xml"/>
  <Override PartName="/xl/queryTables/queryTable3320.xml" ContentType="application/vnd.openxmlformats-officedocument.spreadsheetml.queryTable+xml"/>
  <Override PartName="/xl/queryTables/queryTable3321.xml" ContentType="application/vnd.openxmlformats-officedocument.spreadsheetml.queryTable+xml"/>
  <Override PartName="/xl/queryTables/queryTable3322.xml" ContentType="application/vnd.openxmlformats-officedocument.spreadsheetml.queryTable+xml"/>
  <Override PartName="/xl/queryTables/queryTable3323.xml" ContentType="application/vnd.openxmlformats-officedocument.spreadsheetml.queryTable+xml"/>
  <Override PartName="/xl/queryTables/queryTable3324.xml" ContentType="application/vnd.openxmlformats-officedocument.spreadsheetml.queryTable+xml"/>
  <Override PartName="/xl/queryTables/queryTable3325.xml" ContentType="application/vnd.openxmlformats-officedocument.spreadsheetml.queryTable+xml"/>
  <Override PartName="/xl/queryTables/queryTable3326.xml" ContentType="application/vnd.openxmlformats-officedocument.spreadsheetml.queryTable+xml"/>
  <Override PartName="/xl/queryTables/queryTable3327.xml" ContentType="application/vnd.openxmlformats-officedocument.spreadsheetml.queryTable+xml"/>
  <Override PartName="/xl/queryTables/queryTable3328.xml" ContentType="application/vnd.openxmlformats-officedocument.spreadsheetml.queryTable+xml"/>
  <Override PartName="/xl/queryTables/queryTable3329.xml" ContentType="application/vnd.openxmlformats-officedocument.spreadsheetml.queryTable+xml"/>
  <Override PartName="/xl/queryTables/queryTable3330.xml" ContentType="application/vnd.openxmlformats-officedocument.spreadsheetml.queryTable+xml"/>
  <Override PartName="/xl/queryTables/queryTable3331.xml" ContentType="application/vnd.openxmlformats-officedocument.spreadsheetml.queryTable+xml"/>
  <Override PartName="/xl/queryTables/queryTable3332.xml" ContentType="application/vnd.openxmlformats-officedocument.spreadsheetml.queryTable+xml"/>
  <Override PartName="/xl/queryTables/queryTable3333.xml" ContentType="application/vnd.openxmlformats-officedocument.spreadsheetml.queryTable+xml"/>
  <Override PartName="/xl/queryTables/queryTable3334.xml" ContentType="application/vnd.openxmlformats-officedocument.spreadsheetml.queryTable+xml"/>
  <Override PartName="/xl/queryTables/queryTable3335.xml" ContentType="application/vnd.openxmlformats-officedocument.spreadsheetml.queryTable+xml"/>
  <Override PartName="/xl/queryTables/queryTable3336.xml" ContentType="application/vnd.openxmlformats-officedocument.spreadsheetml.queryTable+xml"/>
  <Override PartName="/xl/queryTables/queryTable3337.xml" ContentType="application/vnd.openxmlformats-officedocument.spreadsheetml.queryTable+xml"/>
  <Override PartName="/xl/queryTables/queryTable3338.xml" ContentType="application/vnd.openxmlformats-officedocument.spreadsheetml.queryTable+xml"/>
  <Override PartName="/xl/queryTables/queryTable3339.xml" ContentType="application/vnd.openxmlformats-officedocument.spreadsheetml.queryTable+xml"/>
  <Override PartName="/xl/queryTables/queryTable3340.xml" ContentType="application/vnd.openxmlformats-officedocument.spreadsheetml.queryTable+xml"/>
  <Override PartName="/xl/queryTables/queryTable3341.xml" ContentType="application/vnd.openxmlformats-officedocument.spreadsheetml.queryTable+xml"/>
  <Override PartName="/xl/queryTables/queryTable3342.xml" ContentType="application/vnd.openxmlformats-officedocument.spreadsheetml.queryTable+xml"/>
  <Override PartName="/xl/queryTables/queryTable3343.xml" ContentType="application/vnd.openxmlformats-officedocument.spreadsheetml.queryTable+xml"/>
  <Override PartName="/xl/queryTables/queryTable3344.xml" ContentType="application/vnd.openxmlformats-officedocument.spreadsheetml.queryTable+xml"/>
  <Override PartName="/xl/queryTables/queryTable3345.xml" ContentType="application/vnd.openxmlformats-officedocument.spreadsheetml.queryTable+xml"/>
  <Override PartName="/xl/queryTables/queryTable3346.xml" ContentType="application/vnd.openxmlformats-officedocument.spreadsheetml.queryTable+xml"/>
  <Override PartName="/xl/queryTables/queryTable3347.xml" ContentType="application/vnd.openxmlformats-officedocument.spreadsheetml.queryTable+xml"/>
  <Override PartName="/xl/queryTables/queryTable3348.xml" ContentType="application/vnd.openxmlformats-officedocument.spreadsheetml.queryTable+xml"/>
  <Override PartName="/xl/queryTables/queryTable3349.xml" ContentType="application/vnd.openxmlformats-officedocument.spreadsheetml.queryTable+xml"/>
  <Override PartName="/xl/queryTables/queryTable3350.xml" ContentType="application/vnd.openxmlformats-officedocument.spreadsheetml.queryTable+xml"/>
  <Override PartName="/xl/queryTables/queryTable3351.xml" ContentType="application/vnd.openxmlformats-officedocument.spreadsheetml.queryTable+xml"/>
  <Override PartName="/xl/queryTables/queryTable3352.xml" ContentType="application/vnd.openxmlformats-officedocument.spreadsheetml.queryTable+xml"/>
  <Override PartName="/xl/queryTables/queryTable3353.xml" ContentType="application/vnd.openxmlformats-officedocument.spreadsheetml.queryTable+xml"/>
  <Override PartName="/xl/queryTables/queryTable3354.xml" ContentType="application/vnd.openxmlformats-officedocument.spreadsheetml.queryTable+xml"/>
  <Override PartName="/xl/queryTables/queryTable3355.xml" ContentType="application/vnd.openxmlformats-officedocument.spreadsheetml.queryTable+xml"/>
  <Override PartName="/xl/queryTables/queryTable3356.xml" ContentType="application/vnd.openxmlformats-officedocument.spreadsheetml.queryTable+xml"/>
  <Override PartName="/xl/queryTables/queryTable3357.xml" ContentType="application/vnd.openxmlformats-officedocument.spreadsheetml.queryTable+xml"/>
  <Override PartName="/xl/queryTables/queryTable3358.xml" ContentType="application/vnd.openxmlformats-officedocument.spreadsheetml.queryTable+xml"/>
  <Override PartName="/xl/queryTables/queryTable3359.xml" ContentType="application/vnd.openxmlformats-officedocument.spreadsheetml.queryTable+xml"/>
  <Override PartName="/xl/queryTables/queryTable3360.xml" ContentType="application/vnd.openxmlformats-officedocument.spreadsheetml.queryTable+xml"/>
  <Override PartName="/xl/queryTables/queryTable3361.xml" ContentType="application/vnd.openxmlformats-officedocument.spreadsheetml.queryTable+xml"/>
  <Override PartName="/xl/queryTables/queryTable3362.xml" ContentType="application/vnd.openxmlformats-officedocument.spreadsheetml.queryTable+xml"/>
  <Override PartName="/xl/queryTables/queryTable3363.xml" ContentType="application/vnd.openxmlformats-officedocument.spreadsheetml.queryTable+xml"/>
  <Override PartName="/xl/queryTables/queryTable3364.xml" ContentType="application/vnd.openxmlformats-officedocument.spreadsheetml.queryTable+xml"/>
  <Override PartName="/xl/queryTables/queryTable3365.xml" ContentType="application/vnd.openxmlformats-officedocument.spreadsheetml.queryTable+xml"/>
  <Override PartName="/xl/queryTables/queryTable3366.xml" ContentType="application/vnd.openxmlformats-officedocument.spreadsheetml.queryTable+xml"/>
  <Override PartName="/xl/queryTables/queryTable3367.xml" ContentType="application/vnd.openxmlformats-officedocument.spreadsheetml.queryTable+xml"/>
  <Override PartName="/xl/queryTables/queryTable3368.xml" ContentType="application/vnd.openxmlformats-officedocument.spreadsheetml.queryTable+xml"/>
  <Override PartName="/xl/queryTables/queryTable3369.xml" ContentType="application/vnd.openxmlformats-officedocument.spreadsheetml.queryTable+xml"/>
  <Override PartName="/xl/queryTables/queryTable3370.xml" ContentType="application/vnd.openxmlformats-officedocument.spreadsheetml.queryTable+xml"/>
  <Override PartName="/xl/queryTables/queryTable3371.xml" ContentType="application/vnd.openxmlformats-officedocument.spreadsheetml.queryTable+xml"/>
  <Override PartName="/xl/queryTables/queryTable3372.xml" ContentType="application/vnd.openxmlformats-officedocument.spreadsheetml.queryTable+xml"/>
  <Override PartName="/xl/queryTables/queryTable3373.xml" ContentType="application/vnd.openxmlformats-officedocument.spreadsheetml.queryTable+xml"/>
  <Override PartName="/xl/queryTables/queryTable3374.xml" ContentType="application/vnd.openxmlformats-officedocument.spreadsheetml.queryTable+xml"/>
  <Override PartName="/xl/queryTables/queryTable3375.xml" ContentType="application/vnd.openxmlformats-officedocument.spreadsheetml.queryTable+xml"/>
  <Override PartName="/xl/queryTables/queryTable3376.xml" ContentType="application/vnd.openxmlformats-officedocument.spreadsheetml.queryTable+xml"/>
  <Override PartName="/xl/queryTables/queryTable3377.xml" ContentType="application/vnd.openxmlformats-officedocument.spreadsheetml.queryTable+xml"/>
  <Override PartName="/xl/queryTables/queryTable3378.xml" ContentType="application/vnd.openxmlformats-officedocument.spreadsheetml.queryTable+xml"/>
  <Override PartName="/xl/queryTables/queryTable3379.xml" ContentType="application/vnd.openxmlformats-officedocument.spreadsheetml.queryTable+xml"/>
  <Override PartName="/xl/queryTables/queryTable3380.xml" ContentType="application/vnd.openxmlformats-officedocument.spreadsheetml.queryTable+xml"/>
  <Override PartName="/xl/queryTables/queryTable3381.xml" ContentType="application/vnd.openxmlformats-officedocument.spreadsheetml.queryTable+xml"/>
  <Override PartName="/xl/queryTables/queryTable3382.xml" ContentType="application/vnd.openxmlformats-officedocument.spreadsheetml.queryTable+xml"/>
  <Override PartName="/xl/queryTables/queryTable3383.xml" ContentType="application/vnd.openxmlformats-officedocument.spreadsheetml.queryTable+xml"/>
  <Override PartName="/xl/queryTables/queryTable3384.xml" ContentType="application/vnd.openxmlformats-officedocument.spreadsheetml.queryTable+xml"/>
  <Override PartName="/xl/queryTables/queryTable3385.xml" ContentType="application/vnd.openxmlformats-officedocument.spreadsheetml.queryTable+xml"/>
  <Override PartName="/xl/queryTables/queryTable3386.xml" ContentType="application/vnd.openxmlformats-officedocument.spreadsheetml.queryTable+xml"/>
  <Override PartName="/xl/queryTables/queryTable3387.xml" ContentType="application/vnd.openxmlformats-officedocument.spreadsheetml.queryTable+xml"/>
  <Override PartName="/xl/queryTables/queryTable3388.xml" ContentType="application/vnd.openxmlformats-officedocument.spreadsheetml.queryTable+xml"/>
  <Override PartName="/xl/queryTables/queryTable3389.xml" ContentType="application/vnd.openxmlformats-officedocument.spreadsheetml.queryTable+xml"/>
  <Override PartName="/xl/queryTables/queryTable3390.xml" ContentType="application/vnd.openxmlformats-officedocument.spreadsheetml.queryTable+xml"/>
  <Override PartName="/xl/queryTables/queryTable3391.xml" ContentType="application/vnd.openxmlformats-officedocument.spreadsheetml.queryTable+xml"/>
  <Override PartName="/xl/queryTables/queryTable3392.xml" ContentType="application/vnd.openxmlformats-officedocument.spreadsheetml.queryTable+xml"/>
  <Override PartName="/xl/queryTables/queryTable3393.xml" ContentType="application/vnd.openxmlformats-officedocument.spreadsheetml.queryTable+xml"/>
  <Override PartName="/xl/queryTables/queryTable3394.xml" ContentType="application/vnd.openxmlformats-officedocument.spreadsheetml.queryTable+xml"/>
  <Override PartName="/xl/queryTables/queryTable3395.xml" ContentType="application/vnd.openxmlformats-officedocument.spreadsheetml.queryTable+xml"/>
  <Override PartName="/xl/queryTables/queryTable3396.xml" ContentType="application/vnd.openxmlformats-officedocument.spreadsheetml.queryTable+xml"/>
  <Override PartName="/xl/queryTables/queryTable3397.xml" ContentType="application/vnd.openxmlformats-officedocument.spreadsheetml.queryTable+xml"/>
  <Override PartName="/xl/queryTables/queryTable3398.xml" ContentType="application/vnd.openxmlformats-officedocument.spreadsheetml.queryTable+xml"/>
  <Override PartName="/xl/queryTables/queryTable3399.xml" ContentType="application/vnd.openxmlformats-officedocument.spreadsheetml.queryTable+xml"/>
  <Override PartName="/xl/queryTables/queryTable3400.xml" ContentType="application/vnd.openxmlformats-officedocument.spreadsheetml.queryTable+xml"/>
  <Override PartName="/xl/queryTables/queryTable3401.xml" ContentType="application/vnd.openxmlformats-officedocument.spreadsheetml.queryTable+xml"/>
  <Override PartName="/xl/queryTables/queryTable3402.xml" ContentType="application/vnd.openxmlformats-officedocument.spreadsheetml.queryTable+xml"/>
  <Override PartName="/xl/queryTables/queryTable3403.xml" ContentType="application/vnd.openxmlformats-officedocument.spreadsheetml.queryTable+xml"/>
  <Override PartName="/xl/queryTables/queryTable3404.xml" ContentType="application/vnd.openxmlformats-officedocument.spreadsheetml.queryTable+xml"/>
  <Override PartName="/xl/queryTables/queryTable3405.xml" ContentType="application/vnd.openxmlformats-officedocument.spreadsheetml.queryTable+xml"/>
  <Override PartName="/xl/queryTables/queryTable3406.xml" ContentType="application/vnd.openxmlformats-officedocument.spreadsheetml.queryTable+xml"/>
  <Override PartName="/xl/queryTables/queryTable3407.xml" ContentType="application/vnd.openxmlformats-officedocument.spreadsheetml.queryTable+xml"/>
  <Override PartName="/xl/queryTables/queryTable3408.xml" ContentType="application/vnd.openxmlformats-officedocument.spreadsheetml.queryTable+xml"/>
  <Override PartName="/xl/queryTables/queryTable3409.xml" ContentType="application/vnd.openxmlformats-officedocument.spreadsheetml.queryTable+xml"/>
  <Override PartName="/xl/queryTables/queryTable3410.xml" ContentType="application/vnd.openxmlformats-officedocument.spreadsheetml.queryTable+xml"/>
  <Override PartName="/xl/queryTables/queryTable3411.xml" ContentType="application/vnd.openxmlformats-officedocument.spreadsheetml.queryTable+xml"/>
  <Override PartName="/xl/queryTables/queryTable3412.xml" ContentType="application/vnd.openxmlformats-officedocument.spreadsheetml.queryTable+xml"/>
  <Override PartName="/xl/queryTables/queryTable3413.xml" ContentType="application/vnd.openxmlformats-officedocument.spreadsheetml.queryTable+xml"/>
  <Override PartName="/xl/queryTables/queryTable3414.xml" ContentType="application/vnd.openxmlformats-officedocument.spreadsheetml.queryTable+xml"/>
  <Override PartName="/xl/queryTables/queryTable3415.xml" ContentType="application/vnd.openxmlformats-officedocument.spreadsheetml.queryTable+xml"/>
  <Override PartName="/xl/queryTables/queryTable3416.xml" ContentType="application/vnd.openxmlformats-officedocument.spreadsheetml.queryTable+xml"/>
  <Override PartName="/xl/queryTables/queryTable3417.xml" ContentType="application/vnd.openxmlformats-officedocument.spreadsheetml.queryTable+xml"/>
  <Override PartName="/xl/queryTables/queryTable3418.xml" ContentType="application/vnd.openxmlformats-officedocument.spreadsheetml.queryTable+xml"/>
  <Override PartName="/xl/queryTables/queryTable3419.xml" ContentType="application/vnd.openxmlformats-officedocument.spreadsheetml.queryTable+xml"/>
  <Override PartName="/xl/queryTables/queryTable3420.xml" ContentType="application/vnd.openxmlformats-officedocument.spreadsheetml.queryTable+xml"/>
  <Override PartName="/xl/queryTables/queryTable3421.xml" ContentType="application/vnd.openxmlformats-officedocument.spreadsheetml.queryTable+xml"/>
  <Override PartName="/xl/queryTables/queryTable3422.xml" ContentType="application/vnd.openxmlformats-officedocument.spreadsheetml.queryTable+xml"/>
  <Override PartName="/xl/queryTables/queryTable3423.xml" ContentType="application/vnd.openxmlformats-officedocument.spreadsheetml.queryTable+xml"/>
  <Override PartName="/xl/queryTables/queryTable3424.xml" ContentType="application/vnd.openxmlformats-officedocument.spreadsheetml.queryTable+xml"/>
  <Override PartName="/xl/queryTables/queryTable3425.xml" ContentType="application/vnd.openxmlformats-officedocument.spreadsheetml.queryTable+xml"/>
  <Override PartName="/xl/queryTables/queryTable3426.xml" ContentType="application/vnd.openxmlformats-officedocument.spreadsheetml.queryTable+xml"/>
  <Override PartName="/xl/queryTables/queryTable3427.xml" ContentType="application/vnd.openxmlformats-officedocument.spreadsheetml.queryTable+xml"/>
  <Override PartName="/xl/queryTables/queryTable3428.xml" ContentType="application/vnd.openxmlformats-officedocument.spreadsheetml.queryTable+xml"/>
  <Override PartName="/xl/queryTables/queryTable3429.xml" ContentType="application/vnd.openxmlformats-officedocument.spreadsheetml.queryTable+xml"/>
  <Override PartName="/xl/queryTables/queryTable3430.xml" ContentType="application/vnd.openxmlformats-officedocument.spreadsheetml.queryTable+xml"/>
  <Override PartName="/xl/queryTables/queryTable3431.xml" ContentType="application/vnd.openxmlformats-officedocument.spreadsheetml.queryTable+xml"/>
  <Override PartName="/xl/queryTables/queryTable3432.xml" ContentType="application/vnd.openxmlformats-officedocument.spreadsheetml.queryTable+xml"/>
  <Override PartName="/xl/queryTables/queryTable3433.xml" ContentType="application/vnd.openxmlformats-officedocument.spreadsheetml.queryTable+xml"/>
  <Override PartName="/xl/queryTables/queryTable3434.xml" ContentType="application/vnd.openxmlformats-officedocument.spreadsheetml.queryTable+xml"/>
  <Override PartName="/xl/queryTables/queryTable3435.xml" ContentType="application/vnd.openxmlformats-officedocument.spreadsheetml.queryTable+xml"/>
  <Override PartName="/xl/queryTables/queryTable3436.xml" ContentType="application/vnd.openxmlformats-officedocument.spreadsheetml.queryTable+xml"/>
  <Override PartName="/xl/queryTables/queryTable3437.xml" ContentType="application/vnd.openxmlformats-officedocument.spreadsheetml.queryTable+xml"/>
  <Override PartName="/xl/queryTables/queryTable3438.xml" ContentType="application/vnd.openxmlformats-officedocument.spreadsheetml.queryTable+xml"/>
  <Override PartName="/xl/queryTables/queryTable3439.xml" ContentType="application/vnd.openxmlformats-officedocument.spreadsheetml.queryTable+xml"/>
  <Override PartName="/xl/queryTables/queryTable3440.xml" ContentType="application/vnd.openxmlformats-officedocument.spreadsheetml.queryTable+xml"/>
  <Override PartName="/xl/queryTables/queryTable3441.xml" ContentType="application/vnd.openxmlformats-officedocument.spreadsheetml.queryTable+xml"/>
  <Override PartName="/xl/queryTables/queryTable3442.xml" ContentType="application/vnd.openxmlformats-officedocument.spreadsheetml.queryTable+xml"/>
  <Override PartName="/xl/queryTables/queryTable3443.xml" ContentType="application/vnd.openxmlformats-officedocument.spreadsheetml.queryTable+xml"/>
  <Override PartName="/xl/queryTables/queryTable3444.xml" ContentType="application/vnd.openxmlformats-officedocument.spreadsheetml.queryTable+xml"/>
  <Override PartName="/xl/queryTables/queryTable3445.xml" ContentType="application/vnd.openxmlformats-officedocument.spreadsheetml.queryTable+xml"/>
  <Override PartName="/xl/queryTables/queryTable3446.xml" ContentType="application/vnd.openxmlformats-officedocument.spreadsheetml.queryTable+xml"/>
  <Override PartName="/xl/queryTables/queryTable3447.xml" ContentType="application/vnd.openxmlformats-officedocument.spreadsheetml.queryTable+xml"/>
  <Override PartName="/xl/queryTables/queryTable3448.xml" ContentType="application/vnd.openxmlformats-officedocument.spreadsheetml.queryTable+xml"/>
  <Override PartName="/xl/queryTables/queryTable3449.xml" ContentType="application/vnd.openxmlformats-officedocument.spreadsheetml.queryTable+xml"/>
  <Override PartName="/xl/queryTables/queryTable3450.xml" ContentType="application/vnd.openxmlformats-officedocument.spreadsheetml.queryTable+xml"/>
  <Override PartName="/xl/queryTables/queryTable3451.xml" ContentType="application/vnd.openxmlformats-officedocument.spreadsheetml.queryTable+xml"/>
  <Override PartName="/xl/queryTables/queryTable3452.xml" ContentType="application/vnd.openxmlformats-officedocument.spreadsheetml.queryTable+xml"/>
  <Override PartName="/xl/queryTables/queryTable3453.xml" ContentType="application/vnd.openxmlformats-officedocument.spreadsheetml.queryTable+xml"/>
  <Override PartName="/xl/queryTables/queryTable3454.xml" ContentType="application/vnd.openxmlformats-officedocument.spreadsheetml.queryTable+xml"/>
  <Override PartName="/xl/queryTables/queryTable3455.xml" ContentType="application/vnd.openxmlformats-officedocument.spreadsheetml.queryTable+xml"/>
  <Override PartName="/xl/queryTables/queryTable3456.xml" ContentType="application/vnd.openxmlformats-officedocument.spreadsheetml.queryTable+xml"/>
  <Override PartName="/xl/queryTables/queryTable3457.xml" ContentType="application/vnd.openxmlformats-officedocument.spreadsheetml.queryTable+xml"/>
  <Override PartName="/xl/queryTables/queryTable3458.xml" ContentType="application/vnd.openxmlformats-officedocument.spreadsheetml.queryTable+xml"/>
  <Override PartName="/xl/queryTables/queryTable3459.xml" ContentType="application/vnd.openxmlformats-officedocument.spreadsheetml.queryTable+xml"/>
  <Override PartName="/xl/queryTables/queryTable3460.xml" ContentType="application/vnd.openxmlformats-officedocument.spreadsheetml.queryTable+xml"/>
  <Override PartName="/xl/queryTables/queryTable3461.xml" ContentType="application/vnd.openxmlformats-officedocument.spreadsheetml.queryTable+xml"/>
  <Override PartName="/xl/queryTables/queryTable3462.xml" ContentType="application/vnd.openxmlformats-officedocument.spreadsheetml.queryTable+xml"/>
  <Override PartName="/xl/queryTables/queryTable3463.xml" ContentType="application/vnd.openxmlformats-officedocument.spreadsheetml.queryTable+xml"/>
  <Override PartName="/xl/queryTables/queryTable3464.xml" ContentType="application/vnd.openxmlformats-officedocument.spreadsheetml.queryTable+xml"/>
  <Override PartName="/xl/queryTables/queryTable3465.xml" ContentType="application/vnd.openxmlformats-officedocument.spreadsheetml.queryTable+xml"/>
  <Override PartName="/xl/queryTables/queryTable3466.xml" ContentType="application/vnd.openxmlformats-officedocument.spreadsheetml.queryTable+xml"/>
  <Override PartName="/xl/queryTables/queryTable3467.xml" ContentType="application/vnd.openxmlformats-officedocument.spreadsheetml.queryTable+xml"/>
  <Override PartName="/xl/queryTables/queryTable3468.xml" ContentType="application/vnd.openxmlformats-officedocument.spreadsheetml.queryTable+xml"/>
  <Override PartName="/xl/queryTables/queryTable3469.xml" ContentType="application/vnd.openxmlformats-officedocument.spreadsheetml.queryTable+xml"/>
  <Override PartName="/xl/queryTables/queryTable3470.xml" ContentType="application/vnd.openxmlformats-officedocument.spreadsheetml.queryTable+xml"/>
  <Override PartName="/xl/queryTables/queryTable3471.xml" ContentType="application/vnd.openxmlformats-officedocument.spreadsheetml.queryTable+xml"/>
  <Override PartName="/xl/queryTables/queryTable3472.xml" ContentType="application/vnd.openxmlformats-officedocument.spreadsheetml.queryTable+xml"/>
  <Override PartName="/xl/queryTables/queryTable3473.xml" ContentType="application/vnd.openxmlformats-officedocument.spreadsheetml.queryTable+xml"/>
  <Override PartName="/xl/queryTables/queryTable3474.xml" ContentType="application/vnd.openxmlformats-officedocument.spreadsheetml.queryTable+xml"/>
  <Override PartName="/xl/queryTables/queryTable3475.xml" ContentType="application/vnd.openxmlformats-officedocument.spreadsheetml.queryTable+xml"/>
  <Override PartName="/xl/queryTables/queryTable3476.xml" ContentType="application/vnd.openxmlformats-officedocument.spreadsheetml.queryTable+xml"/>
  <Override PartName="/xl/queryTables/queryTable3477.xml" ContentType="application/vnd.openxmlformats-officedocument.spreadsheetml.queryTable+xml"/>
  <Override PartName="/xl/queryTables/queryTable3478.xml" ContentType="application/vnd.openxmlformats-officedocument.spreadsheetml.queryTable+xml"/>
  <Override PartName="/xl/queryTables/queryTable3479.xml" ContentType="application/vnd.openxmlformats-officedocument.spreadsheetml.queryTable+xml"/>
  <Override PartName="/xl/queryTables/queryTable3480.xml" ContentType="application/vnd.openxmlformats-officedocument.spreadsheetml.queryTable+xml"/>
  <Override PartName="/xl/queryTables/queryTable3481.xml" ContentType="application/vnd.openxmlformats-officedocument.spreadsheetml.queryTable+xml"/>
  <Override PartName="/xl/queryTables/queryTable3482.xml" ContentType="application/vnd.openxmlformats-officedocument.spreadsheetml.queryTable+xml"/>
  <Override PartName="/xl/queryTables/queryTable3483.xml" ContentType="application/vnd.openxmlformats-officedocument.spreadsheetml.queryTable+xml"/>
  <Override PartName="/xl/queryTables/queryTable3484.xml" ContentType="application/vnd.openxmlformats-officedocument.spreadsheetml.queryTable+xml"/>
  <Override PartName="/xl/queryTables/queryTable3485.xml" ContentType="application/vnd.openxmlformats-officedocument.spreadsheetml.queryTable+xml"/>
  <Override PartName="/xl/queryTables/queryTable3486.xml" ContentType="application/vnd.openxmlformats-officedocument.spreadsheetml.queryTable+xml"/>
  <Override PartName="/xl/queryTables/queryTable3487.xml" ContentType="application/vnd.openxmlformats-officedocument.spreadsheetml.queryTable+xml"/>
  <Override PartName="/xl/queryTables/queryTable3488.xml" ContentType="application/vnd.openxmlformats-officedocument.spreadsheetml.queryTable+xml"/>
  <Override PartName="/xl/queryTables/queryTable3489.xml" ContentType="application/vnd.openxmlformats-officedocument.spreadsheetml.queryTable+xml"/>
  <Override PartName="/xl/queryTables/queryTable3490.xml" ContentType="application/vnd.openxmlformats-officedocument.spreadsheetml.queryTable+xml"/>
  <Override PartName="/xl/queryTables/queryTable3491.xml" ContentType="application/vnd.openxmlformats-officedocument.spreadsheetml.queryTable+xml"/>
  <Override PartName="/xl/queryTables/queryTable3492.xml" ContentType="application/vnd.openxmlformats-officedocument.spreadsheetml.queryTable+xml"/>
  <Override PartName="/xl/queryTables/queryTable3493.xml" ContentType="application/vnd.openxmlformats-officedocument.spreadsheetml.queryTable+xml"/>
  <Override PartName="/xl/queryTables/queryTable3494.xml" ContentType="application/vnd.openxmlformats-officedocument.spreadsheetml.queryTable+xml"/>
  <Override PartName="/xl/queryTables/queryTable3495.xml" ContentType="application/vnd.openxmlformats-officedocument.spreadsheetml.queryTable+xml"/>
  <Override PartName="/xl/queryTables/queryTable3496.xml" ContentType="application/vnd.openxmlformats-officedocument.spreadsheetml.queryTable+xml"/>
  <Override PartName="/xl/queryTables/queryTable3497.xml" ContentType="application/vnd.openxmlformats-officedocument.spreadsheetml.queryTable+xml"/>
  <Override PartName="/xl/queryTables/queryTable3498.xml" ContentType="application/vnd.openxmlformats-officedocument.spreadsheetml.queryTable+xml"/>
  <Override PartName="/xl/queryTables/queryTable3499.xml" ContentType="application/vnd.openxmlformats-officedocument.spreadsheetml.queryTable+xml"/>
  <Override PartName="/xl/queryTables/queryTable3500.xml" ContentType="application/vnd.openxmlformats-officedocument.spreadsheetml.queryTable+xml"/>
  <Override PartName="/xl/queryTables/queryTable3501.xml" ContentType="application/vnd.openxmlformats-officedocument.spreadsheetml.queryTable+xml"/>
  <Override PartName="/xl/queryTables/queryTable3502.xml" ContentType="application/vnd.openxmlformats-officedocument.spreadsheetml.queryTable+xml"/>
  <Override PartName="/xl/queryTables/queryTable3503.xml" ContentType="application/vnd.openxmlformats-officedocument.spreadsheetml.queryTable+xml"/>
  <Override PartName="/xl/queryTables/queryTable3504.xml" ContentType="application/vnd.openxmlformats-officedocument.spreadsheetml.queryTable+xml"/>
  <Override PartName="/xl/queryTables/queryTable3505.xml" ContentType="application/vnd.openxmlformats-officedocument.spreadsheetml.queryTable+xml"/>
  <Override PartName="/xl/queryTables/queryTable3506.xml" ContentType="application/vnd.openxmlformats-officedocument.spreadsheetml.queryTable+xml"/>
  <Override PartName="/xl/queryTables/queryTable3507.xml" ContentType="application/vnd.openxmlformats-officedocument.spreadsheetml.queryTable+xml"/>
  <Override PartName="/xl/queryTables/queryTable3508.xml" ContentType="application/vnd.openxmlformats-officedocument.spreadsheetml.queryTable+xml"/>
  <Override PartName="/xl/queryTables/queryTable3509.xml" ContentType="application/vnd.openxmlformats-officedocument.spreadsheetml.queryTable+xml"/>
  <Override PartName="/xl/queryTables/queryTable3510.xml" ContentType="application/vnd.openxmlformats-officedocument.spreadsheetml.queryTable+xml"/>
  <Override PartName="/xl/queryTables/queryTable3511.xml" ContentType="application/vnd.openxmlformats-officedocument.spreadsheetml.queryTable+xml"/>
  <Override PartName="/xl/queryTables/queryTable3512.xml" ContentType="application/vnd.openxmlformats-officedocument.spreadsheetml.queryTable+xml"/>
  <Override PartName="/xl/queryTables/queryTable3513.xml" ContentType="application/vnd.openxmlformats-officedocument.spreadsheetml.queryTable+xml"/>
  <Override PartName="/xl/queryTables/queryTable3514.xml" ContentType="application/vnd.openxmlformats-officedocument.spreadsheetml.queryTable+xml"/>
  <Override PartName="/xl/queryTables/queryTable3515.xml" ContentType="application/vnd.openxmlformats-officedocument.spreadsheetml.queryTable+xml"/>
  <Override PartName="/xl/queryTables/queryTable3516.xml" ContentType="application/vnd.openxmlformats-officedocument.spreadsheetml.queryTable+xml"/>
  <Override PartName="/xl/queryTables/queryTable3517.xml" ContentType="application/vnd.openxmlformats-officedocument.spreadsheetml.queryTable+xml"/>
  <Override PartName="/xl/queryTables/queryTable3518.xml" ContentType="application/vnd.openxmlformats-officedocument.spreadsheetml.queryTable+xml"/>
  <Override PartName="/xl/queryTables/queryTable3519.xml" ContentType="application/vnd.openxmlformats-officedocument.spreadsheetml.queryTable+xml"/>
  <Override PartName="/xl/queryTables/queryTable3520.xml" ContentType="application/vnd.openxmlformats-officedocument.spreadsheetml.queryTable+xml"/>
  <Override PartName="/xl/queryTables/queryTable3521.xml" ContentType="application/vnd.openxmlformats-officedocument.spreadsheetml.queryTable+xml"/>
  <Override PartName="/xl/queryTables/queryTable3522.xml" ContentType="application/vnd.openxmlformats-officedocument.spreadsheetml.queryTable+xml"/>
  <Override PartName="/xl/queryTables/queryTable3523.xml" ContentType="application/vnd.openxmlformats-officedocument.spreadsheetml.queryTable+xml"/>
  <Override PartName="/xl/queryTables/queryTable3524.xml" ContentType="application/vnd.openxmlformats-officedocument.spreadsheetml.queryTable+xml"/>
  <Override PartName="/xl/queryTables/queryTable3525.xml" ContentType="application/vnd.openxmlformats-officedocument.spreadsheetml.queryTable+xml"/>
  <Override PartName="/xl/queryTables/queryTable3526.xml" ContentType="application/vnd.openxmlformats-officedocument.spreadsheetml.queryTable+xml"/>
  <Override PartName="/xl/queryTables/queryTable3527.xml" ContentType="application/vnd.openxmlformats-officedocument.spreadsheetml.queryTable+xml"/>
  <Override PartName="/xl/queryTables/queryTable3528.xml" ContentType="application/vnd.openxmlformats-officedocument.spreadsheetml.queryTable+xml"/>
  <Override PartName="/xl/queryTables/queryTable3529.xml" ContentType="application/vnd.openxmlformats-officedocument.spreadsheetml.queryTable+xml"/>
  <Override PartName="/xl/queryTables/queryTable3530.xml" ContentType="application/vnd.openxmlformats-officedocument.spreadsheetml.queryTable+xml"/>
  <Override PartName="/xl/queryTables/queryTable3531.xml" ContentType="application/vnd.openxmlformats-officedocument.spreadsheetml.queryTable+xml"/>
  <Override PartName="/xl/queryTables/queryTable3532.xml" ContentType="application/vnd.openxmlformats-officedocument.spreadsheetml.queryTable+xml"/>
  <Override PartName="/xl/queryTables/queryTable3533.xml" ContentType="application/vnd.openxmlformats-officedocument.spreadsheetml.queryTable+xml"/>
  <Override PartName="/xl/queryTables/queryTable3534.xml" ContentType="application/vnd.openxmlformats-officedocument.spreadsheetml.queryTable+xml"/>
  <Override PartName="/xl/queryTables/queryTable3535.xml" ContentType="application/vnd.openxmlformats-officedocument.spreadsheetml.queryTable+xml"/>
  <Override PartName="/xl/queryTables/queryTable3536.xml" ContentType="application/vnd.openxmlformats-officedocument.spreadsheetml.queryTable+xml"/>
  <Override PartName="/xl/queryTables/queryTable3537.xml" ContentType="application/vnd.openxmlformats-officedocument.spreadsheetml.queryTable+xml"/>
  <Override PartName="/xl/queryTables/queryTable3538.xml" ContentType="application/vnd.openxmlformats-officedocument.spreadsheetml.queryTable+xml"/>
  <Override PartName="/xl/queryTables/queryTable3539.xml" ContentType="application/vnd.openxmlformats-officedocument.spreadsheetml.queryTable+xml"/>
  <Override PartName="/xl/queryTables/queryTable3540.xml" ContentType="application/vnd.openxmlformats-officedocument.spreadsheetml.queryTable+xml"/>
  <Override PartName="/xl/queryTables/queryTable3541.xml" ContentType="application/vnd.openxmlformats-officedocument.spreadsheetml.queryTable+xml"/>
  <Override PartName="/xl/queryTables/queryTable3542.xml" ContentType="application/vnd.openxmlformats-officedocument.spreadsheetml.queryTable+xml"/>
  <Override PartName="/xl/queryTables/queryTable3543.xml" ContentType="application/vnd.openxmlformats-officedocument.spreadsheetml.queryTable+xml"/>
  <Override PartName="/xl/queryTables/queryTable3544.xml" ContentType="application/vnd.openxmlformats-officedocument.spreadsheetml.queryTable+xml"/>
  <Override PartName="/xl/queryTables/queryTable3545.xml" ContentType="application/vnd.openxmlformats-officedocument.spreadsheetml.queryTable+xml"/>
  <Override PartName="/xl/queryTables/queryTable3546.xml" ContentType="application/vnd.openxmlformats-officedocument.spreadsheetml.queryTable+xml"/>
  <Override PartName="/xl/queryTables/queryTable3547.xml" ContentType="application/vnd.openxmlformats-officedocument.spreadsheetml.queryTable+xml"/>
  <Override PartName="/xl/queryTables/queryTable3548.xml" ContentType="application/vnd.openxmlformats-officedocument.spreadsheetml.queryTable+xml"/>
  <Override PartName="/xl/queryTables/queryTable3549.xml" ContentType="application/vnd.openxmlformats-officedocument.spreadsheetml.queryTable+xml"/>
  <Override PartName="/xl/queryTables/queryTable3550.xml" ContentType="application/vnd.openxmlformats-officedocument.spreadsheetml.queryTable+xml"/>
  <Override PartName="/xl/queryTables/queryTable3551.xml" ContentType="application/vnd.openxmlformats-officedocument.spreadsheetml.queryTable+xml"/>
  <Override PartName="/xl/queryTables/queryTable3552.xml" ContentType="application/vnd.openxmlformats-officedocument.spreadsheetml.queryTable+xml"/>
  <Override PartName="/xl/queryTables/queryTable3553.xml" ContentType="application/vnd.openxmlformats-officedocument.spreadsheetml.queryTable+xml"/>
  <Override PartName="/xl/queryTables/queryTable3554.xml" ContentType="application/vnd.openxmlformats-officedocument.spreadsheetml.queryTable+xml"/>
  <Override PartName="/xl/queryTables/queryTable3555.xml" ContentType="application/vnd.openxmlformats-officedocument.spreadsheetml.queryTable+xml"/>
  <Override PartName="/xl/queryTables/queryTable3556.xml" ContentType="application/vnd.openxmlformats-officedocument.spreadsheetml.queryTable+xml"/>
  <Override PartName="/xl/queryTables/queryTable3557.xml" ContentType="application/vnd.openxmlformats-officedocument.spreadsheetml.queryTable+xml"/>
  <Override PartName="/xl/queryTables/queryTable3558.xml" ContentType="application/vnd.openxmlformats-officedocument.spreadsheetml.queryTable+xml"/>
  <Override PartName="/xl/queryTables/queryTable3559.xml" ContentType="application/vnd.openxmlformats-officedocument.spreadsheetml.queryTable+xml"/>
  <Override PartName="/xl/queryTables/queryTable3560.xml" ContentType="application/vnd.openxmlformats-officedocument.spreadsheetml.queryTable+xml"/>
  <Override PartName="/xl/queryTables/queryTable3561.xml" ContentType="application/vnd.openxmlformats-officedocument.spreadsheetml.queryTable+xml"/>
  <Override PartName="/xl/queryTables/queryTable3562.xml" ContentType="application/vnd.openxmlformats-officedocument.spreadsheetml.queryTable+xml"/>
  <Override PartName="/xl/queryTables/queryTable3563.xml" ContentType="application/vnd.openxmlformats-officedocument.spreadsheetml.queryTable+xml"/>
  <Override PartName="/xl/queryTables/queryTable3564.xml" ContentType="application/vnd.openxmlformats-officedocument.spreadsheetml.queryTable+xml"/>
  <Override PartName="/xl/queryTables/queryTable3565.xml" ContentType="application/vnd.openxmlformats-officedocument.spreadsheetml.queryTable+xml"/>
  <Override PartName="/xl/queryTables/queryTable3566.xml" ContentType="application/vnd.openxmlformats-officedocument.spreadsheetml.queryTable+xml"/>
  <Override PartName="/xl/queryTables/queryTable3567.xml" ContentType="application/vnd.openxmlformats-officedocument.spreadsheetml.queryTable+xml"/>
  <Override PartName="/xl/queryTables/queryTable3568.xml" ContentType="application/vnd.openxmlformats-officedocument.spreadsheetml.queryTable+xml"/>
  <Override PartName="/xl/queryTables/queryTable3569.xml" ContentType="application/vnd.openxmlformats-officedocument.spreadsheetml.queryTable+xml"/>
  <Override PartName="/xl/queryTables/queryTable3570.xml" ContentType="application/vnd.openxmlformats-officedocument.spreadsheetml.queryTable+xml"/>
  <Override PartName="/xl/queryTables/queryTable3571.xml" ContentType="application/vnd.openxmlformats-officedocument.spreadsheetml.queryTable+xml"/>
  <Override PartName="/xl/queryTables/queryTable3572.xml" ContentType="application/vnd.openxmlformats-officedocument.spreadsheetml.queryTable+xml"/>
  <Override PartName="/xl/queryTables/queryTable3573.xml" ContentType="application/vnd.openxmlformats-officedocument.spreadsheetml.queryTable+xml"/>
  <Override PartName="/xl/queryTables/queryTable3574.xml" ContentType="application/vnd.openxmlformats-officedocument.spreadsheetml.queryTable+xml"/>
  <Override PartName="/xl/queryTables/queryTable3575.xml" ContentType="application/vnd.openxmlformats-officedocument.spreadsheetml.queryTable+xml"/>
  <Override PartName="/xl/queryTables/queryTable3576.xml" ContentType="application/vnd.openxmlformats-officedocument.spreadsheetml.queryTable+xml"/>
  <Override PartName="/xl/queryTables/queryTable3577.xml" ContentType="application/vnd.openxmlformats-officedocument.spreadsheetml.queryTable+xml"/>
  <Override PartName="/xl/queryTables/queryTable3578.xml" ContentType="application/vnd.openxmlformats-officedocument.spreadsheetml.queryTable+xml"/>
  <Override PartName="/xl/queryTables/queryTable3579.xml" ContentType="application/vnd.openxmlformats-officedocument.spreadsheetml.queryTable+xml"/>
  <Override PartName="/xl/queryTables/queryTable3580.xml" ContentType="application/vnd.openxmlformats-officedocument.spreadsheetml.queryTable+xml"/>
  <Override PartName="/xl/queryTables/queryTable3581.xml" ContentType="application/vnd.openxmlformats-officedocument.spreadsheetml.queryTable+xml"/>
  <Override PartName="/xl/queryTables/queryTable3582.xml" ContentType="application/vnd.openxmlformats-officedocument.spreadsheetml.queryTable+xml"/>
  <Override PartName="/xl/queryTables/queryTable3583.xml" ContentType="application/vnd.openxmlformats-officedocument.spreadsheetml.queryTable+xml"/>
  <Override PartName="/xl/queryTables/queryTable3584.xml" ContentType="application/vnd.openxmlformats-officedocument.spreadsheetml.queryTable+xml"/>
  <Override PartName="/xl/queryTables/queryTable3585.xml" ContentType="application/vnd.openxmlformats-officedocument.spreadsheetml.queryTable+xml"/>
  <Override PartName="/xl/queryTables/queryTable3586.xml" ContentType="application/vnd.openxmlformats-officedocument.spreadsheetml.queryTable+xml"/>
  <Override PartName="/xl/queryTables/queryTable3587.xml" ContentType="application/vnd.openxmlformats-officedocument.spreadsheetml.queryTable+xml"/>
  <Override PartName="/xl/queryTables/queryTable3588.xml" ContentType="application/vnd.openxmlformats-officedocument.spreadsheetml.queryTable+xml"/>
  <Override PartName="/xl/queryTables/queryTable3589.xml" ContentType="application/vnd.openxmlformats-officedocument.spreadsheetml.queryTable+xml"/>
  <Override PartName="/xl/queryTables/queryTable3590.xml" ContentType="application/vnd.openxmlformats-officedocument.spreadsheetml.queryTable+xml"/>
  <Override PartName="/xl/queryTables/queryTable3591.xml" ContentType="application/vnd.openxmlformats-officedocument.spreadsheetml.queryTable+xml"/>
  <Override PartName="/xl/queryTables/queryTable3592.xml" ContentType="application/vnd.openxmlformats-officedocument.spreadsheetml.queryTable+xml"/>
  <Override PartName="/xl/queryTables/queryTable3593.xml" ContentType="application/vnd.openxmlformats-officedocument.spreadsheetml.queryTable+xml"/>
  <Override PartName="/xl/queryTables/queryTable3594.xml" ContentType="application/vnd.openxmlformats-officedocument.spreadsheetml.queryTable+xml"/>
  <Override PartName="/xl/queryTables/queryTable3595.xml" ContentType="application/vnd.openxmlformats-officedocument.spreadsheetml.queryTable+xml"/>
  <Override PartName="/xl/queryTables/queryTable3596.xml" ContentType="application/vnd.openxmlformats-officedocument.spreadsheetml.queryTable+xml"/>
  <Override PartName="/xl/queryTables/queryTable3597.xml" ContentType="application/vnd.openxmlformats-officedocument.spreadsheetml.queryTable+xml"/>
  <Override PartName="/xl/queryTables/queryTable3598.xml" ContentType="application/vnd.openxmlformats-officedocument.spreadsheetml.queryTable+xml"/>
  <Override PartName="/xl/queryTables/queryTable3599.xml" ContentType="application/vnd.openxmlformats-officedocument.spreadsheetml.queryTable+xml"/>
  <Override PartName="/xl/queryTables/queryTable3600.xml" ContentType="application/vnd.openxmlformats-officedocument.spreadsheetml.queryTable+xml"/>
  <Override PartName="/xl/queryTables/queryTable3601.xml" ContentType="application/vnd.openxmlformats-officedocument.spreadsheetml.queryTable+xml"/>
  <Override PartName="/xl/queryTables/queryTable3602.xml" ContentType="application/vnd.openxmlformats-officedocument.spreadsheetml.queryTable+xml"/>
  <Override PartName="/xl/queryTables/queryTable3603.xml" ContentType="application/vnd.openxmlformats-officedocument.spreadsheetml.queryTable+xml"/>
  <Override PartName="/xl/queryTables/queryTable3604.xml" ContentType="application/vnd.openxmlformats-officedocument.spreadsheetml.queryTable+xml"/>
  <Override PartName="/xl/queryTables/queryTable3605.xml" ContentType="application/vnd.openxmlformats-officedocument.spreadsheetml.queryTable+xml"/>
  <Override PartName="/xl/queryTables/queryTable3606.xml" ContentType="application/vnd.openxmlformats-officedocument.spreadsheetml.queryTable+xml"/>
  <Override PartName="/xl/queryTables/queryTable3607.xml" ContentType="application/vnd.openxmlformats-officedocument.spreadsheetml.queryTable+xml"/>
  <Override PartName="/xl/queryTables/queryTable3608.xml" ContentType="application/vnd.openxmlformats-officedocument.spreadsheetml.queryTable+xml"/>
  <Override PartName="/xl/queryTables/queryTable3609.xml" ContentType="application/vnd.openxmlformats-officedocument.spreadsheetml.queryTable+xml"/>
  <Override PartName="/xl/queryTables/queryTable3610.xml" ContentType="application/vnd.openxmlformats-officedocument.spreadsheetml.queryTable+xml"/>
  <Override PartName="/xl/queryTables/queryTable3611.xml" ContentType="application/vnd.openxmlformats-officedocument.spreadsheetml.queryTable+xml"/>
  <Override PartName="/xl/queryTables/queryTable3612.xml" ContentType="application/vnd.openxmlformats-officedocument.spreadsheetml.queryTable+xml"/>
  <Override PartName="/xl/queryTables/queryTable3613.xml" ContentType="application/vnd.openxmlformats-officedocument.spreadsheetml.queryTable+xml"/>
  <Override PartName="/xl/queryTables/queryTable3614.xml" ContentType="application/vnd.openxmlformats-officedocument.spreadsheetml.queryTable+xml"/>
  <Override PartName="/xl/queryTables/queryTable3615.xml" ContentType="application/vnd.openxmlformats-officedocument.spreadsheetml.queryTable+xml"/>
  <Override PartName="/xl/queryTables/queryTable3616.xml" ContentType="application/vnd.openxmlformats-officedocument.spreadsheetml.queryTable+xml"/>
  <Override PartName="/xl/queryTables/queryTable3617.xml" ContentType="application/vnd.openxmlformats-officedocument.spreadsheetml.queryTable+xml"/>
  <Override PartName="/xl/queryTables/queryTable3618.xml" ContentType="application/vnd.openxmlformats-officedocument.spreadsheetml.queryTable+xml"/>
  <Override PartName="/xl/queryTables/queryTable3619.xml" ContentType="application/vnd.openxmlformats-officedocument.spreadsheetml.queryTable+xml"/>
  <Override PartName="/xl/queryTables/queryTable3620.xml" ContentType="application/vnd.openxmlformats-officedocument.spreadsheetml.queryTable+xml"/>
  <Override PartName="/xl/queryTables/queryTable3621.xml" ContentType="application/vnd.openxmlformats-officedocument.spreadsheetml.queryTable+xml"/>
  <Override PartName="/xl/queryTables/queryTable3622.xml" ContentType="application/vnd.openxmlformats-officedocument.spreadsheetml.queryTable+xml"/>
  <Override PartName="/xl/queryTables/queryTable3623.xml" ContentType="application/vnd.openxmlformats-officedocument.spreadsheetml.queryTable+xml"/>
  <Override PartName="/xl/queryTables/queryTable3624.xml" ContentType="application/vnd.openxmlformats-officedocument.spreadsheetml.queryTable+xml"/>
  <Override PartName="/xl/queryTables/queryTable3625.xml" ContentType="application/vnd.openxmlformats-officedocument.spreadsheetml.queryTable+xml"/>
  <Override PartName="/xl/queryTables/queryTable3626.xml" ContentType="application/vnd.openxmlformats-officedocument.spreadsheetml.queryTable+xml"/>
  <Override PartName="/xl/queryTables/queryTable3627.xml" ContentType="application/vnd.openxmlformats-officedocument.spreadsheetml.queryTable+xml"/>
  <Override PartName="/xl/queryTables/queryTable3628.xml" ContentType="application/vnd.openxmlformats-officedocument.spreadsheetml.queryTable+xml"/>
  <Override PartName="/xl/queryTables/queryTable3629.xml" ContentType="application/vnd.openxmlformats-officedocument.spreadsheetml.queryTable+xml"/>
  <Override PartName="/xl/queryTables/queryTable3630.xml" ContentType="application/vnd.openxmlformats-officedocument.spreadsheetml.queryTable+xml"/>
  <Override PartName="/xl/queryTables/queryTable3631.xml" ContentType="application/vnd.openxmlformats-officedocument.spreadsheetml.queryTable+xml"/>
  <Override PartName="/xl/queryTables/queryTable3632.xml" ContentType="application/vnd.openxmlformats-officedocument.spreadsheetml.queryTable+xml"/>
  <Override PartName="/xl/queryTables/queryTable3633.xml" ContentType="application/vnd.openxmlformats-officedocument.spreadsheetml.queryTable+xml"/>
  <Override PartName="/xl/queryTables/queryTable3634.xml" ContentType="application/vnd.openxmlformats-officedocument.spreadsheetml.queryTable+xml"/>
  <Override PartName="/xl/queryTables/queryTable3635.xml" ContentType="application/vnd.openxmlformats-officedocument.spreadsheetml.queryTable+xml"/>
  <Override PartName="/xl/queryTables/queryTable3636.xml" ContentType="application/vnd.openxmlformats-officedocument.spreadsheetml.queryTable+xml"/>
  <Override PartName="/xl/queryTables/queryTable3637.xml" ContentType="application/vnd.openxmlformats-officedocument.spreadsheetml.queryTable+xml"/>
  <Override PartName="/xl/queryTables/queryTable3638.xml" ContentType="application/vnd.openxmlformats-officedocument.spreadsheetml.queryTable+xml"/>
  <Override PartName="/xl/queryTables/queryTable3639.xml" ContentType="application/vnd.openxmlformats-officedocument.spreadsheetml.queryTable+xml"/>
  <Override PartName="/xl/queryTables/queryTable3640.xml" ContentType="application/vnd.openxmlformats-officedocument.spreadsheetml.queryTable+xml"/>
  <Override PartName="/xl/queryTables/queryTable3641.xml" ContentType="application/vnd.openxmlformats-officedocument.spreadsheetml.queryTable+xml"/>
  <Override PartName="/xl/queryTables/queryTable3642.xml" ContentType="application/vnd.openxmlformats-officedocument.spreadsheetml.queryTable+xml"/>
  <Override PartName="/xl/queryTables/queryTable3643.xml" ContentType="application/vnd.openxmlformats-officedocument.spreadsheetml.queryTable+xml"/>
  <Override PartName="/xl/queryTables/queryTable3644.xml" ContentType="application/vnd.openxmlformats-officedocument.spreadsheetml.queryTable+xml"/>
  <Override PartName="/xl/queryTables/queryTable3645.xml" ContentType="application/vnd.openxmlformats-officedocument.spreadsheetml.queryTable+xml"/>
  <Override PartName="/xl/queryTables/queryTable3646.xml" ContentType="application/vnd.openxmlformats-officedocument.spreadsheetml.queryTable+xml"/>
  <Override PartName="/xl/queryTables/queryTable3647.xml" ContentType="application/vnd.openxmlformats-officedocument.spreadsheetml.queryTable+xml"/>
  <Override PartName="/xl/queryTables/queryTable3648.xml" ContentType="application/vnd.openxmlformats-officedocument.spreadsheetml.queryTable+xml"/>
  <Override PartName="/xl/queryTables/queryTable3649.xml" ContentType="application/vnd.openxmlformats-officedocument.spreadsheetml.queryTable+xml"/>
  <Override PartName="/xl/queryTables/queryTable3650.xml" ContentType="application/vnd.openxmlformats-officedocument.spreadsheetml.queryTable+xml"/>
  <Override PartName="/xl/queryTables/queryTable3651.xml" ContentType="application/vnd.openxmlformats-officedocument.spreadsheetml.queryTable+xml"/>
  <Override PartName="/xl/queryTables/queryTable3652.xml" ContentType="application/vnd.openxmlformats-officedocument.spreadsheetml.queryTable+xml"/>
  <Override PartName="/xl/queryTables/queryTable3653.xml" ContentType="application/vnd.openxmlformats-officedocument.spreadsheetml.queryTable+xml"/>
  <Override PartName="/xl/queryTables/queryTable3654.xml" ContentType="application/vnd.openxmlformats-officedocument.spreadsheetml.queryTable+xml"/>
  <Override PartName="/xl/queryTables/queryTable3655.xml" ContentType="application/vnd.openxmlformats-officedocument.spreadsheetml.queryTable+xml"/>
  <Override PartName="/xl/queryTables/queryTable3656.xml" ContentType="application/vnd.openxmlformats-officedocument.spreadsheetml.queryTable+xml"/>
  <Override PartName="/xl/queryTables/queryTable3657.xml" ContentType="application/vnd.openxmlformats-officedocument.spreadsheetml.queryTable+xml"/>
  <Override PartName="/xl/queryTables/queryTable3658.xml" ContentType="application/vnd.openxmlformats-officedocument.spreadsheetml.queryTable+xml"/>
  <Override PartName="/xl/queryTables/queryTable3659.xml" ContentType="application/vnd.openxmlformats-officedocument.spreadsheetml.queryTable+xml"/>
  <Override PartName="/xl/queryTables/queryTable3660.xml" ContentType="application/vnd.openxmlformats-officedocument.spreadsheetml.queryTable+xml"/>
  <Override PartName="/xl/queryTables/queryTable3661.xml" ContentType="application/vnd.openxmlformats-officedocument.spreadsheetml.queryTable+xml"/>
  <Override PartName="/xl/queryTables/queryTable3662.xml" ContentType="application/vnd.openxmlformats-officedocument.spreadsheetml.queryTable+xml"/>
  <Override PartName="/xl/queryTables/queryTable3663.xml" ContentType="application/vnd.openxmlformats-officedocument.spreadsheetml.queryTable+xml"/>
  <Override PartName="/xl/queryTables/queryTable3664.xml" ContentType="application/vnd.openxmlformats-officedocument.spreadsheetml.queryTable+xml"/>
  <Override PartName="/xl/queryTables/queryTable3665.xml" ContentType="application/vnd.openxmlformats-officedocument.spreadsheetml.queryTable+xml"/>
  <Override PartName="/xl/queryTables/queryTable3666.xml" ContentType="application/vnd.openxmlformats-officedocument.spreadsheetml.queryTable+xml"/>
  <Override PartName="/xl/queryTables/queryTable3667.xml" ContentType="application/vnd.openxmlformats-officedocument.spreadsheetml.queryTable+xml"/>
  <Override PartName="/xl/queryTables/queryTable3668.xml" ContentType="application/vnd.openxmlformats-officedocument.spreadsheetml.queryTable+xml"/>
  <Override PartName="/xl/queryTables/queryTable3669.xml" ContentType="application/vnd.openxmlformats-officedocument.spreadsheetml.queryTable+xml"/>
  <Override PartName="/xl/queryTables/queryTable3670.xml" ContentType="application/vnd.openxmlformats-officedocument.spreadsheetml.queryTable+xml"/>
  <Override PartName="/xl/queryTables/queryTable3671.xml" ContentType="application/vnd.openxmlformats-officedocument.spreadsheetml.queryTable+xml"/>
  <Override PartName="/xl/queryTables/queryTable3672.xml" ContentType="application/vnd.openxmlformats-officedocument.spreadsheetml.queryTable+xml"/>
  <Override PartName="/xl/queryTables/queryTable3673.xml" ContentType="application/vnd.openxmlformats-officedocument.spreadsheetml.queryTable+xml"/>
  <Override PartName="/xl/queryTables/queryTable3674.xml" ContentType="application/vnd.openxmlformats-officedocument.spreadsheetml.queryTable+xml"/>
  <Override PartName="/xl/queryTables/queryTable3675.xml" ContentType="application/vnd.openxmlformats-officedocument.spreadsheetml.queryTable+xml"/>
  <Override PartName="/xl/queryTables/queryTable3676.xml" ContentType="application/vnd.openxmlformats-officedocument.spreadsheetml.queryTable+xml"/>
  <Override PartName="/xl/queryTables/queryTable3677.xml" ContentType="application/vnd.openxmlformats-officedocument.spreadsheetml.queryTable+xml"/>
  <Override PartName="/xl/queryTables/queryTable3678.xml" ContentType="application/vnd.openxmlformats-officedocument.spreadsheetml.queryTable+xml"/>
  <Override PartName="/xl/queryTables/queryTable3679.xml" ContentType="application/vnd.openxmlformats-officedocument.spreadsheetml.queryTable+xml"/>
  <Override PartName="/xl/queryTables/queryTable3680.xml" ContentType="application/vnd.openxmlformats-officedocument.spreadsheetml.queryTable+xml"/>
  <Override PartName="/xl/queryTables/queryTable3681.xml" ContentType="application/vnd.openxmlformats-officedocument.spreadsheetml.queryTable+xml"/>
  <Override PartName="/xl/queryTables/queryTable3682.xml" ContentType="application/vnd.openxmlformats-officedocument.spreadsheetml.queryTable+xml"/>
  <Override PartName="/xl/queryTables/queryTable3683.xml" ContentType="application/vnd.openxmlformats-officedocument.spreadsheetml.queryTable+xml"/>
  <Override PartName="/xl/queryTables/queryTable3684.xml" ContentType="application/vnd.openxmlformats-officedocument.spreadsheetml.queryTable+xml"/>
  <Override PartName="/xl/queryTables/queryTable3685.xml" ContentType="application/vnd.openxmlformats-officedocument.spreadsheetml.queryTable+xml"/>
  <Override PartName="/xl/queryTables/queryTable3686.xml" ContentType="application/vnd.openxmlformats-officedocument.spreadsheetml.queryTable+xml"/>
  <Override PartName="/xl/queryTables/queryTable3687.xml" ContentType="application/vnd.openxmlformats-officedocument.spreadsheetml.queryTable+xml"/>
  <Override PartName="/xl/queryTables/queryTable3688.xml" ContentType="application/vnd.openxmlformats-officedocument.spreadsheetml.queryTable+xml"/>
  <Override PartName="/xl/queryTables/queryTable3689.xml" ContentType="application/vnd.openxmlformats-officedocument.spreadsheetml.queryTable+xml"/>
  <Override PartName="/xl/queryTables/queryTable3690.xml" ContentType="application/vnd.openxmlformats-officedocument.spreadsheetml.queryTable+xml"/>
  <Override PartName="/xl/queryTables/queryTable3691.xml" ContentType="application/vnd.openxmlformats-officedocument.spreadsheetml.queryTable+xml"/>
  <Override PartName="/xl/queryTables/queryTable3692.xml" ContentType="application/vnd.openxmlformats-officedocument.spreadsheetml.queryTable+xml"/>
  <Override PartName="/xl/queryTables/queryTable3693.xml" ContentType="application/vnd.openxmlformats-officedocument.spreadsheetml.queryTable+xml"/>
  <Override PartName="/xl/queryTables/queryTable3694.xml" ContentType="application/vnd.openxmlformats-officedocument.spreadsheetml.queryTable+xml"/>
  <Override PartName="/xl/queryTables/queryTable3695.xml" ContentType="application/vnd.openxmlformats-officedocument.spreadsheetml.queryTable+xml"/>
  <Override PartName="/xl/queryTables/queryTable3696.xml" ContentType="application/vnd.openxmlformats-officedocument.spreadsheetml.queryTable+xml"/>
  <Override PartName="/xl/queryTables/queryTable3697.xml" ContentType="application/vnd.openxmlformats-officedocument.spreadsheetml.queryTable+xml"/>
  <Override PartName="/xl/queryTables/queryTable3698.xml" ContentType="application/vnd.openxmlformats-officedocument.spreadsheetml.queryTable+xml"/>
  <Override PartName="/xl/queryTables/queryTable3699.xml" ContentType="application/vnd.openxmlformats-officedocument.spreadsheetml.queryTable+xml"/>
  <Override PartName="/xl/queryTables/queryTable3700.xml" ContentType="application/vnd.openxmlformats-officedocument.spreadsheetml.queryTable+xml"/>
  <Override PartName="/xl/queryTables/queryTable3701.xml" ContentType="application/vnd.openxmlformats-officedocument.spreadsheetml.queryTable+xml"/>
  <Override PartName="/xl/queryTables/queryTable3702.xml" ContentType="application/vnd.openxmlformats-officedocument.spreadsheetml.queryTable+xml"/>
  <Override PartName="/xl/queryTables/queryTable3703.xml" ContentType="application/vnd.openxmlformats-officedocument.spreadsheetml.queryTable+xml"/>
  <Override PartName="/xl/queryTables/queryTable3704.xml" ContentType="application/vnd.openxmlformats-officedocument.spreadsheetml.queryTable+xml"/>
  <Override PartName="/xl/queryTables/queryTable3705.xml" ContentType="application/vnd.openxmlformats-officedocument.spreadsheetml.queryTable+xml"/>
  <Override PartName="/xl/queryTables/queryTable3706.xml" ContentType="application/vnd.openxmlformats-officedocument.spreadsheetml.queryTable+xml"/>
  <Override PartName="/xl/queryTables/queryTable3707.xml" ContentType="application/vnd.openxmlformats-officedocument.spreadsheetml.queryTable+xml"/>
  <Override PartName="/xl/queryTables/queryTable3708.xml" ContentType="application/vnd.openxmlformats-officedocument.spreadsheetml.queryTable+xml"/>
  <Override PartName="/xl/queryTables/queryTable3709.xml" ContentType="application/vnd.openxmlformats-officedocument.spreadsheetml.queryTable+xml"/>
  <Override PartName="/xl/queryTables/queryTable3710.xml" ContentType="application/vnd.openxmlformats-officedocument.spreadsheetml.queryTable+xml"/>
  <Override PartName="/xl/queryTables/queryTable3711.xml" ContentType="application/vnd.openxmlformats-officedocument.spreadsheetml.queryTable+xml"/>
  <Override PartName="/xl/queryTables/queryTable3712.xml" ContentType="application/vnd.openxmlformats-officedocument.spreadsheetml.queryTable+xml"/>
  <Override PartName="/xl/queryTables/queryTable3713.xml" ContentType="application/vnd.openxmlformats-officedocument.spreadsheetml.queryTable+xml"/>
  <Override PartName="/xl/queryTables/queryTable3714.xml" ContentType="application/vnd.openxmlformats-officedocument.spreadsheetml.queryTable+xml"/>
  <Override PartName="/xl/queryTables/queryTable3715.xml" ContentType="application/vnd.openxmlformats-officedocument.spreadsheetml.queryTable+xml"/>
  <Override PartName="/xl/queryTables/queryTable3716.xml" ContentType="application/vnd.openxmlformats-officedocument.spreadsheetml.queryTable+xml"/>
  <Override PartName="/xl/queryTables/queryTable3717.xml" ContentType="application/vnd.openxmlformats-officedocument.spreadsheetml.queryTable+xml"/>
  <Override PartName="/xl/queryTables/queryTable3718.xml" ContentType="application/vnd.openxmlformats-officedocument.spreadsheetml.queryTable+xml"/>
  <Override PartName="/xl/queryTables/queryTable3719.xml" ContentType="application/vnd.openxmlformats-officedocument.spreadsheetml.queryTable+xml"/>
  <Override PartName="/xl/queryTables/queryTable3720.xml" ContentType="application/vnd.openxmlformats-officedocument.spreadsheetml.queryTable+xml"/>
  <Override PartName="/xl/queryTables/queryTable3721.xml" ContentType="application/vnd.openxmlformats-officedocument.spreadsheetml.queryTable+xml"/>
  <Override PartName="/xl/queryTables/queryTable3722.xml" ContentType="application/vnd.openxmlformats-officedocument.spreadsheetml.queryTable+xml"/>
  <Override PartName="/xl/queryTables/queryTable3723.xml" ContentType="application/vnd.openxmlformats-officedocument.spreadsheetml.queryTable+xml"/>
  <Override PartName="/xl/queryTables/queryTable3724.xml" ContentType="application/vnd.openxmlformats-officedocument.spreadsheetml.queryTable+xml"/>
  <Override PartName="/xl/queryTables/queryTable3725.xml" ContentType="application/vnd.openxmlformats-officedocument.spreadsheetml.queryTable+xml"/>
  <Override PartName="/xl/queryTables/queryTable3726.xml" ContentType="application/vnd.openxmlformats-officedocument.spreadsheetml.queryTable+xml"/>
  <Override PartName="/xl/queryTables/queryTable3727.xml" ContentType="application/vnd.openxmlformats-officedocument.spreadsheetml.queryTable+xml"/>
  <Override PartName="/xl/queryTables/queryTable3728.xml" ContentType="application/vnd.openxmlformats-officedocument.spreadsheetml.queryTable+xml"/>
  <Override PartName="/xl/queryTables/queryTable3729.xml" ContentType="application/vnd.openxmlformats-officedocument.spreadsheetml.queryTable+xml"/>
  <Override PartName="/xl/queryTables/queryTable3730.xml" ContentType="application/vnd.openxmlformats-officedocument.spreadsheetml.queryTable+xml"/>
  <Override PartName="/xl/queryTables/queryTable3731.xml" ContentType="application/vnd.openxmlformats-officedocument.spreadsheetml.queryTable+xml"/>
  <Override PartName="/xl/queryTables/queryTable3732.xml" ContentType="application/vnd.openxmlformats-officedocument.spreadsheetml.queryTable+xml"/>
  <Override PartName="/xl/queryTables/queryTable3733.xml" ContentType="application/vnd.openxmlformats-officedocument.spreadsheetml.queryTable+xml"/>
  <Override PartName="/xl/queryTables/queryTable3734.xml" ContentType="application/vnd.openxmlformats-officedocument.spreadsheetml.queryTable+xml"/>
  <Override PartName="/xl/queryTables/queryTable3735.xml" ContentType="application/vnd.openxmlformats-officedocument.spreadsheetml.queryTable+xml"/>
  <Override PartName="/xl/queryTables/queryTable3736.xml" ContentType="application/vnd.openxmlformats-officedocument.spreadsheetml.queryTable+xml"/>
  <Override PartName="/xl/queryTables/queryTable3737.xml" ContentType="application/vnd.openxmlformats-officedocument.spreadsheetml.queryTable+xml"/>
  <Override PartName="/xl/queryTables/queryTable3738.xml" ContentType="application/vnd.openxmlformats-officedocument.spreadsheetml.queryTable+xml"/>
  <Override PartName="/xl/queryTables/queryTable3739.xml" ContentType="application/vnd.openxmlformats-officedocument.spreadsheetml.queryTable+xml"/>
  <Override PartName="/xl/queryTables/queryTable3740.xml" ContentType="application/vnd.openxmlformats-officedocument.spreadsheetml.queryTable+xml"/>
  <Override PartName="/xl/queryTables/queryTable3741.xml" ContentType="application/vnd.openxmlformats-officedocument.spreadsheetml.queryTable+xml"/>
  <Override PartName="/xl/queryTables/queryTable3742.xml" ContentType="application/vnd.openxmlformats-officedocument.spreadsheetml.queryTable+xml"/>
  <Override PartName="/xl/queryTables/queryTable3743.xml" ContentType="application/vnd.openxmlformats-officedocument.spreadsheetml.queryTable+xml"/>
  <Override PartName="/xl/queryTables/queryTable3744.xml" ContentType="application/vnd.openxmlformats-officedocument.spreadsheetml.queryTable+xml"/>
  <Override PartName="/xl/queryTables/queryTable3745.xml" ContentType="application/vnd.openxmlformats-officedocument.spreadsheetml.queryTable+xml"/>
  <Override PartName="/xl/queryTables/queryTable3746.xml" ContentType="application/vnd.openxmlformats-officedocument.spreadsheetml.queryTable+xml"/>
  <Override PartName="/xl/queryTables/queryTable3747.xml" ContentType="application/vnd.openxmlformats-officedocument.spreadsheetml.queryTable+xml"/>
  <Override PartName="/xl/queryTables/queryTable3748.xml" ContentType="application/vnd.openxmlformats-officedocument.spreadsheetml.queryTable+xml"/>
  <Override PartName="/xl/queryTables/queryTable3749.xml" ContentType="application/vnd.openxmlformats-officedocument.spreadsheetml.queryTable+xml"/>
  <Override PartName="/xl/queryTables/queryTable3750.xml" ContentType="application/vnd.openxmlformats-officedocument.spreadsheetml.queryTable+xml"/>
  <Override PartName="/xl/queryTables/queryTable3751.xml" ContentType="application/vnd.openxmlformats-officedocument.spreadsheetml.queryTable+xml"/>
  <Override PartName="/xl/queryTables/queryTable3752.xml" ContentType="application/vnd.openxmlformats-officedocument.spreadsheetml.queryTable+xml"/>
  <Override PartName="/xl/queryTables/queryTable3753.xml" ContentType="application/vnd.openxmlformats-officedocument.spreadsheetml.queryTable+xml"/>
  <Override PartName="/xl/queryTables/queryTable3754.xml" ContentType="application/vnd.openxmlformats-officedocument.spreadsheetml.queryTable+xml"/>
  <Override PartName="/xl/queryTables/queryTable3755.xml" ContentType="application/vnd.openxmlformats-officedocument.spreadsheetml.queryTable+xml"/>
  <Override PartName="/xl/queryTables/queryTable3756.xml" ContentType="application/vnd.openxmlformats-officedocument.spreadsheetml.queryTable+xml"/>
  <Override PartName="/xl/queryTables/queryTable3757.xml" ContentType="application/vnd.openxmlformats-officedocument.spreadsheetml.queryTable+xml"/>
  <Override PartName="/xl/queryTables/queryTable3758.xml" ContentType="application/vnd.openxmlformats-officedocument.spreadsheetml.queryTable+xml"/>
  <Override PartName="/xl/queryTables/queryTable3759.xml" ContentType="application/vnd.openxmlformats-officedocument.spreadsheetml.queryTable+xml"/>
  <Override PartName="/xl/queryTables/queryTable3760.xml" ContentType="application/vnd.openxmlformats-officedocument.spreadsheetml.queryTable+xml"/>
  <Override PartName="/xl/queryTables/queryTable3761.xml" ContentType="application/vnd.openxmlformats-officedocument.spreadsheetml.queryTable+xml"/>
  <Override PartName="/xl/queryTables/queryTable3762.xml" ContentType="application/vnd.openxmlformats-officedocument.spreadsheetml.queryTable+xml"/>
  <Override PartName="/xl/queryTables/queryTable3763.xml" ContentType="application/vnd.openxmlformats-officedocument.spreadsheetml.queryTable+xml"/>
  <Override PartName="/xl/queryTables/queryTable3764.xml" ContentType="application/vnd.openxmlformats-officedocument.spreadsheetml.queryTable+xml"/>
  <Override PartName="/xl/queryTables/queryTable3765.xml" ContentType="application/vnd.openxmlformats-officedocument.spreadsheetml.queryTable+xml"/>
  <Override PartName="/xl/queryTables/queryTable3766.xml" ContentType="application/vnd.openxmlformats-officedocument.spreadsheetml.queryTable+xml"/>
  <Override PartName="/xl/queryTables/queryTable3767.xml" ContentType="application/vnd.openxmlformats-officedocument.spreadsheetml.queryTable+xml"/>
  <Override PartName="/xl/queryTables/queryTable3768.xml" ContentType="application/vnd.openxmlformats-officedocument.spreadsheetml.queryTable+xml"/>
  <Override PartName="/xl/queryTables/queryTable3769.xml" ContentType="application/vnd.openxmlformats-officedocument.spreadsheetml.queryTable+xml"/>
  <Override PartName="/xl/queryTables/queryTable3770.xml" ContentType="application/vnd.openxmlformats-officedocument.spreadsheetml.queryTable+xml"/>
  <Override PartName="/xl/queryTables/queryTable3771.xml" ContentType="application/vnd.openxmlformats-officedocument.spreadsheetml.queryTable+xml"/>
  <Override PartName="/xl/queryTables/queryTable3772.xml" ContentType="application/vnd.openxmlformats-officedocument.spreadsheetml.queryTable+xml"/>
  <Override PartName="/xl/queryTables/queryTable3773.xml" ContentType="application/vnd.openxmlformats-officedocument.spreadsheetml.queryTable+xml"/>
  <Override PartName="/xl/queryTables/queryTable3774.xml" ContentType="application/vnd.openxmlformats-officedocument.spreadsheetml.queryTable+xml"/>
  <Override PartName="/xl/queryTables/queryTable3775.xml" ContentType="application/vnd.openxmlformats-officedocument.spreadsheetml.queryTable+xml"/>
  <Override PartName="/xl/queryTables/queryTable3776.xml" ContentType="application/vnd.openxmlformats-officedocument.spreadsheetml.queryTable+xml"/>
  <Override PartName="/xl/queryTables/queryTable3777.xml" ContentType="application/vnd.openxmlformats-officedocument.spreadsheetml.queryTable+xml"/>
  <Override PartName="/xl/queryTables/queryTable3778.xml" ContentType="application/vnd.openxmlformats-officedocument.spreadsheetml.queryTable+xml"/>
  <Override PartName="/xl/queryTables/queryTable3779.xml" ContentType="application/vnd.openxmlformats-officedocument.spreadsheetml.queryTable+xml"/>
  <Override PartName="/xl/queryTables/queryTable3780.xml" ContentType="application/vnd.openxmlformats-officedocument.spreadsheetml.queryTable+xml"/>
  <Override PartName="/xl/queryTables/queryTable3781.xml" ContentType="application/vnd.openxmlformats-officedocument.spreadsheetml.queryTable+xml"/>
  <Override PartName="/xl/queryTables/queryTable3782.xml" ContentType="application/vnd.openxmlformats-officedocument.spreadsheetml.queryTable+xml"/>
  <Override PartName="/xl/queryTables/queryTable3783.xml" ContentType="application/vnd.openxmlformats-officedocument.spreadsheetml.queryTable+xml"/>
  <Override PartName="/xl/queryTables/queryTable3784.xml" ContentType="application/vnd.openxmlformats-officedocument.spreadsheetml.queryTable+xml"/>
  <Override PartName="/xl/queryTables/queryTable3785.xml" ContentType="application/vnd.openxmlformats-officedocument.spreadsheetml.queryTable+xml"/>
  <Override PartName="/xl/queryTables/queryTable3786.xml" ContentType="application/vnd.openxmlformats-officedocument.spreadsheetml.queryTable+xml"/>
  <Override PartName="/xl/queryTables/queryTable3787.xml" ContentType="application/vnd.openxmlformats-officedocument.spreadsheetml.queryTable+xml"/>
  <Override PartName="/xl/queryTables/queryTable3788.xml" ContentType="application/vnd.openxmlformats-officedocument.spreadsheetml.queryTable+xml"/>
  <Override PartName="/xl/queryTables/queryTable3789.xml" ContentType="application/vnd.openxmlformats-officedocument.spreadsheetml.queryTable+xml"/>
  <Override PartName="/xl/queryTables/queryTable3790.xml" ContentType="application/vnd.openxmlformats-officedocument.spreadsheetml.queryTable+xml"/>
  <Override PartName="/xl/queryTables/queryTable3791.xml" ContentType="application/vnd.openxmlformats-officedocument.spreadsheetml.queryTable+xml"/>
  <Override PartName="/xl/queryTables/queryTable3792.xml" ContentType="application/vnd.openxmlformats-officedocument.spreadsheetml.queryTable+xml"/>
  <Override PartName="/xl/queryTables/queryTable3793.xml" ContentType="application/vnd.openxmlformats-officedocument.spreadsheetml.queryTable+xml"/>
  <Override PartName="/xl/queryTables/queryTable3794.xml" ContentType="application/vnd.openxmlformats-officedocument.spreadsheetml.queryTable+xml"/>
  <Override PartName="/xl/queryTables/queryTable3795.xml" ContentType="application/vnd.openxmlformats-officedocument.spreadsheetml.queryTable+xml"/>
  <Override PartName="/xl/queryTables/queryTable3796.xml" ContentType="application/vnd.openxmlformats-officedocument.spreadsheetml.queryTable+xml"/>
  <Override PartName="/xl/queryTables/queryTable3797.xml" ContentType="application/vnd.openxmlformats-officedocument.spreadsheetml.queryTable+xml"/>
  <Override PartName="/xl/queryTables/queryTable3798.xml" ContentType="application/vnd.openxmlformats-officedocument.spreadsheetml.queryTable+xml"/>
  <Override PartName="/xl/queryTables/queryTable3799.xml" ContentType="application/vnd.openxmlformats-officedocument.spreadsheetml.queryTable+xml"/>
  <Override PartName="/xl/queryTables/queryTable3800.xml" ContentType="application/vnd.openxmlformats-officedocument.spreadsheetml.queryTable+xml"/>
  <Override PartName="/xl/queryTables/queryTable3801.xml" ContentType="application/vnd.openxmlformats-officedocument.spreadsheetml.queryTable+xml"/>
  <Override PartName="/xl/queryTables/queryTable3802.xml" ContentType="application/vnd.openxmlformats-officedocument.spreadsheetml.queryTable+xml"/>
  <Override PartName="/xl/queryTables/queryTable3803.xml" ContentType="application/vnd.openxmlformats-officedocument.spreadsheetml.queryTable+xml"/>
  <Override PartName="/xl/queryTables/queryTable3804.xml" ContentType="application/vnd.openxmlformats-officedocument.spreadsheetml.queryTable+xml"/>
  <Override PartName="/xl/queryTables/queryTable3805.xml" ContentType="application/vnd.openxmlformats-officedocument.spreadsheetml.queryTable+xml"/>
  <Override PartName="/xl/queryTables/queryTable3806.xml" ContentType="application/vnd.openxmlformats-officedocument.spreadsheetml.queryTable+xml"/>
  <Override PartName="/xl/queryTables/queryTable3807.xml" ContentType="application/vnd.openxmlformats-officedocument.spreadsheetml.queryTable+xml"/>
  <Override PartName="/xl/queryTables/queryTable3808.xml" ContentType="application/vnd.openxmlformats-officedocument.spreadsheetml.queryTable+xml"/>
  <Override PartName="/xl/queryTables/queryTable3809.xml" ContentType="application/vnd.openxmlformats-officedocument.spreadsheetml.queryTable+xml"/>
  <Override PartName="/xl/queryTables/queryTable3810.xml" ContentType="application/vnd.openxmlformats-officedocument.spreadsheetml.queryTable+xml"/>
  <Override PartName="/xl/queryTables/queryTable3811.xml" ContentType="application/vnd.openxmlformats-officedocument.spreadsheetml.queryTable+xml"/>
  <Override PartName="/xl/queryTables/queryTable3812.xml" ContentType="application/vnd.openxmlformats-officedocument.spreadsheetml.queryTable+xml"/>
  <Override PartName="/xl/queryTables/queryTable3813.xml" ContentType="application/vnd.openxmlformats-officedocument.spreadsheetml.queryTable+xml"/>
  <Override PartName="/xl/queryTables/queryTable3814.xml" ContentType="application/vnd.openxmlformats-officedocument.spreadsheetml.queryTable+xml"/>
  <Override PartName="/xl/queryTables/queryTable3815.xml" ContentType="application/vnd.openxmlformats-officedocument.spreadsheetml.queryTable+xml"/>
  <Override PartName="/xl/queryTables/queryTable3816.xml" ContentType="application/vnd.openxmlformats-officedocument.spreadsheetml.queryTable+xml"/>
  <Override PartName="/xl/queryTables/queryTable3817.xml" ContentType="application/vnd.openxmlformats-officedocument.spreadsheetml.queryTable+xml"/>
  <Override PartName="/xl/queryTables/queryTable3818.xml" ContentType="application/vnd.openxmlformats-officedocument.spreadsheetml.queryTable+xml"/>
  <Override PartName="/xl/queryTables/queryTable3819.xml" ContentType="application/vnd.openxmlformats-officedocument.spreadsheetml.queryTable+xml"/>
  <Override PartName="/xl/queryTables/queryTable3820.xml" ContentType="application/vnd.openxmlformats-officedocument.spreadsheetml.queryTable+xml"/>
  <Override PartName="/xl/queryTables/queryTable3821.xml" ContentType="application/vnd.openxmlformats-officedocument.spreadsheetml.queryTable+xml"/>
  <Override PartName="/xl/queryTables/queryTable3822.xml" ContentType="application/vnd.openxmlformats-officedocument.spreadsheetml.queryTable+xml"/>
  <Override PartName="/xl/queryTables/queryTable3823.xml" ContentType="application/vnd.openxmlformats-officedocument.spreadsheetml.queryTable+xml"/>
  <Override PartName="/xl/queryTables/queryTable3824.xml" ContentType="application/vnd.openxmlformats-officedocument.spreadsheetml.queryTable+xml"/>
  <Override PartName="/xl/queryTables/queryTable3825.xml" ContentType="application/vnd.openxmlformats-officedocument.spreadsheetml.queryTable+xml"/>
  <Override PartName="/xl/queryTables/queryTable3826.xml" ContentType="application/vnd.openxmlformats-officedocument.spreadsheetml.queryTable+xml"/>
  <Override PartName="/xl/queryTables/queryTable3827.xml" ContentType="application/vnd.openxmlformats-officedocument.spreadsheetml.queryTable+xml"/>
  <Override PartName="/xl/queryTables/queryTable3828.xml" ContentType="application/vnd.openxmlformats-officedocument.spreadsheetml.queryTable+xml"/>
  <Override PartName="/xl/queryTables/queryTable3829.xml" ContentType="application/vnd.openxmlformats-officedocument.spreadsheetml.queryTable+xml"/>
  <Override PartName="/xl/queryTables/queryTable3830.xml" ContentType="application/vnd.openxmlformats-officedocument.spreadsheetml.queryTable+xml"/>
  <Override PartName="/xl/queryTables/queryTable3831.xml" ContentType="application/vnd.openxmlformats-officedocument.spreadsheetml.queryTable+xml"/>
  <Override PartName="/xl/queryTables/queryTable3832.xml" ContentType="application/vnd.openxmlformats-officedocument.spreadsheetml.queryTable+xml"/>
  <Override PartName="/xl/queryTables/queryTable3833.xml" ContentType="application/vnd.openxmlformats-officedocument.spreadsheetml.queryTable+xml"/>
  <Override PartName="/xl/queryTables/queryTable3834.xml" ContentType="application/vnd.openxmlformats-officedocument.spreadsheetml.queryTable+xml"/>
  <Override PartName="/xl/queryTables/queryTable3835.xml" ContentType="application/vnd.openxmlformats-officedocument.spreadsheetml.queryTable+xml"/>
  <Override PartName="/xl/queryTables/queryTable3836.xml" ContentType="application/vnd.openxmlformats-officedocument.spreadsheetml.queryTable+xml"/>
  <Override PartName="/xl/queryTables/queryTable3837.xml" ContentType="application/vnd.openxmlformats-officedocument.spreadsheetml.queryTable+xml"/>
  <Override PartName="/xl/queryTables/queryTable3838.xml" ContentType="application/vnd.openxmlformats-officedocument.spreadsheetml.queryTable+xml"/>
  <Override PartName="/xl/queryTables/queryTable3839.xml" ContentType="application/vnd.openxmlformats-officedocument.spreadsheetml.queryTable+xml"/>
  <Override PartName="/xl/queryTables/queryTable3840.xml" ContentType="application/vnd.openxmlformats-officedocument.spreadsheetml.queryTable+xml"/>
  <Override PartName="/xl/queryTables/queryTable3841.xml" ContentType="application/vnd.openxmlformats-officedocument.spreadsheetml.queryTable+xml"/>
  <Override PartName="/xl/queryTables/queryTable3842.xml" ContentType="application/vnd.openxmlformats-officedocument.spreadsheetml.queryTable+xml"/>
  <Override PartName="/xl/queryTables/queryTable3843.xml" ContentType="application/vnd.openxmlformats-officedocument.spreadsheetml.queryTable+xml"/>
  <Override PartName="/xl/queryTables/queryTable3844.xml" ContentType="application/vnd.openxmlformats-officedocument.spreadsheetml.queryTable+xml"/>
  <Override PartName="/xl/queryTables/queryTable3845.xml" ContentType="application/vnd.openxmlformats-officedocument.spreadsheetml.queryTable+xml"/>
  <Override PartName="/xl/queryTables/queryTable3846.xml" ContentType="application/vnd.openxmlformats-officedocument.spreadsheetml.queryTable+xml"/>
  <Override PartName="/xl/queryTables/queryTable3847.xml" ContentType="application/vnd.openxmlformats-officedocument.spreadsheetml.queryTable+xml"/>
  <Override PartName="/xl/queryTables/queryTable3848.xml" ContentType="application/vnd.openxmlformats-officedocument.spreadsheetml.queryTable+xml"/>
  <Override PartName="/xl/queryTables/queryTable3849.xml" ContentType="application/vnd.openxmlformats-officedocument.spreadsheetml.queryTable+xml"/>
  <Override PartName="/xl/queryTables/queryTable3850.xml" ContentType="application/vnd.openxmlformats-officedocument.spreadsheetml.queryTable+xml"/>
  <Override PartName="/xl/queryTables/queryTable3851.xml" ContentType="application/vnd.openxmlformats-officedocument.spreadsheetml.queryTable+xml"/>
  <Override PartName="/xl/queryTables/queryTable3852.xml" ContentType="application/vnd.openxmlformats-officedocument.spreadsheetml.queryTable+xml"/>
  <Override PartName="/xl/queryTables/queryTable3853.xml" ContentType="application/vnd.openxmlformats-officedocument.spreadsheetml.queryTable+xml"/>
  <Override PartName="/xl/queryTables/queryTable3854.xml" ContentType="application/vnd.openxmlformats-officedocument.spreadsheetml.queryTable+xml"/>
  <Override PartName="/xl/queryTables/queryTable3855.xml" ContentType="application/vnd.openxmlformats-officedocument.spreadsheetml.queryTable+xml"/>
  <Override PartName="/xl/queryTables/queryTable3856.xml" ContentType="application/vnd.openxmlformats-officedocument.spreadsheetml.queryTable+xml"/>
  <Override PartName="/xl/queryTables/queryTable3857.xml" ContentType="application/vnd.openxmlformats-officedocument.spreadsheetml.queryTable+xml"/>
  <Override PartName="/xl/queryTables/queryTable3858.xml" ContentType="application/vnd.openxmlformats-officedocument.spreadsheetml.queryTable+xml"/>
  <Override PartName="/xl/queryTables/queryTable3859.xml" ContentType="application/vnd.openxmlformats-officedocument.spreadsheetml.queryTable+xml"/>
  <Override PartName="/xl/queryTables/queryTable3860.xml" ContentType="application/vnd.openxmlformats-officedocument.spreadsheetml.queryTable+xml"/>
  <Override PartName="/xl/queryTables/queryTable3861.xml" ContentType="application/vnd.openxmlformats-officedocument.spreadsheetml.queryTable+xml"/>
  <Override PartName="/xl/queryTables/queryTable3862.xml" ContentType="application/vnd.openxmlformats-officedocument.spreadsheetml.queryTable+xml"/>
  <Override PartName="/xl/queryTables/queryTable3863.xml" ContentType="application/vnd.openxmlformats-officedocument.spreadsheetml.queryTable+xml"/>
  <Override PartName="/xl/queryTables/queryTable3864.xml" ContentType="application/vnd.openxmlformats-officedocument.spreadsheetml.queryTable+xml"/>
  <Override PartName="/xl/queryTables/queryTable3865.xml" ContentType="application/vnd.openxmlformats-officedocument.spreadsheetml.queryTable+xml"/>
  <Override PartName="/xl/queryTables/queryTable3866.xml" ContentType="application/vnd.openxmlformats-officedocument.spreadsheetml.queryTable+xml"/>
  <Override PartName="/xl/queryTables/queryTable3867.xml" ContentType="application/vnd.openxmlformats-officedocument.spreadsheetml.queryTable+xml"/>
  <Override PartName="/xl/queryTables/queryTable3868.xml" ContentType="application/vnd.openxmlformats-officedocument.spreadsheetml.queryTable+xml"/>
  <Override PartName="/xl/queryTables/queryTable3869.xml" ContentType="application/vnd.openxmlformats-officedocument.spreadsheetml.queryTable+xml"/>
  <Override PartName="/xl/queryTables/queryTable3870.xml" ContentType="application/vnd.openxmlformats-officedocument.spreadsheetml.queryTable+xml"/>
  <Override PartName="/xl/queryTables/queryTable3871.xml" ContentType="application/vnd.openxmlformats-officedocument.spreadsheetml.queryTable+xml"/>
  <Override PartName="/xl/queryTables/queryTable3872.xml" ContentType="application/vnd.openxmlformats-officedocument.spreadsheetml.queryTable+xml"/>
  <Override PartName="/xl/queryTables/queryTable3873.xml" ContentType="application/vnd.openxmlformats-officedocument.spreadsheetml.queryTable+xml"/>
  <Override PartName="/xl/queryTables/queryTable3874.xml" ContentType="application/vnd.openxmlformats-officedocument.spreadsheetml.queryTable+xml"/>
  <Override PartName="/xl/queryTables/queryTable3875.xml" ContentType="application/vnd.openxmlformats-officedocument.spreadsheetml.queryTable+xml"/>
  <Override PartName="/xl/queryTables/queryTable3876.xml" ContentType="application/vnd.openxmlformats-officedocument.spreadsheetml.queryTable+xml"/>
  <Override PartName="/xl/queryTables/queryTable3877.xml" ContentType="application/vnd.openxmlformats-officedocument.spreadsheetml.queryTable+xml"/>
  <Override PartName="/xl/queryTables/queryTable3878.xml" ContentType="application/vnd.openxmlformats-officedocument.spreadsheetml.queryTable+xml"/>
  <Override PartName="/xl/queryTables/queryTable3879.xml" ContentType="application/vnd.openxmlformats-officedocument.spreadsheetml.queryTable+xml"/>
  <Override PartName="/xl/queryTables/queryTable3880.xml" ContentType="application/vnd.openxmlformats-officedocument.spreadsheetml.queryTable+xml"/>
  <Override PartName="/xl/queryTables/queryTable3881.xml" ContentType="application/vnd.openxmlformats-officedocument.spreadsheetml.queryTable+xml"/>
  <Override PartName="/xl/queryTables/queryTable3882.xml" ContentType="application/vnd.openxmlformats-officedocument.spreadsheetml.queryTable+xml"/>
  <Override PartName="/xl/queryTables/queryTable3883.xml" ContentType="application/vnd.openxmlformats-officedocument.spreadsheetml.queryTable+xml"/>
  <Override PartName="/xl/queryTables/queryTable3884.xml" ContentType="application/vnd.openxmlformats-officedocument.spreadsheetml.queryTable+xml"/>
  <Override PartName="/xl/queryTables/queryTable3885.xml" ContentType="application/vnd.openxmlformats-officedocument.spreadsheetml.queryTable+xml"/>
  <Override PartName="/xl/queryTables/queryTable3886.xml" ContentType="application/vnd.openxmlformats-officedocument.spreadsheetml.queryTable+xml"/>
  <Override PartName="/xl/queryTables/queryTable3887.xml" ContentType="application/vnd.openxmlformats-officedocument.spreadsheetml.queryTable+xml"/>
  <Override PartName="/xl/queryTables/queryTable3888.xml" ContentType="application/vnd.openxmlformats-officedocument.spreadsheetml.queryTable+xml"/>
  <Override PartName="/xl/queryTables/queryTable3889.xml" ContentType="application/vnd.openxmlformats-officedocument.spreadsheetml.queryTable+xml"/>
  <Override PartName="/xl/queryTables/queryTable3890.xml" ContentType="application/vnd.openxmlformats-officedocument.spreadsheetml.queryTable+xml"/>
  <Override PartName="/xl/queryTables/queryTable3891.xml" ContentType="application/vnd.openxmlformats-officedocument.spreadsheetml.queryTable+xml"/>
  <Override PartName="/xl/queryTables/queryTable3892.xml" ContentType="application/vnd.openxmlformats-officedocument.spreadsheetml.queryTable+xml"/>
  <Override PartName="/xl/queryTables/queryTable3893.xml" ContentType="application/vnd.openxmlformats-officedocument.spreadsheetml.queryTable+xml"/>
  <Override PartName="/xl/queryTables/queryTable3894.xml" ContentType="application/vnd.openxmlformats-officedocument.spreadsheetml.queryTable+xml"/>
  <Override PartName="/xl/queryTables/queryTable3895.xml" ContentType="application/vnd.openxmlformats-officedocument.spreadsheetml.queryTable+xml"/>
  <Override PartName="/xl/queryTables/queryTable3896.xml" ContentType="application/vnd.openxmlformats-officedocument.spreadsheetml.queryTable+xml"/>
  <Override PartName="/xl/queryTables/queryTable3897.xml" ContentType="application/vnd.openxmlformats-officedocument.spreadsheetml.queryTable+xml"/>
  <Override PartName="/xl/queryTables/queryTable3898.xml" ContentType="application/vnd.openxmlformats-officedocument.spreadsheetml.queryTable+xml"/>
  <Override PartName="/xl/queryTables/queryTable3899.xml" ContentType="application/vnd.openxmlformats-officedocument.spreadsheetml.queryTable+xml"/>
  <Override PartName="/xl/queryTables/queryTable3900.xml" ContentType="application/vnd.openxmlformats-officedocument.spreadsheetml.queryTable+xml"/>
  <Override PartName="/xl/queryTables/queryTable3901.xml" ContentType="application/vnd.openxmlformats-officedocument.spreadsheetml.queryTable+xml"/>
  <Override PartName="/xl/queryTables/queryTable3902.xml" ContentType="application/vnd.openxmlformats-officedocument.spreadsheetml.queryTable+xml"/>
  <Override PartName="/xl/queryTables/queryTable3903.xml" ContentType="application/vnd.openxmlformats-officedocument.spreadsheetml.queryTable+xml"/>
  <Override PartName="/xl/queryTables/queryTable3904.xml" ContentType="application/vnd.openxmlformats-officedocument.spreadsheetml.queryTable+xml"/>
  <Override PartName="/xl/queryTables/queryTable3905.xml" ContentType="application/vnd.openxmlformats-officedocument.spreadsheetml.queryTable+xml"/>
  <Override PartName="/xl/queryTables/queryTable3906.xml" ContentType="application/vnd.openxmlformats-officedocument.spreadsheetml.queryTable+xml"/>
  <Override PartName="/xl/queryTables/queryTable3907.xml" ContentType="application/vnd.openxmlformats-officedocument.spreadsheetml.queryTable+xml"/>
  <Override PartName="/xl/queryTables/queryTable3908.xml" ContentType="application/vnd.openxmlformats-officedocument.spreadsheetml.queryTable+xml"/>
  <Override PartName="/xl/queryTables/queryTable3909.xml" ContentType="application/vnd.openxmlformats-officedocument.spreadsheetml.queryTable+xml"/>
  <Override PartName="/xl/queryTables/queryTable3910.xml" ContentType="application/vnd.openxmlformats-officedocument.spreadsheetml.queryTable+xml"/>
  <Override PartName="/xl/queryTables/queryTable3911.xml" ContentType="application/vnd.openxmlformats-officedocument.spreadsheetml.queryTable+xml"/>
  <Override PartName="/xl/queryTables/queryTable3912.xml" ContentType="application/vnd.openxmlformats-officedocument.spreadsheetml.queryTable+xml"/>
  <Override PartName="/xl/queryTables/queryTable3913.xml" ContentType="application/vnd.openxmlformats-officedocument.spreadsheetml.queryTable+xml"/>
  <Override PartName="/xl/queryTables/queryTable3914.xml" ContentType="application/vnd.openxmlformats-officedocument.spreadsheetml.queryTable+xml"/>
  <Override PartName="/xl/queryTables/queryTable3915.xml" ContentType="application/vnd.openxmlformats-officedocument.spreadsheetml.queryTable+xml"/>
  <Override PartName="/xl/queryTables/queryTable3916.xml" ContentType="application/vnd.openxmlformats-officedocument.spreadsheetml.queryTable+xml"/>
  <Override PartName="/xl/queryTables/queryTable3917.xml" ContentType="application/vnd.openxmlformats-officedocument.spreadsheetml.queryTable+xml"/>
  <Override PartName="/xl/queryTables/queryTable3918.xml" ContentType="application/vnd.openxmlformats-officedocument.spreadsheetml.queryTable+xml"/>
  <Override PartName="/xl/queryTables/queryTable3919.xml" ContentType="application/vnd.openxmlformats-officedocument.spreadsheetml.queryTable+xml"/>
  <Override PartName="/xl/queryTables/queryTable3920.xml" ContentType="application/vnd.openxmlformats-officedocument.spreadsheetml.queryTable+xml"/>
  <Override PartName="/xl/queryTables/queryTable3921.xml" ContentType="application/vnd.openxmlformats-officedocument.spreadsheetml.queryTable+xml"/>
  <Override PartName="/xl/queryTables/queryTable3922.xml" ContentType="application/vnd.openxmlformats-officedocument.spreadsheetml.queryTable+xml"/>
  <Override PartName="/xl/queryTables/queryTable3923.xml" ContentType="application/vnd.openxmlformats-officedocument.spreadsheetml.queryTable+xml"/>
  <Override PartName="/xl/queryTables/queryTable3924.xml" ContentType="application/vnd.openxmlformats-officedocument.spreadsheetml.queryTable+xml"/>
  <Override PartName="/xl/queryTables/queryTable3925.xml" ContentType="application/vnd.openxmlformats-officedocument.spreadsheetml.queryTable+xml"/>
  <Override PartName="/xl/queryTables/queryTable3926.xml" ContentType="application/vnd.openxmlformats-officedocument.spreadsheetml.queryTable+xml"/>
  <Override PartName="/xl/queryTables/queryTable3927.xml" ContentType="application/vnd.openxmlformats-officedocument.spreadsheetml.queryTable+xml"/>
  <Override PartName="/xl/queryTables/queryTable3928.xml" ContentType="application/vnd.openxmlformats-officedocument.spreadsheetml.queryTable+xml"/>
  <Override PartName="/xl/queryTables/queryTable3929.xml" ContentType="application/vnd.openxmlformats-officedocument.spreadsheetml.queryTable+xml"/>
  <Override PartName="/xl/queryTables/queryTable3930.xml" ContentType="application/vnd.openxmlformats-officedocument.spreadsheetml.queryTable+xml"/>
  <Override PartName="/xl/queryTables/queryTable3931.xml" ContentType="application/vnd.openxmlformats-officedocument.spreadsheetml.queryTable+xml"/>
  <Override PartName="/xl/queryTables/queryTable3932.xml" ContentType="application/vnd.openxmlformats-officedocument.spreadsheetml.queryTable+xml"/>
  <Override PartName="/xl/queryTables/queryTable3933.xml" ContentType="application/vnd.openxmlformats-officedocument.spreadsheetml.queryTable+xml"/>
  <Override PartName="/xl/queryTables/queryTable3934.xml" ContentType="application/vnd.openxmlformats-officedocument.spreadsheetml.queryTable+xml"/>
  <Override PartName="/xl/queryTables/queryTable3935.xml" ContentType="application/vnd.openxmlformats-officedocument.spreadsheetml.queryTable+xml"/>
  <Override PartName="/xl/queryTables/queryTable3936.xml" ContentType="application/vnd.openxmlformats-officedocument.spreadsheetml.queryTable+xml"/>
  <Override PartName="/xl/queryTables/queryTable3937.xml" ContentType="application/vnd.openxmlformats-officedocument.spreadsheetml.queryTable+xml"/>
  <Override PartName="/xl/queryTables/queryTable3938.xml" ContentType="application/vnd.openxmlformats-officedocument.spreadsheetml.queryTable+xml"/>
  <Override PartName="/xl/queryTables/queryTable3939.xml" ContentType="application/vnd.openxmlformats-officedocument.spreadsheetml.queryTable+xml"/>
  <Override PartName="/xl/queryTables/queryTable3940.xml" ContentType="application/vnd.openxmlformats-officedocument.spreadsheetml.queryTable+xml"/>
  <Override PartName="/xl/queryTables/queryTable3941.xml" ContentType="application/vnd.openxmlformats-officedocument.spreadsheetml.queryTable+xml"/>
  <Override PartName="/xl/queryTables/queryTable3942.xml" ContentType="application/vnd.openxmlformats-officedocument.spreadsheetml.queryTable+xml"/>
  <Override PartName="/xl/queryTables/queryTable3943.xml" ContentType="application/vnd.openxmlformats-officedocument.spreadsheetml.queryTable+xml"/>
  <Override PartName="/xl/queryTables/queryTable3944.xml" ContentType="application/vnd.openxmlformats-officedocument.spreadsheetml.queryTable+xml"/>
  <Override PartName="/xl/queryTables/queryTable3945.xml" ContentType="application/vnd.openxmlformats-officedocument.spreadsheetml.queryTable+xml"/>
  <Override PartName="/xl/queryTables/queryTable3946.xml" ContentType="application/vnd.openxmlformats-officedocument.spreadsheetml.queryTable+xml"/>
  <Override PartName="/xl/queryTables/queryTable3947.xml" ContentType="application/vnd.openxmlformats-officedocument.spreadsheetml.queryTable+xml"/>
  <Override PartName="/xl/queryTables/queryTable3948.xml" ContentType="application/vnd.openxmlformats-officedocument.spreadsheetml.queryTable+xml"/>
  <Override PartName="/xl/queryTables/queryTable3949.xml" ContentType="application/vnd.openxmlformats-officedocument.spreadsheetml.queryTable+xml"/>
  <Override PartName="/xl/queryTables/queryTable3950.xml" ContentType="application/vnd.openxmlformats-officedocument.spreadsheetml.queryTable+xml"/>
  <Override PartName="/xl/queryTables/queryTable3951.xml" ContentType="application/vnd.openxmlformats-officedocument.spreadsheetml.queryTable+xml"/>
  <Override PartName="/xl/queryTables/queryTable3952.xml" ContentType="application/vnd.openxmlformats-officedocument.spreadsheetml.queryTable+xml"/>
  <Override PartName="/xl/queryTables/queryTable3953.xml" ContentType="application/vnd.openxmlformats-officedocument.spreadsheetml.queryTable+xml"/>
  <Override PartName="/xl/queryTables/queryTable3954.xml" ContentType="application/vnd.openxmlformats-officedocument.spreadsheetml.queryTable+xml"/>
  <Override PartName="/xl/queryTables/queryTable3955.xml" ContentType="application/vnd.openxmlformats-officedocument.spreadsheetml.queryTable+xml"/>
  <Override PartName="/xl/queryTables/queryTable3956.xml" ContentType="application/vnd.openxmlformats-officedocument.spreadsheetml.queryTable+xml"/>
  <Override PartName="/xl/queryTables/queryTable3957.xml" ContentType="application/vnd.openxmlformats-officedocument.spreadsheetml.queryTable+xml"/>
  <Override PartName="/xl/queryTables/queryTable3958.xml" ContentType="application/vnd.openxmlformats-officedocument.spreadsheetml.queryTable+xml"/>
  <Override PartName="/xl/queryTables/queryTable3959.xml" ContentType="application/vnd.openxmlformats-officedocument.spreadsheetml.queryTable+xml"/>
  <Override PartName="/xl/queryTables/queryTable3960.xml" ContentType="application/vnd.openxmlformats-officedocument.spreadsheetml.queryTable+xml"/>
  <Override PartName="/xl/queryTables/queryTable3961.xml" ContentType="application/vnd.openxmlformats-officedocument.spreadsheetml.queryTable+xml"/>
  <Override PartName="/xl/queryTables/queryTable3962.xml" ContentType="application/vnd.openxmlformats-officedocument.spreadsheetml.queryTable+xml"/>
  <Override PartName="/xl/queryTables/queryTable3963.xml" ContentType="application/vnd.openxmlformats-officedocument.spreadsheetml.queryTable+xml"/>
  <Override PartName="/xl/queryTables/queryTable3964.xml" ContentType="application/vnd.openxmlformats-officedocument.spreadsheetml.queryTable+xml"/>
  <Override PartName="/xl/queryTables/queryTable3965.xml" ContentType="application/vnd.openxmlformats-officedocument.spreadsheetml.queryTable+xml"/>
  <Override PartName="/xl/queryTables/queryTable3966.xml" ContentType="application/vnd.openxmlformats-officedocument.spreadsheetml.queryTable+xml"/>
  <Override PartName="/xl/queryTables/queryTable3967.xml" ContentType="application/vnd.openxmlformats-officedocument.spreadsheetml.queryTable+xml"/>
  <Override PartName="/xl/queryTables/queryTable3968.xml" ContentType="application/vnd.openxmlformats-officedocument.spreadsheetml.queryTable+xml"/>
  <Override PartName="/xl/queryTables/queryTable3969.xml" ContentType="application/vnd.openxmlformats-officedocument.spreadsheetml.queryTable+xml"/>
  <Override PartName="/xl/queryTables/queryTable3970.xml" ContentType="application/vnd.openxmlformats-officedocument.spreadsheetml.queryTable+xml"/>
  <Override PartName="/xl/queryTables/queryTable3971.xml" ContentType="application/vnd.openxmlformats-officedocument.spreadsheetml.queryTable+xml"/>
  <Override PartName="/xl/queryTables/queryTable3972.xml" ContentType="application/vnd.openxmlformats-officedocument.spreadsheetml.queryTable+xml"/>
  <Override PartName="/xl/queryTables/queryTable3973.xml" ContentType="application/vnd.openxmlformats-officedocument.spreadsheetml.queryTable+xml"/>
  <Override PartName="/xl/queryTables/queryTable3974.xml" ContentType="application/vnd.openxmlformats-officedocument.spreadsheetml.queryTable+xml"/>
  <Override PartName="/xl/queryTables/queryTable3975.xml" ContentType="application/vnd.openxmlformats-officedocument.spreadsheetml.queryTable+xml"/>
  <Override PartName="/xl/queryTables/queryTable3976.xml" ContentType="application/vnd.openxmlformats-officedocument.spreadsheetml.queryTable+xml"/>
  <Override PartName="/xl/queryTables/queryTable3977.xml" ContentType="application/vnd.openxmlformats-officedocument.spreadsheetml.queryTable+xml"/>
  <Override PartName="/xl/queryTables/queryTable3978.xml" ContentType="application/vnd.openxmlformats-officedocument.spreadsheetml.queryTable+xml"/>
  <Override PartName="/xl/queryTables/queryTable3979.xml" ContentType="application/vnd.openxmlformats-officedocument.spreadsheetml.queryTable+xml"/>
  <Override PartName="/xl/queryTables/queryTable3980.xml" ContentType="application/vnd.openxmlformats-officedocument.spreadsheetml.queryTable+xml"/>
  <Override PartName="/xl/queryTables/queryTable3981.xml" ContentType="application/vnd.openxmlformats-officedocument.spreadsheetml.queryTable+xml"/>
  <Override PartName="/xl/queryTables/queryTable3982.xml" ContentType="application/vnd.openxmlformats-officedocument.spreadsheetml.queryTable+xml"/>
  <Override PartName="/xl/queryTables/queryTable3983.xml" ContentType="application/vnd.openxmlformats-officedocument.spreadsheetml.queryTable+xml"/>
  <Override PartName="/xl/queryTables/queryTable3984.xml" ContentType="application/vnd.openxmlformats-officedocument.spreadsheetml.queryTable+xml"/>
  <Override PartName="/xl/queryTables/queryTable3985.xml" ContentType="application/vnd.openxmlformats-officedocument.spreadsheetml.queryTable+xml"/>
  <Override PartName="/xl/queryTables/queryTable3986.xml" ContentType="application/vnd.openxmlformats-officedocument.spreadsheetml.queryTable+xml"/>
  <Override PartName="/xl/queryTables/queryTable3987.xml" ContentType="application/vnd.openxmlformats-officedocument.spreadsheetml.queryTable+xml"/>
  <Override PartName="/xl/queryTables/queryTable3988.xml" ContentType="application/vnd.openxmlformats-officedocument.spreadsheetml.queryTable+xml"/>
  <Override PartName="/xl/queryTables/queryTable3989.xml" ContentType="application/vnd.openxmlformats-officedocument.spreadsheetml.queryTable+xml"/>
  <Override PartName="/xl/queryTables/queryTable3990.xml" ContentType="application/vnd.openxmlformats-officedocument.spreadsheetml.queryTable+xml"/>
  <Override PartName="/xl/queryTables/queryTable3991.xml" ContentType="application/vnd.openxmlformats-officedocument.spreadsheetml.queryTable+xml"/>
  <Override PartName="/xl/queryTables/queryTable3992.xml" ContentType="application/vnd.openxmlformats-officedocument.spreadsheetml.queryTable+xml"/>
  <Override PartName="/xl/queryTables/queryTable3993.xml" ContentType="application/vnd.openxmlformats-officedocument.spreadsheetml.queryTable+xml"/>
  <Override PartName="/xl/queryTables/queryTable3994.xml" ContentType="application/vnd.openxmlformats-officedocument.spreadsheetml.queryTable+xml"/>
  <Override PartName="/xl/queryTables/queryTable3995.xml" ContentType="application/vnd.openxmlformats-officedocument.spreadsheetml.queryTable+xml"/>
  <Override PartName="/xl/queryTables/queryTable3996.xml" ContentType="application/vnd.openxmlformats-officedocument.spreadsheetml.queryTable+xml"/>
  <Override PartName="/xl/queryTables/queryTable3997.xml" ContentType="application/vnd.openxmlformats-officedocument.spreadsheetml.queryTable+xml"/>
  <Override PartName="/xl/queryTables/queryTable3998.xml" ContentType="application/vnd.openxmlformats-officedocument.spreadsheetml.queryTable+xml"/>
  <Override PartName="/xl/queryTables/queryTable3999.xml" ContentType="application/vnd.openxmlformats-officedocument.spreadsheetml.queryTable+xml"/>
  <Override PartName="/xl/queryTables/queryTable4000.xml" ContentType="application/vnd.openxmlformats-officedocument.spreadsheetml.queryTable+xml"/>
  <Override PartName="/xl/queryTables/queryTable4001.xml" ContentType="application/vnd.openxmlformats-officedocument.spreadsheetml.queryTable+xml"/>
  <Override PartName="/xl/queryTables/queryTable4002.xml" ContentType="application/vnd.openxmlformats-officedocument.spreadsheetml.queryTable+xml"/>
  <Override PartName="/xl/queryTables/queryTable4003.xml" ContentType="application/vnd.openxmlformats-officedocument.spreadsheetml.queryTable+xml"/>
  <Override PartName="/xl/queryTables/queryTable4004.xml" ContentType="application/vnd.openxmlformats-officedocument.spreadsheetml.queryTable+xml"/>
  <Override PartName="/xl/queryTables/queryTable4005.xml" ContentType="application/vnd.openxmlformats-officedocument.spreadsheetml.queryTable+xml"/>
  <Override PartName="/xl/queryTables/queryTable4006.xml" ContentType="application/vnd.openxmlformats-officedocument.spreadsheetml.queryTable+xml"/>
  <Override PartName="/xl/queryTables/queryTable4007.xml" ContentType="application/vnd.openxmlformats-officedocument.spreadsheetml.queryTable+xml"/>
  <Override PartName="/xl/queryTables/queryTable4008.xml" ContentType="application/vnd.openxmlformats-officedocument.spreadsheetml.queryTable+xml"/>
  <Override PartName="/xl/queryTables/queryTable4009.xml" ContentType="application/vnd.openxmlformats-officedocument.spreadsheetml.queryTable+xml"/>
  <Override PartName="/xl/queryTables/queryTable4010.xml" ContentType="application/vnd.openxmlformats-officedocument.spreadsheetml.queryTable+xml"/>
  <Override PartName="/xl/queryTables/queryTable4011.xml" ContentType="application/vnd.openxmlformats-officedocument.spreadsheetml.queryTable+xml"/>
  <Override PartName="/xl/queryTables/queryTable4012.xml" ContentType="application/vnd.openxmlformats-officedocument.spreadsheetml.queryTable+xml"/>
  <Override PartName="/xl/queryTables/queryTable4013.xml" ContentType="application/vnd.openxmlformats-officedocument.spreadsheetml.queryTable+xml"/>
  <Override PartName="/xl/queryTables/queryTable4014.xml" ContentType="application/vnd.openxmlformats-officedocument.spreadsheetml.queryTable+xml"/>
  <Override PartName="/xl/queryTables/queryTable4015.xml" ContentType="application/vnd.openxmlformats-officedocument.spreadsheetml.queryTable+xml"/>
  <Override PartName="/xl/queryTables/queryTable4016.xml" ContentType="application/vnd.openxmlformats-officedocument.spreadsheetml.queryTable+xml"/>
  <Override PartName="/xl/queryTables/queryTable4017.xml" ContentType="application/vnd.openxmlformats-officedocument.spreadsheetml.queryTable+xml"/>
  <Override PartName="/xl/queryTables/queryTable4018.xml" ContentType="application/vnd.openxmlformats-officedocument.spreadsheetml.queryTable+xml"/>
  <Override PartName="/xl/queryTables/queryTable4019.xml" ContentType="application/vnd.openxmlformats-officedocument.spreadsheetml.queryTable+xml"/>
  <Override PartName="/xl/queryTables/queryTable4020.xml" ContentType="application/vnd.openxmlformats-officedocument.spreadsheetml.queryTable+xml"/>
  <Override PartName="/xl/queryTables/queryTable4021.xml" ContentType="application/vnd.openxmlformats-officedocument.spreadsheetml.queryTable+xml"/>
  <Override PartName="/xl/queryTables/queryTable4022.xml" ContentType="application/vnd.openxmlformats-officedocument.spreadsheetml.queryTable+xml"/>
  <Override PartName="/xl/queryTables/queryTable4023.xml" ContentType="application/vnd.openxmlformats-officedocument.spreadsheetml.queryTable+xml"/>
  <Override PartName="/xl/queryTables/queryTable4024.xml" ContentType="application/vnd.openxmlformats-officedocument.spreadsheetml.queryTable+xml"/>
  <Override PartName="/xl/queryTables/queryTable4025.xml" ContentType="application/vnd.openxmlformats-officedocument.spreadsheetml.queryTable+xml"/>
  <Override PartName="/xl/queryTables/queryTable4026.xml" ContentType="application/vnd.openxmlformats-officedocument.spreadsheetml.queryTable+xml"/>
  <Override PartName="/xl/queryTables/queryTable4027.xml" ContentType="application/vnd.openxmlformats-officedocument.spreadsheetml.queryTable+xml"/>
  <Override PartName="/xl/queryTables/queryTable4028.xml" ContentType="application/vnd.openxmlformats-officedocument.spreadsheetml.queryTable+xml"/>
  <Override PartName="/xl/queryTables/queryTable4029.xml" ContentType="application/vnd.openxmlformats-officedocument.spreadsheetml.queryTable+xml"/>
  <Override PartName="/xl/queryTables/queryTable4030.xml" ContentType="application/vnd.openxmlformats-officedocument.spreadsheetml.queryTable+xml"/>
  <Override PartName="/xl/queryTables/queryTable4031.xml" ContentType="application/vnd.openxmlformats-officedocument.spreadsheetml.queryTable+xml"/>
  <Override PartName="/xl/queryTables/queryTable4032.xml" ContentType="application/vnd.openxmlformats-officedocument.spreadsheetml.queryTable+xml"/>
  <Override PartName="/xl/queryTables/queryTable4033.xml" ContentType="application/vnd.openxmlformats-officedocument.spreadsheetml.queryTable+xml"/>
  <Override PartName="/xl/queryTables/queryTable4034.xml" ContentType="application/vnd.openxmlformats-officedocument.spreadsheetml.queryTable+xml"/>
  <Override PartName="/xl/queryTables/queryTable4035.xml" ContentType="application/vnd.openxmlformats-officedocument.spreadsheetml.queryTable+xml"/>
  <Override PartName="/xl/queryTables/queryTable4036.xml" ContentType="application/vnd.openxmlformats-officedocument.spreadsheetml.queryTable+xml"/>
  <Override PartName="/xl/queryTables/queryTable4037.xml" ContentType="application/vnd.openxmlformats-officedocument.spreadsheetml.queryTable+xml"/>
  <Override PartName="/xl/queryTables/queryTable4038.xml" ContentType="application/vnd.openxmlformats-officedocument.spreadsheetml.queryTable+xml"/>
  <Override PartName="/xl/queryTables/queryTable4039.xml" ContentType="application/vnd.openxmlformats-officedocument.spreadsheetml.queryTable+xml"/>
  <Override PartName="/xl/queryTables/queryTable4040.xml" ContentType="application/vnd.openxmlformats-officedocument.spreadsheetml.queryTable+xml"/>
  <Override PartName="/xl/queryTables/queryTable4041.xml" ContentType="application/vnd.openxmlformats-officedocument.spreadsheetml.queryTable+xml"/>
  <Override PartName="/xl/queryTables/queryTable4042.xml" ContentType="application/vnd.openxmlformats-officedocument.spreadsheetml.queryTable+xml"/>
  <Override PartName="/xl/queryTables/queryTable4043.xml" ContentType="application/vnd.openxmlformats-officedocument.spreadsheetml.queryTable+xml"/>
  <Override PartName="/xl/queryTables/queryTable4044.xml" ContentType="application/vnd.openxmlformats-officedocument.spreadsheetml.queryTable+xml"/>
  <Override PartName="/xl/queryTables/queryTable4045.xml" ContentType="application/vnd.openxmlformats-officedocument.spreadsheetml.queryTable+xml"/>
  <Override PartName="/xl/queryTables/queryTable4046.xml" ContentType="application/vnd.openxmlformats-officedocument.spreadsheetml.queryTable+xml"/>
  <Override PartName="/xl/queryTables/queryTable4047.xml" ContentType="application/vnd.openxmlformats-officedocument.spreadsheetml.queryTable+xml"/>
  <Override PartName="/xl/queryTables/queryTable4048.xml" ContentType="application/vnd.openxmlformats-officedocument.spreadsheetml.queryTable+xml"/>
  <Override PartName="/xl/queryTables/queryTable4049.xml" ContentType="application/vnd.openxmlformats-officedocument.spreadsheetml.queryTable+xml"/>
  <Override PartName="/xl/queryTables/queryTable4050.xml" ContentType="application/vnd.openxmlformats-officedocument.spreadsheetml.queryTable+xml"/>
  <Override PartName="/xl/queryTables/queryTable4051.xml" ContentType="application/vnd.openxmlformats-officedocument.spreadsheetml.queryTable+xml"/>
  <Override PartName="/xl/queryTables/queryTable4052.xml" ContentType="application/vnd.openxmlformats-officedocument.spreadsheetml.queryTable+xml"/>
  <Override PartName="/xl/queryTables/queryTable4053.xml" ContentType="application/vnd.openxmlformats-officedocument.spreadsheetml.queryTable+xml"/>
  <Override PartName="/xl/queryTables/queryTable4054.xml" ContentType="application/vnd.openxmlformats-officedocument.spreadsheetml.queryTable+xml"/>
  <Override PartName="/xl/queryTables/queryTable4055.xml" ContentType="application/vnd.openxmlformats-officedocument.spreadsheetml.queryTable+xml"/>
  <Override PartName="/xl/queryTables/queryTable4056.xml" ContentType="application/vnd.openxmlformats-officedocument.spreadsheetml.queryTable+xml"/>
  <Override PartName="/xl/queryTables/queryTable4057.xml" ContentType="application/vnd.openxmlformats-officedocument.spreadsheetml.queryTable+xml"/>
  <Override PartName="/xl/queryTables/queryTable4058.xml" ContentType="application/vnd.openxmlformats-officedocument.spreadsheetml.queryTable+xml"/>
  <Override PartName="/xl/queryTables/queryTable4059.xml" ContentType="application/vnd.openxmlformats-officedocument.spreadsheetml.queryTable+xml"/>
  <Override PartName="/xl/queryTables/queryTable4060.xml" ContentType="application/vnd.openxmlformats-officedocument.spreadsheetml.queryTable+xml"/>
  <Override PartName="/xl/queryTables/queryTable4061.xml" ContentType="application/vnd.openxmlformats-officedocument.spreadsheetml.queryTable+xml"/>
  <Override PartName="/xl/queryTables/queryTable4062.xml" ContentType="application/vnd.openxmlformats-officedocument.spreadsheetml.queryTable+xml"/>
  <Override PartName="/xl/queryTables/queryTable4063.xml" ContentType="application/vnd.openxmlformats-officedocument.spreadsheetml.queryTable+xml"/>
  <Override PartName="/xl/queryTables/queryTable4064.xml" ContentType="application/vnd.openxmlformats-officedocument.spreadsheetml.queryTable+xml"/>
  <Override PartName="/xl/queryTables/queryTable4065.xml" ContentType="application/vnd.openxmlformats-officedocument.spreadsheetml.queryTable+xml"/>
  <Override PartName="/xl/queryTables/queryTable4066.xml" ContentType="application/vnd.openxmlformats-officedocument.spreadsheetml.queryTable+xml"/>
  <Override PartName="/xl/queryTables/queryTable4067.xml" ContentType="application/vnd.openxmlformats-officedocument.spreadsheetml.queryTable+xml"/>
  <Override PartName="/xl/queryTables/queryTable4068.xml" ContentType="application/vnd.openxmlformats-officedocument.spreadsheetml.queryTable+xml"/>
  <Override PartName="/xl/queryTables/queryTable4069.xml" ContentType="application/vnd.openxmlformats-officedocument.spreadsheetml.queryTable+xml"/>
  <Override PartName="/xl/queryTables/queryTable4070.xml" ContentType="application/vnd.openxmlformats-officedocument.spreadsheetml.queryTable+xml"/>
  <Override PartName="/xl/queryTables/queryTable4071.xml" ContentType="application/vnd.openxmlformats-officedocument.spreadsheetml.queryTable+xml"/>
  <Override PartName="/xl/queryTables/queryTable4072.xml" ContentType="application/vnd.openxmlformats-officedocument.spreadsheetml.queryTable+xml"/>
  <Override PartName="/xl/queryTables/queryTable4073.xml" ContentType="application/vnd.openxmlformats-officedocument.spreadsheetml.queryTable+xml"/>
  <Override PartName="/xl/queryTables/queryTable4074.xml" ContentType="application/vnd.openxmlformats-officedocument.spreadsheetml.queryTable+xml"/>
  <Override PartName="/xl/queryTables/queryTable4075.xml" ContentType="application/vnd.openxmlformats-officedocument.spreadsheetml.queryTable+xml"/>
  <Override PartName="/xl/queryTables/queryTable4076.xml" ContentType="application/vnd.openxmlformats-officedocument.spreadsheetml.queryTable+xml"/>
  <Override PartName="/xl/queryTables/queryTable4077.xml" ContentType="application/vnd.openxmlformats-officedocument.spreadsheetml.queryTable+xml"/>
  <Override PartName="/xl/queryTables/queryTable4078.xml" ContentType="application/vnd.openxmlformats-officedocument.spreadsheetml.queryTable+xml"/>
  <Override PartName="/xl/queryTables/queryTable4079.xml" ContentType="application/vnd.openxmlformats-officedocument.spreadsheetml.queryTable+xml"/>
  <Override PartName="/xl/queryTables/queryTable4080.xml" ContentType="application/vnd.openxmlformats-officedocument.spreadsheetml.queryTable+xml"/>
  <Override PartName="/xl/queryTables/queryTable4081.xml" ContentType="application/vnd.openxmlformats-officedocument.spreadsheetml.queryTable+xml"/>
  <Override PartName="/xl/queryTables/queryTable4082.xml" ContentType="application/vnd.openxmlformats-officedocument.spreadsheetml.queryTable+xml"/>
  <Override PartName="/xl/queryTables/queryTable4083.xml" ContentType="application/vnd.openxmlformats-officedocument.spreadsheetml.queryTable+xml"/>
  <Override PartName="/xl/queryTables/queryTable4084.xml" ContentType="application/vnd.openxmlformats-officedocument.spreadsheetml.queryTable+xml"/>
  <Override PartName="/xl/queryTables/queryTable4085.xml" ContentType="application/vnd.openxmlformats-officedocument.spreadsheetml.queryTable+xml"/>
  <Override PartName="/xl/queryTables/queryTable4086.xml" ContentType="application/vnd.openxmlformats-officedocument.spreadsheetml.queryTable+xml"/>
  <Override PartName="/xl/queryTables/queryTable4087.xml" ContentType="application/vnd.openxmlformats-officedocument.spreadsheetml.queryTable+xml"/>
  <Override PartName="/xl/queryTables/queryTable4088.xml" ContentType="application/vnd.openxmlformats-officedocument.spreadsheetml.queryTable+xml"/>
  <Override PartName="/xl/queryTables/queryTable4089.xml" ContentType="application/vnd.openxmlformats-officedocument.spreadsheetml.queryTable+xml"/>
  <Override PartName="/xl/queryTables/queryTable4090.xml" ContentType="application/vnd.openxmlformats-officedocument.spreadsheetml.queryTable+xml"/>
  <Override PartName="/xl/queryTables/queryTable4091.xml" ContentType="application/vnd.openxmlformats-officedocument.spreadsheetml.queryTable+xml"/>
  <Override PartName="/xl/queryTables/queryTable4092.xml" ContentType="application/vnd.openxmlformats-officedocument.spreadsheetml.queryTable+xml"/>
  <Override PartName="/xl/queryTables/queryTable4093.xml" ContentType="application/vnd.openxmlformats-officedocument.spreadsheetml.queryTable+xml"/>
  <Override PartName="/xl/queryTables/queryTable4094.xml" ContentType="application/vnd.openxmlformats-officedocument.spreadsheetml.queryTable+xml"/>
  <Override PartName="/xl/queryTables/queryTable4095.xml" ContentType="application/vnd.openxmlformats-officedocument.spreadsheetml.queryTable+xml"/>
  <Override PartName="/xl/queryTables/queryTable4096.xml" ContentType="application/vnd.openxmlformats-officedocument.spreadsheetml.queryTable+xml"/>
  <Override PartName="/xl/queryTables/queryTable4097.xml" ContentType="application/vnd.openxmlformats-officedocument.spreadsheetml.queryTable+xml"/>
  <Override PartName="/xl/queryTables/queryTable4098.xml" ContentType="application/vnd.openxmlformats-officedocument.spreadsheetml.queryTable+xml"/>
  <Override PartName="/xl/queryTables/queryTable4099.xml" ContentType="application/vnd.openxmlformats-officedocument.spreadsheetml.queryTable+xml"/>
  <Override PartName="/xl/queryTables/queryTable4100.xml" ContentType="application/vnd.openxmlformats-officedocument.spreadsheetml.queryTable+xml"/>
  <Override PartName="/xl/queryTables/queryTable4101.xml" ContentType="application/vnd.openxmlformats-officedocument.spreadsheetml.queryTable+xml"/>
  <Override PartName="/xl/queryTables/queryTable4102.xml" ContentType="application/vnd.openxmlformats-officedocument.spreadsheetml.queryTable+xml"/>
  <Override PartName="/xl/queryTables/queryTable4103.xml" ContentType="application/vnd.openxmlformats-officedocument.spreadsheetml.queryTable+xml"/>
  <Override PartName="/xl/queryTables/queryTable4104.xml" ContentType="application/vnd.openxmlformats-officedocument.spreadsheetml.queryTable+xml"/>
  <Override PartName="/xl/queryTables/queryTable4105.xml" ContentType="application/vnd.openxmlformats-officedocument.spreadsheetml.queryTable+xml"/>
  <Override PartName="/xl/queryTables/queryTable4106.xml" ContentType="application/vnd.openxmlformats-officedocument.spreadsheetml.queryTable+xml"/>
  <Override PartName="/xl/queryTables/queryTable4107.xml" ContentType="application/vnd.openxmlformats-officedocument.spreadsheetml.queryTable+xml"/>
  <Override PartName="/xl/queryTables/queryTable4108.xml" ContentType="application/vnd.openxmlformats-officedocument.spreadsheetml.queryTable+xml"/>
  <Override PartName="/xl/queryTables/queryTable4109.xml" ContentType="application/vnd.openxmlformats-officedocument.spreadsheetml.queryTable+xml"/>
  <Override PartName="/xl/queryTables/queryTable4110.xml" ContentType="application/vnd.openxmlformats-officedocument.spreadsheetml.queryTable+xml"/>
  <Override PartName="/xl/queryTables/queryTable4111.xml" ContentType="application/vnd.openxmlformats-officedocument.spreadsheetml.queryTable+xml"/>
  <Override PartName="/xl/queryTables/queryTable4112.xml" ContentType="application/vnd.openxmlformats-officedocument.spreadsheetml.queryTable+xml"/>
  <Override PartName="/xl/queryTables/queryTable4113.xml" ContentType="application/vnd.openxmlformats-officedocument.spreadsheetml.queryTable+xml"/>
  <Override PartName="/xl/queryTables/queryTable4114.xml" ContentType="application/vnd.openxmlformats-officedocument.spreadsheetml.queryTable+xml"/>
  <Override PartName="/xl/queryTables/queryTable4115.xml" ContentType="application/vnd.openxmlformats-officedocument.spreadsheetml.queryTable+xml"/>
  <Override PartName="/xl/queryTables/queryTable4116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queryTables/queryTable4117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showHorizontalScroll="0" showVerticalScroll="0" showSheetTabs="0" xWindow="0" yWindow="0" windowWidth="20490" windowHeight="7770" tabRatio="315" firstSheet="1" activeTab="11"/>
  </bookViews>
  <sheets>
    <sheet name="Importacao" sheetId="2" r:id="rId1"/>
    <sheet name="bazadate" sheetId="30" r:id="rId2"/>
    <sheet name="Date" sheetId="23" state="hidden" r:id="rId3"/>
    <sheet name="TAB" sheetId="24" state="hidden" r:id="rId4"/>
    <sheet name="Generale" sheetId="1" state="hidden" r:id="rId5"/>
    <sheet name="Foglio1" sheetId="29" state="hidden" r:id="rId6"/>
    <sheet name="Poisson" sheetId="7" state="hidden" r:id="rId7"/>
    <sheet name="Predictie" sheetId="22" r:id="rId8"/>
    <sheet name="Relatorio" sheetId="31" r:id="rId9"/>
    <sheet name="Propuneri meciuri" sheetId="37" state="hidden" r:id="rId10"/>
    <sheet name="Tratamento" sheetId="33" r:id="rId11"/>
    <sheet name="Analise" sheetId="32" r:id="rId12"/>
    <sheet name="Analitico" sheetId="35" r:id="rId13"/>
    <sheet name="HTFT" sheetId="36" r:id="rId14"/>
    <sheet name="strengths" sheetId="19" state="hidden" r:id="rId15"/>
    <sheet name="Evolution" sheetId="5" state="hidden" r:id="rId16"/>
    <sheet name="games" sheetId="18" state="hidden" r:id="rId17"/>
  </sheets>
  <functionGroups builtInGroupCount="17"/>
  <definedNames>
    <definedName name="_?gfe_rd_cr_ei_HRG2V8rxD_rw8AfjsLfYDQ_gws_rd_ssl" localSheetId="5">Foglio1!$AA$5:$AL$368</definedName>
    <definedName name="aaa">Generale!$C$1</definedName>
    <definedName name="DadosExternos_1" localSheetId="0">Importacao!$A$1:$AD$194</definedName>
    <definedName name="DadosExternos_10" localSheetId="0">Importacao!$A$1:$AD$198</definedName>
    <definedName name="DadosExternos_100" localSheetId="0">Importacao!$A$1:$AD$186</definedName>
    <definedName name="DadosExternos_1000" localSheetId="0">Importacao!$A$1:$AD$181</definedName>
    <definedName name="DadosExternos_1001" localSheetId="0">Importacao!$A$1:$AD$172</definedName>
    <definedName name="DadosExternos_1002" localSheetId="0">Importacao!$A$1:$AD$180</definedName>
    <definedName name="DadosExternos_1003" localSheetId="0">Importacao!$A$1:$AD$183</definedName>
    <definedName name="DadosExternos_1004" localSheetId="0">Importacao!$A$1:$AD$187</definedName>
    <definedName name="DadosExternos_1005" localSheetId="0">Importacao!$A$1:$AD$181</definedName>
    <definedName name="DadosExternos_1006" localSheetId="0">Importacao!$A$1:$AD$185</definedName>
    <definedName name="DadosExternos_1007" localSheetId="0">Importacao!$A$1:$AD$183</definedName>
    <definedName name="DadosExternos_1008" localSheetId="0">Importacao!$A$1:$AD$181</definedName>
    <definedName name="DadosExternos_1009" localSheetId="0">Importacao!$A$1:$AD$179</definedName>
    <definedName name="DadosExternos_101" localSheetId="0">Importacao!$A$1:$AD$186</definedName>
    <definedName name="DadosExternos_1010" localSheetId="0">Importacao!$A$1:$AD$179</definedName>
    <definedName name="DadosExternos_1011" localSheetId="0">Importacao!$A$1:$AD$177</definedName>
    <definedName name="DadosExternos_1012" localSheetId="0">Importacao!$A$1:$AD$177</definedName>
    <definedName name="DadosExternos_1013" localSheetId="0">Importacao!$A$1:$AD$177</definedName>
    <definedName name="DadosExternos_1014" localSheetId="0">Importacao!$A$1:$AD$177</definedName>
    <definedName name="DadosExternos_1015" localSheetId="0">Importacao!$A$1:$AD$178</definedName>
    <definedName name="DadosExternos_1016" localSheetId="0">Importacao!$A$1:$AD$183</definedName>
    <definedName name="DadosExternos_1017" localSheetId="0">Importacao!$A$1:$AD$187</definedName>
    <definedName name="DadosExternos_1018" localSheetId="0">Importacao!$A$1:$AD$208</definedName>
    <definedName name="DadosExternos_1019" localSheetId="0">Importacao!$A$1:$AD$210</definedName>
    <definedName name="DadosExternos_102" localSheetId="0">Importacao!$A$1:$AD$197</definedName>
    <definedName name="DadosExternos_1020" localSheetId="0">Importacao!$A$1:$AD$211</definedName>
    <definedName name="DadosExternos_1021" localSheetId="0">Importacao!$A$1:$AD$199</definedName>
    <definedName name="DadosExternos_1022" localSheetId="0">Importacao!$A$1:$AD$208</definedName>
    <definedName name="DadosExternos_1023" localSheetId="0">Importacao!$A$1:$AD$208</definedName>
    <definedName name="DadosExternos_1024" localSheetId="0">Importacao!$A$1:$AD$177</definedName>
    <definedName name="DadosExternos_1025" localSheetId="0">Importacao!$A$1:$AD$208</definedName>
    <definedName name="DadosExternos_1026" localSheetId="0">Importacao!$A$1:$AD$177</definedName>
    <definedName name="DadosExternos_1027" localSheetId="0">Importacao!$A$1:$AD$186</definedName>
    <definedName name="DadosExternos_1028" localSheetId="0">Importacao!$A$1:$AD$181</definedName>
    <definedName name="DadosExternos_1029" localSheetId="0">Importacao!$A$1:$AD$181</definedName>
    <definedName name="DadosExternos_103" localSheetId="0">Importacao!$A$1:$AD$186</definedName>
    <definedName name="DadosExternos_1030" localSheetId="0">Importacao!$A$1:$AD$181</definedName>
    <definedName name="DadosExternos_1031" localSheetId="0">Importacao!$A$1:$AD$178</definedName>
    <definedName name="DadosExternos_1032" localSheetId="0">Importacao!$A$1:$AD$181</definedName>
    <definedName name="DadosExternos_1033" localSheetId="0">Importacao!$A$1:$AD$181</definedName>
    <definedName name="DadosExternos_1034" localSheetId="0">Importacao!$A$1:$AD$181</definedName>
    <definedName name="DadosExternos_1035" localSheetId="0">Importacao!$A$1:$AD$181</definedName>
    <definedName name="DadosExternos_1036" localSheetId="0">Importacao!$A$1:$AD$180</definedName>
    <definedName name="DadosExternos_1037" localSheetId="0">Importacao!$A$1:$AD$177</definedName>
    <definedName name="DadosExternos_1038" localSheetId="0">Importacao!$A$1:$AD$182</definedName>
    <definedName name="DadosExternos_1039" localSheetId="0">Importacao!$A$1:$AD$176</definedName>
    <definedName name="DadosExternos_104" localSheetId="0">Importacao!$A$1:$AD$186</definedName>
    <definedName name="DadosExternos_1040" localSheetId="0">Importacao!$A$1:$AD$188</definedName>
    <definedName name="DadosExternos_1041" localSheetId="0">Importacao!$A$1:$AD$182</definedName>
    <definedName name="DadosExternos_1042" localSheetId="0">Importacao!$A$1:$AD$182</definedName>
    <definedName name="DadosExternos_1043" localSheetId="0">Importacao!$A$1:$AD$186</definedName>
    <definedName name="DadosExternos_1044" localSheetId="0">Importacao!$A$1:$AD$186</definedName>
    <definedName name="DadosExternos_1045" localSheetId="0">Importacao!$A$1:$AD$201</definedName>
    <definedName name="DadosExternos_1046" localSheetId="0">Importacao!$A$1:$AD$178</definedName>
    <definedName name="DadosExternos_1047" localSheetId="0">Importacao!$A$1:$AD$187</definedName>
    <definedName name="DadosExternos_1048" localSheetId="0">Importacao!$A$1:$AD$187</definedName>
    <definedName name="DadosExternos_1049" localSheetId="0">Importacao!$A$1:$AD$187</definedName>
    <definedName name="DadosExternos_105" localSheetId="0">Importacao!$A$1:$AD$186</definedName>
    <definedName name="DadosExternos_1050" localSheetId="0">Importacao!$A$1:$AD$201</definedName>
    <definedName name="DadosExternos_1051" localSheetId="0">Importacao!$A$1:$AD$181</definedName>
    <definedName name="DadosExternos_1052" localSheetId="0">Importacao!$A$1:$AD$178</definedName>
    <definedName name="DadosExternos_1053" localSheetId="0">Importacao!$A$1:$AD$176</definedName>
    <definedName name="DadosExternos_1054" localSheetId="0">Importacao!$A$1:$AD$176</definedName>
    <definedName name="DadosExternos_1055" localSheetId="0">Importacao!$A$1:$AD$166</definedName>
    <definedName name="DadosExternos_1056" localSheetId="0">Importacao!$A$1:$AD$182</definedName>
    <definedName name="DadosExternos_1057" localSheetId="0">Importacao!$A$1:$AD$182</definedName>
    <definedName name="DadosExternos_1058" localSheetId="0">Importacao!$A$1:$AD$176</definedName>
    <definedName name="DadosExternos_1059" localSheetId="0">Importacao!$A$1:$AD$176</definedName>
    <definedName name="DadosExternos_106" localSheetId="0">Importacao!$A$1:$AD$186</definedName>
    <definedName name="DadosExternos_1060" localSheetId="0">Importacao!$A$1:$AD$177</definedName>
    <definedName name="DadosExternos_1061" localSheetId="0">Importacao!$A$1:$AD$177</definedName>
    <definedName name="DadosExternos_1062" localSheetId="0">Importacao!$A$1:$AD$210</definedName>
    <definedName name="DadosExternos_1063" localSheetId="0">Importacao!$A$1:$AD$191</definedName>
    <definedName name="DadosExternos_1064" localSheetId="0">Importacao!$A$1:$AD$210</definedName>
    <definedName name="DadosExternos_1065" localSheetId="0">Importacao!$A$1:$AD$210</definedName>
    <definedName name="DadosExternos_1066" localSheetId="0">Importacao!$A$1:$AD$210</definedName>
    <definedName name="DadosExternos_1067" localSheetId="0">Importacao!$A$1:$AD$210</definedName>
    <definedName name="DadosExternos_1068" localSheetId="0">Importacao!$A$1:$AD$217</definedName>
    <definedName name="DadosExternos_1069" localSheetId="0">Importacao!$A$1:$AD$220</definedName>
    <definedName name="DadosExternos_107" localSheetId="0">Importacao!$A$1:$AD$186</definedName>
    <definedName name="DadosExternos_1070" localSheetId="0">Importacao!$A$1:$AD$220</definedName>
    <definedName name="DadosExternos_1071" localSheetId="0">Importacao!$A$1:$AD$220</definedName>
    <definedName name="DadosExternos_1072" localSheetId="0">Importacao!$A$1:$AD$220</definedName>
    <definedName name="DadosExternos_1073" localSheetId="0">Importacao!$A$1:$AD$214</definedName>
    <definedName name="DadosExternos_1074" localSheetId="0">Importacao!$A$1:$AD$202</definedName>
    <definedName name="DadosExternos_1075" localSheetId="0">Importacao!$A$1:$AD$220</definedName>
    <definedName name="DadosExternos_1076" localSheetId="0">Importacao!$A$1:$AD$210</definedName>
    <definedName name="DadosExternos_1077" localSheetId="0">Importacao!$A$1:$AD$210</definedName>
    <definedName name="DadosExternos_1078" localSheetId="0">Importacao!$A$1:$AD$191</definedName>
    <definedName name="DadosExternos_1079" localSheetId="0">Importacao!$A$1:$AD$178</definedName>
    <definedName name="DadosExternos_108" localSheetId="0">Importacao!$A$1:$AD$186</definedName>
    <definedName name="DadosExternos_1080" localSheetId="0">Importacao!$A$1:$AD$182</definedName>
    <definedName name="DadosExternos_1081" localSheetId="0">Importacao!$A$1:$AD$184</definedName>
    <definedName name="DadosExternos_1082" localSheetId="0">Importacao!$A$1:$AD$210</definedName>
    <definedName name="DadosExternos_1083" localSheetId="0">Importacao!$A$1:$AD$178</definedName>
    <definedName name="DadosExternos_1084" localSheetId="0">Importacao!$A$1:$AD$182</definedName>
    <definedName name="DadosExternos_1085" localSheetId="0">Importacao!$A$1:$AD$210</definedName>
    <definedName name="DadosExternos_1086" localSheetId="0">Importacao!$A$1:$AD$189</definedName>
    <definedName name="DadosExternos_1087" localSheetId="0">Importacao!$A$1:$AD$192</definedName>
    <definedName name="DadosExternos_1088" localSheetId="0">Importacao!$A$1:$AD$199</definedName>
    <definedName name="DadosExternos_1089" localSheetId="0">Importacao!$A$1:$AD$182</definedName>
    <definedName name="DadosExternos_109" localSheetId="0">Importacao!$A$1:$AD$198</definedName>
    <definedName name="DadosExternos_1090" localSheetId="0">Importacao!$A$1:$AD$199</definedName>
    <definedName name="DadosExternos_1091" localSheetId="0">Importacao!$A$1:$AD$182</definedName>
    <definedName name="DadosExternos_1092" localSheetId="0">Importacao!$A$1:$AD$179</definedName>
    <definedName name="DadosExternos_1093" localSheetId="0">Importacao!$A$1:$AD$183</definedName>
    <definedName name="DadosExternos_1094" localSheetId="0">Importacao!$A$1:$AD$201</definedName>
    <definedName name="DadosExternos_1095" localSheetId="0">Importacao!$A$1:$AD$205</definedName>
    <definedName name="DadosExternos_1096" localSheetId="0">Importacao!$A$1:$AD$200</definedName>
    <definedName name="DadosExternos_1097" localSheetId="0">Importacao!$A$1:$AD$204</definedName>
    <definedName name="DadosExternos_1098" localSheetId="0">Importacao!$A$1:$AD$210</definedName>
    <definedName name="DadosExternos_1099" localSheetId="0">Importacao!$A$1:$AD$210</definedName>
    <definedName name="DadosExternos_11" localSheetId="0">Importacao!$A$1:$AD$176</definedName>
    <definedName name="DadosExternos_110" localSheetId="0">Importacao!$A$1:$AD$198</definedName>
    <definedName name="DadosExternos_1100" localSheetId="0">Importacao!$A$1:$AD$199</definedName>
    <definedName name="DadosExternos_1101" localSheetId="0">Importacao!$A$1:$AD$199</definedName>
    <definedName name="DadosExternos_1102" localSheetId="0">Importacao!$A$1:$AD$199</definedName>
    <definedName name="DadosExternos_1103" localSheetId="0">Importacao!$A$1:$AD$202</definedName>
    <definedName name="DadosExternos_1104" localSheetId="0">Importacao!$A$1:$AD$217</definedName>
    <definedName name="DadosExternos_1105" localSheetId="0">Importacao!$A$1:$AD$220</definedName>
    <definedName name="DadosExternos_1106" localSheetId="0">Importacao!$A$1:$AD$220</definedName>
    <definedName name="DadosExternos_1107" localSheetId="0">Importacao!$A$1:$AD$220</definedName>
    <definedName name="DadosExternos_1108" localSheetId="0">Importacao!$A$1:$AD$214</definedName>
    <definedName name="DadosExternos_1109" localSheetId="0">Importacao!$A$1:$AD$189</definedName>
    <definedName name="DadosExternos_111" localSheetId="0">Importacao!$A$1:$AD$198</definedName>
    <definedName name="DadosExternos_1110" localSheetId="0">Importacao!$A$1:$AD$214</definedName>
    <definedName name="DadosExternos_1111" localSheetId="0">Importacao!$A$1:$AD$214</definedName>
    <definedName name="DadosExternos_1112" localSheetId="0">Importacao!$A$1:$AD$210</definedName>
    <definedName name="DadosExternos_1113" localSheetId="0">Importacao!$A$1:$AD$210</definedName>
    <definedName name="DadosExternos_1114" localSheetId="0">Importacao!$A$1:$AD$202</definedName>
    <definedName name="DadosExternos_1115" localSheetId="0">Importacao!$A$1:$AD$214</definedName>
    <definedName name="DadosExternos_1116" localSheetId="0">Importacao!$A$1:$AD$217</definedName>
    <definedName name="DadosExternos_1117" localSheetId="0">Importacao!$A$1:$AD$197</definedName>
    <definedName name="DadosExternos_1118" localSheetId="0">Importacao!$A$1:$AD$200</definedName>
    <definedName name="DadosExternos_1119" localSheetId="0">Importacao!$A$1:$AD$201</definedName>
    <definedName name="DadosExternos_112" localSheetId="0">Importacao!$A$1:$AD$198</definedName>
    <definedName name="DadosExternos_1120" localSheetId="0">Importacao!$A$1:$AD$201</definedName>
    <definedName name="DadosExternos_1121" localSheetId="0">Importacao!$A$1:$AD$201</definedName>
    <definedName name="DadosExternos_1122" localSheetId="0">Importacao!$A$1:$AD$201</definedName>
    <definedName name="DadosExternos_1123" localSheetId="0">Importacao!$A$1:$AD$201</definedName>
    <definedName name="DadosExternos_1124" localSheetId="0">Importacao!$A$1:$AD$201</definedName>
    <definedName name="DadosExternos_1125" localSheetId="0">Importacao!$A$1:$AD$201</definedName>
    <definedName name="DadosExternos_1126" localSheetId="0">Importacao!$A$1:$AD$201</definedName>
    <definedName name="DadosExternos_1127" localSheetId="0">Importacao!$A$1:$AD$201</definedName>
    <definedName name="DadosExternos_1128" localSheetId="0">Importacao!$A$1:$AD$207</definedName>
    <definedName name="DadosExternos_1129" localSheetId="0">Importacao!$A$1:$AD$208</definedName>
    <definedName name="DadosExternos_113" localSheetId="0">Importacao!$A$1:$AD$180</definedName>
    <definedName name="DadosExternos_1130" localSheetId="0">Importacao!$A$1:$AD$181</definedName>
    <definedName name="DadosExternos_1131" localSheetId="0">Importacao!$A$1:$AD$201</definedName>
    <definedName name="DadosExternos_1133" localSheetId="0">Importacao!$A$1:$AD$201</definedName>
    <definedName name="DadosExternos_1134" localSheetId="0">Importacao!$A$1:$AD$208</definedName>
    <definedName name="DadosExternos_1135" localSheetId="0">Importacao!$A$1:$AD$207</definedName>
    <definedName name="DadosExternos_1136" localSheetId="0">Importacao!$A$1:$AD$201</definedName>
    <definedName name="DadosExternos_1137" localSheetId="0">Importacao!$A$1:$AD$187</definedName>
    <definedName name="DadosExternos_1138" localSheetId="0">Importacao!$A$1:$AD$180</definedName>
    <definedName name="DadosExternos_1139" localSheetId="0">Importacao!$A$1:$AD$187</definedName>
    <definedName name="DadosExternos_114" localSheetId="0">Importacao!$A$1:$AD$180</definedName>
    <definedName name="DadosExternos_1140" localSheetId="0">Importacao!$A$1:$AD$187</definedName>
    <definedName name="DadosExternos_1141" localSheetId="0">Importacao!$A$1:$AD$208</definedName>
    <definedName name="DadosExternos_1142" localSheetId="0">Importacao!$A$1:$AD$210</definedName>
    <definedName name="DadosExternos_1143" localSheetId="0">Importacao!$A$1:$AD$210</definedName>
    <definedName name="DadosExternos_1144" localSheetId="0">Importacao!$A$1:$AD$208</definedName>
    <definedName name="DadosExternos_1145" localSheetId="0">Importacao!$A$1:$AD$186</definedName>
    <definedName name="DadosExternos_1146" localSheetId="0">Importacao!$A$1:$AD$205</definedName>
    <definedName name="DadosExternos_1147" localSheetId="0">Importacao!$A$1:$AD$186</definedName>
    <definedName name="DadosExternos_1148" localSheetId="0">Importacao!$A$1:$AD$186</definedName>
    <definedName name="DadosExternos_1149" localSheetId="0">Importacao!$A$1:$AD$187</definedName>
    <definedName name="DadosExternos_115" localSheetId="0">Importacao!$A$1:$AD$180</definedName>
    <definedName name="DadosExternos_1150" localSheetId="0">Importacao!$A$1:$AD$187</definedName>
    <definedName name="DadosExternos_1151" localSheetId="0">Importacao!$A$1:$AD$186</definedName>
    <definedName name="DadosExternos_1152" localSheetId="0">Importacao!$A$1:$AD$208</definedName>
    <definedName name="DadosExternos_1153" localSheetId="0">Importacao!$A$1:$AD$210</definedName>
    <definedName name="DadosExternos_1154" localSheetId="0">Importacao!$A$1:$AD$208</definedName>
    <definedName name="DadosExternos_1155" localSheetId="0">Importacao!$A$1:$AD$210</definedName>
    <definedName name="DadosExternos_1156" localSheetId="0">Importacao!$A$1:$AD$179</definedName>
    <definedName name="DadosExternos_1157" localSheetId="0">Importacao!$A$1:$AD$179</definedName>
    <definedName name="DadosExternos_1158" localSheetId="0">Importacao!$A$1:$AD$201</definedName>
    <definedName name="DadosExternos_1159" localSheetId="0">Importacao!$A$1:$AD$186</definedName>
    <definedName name="DadosExternos_116" localSheetId="0">Importacao!$A$1:$AD$205</definedName>
    <definedName name="DadosExternos_1160" localSheetId="0">Importacao!$A$1:$AD$205</definedName>
    <definedName name="DadosExternos_1161" localSheetId="0">Importacao!$A$1:$AD$195</definedName>
    <definedName name="DadosExternos_1162" localSheetId="0">Importacao!$A$1:$AD$204</definedName>
    <definedName name="DadosExternos_1163" localSheetId="0">Importacao!$A$1:$AD$200</definedName>
    <definedName name="DadosExternos_1164" localSheetId="0">Importacao!$A$1:$AD$199</definedName>
    <definedName name="DadosExternos_1165" localSheetId="0">Importacao!$A$1:$AD$179</definedName>
    <definedName name="DadosExternos_1166" localSheetId="0">Importacao!$A$1:$AD$183</definedName>
    <definedName name="DadosExternos_1167" localSheetId="0">Importacao!$A$1:$AD$203</definedName>
    <definedName name="DadosExternos_1168" localSheetId="0">Importacao!$A$1:$AD$198</definedName>
    <definedName name="DadosExternos_1169" localSheetId="0">Importacao!$A$1:$AD$186</definedName>
    <definedName name="DadosExternos_117" localSheetId="0">Importacao!$A$1:$AD$205</definedName>
    <definedName name="DadosExternos_1170" localSheetId="0">Importacao!$A$1:$AD$186</definedName>
    <definedName name="DadosExternos_1171" localSheetId="0">Importacao!$A$1:$AD$205</definedName>
    <definedName name="DadosExternos_1172" localSheetId="0">Importacao!$A$1:$AD$201</definedName>
    <definedName name="DadosExternos_1173" localSheetId="0">Importacao!$A$1:$AD$186</definedName>
    <definedName name="DadosExternos_1174" localSheetId="0">Importacao!$A$1:$AD$184</definedName>
    <definedName name="DadosExternos_1175" localSheetId="0">Importacao!$A$1:$AD$198</definedName>
    <definedName name="DadosExternos_1176" localSheetId="0">Importacao!$A$1:$AD$194</definedName>
    <definedName name="DadosExternos_1177" localSheetId="0">Importacao!$A$1:$AD$205</definedName>
    <definedName name="DadosExternos_1178" localSheetId="0">Importacao!$A$1:$AD$203</definedName>
    <definedName name="DadosExternos_1179" localSheetId="0">Importacao!$A$1:$AD$189</definedName>
    <definedName name="DadosExternos_118" localSheetId="0">Importacao!$A$1:$AD$198</definedName>
    <definedName name="DadosExternos_1180" localSheetId="0">Importacao!$A$1:$AD$179</definedName>
    <definedName name="DadosExternos_1181" localSheetId="0">Importacao!$A$1:$AD$204</definedName>
    <definedName name="DadosExternos_1182" localSheetId="0">Importacao!$A$1:$AD$179</definedName>
    <definedName name="DadosExternos_1183" localSheetId="0">Importacao!$A$1:$AD$207</definedName>
    <definedName name="DadosExternos_1184" localSheetId="0">Importacao!$A$1:$AD$161</definedName>
    <definedName name="DadosExternos_1185" localSheetId="0">Importacao!$A$1:$AD$160</definedName>
    <definedName name="DadosExternos_1186" localSheetId="0">Importacao!$A$1:$AD$205</definedName>
    <definedName name="DadosExternos_1187" localSheetId="0">Importacao!$A$1:$AD$197</definedName>
    <definedName name="DadosExternos_1188" localSheetId="0">Importacao!$A$1:$AD$197</definedName>
    <definedName name="DadosExternos_1189" localSheetId="0">Importacao!$A$1:$AD$203</definedName>
    <definedName name="DadosExternos_119" localSheetId="0">Importacao!$A$1:$AD$198</definedName>
    <definedName name="DadosExternos_1190" localSheetId="0">Importacao!$A$1:$AD$203</definedName>
    <definedName name="DadosExternos_1191" localSheetId="0">Importacao!$A$1:$AD$203</definedName>
    <definedName name="DadosExternos_1192" localSheetId="0">Importacao!$A$1:$AD$208</definedName>
    <definedName name="DadosExternos_12" localSheetId="0">Importacao!$A$1:$AD$177</definedName>
    <definedName name="DadosExternos_120" localSheetId="0">Importacao!$A$1:$AD$141</definedName>
    <definedName name="DadosExternos_121" localSheetId="0">Importacao!$A$1:$AD$205</definedName>
    <definedName name="DadosExternos_122" localSheetId="0">Importacao!$A$1:$AD$185</definedName>
    <definedName name="DadosExternos_123" localSheetId="0">Importacao!$A$1:$AD$185</definedName>
    <definedName name="DadosExternos_124" localSheetId="0">Importacao!$A$1:$AD$185</definedName>
    <definedName name="DadosExternos_125" localSheetId="0">Importacao!$A$1:$AD$185</definedName>
    <definedName name="DadosExternos_126" localSheetId="0">Importacao!$A$1:$AD$178</definedName>
    <definedName name="DadosExternos_127" localSheetId="0">Importacao!$A$1:$AD$178</definedName>
    <definedName name="DadosExternos_128" localSheetId="0">Importacao!$A$1:$AD$178</definedName>
    <definedName name="DadosExternos_129" localSheetId="0">Importacao!$A$1:$AD$178</definedName>
    <definedName name="DadosExternos_13" localSheetId="0">Importacao!$A$1:$AD$175</definedName>
    <definedName name="DadosExternos_130" localSheetId="0">Importacao!$A$1:$AD$178</definedName>
    <definedName name="DadosExternos_131" localSheetId="0">Importacao!$A$1:$AD$178</definedName>
    <definedName name="DadosExternos_132" localSheetId="0">Importacao!$A$1:$AD$176</definedName>
    <definedName name="DadosExternos_133" localSheetId="0">Importacao!$A$1:$AD$177</definedName>
    <definedName name="DadosExternos_134" localSheetId="0">Importacao!$A$1:$AD$179</definedName>
    <definedName name="DadosExternos_135" localSheetId="0">Importacao!$A$1:$AD$195</definedName>
    <definedName name="DadosExternos_136" localSheetId="0">Importacao!$A$1:$AD$179</definedName>
    <definedName name="DadosExternos_137" localSheetId="0">Importacao!$A$1:$AD$203</definedName>
    <definedName name="DadosExternos_138" localSheetId="0">Importacao!$A$1:$AD$186</definedName>
    <definedName name="DadosExternos_139" localSheetId="0">Importacao!$A$1:$AD$176</definedName>
    <definedName name="DadosExternos_14" localSheetId="0">Importacao!$A$1:$AD$202</definedName>
    <definedName name="DadosExternos_140" localSheetId="0">Importacao!$A$1:$AD$186</definedName>
    <definedName name="DadosExternos_141" localSheetId="0">Importacao!$A$1:$AD$201</definedName>
    <definedName name="DadosExternos_142" localSheetId="0">Importacao!$A$1:$AD$208</definedName>
    <definedName name="DadosExternos_143" localSheetId="0">Importacao!$A$1:$AD$202</definedName>
    <definedName name="DadosExternos_144" localSheetId="0">Importacao!$A$1:$AD$181</definedName>
    <definedName name="DadosExternos_145" localSheetId="0">Importacao!$A$1:$AD$181</definedName>
    <definedName name="DadosExternos_146" localSheetId="0">Importacao!$A$1:$AD$181</definedName>
    <definedName name="DadosExternos_147" localSheetId="0">Importacao!$A$1:$AD$181</definedName>
    <definedName name="DadosExternos_148" localSheetId="0">Importacao!$A$1:$AD$181</definedName>
    <definedName name="DadosExternos_149" localSheetId="0">Importacao!$A$1:$AD$181</definedName>
    <definedName name="DadosExternos_15" localSheetId="0">Importacao!$A$1:$AD$202</definedName>
    <definedName name="DadosExternos_150" localSheetId="0">Importacao!$A$1:$AD$181</definedName>
    <definedName name="DadosExternos_151" localSheetId="0">Importacao!$A$1:$AD$181</definedName>
    <definedName name="DadosExternos_152" localSheetId="0">Importacao!$A$1:$AD$181</definedName>
    <definedName name="DadosExternos_153" localSheetId="0">Importacao!$A$1:$AD$181</definedName>
    <definedName name="DadosExternos_154" localSheetId="0">Importacao!$A$1:$AD$181</definedName>
    <definedName name="DadosExternos_155" localSheetId="0">Importacao!$A$1:$AD$181</definedName>
    <definedName name="DadosExternos_156" localSheetId="0">Importacao!$A$1:$AD$203</definedName>
    <definedName name="DadosExternos_157" localSheetId="0">Importacao!$A$1:$AD$186</definedName>
    <definedName name="DadosExternos_158" localSheetId="0">Importacao!$A$1:$AD$192</definedName>
    <definedName name="DadosExternos_159" localSheetId="0">Importacao!$A$1:$AD$176</definedName>
    <definedName name="DadosExternos_16" localSheetId="0">Importacao!$A$1:$AD$175</definedName>
    <definedName name="DadosExternos_160" localSheetId="0">Importacao!$A$1:$AD$180</definedName>
    <definedName name="DadosExternos_161" localSheetId="0">Importacao!$A$1:$AD$171</definedName>
    <definedName name="DadosExternos_162" localSheetId="0">Importacao!$A$1:$AD$176</definedName>
    <definedName name="DadosExternos_163" localSheetId="0">Importacao!$A$1:$AD$186</definedName>
    <definedName name="DadosExternos_164" localSheetId="0">Importacao!$A$1:$AD$186</definedName>
    <definedName name="DadosExternos_165" localSheetId="0">Importacao!$A$1:$AD$197</definedName>
    <definedName name="DadosExternos_166" localSheetId="0">Importacao!$A$1:$AD$200</definedName>
    <definedName name="DadosExternos_167" localSheetId="0">Importacao!$A$1:$AD$200</definedName>
    <definedName name="DadosExternos_168" localSheetId="0">Importacao!$A$1:$AD$200</definedName>
    <definedName name="DadosExternos_169" localSheetId="0">Importacao!$A$1:$AD$176</definedName>
    <definedName name="DadosExternos_17" localSheetId="0">Importacao!$A$1:$AD$149</definedName>
    <definedName name="DadosExternos_170" localSheetId="0">Importacao!$A$1:$AD$176</definedName>
    <definedName name="DadosExternos_171" localSheetId="0">Importacao!$A$1:$AD$176</definedName>
    <definedName name="DadosExternos_172" localSheetId="0">Importacao!$A$1:$AD$166</definedName>
    <definedName name="DadosExternos_173" localSheetId="0">Importacao!$A$1:$AD$186</definedName>
    <definedName name="DadosExternos_174" localSheetId="0">Importacao!$A$1:$AD$186</definedName>
    <definedName name="DadosExternos_175" localSheetId="0">Importacao!$A$1:$AD$186</definedName>
    <definedName name="DadosExternos_176" localSheetId="0">Importacao!$A$1:$AD$177</definedName>
    <definedName name="DadosExternos_177" localSheetId="0">Importacao!$A$1:$AD$192</definedName>
    <definedName name="DadosExternos_178" localSheetId="0">Importacao!$A$1:$AD$181</definedName>
    <definedName name="DadosExternos_179" localSheetId="0">Importacao!$A$1:$AD$192</definedName>
    <definedName name="DadosExternos_18" localSheetId="0">Importacao!$A$1:$AD$149</definedName>
    <definedName name="DadosExternos_180" localSheetId="0">Importacao!$A$1:$AD$186</definedName>
    <definedName name="DadosExternos_181" localSheetId="0">Importacao!$A$1:$AD$186</definedName>
    <definedName name="DadosExternos_182" localSheetId="0">Importacao!$A$1:$AD$170</definedName>
    <definedName name="DadosExternos_183" localSheetId="0">Importacao!$A$1:$AD$202</definedName>
    <definedName name="DadosExternos_184" localSheetId="0">Importacao!$A$1:$AD$186</definedName>
    <definedName name="DadosExternos_185" localSheetId="0">Importacao!$A$1:$AD$179</definedName>
    <definedName name="DadosExternos_186" localSheetId="0">Importacao!$A$1:$AD$177</definedName>
    <definedName name="DadosExternos_187" localSheetId="0">Importacao!$A$1:$AD$186</definedName>
    <definedName name="DadosExternos_188" localSheetId="0">Importacao!$A$1:$AD$186</definedName>
    <definedName name="DadosExternos_189" localSheetId="0">Importacao!$A$1:$AD$176</definedName>
    <definedName name="DadosExternos_19" localSheetId="0">Importacao!$A$1:$AD$178</definedName>
    <definedName name="DadosExternos_190" localSheetId="0">Importacao!$A$1:$AD$186</definedName>
    <definedName name="DadosExternos_191" localSheetId="0">Importacao!$A$1:$AD$208</definedName>
    <definedName name="DadosExternos_192" localSheetId="0">Importacao!$A$1:$AD$200</definedName>
    <definedName name="DadosExternos_193" localSheetId="0">Importacao!$A$1:$AD$200</definedName>
    <definedName name="DadosExternos_194" localSheetId="0">Importacao!$A$1:$AD$200</definedName>
    <definedName name="DadosExternos_195" localSheetId="0">Importacao!$A$1:$AD$200</definedName>
    <definedName name="DadosExternos_196" localSheetId="0">Importacao!$A$1:$AD$200</definedName>
    <definedName name="DadosExternos_197" localSheetId="0">Importacao!$A$1:$AD$200</definedName>
    <definedName name="DadosExternos_198" localSheetId="0">Importacao!$A$1:$AD$200</definedName>
    <definedName name="DadosExternos_199" localSheetId="0">Importacao!$A$1:$AD$200</definedName>
    <definedName name="DadosExternos_2" localSheetId="0">Importacao!$A$1:$AD$195</definedName>
    <definedName name="DadosExternos_20" localSheetId="0">Importacao!$A$1:$AD$185</definedName>
    <definedName name="DadosExternos_200" localSheetId="0">Importacao!$A$1:$AD$186</definedName>
    <definedName name="DadosExternos_201" localSheetId="0">Importacao!$A$1:$AD$186</definedName>
    <definedName name="DadosExternos_202" localSheetId="0">Importacao!$A$1:$AD$186</definedName>
    <definedName name="DadosExternos_203" localSheetId="0">Importacao!$A$1:$AD$186</definedName>
    <definedName name="DadosExternos_204" localSheetId="0">Importacao!$A$1:$AD$186</definedName>
    <definedName name="DadosExternos_205" localSheetId="0">Importacao!$A$1:$AD$177</definedName>
    <definedName name="DadosExternos_206" localSheetId="0">Importacao!$A$1:$AD$161</definedName>
    <definedName name="DadosExternos_207" localSheetId="0">Importacao!$A$1:$AD$202</definedName>
    <definedName name="DadosExternos_208" localSheetId="0">Importacao!$A$1:$AD$186</definedName>
    <definedName name="DadosExternos_209" localSheetId="0">Importacao!$A$1:$AD$181</definedName>
    <definedName name="DadosExternos_21" localSheetId="0">Importacao!$A$1:$AD$172</definedName>
    <definedName name="DadosExternos_210" localSheetId="0">Importacao!$A$1:$AD$186</definedName>
    <definedName name="DadosExternos_211" localSheetId="0">Importacao!$A$1:$AD$202</definedName>
    <definedName name="DadosExternos_212" localSheetId="0">Importacao!$A$1:$AD$202</definedName>
    <definedName name="DadosExternos_213" localSheetId="0">Importacao!$A$1:$AD$202</definedName>
    <definedName name="DadosExternos_214" localSheetId="0">Importacao!$A$1:$AD$202</definedName>
    <definedName name="DadosExternos_215" localSheetId="0">Importacao!$A$1:$AD$186</definedName>
    <definedName name="DadosExternos_216" localSheetId="0">Importacao!$A$1:$AD$198</definedName>
    <definedName name="DadosExternos_217" localSheetId="0">Importacao!$A$1:$AD$198</definedName>
    <definedName name="DadosExternos_218" localSheetId="0">Importacao!$A$1:$AD$198</definedName>
    <definedName name="DadosExternos_219" localSheetId="0">Importacao!$A$1:$AD$202</definedName>
    <definedName name="DadosExternos_22" localSheetId="0">Importacao!$A$1:$AD$170</definedName>
    <definedName name="DadosExternos_220" localSheetId="0">Importacao!$A$1:$AD$202</definedName>
    <definedName name="DadosExternos_221" localSheetId="0">Importacao!$A$1:$AD$202</definedName>
    <definedName name="DadosExternos_222" localSheetId="0">Importacao!$A$1:$AD$203</definedName>
    <definedName name="DadosExternos_223" localSheetId="0">Importacao!$A$1:$AD$195</definedName>
    <definedName name="DadosExternos_224" localSheetId="0">Importacao!$A$1:$AD$186</definedName>
    <definedName name="DadosExternos_225" localSheetId="0">Importacao!$A$1:$AD$203</definedName>
    <definedName name="DadosExternos_226" localSheetId="0">Importacao!$A$1:$AD$197</definedName>
    <definedName name="DadosExternos_227" localSheetId="0">Importacao!$A$1:$AD$205</definedName>
    <definedName name="DadosExternos_228" localSheetId="0">Importacao!$A$1:$AD$186</definedName>
    <definedName name="DadosExternos_229" localSheetId="0">Importacao!$A$1:$AD$182</definedName>
    <definedName name="DadosExternos_23" localSheetId="0">Importacao!$A$1:$AD$172</definedName>
    <definedName name="DadosExternos_230" localSheetId="0">Importacao!$A$1:$AD$181</definedName>
    <definedName name="DadosExternos_231" localSheetId="0">Importacao!$A$1:$AD$181</definedName>
    <definedName name="DadosExternos_232" localSheetId="0">Importacao!$A$1:$AD$179</definedName>
    <definedName name="DadosExternos_233" localSheetId="0">Importacao!$A$1:$AD$203</definedName>
    <definedName name="DadosExternos_234" localSheetId="0">Importacao!$A$1:$AD$203</definedName>
    <definedName name="DadosExternos_235" localSheetId="0">Importacao!$A$1:$AD$203</definedName>
    <definedName name="DadosExternos_236" localSheetId="0">Importacao!$A$1:$AD$195</definedName>
    <definedName name="DadosExternos_237" localSheetId="0">Importacao!$A$1:$AD$186</definedName>
    <definedName name="DadosExternos_238" localSheetId="0">Importacao!$A$1:$AD$194</definedName>
    <definedName name="DadosExternos_239" localSheetId="0">Importacao!$A$1:$AD$194</definedName>
    <definedName name="DadosExternos_24" localSheetId="0">Importacao!$A$1:$AD$181</definedName>
    <definedName name="DadosExternos_240" localSheetId="0">Importacao!$A$1:$AD$203</definedName>
    <definedName name="DadosExternos_241" localSheetId="0">Importacao!$A$1:$AD$205</definedName>
    <definedName name="DadosExternos_242" localSheetId="0">Importacao!$A$1:$AD$182</definedName>
    <definedName name="DadosExternos_243" localSheetId="0">Importacao!$A$1:$AD$181</definedName>
    <definedName name="DadosExternos_244" localSheetId="0">Importacao!$A$1:$AD$182</definedName>
    <definedName name="DadosExternos_245" localSheetId="0">Importacao!$A$1:$AD$205</definedName>
    <definedName name="DadosExternos_246" localSheetId="0">Importacao!$A$1:$AD$194</definedName>
    <definedName name="DadosExternos_247" localSheetId="0">Importacao!$A$1:$AD$203</definedName>
    <definedName name="DadosExternos_248" localSheetId="0">Importacao!$A$1:$AD$197</definedName>
    <definedName name="DadosExternos_249" localSheetId="0">Importacao!$A$1:$AD$197</definedName>
    <definedName name="DadosExternos_25" localSheetId="0">Importacao!$A$1:$AD$184</definedName>
    <definedName name="DadosExternos_250" localSheetId="0">Importacao!$A$1:$AD$194</definedName>
    <definedName name="DadosExternos_251" localSheetId="0">Importacao!$A$1:$AD$186</definedName>
    <definedName name="DadosExternos_252" localSheetId="0">Importacao!$A$1:$AD$194</definedName>
    <definedName name="DadosExternos_253" localSheetId="0">Importacao!$A$1:$AD$182</definedName>
    <definedName name="DadosExternos_254" localSheetId="0">Importacao!$A$1:$AD$202</definedName>
    <definedName name="DadosExternos_255" localSheetId="0">Importacao!$A$1:$AD$182</definedName>
    <definedName name="DadosExternos_256" localSheetId="0">Importacao!$A$1:$AD$182</definedName>
    <definedName name="DadosExternos_257" localSheetId="0">Importacao!$A$1:$AD$200</definedName>
    <definedName name="DadosExternos_258" localSheetId="0">Importacao!$A$1:$AD$185</definedName>
    <definedName name="DadosExternos_259" localSheetId="0">Importacao!$A$1:$AD$207</definedName>
    <definedName name="DadosExternos_26" localSheetId="0">Importacao!$A$1:$AD$204</definedName>
    <definedName name="DadosExternos_260" localSheetId="0">Importacao!$A$1:$AD$207</definedName>
    <definedName name="DadosExternos_261" localSheetId="0">Importacao!$A$1:$AD$179</definedName>
    <definedName name="DadosExternos_262" localSheetId="0">Importacao!$A$1:$AD$179</definedName>
    <definedName name="DadosExternos_263" localSheetId="0">Importacao!$A$1:$AD$179</definedName>
    <definedName name="DadosExternos_264" localSheetId="0">Importacao!$A$1:$AD$179</definedName>
    <definedName name="DadosExternos_265" localSheetId="0">Importacao!$A$1:$AD$179</definedName>
    <definedName name="DadosExternos_266" localSheetId="0">Importacao!$A$1:$AD$195</definedName>
    <definedName name="DadosExternos_267" localSheetId="0">Importacao!$A$1:$AD$177</definedName>
    <definedName name="DadosExternos_268" localSheetId="0">Importacao!$A$1:$AD$177</definedName>
    <definedName name="DadosExternos_269" localSheetId="0">Importacao!$A$1:$AD$186</definedName>
    <definedName name="DadosExternos_27" localSheetId="0">Importacao!$A$1:$AD$205</definedName>
    <definedName name="DadosExternos_270" localSheetId="0">Importacao!$A$1:$AD$194</definedName>
    <definedName name="DadosExternos_271" localSheetId="0">Importacao!$A$1:$AD$198</definedName>
    <definedName name="DadosExternos_272" localSheetId="0">Importacao!$A$1:$AD$202</definedName>
    <definedName name="DadosExternos_273" localSheetId="0">Importacao!$A$1:$AD$186</definedName>
    <definedName name="DadosExternos_274" localSheetId="0">Importacao!$A$1:$AD$203</definedName>
    <definedName name="DadosExternos_275" localSheetId="0">Importacao!$A$1:$AD$199</definedName>
    <definedName name="DadosExternos_276" localSheetId="0">Importacao!$A$1:$AD$203</definedName>
    <definedName name="DadosExternos_277" localSheetId="0">Importacao!$A$1:$AD$199</definedName>
    <definedName name="DadosExternos_278" localSheetId="0">Importacao!$A$1:$AD$203</definedName>
    <definedName name="DadosExternos_279" localSheetId="0">Importacao!$A$1:$AD$194</definedName>
    <definedName name="DadosExternos_28" localSheetId="0">Importacao!$A$1:$AD$184</definedName>
    <definedName name="DadosExternos_280" localSheetId="0">Importacao!$A$1:$AD$202</definedName>
    <definedName name="DadosExternos_281" localSheetId="0">Importacao!$A$1:$AD$195</definedName>
    <definedName name="DadosExternos_282" localSheetId="0">Importacao!$A$1:$AD$195</definedName>
    <definedName name="DadosExternos_283" localSheetId="0">Importacao!$A$1:$AD$202</definedName>
    <definedName name="DadosExternos_284" localSheetId="0">Importacao!$A$1:$AD$203</definedName>
    <definedName name="DadosExternos_285" localSheetId="0">Importacao!$A$1:$AD$198</definedName>
    <definedName name="DadosExternos_286" localSheetId="0">Importacao!$A$1:$AD$202</definedName>
    <definedName name="DadosExternos_287" localSheetId="0">Importacao!$A$1:$AD$193</definedName>
    <definedName name="DadosExternos_288" localSheetId="0">Importacao!$A$1:$AD$193</definedName>
    <definedName name="DadosExternos_289" localSheetId="0">Importacao!$A$1:$AD$177</definedName>
    <definedName name="DadosExternos_29" localSheetId="0">Importacao!$A$1:$AD$197</definedName>
    <definedName name="DadosExternos_290" localSheetId="0">Importacao!$A$1:$AD$187</definedName>
    <definedName name="DadosExternos_291" localSheetId="0">Importacao!$A$1:$AD$186</definedName>
    <definedName name="DadosExternos_292" localSheetId="0">Importacao!$A$1:$AD$186</definedName>
    <definedName name="DadosExternos_293" localSheetId="0">Importacao!$A$1:$AD$208</definedName>
    <definedName name="DadosExternos_294" localSheetId="0">Importacao!$A$1:$AD$198</definedName>
    <definedName name="DadosExternos_295" localSheetId="0">Importacao!$A$1:$AD$186</definedName>
    <definedName name="DadosExternos_296" localSheetId="0">Importacao!$A$1:$AD$186</definedName>
    <definedName name="DadosExternos_297" localSheetId="0">Importacao!$A$1:$AD$186</definedName>
    <definedName name="DadosExternos_298" localSheetId="0">Importacao!$A$1:$AD$205</definedName>
    <definedName name="DadosExternos_299" localSheetId="0">Importacao!$A$1:$AD$203</definedName>
    <definedName name="DadosExternos_3" localSheetId="0">Importacao!$A$1:$AD$158</definedName>
    <definedName name="DadosExternos_30" localSheetId="0">Importacao!$A$1:$AD$199</definedName>
    <definedName name="DadosExternos_300" localSheetId="0">Importacao!$A$1:$AD$202</definedName>
    <definedName name="DadosExternos_301" localSheetId="0">Importacao!$A$1:$AD$192</definedName>
    <definedName name="DadosExternos_302" localSheetId="0">Importacao!$A$1:$AD$198</definedName>
    <definedName name="DadosExternos_303" localSheetId="0">Importacao!$A$1:$AD$204</definedName>
    <definedName name="DadosExternos_304" localSheetId="0">Importacao!$A$1:$AD$193</definedName>
    <definedName name="DadosExternos_305" localSheetId="0">Importacao!$A$1:$AD$202</definedName>
    <definedName name="DadosExternos_306" localSheetId="0">Importacao!$A$1:$AD$208</definedName>
    <definedName name="DadosExternos_307" localSheetId="0">Importacao!$A$1:$AD$208</definedName>
    <definedName name="DadosExternos_308" localSheetId="0">Importacao!$A$1:$AD$208</definedName>
    <definedName name="DadosExternos_309" localSheetId="0">Importacao!$A$1:$AD$208</definedName>
    <definedName name="DadosExternos_31" localSheetId="0">Importacao!$A$1:$AD$186</definedName>
    <definedName name="DadosExternos_310" localSheetId="0">Importacao!$A$1:$AD$186</definedName>
    <definedName name="DadosExternos_311" localSheetId="0">Importacao!$A$1:$AD$186</definedName>
    <definedName name="DadosExternos_312" localSheetId="0">Importacao!$A$1:$AD$199</definedName>
    <definedName name="DadosExternos_313" localSheetId="0">Importacao!$A$1:$AD$197</definedName>
    <definedName name="DadosExternos_314" localSheetId="0">Importacao!$A$1:$AD$208</definedName>
    <definedName name="DadosExternos_315" localSheetId="0">Importacao!$A$1:$AD$208</definedName>
    <definedName name="DadosExternos_316" localSheetId="0">Importacao!$A$1:$AD$202</definedName>
    <definedName name="DadosExternos_317" localSheetId="0">Importacao!$A$1:$AD$202</definedName>
    <definedName name="DadosExternos_318" localSheetId="0">Importacao!$A$1:$AD$202</definedName>
    <definedName name="DadosExternos_319" localSheetId="0">Importacao!$A$1:$AD$187</definedName>
    <definedName name="DadosExternos_32" localSheetId="0">Importacao!$A$1:$AD$186</definedName>
    <definedName name="DadosExternos_320" localSheetId="0">Importacao!$A$1:$AD$186</definedName>
    <definedName name="DadosExternos_321" localSheetId="0">Importacao!$A$1:$AD$186</definedName>
    <definedName name="DadosExternos_322" localSheetId="0">Importacao!$A$1:$AD$186</definedName>
    <definedName name="DadosExternos_323" localSheetId="0">Importacao!$A$1:$AD$208</definedName>
    <definedName name="DadosExternos_324" localSheetId="0">Importacao!$A$1:$AD$208</definedName>
    <definedName name="DadosExternos_325" localSheetId="0">Importacao!$A$1:$AD$202</definedName>
    <definedName name="DadosExternos_326" localSheetId="0">Importacao!$A$1:$AD$199</definedName>
    <definedName name="DadosExternos_327" localSheetId="0">Importacao!$A$1:$AD$197</definedName>
    <definedName name="DadosExternos_328" localSheetId="0">Importacao!$A$1:$AD$208</definedName>
    <definedName name="DadosExternos_329" localSheetId="0">Importacao!$A$1:$AD$208</definedName>
    <definedName name="DadosExternos_33" localSheetId="0">Importacao!$A$1:$AD$186</definedName>
    <definedName name="DadosExternos_330" localSheetId="0">Importacao!$A$1:$AD$197</definedName>
    <definedName name="DadosExternos_331" localSheetId="0">Importacao!$A$1:$AD$208</definedName>
    <definedName name="DadosExternos_332" localSheetId="0">Importacao!$A$1:$AD$208</definedName>
    <definedName name="DadosExternos_333" localSheetId="0">Importacao!$A$1:$AD$186</definedName>
    <definedName name="DadosExternos_334" localSheetId="0">Importacao!$A$1:$AD$208</definedName>
    <definedName name="DadosExternos_335" localSheetId="0">Importacao!$A$1:$AD$208</definedName>
    <definedName name="DadosExternos_336" localSheetId="0">Importacao!$A$1:$AD$198</definedName>
    <definedName name="DadosExternos_337" localSheetId="0">Importacao!$A$1:$AD$208</definedName>
    <definedName name="DadosExternos_338" localSheetId="0">Importacao!$A$1:$AD$208</definedName>
    <definedName name="DadosExternos_339" localSheetId="0">Importacao!$A$1:$AD$186</definedName>
    <definedName name="DadosExternos_34" localSheetId="0">Importacao!$A$1:$AD$186</definedName>
    <definedName name="DadosExternos_340" localSheetId="0">Importacao!$A$1:$AD$180</definedName>
    <definedName name="DadosExternos_341" localSheetId="0">Importacao!$A$1:$AD$180</definedName>
    <definedName name="DadosExternos_342" localSheetId="0">Importacao!$A$1:$AD$180</definedName>
    <definedName name="DadosExternos_343" localSheetId="0">Importacao!$A$1:$AD$180</definedName>
    <definedName name="DadosExternos_344" localSheetId="0">Importacao!$A$1:$AD$205</definedName>
    <definedName name="DadosExternos_345" localSheetId="0">Importacao!$A$1:$AD$205</definedName>
    <definedName name="DadosExternos_346" localSheetId="0">Importacao!$A$1:$AD$205</definedName>
    <definedName name="DadosExternos_347" localSheetId="0">Importacao!$A$1:$AD$186</definedName>
    <definedName name="DadosExternos_348" localSheetId="0">Importacao!$A$1:$AD$205</definedName>
    <definedName name="DadosExternos_349" localSheetId="0">Importacao!$A$1:$AD$205</definedName>
    <definedName name="DadosExternos_35" localSheetId="0">Importacao!$A$1:$AD$186</definedName>
    <definedName name="DadosExternos_350" localSheetId="0">Importacao!$A$1:$AD$205</definedName>
    <definedName name="DadosExternos_351" localSheetId="0">Importacao!$A$1:$AD$205</definedName>
    <definedName name="DadosExternos_352" localSheetId="0">Importacao!$A$1:$AD$209</definedName>
    <definedName name="DadosExternos_353" localSheetId="0">Importacao!$A$1:$AD$209</definedName>
    <definedName name="DadosExternos_354" localSheetId="0">Importacao!$A$1:$AD$176</definedName>
    <definedName name="DadosExternos_355" localSheetId="0">Importacao!$A$1:$AD$209</definedName>
    <definedName name="DadosExternos_356" localSheetId="0">Importacao!$A$1:$AD$209</definedName>
    <definedName name="DadosExternos_357" localSheetId="0">Importacao!$A$1:$AD$209</definedName>
    <definedName name="DadosExternos_358" localSheetId="0">Importacao!$A$1:$AD$209</definedName>
    <definedName name="DadosExternos_359" localSheetId="0">Importacao!$A$1:$AD$209</definedName>
    <definedName name="DadosExternos_36" localSheetId="0">Importacao!$A$1:$AD$180</definedName>
    <definedName name="DadosExternos_360" localSheetId="0">Importacao!$A$1:$AD$209</definedName>
    <definedName name="DadosExternos_361" localSheetId="0">Importacao!$A$1:$AD$209</definedName>
    <definedName name="DadosExternos_362" localSheetId="0">Importacao!$A$1:$AD$209</definedName>
    <definedName name="DadosExternos_363" localSheetId="0">Importacao!$A$1:$AD$202</definedName>
    <definedName name="DadosExternos_364" localSheetId="0">Importacao!$A$1:$AD$209</definedName>
    <definedName name="DadosExternos_365" localSheetId="0">Importacao!$A$1:$AD$209</definedName>
    <definedName name="DadosExternos_366" localSheetId="0">Importacao!$A$1:$AD$209</definedName>
    <definedName name="DadosExternos_367" localSheetId="0">Importacao!$A$1:$AD$202</definedName>
    <definedName name="DadosExternos_368" localSheetId="0">Importacao!$A$1:$AD$202</definedName>
    <definedName name="DadosExternos_369" localSheetId="0">Importacao!$A$1:$AD$194</definedName>
    <definedName name="DadosExternos_37" localSheetId="0">Importacao!$A$1:$AD$181</definedName>
    <definedName name="DadosExternos_370" localSheetId="0">Importacao!$A$1:$AD$186</definedName>
    <definedName name="DadosExternos_371" localSheetId="0">Importacao!$A$1:$AD$198</definedName>
    <definedName name="DadosExternos_372" localSheetId="0">Importacao!$A$1:$AD$186</definedName>
    <definedName name="DadosExternos_373" localSheetId="0">Importacao!$A$1:$AD$202</definedName>
    <definedName name="DadosExternos_374" localSheetId="0">Importacao!$A$1:$AD$186</definedName>
    <definedName name="DadosExternos_375" localSheetId="0">Importacao!$A$1:$AD$202</definedName>
    <definedName name="DadosExternos_376" localSheetId="0">Importacao!$A$1:$AD$186</definedName>
    <definedName name="DadosExternos_377" localSheetId="0">Importacao!$A$1:$AD$186</definedName>
    <definedName name="DadosExternos_378" localSheetId="0">Importacao!$A$1:$AD$205</definedName>
    <definedName name="DadosExternos_379" localSheetId="0">Importacao!$A$1:$AD$205</definedName>
    <definedName name="DadosExternos_38" localSheetId="0">Importacao!$A$1:$AD$186</definedName>
    <definedName name="DadosExternos_380" localSheetId="0">Importacao!$A$1:$AD$202</definedName>
    <definedName name="DadosExternos_381" localSheetId="0">Importacao!$A$1:$AD$205</definedName>
    <definedName name="DadosExternos_382" localSheetId="0">Importacao!$A$1:$AD$189</definedName>
    <definedName name="DadosExternos_383" localSheetId="0">Importacao!$A$1:$AD$185</definedName>
    <definedName name="DadosExternos_384" localSheetId="0">Importacao!$A$1:$AD$186</definedName>
    <definedName name="DadosExternos_385" localSheetId="0">Importacao!$A$1:$AD$186</definedName>
    <definedName name="DadosExternos_386" localSheetId="0">Importacao!$A$1:$AD$189</definedName>
    <definedName name="DadosExternos_387" localSheetId="0">Importacao!$A$1:$AD$189</definedName>
    <definedName name="DadosExternos_388" localSheetId="0">Importacao!$A$1:$AD$210</definedName>
    <definedName name="DadosExternos_389" localSheetId="0">Importacao!$A$1:$AD$198</definedName>
    <definedName name="DadosExternos_39" localSheetId="0">Importacao!$A$1:$AD$181</definedName>
    <definedName name="DadosExternos_390" localSheetId="0">Importacao!$A$1:$AD$198</definedName>
    <definedName name="DadosExternos_391" localSheetId="0">Importacao!$A$1:$AD$210</definedName>
    <definedName name="DadosExternos_392" localSheetId="0">Importacao!$A$1:$AD$210</definedName>
    <definedName name="DadosExternos_393" localSheetId="0">Importacao!$A$1:$AD$196</definedName>
    <definedName name="DadosExternos_394" localSheetId="0">Importacao!$A$1:$AD$186</definedName>
    <definedName name="DadosExternos_395" localSheetId="0">Importacao!$A$1:$AD$198</definedName>
    <definedName name="DadosExternos_396" localSheetId="0">Importacao!$A$1:$AD$192</definedName>
    <definedName name="DadosExternos_397" localSheetId="0">Importacao!$A$1:$AD$186</definedName>
    <definedName name="DadosExternos_398" localSheetId="0">Importacao!$A$1:$AD$202</definedName>
    <definedName name="DadosExternos_399" localSheetId="0">Importacao!$A$1:$AD$192</definedName>
    <definedName name="DadosExternos_4" localSheetId="0">Importacao!$A$1:$AD$196</definedName>
    <definedName name="DadosExternos_40" localSheetId="0">Importacao!$A$1:$AD$165</definedName>
    <definedName name="DadosExternos_400" localSheetId="0">Importacao!$A$1:$AD$194</definedName>
    <definedName name="DadosExternos_401" localSheetId="0">Importacao!$A$1:$AD$186</definedName>
    <definedName name="DadosExternos_402" localSheetId="0">Importacao!$A$1:$AD$209</definedName>
    <definedName name="DadosExternos_403" localSheetId="0">Importacao!$A$1:$AD$209</definedName>
    <definedName name="DadosExternos_404" localSheetId="0">Importacao!$A$1:$AD$209</definedName>
    <definedName name="DadosExternos_405" localSheetId="0">Importacao!$A$1:$AD$202</definedName>
    <definedName name="DadosExternos_406" localSheetId="0">Importacao!$A$1:$AD$186</definedName>
    <definedName name="DadosExternos_407" localSheetId="0">Importacao!$A$1:$AD$209</definedName>
    <definedName name="DadosExternos_408" localSheetId="0">Importacao!$A$1:$AD$202</definedName>
    <definedName name="DadosExternos_409" localSheetId="0">Importacao!$A$1:$AD$209</definedName>
    <definedName name="DadosExternos_41" localSheetId="0">Importacao!$A$1:$AD$136</definedName>
    <definedName name="DadosExternos_410" localSheetId="0">Importacao!$A$1:$AD$209</definedName>
    <definedName name="DadosExternos_411" localSheetId="0">Importacao!$A$1:$AD$209</definedName>
    <definedName name="DadosExternos_412" localSheetId="0">Importacao!$A$1:$AD$202</definedName>
    <definedName name="DadosExternos_413" localSheetId="0">Importacao!$A$1:$AD$202</definedName>
    <definedName name="DadosExternos_414" localSheetId="0">Importacao!$A$1:$AD$194</definedName>
    <definedName name="DadosExternos_415" localSheetId="0">Importacao!$A$1:$AD$196</definedName>
    <definedName name="DadosExternos_416" localSheetId="0">Importacao!$A$1:$AD$186</definedName>
    <definedName name="DadosExternos_417" localSheetId="0">Importacao!$A$1:$AD$186</definedName>
    <definedName name="DadosExternos_418" localSheetId="0">Importacao!$A$1:$AD$205</definedName>
    <definedName name="DadosExternos_419" localSheetId="0">Importacao!$A$1:$AD$205</definedName>
    <definedName name="DadosExternos_42" localSheetId="0">Importacao!$A$1:$AD$184</definedName>
    <definedName name="DadosExternos_420" localSheetId="0">Importacao!$A$1:$AD$203</definedName>
    <definedName name="DadosExternos_421" localSheetId="0">Importacao!$A$1:$AD$203</definedName>
    <definedName name="DadosExternos_422" localSheetId="0">Importacao!$A$1:$AD$203</definedName>
    <definedName name="DadosExternos_423" localSheetId="0">Importacao!$A$1:$AD$207</definedName>
    <definedName name="DadosExternos_424" localSheetId="0">Importacao!$A$1:$AD$203</definedName>
    <definedName name="DadosExternos_425" localSheetId="0">Importacao!$A$1:$AD$181</definedName>
    <definedName name="DadosExternos_426" localSheetId="0">Importacao!$A$1:$AD$181</definedName>
    <definedName name="DadosExternos_427" localSheetId="0">Importacao!$A$1:$AD$205</definedName>
    <definedName name="DadosExternos_428" localSheetId="0">Importacao!$A$1:$AD$205</definedName>
    <definedName name="DadosExternos_429" localSheetId="0">Importacao!$A$1:$AD$186</definedName>
    <definedName name="DadosExternos_43" localSheetId="0">Importacao!$A$1:$AD$197</definedName>
    <definedName name="DadosExternos_430" localSheetId="0">Importacao!$A$1:$AD$203</definedName>
    <definedName name="DadosExternos_431" localSheetId="0">Importacao!$A$1:$AD$207</definedName>
    <definedName name="DadosExternos_432" localSheetId="0">Importacao!$A$1:$AD$181</definedName>
    <definedName name="DadosExternos_433" localSheetId="0">Importacao!$A$1:$AD$186</definedName>
    <definedName name="DadosExternos_434" localSheetId="0">Importacao!$A$1:$AD$189</definedName>
    <definedName name="DadosExternos_435" localSheetId="0">Importacao!$A$1:$AD$203</definedName>
    <definedName name="DadosExternos_436" localSheetId="0">Importacao!$A$1:$AD$179</definedName>
    <definedName name="DadosExternos_437" localSheetId="0">Importacao!$A$1:$AD$208</definedName>
    <definedName name="DadosExternos_438" localSheetId="0">Importacao!$A$1:$AD$186</definedName>
    <definedName name="DadosExternos_439" localSheetId="0">Importacao!$A$1:$AD$205</definedName>
    <definedName name="DadosExternos_44" localSheetId="0">Importacao!$A$1:$AD$186</definedName>
    <definedName name="DadosExternos_440" localSheetId="0">Importacao!$A$1:$AD$205</definedName>
    <definedName name="DadosExternos_441" localSheetId="0">Importacao!$A$1:$AD$186</definedName>
    <definedName name="DadosExternos_442" localSheetId="0">Importacao!$A$1:$AD$196</definedName>
    <definedName name="DadosExternos_443" localSheetId="0">Importacao!$A$1:$AD$186</definedName>
    <definedName name="DadosExternos_444" localSheetId="0">Importacao!$A$1:$AD$203</definedName>
    <definedName name="DadosExternos_445" localSheetId="0">Importacao!$A$1:$AD$176</definedName>
    <definedName name="DadosExternos_446" localSheetId="0">Importacao!$A$1:$AD$176</definedName>
    <definedName name="DadosExternos_447" localSheetId="0">Importacao!$A$1:$AD$176</definedName>
    <definedName name="DadosExternos_448" localSheetId="0">Importacao!$A$1:$AD$186</definedName>
    <definedName name="DadosExternos_449" localSheetId="0">Importacao!$A$1:$AD$182</definedName>
    <definedName name="DadosExternos_45" localSheetId="0">Importacao!$A$1:$AD$201</definedName>
    <definedName name="DadosExternos_450" localSheetId="0">Importacao!$A$1:$AD$186</definedName>
    <definedName name="DadosExternos_451" localSheetId="0">Importacao!$A$1:$AD$203</definedName>
    <definedName name="DadosExternos_452" localSheetId="0">Importacao!$A$1:$AD$177</definedName>
    <definedName name="DadosExternos_453" localSheetId="0">Importacao!$A$1:$AD$177</definedName>
    <definedName name="DadosExternos_454" localSheetId="0">Importacao!$A$1:$AD$208</definedName>
    <definedName name="DadosExternos_455" localSheetId="0">Importacao!$A$1:$AD$179</definedName>
    <definedName name="DadosExternos_456" localSheetId="0">Importacao!$A$1:$AD$208</definedName>
    <definedName name="DadosExternos_457" localSheetId="0">Importacao!$A$1:$AD$186</definedName>
    <definedName name="DadosExternos_458" localSheetId="0">Importacao!$A$1:$AD$183</definedName>
    <definedName name="DadosExternos_459" localSheetId="0">Importacao!$A$1:$AD$177</definedName>
    <definedName name="DadosExternos_46" localSheetId="0">Importacao!$A$1:$AD$199</definedName>
    <definedName name="DadosExternos_460" localSheetId="0">Importacao!$A$1:$AD$177</definedName>
    <definedName name="DadosExternos_461" localSheetId="0">Importacao!$A$1:$AD$183</definedName>
    <definedName name="DadosExternos_462" localSheetId="0">Importacao!$A$1:$AD$199</definedName>
    <definedName name="DadosExternos_463" localSheetId="0">Importacao!$A$1:$AD$205</definedName>
    <definedName name="DadosExternos_464" localSheetId="0">Importacao!$A$1:$AD$205</definedName>
    <definedName name="DadosExternos_465" localSheetId="0">Importacao!$A$1:$AD$187</definedName>
    <definedName name="DadosExternos_466" localSheetId="0">Importacao!$A$1:$AD$187</definedName>
    <definedName name="DadosExternos_467" localSheetId="0">Importacao!$A$1:$AD$202</definedName>
    <definedName name="DadosExternos_468" localSheetId="0">Importacao!$A$1:$AD$201</definedName>
    <definedName name="DadosExternos_469" localSheetId="0">Importacao!$A$1:$AD$203</definedName>
    <definedName name="DadosExternos_47" localSheetId="0">Importacao!$A$1:$AD$183</definedName>
    <definedName name="DadosExternos_470" localSheetId="0">Importacao!$A$1:$AD$202</definedName>
    <definedName name="DadosExternos_471" localSheetId="0">Importacao!$A$1:$AD$202</definedName>
    <definedName name="DadosExternos_472" localSheetId="0">Importacao!$A$1:$AD$202</definedName>
    <definedName name="DadosExternos_473" localSheetId="0">Importacao!$A$1:$AD$202</definedName>
    <definedName name="DadosExternos_474" localSheetId="0">Importacao!$A$1:$AD$202</definedName>
    <definedName name="DadosExternos_476" localSheetId="0">Importacao!$A$1:$AD$202</definedName>
    <definedName name="DadosExternos_477" localSheetId="0">Importacao!$A$1:$AD$202</definedName>
    <definedName name="DadosExternos_478" localSheetId="0">Importacao!$A$1:$AD$197</definedName>
    <definedName name="DadosExternos_479" localSheetId="0">Importacao!$A$1:$AD$197</definedName>
    <definedName name="DadosExternos_48" localSheetId="0">Importacao!$A$1:$AD$197</definedName>
    <definedName name="DadosExternos_480" localSheetId="0">Importacao!$A$1:$AD$197</definedName>
    <definedName name="DadosExternos_481" localSheetId="0">Importacao!$A$1:$AD$197</definedName>
    <definedName name="DadosExternos_482" localSheetId="0">Importacao!$A$1:$AD$203</definedName>
    <definedName name="DadosExternos_483" localSheetId="0">Importacao!$A$1:$AD$203</definedName>
    <definedName name="DadosExternos_484" localSheetId="0">Importacao!$A$1:$AD$203</definedName>
    <definedName name="DadosExternos_485" localSheetId="0">Importacao!$A$1:$AD$202</definedName>
    <definedName name="DadosExternos_486" localSheetId="0">Importacao!$A$1:$AD$182</definedName>
    <definedName name="DadosExternos_487" localSheetId="0">Importacao!$A$1:$AD$203</definedName>
    <definedName name="DadosExternos_488" localSheetId="0">Importacao!$A$1:$AD$203</definedName>
    <definedName name="DadosExternos_489" localSheetId="0">Importacao!$A$1:$AD$202</definedName>
    <definedName name="DadosExternos_49" localSheetId="0">Importacao!$A$1:$AD$202</definedName>
    <definedName name="DadosExternos_490" localSheetId="0">Importacao!$A$1:$AD$203</definedName>
    <definedName name="DadosExternos_491" localSheetId="0">Importacao!$A$1:$AD$202</definedName>
    <definedName name="DadosExternos_492" localSheetId="0">Importacao!$A$1:$AD$184</definedName>
    <definedName name="DadosExternos_493" localSheetId="0">Importacao!$A$1:$AD$181</definedName>
    <definedName name="DadosExternos_494" localSheetId="0">Importacao!$A$1:$AD$186</definedName>
    <definedName name="DadosExternos_495" localSheetId="0">Importacao!$A$1:$AD$180</definedName>
    <definedName name="DadosExternos_496" localSheetId="0">Importacao!$A$1:$AD$186</definedName>
    <definedName name="DadosExternos_497" localSheetId="0">Importacao!$A$1:$AD$210</definedName>
    <definedName name="DadosExternos_498" localSheetId="0">Importacao!$A$1:$AD$194</definedName>
    <definedName name="DadosExternos_499" localSheetId="0">Importacao!$A$1:$AD$184</definedName>
    <definedName name="DadosExternos_5" localSheetId="0">Importacao!$A$1:$AD$202</definedName>
    <definedName name="DadosExternos_50" localSheetId="0">Importacao!$A$1:$AD$186</definedName>
    <definedName name="DadosExternos_500" localSheetId="0">Importacao!$A$1:$AD$184</definedName>
    <definedName name="DadosExternos_501" localSheetId="0">Importacao!$A$1:$AD$185</definedName>
    <definedName name="DadosExternos_502" localSheetId="0">Importacao!$A$1:$AD$205</definedName>
    <definedName name="DadosExternos_503" localSheetId="0">Importacao!$A$1:$AD$199</definedName>
    <definedName name="DadosExternos_504" localSheetId="0">Importacao!$A$1:$AD$194</definedName>
    <definedName name="DadosExternos_505" localSheetId="0">Importacao!$A$1:$AD$167</definedName>
    <definedName name="DadosExternos_506" localSheetId="0">Importacao!$A$1:$AD$186</definedName>
    <definedName name="DadosExternos_507" localSheetId="0">Importacao!$A$1:$AD$180</definedName>
    <definedName name="DadosExternos_508" localSheetId="0">Importacao!$A$1:$AD$189</definedName>
    <definedName name="DadosExternos_509" localSheetId="0">Importacao!$A$1:$AD$184</definedName>
    <definedName name="DadosExternos_51" localSheetId="0">Importacao!$A$1:$AD$186</definedName>
    <definedName name="DadosExternos_510" localSheetId="0">Importacao!$A$1:$AD$209</definedName>
    <definedName name="DadosExternos_511" localSheetId="0">Importacao!$A$1:$AD$205</definedName>
    <definedName name="DadosExternos_512" localSheetId="0">Importacao!$A$1:$AD$199</definedName>
    <definedName name="DadosExternos_513" localSheetId="0">Importacao!$A$1:$AD$186</definedName>
    <definedName name="DadosExternos_514" localSheetId="0">Importacao!$A$1:$AD$199</definedName>
    <definedName name="DadosExternos_515" localSheetId="0">Importacao!$A$1:$AD$198</definedName>
    <definedName name="DadosExternos_516" localSheetId="0">Importacao!$A$1:$AD$198</definedName>
    <definedName name="DadosExternos_517" localSheetId="0">Importacao!$A$1:$AD$200</definedName>
    <definedName name="DadosExternos_518" localSheetId="0">Importacao!$A$1:$AD$198</definedName>
    <definedName name="DadosExternos_519" localSheetId="0">Importacao!$A$1:$AD$198</definedName>
    <definedName name="DadosExternos_52" localSheetId="0">Importacao!$A$1:$AD$183</definedName>
    <definedName name="DadosExternos_520" localSheetId="0">Importacao!$A$1:$AD$205</definedName>
    <definedName name="DadosExternos_521" localSheetId="0">Importacao!$A$1:$AD$205</definedName>
    <definedName name="DadosExternos_522" localSheetId="0">Importacao!$A$1:$AD$200</definedName>
    <definedName name="DadosExternos_523" localSheetId="0">Importacao!$A$1:$AD$200</definedName>
    <definedName name="DadosExternos_524" localSheetId="0">Importacao!$A$1:$AD$200</definedName>
    <definedName name="DadosExternos_525" localSheetId="0">Importacao!$A$1:$AD$171</definedName>
    <definedName name="DadosExternos_526" localSheetId="0">Importacao!$A$1:$AD$200</definedName>
    <definedName name="DadosExternos_527" localSheetId="0">Importacao!$A$1:$AD$198</definedName>
    <definedName name="DadosExternos_528" localSheetId="0">Importacao!$A$1:$AD$198</definedName>
    <definedName name="DadosExternos_529" localSheetId="0">Importacao!$A$1:$AD$176</definedName>
    <definedName name="DadosExternos_53" localSheetId="0">Importacao!$A$1:$AD$180</definedName>
    <definedName name="DadosExternos_530" localSheetId="0">Importacao!$A$1:$AD$176</definedName>
    <definedName name="DadosExternos_531" localSheetId="0">Importacao!$A$1:$AD$176</definedName>
    <definedName name="DadosExternos_532" localSheetId="0">Importacao!$A$1:$AD$182</definedName>
    <definedName name="DadosExternos_533" localSheetId="0">Importacao!$A$1:$AD$182</definedName>
    <definedName name="DadosExternos_534" localSheetId="0">Importacao!$A$1:$AD$178</definedName>
    <definedName name="DadosExternos_535" localSheetId="0">Importacao!$A$1:$AD$205</definedName>
    <definedName name="DadosExternos_536" localSheetId="0">Importacao!$A$1:$AD$200</definedName>
    <definedName name="DadosExternos_537" localSheetId="0">Importacao!$A$1:$AD$200</definedName>
    <definedName name="DadosExternos_538" localSheetId="0">Importacao!$A$1:$AD$198</definedName>
    <definedName name="DadosExternos_539" localSheetId="0">Importacao!$A$1:$AD$200</definedName>
    <definedName name="DadosExternos_54" localSheetId="0">Importacao!$A$1:$AD$184</definedName>
    <definedName name="DadosExternos_540" localSheetId="0">Importacao!$A$1:$AD$198</definedName>
    <definedName name="DadosExternos_541" localSheetId="0">Importacao!$A$1:$AD$198</definedName>
    <definedName name="DadosExternos_542" localSheetId="0">Importacao!$A$1:$AD$178</definedName>
    <definedName name="DadosExternos_543" localSheetId="0">Importacao!$A$1:$AD$180</definedName>
    <definedName name="DadosExternos_544" localSheetId="0">Importacao!$A$1:$AD$200</definedName>
    <definedName name="DadosExternos_545" localSheetId="0">Importacao!$A$1:$AD$205</definedName>
    <definedName name="DadosExternos_546" localSheetId="0">Importacao!$A$1:$AD$200</definedName>
    <definedName name="DadosExternos_547" localSheetId="0">Importacao!$A$1:$AD$198</definedName>
    <definedName name="DadosExternos_548" localSheetId="0">Importacao!$A$1:$AD$198</definedName>
    <definedName name="DadosExternos_549" localSheetId="0">Importacao!$A$1:$AD$198</definedName>
    <definedName name="DadosExternos_55" localSheetId="0">Importacao!$A$1:$AD$197</definedName>
    <definedName name="DadosExternos_550" localSheetId="0">Importacao!$A$1:$AD$201</definedName>
    <definedName name="DadosExternos_551" localSheetId="0">Importacao!$A$1:$AD$200</definedName>
    <definedName name="DadosExternos_552" localSheetId="0">Importacao!$A$1:$AD$200</definedName>
    <definedName name="DadosExternos_553" localSheetId="0">Importacao!$A$1:$AD$205</definedName>
    <definedName name="DadosExternos_554" localSheetId="0">Importacao!$A$1:$AD$201</definedName>
    <definedName name="DadosExternos_555" localSheetId="0">Importacao!$A$1:$AD$201</definedName>
    <definedName name="DadosExternos_556" localSheetId="0">Importacao!$A$1:$AD$180</definedName>
    <definedName name="DadosExternos_557" localSheetId="0">Importacao!$A$1:$AD$184</definedName>
    <definedName name="DadosExternos_558" localSheetId="0">Importacao!$A$1:$AD$184</definedName>
    <definedName name="DadosExternos_559" localSheetId="0">Importacao!$A$1:$AD$184</definedName>
    <definedName name="DadosExternos_56" localSheetId="0">Importacao!$A$1:$AD$202</definedName>
    <definedName name="DadosExternos_560" localSheetId="0">Importacao!$A$1:$AD$200</definedName>
    <definedName name="DadosExternos_561" localSheetId="0">Importacao!$A$1:$AD$199</definedName>
    <definedName name="DadosExternos_562" localSheetId="0">Importacao!$A$1:$AD$197</definedName>
    <definedName name="DadosExternos_563" localSheetId="0">Importacao!$A$1:$AD$198</definedName>
    <definedName name="DadosExternos_564" localSheetId="0">Importacao!$A$1:$AD$198</definedName>
    <definedName name="DadosExternos_565" localSheetId="0">Importacao!$A$1:$AD$201</definedName>
    <definedName name="DadosExternos_566" localSheetId="0">Importacao!$A$1:$AD$201</definedName>
    <definedName name="DadosExternos_567" localSheetId="0">Importacao!$A$1:$AD$201</definedName>
    <definedName name="DadosExternos_568" localSheetId="0">Importacao!$A$1:$AD$201</definedName>
    <definedName name="DadosExternos_569" localSheetId="0">Importacao!$A$1:$AD$201</definedName>
    <definedName name="DadosExternos_57" localSheetId="0">Importacao!$A$1:$AD$204</definedName>
    <definedName name="DadosExternos_570" localSheetId="0">Importacao!$A$1:$AD$198</definedName>
    <definedName name="DadosExternos_571" localSheetId="0">Importacao!$A$1:$AD$198</definedName>
    <definedName name="DadosExternos_572" localSheetId="0">Importacao!$A$1:$AD$186</definedName>
    <definedName name="DadosExternos_573" localSheetId="0">Importacao!$A$1:$AD$202</definedName>
    <definedName name="DadosExternos_574" localSheetId="0">Importacao!$A$1:$AD$198</definedName>
    <definedName name="DadosExternos_575" localSheetId="0">Importacao!$A$1:$AD$177</definedName>
    <definedName name="DadosExternos_576" localSheetId="0">Importacao!$A$1:$AD$202</definedName>
    <definedName name="DadosExternos_577" localSheetId="0">Importacao!$A$1:$AD$200</definedName>
    <definedName name="DadosExternos_578" localSheetId="0">Importacao!$A$1:$AD$199</definedName>
    <definedName name="DadosExternos_579" localSheetId="0">Importacao!$A$1:$AD$198</definedName>
    <definedName name="DadosExternos_58" localSheetId="0">Importacao!$A$1:$AD$182</definedName>
    <definedName name="DadosExternos_580" localSheetId="0">Importacao!$A$1:$AD$201</definedName>
    <definedName name="DadosExternos_581" localSheetId="0">Importacao!$A$1:$AD$200</definedName>
    <definedName name="DadosExternos_582" localSheetId="0">Importacao!$A$1:$AD$200</definedName>
    <definedName name="DadosExternos_583" localSheetId="0">Importacao!$A$1:$AD$201</definedName>
    <definedName name="DadosExternos_584" localSheetId="0">Importacao!$A$1:$AD$197</definedName>
    <definedName name="DadosExternos_585" localSheetId="0">Importacao!$A$1:$AD$182</definedName>
    <definedName name="DadosExternos_586" localSheetId="0">Importacao!$A$1:$AD$198</definedName>
    <definedName name="DadosExternos_587" localSheetId="0">Importacao!$A$1:$AD$183</definedName>
    <definedName name="DadosExternos_588" localSheetId="0">Importacao!$A$1:$AD$197</definedName>
    <definedName name="DadosExternos_589" localSheetId="0">Importacao!$A$1:$AD$203</definedName>
    <definedName name="DadosExternos_59" localSheetId="0">Importacao!$A$1:$AD$197</definedName>
    <definedName name="DadosExternos_590" localSheetId="0">Importacao!$A$1:$AD$199</definedName>
    <definedName name="DadosExternos_591" localSheetId="0">Importacao!$A$1:$AD$187</definedName>
    <definedName name="DadosExternos_592" localSheetId="0">Importacao!$A$1:$AD$187</definedName>
    <definedName name="DadosExternos_593" localSheetId="0">Importacao!$A$1:$AD$180</definedName>
    <definedName name="DadosExternos_594" localSheetId="0">Importacao!$A$1:$AD$186</definedName>
    <definedName name="DadosExternos_595" localSheetId="0">Importacao!$A$1:$AD$207</definedName>
    <definedName name="DadosExternos_596" localSheetId="0">Importacao!$A$1:$AD$178</definedName>
    <definedName name="DadosExternos_597" localSheetId="0">Importacao!$A$1:$AD$186</definedName>
    <definedName name="DadosExternos_598" localSheetId="0">Importacao!$A$1:$AD$186</definedName>
    <definedName name="DadosExternos_599" localSheetId="0">Importacao!$A$1:$AD$186</definedName>
    <definedName name="DadosExternos_6" localSheetId="0">Importacao!$A$1:$AD$196</definedName>
    <definedName name="DadosExternos_60" localSheetId="0">Importacao!$A$1:$AD$199</definedName>
    <definedName name="DadosExternos_600" localSheetId="0">Importacao!$A$1:$AD$205</definedName>
    <definedName name="DadosExternos_601" localSheetId="0">Importacao!$A$1:$AD$203</definedName>
    <definedName name="DadosExternos_602" localSheetId="0">Importacao!$A$1:$AD$199</definedName>
    <definedName name="DadosExternos_603" localSheetId="0">Importacao!$A$1:$AD$180</definedName>
    <definedName name="DadosExternos_604" localSheetId="0">Importacao!$A$1:$AD$207</definedName>
    <definedName name="DadosExternos_605" localSheetId="0">Importacao!$A$1:$AD$205</definedName>
    <definedName name="DadosExternos_606" localSheetId="0">Importacao!$A$1:$AD$187</definedName>
    <definedName name="DadosExternos_607" localSheetId="0">Importacao!$A$1:$AD$202</definedName>
    <definedName name="DadosExternos_608" localSheetId="0">Importacao!$A$1:$AD$205</definedName>
    <definedName name="DadosExternos_609" localSheetId="0">Importacao!$A$1:$AD$205</definedName>
    <definedName name="DadosExternos_61" localSheetId="0">Importacao!$A$1:$AD$199</definedName>
    <definedName name="DadosExternos_610" localSheetId="0">Importacao!$A$1:$AD$205</definedName>
    <definedName name="DadosExternos_611" localSheetId="0">Importacao!$A$1:$AD$205</definedName>
    <definedName name="DadosExternos_612" localSheetId="0">Importacao!$A$1:$AD$202</definedName>
    <definedName name="DadosExternos_613" localSheetId="0">Importacao!$A$1:$AD$202</definedName>
    <definedName name="DadosExternos_614" localSheetId="0">Importacao!$A$1:$AD$205</definedName>
    <definedName name="DadosExternos_615" localSheetId="0">Importacao!$A$1:$AD$205</definedName>
    <definedName name="DadosExternos_616" localSheetId="0">Importacao!$A$1:$AD$202</definedName>
    <definedName name="DadosExternos_617" localSheetId="0">Importacao!$A$1:$AD$183</definedName>
    <definedName name="DadosExternos_618" localSheetId="0">Importacao!$A$1:$AD$203</definedName>
    <definedName name="DadosExternos_619" localSheetId="0">Importacao!$A$1:$AD$205</definedName>
    <definedName name="DadosExternos_62" localSheetId="0">Importacao!$A$1:$AD$205</definedName>
    <definedName name="DadosExternos_620" localSheetId="0">Importacao!$A$1:$AD$198</definedName>
    <definedName name="DadosExternos_621" localSheetId="0">Importacao!$A$1:$AD$202</definedName>
    <definedName name="DadosExternos_622" localSheetId="0">Importacao!$A$1:$AD$179</definedName>
    <definedName name="DadosExternos_623" localSheetId="0">Importacao!$A$1:$AD$202</definedName>
    <definedName name="DadosExternos_624" localSheetId="0">Importacao!$A$1:$AD$202</definedName>
    <definedName name="DadosExternos_625" localSheetId="0">Importacao!$A$1:$AD$186</definedName>
    <definedName name="DadosExternos_626" localSheetId="0">Importacao!$A$1:$AD$205</definedName>
    <definedName name="DadosExternos_627" localSheetId="0">Importacao!$A$1:$AD$195</definedName>
    <definedName name="DadosExternos_628" localSheetId="0">Importacao!$A$1:$AD$202</definedName>
    <definedName name="DadosExternos_629" localSheetId="0">Importacao!$A$1:$AD$202</definedName>
    <definedName name="DadosExternos_63" localSheetId="0">Importacao!$A$1:$AD$187</definedName>
    <definedName name="DadosExternos_630" localSheetId="0">Importacao!$A$1:$AD$202</definedName>
    <definedName name="DadosExternos_631" localSheetId="0">Importacao!$A$1:$AD$207</definedName>
    <definedName name="DadosExternos_632" localSheetId="0">Importacao!$A$1:$AD$185</definedName>
    <definedName name="DadosExternos_633" localSheetId="0">Importacao!$A$1:$AD$208</definedName>
    <definedName name="DadosExternos_634" localSheetId="0">Importacao!$A$1:$AD$192</definedName>
    <definedName name="DadosExternos_635" localSheetId="0">Importacao!$A$1:$AD$193</definedName>
    <definedName name="DadosExternos_636" localSheetId="0">Importacao!$A$1:$AD$205</definedName>
    <definedName name="DadosExternos_637" localSheetId="0">Importacao!$A$1:$AD$205</definedName>
    <definedName name="DadosExternos_638" localSheetId="0">Importacao!$A$1:$AD$202</definedName>
    <definedName name="DadosExternos_639" localSheetId="0">Importacao!$A$1:$AD$202</definedName>
    <definedName name="DadosExternos_64" localSheetId="0">Importacao!$A$1:$AD$205</definedName>
    <definedName name="DadosExternos_640" localSheetId="0">Importacao!$A$1:$AD$202</definedName>
    <definedName name="DadosExternos_641" localSheetId="0">Importacao!$A$1:$AD$205</definedName>
    <definedName name="DadosExternos_642" localSheetId="0">Importacao!$A$1:$AD$205</definedName>
    <definedName name="DadosExternos_643" localSheetId="0">Importacao!$A$1:$AD$199</definedName>
    <definedName name="DadosExternos_644" localSheetId="0">Importacao!$A$1:$AD$186</definedName>
    <definedName name="DadosExternos_645" localSheetId="0">Importacao!$A$1:$AD$203</definedName>
    <definedName name="DadosExternos_646" localSheetId="0">Importacao!$A$1:$AD$203</definedName>
    <definedName name="DadosExternos_647" localSheetId="0">Importacao!$A$1:$AD$203</definedName>
    <definedName name="DadosExternos_648" localSheetId="0">Importacao!$A$1:$AD$203</definedName>
    <definedName name="DadosExternos_649" localSheetId="0">Importacao!$A$1:$AD$202</definedName>
    <definedName name="DadosExternos_65" localSheetId="0">Importacao!$A$1:$AD$199</definedName>
    <definedName name="DadosExternos_650" localSheetId="0">Importacao!$A$1:$AD$186</definedName>
    <definedName name="DadosExternos_651" localSheetId="0">Importacao!$A$1:$AD$201</definedName>
    <definedName name="DadosExternos_652" localSheetId="0">Importacao!$A$1:$AD$186</definedName>
    <definedName name="DadosExternos_653" localSheetId="0">Importacao!$A$1:$AD$177</definedName>
    <definedName name="DadosExternos_654" localSheetId="0">Importacao!$A$1:$AD$186</definedName>
    <definedName name="DadosExternos_655" localSheetId="0">Importacao!$A$1:$AD$203</definedName>
    <definedName name="DadosExternos_656" localSheetId="0">Importacao!$A$1:$AD$206</definedName>
    <definedName name="DadosExternos_657" localSheetId="0">Importacao!$A$1:$AD$186</definedName>
    <definedName name="DadosExternos_658" localSheetId="0">Importacao!$A$1:$AD$205</definedName>
    <definedName name="DadosExternos_659" localSheetId="0">Importacao!$A$1:$AD$203</definedName>
    <definedName name="DadosExternos_66" localSheetId="0">Importacao!$A$1:$AD$181</definedName>
    <definedName name="DadosExternos_660" localSheetId="0">Importacao!$A$1:$AD$202</definedName>
    <definedName name="DadosExternos_661" localSheetId="0">Importacao!$A$1:$AD$196</definedName>
    <definedName name="DadosExternos_662" localSheetId="0">Importacao!$A$1:$AD$207</definedName>
    <definedName name="DadosExternos_663" localSheetId="0">Importacao!$A$1:$AD$179</definedName>
    <definedName name="DadosExternos_664" localSheetId="0">Importacao!$A$1:$AD$179</definedName>
    <definedName name="DadosExternos_665" localSheetId="0">Importacao!$A$1:$AD$186</definedName>
    <definedName name="DadosExternos_666" localSheetId="0">Importacao!$A$1:$AD$202</definedName>
    <definedName name="DadosExternos_667" localSheetId="0">Importacao!$A$1:$AD$205</definedName>
    <definedName name="DadosExternos_668" localSheetId="0">Importacao!$A$1:$AD$210</definedName>
    <definedName name="DadosExternos_669" localSheetId="0">Importacao!$A$1:$AD$205</definedName>
    <definedName name="DadosExternos_67" localSheetId="0">Importacao!$A$1:$AD$182</definedName>
    <definedName name="DadosExternos_670" localSheetId="0">Importacao!$A$1:$AD$202</definedName>
    <definedName name="DadosExternos_671" localSheetId="0">Importacao!$A$1:$AD$203</definedName>
    <definedName name="DadosExternos_672" localSheetId="0">Importacao!$A$1:$AD$207</definedName>
    <definedName name="DadosExternos_673" localSheetId="0">Importacao!$A$1:$AD$202</definedName>
    <definedName name="DadosExternos_674" localSheetId="0">Importacao!$A$1:$AD$186</definedName>
    <definedName name="DadosExternos_675" localSheetId="0">Importacao!$A$1:$AD$203</definedName>
    <definedName name="DadosExternos_676" localSheetId="0">Importacao!$A$1:$AD$202</definedName>
    <definedName name="DadosExternos_677" localSheetId="0">Importacao!$A$1:$AD$205</definedName>
    <definedName name="DadosExternos_678" localSheetId="0">Importacao!$A$1:$AD$203</definedName>
    <definedName name="DadosExternos_679" localSheetId="0">Importacao!$A$1:$AD$193</definedName>
    <definedName name="DadosExternos_68" localSheetId="0">Importacao!$A$1:$AD$199</definedName>
    <definedName name="DadosExternos_680" localSheetId="0">Importacao!$A$1:$AD$202</definedName>
    <definedName name="DadosExternos_681" localSheetId="0">Importacao!$A$1:$AD$202</definedName>
    <definedName name="DadosExternos_682" localSheetId="0">Importacao!$A$1:$AD$194</definedName>
    <definedName name="DadosExternos_683" localSheetId="0">Importacao!$A$1:$AD$203</definedName>
    <definedName name="DadosExternos_684" localSheetId="0">Importacao!$A$1:$AD$202</definedName>
    <definedName name="DadosExternos_685" localSheetId="0">Importacao!$A$1:$AD$207</definedName>
    <definedName name="DadosExternos_686" localSheetId="0">Importacao!$A$1:$AD$202</definedName>
    <definedName name="DadosExternos_687" localSheetId="0">Importacao!$A$1:$AD$202</definedName>
    <definedName name="DadosExternos_688" localSheetId="0">Importacao!$A$1:$AD$207</definedName>
    <definedName name="DadosExternos_689" localSheetId="0">Importacao!$A$1:$AD$197</definedName>
    <definedName name="DadosExternos_69" localSheetId="0">Importacao!$A$1:$AD$199</definedName>
    <definedName name="DadosExternos_690" localSheetId="0">Importacao!$A$1:$AD$202</definedName>
    <definedName name="DadosExternos_691" localSheetId="0">Importacao!$A$1:$AD$203</definedName>
    <definedName name="DadosExternos_692" localSheetId="0">Importacao!$A$1:$AD$202</definedName>
    <definedName name="DadosExternos_693" localSheetId="0">Importacao!$A$1:$AD$203</definedName>
    <definedName name="DadosExternos_694" localSheetId="0">Importacao!$A$1:$AD$202</definedName>
    <definedName name="DadosExternos_695" localSheetId="0">Importacao!$A$1:$AD$208</definedName>
    <definedName name="DadosExternos_696" localSheetId="0">Importacao!$A$1:$AD$207</definedName>
    <definedName name="DadosExternos_697" localSheetId="0">Importacao!$A$1:$AD$201</definedName>
    <definedName name="DadosExternos_698" localSheetId="0">Importacao!$A$1:$AD$203</definedName>
    <definedName name="DadosExternos_699" localSheetId="0">Importacao!$A$1:$AD$202</definedName>
    <definedName name="DadosExternos_7" localSheetId="0">Importacao!$A$1:$AD$196</definedName>
    <definedName name="DadosExternos_70" localSheetId="0">Importacao!$A$1:$AD$204</definedName>
    <definedName name="DadosExternos_700" localSheetId="0">Importacao!$A$1:$AD$199</definedName>
    <definedName name="DadosExternos_701" localSheetId="0">Importacao!$A$1:$AD$204</definedName>
    <definedName name="DadosExternos_702" localSheetId="0">Importacao!$A$1:$AD$207</definedName>
    <definedName name="DadosExternos_703" localSheetId="0">Importacao!$A$1:$AD$207</definedName>
    <definedName name="DadosExternos_704" localSheetId="0">Importacao!$A$1:$AD$199</definedName>
    <definedName name="DadosExternos_705" localSheetId="0">Importacao!$A$1:$AD$202</definedName>
    <definedName name="DadosExternos_706" localSheetId="0">Importacao!$A$1:$AD$187</definedName>
    <definedName name="DadosExternos_707" localSheetId="0">Importacao!$A$1:$AD$203</definedName>
    <definedName name="DadosExternos_708" localSheetId="0">Importacao!$A$1:$AD$195</definedName>
    <definedName name="DadosExternos_709" localSheetId="0">Importacao!$A$1:$AD$181</definedName>
    <definedName name="DadosExternos_71" localSheetId="0">Importacao!$A$1:$AD$184</definedName>
    <definedName name="DadosExternos_710" localSheetId="0">Importacao!$A$1:$AD$177</definedName>
    <definedName name="DadosExternos_711" localSheetId="0">Importacao!$A$1:$AD$180</definedName>
    <definedName name="DadosExternos_712" localSheetId="0">Importacao!$A$1:$AD$187</definedName>
    <definedName name="DadosExternos_713" localSheetId="0">Importacao!$A$1:$AD$187</definedName>
    <definedName name="DadosExternos_714" localSheetId="0">Importacao!$A$1:$AD$206</definedName>
    <definedName name="DadosExternos_715" localSheetId="0">Importacao!$A$1:$AD$184</definedName>
    <definedName name="DadosExternos_716" localSheetId="0">Importacao!$A$1:$AD$185</definedName>
    <definedName name="DadosExternos_717" localSheetId="0">Importacao!$A$1:$AD$180</definedName>
    <definedName name="DadosExternos_718" localSheetId="0">Importacao!$A$1:$AD$187</definedName>
    <definedName name="DadosExternos_719" localSheetId="0">Importacao!$A$1:$AD$195</definedName>
    <definedName name="DadosExternos_72" localSheetId="0">Importacao!$A$1:$AD$197</definedName>
    <definedName name="DadosExternos_720" localSheetId="0">Importacao!$A$1:$AD$206</definedName>
    <definedName name="DadosExternos_721" localSheetId="0">Importacao!$A$1:$AD$203</definedName>
    <definedName name="DadosExternos_722" localSheetId="0">Importacao!$A$1:$AD$195</definedName>
    <definedName name="DadosExternos_723" localSheetId="0">Importacao!$A$1:$AD$180</definedName>
    <definedName name="DadosExternos_724" localSheetId="0">Importacao!$A$1:$AD$186</definedName>
    <definedName name="DadosExternos_725" localSheetId="0">Importacao!$A$1:$AD$187</definedName>
    <definedName name="DadosExternos_726" localSheetId="0">Importacao!$A$1:$AD$178</definedName>
    <definedName name="DadosExternos_727" localSheetId="0">Importacao!$A$1:$AD$203</definedName>
    <definedName name="DadosExternos_728" localSheetId="0">Importacao!$A$1:$AD$195</definedName>
    <definedName name="DadosExternos_729" localSheetId="0">Importacao!$A$1:$AD$195</definedName>
    <definedName name="DadosExternos_73" localSheetId="0">Importacao!$A$1:$AD$201</definedName>
    <definedName name="DadosExternos_730" localSheetId="0">Importacao!$A$1:$AD$203</definedName>
    <definedName name="DadosExternos_731" localSheetId="0">Importacao!$A$1:$AD$206</definedName>
    <definedName name="DadosExternos_732" localSheetId="0">Importacao!$A$1:$AD$180</definedName>
    <definedName name="DadosExternos_733" localSheetId="0">Importacao!$A$1:$AD$177</definedName>
    <definedName name="DadosExternos_734" localSheetId="0">Importacao!$A$1:$AD$204</definedName>
    <definedName name="DadosExternos_735" localSheetId="0">Importacao!$A$1:$AD$185</definedName>
    <definedName name="DadosExternos_736" localSheetId="0">Importacao!$A$1:$AD$189</definedName>
    <definedName name="DadosExternos_737" localSheetId="0">Importacao!$A$1:$AD$180</definedName>
    <definedName name="DadosExternos_738" localSheetId="0">Importacao!$A$1:$AD$179</definedName>
    <definedName name="DadosExternos_739" localSheetId="0">Importacao!$A$1:$AD$204</definedName>
    <definedName name="DadosExternos_74" localSheetId="0">Importacao!$A$1:$AD$202</definedName>
    <definedName name="DadosExternos_740" localSheetId="0">Importacao!$A$1:$AD$204</definedName>
    <definedName name="DadosExternos_741" localSheetId="0">Importacao!$A$1:$AD$176</definedName>
    <definedName name="DadosExternos_742" localSheetId="0">Importacao!$A$1:$AD$157</definedName>
    <definedName name="DadosExternos_743" localSheetId="0">Importacao!$A$1:$AD$181</definedName>
    <definedName name="DadosExternos_744" localSheetId="0">Importacao!$A$1:$AD$183</definedName>
    <definedName name="DadosExternos_745" localSheetId="0">Importacao!$A$1:$AD$189</definedName>
    <definedName name="DadosExternos_746" localSheetId="0">Importacao!$A$1:$AD$188</definedName>
    <definedName name="DadosExternos_747" localSheetId="0">Importacao!$A$1:$AD$180</definedName>
    <definedName name="DadosExternos_748" localSheetId="0">Importacao!$A$1:$AD$184</definedName>
    <definedName name="DadosExternos_749" localSheetId="0">Importacao!$A$1:$AD$186</definedName>
    <definedName name="DadosExternos_75" localSheetId="0">Importacao!$A$1:$AD$183</definedName>
    <definedName name="DadosExternos_750" localSheetId="0">Importacao!$A$1:$AD$188</definedName>
    <definedName name="DadosExternos_751" localSheetId="0">Importacao!$A$1:$AD$180</definedName>
    <definedName name="DadosExternos_752" localSheetId="0">Importacao!$A$1:$AD$179</definedName>
    <definedName name="DadosExternos_753" localSheetId="0">Importacao!$A$1:$AD$187</definedName>
    <definedName name="DadosExternos_754" localSheetId="0">Importacao!$A$1:$AD$182</definedName>
    <definedName name="DadosExternos_755" localSheetId="0">Importacao!$A$1:$AD$180</definedName>
    <definedName name="DadosExternos_756" localSheetId="0">Importacao!$A$1:$AD$188</definedName>
    <definedName name="DadosExternos_757" localSheetId="0">Importacao!$A$1:$AD$179</definedName>
    <definedName name="DadosExternos_758" localSheetId="0">Importacao!$A$1:$AD$184</definedName>
    <definedName name="DadosExternos_759" localSheetId="0">Importacao!$A$1:$AD$186</definedName>
    <definedName name="DadosExternos_76" localSheetId="0">Importacao!$A$1:$AD$203</definedName>
    <definedName name="DadosExternos_760" localSheetId="0">Importacao!$A$1:$AD$180</definedName>
    <definedName name="DadosExternos_761" localSheetId="0">Importacao!$A$1:$AD$178</definedName>
    <definedName name="DadosExternos_762" localSheetId="0">Importacao!$A$1:$AD$178</definedName>
    <definedName name="DadosExternos_763" localSheetId="0">Importacao!$A$1:$AD$187</definedName>
    <definedName name="DadosExternos_764" localSheetId="0">Importacao!$A$1:$AD$199</definedName>
    <definedName name="DadosExternos_765" localSheetId="0">Importacao!$A$1:$AD$200</definedName>
    <definedName name="DadosExternos_766" localSheetId="0">Importacao!$A$1:$AD$200</definedName>
    <definedName name="DadosExternos_767" localSheetId="0">Importacao!$A$1:$AD$186</definedName>
    <definedName name="DadosExternos_768" localSheetId="0">Importacao!$A$1:$AD$155</definedName>
    <definedName name="DadosExternos_769" localSheetId="0">Importacao!$A$1:$AD$194</definedName>
    <definedName name="DadosExternos_77" localSheetId="0">Importacao!$A$1:$AD$201</definedName>
    <definedName name="DadosExternos_770" localSheetId="0">Importacao!$A$1:$AD$176</definedName>
    <definedName name="DadosExternos_771" localSheetId="0">Importacao!$A$1:$AD$193</definedName>
    <definedName name="DadosExternos_772" localSheetId="0">Importacao!$A$1:$AD$178</definedName>
    <definedName name="DadosExternos_773" localSheetId="0">Importacao!$A$1:$AD$177</definedName>
    <definedName name="DadosExternos_774" localSheetId="0">Importacao!$A$1:$AD$202</definedName>
    <definedName name="DadosExternos_775" localSheetId="0">Importacao!$A$1:$AD$199</definedName>
    <definedName name="DadosExternos_776" localSheetId="0">Importacao!$A$1:$AD$182</definedName>
    <definedName name="DadosExternos_777" localSheetId="0">Importacao!$A$1:$AD$193</definedName>
    <definedName name="DadosExternos_778" localSheetId="0">Importacao!$A$1:$AD$184</definedName>
    <definedName name="DadosExternos_779" localSheetId="0">Importacao!$A$1:$AD$184</definedName>
    <definedName name="DadosExternos_78" localSheetId="0">Importacao!$A$1:$AD$200</definedName>
    <definedName name="DadosExternos_780" localSheetId="0">Importacao!$A$1:$AD$168</definedName>
    <definedName name="DadosExternos_781" localSheetId="0">Importacao!$A$1:$AD$176</definedName>
    <definedName name="DadosExternos_782" localSheetId="0">Importacao!$A$1:$AD$187</definedName>
    <definedName name="DadosExternos_783" localSheetId="0">Importacao!$A$1:$AD$218</definedName>
    <definedName name="DadosExternos_784" localSheetId="0">Importacao!$A$1:$AD$215</definedName>
    <definedName name="DadosExternos_785" localSheetId="0">Importacao!$A$1:$AD$218</definedName>
    <definedName name="DadosExternos_786" localSheetId="0">Importacao!$A$1:$AD$218</definedName>
    <definedName name="DadosExternos_787" localSheetId="0">Importacao!$A$1:$AD$215</definedName>
    <definedName name="DadosExternos_788" localSheetId="0">Importacao!$A$1:$AD$218</definedName>
    <definedName name="DadosExternos_789" localSheetId="0">Importacao!$A$1:$AD$218</definedName>
    <definedName name="DadosExternos_79" localSheetId="0">Importacao!$A$1:$AD$203</definedName>
    <definedName name="DadosExternos_790" localSheetId="0">Importacao!$A$1:$AD$218</definedName>
    <definedName name="DadosExternos_791" localSheetId="0">Importacao!$A$1:$AD$218</definedName>
    <definedName name="DadosExternos_792" localSheetId="0">Importacao!$A$1:$AD$207</definedName>
    <definedName name="DadosExternos_793" localSheetId="0">Importacao!$A$1:$AD$218</definedName>
    <definedName name="DadosExternos_794" localSheetId="0">Importacao!$A$1:$AD$215</definedName>
    <definedName name="DadosExternos_795" localSheetId="0">Importacao!$A$1:$AD$182</definedName>
    <definedName name="DadosExternos_796" localSheetId="0">Importacao!$A$1:$AD$199</definedName>
    <definedName name="DadosExternos_797" localSheetId="0">Importacao!$A$1:$AD$202</definedName>
    <definedName name="DadosExternos_798" localSheetId="0">Importacao!$A$1:$AD$186</definedName>
    <definedName name="DadosExternos_799" localSheetId="0">Importacao!$A$1:$AD$197</definedName>
    <definedName name="DadosExternos_8" localSheetId="0">Importacao!$A$1:$AD$180</definedName>
    <definedName name="DadosExternos_80" localSheetId="0">Importacao!$A$1:$AD$181</definedName>
    <definedName name="DadosExternos_800" localSheetId="0">Importacao!$A$1:$AD$220</definedName>
    <definedName name="DadosExternos_801" localSheetId="0">Importacao!$A$1:$AD$218</definedName>
    <definedName name="DadosExternos_802" localSheetId="0">Importacao!$A$1:$AD$181</definedName>
    <definedName name="DadosExternos_803" localSheetId="0">Importacao!$A$1:$AD$201</definedName>
    <definedName name="DadosExternos_804" localSheetId="0">Importacao!$A$1:$AD$198</definedName>
    <definedName name="DadosExternos_805" localSheetId="0">Importacao!$A$1:$AD$188</definedName>
    <definedName name="DadosExternos_806" localSheetId="0">Importacao!$A$1:$AD$193</definedName>
    <definedName name="DadosExternos_807" localSheetId="0">Importacao!$A$1:$AD$220</definedName>
    <definedName name="DadosExternos_808" localSheetId="0">Importacao!$A$1:$AD$202</definedName>
    <definedName name="DadosExternos_809" localSheetId="0">Importacao!$A$1:$AD$202</definedName>
    <definedName name="DadosExternos_81" localSheetId="0">Importacao!$A$1:$AD$197</definedName>
    <definedName name="DadosExternos_810" localSheetId="0">Importacao!$A$1:$AD$218</definedName>
    <definedName name="DadosExternos_811" localSheetId="0">Importacao!$A$1:$AD$186</definedName>
    <definedName name="DadosExternos_812" localSheetId="0">Importacao!$A$1:$AD$202</definedName>
    <definedName name="DadosExternos_813" localSheetId="0">Importacao!$A$1:$AD$197</definedName>
    <definedName name="DadosExternos_814" localSheetId="0">Importacao!$A$1:$AD$178</definedName>
    <definedName name="DadosExternos_815" localSheetId="0">Importacao!$A$1:$AD$177</definedName>
    <definedName name="DadosExternos_816" localSheetId="0">Importacao!$A$1:$AD$177</definedName>
    <definedName name="DadosExternos_817" localSheetId="0">Importacao!$A$1:$AD$201</definedName>
    <definedName name="DadosExternos_818" localSheetId="0">Importacao!$A$1:$AD$220</definedName>
    <definedName name="DadosExternos_819" localSheetId="0">Importacao!$A$1:$AD$217</definedName>
    <definedName name="DadosExternos_82" localSheetId="0">Importacao!$A$1:$AD$186</definedName>
    <definedName name="DadosExternos_820" localSheetId="0">Importacao!$A$1:$AD$220</definedName>
    <definedName name="DadosExternos_821" localSheetId="0">Importacao!$A$1:$AD$218</definedName>
    <definedName name="DadosExternos_822" localSheetId="0">Importacao!$A$1:$AD$220</definedName>
    <definedName name="DadosExternos_823" localSheetId="0">Importacao!$A$1:$AD$198</definedName>
    <definedName name="DadosExternos_824" localSheetId="0">Importacao!$A$1:$AD$207</definedName>
    <definedName name="DadosExternos_825" localSheetId="0">Importacao!$A$1:$AD$193</definedName>
    <definedName name="DadosExternos_826" localSheetId="0">Importacao!$A$1:$AD$176</definedName>
    <definedName name="DadosExternos_827" localSheetId="0">Importacao!$A$1:$AD$217</definedName>
    <definedName name="DadosExternos_828" localSheetId="0">Importacao!$A$1:$AD$220</definedName>
    <definedName name="DadosExternos_829" localSheetId="0">Importacao!$A$1:$AD$202</definedName>
    <definedName name="DadosExternos_83" localSheetId="0">Importacao!$A$1:$AD$203</definedName>
    <definedName name="DadosExternos_830" localSheetId="0">Importacao!$A$1:$AD$218</definedName>
    <definedName name="DadosExternos_831" localSheetId="0">Importacao!$A$1:$AD$220</definedName>
    <definedName name="DadosExternos_832" localSheetId="0">Importacao!$A$1:$AD$192</definedName>
    <definedName name="DadosExternos_833" localSheetId="0">Importacao!$A$1:$AD$208</definedName>
    <definedName name="DadosExternos_834" localSheetId="0">Importacao!$A$1:$AD$208</definedName>
    <definedName name="DadosExternos_835" localSheetId="0">Importacao!$A$1:$AD$205</definedName>
    <definedName name="DadosExternos_836" localSheetId="0">Importacao!$A$1:$AD$206</definedName>
    <definedName name="DadosExternos_837" localSheetId="0">Importacao!$A$1:$AD$206</definedName>
    <definedName name="DadosExternos_838" localSheetId="0">Importacao!$A$1:$AD$206</definedName>
    <definedName name="DadosExternos_839" localSheetId="0">Importacao!$A$1:$AD$208</definedName>
    <definedName name="DadosExternos_84" localSheetId="0">Importacao!$A$1:$AD$197</definedName>
    <definedName name="DadosExternos_840" localSheetId="0">Importacao!$A$1:$AD$207</definedName>
    <definedName name="DadosExternos_841" localSheetId="0">Importacao!$A$1:$AD$206</definedName>
    <definedName name="DadosExternos_842" localSheetId="0">Importacao!$A$1:$AD$206</definedName>
    <definedName name="DadosExternos_843" localSheetId="0">Importacao!$A$1:$AD$206</definedName>
    <definedName name="DadosExternos_844" localSheetId="0">Importacao!$A$1:$AD$208</definedName>
    <definedName name="DadosExternos_845" localSheetId="0">Importacao!$A$1:$AD$205</definedName>
    <definedName name="DadosExternos_846" localSheetId="0">Importacao!$A$1:$AD$206</definedName>
    <definedName name="DadosExternos_847" localSheetId="0">Importacao!$A$1:$AD$185</definedName>
    <definedName name="DadosExternos_848" localSheetId="0">Importacao!$A$1:$AD$192</definedName>
    <definedName name="DadosExternos_849" localSheetId="0">Importacao!$A$1:$AD$183</definedName>
    <definedName name="DadosExternos_85" localSheetId="0">Importacao!$A$1:$AD$197</definedName>
    <definedName name="DadosExternos_850" localSheetId="0">Importacao!$A$1:$AD$181</definedName>
    <definedName name="DadosExternos_851" localSheetId="0">Importacao!$A$1:$AD$192</definedName>
    <definedName name="DadosExternos_852" localSheetId="0">Importacao!$A$1:$AD$197</definedName>
    <definedName name="DadosExternos_853" localSheetId="0">Importacao!$A$1:$AD$179</definedName>
    <definedName name="DadosExternos_854" localSheetId="0">Importacao!$A$1:$AD$193</definedName>
    <definedName name="DadosExternos_855" localSheetId="0">Importacao!$A$1:$AD$193</definedName>
    <definedName name="DadosExternos_856" localSheetId="0">Importacao!$A$1:$AD$176</definedName>
    <definedName name="DadosExternos_857" localSheetId="0">Importacao!$A$1:$AD$176</definedName>
    <definedName name="DadosExternos_858" localSheetId="0">Importacao!$A$1:$AD$186</definedName>
    <definedName name="DadosExternos_859" localSheetId="0">Importacao!$A$1:$AD$192</definedName>
    <definedName name="DadosExternos_86" localSheetId="0">Importacao!$A$1:$AD$201</definedName>
    <definedName name="DadosExternos_860" localSheetId="0">Importacao!$A$1:$AD$151</definedName>
    <definedName name="DadosExternos_861" localSheetId="0">Importacao!$A$1:$AD$208</definedName>
    <definedName name="DadosExternos_862" localSheetId="0">Importacao!$A$1:$AD$207</definedName>
    <definedName name="DadosExternos_863" localSheetId="0">Importacao!$A$1:$AD$197</definedName>
    <definedName name="DadosExternos_864" localSheetId="0">Importacao!$A$1:$AD$186</definedName>
    <definedName name="DadosExternos_865" localSheetId="0">Importacao!$A$1:$AD$154</definedName>
    <definedName name="DadosExternos_866" localSheetId="0">Importacao!$A$1:$AD$180</definedName>
    <definedName name="DadosExternos_867" localSheetId="0">Importacao!$A$1:$AD$183</definedName>
    <definedName name="DadosExternos_868" localSheetId="0">Importacao!$A$1:$AD$182</definedName>
    <definedName name="DadosExternos_869" localSheetId="0">Importacao!$A$1:$AD$176</definedName>
    <definedName name="DadosExternos_87" localSheetId="0">Importacao!$A$1:$AD$179</definedName>
    <definedName name="DadosExternos_870" localSheetId="0">Importacao!$A$1:$AD$176</definedName>
    <definedName name="DadosExternos_871" localSheetId="0">Importacao!$A$1:$AD$159</definedName>
    <definedName name="DadosExternos_872" localSheetId="0">Importacao!$A$1:$AD$168</definedName>
    <definedName name="DadosExternos_873" localSheetId="0">Importacao!$A$1:$AD$197</definedName>
    <definedName name="DadosExternos_874" localSheetId="0">Importacao!$A$1:$AD$179</definedName>
    <definedName name="DadosExternos_875" localSheetId="0">Importacao!$A$1:$AD$148</definedName>
    <definedName name="DadosExternos_876" localSheetId="0">Importacao!$A$1:$AD$193</definedName>
    <definedName name="DadosExternos_877" localSheetId="0">Importacao!$A$1:$AD$193</definedName>
    <definedName name="DadosExternos_878" localSheetId="0">Importacao!$A$1:$AD$182</definedName>
    <definedName name="DadosExternos_879" localSheetId="0">Importacao!$A$1:$AD$183</definedName>
    <definedName name="DadosExternos_88" localSheetId="0">Importacao!$A$1:$AD$197</definedName>
    <definedName name="DadosExternos_880" localSheetId="0">Importacao!$A$1:$AD$192</definedName>
    <definedName name="DadosExternos_881" localSheetId="0">Importacao!$A$1:$AD$196</definedName>
    <definedName name="DadosExternos_882" localSheetId="0">Importacao!$A$1:$AD$201</definedName>
    <definedName name="DadosExternos_883" localSheetId="0">Importacao!$A$1:$AD$207</definedName>
    <definedName name="DadosExternos_884" localSheetId="0">Importacao!$A$1:$AD$193</definedName>
    <definedName name="DadosExternos_885" localSheetId="0">Importacao!$A$1:$AD$192</definedName>
    <definedName name="DadosExternos_886" localSheetId="0">Importacao!$A$1:$AD$206</definedName>
    <definedName name="DadosExternos_887" localSheetId="0">Importacao!$A$1:$AD$206</definedName>
    <definedName name="DadosExternos_888" localSheetId="0">Importacao!$A$1:$AD$206</definedName>
    <definedName name="DadosExternos_889" localSheetId="0">Importacao!$A$1:$AD$206</definedName>
    <definedName name="DadosExternos_89" localSheetId="0">Importacao!$A$1:$AD$200</definedName>
    <definedName name="DadosExternos_890" localSheetId="0">Importacao!$A$1:$AD$179</definedName>
    <definedName name="DadosExternos_891" localSheetId="0">Importacao!$A$1:$AD$171</definedName>
    <definedName name="DadosExternos_892" localSheetId="0">Importacao!$A$1:$AD$193</definedName>
    <definedName name="DadosExternos_893" localSheetId="0">Importacao!$A$1:$AD$193</definedName>
    <definedName name="DadosExternos_894" localSheetId="0">Importacao!$A$1:$AD$181</definedName>
    <definedName name="DadosExternos_895" localSheetId="0">Importacao!$A$1:$AD$176</definedName>
    <definedName name="DadosExternos_896" localSheetId="0">Importacao!$A$1:$AD$186</definedName>
    <definedName name="DadosExternos_897" localSheetId="0">Importacao!$A$1:$AD$186</definedName>
    <definedName name="DadosExternos_898" localSheetId="0">Importacao!$A$1:$AD$193</definedName>
    <definedName name="DadosExternos_899" localSheetId="0">Importacao!$A$1:$AD$170</definedName>
    <definedName name="DadosExternos_9" localSheetId="0">Importacao!$A$1:$AD$197</definedName>
    <definedName name="DadosExternos_90" localSheetId="0">Importacao!$A$1:$AD$199</definedName>
    <definedName name="DadosExternos_900" localSheetId="0">Importacao!$A$1:$AD$176</definedName>
    <definedName name="DadosExternos_901" localSheetId="0">Importacao!$A$1:$AD$182</definedName>
    <definedName name="DadosExternos_902" localSheetId="0">Importacao!$A$1:$AD$176</definedName>
    <definedName name="DadosExternos_903" localSheetId="0">Importacao!$A$1:$AD$183</definedName>
    <definedName name="DadosExternos_904" localSheetId="0">Importacao!$A$1:$AD$208</definedName>
    <definedName name="DadosExternos_905" localSheetId="0">Importacao!$A$1:$AD$208</definedName>
    <definedName name="DadosExternos_906" localSheetId="0">Importacao!$A$1:$AD$208</definedName>
    <definedName name="DadosExternos_907" localSheetId="0">Importacao!$A$1:$AD$179</definedName>
    <definedName name="DadosExternos_908" localSheetId="0">Importacao!$A$1:$AD$205</definedName>
    <definedName name="DadosExternos_909" localSheetId="0">Importacao!$A$1:$AD$210</definedName>
    <definedName name="DadosExternos_91" localSheetId="0">Importacao!$A$1:$AD$199</definedName>
    <definedName name="DadosExternos_910" localSheetId="0">Importacao!$A$1:$AD$183</definedName>
    <definedName name="DadosExternos_911" localSheetId="0">Importacao!$A$1:$AD$210</definedName>
    <definedName name="DadosExternos_912" localSheetId="0">Importacao!$A$1:$AD$205</definedName>
    <definedName name="DadosExternos_913" localSheetId="0">Importacao!$A$1:$AD$205</definedName>
    <definedName name="DadosExternos_914" localSheetId="0">Importacao!$A$1:$AD$208</definedName>
    <definedName name="DadosExternos_915" localSheetId="0">Importacao!$A$1:$AD$182</definedName>
    <definedName name="DadosExternos_916" localSheetId="0">Importacao!$A$1:$AD$210</definedName>
    <definedName name="DadosExternos_917" localSheetId="0">Importacao!$A$1:$AD$183</definedName>
    <definedName name="DadosExternos_918" localSheetId="0">Importacao!$A$1:$AD$182</definedName>
    <definedName name="DadosExternos_919" localSheetId="0">Importacao!$A$1:$AD$183</definedName>
    <definedName name="DadosExternos_92" localSheetId="0">Importacao!$A$1:$AD$202</definedName>
    <definedName name="DadosExternos_920" localSheetId="0">Importacao!$A$1:$AD$182</definedName>
    <definedName name="DadosExternos_921" localSheetId="0">Importacao!$A$1:$AD$183</definedName>
    <definedName name="DadosExternos_922" localSheetId="0">Importacao!$A$1:$BF$412</definedName>
    <definedName name="DadosExternos_923" localSheetId="0">Importacao!$A$1:$AD$203</definedName>
    <definedName name="DadosExternos_924" localSheetId="0">Importacao!$A$1:$AD$206</definedName>
    <definedName name="DadosExternos_925" localSheetId="0">Importacao!$A$1:$AD$197</definedName>
    <definedName name="DadosExternos_926" localSheetId="0">Importacao!$A$1:$AD$207</definedName>
    <definedName name="DadosExternos_927" localSheetId="0">Importacao!$A$1:$AD$204</definedName>
    <definedName name="DadosExternos_928" localSheetId="0">Importacao!$A$1:$AD$183</definedName>
    <definedName name="DadosExternos_929" localSheetId="0">Importacao!$A$1:$AD$186</definedName>
    <definedName name="DadosExternos_93" localSheetId="0">Importacao!$A$1:$AD$179</definedName>
    <definedName name="DadosExternos_930" localSheetId="0">Importacao!$A$1:$AD$181</definedName>
    <definedName name="DadosExternos_931" localSheetId="0">Importacao!$A$1:$AD$185</definedName>
    <definedName name="DadosExternos_932" localSheetId="0">Importacao!$A$1:$AD$203</definedName>
    <definedName name="DadosExternos_933" localSheetId="0">Importacao!$A$1:$AD$177</definedName>
    <definedName name="DadosExternos_934" localSheetId="0">Importacao!$A$1:$AD$177</definedName>
    <definedName name="DadosExternos_935" localSheetId="0">Importacao!$A$1:$AD$185</definedName>
    <definedName name="DadosExternos_936" localSheetId="0">Importacao!$A$1:$AD$155</definedName>
    <definedName name="DadosExternos_937" localSheetId="0">Importacao!$A$1:$AD$176</definedName>
    <definedName name="DadosExternos_938" localSheetId="0">Importacao!$A$1:$AD$180</definedName>
    <definedName name="DadosExternos_939" localSheetId="0">Importacao!$A$1:$AD$209</definedName>
    <definedName name="DadosExternos_94" localSheetId="0">Importacao!$A$1:$AD$193</definedName>
    <definedName name="DadosExternos_940" localSheetId="0">Importacao!$A$1:$AD$197</definedName>
    <definedName name="DadosExternos_941" localSheetId="0">Importacao!$A$1:$AD$198</definedName>
    <definedName name="DadosExternos_942" localSheetId="0">Importacao!$A$1:$AD$184</definedName>
    <definedName name="DadosExternos_943" localSheetId="0">Importacao!$A$1:$AD$184</definedName>
    <definedName name="DadosExternos_944" localSheetId="0">Importacao!$A$1:$AD$210</definedName>
    <definedName name="DadosExternos_945" localSheetId="0">Importacao!$A$1:$AD$207</definedName>
    <definedName name="DadosExternos_946" localSheetId="0">Importacao!$A$1:$AD$204</definedName>
    <definedName name="DadosExternos_947" localSheetId="0">Importacao!$A$1:$AD$185</definedName>
    <definedName name="DadosExternos_948" localSheetId="0">Importacao!$A$1:$AD$182</definedName>
    <definedName name="DadosExternos_949" localSheetId="0">Importacao!$A$1:$AD$185</definedName>
    <definedName name="DadosExternos_95" localSheetId="0">Importacao!$A$1:$AD$193</definedName>
    <definedName name="DadosExternos_950" localSheetId="0">Importacao!$A$1:$AD$182</definedName>
    <definedName name="DadosExternos_951" localSheetId="0">Importacao!$A$1:$AD$182</definedName>
    <definedName name="DadosExternos_952" localSheetId="0">Importacao!$A$1:$AD$202</definedName>
    <definedName name="DadosExternos_953" localSheetId="0">Importacao!$A$1:$AD$202</definedName>
    <definedName name="DadosExternos_954" localSheetId="0">Importacao!$A$1:$AD$202</definedName>
    <definedName name="DadosExternos_955" localSheetId="0">Importacao!$A$1:$AD$199</definedName>
    <definedName name="DadosExternos_956" localSheetId="0">Importacao!$A$1:$AD$180</definedName>
    <definedName name="DadosExternos_957" localSheetId="0">Importacao!$A$1:$AD$176</definedName>
    <definedName name="DadosExternos_958" localSheetId="0">Importacao!$A$1:$AD$177</definedName>
    <definedName name="DadosExternos_959" localSheetId="0">Importacao!$A$1:$AD$177</definedName>
    <definedName name="DadosExternos_96" localSheetId="0">Importacao!$A$1:$AD$186</definedName>
    <definedName name="DadosExternos_960" localSheetId="0">Importacao!$A$1:$AD$178</definedName>
    <definedName name="DadosExternos_961" localSheetId="0">Importacao!$A$1:$AD$179</definedName>
    <definedName name="DadosExternos_962" localSheetId="0">Importacao!$A$1:$AD$177</definedName>
    <definedName name="DadosExternos_963" localSheetId="0">Importacao!$A$1:$AD$186</definedName>
    <definedName name="DadosExternos_964" localSheetId="0">Importacao!$A$1:$AD$186</definedName>
    <definedName name="DadosExternos_965" localSheetId="0">Importacao!$A$1:$AD$186</definedName>
    <definedName name="DadosExternos_966" localSheetId="0">Importacao!$A$1:$AD$186</definedName>
    <definedName name="DadosExternos_967" localSheetId="0">Importacao!$A$1:$AD$203</definedName>
    <definedName name="DadosExternos_968" localSheetId="0">Importacao!$A$1:$AD$193</definedName>
    <definedName name="DadosExternos_969" localSheetId="0">Importacao!$A$1:$AD$208</definedName>
    <definedName name="DadosExternos_97" localSheetId="0">Importacao!$A$1:$AD$193</definedName>
    <definedName name="DadosExternos_970" localSheetId="0">Importacao!$A$1:$AD$209</definedName>
    <definedName name="DadosExternos_971" localSheetId="0">Importacao!$A$1:$AD$197</definedName>
    <definedName name="DadosExternos_972" localSheetId="0">Importacao!$A$1:$AD$198</definedName>
    <definedName name="DadosExternos_973" localSheetId="0">Importacao!$A$1:$AD$184</definedName>
    <definedName name="DadosExternos_974" localSheetId="0">Importacao!$A$1:$AD$198</definedName>
    <definedName name="DadosExternos_975" localSheetId="0">Importacao!$A$1:$AD$184</definedName>
    <definedName name="DadosExternos_976" localSheetId="0">Importacao!$A$1:$AD$184</definedName>
    <definedName name="DadosExternos_977" localSheetId="0">Importacao!$A$1:$AD$185</definedName>
    <definedName name="DadosExternos_978" localSheetId="0">Importacao!$A$1:$AD$178</definedName>
    <definedName name="DadosExternos_979" localSheetId="0">Importacao!$A$1:$AD$183</definedName>
    <definedName name="DadosExternos_98" localSheetId="0">Importacao!$A$1:$AD$197</definedName>
    <definedName name="DadosExternos_980" localSheetId="0">Importacao!$A$1:$AD$177</definedName>
    <definedName name="DadosExternos_981" localSheetId="0">Importacao!$A$1:$AD$179</definedName>
    <definedName name="DadosExternos_982" localSheetId="0">Importacao!$A$1:$AD$206</definedName>
    <definedName name="DadosExternos_983" localSheetId="0">Importacao!$A$1:$AD$205</definedName>
    <definedName name="DadosExternos_984" localSheetId="0">Importacao!$A$1:$AD$207</definedName>
    <definedName name="DadosExternos_985" localSheetId="0">Importacao!$A$1:$AD$179</definedName>
    <definedName name="DadosExternos_986" localSheetId="0">Importacao!$A$1:$AD$162</definedName>
    <definedName name="DadosExternos_987" localSheetId="0">Importacao!$A$1:$AD$179</definedName>
    <definedName name="DadosExternos_988" localSheetId="0">Importacao!$A$1:$AD$181</definedName>
    <definedName name="DadosExternos_989" localSheetId="0">Importacao!$A$1:$AD$184</definedName>
    <definedName name="DadosExternos_99" localSheetId="0">Importacao!$A$1:$AD$186</definedName>
    <definedName name="DadosExternos_990" localSheetId="0">Importacao!$A$1:$AD$184</definedName>
    <definedName name="DadosExternos_991" localSheetId="0">Importacao!$A$1:$AD$201</definedName>
    <definedName name="DadosExternos_992" localSheetId="0">Importacao!$A$1:$AD$178</definedName>
    <definedName name="DadosExternos_993" localSheetId="0">Importacao!$A$1:$AD$176</definedName>
    <definedName name="DadosExternos_994" localSheetId="0">Importacao!$A$1:$AD$180</definedName>
    <definedName name="DadosExternos_995" localSheetId="0">Importacao!$A$1:$AD$178</definedName>
    <definedName name="DadosExternos_996" localSheetId="0">Importacao!$A$1:$AD$176</definedName>
    <definedName name="DadosExternos_997" localSheetId="0">Importacao!$A$1:$AD$178</definedName>
    <definedName name="DadosExternos_998" localSheetId="0">Importacao!$A$1:$AD$182</definedName>
    <definedName name="DadosExternos_999" localSheetId="0">Importacao!$A$1:$AD$176</definedName>
    <definedName name="DatiEsterni_1" localSheetId="0">Importacao!$A$1:$AD$181</definedName>
    <definedName name="DatiEsterni_10" localSheetId="0">Importacao!$A$1:$AD$179</definedName>
    <definedName name="DatiEsterni_11" localSheetId="0">Importacao!$A$1:$AD$178</definedName>
    <definedName name="DatiEsterni_12" localSheetId="0">Importacao!$A$1:$AD$171</definedName>
    <definedName name="DatiEsterni_13" localSheetId="0">Importacao!$A$1:$AD$180</definedName>
    <definedName name="DatiEsterni_14" localSheetId="0">Importacao!$A$1:$AD$180</definedName>
    <definedName name="DatiEsterni_15" localSheetId="0">Importacao!$A$1:$AD$171</definedName>
    <definedName name="DatiEsterni_16" localSheetId="0">Importacao!$A$1:$AD$199</definedName>
    <definedName name="DatiEsterni_17" localSheetId="0">Importacao!$A$1:$AD$180</definedName>
    <definedName name="DatiEsterni_18" localSheetId="0">Importacao!$A$1:$AD$187</definedName>
    <definedName name="DatiEsterni_19" localSheetId="0">Importacao!$A$1:$AD$175</definedName>
    <definedName name="DatiEsterni_2" localSheetId="0">Importacao!$A$1:$AD$196</definedName>
    <definedName name="DatiEsterni_20" localSheetId="0">Importacao!$A$1:$AD$180</definedName>
    <definedName name="DatiEsterni_21" localSheetId="0">Importacao!$A$1:$AD$152</definedName>
    <definedName name="DatiEsterni_3" localSheetId="0">Importacao!$A$1:$AD$179</definedName>
    <definedName name="DatiEsterni_4" localSheetId="0">Importacao!$A$1:$B$20</definedName>
    <definedName name="DatiEsterni_5" localSheetId="0">Importacao!$A$1:$B$20</definedName>
    <definedName name="DatiEsterni_6" localSheetId="0">Importacao!$A$1:$B$20</definedName>
    <definedName name="DatiEsterni_7" localSheetId="0">Importacao!$A$1:$AD$180</definedName>
    <definedName name="DatiEsterni_8" localSheetId="0">Importacao!$A$1:$AD$178</definedName>
    <definedName name="DatiEsterni_9" localSheetId="0">Importacao!$A$1:$AD$171</definedName>
    <definedName name="DışVeri_1" localSheetId="0">Importacao!$A$1:$AD$201</definedName>
    <definedName name="DışVeri_2" localSheetId="0">Importacao!$A$1:$AD$201</definedName>
    <definedName name="DışVeri_3" localSheetId="0">Importacao!$A$1:$AD$183</definedName>
    <definedName name="DışVeri_4" localSheetId="0">Importacao!$A$1:$AD$186</definedName>
    <definedName name="DışVeri_5" localSheetId="0">Importacao!$A$1:$AD$201</definedName>
    <definedName name="DışVeri_6" localSheetId="0">Importacao!$A$1:$AD$199</definedName>
    <definedName name="DışVeri_7" localSheetId="0">Importacao!$A$1:$AD$201</definedName>
    <definedName name="DışVeri_8" localSheetId="0">Importacao!$A$1:$AD$199</definedName>
    <definedName name="ExternalData_1" localSheetId="0">Importacao!$A$1:$S$173</definedName>
    <definedName name="ExternalData_10" localSheetId="0">Importacao!$A$1:$S$169</definedName>
    <definedName name="ExternalData_100" localSheetId="0">Importacao!$A$1:$S$156</definedName>
    <definedName name="ExternalData_1000" localSheetId="0">Importacao!$A$1:$S$157</definedName>
    <definedName name="ExternalData_1001" localSheetId="0">Importacao!$A$1:$S$165</definedName>
    <definedName name="ExternalData_1002" localSheetId="0">Importacao!$A$1:$S$164</definedName>
    <definedName name="ExternalData_1003" localSheetId="0">Importacao!$A$1:$S$173</definedName>
    <definedName name="ExternalData_1004" localSheetId="0">Importacao!$A$1:$S$157</definedName>
    <definedName name="ExternalData_1005" localSheetId="0">Importacao!$A$1:$S$173</definedName>
    <definedName name="ExternalData_1006" localSheetId="0">Importacao!$A$1:$S$157</definedName>
    <definedName name="ExternalData_1007" localSheetId="0">Importacao!$A$1:$S$165</definedName>
    <definedName name="ExternalData_1008" localSheetId="0">Importacao!$A$1:$S$173</definedName>
    <definedName name="ExternalData_1009" localSheetId="0">Importacao!$A$1:$S$173</definedName>
    <definedName name="ExternalData_101" localSheetId="0">Importacao!$A$1:$S$173</definedName>
    <definedName name="ExternalData_1010" localSheetId="0">Importacao!$A$1:$S$173</definedName>
    <definedName name="ExternalData_1011" localSheetId="0">Importacao!$A$1:$S$148</definedName>
    <definedName name="ExternalData_1012" localSheetId="0">Importacao!$A$1:$S$173</definedName>
    <definedName name="ExternalData_1013" localSheetId="0">Importacao!$A$1:$S$173</definedName>
    <definedName name="ExternalData_1014" localSheetId="0">Importacao!$A$1:$S$189</definedName>
    <definedName name="ExternalData_1015" localSheetId="0">Importacao!$A$1:$S$155</definedName>
    <definedName name="ExternalData_1016" localSheetId="0">Importacao!$A$1:$S$161</definedName>
    <definedName name="ExternalData_1017" localSheetId="0">Importacao!$A$1:$S$155</definedName>
    <definedName name="ExternalData_1018" localSheetId="0">Importacao!$A$1:$S$173</definedName>
    <definedName name="ExternalData_1019" localSheetId="0">Importacao!$A$1:$S$173</definedName>
    <definedName name="ExternalData_102" localSheetId="0">Importacao!$A$1:$S$153</definedName>
    <definedName name="ExternalData_1020" localSheetId="0">Importacao!$A$1:$S$173</definedName>
    <definedName name="ExternalData_1021" localSheetId="0">Importacao!$A$1:$S$169</definedName>
    <definedName name="ExternalData_1022" localSheetId="0">Importacao!$A$1:$S$173</definedName>
    <definedName name="ExternalData_1023" localSheetId="0">Importacao!$A$1:$S$155</definedName>
    <definedName name="ExternalData_1024" localSheetId="0">Importacao!$A$1:$S$173</definedName>
    <definedName name="ExternalData_1025" localSheetId="0">Importacao!$A$1:$S$173</definedName>
    <definedName name="ExternalData_1026" localSheetId="0">Importacao!$A$1:$S$173</definedName>
    <definedName name="ExternalData_1027" localSheetId="0">Importacao!$A$1:$S$173</definedName>
    <definedName name="ExternalData_1028" localSheetId="0">Importacao!$A$1:$S$155</definedName>
    <definedName name="ExternalData_1029" localSheetId="0">Importacao!$A$1:$S$173</definedName>
    <definedName name="ExternalData_103" localSheetId="0">Importacao!$A$1:$S$159</definedName>
    <definedName name="ExternalData_1030" localSheetId="0">Importacao!$A$1:$S$173</definedName>
    <definedName name="ExternalData_1031" localSheetId="0">Importacao!$A$1:$S$164</definedName>
    <definedName name="ExternalData_1032" localSheetId="0">Importacao!$A$1:$S$157</definedName>
    <definedName name="ExternalData_1033" localSheetId="0">Importacao!$A$1:$S$173</definedName>
    <definedName name="ExternalData_1034" localSheetId="0">Importacao!$A$1:$S$165</definedName>
    <definedName name="ExternalData_1035" localSheetId="0">Importacao!$A$1:$S$157</definedName>
    <definedName name="ExternalData_1036" localSheetId="0">Importacao!$A$1:$S$173</definedName>
    <definedName name="ExternalData_1037" localSheetId="0">Importacao!$A$1:$S$173</definedName>
    <definedName name="ExternalData_1038" localSheetId="0">Importacao!$A$1:$S$173</definedName>
    <definedName name="ExternalData_1039" localSheetId="0">Importacao!$A$1:$S$173</definedName>
    <definedName name="ExternalData_104" localSheetId="0">Importacao!$A$1:$S$173</definedName>
    <definedName name="ExternalData_1040" localSheetId="0">Importacao!$A$1:$S$173</definedName>
    <definedName name="ExternalData_1041" localSheetId="0">Importacao!$A$1:$S$173</definedName>
    <definedName name="ExternalData_1042" localSheetId="0">Importacao!$A$1:$S$173</definedName>
    <definedName name="ExternalData_1043" localSheetId="0">Importacao!$A$1:$S$173</definedName>
    <definedName name="ExternalData_1044" localSheetId="0">Importacao!$A$1:$S$175</definedName>
    <definedName name="ExternalData_1045" localSheetId="0">Importacao!$A$1:$S$173</definedName>
    <definedName name="ExternalData_1046" localSheetId="0">Importacao!$A$1:$S$173</definedName>
    <definedName name="ExternalData_1047" localSheetId="0">Importacao!$A$1:$S$173</definedName>
    <definedName name="ExternalData_1048" localSheetId="0">Importacao!$A$1:$S$173</definedName>
    <definedName name="ExternalData_1049" localSheetId="0">Importacao!$A$1:$S$155</definedName>
    <definedName name="ExternalData_105" localSheetId="0">Importacao!$A$1:$S$169</definedName>
    <definedName name="ExternalData_1050" localSheetId="0">Importacao!$A$1:$S$173</definedName>
    <definedName name="ExternalData_1051" localSheetId="0">Importacao!$A$1:$S$175</definedName>
    <definedName name="ExternalData_1052" localSheetId="0">Importacao!$A$1:$S$173</definedName>
    <definedName name="ExternalData_1053" localSheetId="0">Importacao!$A$1:$S$173</definedName>
    <definedName name="ExternalData_1054" localSheetId="0">Importacao!$A$1:$S$173</definedName>
    <definedName name="ExternalData_1055" localSheetId="0">Importacao!$A$1:$S$173</definedName>
    <definedName name="ExternalData_1056" localSheetId="0">Importacao!$A$1:$S$173</definedName>
    <definedName name="ExternalData_1057" localSheetId="0">Importacao!$A$1:$S$173</definedName>
    <definedName name="ExternalData_1058" localSheetId="0">Importacao!$A$1:$S$173</definedName>
    <definedName name="ExternalData_1059" localSheetId="0">Importacao!$A$1:$S$155</definedName>
    <definedName name="ExternalData_106" localSheetId="0">Importacao!$A$1:$S$155</definedName>
    <definedName name="ExternalData_1060" localSheetId="0">Importacao!$A$1:$S$175</definedName>
    <definedName name="ExternalData_1061" localSheetId="0">Importacao!$A$1:$S$175</definedName>
    <definedName name="ExternalData_1062" localSheetId="0">Importacao!$A$1:$S$173</definedName>
    <definedName name="ExternalData_1063" localSheetId="0">Importacao!$A$1:$S$173</definedName>
    <definedName name="ExternalData_1064" localSheetId="0">Importacao!$A$1:$S$173</definedName>
    <definedName name="ExternalData_1065" localSheetId="0">Importacao!$A$1:$S$157</definedName>
    <definedName name="ExternalData_1066" localSheetId="0">Importacao!$A$1:$S$173</definedName>
    <definedName name="ExternalData_1067" localSheetId="0">Importacao!$A$1:$S$165</definedName>
    <definedName name="ExternalData_1068" localSheetId="0">Importacao!$A$1:$S$157</definedName>
    <definedName name="ExternalData_1069" localSheetId="0">Importacao!$A$1:$S$159</definedName>
    <definedName name="ExternalData_107" localSheetId="0">Importacao!$A$1:$S$171</definedName>
    <definedName name="ExternalData_1070" localSheetId="0">Importacao!$A$1:$S$173</definedName>
    <definedName name="ExternalData_1071" localSheetId="0">Importacao!$A$1:$S$173</definedName>
    <definedName name="ExternalData_1072" localSheetId="0">Importacao!$A$1:$S$175</definedName>
    <definedName name="ExternalData_1073" localSheetId="0">Importacao!$A$1:$S$175</definedName>
    <definedName name="ExternalData_1074" localSheetId="0">Importacao!$A$1:$S$174</definedName>
    <definedName name="ExternalData_1075" localSheetId="0">Importacao!$A$1:$S$174</definedName>
    <definedName name="ExternalData_1076" localSheetId="0">Importacao!$A$1:$S$171</definedName>
    <definedName name="ExternalData_1077" localSheetId="0">Importacao!$A$1:$S$161</definedName>
    <definedName name="ExternalData_1078" localSheetId="0">Importacao!$A$1:$S$159</definedName>
    <definedName name="ExternalData_1079" localSheetId="0">Importacao!$A$1:$S$173</definedName>
    <definedName name="ExternalData_108" localSheetId="0">Importacao!$A$1:$S$173</definedName>
    <definedName name="ExternalData_1080" localSheetId="0">Importacao!$A$1:$S$165</definedName>
    <definedName name="ExternalData_1081" localSheetId="0">Importacao!$A$1:$S$165</definedName>
    <definedName name="ExternalData_1082" localSheetId="0">Importacao!$A$1:$S$159</definedName>
    <definedName name="ExternalData_1083" localSheetId="0">Importacao!$A$1:$S$165</definedName>
    <definedName name="ExternalData_1084" localSheetId="0">Importacao!$A$1:$S$157</definedName>
    <definedName name="ExternalData_1085" localSheetId="0">Importacao!$A$1:$S$159</definedName>
    <definedName name="ExternalData_1086" localSheetId="0">Importacao!$A$1:$S$162</definedName>
    <definedName name="ExternalData_1087" localSheetId="0">Importacao!$A$1:$S$168</definedName>
    <definedName name="ExternalData_1088" localSheetId="0">Importacao!$A$1:$S$159</definedName>
    <definedName name="ExternalData_1089" localSheetId="0">Importacao!$A$1:$S$155</definedName>
    <definedName name="ExternalData_109" localSheetId="0">Importacao!$A$1:$S$169</definedName>
    <definedName name="ExternalData_1090" localSheetId="0">Importacao!$A$1:$R$152</definedName>
    <definedName name="ExternalData_1091" localSheetId="0">Importacao!$A$1:$S$174</definedName>
    <definedName name="ExternalData_1092" localSheetId="0">Importacao!$A$1:$S$143</definedName>
    <definedName name="ExternalData_1093" localSheetId="0">Importacao!$A$1:$S$143</definedName>
    <definedName name="ExternalData_1094" localSheetId="0">Importacao!$A$1:$S$167</definedName>
    <definedName name="ExternalData_1095" localSheetId="0">Importacao!$A$1:$S$161</definedName>
    <definedName name="ExternalData_1096" localSheetId="0">Importacao!$A$1:$S$171</definedName>
    <definedName name="ExternalData_1097" localSheetId="0">Importacao!$A$1:$S$154</definedName>
    <definedName name="ExternalData_1098" localSheetId="0">Importacao!$A$1:$S$154</definedName>
    <definedName name="ExternalData_1099" localSheetId="0">Importacao!$A$1:$S$158</definedName>
    <definedName name="ExternalData_11" localSheetId="0">Importacao!$A$1:$S$173</definedName>
    <definedName name="ExternalData_110" localSheetId="0">Importacao!$A$1:$S$159</definedName>
    <definedName name="ExternalData_1100" localSheetId="0">Importacao!$A$1:$S$162</definedName>
    <definedName name="ExternalData_1101" localSheetId="0">Importacao!$A$1:$S$154</definedName>
    <definedName name="ExternalData_1102" localSheetId="0">Importacao!$A$1:$S$162</definedName>
    <definedName name="ExternalData_1103" localSheetId="0">Importacao!$A$1:$S$165</definedName>
    <definedName name="ExternalData_1104" localSheetId="0">Importacao!$A$1:$S$159</definedName>
    <definedName name="ExternalData_1105" localSheetId="0">Importacao!$A$1:$S$157</definedName>
    <definedName name="ExternalData_1106" localSheetId="0">Importacao!$A$1:$S$161</definedName>
    <definedName name="ExternalData_1107" localSheetId="0">Importacao!$A$1:$S$165</definedName>
    <definedName name="ExternalData_1108" localSheetId="0">Importacao!$A$1:$S$164</definedName>
    <definedName name="ExternalData_1109" localSheetId="0">Importacao!$A$1:$S$157</definedName>
    <definedName name="ExternalData_111" localSheetId="0">Importacao!$A$1:$S$173</definedName>
    <definedName name="ExternalData_1110" localSheetId="0">Importacao!$A$1:$S$165</definedName>
    <definedName name="ExternalData_1111" localSheetId="0">Importacao!$A$1:$S$174</definedName>
    <definedName name="ExternalData_1112" localSheetId="0">Importacao!$A$1:$S$174</definedName>
    <definedName name="ExternalData_1113" localSheetId="0">Importacao!$A$1:$S$173</definedName>
    <definedName name="ExternalData_1114" localSheetId="0">Importacao!$A$1:$S$167</definedName>
    <definedName name="ExternalData_1115" localSheetId="0">Importacao!$A$1:$S$161</definedName>
    <definedName name="ExternalData_1116" localSheetId="0">Importacao!$A$1:$S$159</definedName>
    <definedName name="ExternalData_1117" localSheetId="0">Importacao!$A$1:$S$167</definedName>
    <definedName name="ExternalData_1118" localSheetId="0">Importacao!$A$1:$S$159</definedName>
    <definedName name="ExternalData_1119" localSheetId="0">Importacao!$A$1:$S$191</definedName>
    <definedName name="ExternalData_112" localSheetId="0">Importacao!$A$1:$R$110</definedName>
    <definedName name="ExternalData_1120" localSheetId="0">Importacao!$A$1:$S$183</definedName>
    <definedName name="ExternalData_1121" localSheetId="0">Importacao!$A$1:$S$191</definedName>
    <definedName name="ExternalData_1122" localSheetId="0">Importacao!$A$1:$S$163</definedName>
    <definedName name="ExternalData_1123" localSheetId="0">Importacao!$A$1:$S$161</definedName>
    <definedName name="ExternalData_1124" localSheetId="0">Importacao!$A$1:$S$169</definedName>
    <definedName name="ExternalData_1125" localSheetId="0">Importacao!$A$1:$S$153</definedName>
    <definedName name="ExternalData_1126" localSheetId="0">Importacao!$A$1:$S$163</definedName>
    <definedName name="ExternalData_1127" localSheetId="0">Importacao!$A$1:$S$169</definedName>
    <definedName name="ExternalData_1128" localSheetId="0">Importacao!$A$1:$S$173</definedName>
    <definedName name="ExternalData_1129" localSheetId="0">Importacao!$A$1:$S$173</definedName>
    <definedName name="ExternalData_113" localSheetId="0">Importacao!$A$1:$R$110</definedName>
    <definedName name="ExternalData_1130" localSheetId="0">Importacao!$A$1:$S$189</definedName>
    <definedName name="ExternalData_1131" localSheetId="0">Importacao!$A$1:$S$187</definedName>
    <definedName name="ExternalData_1132" localSheetId="0">Importacao!$A$1:$S$183</definedName>
    <definedName name="ExternalData_1133" localSheetId="0">Importacao!$A$1:$S$189</definedName>
    <definedName name="ExternalData_1134" localSheetId="0">Importacao!$A$1:$S$189</definedName>
    <definedName name="ExternalData_1135" localSheetId="0">Importacao!$A$1:$S$150</definedName>
    <definedName name="ExternalData_1136" localSheetId="0">Importacao!$A$1:$S$161</definedName>
    <definedName name="ExternalData_1137" localSheetId="0">Importacao!$A$1:$S$177</definedName>
    <definedName name="ExternalData_1138" localSheetId="0">Importacao!$A$1:$S$156</definedName>
    <definedName name="ExternalData_1139" localSheetId="0">Importacao!$A$1:$S$155</definedName>
    <definedName name="ExternalData_114" localSheetId="0">Importacao!$A$1:$S$173</definedName>
    <definedName name="ExternalData_1140" localSheetId="0">Importacao!$A$1:$S$174</definedName>
    <definedName name="ExternalData_1141" localSheetId="0">Importacao!$A$1:$S$174</definedName>
    <definedName name="ExternalData_1142" localSheetId="0">Importacao!$A$1:$S$153</definedName>
    <definedName name="ExternalData_1143" localSheetId="0">Importacao!$A$1:$S$153</definedName>
    <definedName name="ExternalData_1144" localSheetId="0">Importacao!$A$1:$S$172</definedName>
    <definedName name="ExternalData_1145" localSheetId="0">Importacao!$A$1:$S$193</definedName>
    <definedName name="ExternalData_1146" localSheetId="0">Importacao!$A$1:$S$191</definedName>
    <definedName name="ExternalData_1147" localSheetId="0">Importacao!$A$1:$S$193</definedName>
    <definedName name="ExternalData_1148" localSheetId="0">Importacao!$A$1:$S$188</definedName>
    <definedName name="ExternalData_1149" localSheetId="0">Importacao!$A$1:$S$188</definedName>
    <definedName name="ExternalData_115" localSheetId="0">Importacao!$A$1:$S$173</definedName>
    <definedName name="ExternalData_1150" localSheetId="0">Importacao!$A$1:$S$194</definedName>
    <definedName name="ExternalData_1151" localSheetId="0">Importacao!$A$1:$S$193</definedName>
    <definedName name="ExternalData_1152" localSheetId="0">Importacao!$A$1:$S$189</definedName>
    <definedName name="ExternalData_1153" localSheetId="0">Importacao!$A$1:$S$171</definedName>
    <definedName name="ExternalData_1154" localSheetId="0">Importacao!$A$1:$S$189</definedName>
    <definedName name="ExternalData_1155" localSheetId="0">Importacao!$A$1:$S$189</definedName>
    <definedName name="ExternalData_1156" localSheetId="0">Importacao!$A$1:$S$169</definedName>
    <definedName name="ExternalData_1157" localSheetId="0">Importacao!$A$1:$S$173</definedName>
    <definedName name="ExternalData_1158" localSheetId="0">Importacao!$A$1:$S$163</definedName>
    <definedName name="ExternalData_1159" localSheetId="0">Importacao!$A$1:$S$174</definedName>
    <definedName name="ExternalData_116" localSheetId="0">Importacao!$A$1:$S$173</definedName>
    <definedName name="ExternalData_1160" localSheetId="0">Importacao!$A$1:$S$160</definedName>
    <definedName name="ExternalData_1161" localSheetId="0">Importacao!$A$1:$S$164</definedName>
    <definedName name="ExternalData_1162" localSheetId="0">Importacao!$A$1:$S$173</definedName>
    <definedName name="ExternalData_1163" localSheetId="0">Importacao!$A$1:$S$173</definedName>
    <definedName name="ExternalData_1164" localSheetId="0">Importacao!$A$1:$S$160</definedName>
    <definedName name="ExternalData_1165" localSheetId="0">Importacao!$A$1:$S$173</definedName>
    <definedName name="ExternalData_1166" localSheetId="0">Importacao!$A$1:$S$161</definedName>
    <definedName name="ExternalData_1167" localSheetId="0">Importacao!$A$1:$S$155</definedName>
    <definedName name="ExternalData_1168" localSheetId="0">Importacao!$A$1:$S$167</definedName>
    <definedName name="ExternalData_1169" localSheetId="0">Importacao!$A$1:$S$161</definedName>
    <definedName name="ExternalData_117" localSheetId="0">Importacao!$A$1:$S$173</definedName>
    <definedName name="ExternalData_1170" localSheetId="0">Importacao!$A$1:$S$167</definedName>
    <definedName name="ExternalData_1171" localSheetId="0">Importacao!$A$1:$S$176</definedName>
    <definedName name="ExternalData_1172" localSheetId="0">Importacao!$A$1:$S$175</definedName>
    <definedName name="ExternalData_1173" localSheetId="0">Importacao!$A$1:$S$174</definedName>
    <definedName name="ExternalData_1174" localSheetId="0">Importacao!$A$1:$S$177</definedName>
    <definedName name="ExternalData_1175" localSheetId="0">Importacao!$A$1:$S$166</definedName>
    <definedName name="ExternalData_1176" localSheetId="0">Importacao!$A$1:$S$171</definedName>
    <definedName name="ExternalData_1177" localSheetId="0">Importacao!$A$1:$S$171</definedName>
    <definedName name="ExternalData_1178" localSheetId="0">Importacao!$A$1:$S$173</definedName>
    <definedName name="ExternalData_1179" localSheetId="0">Importacao!$A$1:$S$175</definedName>
    <definedName name="ExternalData_118" localSheetId="0">Importacao!$A$1:$S$173</definedName>
    <definedName name="ExternalData_1180" localSheetId="0">Importacao!$A$1:$S$173</definedName>
    <definedName name="ExternalData_1181" localSheetId="0">Importacao!$A$1:$S$171</definedName>
    <definedName name="ExternalData_1182" localSheetId="0">Importacao!$A$1:$S$171</definedName>
    <definedName name="ExternalData_1183" localSheetId="0">Importacao!$A$1:$S$166</definedName>
    <definedName name="ExternalData_1184" localSheetId="0">Importacao!$A$1:$S$155</definedName>
    <definedName name="ExternalData_1185" localSheetId="0">Importacao!$A$1:$S$169</definedName>
    <definedName name="ExternalData_1186" localSheetId="0">Importacao!$A$1:$S$165</definedName>
    <definedName name="ExternalData_1187" localSheetId="0">Importacao!$A$1:$S$161</definedName>
    <definedName name="ExternalData_1188" localSheetId="0">Importacao!$A$1:$S$171</definedName>
    <definedName name="ExternalData_1189" localSheetId="0">Importacao!$A$1:$S$173</definedName>
    <definedName name="ExternalData_119" localSheetId="0">Importacao!$A$1:$S$173</definedName>
    <definedName name="ExternalData_1190" localSheetId="0">Importacao!$A$1:$S$171</definedName>
    <definedName name="ExternalData_1191" localSheetId="0">Importacao!$A$1:$S$173</definedName>
    <definedName name="ExternalData_1192" localSheetId="0">Importacao!$A$1:$S$173</definedName>
    <definedName name="ExternalData_1193" localSheetId="0">Importacao!$A$1:$S$173</definedName>
    <definedName name="ExternalData_1194" localSheetId="0">Importacao!$A$1:$S$161</definedName>
    <definedName name="ExternalData_1195" localSheetId="0">Importacao!$A$1:$S$157</definedName>
    <definedName name="ExternalData_1196" localSheetId="0">Importacao!$A$1:$S$159</definedName>
    <definedName name="ExternalData_1197" localSheetId="0">Importacao!$A$1:$S$171</definedName>
    <definedName name="ExternalData_1198" localSheetId="0">Importacao!$A$1:$S$167</definedName>
    <definedName name="ExternalData_1199" localSheetId="0">Importacao!$A$1:$S$157</definedName>
    <definedName name="ExternalData_12" localSheetId="0">Importacao!$A$1:$S$167</definedName>
    <definedName name="ExternalData_120" localSheetId="0">Importacao!$A$1:$S$167</definedName>
    <definedName name="ExternalData_1200" localSheetId="0">Importacao!$A$1:$S$153</definedName>
    <definedName name="ExternalData_1201" localSheetId="0">Importacao!$A$1:$S$173</definedName>
    <definedName name="ExternalData_1202" localSheetId="0">Importacao!$A$1:$S$158</definedName>
    <definedName name="ExternalData_1203" localSheetId="0">Importacao!$A$1:$S$157</definedName>
    <definedName name="ExternalData_1204" localSheetId="0">Importacao!$A$1:$S$173</definedName>
    <definedName name="ExternalData_1205" localSheetId="0">Importacao!$A$1:$S$161</definedName>
    <definedName name="ExternalData_1206" localSheetId="0">Importacao!$A$1:$S$153</definedName>
    <definedName name="ExternalData_1207" localSheetId="0">Importacao!$A$1:$S$158</definedName>
    <definedName name="ExternalData_1208" localSheetId="0">Importacao!$A$1:$S$165</definedName>
    <definedName name="ExternalData_1209" localSheetId="0">Importacao!$A$1:$S$148</definedName>
    <definedName name="ExternalData_121" localSheetId="0">Importacao!$A$1:$S$161</definedName>
    <definedName name="ExternalData_1210" localSheetId="0">Importacao!$A$1:$S$156</definedName>
    <definedName name="ExternalData_1211" localSheetId="0">Importacao!$A$1:$S$159</definedName>
    <definedName name="ExternalData_1212" localSheetId="0">Importacao!$A$1:$S$156</definedName>
    <definedName name="ExternalData_1213" localSheetId="0">Importacao!$A$1:$S$171</definedName>
    <definedName name="ExternalData_1214" localSheetId="0">Importacao!$A$1:$S$189</definedName>
    <definedName name="ExternalData_1215" localSheetId="0">Importacao!$A$1:$S$173</definedName>
    <definedName name="ExternalData_1216" localSheetId="0">Importacao!$A$1:$S$173</definedName>
    <definedName name="ExternalData_1217" localSheetId="0">Importacao!$A$1:$S$173</definedName>
    <definedName name="ExternalData_1218" localSheetId="0">Importacao!$A$1:$S$173</definedName>
    <definedName name="ExternalData_1219" localSheetId="0">Importacao!$A$1:$S$173</definedName>
    <definedName name="ExternalData_122" localSheetId="0">Importacao!$A$1:$S$155</definedName>
    <definedName name="ExternalData_1220" localSheetId="0">Importacao!$A$1:$S$153</definedName>
    <definedName name="ExternalData_1221" localSheetId="0">Importacao!$A$1:$S$171</definedName>
    <definedName name="ExternalData_1222" localSheetId="0">Importacao!$A$1:$S$163</definedName>
    <definedName name="ExternalData_1223" localSheetId="0">Importacao!$A$1:$S$175</definedName>
    <definedName name="ExternalData_1224" localSheetId="0">Importacao!$A$1:$S$159</definedName>
    <definedName name="ExternalData_1225" localSheetId="0">Importacao!$A$1:$S$155</definedName>
    <definedName name="ExternalData_1226" localSheetId="0">Importacao!$A$1:$S$173</definedName>
    <definedName name="ExternalData_1227" localSheetId="0">Importacao!$A$1:$S$173</definedName>
    <definedName name="ExternalData_1228" localSheetId="0">Importacao!$A$1:$S$153</definedName>
    <definedName name="ExternalData_1229" localSheetId="0">Importacao!$A$1:$S$167</definedName>
    <definedName name="ExternalData_123" localSheetId="0">Importacao!$A$1:$S$171</definedName>
    <definedName name="ExternalData_1230" localSheetId="0">Importacao!$A$1:$S$165</definedName>
    <definedName name="ExternalData_1231" localSheetId="0">Importacao!$A$1:$S$189</definedName>
    <definedName name="ExternalData_1232" localSheetId="0">Importacao!$A$1:$S$171</definedName>
    <definedName name="ExternalData_1233" localSheetId="0">Importacao!$A$1:$S$189</definedName>
    <definedName name="ExternalData_1234" localSheetId="0">Importacao!$A$1:$S$189</definedName>
    <definedName name="ExternalData_1235" localSheetId="0">Importacao!$A$1:$S$172</definedName>
    <definedName name="ExternalData_1236" localSheetId="0">Importacao!$A$1:$S$193</definedName>
    <definedName name="ExternalData_1237" localSheetId="0">Importacao!$A$1:$S$191</definedName>
    <definedName name="ExternalData_1238" localSheetId="0">Importacao!$A$1:$S$193</definedName>
    <definedName name="ExternalData_1239" localSheetId="0">Importacao!$A$1:$S$188</definedName>
    <definedName name="ExternalData_124" localSheetId="0">Importacao!$A$1:$S$173</definedName>
    <definedName name="ExternalData_1240" localSheetId="0">Importacao!$A$1:$S$194</definedName>
    <definedName name="ExternalData_1241" localSheetId="0">Importacao!$A$1:$S$193</definedName>
    <definedName name="ExternalData_1242" localSheetId="0">Importacao!$A$1:$S$167</definedName>
    <definedName name="ExternalData_1243" localSheetId="0">Importacao!$A$1:$S$169</definedName>
    <definedName name="ExternalData_1244" localSheetId="0">Importacao!$A$1:$S$174</definedName>
    <definedName name="ExternalData_1245" localSheetId="0">Importacao!$A$1:$S$155</definedName>
    <definedName name="ExternalData_1246" localSheetId="0">Importacao!$A$1:$S$167</definedName>
    <definedName name="ExternalData_1247" localSheetId="0">Importacao!$A$1:$S$163</definedName>
    <definedName name="ExternalData_1248" localSheetId="0">Importacao!$A$1:$S$165</definedName>
    <definedName name="ExternalData_1249" localSheetId="0">Importacao!$A$1:$S$163</definedName>
    <definedName name="ExternalData_125" localSheetId="0">Importacao!$A$1:$S$161</definedName>
    <definedName name="ExternalData_1250" localSheetId="0">Importacao!$A$1:$S$191</definedName>
    <definedName name="ExternalData_1251" localSheetId="0">Importacao!$A$1:$S$191</definedName>
    <definedName name="ExternalData_1252" localSheetId="0">Importacao!$A$1:$S$169</definedName>
    <definedName name="ExternalData_1253" localSheetId="0">Importacao!$A$1:$S$161</definedName>
    <definedName name="ExternalData_1254" localSheetId="0">Importacao!$A$1:$S$161</definedName>
    <definedName name="ExternalData_1255" localSheetId="0">Importacao!$A$1:$S$167</definedName>
    <definedName name="ExternalData_1256" localSheetId="0">Importacao!$A$1:$S$159</definedName>
    <definedName name="ExternalData_1257" localSheetId="0">Importacao!$A$1:$S$153</definedName>
    <definedName name="ExternalData_1258" localSheetId="0">Importacao!$A$1:$S$167</definedName>
    <definedName name="ExternalData_1259" localSheetId="0">Importacao!$A$1:$S$159</definedName>
    <definedName name="ExternalData_126" localSheetId="0">Importacao!$A$1:$S$173</definedName>
    <definedName name="ExternalData_1260" localSheetId="0">Importacao!$A$1:$S$163</definedName>
    <definedName name="ExternalData_1261" localSheetId="0">Importacao!$A$1:$S$173</definedName>
    <definedName name="ExternalData_1262" localSheetId="0">Importacao!$A$1:$S$173</definedName>
    <definedName name="ExternalData_1263" localSheetId="0">Importacao!$A$1:$S$166</definedName>
    <definedName name="ExternalData_1264" localSheetId="0">Importacao!$A$1:$S$173</definedName>
    <definedName name="ExternalData_1265" localSheetId="0">Importacao!$A$1:$S$171</definedName>
    <definedName name="ExternalData_1266" localSheetId="0">Importacao!$A$1:$S$171</definedName>
    <definedName name="ExternalData_1267" localSheetId="0">Importacao!$A$1:$S$175</definedName>
    <definedName name="ExternalData_1268" localSheetId="0">Importacao!$A$1:$S$155</definedName>
    <definedName name="ExternalData_1269" localSheetId="0">Importacao!$A$1:$S$167</definedName>
    <definedName name="ExternalData_127" localSheetId="0">Importacao!$A$1:$S$159</definedName>
    <definedName name="ExternalData_1270" localSheetId="0">Importacao!$A$1:$S$161</definedName>
    <definedName name="ExternalData_1271" localSheetId="0">Importacao!$A$1:$S$169</definedName>
    <definedName name="ExternalData_1272" localSheetId="0">Importacao!$A$1:$S$167</definedName>
    <definedName name="ExternalData_1273" localSheetId="0">Importacao!$A$1:$S$171</definedName>
    <definedName name="ExternalData_1274" localSheetId="0">Importacao!$A$1:$S$165</definedName>
    <definedName name="ExternalData_1275" localSheetId="0">Importacao!$A$1:$S$165</definedName>
    <definedName name="ExternalData_1276" localSheetId="0">Importacao!$A$1:$S$176</definedName>
    <definedName name="ExternalData_1277" localSheetId="0">Importacao!$A$1:$S$175</definedName>
    <definedName name="ExternalData_1278" localSheetId="0">Importacao!$A$1:$S$153</definedName>
    <definedName name="ExternalData_1279" localSheetId="0">Importacao!$A$1:$S$157</definedName>
    <definedName name="ExternalData_128" localSheetId="0">Importacao!$A$1:$S$155</definedName>
    <definedName name="ExternalData_1280" localSheetId="0">Importacao!$A$1:$S$145</definedName>
    <definedName name="ExternalData_1281" localSheetId="0">Importacao!$A$1:$S$171</definedName>
    <definedName name="ExternalData_1282" localSheetId="0">Importacao!$A$1:$S$167</definedName>
    <definedName name="ExternalData_1283" localSheetId="0">Importacao!$A$1:$S$157</definedName>
    <definedName name="ExternalData_1284" localSheetId="0">Importacao!$A$1:$S$157</definedName>
    <definedName name="ExternalData_1285" localSheetId="0">Importacao!$A$1:$S$158</definedName>
    <definedName name="ExternalData_1286" localSheetId="0">Importacao!$A$1:$S$155</definedName>
    <definedName name="ExternalData_1287" localSheetId="0">Importacao!$A$1:$S$161</definedName>
    <definedName name="ExternalData_1288" localSheetId="0">Importacao!$A$1:$S$167</definedName>
    <definedName name="ExternalData_1289" localSheetId="0">Importacao!$A$1:$S$173</definedName>
    <definedName name="ExternalData_129" localSheetId="0">Importacao!$A$1:$S$155</definedName>
    <definedName name="ExternalData_1290" localSheetId="0">Importacao!$A$1:$S$171</definedName>
    <definedName name="ExternalData_1291" localSheetId="0">Importacao!$A$1:$S$171</definedName>
    <definedName name="ExternalData_1292" localSheetId="0">Importacao!$A$1:$S$153</definedName>
    <definedName name="ExternalData_1293" localSheetId="0">Importacao!$A$1:$S$155</definedName>
    <definedName name="ExternalData_1294" localSheetId="0">Importacao!$A$1:$S$173</definedName>
    <definedName name="ExternalData_1295" localSheetId="0">Importacao!$A$1:$S$165</definedName>
    <definedName name="ExternalData_1296" localSheetId="0">Importacao!$A$1:$S$156</definedName>
    <definedName name="ExternalData_1297" localSheetId="0">Importacao!$A$1:$S$161</definedName>
    <definedName name="ExternalData_1298" localSheetId="0">Importacao!$A$1:$S$153</definedName>
    <definedName name="ExternalData_1299" localSheetId="0">Importacao!$A$1:$S$173</definedName>
    <definedName name="ExternalData_13" localSheetId="0">Importacao!$A$1:$S$189</definedName>
    <definedName name="ExternalData_130" localSheetId="0">Importacao!$A$1:$S$159</definedName>
    <definedName name="ExternalData_1300" localSheetId="0">Importacao!$A$1:$S$156</definedName>
    <definedName name="ExternalData_1301" localSheetId="0">Importacao!$A$1:$S$148</definedName>
    <definedName name="ExternalData_1302" localSheetId="0">Importacao!$A$1:$S$173</definedName>
    <definedName name="ExternalData_1303" localSheetId="0">Importacao!$A$1:$S$175</definedName>
    <definedName name="ExternalData_1304" localSheetId="0">Importacao!$A$1:$S$173</definedName>
    <definedName name="ExternalData_1305" localSheetId="0">Importacao!$A$1:$S$161</definedName>
    <definedName name="ExternalData_1306" localSheetId="0">Importacao!$A$1:$S$167</definedName>
    <definedName name="ExternalData_1307" localSheetId="0">Importacao!$A$1:$S$171</definedName>
    <definedName name="ExternalData_1308" localSheetId="0">Importacao!$A$1:$S$153</definedName>
    <definedName name="ExternalData_1309" localSheetId="0">Importacao!$A$1:$S$173</definedName>
    <definedName name="ExternalData_131" localSheetId="0">Importacao!$A$1:$S$157</definedName>
    <definedName name="ExternalData_1310" localSheetId="0">Importacao!$A$1:$S$165</definedName>
    <definedName name="ExternalData_1311" localSheetId="0">Importacao!$A$1:$S$175</definedName>
    <definedName name="ExternalData_1312" localSheetId="0">Importacao!$A$1:$S$188</definedName>
    <definedName name="ExternalData_1313" localSheetId="0">Importacao!$A$1:$S$154</definedName>
    <definedName name="ExternalData_1314" localSheetId="0">Importacao!$A$1:$S$158</definedName>
    <definedName name="ExternalData_1315" localSheetId="0">Importacao!$A$1:$S$193</definedName>
    <definedName name="ExternalData_1316" localSheetId="0">Importacao!$A$1:$S$161</definedName>
    <definedName name="ExternalData_1317" localSheetId="0">Importacao!$A$1:$S$167</definedName>
    <definedName name="ExternalData_1318" localSheetId="0">Importacao!$A$1:$S$155</definedName>
    <definedName name="ExternalData_1319" localSheetId="0">Importacao!$A$1:$S$177</definedName>
    <definedName name="ExternalData_132" localSheetId="0">Importacao!$A$1:$S$159</definedName>
    <definedName name="ExternalData_1320" localSheetId="0">Importacao!$A$1:$S$153</definedName>
    <definedName name="ExternalData_1321" localSheetId="0">Importacao!$A$1:$S$173</definedName>
    <definedName name="ExternalData_1322" localSheetId="0">Importacao!$A$1:$S$155</definedName>
    <definedName name="ExternalData_1323" localSheetId="0">Importacao!$A$1:$S$153</definedName>
    <definedName name="ExternalData_1324" localSheetId="0">Importacao!$A$1:$S$173</definedName>
    <definedName name="ExternalData_1325" localSheetId="0">Importacao!$A$1:$S$176</definedName>
    <definedName name="ExternalData_1326" localSheetId="0">Importacao!$A$1:$S$171</definedName>
    <definedName name="ExternalData_1327" localSheetId="0">Importacao!$A$1:$S$176</definedName>
    <definedName name="ExternalData_1328" localSheetId="0">Importacao!$A$1:$S$173</definedName>
    <definedName name="ExternalData_1329" localSheetId="0">Importacao!$A$1:$S$167</definedName>
    <definedName name="ExternalData_133" localSheetId="0">Importacao!$A$1:$S$155</definedName>
    <definedName name="ExternalData_1330" localSheetId="0">Importacao!$A$1:$S$157</definedName>
    <definedName name="ExternalData_1331" localSheetId="0">Importacao!$A$1:$S$159</definedName>
    <definedName name="ExternalData_1332" localSheetId="0">Importacao!$A$1:$S$167</definedName>
    <definedName name="ExternalData_1333" localSheetId="0">Importacao!$A$1:$S$159</definedName>
    <definedName name="ExternalData_1334" localSheetId="0">Importacao!$A$1:$S$173</definedName>
    <definedName name="ExternalData_1335" localSheetId="0">Importacao!$A$1:$S$153</definedName>
    <definedName name="ExternalData_1336" localSheetId="0">Importacao!$A$1:$S$153</definedName>
    <definedName name="ExternalData_1337" localSheetId="0">Importacao!$A$1:$S$153</definedName>
    <definedName name="ExternalData_1338" localSheetId="0">Importacao!$A$1:$S$157</definedName>
    <definedName name="ExternalData_1339" localSheetId="0">Importacao!$A$1:$S$153</definedName>
    <definedName name="ExternalData_134" localSheetId="0">Importacao!$A$1:$S$155</definedName>
    <definedName name="ExternalData_1340" localSheetId="0">Importacao!$A$1:$S$173</definedName>
    <definedName name="ExternalData_1341" localSheetId="0">Importacao!$A$1:$T$153</definedName>
    <definedName name="ExternalData_1342" localSheetId="0">Importacao!$A$1:$T$155</definedName>
    <definedName name="ExternalData_1343" localSheetId="0">Importacao!$A$1:$T$161</definedName>
    <definedName name="ExternalData_1344" localSheetId="0">Importacao!$A$1:$T$173</definedName>
    <definedName name="ExternalData_1345" localSheetId="0">Importacao!$A$1:$T$153</definedName>
    <definedName name="ExternalData_1346" localSheetId="0">Importacao!$A$1:$T$163</definedName>
    <definedName name="ExternalData_1347" localSheetId="0">Importacao!$A$1:$T$173</definedName>
    <definedName name="ExternalData_1348" localSheetId="0">Importacao!$A$1:$T$153</definedName>
    <definedName name="ExternalData_1349" localSheetId="0">Importacao!$A$1:$T$173</definedName>
    <definedName name="ExternalData_135" localSheetId="0">Importacao!$A$1:$S$155</definedName>
    <definedName name="ExternalData_1350" localSheetId="0">Importacao!$A$1:$T$169</definedName>
    <definedName name="ExternalData_1351" localSheetId="0">Importacao!$A$1:$T$169</definedName>
    <definedName name="ExternalData_1352" localSheetId="0">Importacao!$A$1:$T$173</definedName>
    <definedName name="ExternalData_1353" localSheetId="0">Importacao!$A$1:$T$173</definedName>
    <definedName name="ExternalData_1354" localSheetId="0">Importacao!$A$1:$T$189</definedName>
    <definedName name="ExternalData_1355" localSheetId="0">Importacao!$A$1:$T$187</definedName>
    <definedName name="ExternalData_1356" localSheetId="0">Importacao!$A$1:$T$173</definedName>
    <definedName name="ExternalData_1357" localSheetId="0">Importacao!$A$1:$T$177</definedName>
    <definedName name="ExternalData_1358" localSheetId="0">Importacao!$A$1:$T$173</definedName>
    <definedName name="ExternalData_1359" localSheetId="0">Importacao!$A$1:$T$189</definedName>
    <definedName name="ExternalData_136" localSheetId="0">Importacao!$A$1:$S$157</definedName>
    <definedName name="ExternalData_1360" localSheetId="0">Importacao!$A$1:$T$175</definedName>
    <definedName name="ExternalData_1361" localSheetId="0">Importacao!$A$1:$T$189</definedName>
    <definedName name="ExternalData_1362" localSheetId="0">Importacao!$A$1:$T$173</definedName>
    <definedName name="ExternalData_1363" localSheetId="0">Importacao!$A$1:$T$169</definedName>
    <definedName name="ExternalData_1364" localSheetId="0">Importacao!$A$1:$T$173</definedName>
    <definedName name="ExternalData_1365" localSheetId="0">Importacao!$A$1:$T$157</definedName>
    <definedName name="ExternalData_1366" localSheetId="0">Importacao!$A$1:$T$189</definedName>
    <definedName name="ExternalData_1367" localSheetId="0">Importacao!$A$1:$T$157</definedName>
    <definedName name="ExternalData_1368" localSheetId="0">Importacao!$A$1:$T$173</definedName>
    <definedName name="ExternalData_1369" localSheetId="0">Importacao!$A$1:$T$173</definedName>
    <definedName name="ExternalData_137" localSheetId="0">Importacao!$A$1:$S$161</definedName>
    <definedName name="ExternalData_1370" localSheetId="0">Importacao!$A$1:$T$161</definedName>
    <definedName name="ExternalData_1371" localSheetId="0">Importacao!$A$1:$T$173</definedName>
    <definedName name="ExternalData_1372" localSheetId="0">Importacao!$A$1:$T$163</definedName>
    <definedName name="ExternalData_1373" localSheetId="0">Importacao!$A$1:$T$173</definedName>
    <definedName name="ExternalData_1374" localSheetId="0">Importacao!$A$1:$T$157</definedName>
    <definedName name="ExternalData_1375" localSheetId="0">Importacao!$A$1:$T$157</definedName>
    <definedName name="ExternalData_1376" localSheetId="0">Importacao!$A$1:$T$157</definedName>
    <definedName name="ExternalData_1377" localSheetId="0">Importacao!$A$1:$T$165</definedName>
    <definedName name="ExternalData_1378" localSheetId="0">Importacao!$A$1:$T$165</definedName>
    <definedName name="ExternalData_1379" localSheetId="0">Importacao!$A$1:$T$161</definedName>
    <definedName name="ExternalData_138" localSheetId="0">Importacao!$A$1:$S$153</definedName>
    <definedName name="ExternalData_1380" localSheetId="0">Importacao!$A$1:$T$169</definedName>
    <definedName name="ExternalData_1381" localSheetId="0">Importacao!$A$1:$T$169</definedName>
    <definedName name="ExternalData_1382" localSheetId="0">Importacao!$A$1:$T$165</definedName>
    <definedName name="ExternalData_1383" localSheetId="0">Importacao!$A$1:$T$167</definedName>
    <definedName name="ExternalData_1384" localSheetId="0">Importacao!$A$1:$T$173</definedName>
    <definedName name="ExternalData_1385" localSheetId="0">Importacao!$A$1:$T$159</definedName>
    <definedName name="ExternalData_1386" localSheetId="0">Importacao!$A$1:$T$153</definedName>
    <definedName name="ExternalData_1387" localSheetId="0">Importacao!$A$1:$T$173</definedName>
    <definedName name="ExternalData_1388" localSheetId="0">Importacao!$A$1:$T$173</definedName>
    <definedName name="ExternalData_1389" localSheetId="0">Importacao!$A$1:$T$173</definedName>
    <definedName name="ExternalData_139" localSheetId="0">Importacao!$A$1:$S$155</definedName>
    <definedName name="ExternalData_1390" localSheetId="0">Importacao!$A$1:$T$157</definedName>
    <definedName name="ExternalData_1391" localSheetId="0">Importacao!$A$1:$T$165</definedName>
    <definedName name="ExternalData_1392" localSheetId="0">Importacao!$A$1:$T$159</definedName>
    <definedName name="ExternalData_1393" localSheetId="0">Importacao!$A$1:$T$161</definedName>
    <definedName name="ExternalData_1394" localSheetId="0">Importacao!$A$1:$T$173</definedName>
    <definedName name="ExternalData_1395" localSheetId="0">Importacao!$A$1:$T$159</definedName>
    <definedName name="ExternalData_1396" localSheetId="0">Importacao!$A$1:$T$157</definedName>
    <definedName name="ExternalData_1397" localSheetId="0">Importacao!$A$1:$T$167</definedName>
    <definedName name="ExternalData_1398" localSheetId="0">Importacao!$A$1:$T$173</definedName>
    <definedName name="ExternalData_1399" localSheetId="0">Importacao!$A$1:$T$153</definedName>
    <definedName name="ExternalData_14" localSheetId="0">Importacao!$A$1:$S$173</definedName>
    <definedName name="ExternalData_140" localSheetId="0">Importacao!$A$1:$S$157</definedName>
    <definedName name="ExternalData_1400" localSheetId="0">Importacao!$A$1:$T$173</definedName>
    <definedName name="ExternalData_1401" localSheetId="0">Importacao!$A$1:$T$173</definedName>
    <definedName name="ExternalData_1402" localSheetId="0">Importacao!$A$1:$T$173</definedName>
    <definedName name="ExternalData_1403" localSheetId="0">Importacao!$A$1:$T$173</definedName>
    <definedName name="ExternalData_1404" localSheetId="0">Importacao!$A$1:$T$173</definedName>
    <definedName name="ExternalData_1405" localSheetId="0">Importacao!$A$1:$T$165</definedName>
    <definedName name="ExternalData_1406" localSheetId="0">Importacao!$A$1:$T$165</definedName>
    <definedName name="ExternalData_1407" localSheetId="0">Importacao!$A$1:$T$173</definedName>
    <definedName name="ExternalData_1408" localSheetId="0">Importacao!$A$1:$T$157</definedName>
    <definedName name="ExternalData_1409" localSheetId="0">Importacao!$A$1:$T$155</definedName>
    <definedName name="ExternalData_141" localSheetId="0">Importacao!$A$1:$S$175</definedName>
    <definedName name="ExternalData_1410" localSheetId="0">Importacao!$A$1:$T$173</definedName>
    <definedName name="ExternalData_1411" localSheetId="0">Importacao!$A$1:$T$165</definedName>
    <definedName name="ExternalData_1412" localSheetId="0">Importacao!$A$1:$T$165</definedName>
    <definedName name="ExternalData_1413" localSheetId="0">Importacao!$A$1:$T$153</definedName>
    <definedName name="ExternalData_1414" localSheetId="0">Importacao!$A$1:$T$165</definedName>
    <definedName name="ExternalData_1415" localSheetId="0">Importacao!$A$1:$T$167</definedName>
    <definedName name="ExternalData_1416" localSheetId="0">Importacao!$A$1:$T$161</definedName>
    <definedName name="ExternalData_1417" localSheetId="0">Importacao!$A$1:$T$165</definedName>
    <definedName name="ExternalData_1418" localSheetId="0">Importacao!$A$1:$T$155</definedName>
    <definedName name="ExternalData_1419" localSheetId="0">Importacao!$A$1:$T$161</definedName>
    <definedName name="ExternalData_142" localSheetId="0">Importacao!$A$1:$S$189</definedName>
    <definedName name="ExternalData_1420" localSheetId="0">Importacao!$A$1:$T$157</definedName>
    <definedName name="ExternalData_1421" localSheetId="0">Importacao!$A$1:$T$171</definedName>
    <definedName name="ExternalData_1422" localSheetId="0">Importacao!$A$1:$T$153</definedName>
    <definedName name="ExternalData_1423" localSheetId="0">Importacao!$A$1:$T$161</definedName>
    <definedName name="ExternalData_1424" localSheetId="0">Importacao!$A$1:$T$173</definedName>
    <definedName name="ExternalData_1425" localSheetId="0">Importacao!$A$1:$T$173</definedName>
    <definedName name="ExternalData_1426" localSheetId="0">Importacao!$A$1:$T$173</definedName>
    <definedName name="ExternalData_1427" localSheetId="0">Importacao!$A$1:$T$152</definedName>
    <definedName name="ExternalData_1428" localSheetId="0">Importacao!$A$1:$T$173</definedName>
    <definedName name="ExternalData_1429" localSheetId="0">Importacao!$A$1:$T$163</definedName>
    <definedName name="ExternalData_143" localSheetId="0">Importacao!$A$1:$S$183</definedName>
    <definedName name="ExternalData_1430" localSheetId="0">Importacao!$A$1:$T$173</definedName>
    <definedName name="ExternalData_1431" localSheetId="0">Importacao!$A$1:$T$165</definedName>
    <definedName name="ExternalData_1432" localSheetId="0">Importacao!$A$1:$T$173</definedName>
    <definedName name="ExternalData_1433" localSheetId="0">Importacao!$A$1:$T$161</definedName>
    <definedName name="ExternalData_1434" localSheetId="0">Importacao!$A$1:$T$167</definedName>
    <definedName name="ExternalData_1435" localSheetId="0">Importacao!$A$1:$T$173</definedName>
    <definedName name="ExternalData_1436" localSheetId="0">Importacao!$A$1:$T$164</definedName>
    <definedName name="ExternalData_1437" localSheetId="0">Importacao!$A$1:$T$175</definedName>
    <definedName name="ExternalData_1438" localSheetId="0">Importacao!$A$1:$T$173</definedName>
    <definedName name="ExternalData_1439" localSheetId="0">Importacao!$A$1:$T$159</definedName>
    <definedName name="ExternalData_144" localSheetId="0">Importacao!$A$1:$S$189</definedName>
    <definedName name="ExternalData_1440" localSheetId="0">Importacao!$A$1:$T$173</definedName>
    <definedName name="ExternalData_1441" localSheetId="0">Importacao!$A$1:$T$173</definedName>
    <definedName name="ExternalData_1442" localSheetId="0">Importacao!$A$1:$T$161</definedName>
    <definedName name="ExternalData_1443" localSheetId="0">Importacao!$A$1:$T$161</definedName>
    <definedName name="ExternalData_1444" localSheetId="0">Importacao!$A$1:$T$157</definedName>
    <definedName name="ExternalData_1445" localSheetId="0">Importacao!$A$1:$T$169</definedName>
    <definedName name="ExternalData_1446" localSheetId="0">Importacao!$A$1:$T$169</definedName>
    <definedName name="ExternalData_1447" localSheetId="0">Importacao!$A$1:$T$159</definedName>
    <definedName name="ExternalData_1448" localSheetId="0">Importacao!$A$1:$T$173</definedName>
    <definedName name="ExternalData_1449" localSheetId="0">Importacao!$A$1:$T$171</definedName>
    <definedName name="ExternalData_145" localSheetId="0">Importacao!$A$1:$S$189</definedName>
    <definedName name="ExternalData_1450" localSheetId="0">Importacao!$A$1:$T$161</definedName>
    <definedName name="ExternalData_1451" localSheetId="0">Importacao!$A$1:$T$189</definedName>
    <definedName name="ExternalData_1452" localSheetId="0">Importacao!$A$1:$T$183</definedName>
    <definedName name="ExternalData_1453" localSheetId="0">Importacao!$A$1:$T$189</definedName>
    <definedName name="ExternalData_1454" localSheetId="0">Importacao!$A$1:$T$189</definedName>
    <definedName name="ExternalData_1455" localSheetId="0">Importacao!$A$1:$T$173</definedName>
    <definedName name="ExternalData_1456" localSheetId="0">Importacao!$A$1:$T$173</definedName>
    <definedName name="ExternalData_1457" localSheetId="0">Importacao!$A$1:$T$173</definedName>
    <definedName name="ExternalData_1458" localSheetId="0">Importacao!$A$1:$T$173</definedName>
    <definedName name="ExternalData_1459" localSheetId="0">Importacao!$A$1:$T$173</definedName>
    <definedName name="ExternalData_146" localSheetId="0">Importacao!$A$1:$S$189</definedName>
    <definedName name="ExternalData_1460" localSheetId="0">Importacao!$A$1:$T$173</definedName>
    <definedName name="ExternalData_1461" localSheetId="0">Importacao!$A$1:$T$173</definedName>
    <definedName name="ExternalData_1462" localSheetId="0">Importacao!$A$1:$T$173</definedName>
    <definedName name="ExternalData_1463" localSheetId="0">Importacao!$A$1:$T$173</definedName>
    <definedName name="ExternalData_1464" localSheetId="0">Importacao!$A$1:$T$157</definedName>
    <definedName name="ExternalData_1465" localSheetId="0">Importacao!$A$1:$T$169</definedName>
    <definedName name="ExternalData_1466" localSheetId="0">Importacao!$A$1:$T$169</definedName>
    <definedName name="ExternalData_1467" localSheetId="0">Importacao!$A$1:$T$169</definedName>
    <definedName name="ExternalData_1468" localSheetId="0">Importacao!$A$1:$T$169</definedName>
    <definedName name="ExternalData_1469" localSheetId="0">Importacao!$A$1:$T$173</definedName>
    <definedName name="ExternalData_147" localSheetId="0">Importacao!$A$1:$S$189</definedName>
    <definedName name="ExternalData_1470" localSheetId="0">Importacao!$A$1:$T$173</definedName>
    <definedName name="ExternalData_1471" localSheetId="0">Importacao!$A$1:$T$165</definedName>
    <definedName name="ExternalData_1472" localSheetId="0">Importacao!$A$1:$T$157</definedName>
    <definedName name="ExternalData_1473" localSheetId="0">Importacao!$A$1:$T$173</definedName>
    <definedName name="ExternalData_1474" localSheetId="0">Importacao!$A$1:$T$153</definedName>
    <definedName name="ExternalData_1475" localSheetId="0">Importacao!$A$1:$T$189</definedName>
    <definedName name="ExternalData_1476" localSheetId="0">Importacao!$A$1:$T$189</definedName>
    <definedName name="ExternalData_1477" localSheetId="0">Importacao!$A$1:$T$169</definedName>
    <definedName name="ExternalData_1478" localSheetId="0">Importacao!$A$1:$T$157</definedName>
    <definedName name="ExternalData_1479" localSheetId="0">Importacao!$A$1:$T$157</definedName>
    <definedName name="ExternalData_148" localSheetId="0">Importacao!$A$1:$S$189</definedName>
    <definedName name="ExternalData_1480" localSheetId="0">Importacao!$A$1:$T$138</definedName>
    <definedName name="ExternalData_1481" localSheetId="0">Importacao!$A$1:$T$145</definedName>
    <definedName name="ExternalData_1482" localSheetId="0">Importacao!$A$1:$T$173</definedName>
    <definedName name="ExternalData_1483" localSheetId="0">Importacao!$A$1:$T$157</definedName>
    <definedName name="ExternalData_1484" localSheetId="0">Importacao!$A$1:$T$167</definedName>
    <definedName name="ExternalData_1485" localSheetId="0">Importacao!$A$1:$T$155</definedName>
    <definedName name="ExternalData_1486" localSheetId="0">Importacao!$A$1:$T$173</definedName>
    <definedName name="ExternalData_1487" localSheetId="0">Importacao!$A$1:$T$171</definedName>
    <definedName name="ExternalData_1488" localSheetId="0">Importacao!$A$1:$T$157</definedName>
    <definedName name="ExternalData_1489" localSheetId="0">Importacao!$A$1:$T$139</definedName>
    <definedName name="ExternalData_149" localSheetId="0">Importacao!$A$1:$S$189</definedName>
    <definedName name="ExternalData_1490" localSheetId="0">Importacao!$A$1:$T$173</definedName>
    <definedName name="ExternalData_1491" localSheetId="0">Importacao!$A$1:$T$173</definedName>
    <definedName name="ExternalData_1492" localSheetId="0">Importacao!$A$1:$T$173</definedName>
    <definedName name="ExternalData_1493" localSheetId="0">Importacao!$A$1:$T$189</definedName>
    <definedName name="ExternalData_1494" localSheetId="0">Importacao!$A$1:$T$189</definedName>
    <definedName name="ExternalData_1495" localSheetId="0">Importacao!$A$1:$T$189</definedName>
    <definedName name="ExternalData_1496" localSheetId="0">Importacao!$A$1:$T$189</definedName>
    <definedName name="ExternalData_1497" localSheetId="0">Importacao!$A$1:$T$157</definedName>
    <definedName name="ExternalData_1498" localSheetId="0">Importacao!$A$1:$T$192</definedName>
    <definedName name="ExternalData_1499" localSheetId="0">Importacao!$A$1:$T$192</definedName>
    <definedName name="ExternalData_15" localSheetId="0">Importacao!$A$1:$S$173</definedName>
    <definedName name="ExternalData_150" localSheetId="0">Importacao!$A$1:$S$173</definedName>
    <definedName name="ExternalData_1500" localSheetId="0">Importacao!$A$1:$T$175</definedName>
    <definedName name="ExternalData_1501" localSheetId="0">Importacao!$A$1:$T$189</definedName>
    <definedName name="ExternalData_1502" localSheetId="0">Importacao!$A$1:$T$189</definedName>
    <definedName name="ExternalData_1503" localSheetId="0">Importacao!$A$1:$T$189</definedName>
    <definedName name="ExternalData_1504" localSheetId="0">Importacao!$A$1:$T$173</definedName>
    <definedName name="ExternalData_1505" localSheetId="0">Importacao!$A$1:$T$189</definedName>
    <definedName name="ExternalData_1506" localSheetId="0">Importacao!$A$1:$T$173</definedName>
    <definedName name="ExternalData_1507" localSheetId="0">Importacao!$A$1:$T$155</definedName>
    <definedName name="ExternalData_1508" localSheetId="0">Importacao!$A$1:$T$173</definedName>
    <definedName name="ExternalData_1509" localSheetId="0">Importacao!$A$1:$T$167</definedName>
    <definedName name="ExternalData_151" localSheetId="0">Importacao!$A$1:$S$173</definedName>
    <definedName name="ExternalData_1510" localSheetId="0">Importacao!$A$1:$T$173</definedName>
    <definedName name="ExternalData_1511" localSheetId="0">Importacao!$A$1:$T$173</definedName>
    <definedName name="ExternalData_1512" localSheetId="0">Importacao!$A$1:$T$173</definedName>
    <definedName name="ExternalData_1513" localSheetId="0">Importacao!$A$1:$T$173</definedName>
    <definedName name="ExternalData_1514" localSheetId="0">Importacao!$A$1:$T$173</definedName>
    <definedName name="ExternalData_1515" localSheetId="0">Importacao!$A$1:$T$173</definedName>
    <definedName name="ExternalData_1516" localSheetId="0">Importacao!$A$1:$T$173</definedName>
    <definedName name="ExternalData_1517" localSheetId="0">Importacao!$A$1:$T$173</definedName>
    <definedName name="ExternalData_1518" localSheetId="0">Importacao!$A$1:$T$173</definedName>
    <definedName name="ExternalData_1519" localSheetId="0">Importacao!$A$1:$T$189</definedName>
    <definedName name="ExternalData_152" localSheetId="0">Importacao!$A$1:$S$173</definedName>
    <definedName name="ExternalData_1520" localSheetId="0">Importacao!$A$1:$T$189</definedName>
    <definedName name="ExternalData_1521" localSheetId="0">Importacao!$A$1:$T$189</definedName>
    <definedName name="ExternalData_1522" localSheetId="0">Importacao!$A$1:$T$190</definedName>
    <definedName name="ExternalData_1523" localSheetId="0">Importacao!$A$1:$T$195</definedName>
    <definedName name="ExternalData_1524" localSheetId="0">Importacao!$A$1:$T$190</definedName>
    <definedName name="ExternalData_1525" localSheetId="0">Importacao!$A$1:$T$177</definedName>
    <definedName name="ExternalData_1526" localSheetId="0">Importacao!$A$1:$T$185</definedName>
    <definedName name="ExternalData_1527" localSheetId="0">Importacao!$A$1:$T$183</definedName>
    <definedName name="ExternalData_1528" localSheetId="0">Importacao!$A$1:$T$189</definedName>
    <definedName name="ExternalData_1529" localSheetId="0">Importacao!$A$1:$T$189</definedName>
    <definedName name="ExternalData_153" localSheetId="0">Importacao!$A$1:$S$173</definedName>
    <definedName name="ExternalData_1530" localSheetId="0">Importacao!$A$1:$T$189</definedName>
    <definedName name="ExternalData_1531" localSheetId="0">Importacao!$A$1:$T$189</definedName>
    <definedName name="ExternalData_1532" localSheetId="0">Importacao!$A$1:$T$189</definedName>
    <definedName name="ExternalData_1533" localSheetId="0">Importacao!$A$1:$T$189</definedName>
    <definedName name="ExternalData_1534" localSheetId="0">Importacao!$A$1:$T$189</definedName>
    <definedName name="ExternalData_1535" localSheetId="0">Importacao!$A$1:$T$173</definedName>
    <definedName name="ExternalData_1536" localSheetId="0">Importacao!$A$1:$T$155</definedName>
    <definedName name="ExternalData_1537" localSheetId="0">Importacao!$A$1:$T$194</definedName>
    <definedName name="ExternalData_1538" localSheetId="0">Importacao!$A$1:$T$155</definedName>
    <definedName name="ExternalData_1539" localSheetId="0">Importacao!$A$1:$T$173</definedName>
    <definedName name="ExternalData_154" localSheetId="0">Importacao!$A$1:$S$163</definedName>
    <definedName name="ExternalData_1540" localSheetId="0">Importacao!$A$1:$T$173</definedName>
    <definedName name="ExternalData_1541" localSheetId="0">Importacao!$A$1:$T$173</definedName>
    <definedName name="ExternalData_1542" localSheetId="0">Importacao!$A$1:$T$173</definedName>
    <definedName name="ExternalData_1543" localSheetId="0">Importacao!$A$1:$T$173</definedName>
    <definedName name="ExternalData_1544" localSheetId="0">Importacao!$A$1:$T$173</definedName>
    <definedName name="ExternalData_1545" localSheetId="0">Importacao!$A$1:$T$189</definedName>
    <definedName name="ExternalData_1546" localSheetId="0">Importacao!$A$1:$T$176</definedName>
    <definedName name="ExternalData_1547" localSheetId="0">Importacao!$A$1:$T$194</definedName>
    <definedName name="ExternalData_1548" localSheetId="0">Importacao!$A$1:$T$173</definedName>
    <definedName name="ExternalData_1549" localSheetId="0">Importacao!$A$1:$T$189</definedName>
    <definedName name="ExternalData_155" localSheetId="0">Importacao!$A$1:$S$173</definedName>
    <definedName name="ExternalData_1550" localSheetId="0">Importacao!$A$1:$T$189</definedName>
    <definedName name="ExternalData_1551" localSheetId="0">Importacao!$A$1:$T$177</definedName>
    <definedName name="ExternalData_1552" localSheetId="0">Importacao!$A$1:$T$189</definedName>
    <definedName name="ExternalData_1553" localSheetId="0">Importacao!$A$1:$T$171</definedName>
    <definedName name="ExternalData_1554" localSheetId="0">Importacao!$A$1:$T$173</definedName>
    <definedName name="ExternalData_1555" localSheetId="0">Importacao!$A$1:$T$174</definedName>
    <definedName name="ExternalData_1556" localSheetId="0">Importacao!$A$1:$T$189</definedName>
    <definedName name="ExternalData_1557" localSheetId="0">Importacao!$A$1:$T$189</definedName>
    <definedName name="ExternalData_1558" localSheetId="0">Importacao!$A$1:$T$187</definedName>
    <definedName name="ExternalData_1559" localSheetId="0">Importacao!$A$1:$T$189</definedName>
    <definedName name="ExternalData_156" localSheetId="0">Importacao!$A$1:$S$173</definedName>
    <definedName name="ExternalData_1560" localSheetId="0">Importacao!$A$1:$T$173</definedName>
    <definedName name="ExternalData_1561" localSheetId="0">Importacao!$A$1:$T$173</definedName>
    <definedName name="ExternalData_1562" localSheetId="0">Importacao!$A$1:$T$173</definedName>
    <definedName name="ExternalData_1563" localSheetId="0">Importacao!$A$1:$T$173</definedName>
    <definedName name="ExternalData_1564" localSheetId="0">Importacao!$A$1:$T$173</definedName>
    <definedName name="ExternalData_1565" localSheetId="0">Importacao!$A$1:$T$153</definedName>
    <definedName name="ExternalData_1566" localSheetId="0">Importacao!$A$1:$T$142</definedName>
    <definedName name="ExternalData_1567" localSheetId="0">Importacao!$A$1:$T$173</definedName>
    <definedName name="ExternalData_1568" localSheetId="0">Importacao!$A$1:$T$175</definedName>
    <definedName name="ExternalData_1569" localSheetId="0">Importacao!$A$1:$T$173</definedName>
    <definedName name="ExternalData_157" localSheetId="0">Importacao!$A$1:$S$173</definedName>
    <definedName name="ExternalData_1570" localSheetId="0">Importacao!$A$1:$T$136</definedName>
    <definedName name="ExternalData_1571" localSheetId="0">Importacao!$A$1:$T$161</definedName>
    <definedName name="ExternalData_1572" localSheetId="0">Importacao!$A$1:$T$177</definedName>
    <definedName name="ExternalData_1573" localSheetId="0">Importacao!$A$1:$T$189</definedName>
    <definedName name="ExternalData_1574" localSheetId="0">Importacao!$A$1:$T$189</definedName>
    <definedName name="ExternalData_1575" localSheetId="0">Importacao!$A$1:$T$173</definedName>
    <definedName name="ExternalData_1576" localSheetId="0">Importacao!$A$1:$T$165</definedName>
    <definedName name="ExternalData_1577" localSheetId="0">Importacao!$A$1:$T$173</definedName>
    <definedName name="ExternalData_1578" localSheetId="0">Importacao!$A$1:$T$161</definedName>
    <definedName name="ExternalData_1579" localSheetId="0">Importacao!$A$1:$T$173</definedName>
    <definedName name="ExternalData_158" localSheetId="0">Importacao!$A$1:$S$173</definedName>
    <definedName name="ExternalData_1580" localSheetId="0">Importacao!$A$1:$T$159</definedName>
    <definedName name="ExternalData_1581" localSheetId="0">Importacao!$A$1:$T$165</definedName>
    <definedName name="ExternalData_1582" localSheetId="0">Importacao!$A$1:$T$173</definedName>
    <definedName name="ExternalData_1583" localSheetId="0">Importacao!$A$1:$T$190</definedName>
    <definedName name="ExternalData_1584" localSheetId="0">Importacao!$A$1:$T$189</definedName>
    <definedName name="ExternalData_1585" localSheetId="0">Importacao!$A$1:$T$173</definedName>
    <definedName name="ExternalData_1586" localSheetId="0">Importacao!$A$1:$T$177</definedName>
    <definedName name="ExternalData_1587" localSheetId="0">Importacao!$A$1:$T$187</definedName>
    <definedName name="ExternalData_1588" localSheetId="0">Importacao!$A$1:$T$189</definedName>
    <definedName name="ExternalData_1589" localSheetId="0">Importacao!$A$1:$T$189</definedName>
    <definedName name="ExternalData_159" localSheetId="0">Importacao!$A$1:$S$173</definedName>
    <definedName name="ExternalData_1590" localSheetId="0">Importacao!$A$1:$T$173</definedName>
    <definedName name="ExternalData_1591" localSheetId="0">Importacao!$A$1:$T$173</definedName>
    <definedName name="ExternalData_1592" localSheetId="0">Importacao!$A$1:$T$173</definedName>
    <definedName name="ExternalData_1593" localSheetId="0">Importacao!$A$1:$T$189</definedName>
    <definedName name="ExternalData_1594" localSheetId="0">Importacao!$A$1:$T$173</definedName>
    <definedName name="ExternalData_1595" localSheetId="0">Importacao!$A$1:$T$159</definedName>
    <definedName name="ExternalData_1596" localSheetId="0">Importacao!$A$1:$T$189</definedName>
    <definedName name="ExternalData_1597" localSheetId="0">Importacao!$A$1:$T$173</definedName>
    <definedName name="ExternalData_1598" localSheetId="0">Importacao!$A$1:$T$189</definedName>
    <definedName name="ExternalData_1599" localSheetId="0">Importacao!$A$1:$T$173</definedName>
    <definedName name="ExternalData_16" localSheetId="0">Importacao!$A$1:$S$173</definedName>
    <definedName name="ExternalData_160" localSheetId="0">Importacao!$A$1:$S$173</definedName>
    <definedName name="ExternalData_1600" localSheetId="0">Importacao!$A$1:$T$187</definedName>
    <definedName name="ExternalData_1601" localSheetId="0">Importacao!$A$1:$T$177</definedName>
    <definedName name="ExternalData_1602" localSheetId="0">Importacao!$A$1:$T$173</definedName>
    <definedName name="ExternalData_1603" localSheetId="0">Importacao!$A$1:$T$173</definedName>
    <definedName name="ExternalData_1604" localSheetId="0">Importacao!$A$1:$T$161</definedName>
    <definedName name="ExternalData_1605" localSheetId="0">Importacao!$A$1:$T$174</definedName>
    <definedName name="ExternalData_1606" localSheetId="0">Importacao!$A$1:$T$189</definedName>
    <definedName name="ExternalData_1607" localSheetId="0">Importacao!$A$1:$T$189</definedName>
    <definedName name="ExternalData_1608" localSheetId="0">Importacao!$A$1:$T$165</definedName>
    <definedName name="ExternalData_1609" localSheetId="0">Importacao!$A$1:$T$173</definedName>
    <definedName name="ExternalData_161" localSheetId="0">Importacao!$A$1:$S$173</definedName>
    <definedName name="ExternalData_1610" localSheetId="0">Importacao!$A$1:$T$173</definedName>
    <definedName name="ExternalData_1611" localSheetId="0">Importacao!$A$1:$T$173</definedName>
    <definedName name="ExternalData_1612" localSheetId="0">Importacao!$A$1:$T$159</definedName>
    <definedName name="ExternalData_1613" localSheetId="0">Importacao!$A$1:$T$157</definedName>
    <definedName name="ExternalData_1614" localSheetId="0">Importacao!$A$1:$T$157</definedName>
    <definedName name="ExternalData_1615" localSheetId="0">Importacao!$A$1:$T$161</definedName>
    <definedName name="ExternalData_1616" localSheetId="0">Importacao!$A$1:$T$161</definedName>
    <definedName name="ExternalData_1617" localSheetId="0">Importacao!$A$1:$T$173</definedName>
    <definedName name="ExternalData_1618" localSheetId="0">Importacao!$A$1:$T$173</definedName>
    <definedName name="ExternalData_1619" localSheetId="0">Importacao!$A$1:$T$169</definedName>
    <definedName name="ExternalData_162" localSheetId="0">Importacao!$A$1:$S$173</definedName>
    <definedName name="ExternalData_1620" localSheetId="0">Importacao!$A$1:$T$165</definedName>
    <definedName name="ExternalData_1621" localSheetId="0">Importacao!$A$1:$T$153</definedName>
    <definedName name="ExternalData_1622" localSheetId="0">Importacao!$A$1:$T$163</definedName>
    <definedName name="ExternalData_1623" localSheetId="0">Importacao!$A$1:$T$153</definedName>
    <definedName name="ExternalData_1624" localSheetId="0">Importacao!$A$1:$T$165</definedName>
    <definedName name="ExternalData_1625" localSheetId="0">Importacao!$A$1:$T$173</definedName>
    <definedName name="ExternalData_1626" localSheetId="0">Importacao!$A$1:$T$173</definedName>
    <definedName name="ExternalData_1627" localSheetId="0">Importacao!$A$1:$T$161</definedName>
    <definedName name="ExternalData_1628" localSheetId="0">Importacao!$A$1:$T$173</definedName>
    <definedName name="ExternalData_1629" localSheetId="0">Importacao!$A$1:$T$173</definedName>
    <definedName name="ExternalData_163" localSheetId="0">Importacao!$A$1:$S$159</definedName>
    <definedName name="ExternalData_1630" localSheetId="0">Importacao!$A$1:$T$161</definedName>
    <definedName name="ExternalData_1631" localSheetId="0">Importacao!$A$1:$T$173</definedName>
    <definedName name="ExternalData_1632" localSheetId="0">Importacao!$A$1:$T$167</definedName>
    <definedName name="ExternalData_1633" localSheetId="0">Importacao!$A$1:$T$159</definedName>
    <definedName name="ExternalData_1634" localSheetId="0">Importacao!$A$1:$T$159</definedName>
    <definedName name="ExternalData_1635" localSheetId="0">Importacao!$A$1:$T$163</definedName>
    <definedName name="ExternalData_1636" localSheetId="0">Importacao!$A$1:$T$159</definedName>
    <definedName name="ExternalData_1637" localSheetId="0">Importacao!$A$1:$T$167</definedName>
    <definedName name="ExternalData_1638" localSheetId="0">Importacao!$A$1:$T$161</definedName>
    <definedName name="ExternalData_1639" localSheetId="0">Importacao!$A$1:$T$159</definedName>
    <definedName name="ExternalData_164" localSheetId="0">Importacao!$A$1:$S$155</definedName>
    <definedName name="ExternalData_1640" localSheetId="0">Importacao!$A$1:$T$153</definedName>
    <definedName name="ExternalData_1641" localSheetId="0">Importacao!$A$1:$T$163</definedName>
    <definedName name="ExternalData_1642" localSheetId="0">Importacao!$A$1:$T$159</definedName>
    <definedName name="ExternalData_1643" localSheetId="0">Importacao!$A$1:$T$167</definedName>
    <definedName name="ExternalData_1644" localSheetId="0">Importacao!$A$1:$T$159</definedName>
    <definedName name="ExternalData_1645" localSheetId="0">Importacao!$A$1:$T$159</definedName>
    <definedName name="ExternalData_1646" localSheetId="0">Importacao!$A$1:$T$164</definedName>
    <definedName name="ExternalData_1647" localSheetId="0">Importacao!$A$1:$T$161</definedName>
    <definedName name="ExternalData_1648" localSheetId="0">Importacao!$A$1:$T$158</definedName>
    <definedName name="ExternalData_1649" localSheetId="0">Importacao!$A$1:$T$173</definedName>
    <definedName name="ExternalData_165" localSheetId="0">Importacao!$A$1:$S$171</definedName>
    <definedName name="ExternalData_1650" localSheetId="0">Importacao!$A$1:$T$169</definedName>
    <definedName name="ExternalData_1651" localSheetId="0">Importacao!$A$1:$T$153</definedName>
    <definedName name="ExternalData_1652" localSheetId="0">Importacao!$A$1:$T$173</definedName>
    <definedName name="ExternalData_1653" localSheetId="0">Importacao!$A$1:$T$173</definedName>
    <definedName name="ExternalData_1654" localSheetId="0">Importacao!$A$1:$T$161</definedName>
    <definedName name="ExternalData_1655" localSheetId="0">Importacao!$A$1:$T$173</definedName>
    <definedName name="ExternalData_1656" localSheetId="0">Importacao!$A$1:$T$141</definedName>
    <definedName name="ExternalData_1657" localSheetId="0">Importacao!$A$1:$T$194</definedName>
    <definedName name="ExternalData_1658" localSheetId="0">Importacao!$A$1:$T$173</definedName>
    <definedName name="ExternalData_1659" localSheetId="0">Importacao!$A$1:$T$173</definedName>
    <definedName name="ExternalData_166" localSheetId="0">Importacao!$A$1:$S$171</definedName>
    <definedName name="ExternalData_1660" localSheetId="0">Importacao!$A$1:$T$169</definedName>
    <definedName name="ExternalData_1661" localSheetId="0">Importacao!$A$1:$T$173</definedName>
    <definedName name="ExternalData_1662" localSheetId="0">Importacao!$A$1:$T$171</definedName>
    <definedName name="ExternalData_1663" localSheetId="0">Importacao!$A$1:$T$174</definedName>
    <definedName name="ExternalData_1664" localSheetId="0">Importacao!$A$1:$T$173</definedName>
    <definedName name="ExternalData_1665" localSheetId="0">Importacao!$A$1:$T$173</definedName>
    <definedName name="ExternalData_1666" localSheetId="0">Importacao!$A$1:$T$169</definedName>
    <definedName name="ExternalData_1667" localSheetId="0">Importacao!$A$1:$T$173</definedName>
    <definedName name="ExternalData_1668" localSheetId="0">Importacao!$A$1:$T$153</definedName>
    <definedName name="ExternalData_1669" localSheetId="0">Importacao!$A$1:$T$163</definedName>
    <definedName name="ExternalData_167" localSheetId="0">Importacao!$A$1:$S$173</definedName>
    <definedName name="ExternalData_1670" localSheetId="0">Importacao!$A$1:$T$173</definedName>
    <definedName name="ExternalData_1671" localSheetId="0">Importacao!$A$1:$T$173</definedName>
    <definedName name="ExternalData_1672" localSheetId="0">Importacao!$A$1:$T$173</definedName>
    <definedName name="ExternalData_1673" localSheetId="0">Importacao!$A$1:$T$157</definedName>
    <definedName name="ExternalData_1674" localSheetId="0">Importacao!$A$1:$T$153</definedName>
    <definedName name="ExternalData_1675" localSheetId="0">Importacao!$A$1:$T$157</definedName>
    <definedName name="ExternalData_1676" localSheetId="0">Importacao!$A$1:$T$173</definedName>
    <definedName name="ExternalData_1677" localSheetId="0">Importacao!$A$1:$T$173</definedName>
    <definedName name="ExternalData_1678" localSheetId="0">Importacao!$A$1:$T$167</definedName>
    <definedName name="ExternalData_1679" localSheetId="0">Importacao!$A$1:$T$173</definedName>
    <definedName name="ExternalData_168" localSheetId="0">Importacao!$A$1:$S$153</definedName>
    <definedName name="ExternalData_1680" localSheetId="0">Importacao!$A$1:$T$173</definedName>
    <definedName name="ExternalData_1681" localSheetId="0">Importacao!$A$1:$T$173</definedName>
    <definedName name="ExternalData_1682" localSheetId="0">Importacao!$A$1:$T$161</definedName>
    <definedName name="ExternalData_1683" localSheetId="0">Importacao!$A$1:$T$173</definedName>
    <definedName name="ExternalData_1684" localSheetId="0">Importacao!$A$1:$T$161</definedName>
    <definedName name="ExternalData_1685" localSheetId="0">Importacao!$A$1:$T$152</definedName>
    <definedName name="ExternalData_1686" localSheetId="0">Importacao!$A$1:$T$173</definedName>
    <definedName name="ExternalData_1687" localSheetId="0">Importacao!$A$1:$T$161</definedName>
    <definedName name="ExternalData_1688" localSheetId="0">Importacao!$A$1:$T$159</definedName>
    <definedName name="ExternalData_1689" localSheetId="0">Importacao!$A$1:$T$166</definedName>
    <definedName name="ExternalData_169" localSheetId="0">Importacao!$A$1:$S$173</definedName>
    <definedName name="ExternalData_1690" localSheetId="0">Importacao!$A$1:$T$173</definedName>
    <definedName name="ExternalData_1691" localSheetId="0">Importacao!$A$1:$T$159</definedName>
    <definedName name="ExternalData_1692" localSheetId="0">Importacao!$A$1:$T$157</definedName>
    <definedName name="ExternalData_1693" localSheetId="0">Importacao!$A$1:$T$156</definedName>
    <definedName name="ExternalData_1694" localSheetId="0">Importacao!$A$1:$T$153</definedName>
    <definedName name="ExternalData_1695" localSheetId="0">Importacao!$A$1:$T$174</definedName>
    <definedName name="ExternalData_1696" localSheetId="0">Importacao!$A$1:$T$173</definedName>
    <definedName name="ExternalData_1697" localSheetId="0">Importacao!$A$1:$T$191</definedName>
    <definedName name="ExternalData_1698" localSheetId="0">Importacao!$A$1:$T$173</definedName>
    <definedName name="ExternalData_1699" localSheetId="0">Importacao!$A$1:$T$157</definedName>
    <definedName name="ExternalData_17" localSheetId="0">Importacao!$A$1:$S$173</definedName>
    <definedName name="ExternalData_170" localSheetId="0">Importacao!$A$1:$S$189</definedName>
    <definedName name="ExternalData_1700" localSheetId="0">Importacao!$A$1:$T$155</definedName>
    <definedName name="ExternalData_1701" localSheetId="0">Importacao!$A$1:$T$171</definedName>
    <definedName name="ExternalData_1702" localSheetId="0">Importacao!$A$1:$T$173</definedName>
    <definedName name="ExternalData_1703" localSheetId="0">Importacao!$A$1:$T$171</definedName>
    <definedName name="ExternalData_1704" localSheetId="0">Importacao!$A$1:$T$183</definedName>
    <definedName name="ExternalData_1705" localSheetId="0">Importacao!$A$1:$T$173</definedName>
    <definedName name="ExternalData_1706" localSheetId="0">Importacao!$A$1:$T$153</definedName>
    <definedName name="ExternalData_1707" localSheetId="0">Importacao!$A$1:$T$143</definedName>
    <definedName name="ExternalData_1708" localSheetId="0">Importacao!$A$1:$T$159</definedName>
    <definedName name="ExternalData_1709" localSheetId="0">Importacao!$A$1:$T$157</definedName>
    <definedName name="ExternalData_171" localSheetId="0">Importacao!$A$1:$S$173</definedName>
    <definedName name="ExternalData_1710" localSheetId="0">Importacao!$A$1:$T$139</definedName>
    <definedName name="ExternalData_1711" localSheetId="0">Importacao!$A$1:$T$173</definedName>
    <definedName name="ExternalData_1712" localSheetId="0">Importacao!$A$1:$T$173</definedName>
    <definedName name="ExternalData_1713" localSheetId="0">Importacao!$A$1:$T$173</definedName>
    <definedName name="ExternalData_1714" localSheetId="0">Importacao!$A$1:$T$173</definedName>
    <definedName name="ExternalData_1715" localSheetId="0">Importacao!$A$1:$T$173</definedName>
    <definedName name="ExternalData_1716" localSheetId="0">Importacao!$A$1:$T$157</definedName>
    <definedName name="ExternalData_1717" localSheetId="0">Importacao!$A$1:$T$157</definedName>
    <definedName name="ExternalData_1718" localSheetId="0">Importacao!$A$1:$T$173</definedName>
    <definedName name="ExternalData_1719" localSheetId="0">Importacao!$A$1:$T$173</definedName>
    <definedName name="ExternalData_172" localSheetId="0">Importacao!$A$1:$S$178</definedName>
    <definedName name="ExternalData_1720" localSheetId="0">Importacao!$A$1:$T$173</definedName>
    <definedName name="ExternalData_1721" localSheetId="0">Importacao!$A$1:$T$153</definedName>
    <definedName name="ExternalData_1722" localSheetId="0">Importacao!$A$1:$T$173</definedName>
    <definedName name="ExternalData_1723" localSheetId="0">Importacao!$A$1:$T$167</definedName>
    <definedName name="ExternalData_1724" localSheetId="0">Importacao!$A$1:$T$169</definedName>
    <definedName name="ExternalData_1725" localSheetId="0">Importacao!$A$1:$T$167</definedName>
    <definedName name="ExternalData_1726" localSheetId="0">Importacao!$A$1:$T$173</definedName>
    <definedName name="ExternalData_1727" localSheetId="0">Importacao!$A$1:$T$165</definedName>
    <definedName name="ExternalData_1728" localSheetId="0">Importacao!$A$1:$T$169</definedName>
    <definedName name="ExternalData_1729" localSheetId="0">Importacao!$A$1:$T$173</definedName>
    <definedName name="ExternalData_173" localSheetId="0">Importacao!$A$1:$S$189</definedName>
    <definedName name="ExternalData_1730" localSheetId="0">Importacao!$A$1:$T$153</definedName>
    <definedName name="ExternalData_1731" localSheetId="0">Importacao!$A$1:$T$153</definedName>
    <definedName name="ExternalData_1732" localSheetId="0">Importacao!$A$1:$T$173</definedName>
    <definedName name="ExternalData_1733" localSheetId="0">Importacao!$A$1:$T$165</definedName>
    <definedName name="ExternalData_1734" localSheetId="0">Importacao!$A$1:$T$165</definedName>
    <definedName name="ExternalData_1735" localSheetId="0">Importacao!$A$1:$T$169</definedName>
    <definedName name="ExternalData_1736" localSheetId="0">Importacao!$A$1:$T$153</definedName>
    <definedName name="ExternalData_1737" localSheetId="0">Importacao!$A$1:$T$173</definedName>
    <definedName name="ExternalData_1738" localSheetId="0">Importacao!$A$1:$T$153</definedName>
    <definedName name="ExternalData_1739" localSheetId="0">Importacao!$A$1:$T$153</definedName>
    <definedName name="ExternalData_174" localSheetId="0">Importacao!$A$1:$S$173</definedName>
    <definedName name="ExternalData_1740" localSheetId="0">Importacao!$A$1:$T$173</definedName>
    <definedName name="ExternalData_1741" localSheetId="0">Importacao!$A$1:$T$173</definedName>
    <definedName name="ExternalData_1742" localSheetId="0">Importacao!$A$1:$T$165</definedName>
    <definedName name="ExternalData_1743" localSheetId="0">Importacao!$A$1:$T$161</definedName>
    <definedName name="ExternalData_1744" localSheetId="0">Importacao!$A$1:$T$159</definedName>
    <definedName name="ExternalData_1745" localSheetId="0">Importacao!$A$1:$T$167</definedName>
    <definedName name="ExternalData_1746" localSheetId="0">Importacao!$A$1:$T$163</definedName>
    <definedName name="ExternalData_1747" localSheetId="0">Importacao!$A$1:$T$161</definedName>
    <definedName name="ExternalData_1748" localSheetId="0">Importacao!$A$1:$T$167</definedName>
    <definedName name="ExternalData_1749" localSheetId="0">Importacao!$A$1:$T$153</definedName>
    <definedName name="ExternalData_175" localSheetId="0">Importacao!$A$1:$S$189</definedName>
    <definedName name="ExternalData_1750" localSheetId="0">Importacao!$A$1:$T$157</definedName>
    <definedName name="ExternalData_1751" localSheetId="0">Importacao!$A$1:$T$161</definedName>
    <definedName name="ExternalData_1752" localSheetId="0">Importacao!$A$1:$T$173</definedName>
    <definedName name="ExternalData_1753" localSheetId="0">Importacao!$A$1:$T$173</definedName>
    <definedName name="ExternalData_1754" localSheetId="0">Importacao!$A$1:$T$173</definedName>
    <definedName name="ExternalData_1755" localSheetId="0">Importacao!$A$1:$T$173</definedName>
    <definedName name="ExternalData_1756" localSheetId="0">Importacao!$A$1:$T$173</definedName>
    <definedName name="ExternalData_1757" localSheetId="0">Importacao!$A$1:$T$143</definedName>
    <definedName name="ExternalData_1758" localSheetId="0">Importacao!$A$1:$T$159</definedName>
    <definedName name="ExternalData_1759" localSheetId="0">Importacao!$A$1:$T$157</definedName>
    <definedName name="ExternalData_176" localSheetId="0">Importacao!$A$1:$S$163</definedName>
    <definedName name="ExternalData_1760" localSheetId="0">Importacao!$A$1:$T$139</definedName>
    <definedName name="ExternalData_1761" localSheetId="0">Importacao!$A$1:$T$161</definedName>
    <definedName name="ExternalData_1762" localSheetId="0">Importacao!$A$1:$T$161</definedName>
    <definedName name="ExternalData_1763" localSheetId="0">Importacao!$A$1:$T$173</definedName>
    <definedName name="ExternalData_1764" localSheetId="0">Importacao!$A$1:$T$163</definedName>
    <definedName name="ExternalData_1765" localSheetId="0">Importacao!$A$1:$T$145</definedName>
    <definedName name="ExternalData_1766" localSheetId="0">Importacao!$A$1:$T$157</definedName>
    <definedName name="ExternalData_1767" localSheetId="0">Importacao!$A$1:$T$139</definedName>
    <definedName name="ExternalData_1768" localSheetId="0">Importacao!$A$1:$T$173</definedName>
    <definedName name="ExternalData_1769" localSheetId="0">Importacao!$A$1:$T$153</definedName>
    <definedName name="ExternalData_177" localSheetId="0">Importacao!$A$1:$S$189</definedName>
    <definedName name="ExternalData_1770" localSheetId="0">Importacao!$A$1:$T$155</definedName>
    <definedName name="ExternalData_1771" localSheetId="0">Importacao!$A$1:$T$160</definedName>
    <definedName name="ExternalData_1772" localSheetId="0">Importacao!$A$1:$T$159</definedName>
    <definedName name="ExternalData_1773" localSheetId="0">Importacao!$A$1:$T$157</definedName>
    <definedName name="ExternalData_1774" localSheetId="0">Importacao!$A$1:$T$167</definedName>
    <definedName name="ExternalData_1775" localSheetId="0">Importacao!$A$1:$T$157</definedName>
    <definedName name="ExternalData_1776" localSheetId="0">Importacao!$A$1:$T$173</definedName>
    <definedName name="ExternalData_1777" localSheetId="0">Importacao!$A$1:$T$161</definedName>
    <definedName name="ExternalData_1778" localSheetId="0">Importacao!$A$1:$T$161</definedName>
    <definedName name="ExternalData_1779" localSheetId="0">Importacao!$A$1:$T$157</definedName>
    <definedName name="ExternalData_178" localSheetId="0">Importacao!$A$1:$S$167</definedName>
    <definedName name="ExternalData_1780" localSheetId="0">Importacao!$A$1:$T$160</definedName>
    <definedName name="ExternalData_1781" localSheetId="0">Importacao!$A$1:$T$163</definedName>
    <definedName name="ExternalData_1782" localSheetId="0">Importacao!$A$1:$T$173</definedName>
    <definedName name="ExternalData_1783" localSheetId="0">Importacao!$A$1:$T$173</definedName>
    <definedName name="ExternalData_1784" localSheetId="0">Importacao!$A$1:$T$155</definedName>
    <definedName name="ExternalData_1785" localSheetId="0">Importacao!$A$1:$T$177</definedName>
    <definedName name="ExternalData_1786" localSheetId="0">Importacao!$A$1:$T$194</definedName>
    <definedName name="ExternalData_1787" localSheetId="0">Importacao!$A$1:$T$163</definedName>
    <definedName name="ExternalData_1788" localSheetId="0">Importacao!$A$1:$T$155</definedName>
    <definedName name="ExternalData_1789" localSheetId="0">Importacao!$A$1:$T$155</definedName>
    <definedName name="ExternalData_179" localSheetId="0">Importacao!$A$1:$S$187</definedName>
    <definedName name="ExternalData_1790" localSheetId="0">Importacao!$A$1:$T$160</definedName>
    <definedName name="ExternalData_1791" localSheetId="0">Importacao!$A$1:$T$163</definedName>
    <definedName name="ExternalData_1792" localSheetId="0">Importacao!$A$1:$T$157</definedName>
    <definedName name="ExternalData_1793" localSheetId="0">Importacao!$A$1:$T$173</definedName>
    <definedName name="ExternalData_1794" localSheetId="0">Importacao!$A$1:$T$161</definedName>
    <definedName name="ExternalData_1795" localSheetId="0">Importacao!$A$1:$T$157</definedName>
    <definedName name="ExternalData_1796" localSheetId="0">Importacao!$A$1:$T$169</definedName>
    <definedName name="ExternalData_1797" localSheetId="0">Importacao!$A$1:$T$161</definedName>
    <definedName name="ExternalData_1798" localSheetId="0">Importacao!$A$1:$T$157</definedName>
    <definedName name="ExternalData_1799" localSheetId="0">Importacao!$A$1:$T$167</definedName>
    <definedName name="ExternalData_18" localSheetId="0">Importacao!$A$1:$S$159</definedName>
    <definedName name="ExternalData_180" localSheetId="0">Importacao!$A$1:$S$187</definedName>
    <definedName name="ExternalData_1800" localSheetId="0">Importacao!$A$1:$T$153</definedName>
    <definedName name="ExternalData_1801" localSheetId="0">Importacao!$A$1:$T$157</definedName>
    <definedName name="ExternalData_1802" localSheetId="0">Importacao!$A$1:$T$157</definedName>
    <definedName name="ExternalData_1803" localSheetId="0">Importacao!$A$1:$T$159</definedName>
    <definedName name="ExternalData_1804" localSheetId="0">Importacao!$A$1:$T$156</definedName>
    <definedName name="ExternalData_1805" localSheetId="0">Importacao!$A$1:$T$155</definedName>
    <definedName name="ExternalData_1806" localSheetId="0">Importacao!$A$1:$T$165</definedName>
    <definedName name="ExternalData_1807" localSheetId="0">Importacao!$A$1:$T$155</definedName>
    <definedName name="ExternalData_1808" localSheetId="0">Importacao!$A$1:$T$155</definedName>
    <definedName name="ExternalData_1809" localSheetId="0">Importacao!$A$1:$T$159</definedName>
    <definedName name="ExternalData_181" localSheetId="0">Importacao!$A$1:$S$187</definedName>
    <definedName name="ExternalData_1810" localSheetId="0">Importacao!$A$1:$T$149</definedName>
    <definedName name="ExternalData_1811" localSheetId="0">Importacao!$A$1:$T$157</definedName>
    <definedName name="ExternalData_1812" localSheetId="0">Importacao!$A$1:$T$139</definedName>
    <definedName name="ExternalData_1813" localSheetId="0">Importacao!$A$1:$T$148</definedName>
    <definedName name="ExternalData_1814" localSheetId="0">Importacao!$A$1:$T$159</definedName>
    <definedName name="ExternalData_1815" localSheetId="0">Importacao!$A$1:$T$155</definedName>
    <definedName name="ExternalData_1816" localSheetId="0">Importacao!$A$1:$T$165</definedName>
    <definedName name="ExternalData_1817" localSheetId="0">Importacao!$A$1:$T$159</definedName>
    <definedName name="ExternalData_1818" localSheetId="0">Importacao!$A$1:$T$153</definedName>
    <definedName name="ExternalData_1819" localSheetId="0">Importacao!$A$1:$T$161</definedName>
    <definedName name="ExternalData_182" localSheetId="0">Importacao!$A$1:$S$187</definedName>
    <definedName name="ExternalData_1820" localSheetId="0">Importacao!$A$1:$T$157</definedName>
    <definedName name="ExternalData_1821" localSheetId="0">Importacao!$A$1:$T$157</definedName>
    <definedName name="ExternalData_1822" localSheetId="0">Importacao!$A$1:$T$157</definedName>
    <definedName name="ExternalData_1823" localSheetId="0">Importacao!$A$1:$T$171</definedName>
    <definedName name="ExternalData_1824" localSheetId="0">Importacao!$A$1:$T$173</definedName>
    <definedName name="ExternalData_1825" localSheetId="0">Importacao!$A$1:$T$173</definedName>
    <definedName name="ExternalData_1826" localSheetId="0">Importacao!$A$1:$T$161</definedName>
    <definedName name="ExternalData_1827" localSheetId="0">Importacao!$A$1:$T$173</definedName>
    <definedName name="ExternalData_1828" localSheetId="0">Importacao!$A$1:$T$161</definedName>
    <definedName name="ExternalData_1829" localSheetId="0">Importacao!$A$1:$T$171</definedName>
    <definedName name="ExternalData_183" localSheetId="0">Importacao!$A$1:$S$189</definedName>
    <definedName name="ExternalData_1830" localSheetId="0">Importacao!$A$1:$T$173</definedName>
    <definedName name="ExternalData_1831" localSheetId="0">Importacao!$A$1:$T$163</definedName>
    <definedName name="ExternalData_1832" localSheetId="0">Importacao!$A$1:$T$153</definedName>
    <definedName name="ExternalData_1833" localSheetId="0">Importacao!$A$1:$T$173</definedName>
    <definedName name="ExternalData_1834" localSheetId="0">Importacao!$A$1:$T$165</definedName>
    <definedName name="ExternalData_1835" localSheetId="0">Importacao!$A$1:$T$157</definedName>
    <definedName name="ExternalData_1836" localSheetId="0">Importacao!$A$1:$T$157</definedName>
    <definedName name="ExternalData_1837" localSheetId="0">Importacao!$A$1:$T$173</definedName>
    <definedName name="ExternalData_1838" localSheetId="0">Importacao!$A$1:$T$157</definedName>
    <definedName name="ExternalData_1839" localSheetId="0">Importacao!$A$1:$T$153</definedName>
    <definedName name="ExternalData_184" localSheetId="0">Importacao!$A$1:$S$178</definedName>
    <definedName name="ExternalData_1840" localSheetId="0">Importacao!$A$1:$T$169</definedName>
    <definedName name="ExternalData_1841" localSheetId="0">Importacao!$A$1:$T$167</definedName>
    <definedName name="ExternalData_1842" localSheetId="0">Importacao!$A$1:$T$137</definedName>
    <definedName name="ExternalData_1843" localSheetId="0">Importacao!$A$1:$T$161</definedName>
    <definedName name="ExternalData_1844" localSheetId="0">Importacao!$A$1:$T$155</definedName>
    <definedName name="ExternalData_1845" localSheetId="0">Importacao!$A$1:$T$149</definedName>
    <definedName name="ExternalData_1846" localSheetId="0">Importacao!$A$1:$T$173</definedName>
    <definedName name="ExternalData_1847" localSheetId="0">Importacao!$A$1:$T$171</definedName>
    <definedName name="ExternalData_1848" localSheetId="0">Importacao!$A$1:$T$157</definedName>
    <definedName name="ExternalData_1849" localSheetId="0">Importacao!$A$1:$T$193</definedName>
    <definedName name="ExternalData_185" localSheetId="0">Importacao!$A$1:$S$187</definedName>
    <definedName name="ExternalData_1850" localSheetId="0">Importacao!$A$1:$T$193</definedName>
    <definedName name="ExternalData_1851" localSheetId="0">Importacao!$A$1:$T$192</definedName>
    <definedName name="ExternalData_1852" localSheetId="0">Importacao!$A$1:$T$194</definedName>
    <definedName name="ExternalData_1853" localSheetId="0">Importacao!$A$1:$T$173</definedName>
    <definedName name="ExternalData_1854" localSheetId="0">Importacao!$A$1:$T$155</definedName>
    <definedName name="ExternalData_1855" localSheetId="0">Importacao!$A$1:$T$155</definedName>
    <definedName name="ExternalData_1856" localSheetId="0">Importacao!$A$1:$T$173</definedName>
    <definedName name="ExternalData_1857" localSheetId="0">Importacao!$A$1:$T$155</definedName>
    <definedName name="ExternalData_1858" localSheetId="0">Importacao!$A$1:$T$173</definedName>
    <definedName name="ExternalData_1859" localSheetId="0">Importacao!$A$1:$T$173</definedName>
    <definedName name="ExternalData_186" localSheetId="0">Importacao!$A$1:$S$163</definedName>
    <definedName name="ExternalData_1860" localSheetId="0">Importacao!$A$1:$T$173</definedName>
    <definedName name="ExternalData_1861" localSheetId="0">Importacao!$A$1:$T$138</definedName>
    <definedName name="ExternalData_1862" localSheetId="0">Importacao!$A$1:$T$173</definedName>
    <definedName name="ExternalData_1863" localSheetId="0">Importacao!$A$1:$T$173</definedName>
    <definedName name="ExternalData_1864" localSheetId="0">Importacao!$A$1:$T$165</definedName>
    <definedName name="ExternalData_1865" localSheetId="0">Importacao!$A$1:$T$173</definedName>
    <definedName name="ExternalData_1866" localSheetId="0">Importacao!$A$1:$T$167</definedName>
    <definedName name="ExternalData_1867" localSheetId="0">Importacao!$A$1:$T$165</definedName>
    <definedName name="ExternalData_1868" localSheetId="0">Importacao!$A$1:$T$173</definedName>
    <definedName name="ExternalData_1869" localSheetId="0">Importacao!$A$1:$T$151</definedName>
    <definedName name="ExternalData_187" localSheetId="0">Importacao!$A$1:$S$189</definedName>
    <definedName name="ExternalData_1870" localSheetId="0">Importacao!$A$1:$T$173</definedName>
    <definedName name="ExternalData_1871" localSheetId="0">Importacao!$A$1:$T$173</definedName>
    <definedName name="ExternalData_1872" localSheetId="0">Importacao!$A$1:$T$173</definedName>
    <definedName name="ExternalData_1873" localSheetId="0">Importacao!$A$1:$T$194</definedName>
    <definedName name="ExternalData_1874" localSheetId="0">Importacao!$A$1:$T$173</definedName>
    <definedName name="ExternalData_1875" localSheetId="0">Importacao!$A$1:$T$173</definedName>
    <definedName name="ExternalData_1876" localSheetId="0">Importacao!$A$1:$T$163</definedName>
    <definedName name="ExternalData_1877" localSheetId="0">Importacao!$A$1:$T$173</definedName>
    <definedName name="ExternalData_1878" localSheetId="0">Importacao!$A$1:$T$173</definedName>
    <definedName name="ExternalData_1879" localSheetId="0">Importacao!$A$1:$T$189</definedName>
    <definedName name="ExternalData_188" localSheetId="0">Importacao!$A$1:$S$183</definedName>
    <definedName name="ExternalData_1880" localSheetId="0">Importacao!$A$1:$T$173</definedName>
    <definedName name="ExternalData_1881" localSheetId="0">Importacao!$A$1:$T$173</definedName>
    <definedName name="ExternalData_1882" localSheetId="0">Importacao!$A$1:$T$173</definedName>
    <definedName name="ExternalData_1883" localSheetId="0">Importacao!$A$1:$T$173</definedName>
    <definedName name="ExternalData_1884" localSheetId="0">Importacao!$A$1:$T$155</definedName>
    <definedName name="ExternalData_1885" localSheetId="0">Importacao!$A$1:$T$167</definedName>
    <definedName name="ExternalData_1886" localSheetId="0">Importacao!$A$1:$T$167</definedName>
    <definedName name="ExternalData_1887" localSheetId="0">Importacao!$A$1:$T$156</definedName>
    <definedName name="ExternalData_1888" localSheetId="0">Importacao!$A$1:$T$169</definedName>
    <definedName name="ExternalData_1889" localSheetId="0">Importacao!$A$1:$T$157</definedName>
    <definedName name="ExternalData_189" localSheetId="0">Importacao!$A$1:$S$189</definedName>
    <definedName name="ExternalData_1890" localSheetId="0">Importacao!$A$1:$T$171</definedName>
    <definedName name="ExternalData_1891" localSheetId="0">Importacao!$A$1:$T$159</definedName>
    <definedName name="ExternalData_1892" localSheetId="0">Importacao!$A$1:$T$187</definedName>
    <definedName name="ExternalData_1893" localSheetId="0">Importacao!$A$1:$T$173</definedName>
    <definedName name="ExternalData_1894" localSheetId="0">Importacao!$A$1:$T$159</definedName>
    <definedName name="ExternalData_1895" localSheetId="0">Importacao!$A$1:$T$183</definedName>
    <definedName name="ExternalData_1896" localSheetId="0">Importacao!$A$1:$T$155</definedName>
    <definedName name="ExternalData_1897" localSheetId="0">Importacao!$A$1:$T$191</definedName>
    <definedName name="ExternalData_1898" localSheetId="0">Importacao!$A$1:$T$157</definedName>
    <definedName name="ExternalData_1899" localSheetId="0">Importacao!$A$1:$T$193</definedName>
    <definedName name="ExternalData_19" localSheetId="0">Importacao!$A$1:$R$118</definedName>
    <definedName name="ExternalData_1900" localSheetId="0">Importacao!$A$1:$T$171</definedName>
    <definedName name="ExternalData_1901" localSheetId="0">Importacao!$A$1:$T$183</definedName>
    <definedName name="ExternalData_1902" localSheetId="0">Importacao!$A$1:$T$155</definedName>
    <definedName name="ExternalData_1903" localSheetId="0">Importacao!$A$1:$T$187</definedName>
    <definedName name="ExternalData_1904" localSheetId="0">Importacao!$A$1:$T$173</definedName>
    <definedName name="ExternalData_1905" localSheetId="0">Importacao!$A$1:$T$169</definedName>
    <definedName name="ExternalData_1906" localSheetId="0">Importacao!$A$1:$T$173</definedName>
    <definedName name="ExternalData_1907" localSheetId="0">Importacao!$A$1:$T$173</definedName>
    <definedName name="ExternalData_1908" localSheetId="0">Importacao!$A$1:$T$171</definedName>
    <definedName name="ExternalData_1909" localSheetId="0">Importacao!$A$1:$T$173</definedName>
    <definedName name="ExternalData_191" localSheetId="0">Importacao!$A$1:$S$194</definedName>
    <definedName name="ExternalData_1910" localSheetId="0">Importacao!$A$1:$T$157</definedName>
    <definedName name="ExternalData_1911" localSheetId="0">Importacao!$A$1:$T$139</definedName>
    <definedName name="ExternalData_1912" localSheetId="0">Importacao!$A$1:$T$139</definedName>
    <definedName name="ExternalData_1913" localSheetId="0">Importacao!$A$1:$T$138</definedName>
    <definedName name="ExternalData_1914" localSheetId="0">Importacao!$A$1:$T$173</definedName>
    <definedName name="ExternalData_1915" localSheetId="0">Importacao!$A$1:$T$173</definedName>
    <definedName name="ExternalData_1916" localSheetId="0">Importacao!$A$1:$T$155</definedName>
    <definedName name="ExternalData_1917" localSheetId="0">Importacao!$A$1:$T$160</definedName>
    <definedName name="ExternalData_1918" localSheetId="0">Importacao!$A$1:$T$155</definedName>
    <definedName name="ExternalData_1919" localSheetId="0">Importacao!$A$1:$T$155</definedName>
    <definedName name="ExternalData_192" localSheetId="0">Importacao!$A$1:$S$193</definedName>
    <definedName name="ExternalData_1920" localSheetId="0">Importacao!$A$1:$T$155</definedName>
    <definedName name="ExternalData_1921" localSheetId="0">Importacao!$A$1:$T$156</definedName>
    <definedName name="ExternalData_1922" localSheetId="0">Importacao!$A$1:$T$159</definedName>
    <definedName name="ExternalData_1923" localSheetId="0">Importacao!$A$1:$T$173</definedName>
    <definedName name="ExternalData_1924" localSheetId="0">Importacao!$A$1:$T$173</definedName>
    <definedName name="ExternalData_1925" localSheetId="0">Importacao!$A$1:$T$194</definedName>
    <definedName name="ExternalData_1926" localSheetId="0">Importacao!$A$1:$T$189</definedName>
    <definedName name="ExternalData_1927" localSheetId="0">Importacao!$A$1:$T$173</definedName>
    <definedName name="ExternalData_1928" localSheetId="0">Importacao!$A$1:$T$173</definedName>
    <definedName name="ExternalData_1929" localSheetId="0">Importacao!$A$1:$T$173</definedName>
    <definedName name="ExternalData_193" localSheetId="0">Importacao!$A$1:$S$184</definedName>
    <definedName name="ExternalData_1930" localSheetId="0">Importacao!$A$1:$T$173</definedName>
    <definedName name="ExternalData_1931" localSheetId="0">Importacao!$A$1:$T$153</definedName>
    <definedName name="ExternalData_1932" localSheetId="0">Importacao!$A$1:$T$165</definedName>
    <definedName name="ExternalData_1933" localSheetId="0">Importacao!$A$1:$T$143</definedName>
    <definedName name="ExternalData_1934" localSheetId="0">Importacao!$A$1:$T$159</definedName>
    <definedName name="ExternalData_1935" localSheetId="0">Importacao!$A$1:$T$140</definedName>
    <definedName name="ExternalData_1936" localSheetId="0">Importacao!$A$1:$T$161</definedName>
    <definedName name="ExternalData_1937" localSheetId="0">Importacao!$A$1:$T$161</definedName>
    <definedName name="ExternalData_1938" localSheetId="0">Importacao!$A$1:$T$173</definedName>
    <definedName name="ExternalData_1939" localSheetId="0">Importacao!$A$1:$T$145</definedName>
    <definedName name="ExternalData_194" localSheetId="0">Importacao!$A$1:$S$194</definedName>
    <definedName name="ExternalData_1940" localSheetId="0">Importacao!$A$1:$T$157</definedName>
    <definedName name="ExternalData_1941" localSheetId="0">Importacao!$A$1:$T$140</definedName>
    <definedName name="ExternalData_1942" localSheetId="0">Importacao!$A$1:$T$173</definedName>
    <definedName name="ExternalData_1943" localSheetId="0">Importacao!$A$1:$T$153</definedName>
    <definedName name="ExternalData_1944" localSheetId="0">Importacao!$A$1:$T$161</definedName>
    <definedName name="ExternalData_1945" localSheetId="0">Importacao!$A$1:$T$155</definedName>
    <definedName name="ExternalData_1946" localSheetId="0">Importacao!$A$1:$T$160</definedName>
    <definedName name="ExternalData_1947" localSheetId="0">Importacao!$A$1:$T$167</definedName>
    <definedName name="ExternalData_1948" localSheetId="0">Importacao!$A$1:$T$155</definedName>
    <definedName name="ExternalData_1949" localSheetId="0">Importacao!$A$1:$T$157</definedName>
    <definedName name="ExternalData_195" localSheetId="0">Importacao!$A$1:$S$187</definedName>
    <definedName name="ExternalData_1950" localSheetId="0">Importacao!$A$1:$T$159</definedName>
    <definedName name="ExternalData_1951" localSheetId="0">Importacao!$A$1:$T$156</definedName>
    <definedName name="ExternalData_1952" localSheetId="0">Importacao!$A$1:$T$155</definedName>
    <definedName name="ExternalData_1953" localSheetId="0">Importacao!$A$1:$T$165</definedName>
    <definedName name="ExternalData_1954" localSheetId="0">Importacao!$A$1:$T$155</definedName>
    <definedName name="ExternalData_1955" localSheetId="0">Importacao!$A$1:$T$157</definedName>
    <definedName name="ExternalData_1956" localSheetId="0">Importacao!$A$1:$T$161</definedName>
    <definedName name="ExternalData_1957" localSheetId="0">Importacao!$A$1:$T$173</definedName>
    <definedName name="ExternalData_1958" localSheetId="0">Importacao!$A$1:$T$173</definedName>
    <definedName name="ExternalData_1959" localSheetId="0">Importacao!$A$1:$T$157</definedName>
    <definedName name="ExternalData_196" localSheetId="0">Importacao!$A$1:$S$194</definedName>
    <definedName name="ExternalData_1960" localSheetId="0">Importacao!$A$1:$T$193</definedName>
    <definedName name="ExternalData_1961" localSheetId="0">Importacao!$A$1:$T$192</definedName>
    <definedName name="ExternalData_1962" localSheetId="0">Importacao!$A$1:$T$194</definedName>
    <definedName name="ExternalData_1963" localSheetId="0">Importacao!$A$1:$T$193</definedName>
    <definedName name="ExternalData_1964" localSheetId="0">Importacao!$A$1:$T$173</definedName>
    <definedName name="ExternalData_1965" localSheetId="0">Importacao!$A$1:$T$194</definedName>
    <definedName name="ExternalData_1966" localSheetId="0">Importacao!$A$1:$T$173</definedName>
    <definedName name="ExternalData_1967" localSheetId="0">Importacao!$A$1:$T$192</definedName>
    <definedName name="ExternalData_1968" localSheetId="0">Importacao!$A$1:$T$194</definedName>
    <definedName name="ExternalData_1969" localSheetId="0">Importacao!$A$1:$T$194</definedName>
    <definedName name="ExternalData_197" localSheetId="0">Importacao!$A$1:$S$189</definedName>
    <definedName name="ExternalData_1970" localSheetId="0">Importacao!$A$1:$T$159</definedName>
    <definedName name="ExternalData_1971" localSheetId="0">Importacao!$A$1:$T$173</definedName>
    <definedName name="ExternalData_1972" localSheetId="0">Importacao!$A$1:$T$173</definedName>
    <definedName name="ExternalData_1973" localSheetId="0">Importacao!$A$1:$T$157</definedName>
    <definedName name="ExternalData_1974" localSheetId="0">Importacao!$A$1:$T$173</definedName>
    <definedName name="ExternalData_1975" localSheetId="0">Importacao!$A$1:$T$153</definedName>
    <definedName name="ExternalData_1976" localSheetId="0">Importacao!$A$1:$T$173</definedName>
    <definedName name="ExternalData_1977" localSheetId="0">Importacao!$A$1:$T$189</definedName>
    <definedName name="ExternalData_1978" localSheetId="0">Importacao!$A$1:$T$183</definedName>
    <definedName name="ExternalData_1979" localSheetId="0">Importacao!$A$1:$T$189</definedName>
    <definedName name="ExternalData_198" localSheetId="0">Importacao!$A$1:$S$189</definedName>
    <definedName name="ExternalData_1980" localSheetId="0">Importacao!$A$1:$T$189</definedName>
    <definedName name="ExternalData_1981" localSheetId="0">Importacao!$A$1:$T$189</definedName>
    <definedName name="ExternalData_1982" localSheetId="0">Importacao!$A$1:$T$173</definedName>
    <definedName name="ExternalData_1983" localSheetId="0">Importacao!$A$1:$T$189</definedName>
    <definedName name="ExternalData_1984" localSheetId="0">Importacao!$A$1:$T$189</definedName>
    <definedName name="ExternalData_1985" localSheetId="0">Importacao!$A$1:$T$155</definedName>
    <definedName name="ExternalData_1986" localSheetId="0">Importacao!$A$1:$T$171</definedName>
    <definedName name="ExternalData_1987" localSheetId="0">Importacao!$A$1:$T$194</definedName>
    <definedName name="ExternalData_1988" localSheetId="0">Importacao!$A$1:$T$173</definedName>
    <definedName name="ExternalData_1989" localSheetId="0">Importacao!$A$1:$T$192</definedName>
    <definedName name="ExternalData_199" localSheetId="0">Importacao!$A$1:$S$183</definedName>
    <definedName name="ExternalData_1990" localSheetId="0">Importacao!$A$1:$T$159</definedName>
    <definedName name="ExternalData_1991" localSheetId="0">Importacao!$A$1:$T$172</definedName>
    <definedName name="ExternalData_1992" localSheetId="0">Importacao!$A$1:$T$173</definedName>
    <definedName name="ExternalData_1993" localSheetId="0">Importacao!$A$1:$T$173</definedName>
    <definedName name="ExternalData_1994" localSheetId="0">Importacao!$A$1:$T$183</definedName>
    <definedName name="ExternalData_1995" localSheetId="0">Importacao!$A$1:$T$193</definedName>
    <definedName name="ExternalData_1996" localSheetId="0">Importacao!$A$1:$T$173</definedName>
    <definedName name="ExternalData_1997" localSheetId="0">Importacao!$A$1:$T$159</definedName>
    <definedName name="ExternalData_1998" localSheetId="0">Importacao!$A$1:$T$165</definedName>
    <definedName name="ExternalData_1999" localSheetId="0">Importacao!$A$1:$T$165</definedName>
    <definedName name="ExternalData_2" localSheetId="0">Importacao!$A$1:$S$173</definedName>
    <definedName name="ExternalData_20" localSheetId="0">Importacao!$A$1:$S$171</definedName>
    <definedName name="ExternalData_200" localSheetId="0">Importacao!$A$1:$S$189</definedName>
    <definedName name="ExternalData_2000" localSheetId="0">Importacao!$A$1:$T$173</definedName>
    <definedName name="ExternalData_2001" localSheetId="0">Importacao!$A$1:$T$153</definedName>
    <definedName name="ExternalData_2002" localSheetId="0">Importacao!$A$1:$T$173</definedName>
    <definedName name="ExternalData_2003" localSheetId="0">Importacao!$A$1:$T$159</definedName>
    <definedName name="ExternalData_2004" localSheetId="0">Importacao!$A$1:$T$173</definedName>
    <definedName name="ExternalData_2005" localSheetId="0">Importacao!$A$1:$T$157</definedName>
    <definedName name="ExternalData_2006" localSheetId="0">Importacao!$A$1:$T$173</definedName>
    <definedName name="ExternalData_2007" localSheetId="0">Importacao!$A$1:$T$194</definedName>
    <definedName name="ExternalData_2008" localSheetId="0">Importacao!$A$1:$T$173</definedName>
    <definedName name="ExternalData_2009" localSheetId="0">Importacao!$A$1:$T$173</definedName>
    <definedName name="ExternalData_201" localSheetId="0">Importacao!$A$1:$S$189</definedName>
    <definedName name="ExternalData_2010" localSheetId="0">Importacao!$A$1:$T$163</definedName>
    <definedName name="ExternalData_2011" localSheetId="0">Importacao!$A$1:$T$157</definedName>
    <definedName name="ExternalData_2012" localSheetId="0">Importacao!$A$1:$T$173</definedName>
    <definedName name="ExternalData_2013" localSheetId="0">Importacao!$A$1:$T$157</definedName>
    <definedName name="ExternalData_2014" localSheetId="0">Importacao!$A$1:$T$193</definedName>
    <definedName name="ExternalData_2015" localSheetId="0">Importacao!$A$1:$T$192</definedName>
    <definedName name="ExternalData_2016" localSheetId="0">Importacao!$A$1:$T$173</definedName>
    <definedName name="ExternalData_2017" localSheetId="0">Importacao!$A$1:$T$173</definedName>
    <definedName name="ExternalData_2018" localSheetId="0">Importacao!$A$1:$T$157</definedName>
    <definedName name="ExternalData_2019" localSheetId="0">Importacao!$A$1:$T$173</definedName>
    <definedName name="ExternalData_202" localSheetId="0">Importacao!$A$1:$S$189</definedName>
    <definedName name="ExternalData_2020" localSheetId="0">Importacao!$A$1:$T$157</definedName>
    <definedName name="ExternalData_2021" localSheetId="0">Importacao!$A$1:$T$157</definedName>
    <definedName name="ExternalData_2022" localSheetId="0">Importacao!$A$1:$T$192</definedName>
    <definedName name="ExternalData_2023" localSheetId="0">Importacao!$A$1:$T$187</definedName>
    <definedName name="ExternalData_2024" localSheetId="0">Importacao!$A$1:$T$173</definedName>
    <definedName name="ExternalData_2025" localSheetId="0">Importacao!$A$1:$T$153</definedName>
    <definedName name="ExternalData_2026" localSheetId="0">Importacao!$A$1:$T$159</definedName>
    <definedName name="ExternalData_2027" localSheetId="0">Importacao!$A$1:$T$194</definedName>
    <definedName name="ExternalData_2028" localSheetId="0">Importacao!$A$1:$T$157</definedName>
    <definedName name="ExternalData_2029" localSheetId="0">Importacao!$A$1:$T$194</definedName>
    <definedName name="ExternalData_203" localSheetId="0">Importacao!$A$1:$S$173</definedName>
    <definedName name="ExternalData_2030" localSheetId="0">Importacao!$A$1:$T$155</definedName>
    <definedName name="ExternalData_2031" localSheetId="0">Importacao!$A$1:$T$192</definedName>
    <definedName name="ExternalData_2032" localSheetId="0">Importacao!$A$1:$T$194</definedName>
    <definedName name="ExternalData_2033" localSheetId="0">Importacao!$A$1:$T$157</definedName>
    <definedName name="ExternalData_2034" localSheetId="0">Importacao!$A$1:$T$194</definedName>
    <definedName name="ExternalData_2035" localSheetId="0">Importacao!$A$1:$T$157</definedName>
    <definedName name="ExternalData_2036" localSheetId="0">Importacao!$A$1:$T$194</definedName>
    <definedName name="ExternalData_2037" localSheetId="0">Importacao!$A$1:$T$173</definedName>
    <definedName name="ExternalData_2038" localSheetId="0">Importacao!$A$1:$T$194</definedName>
    <definedName name="ExternalData_2039" localSheetId="0">Importacao!$A$1:$T$157</definedName>
    <definedName name="ExternalData_204" localSheetId="0">Importacao!$A$1:$S$173</definedName>
    <definedName name="ExternalData_2040" localSheetId="0">Importacao!$A$1:$T$157</definedName>
    <definedName name="ExternalData_2041" localSheetId="0">Importacao!$A$1:$T$157</definedName>
    <definedName name="ExternalData_2042" localSheetId="0">Importacao!$A$1:$T$159</definedName>
    <definedName name="ExternalData_2043" localSheetId="0">Importacao!$A$1:$T$153</definedName>
    <definedName name="ExternalData_2044" localSheetId="0">Importacao!$A$1:$T$108</definedName>
    <definedName name="ExternalData_2045" localSheetId="0">Importacao!$A$1:$T$143</definedName>
    <definedName name="ExternalData_2046" localSheetId="0">Importacao!$A$1:$T$133</definedName>
    <definedName name="ExternalData_2047" localSheetId="0">Importacao!$A$1:$T$192</definedName>
    <definedName name="ExternalData_2048" localSheetId="0">Importacao!$A$1:$T$173</definedName>
    <definedName name="ExternalData_2049" localSheetId="0">Importacao!$A$1:$T$139</definedName>
    <definedName name="ExternalData_205" localSheetId="0">Importacao!$A$1:$S$167</definedName>
    <definedName name="ExternalData_2050" localSheetId="0">Importacao!$A$1:$T$137</definedName>
    <definedName name="ExternalData_2051" localSheetId="0">Importacao!$A$1:$T$173</definedName>
    <definedName name="ExternalData_2052" localSheetId="0">Importacao!$A$1:$T$173</definedName>
    <definedName name="ExternalData_2053" localSheetId="0">Importacao!$A$1:$T$173</definedName>
    <definedName name="ExternalData_2054" localSheetId="0">Importacao!$A$1:$T$153</definedName>
    <definedName name="ExternalData_2055" localSheetId="0">Importacao!$A$1:$T$173</definedName>
    <definedName name="ExternalData_2056" localSheetId="0">Importacao!$A$1:$T$173</definedName>
    <definedName name="ExternalData_2057" localSheetId="0">Importacao!$A$1:$T$133</definedName>
    <definedName name="ExternalData_2058" localSheetId="0">Importacao!$A$1:$T$133</definedName>
    <definedName name="ExternalData_2059" localSheetId="0">Importacao!$A$1:$T$193</definedName>
    <definedName name="ExternalData_206" localSheetId="0">Importacao!$A$1:$S$173</definedName>
    <definedName name="ExternalData_2060" localSheetId="0">Importacao!$A$1:$T$139</definedName>
    <definedName name="ExternalData_2061" localSheetId="0">Importacao!$A$1:$T$173</definedName>
    <definedName name="ExternalData_2062" localSheetId="0">Importacao!$A$1:$T$189</definedName>
    <definedName name="ExternalData_2063" localSheetId="0">Importacao!$A$1:$T$173</definedName>
    <definedName name="ExternalData_2064" localSheetId="0">Importacao!$A$1:$T$173</definedName>
    <definedName name="ExternalData_2065" localSheetId="0">Importacao!$A$1:$T$173</definedName>
    <definedName name="ExternalData_2066" localSheetId="0">Importacao!$A$1:$T$167</definedName>
    <definedName name="ExternalData_2067" localSheetId="0">Importacao!$A$1:$T$173</definedName>
    <definedName name="ExternalData_2068" localSheetId="0">Importacao!$A$1:$T$173</definedName>
    <definedName name="ExternalData_2069" localSheetId="0">Importacao!$A$1:$T$169</definedName>
    <definedName name="ExternalData_207" localSheetId="0">Importacao!$A$1:$S$173</definedName>
    <definedName name="ExternalData_2070" localSheetId="0">Importacao!$A$1:$T$167</definedName>
    <definedName name="ExternalData_2071" localSheetId="0">Importacao!$A$1:$T$161</definedName>
    <definedName name="ExternalData_2072" localSheetId="0">Importacao!$A$1:$T$193</definedName>
    <definedName name="ExternalData_2073" localSheetId="0">Importacao!$A$1:$T$173</definedName>
    <definedName name="ExternalData_2074" localSheetId="0">Importacao!$A$1:$T$173</definedName>
    <definedName name="ExternalData_2075" localSheetId="0">Importacao!$A$1:$T$165</definedName>
    <definedName name="ExternalData_2076" localSheetId="0">Importacao!$A$1:$T$173</definedName>
    <definedName name="ExternalData_2077" localSheetId="0">Importacao!$A$1:$T$153</definedName>
    <definedName name="ExternalData_2078" localSheetId="0">Importacao!$A$1:$T$165</definedName>
    <definedName name="ExternalData_2079" localSheetId="0">Importacao!$A$1:$T$165</definedName>
    <definedName name="ExternalData_208" localSheetId="0">Importacao!$A$1:$S$155</definedName>
    <definedName name="ExternalData_2080" localSheetId="0">Importacao!$A$1:$T$153</definedName>
    <definedName name="ExternalData_2081" localSheetId="0">Importacao!$A$1:$T$153</definedName>
    <definedName name="ExternalData_2082" localSheetId="0">Importacao!$A$1:$T$157</definedName>
    <definedName name="ExternalData_2083" localSheetId="0">Importacao!$A$1:$T$153</definedName>
    <definedName name="ExternalData_2084" localSheetId="0">Importacao!$A$1:$T$136</definedName>
    <definedName name="ExternalData_2085" localSheetId="0">Importacao!$A$1:$T$139</definedName>
    <definedName name="ExternalData_2086" localSheetId="0">Importacao!$A$1:$T$155</definedName>
    <definedName name="ExternalData_2087" localSheetId="0">Importacao!$A$1:$T$153</definedName>
    <definedName name="ExternalData_2088" localSheetId="0">Importacao!$A$1:$T$133</definedName>
    <definedName name="ExternalData_2089" localSheetId="0">Importacao!$A$1:$T$121</definedName>
    <definedName name="ExternalData_209" localSheetId="0">Importacao!$A$1:$S$173</definedName>
    <definedName name="ExternalData_2090" localSheetId="0">Importacao!$A$1:$T$114</definedName>
    <definedName name="ExternalData_2091" localSheetId="0">Importacao!$A$1:$T$110</definedName>
    <definedName name="ExternalData_2092" localSheetId="0">Importacao!$A$1:$T$109</definedName>
    <definedName name="ExternalData_2093" localSheetId="0">Importacao!$A$1:$T$121</definedName>
    <definedName name="ExternalData_2094" localSheetId="0">Importacao!$A$1:$T$114</definedName>
    <definedName name="ExternalData_2095" localSheetId="0">Importacao!$A$1:$T$124</definedName>
    <definedName name="ExternalData_2096" localSheetId="0">Importacao!$A$1:$T$104</definedName>
    <definedName name="ExternalData_2097" localSheetId="0">Importacao!$A$1:$T$153</definedName>
    <definedName name="ExternalData_2098" localSheetId="0">Importacao!$A$1:$T$153</definedName>
    <definedName name="ExternalData_2099" localSheetId="0">Importacao!$A$1:$T$167</definedName>
    <definedName name="ExternalData_21" localSheetId="0">Importacao!$A$1:$S$173</definedName>
    <definedName name="ExternalData_210" localSheetId="0">Importacao!$A$1:$S$189</definedName>
    <definedName name="ExternalData_2100" localSheetId="0">Importacao!$A$1:$T$159</definedName>
    <definedName name="ExternalData_2101" localSheetId="0">Importacao!$A$1:$T$153</definedName>
    <definedName name="ExternalData_2102" localSheetId="0">Importacao!$A$1:$T$173</definedName>
    <definedName name="ExternalData_2103" localSheetId="0">Importacao!$A$1:$T$108</definedName>
    <definedName name="ExternalData_2104" localSheetId="0">Importacao!$A$1:$T$120</definedName>
    <definedName name="ExternalData_2105" localSheetId="0">Importacao!$A$1:$T$155</definedName>
    <definedName name="ExternalData_2106" localSheetId="0">Importacao!$A$1:$T$172</definedName>
    <definedName name="ExternalData_2107" localSheetId="0">Importacao!$A$1:$T$104</definedName>
    <definedName name="ExternalData_2108" localSheetId="0">Importacao!$A$1:$T$122</definedName>
    <definedName name="ExternalData_2109" localSheetId="0">Importacao!$A$1:$T$133</definedName>
    <definedName name="ExternalData_211" localSheetId="0">Importacao!$A$1:$S$171</definedName>
    <definedName name="ExternalData_2110" localSheetId="0">Importacao!$A$1:$T$143</definedName>
    <definedName name="ExternalData_2111" localSheetId="0">Importacao!$A$1:$T$132</definedName>
    <definedName name="ExternalData_2112" localSheetId="0">Importacao!$A$1:$T$106</definedName>
    <definedName name="ExternalData_2113" localSheetId="0">Importacao!$A$1:$T$161</definedName>
    <definedName name="ExternalData_2114" localSheetId="0">Importacao!$A$1:$T$135</definedName>
    <definedName name="ExternalData_2115" localSheetId="0">Importacao!$A$1:$T$136</definedName>
    <definedName name="ExternalData_2116" localSheetId="0">Importacao!$A$1:$T$171</definedName>
    <definedName name="ExternalData_2117" localSheetId="0">Importacao!$A$1:$T$173</definedName>
    <definedName name="ExternalData_2118" localSheetId="0">Importacao!$A$1:$T$153</definedName>
    <definedName name="ExternalData_2119" localSheetId="0">Importacao!$A$1:$T$165</definedName>
    <definedName name="ExternalData_212" localSheetId="0">Importacao!$A$1:$S$173</definedName>
    <definedName name="ExternalData_2120" localSheetId="0">Importacao!$A$1:$T$104</definedName>
    <definedName name="ExternalData_2121" localSheetId="0">Importacao!$A$1:$T$104</definedName>
    <definedName name="ExternalData_2122" localSheetId="0">Importacao!$A$1:$T$180</definedName>
    <definedName name="ExternalData_2123" localSheetId="0">Importacao!$A$1:$T$104</definedName>
    <definedName name="ExternalData_2124" localSheetId="0">Importacao!$A$1:$T$136</definedName>
    <definedName name="ExternalData_2125" localSheetId="0">Importacao!$A$1:$T$172</definedName>
    <definedName name="ExternalData_2126" localSheetId="0">Importacao!$A$1:$T$155</definedName>
    <definedName name="ExternalData_2127" localSheetId="0">Importacao!$A$1:$T$112</definedName>
    <definedName name="ExternalData_2128" localSheetId="0">Importacao!$A$1:$T$108</definedName>
    <definedName name="ExternalData_2129" localSheetId="0">Importacao!$A$1:$T$155</definedName>
    <definedName name="ExternalData_213" localSheetId="0">Importacao!$A$1:$S$173</definedName>
    <definedName name="ExternalData_2130" localSheetId="0">Importacao!$A$1:$T$120</definedName>
    <definedName name="ExternalData_2131" localSheetId="0">Importacao!$A$1:$T$153</definedName>
    <definedName name="ExternalData_2132" localSheetId="0">Importacao!$A$1:$T$173</definedName>
    <definedName name="ExternalData_2133" localSheetId="0">Importacao!$A$1:$T$161</definedName>
    <definedName name="ExternalData_2134" localSheetId="0">Importacao!$A$1:$T$165</definedName>
    <definedName name="ExternalData_2135" localSheetId="0">Importacao!$A$1:$T$153</definedName>
    <definedName name="ExternalData_2136" localSheetId="0">Importacao!$A$1:$T$153</definedName>
    <definedName name="ExternalData_2137" localSheetId="0">Importacao!$A$1:$T$137</definedName>
    <definedName name="ExternalData_2138" localSheetId="0">Importacao!$A$1:$T$135</definedName>
    <definedName name="ExternalData_2139" localSheetId="0">Importacao!$A$1:$T$141</definedName>
    <definedName name="ExternalData_214" localSheetId="0">Importacao!$A$1:$S$167</definedName>
    <definedName name="ExternalData_2140" localSheetId="0">Importacao!$A$1:$T$139</definedName>
    <definedName name="ExternalData_2141" localSheetId="0">Importacao!$A$1:$T$139</definedName>
    <definedName name="ExternalData_2142" localSheetId="0">Importacao!$A$1:$T$137</definedName>
    <definedName name="ExternalData_2143" localSheetId="0">Importacao!$A$1:$T$110</definedName>
    <definedName name="ExternalData_2144" localSheetId="0">Importacao!$A$1:$T$142</definedName>
    <definedName name="ExternalData_2145" localSheetId="0">Importacao!$A$1:$T$114</definedName>
    <definedName name="ExternalData_2146" localSheetId="0">Importacao!$A$1:$T$116</definedName>
    <definedName name="ExternalData_2147" localSheetId="0">Importacao!$A$1:$T$112</definedName>
    <definedName name="ExternalData_2148" localSheetId="0">Importacao!$A$1:$T$169</definedName>
    <definedName name="ExternalData_2149" localSheetId="0">Importacao!$A$1:$T$104</definedName>
    <definedName name="ExternalData_215" localSheetId="0">Importacao!$A$1:$S$173</definedName>
    <definedName name="ExternalData_2150" localSheetId="0">Importacao!$A$1:$T$155</definedName>
    <definedName name="ExternalData_2151" localSheetId="0">Importacao!$A$1:$T$173</definedName>
    <definedName name="ExternalData_2152" localSheetId="0">Importacao!$A$1:$T$153</definedName>
    <definedName name="ExternalData_2153" localSheetId="0">Importacao!$A$1:$T$165</definedName>
    <definedName name="ExternalData_2154" localSheetId="0">Importacao!$A$1:$T$136</definedName>
    <definedName name="ExternalData_2155" localSheetId="0">Importacao!$A$1:$T$136</definedName>
    <definedName name="ExternalData_2156" localSheetId="0">Importacao!$A$1:$T$153</definedName>
    <definedName name="ExternalData_2157" localSheetId="0">Importacao!$A$1:$T$153</definedName>
    <definedName name="ExternalData_2158" localSheetId="0">Importacao!$A$1:$T$136</definedName>
    <definedName name="ExternalData_2159" localSheetId="0">Importacao!$A$1:$T$153</definedName>
    <definedName name="ExternalData_216" localSheetId="0">Importacao!$A$1:$S$189</definedName>
    <definedName name="ExternalData_2160" localSheetId="0">Importacao!$A$1:$T$171</definedName>
    <definedName name="ExternalData_2161" localSheetId="0">Importacao!$A$1:$T$172</definedName>
    <definedName name="ExternalData_2162" localSheetId="0">Importacao!$A$1:$T$137</definedName>
    <definedName name="ExternalData_2163" localSheetId="0">Importacao!$A$1:$T$143</definedName>
    <definedName name="ExternalData_2164" localSheetId="0">Importacao!$A$1:$T$139</definedName>
    <definedName name="ExternalData_2165" localSheetId="0">Importacao!$A$1:$T$136</definedName>
    <definedName name="ExternalData_2166" localSheetId="0">Importacao!$A$1:$T$133</definedName>
    <definedName name="ExternalData_2167" localSheetId="0">Importacao!$A$1:$T$155</definedName>
    <definedName name="ExternalData_2168" localSheetId="0">Importacao!$A$1:$T$114</definedName>
    <definedName name="ExternalData_2169" localSheetId="0">Importacao!$A$1:$T$114</definedName>
    <definedName name="ExternalData_217" localSheetId="0">Importacao!$A$1:$S$159</definedName>
    <definedName name="ExternalData_2170" localSheetId="0">Importacao!$A$1:$T$104</definedName>
    <definedName name="ExternalData_2171" localSheetId="0">Importacao!$A$1:$T$153</definedName>
    <definedName name="ExternalData_2172" localSheetId="0">Importacao!$A$1:$T$153</definedName>
    <definedName name="ExternalData_2173" localSheetId="0">Importacao!$A$1:$T$165</definedName>
    <definedName name="ExternalData_2174" localSheetId="0">Importacao!$A$1:$T$153</definedName>
    <definedName name="ExternalData_2175" localSheetId="0">Importacao!$A$1:$T$165</definedName>
    <definedName name="ExternalData_2176" localSheetId="0">Importacao!$A$1:$T$106</definedName>
    <definedName name="ExternalData_2177" localSheetId="0">Importacao!$A$1:$T$116</definedName>
    <definedName name="ExternalData_2178" localSheetId="0">Importacao!$A$1:$T$155</definedName>
    <definedName name="ExternalData_2179" localSheetId="0">Importacao!$A$1:$T$133</definedName>
    <definedName name="ExternalData_218" localSheetId="0">Importacao!$A$1:$S$159</definedName>
    <definedName name="ExternalData_2180" localSheetId="0">Importacao!$A$1:$T$161</definedName>
    <definedName name="ExternalData_2181" localSheetId="0">Importacao!$A$1:$T$173</definedName>
    <definedName name="ExternalData_2182" localSheetId="0">Importacao!$A$1:$T$155</definedName>
    <definedName name="ExternalData_2183" localSheetId="0">Importacao!$A$1:$T$173</definedName>
    <definedName name="ExternalData_2184" localSheetId="0">Importacao!$A$1:$T$160</definedName>
    <definedName name="ExternalData_2185" localSheetId="0">Importacao!$A$1:$T$155</definedName>
    <definedName name="ExternalData_2186" localSheetId="0">Importacao!$A$1:$T$155</definedName>
    <definedName name="ExternalData_2187" localSheetId="0">Importacao!$A$1:$T$159</definedName>
    <definedName name="ExternalData_2188" localSheetId="0">Importacao!$A$1:$T$173</definedName>
    <definedName name="ExternalData_2189" localSheetId="0">Importacao!$A$1:$T$157</definedName>
    <definedName name="ExternalData_219" localSheetId="0">Importacao!$A$1:$S$165</definedName>
    <definedName name="ExternalData_2190" localSheetId="0">Importacao!$A$1:$T$173</definedName>
    <definedName name="ExternalData_2191" localSheetId="0">Importacao!$A$1:$T$173</definedName>
    <definedName name="ExternalData_2192" localSheetId="0">Importacao!$A$1:$T$159</definedName>
    <definedName name="ExternalData_2193" localSheetId="0">Importacao!$A$1:$T$173</definedName>
    <definedName name="ExternalData_2194" localSheetId="0">Importacao!$A$1:$T$155</definedName>
    <definedName name="ExternalData_2195" localSheetId="0">Importacao!$A$1:$T$189</definedName>
    <definedName name="ExternalData_2196" localSheetId="0">Importacao!$A$1:$T$189</definedName>
    <definedName name="ExternalData_2197" localSheetId="0">Importacao!$A$1:$T$141</definedName>
    <definedName name="ExternalData_2198" localSheetId="0">Importacao!$A$1:$T$138</definedName>
    <definedName name="ExternalData_2199" localSheetId="0">Importacao!$A$1:$T$139</definedName>
    <definedName name="ExternalData_22" localSheetId="0">Importacao!$A$1:$S$173</definedName>
    <definedName name="ExternalData_220" localSheetId="0">Importacao!$A$1:$S$163</definedName>
    <definedName name="ExternalData_2200" localSheetId="0">Importacao!$A$1:$T$135</definedName>
    <definedName name="ExternalData_2201" localSheetId="0">Importacao!$A$1:$T$135</definedName>
    <definedName name="ExternalData_2202" localSheetId="0">Importacao!$A$1:$T$141</definedName>
    <definedName name="ExternalData_2203" localSheetId="0">Importacao!$A$1:$T$139</definedName>
    <definedName name="ExternalData_2204" localSheetId="0">Importacao!$A$1:$T$137</definedName>
    <definedName name="ExternalData_2205" localSheetId="0">Importacao!$A$1:$T$173</definedName>
    <definedName name="ExternalData_2206" localSheetId="0">Importacao!$A$1:$T$161</definedName>
    <definedName name="ExternalData_2207" localSheetId="0">Importacao!$A$1:$T$116</definedName>
    <definedName name="ExternalData_2208" localSheetId="0">Importacao!$A$1:$T$173</definedName>
    <definedName name="ExternalData_2209" localSheetId="0">Importacao!$A$1:$T$174</definedName>
    <definedName name="ExternalData_221" localSheetId="0">Importacao!$A$1:$S$163</definedName>
    <definedName name="ExternalData_2210" localSheetId="0">Importacao!$A$1:$T$189</definedName>
    <definedName name="ExternalData_2211" localSheetId="0">Importacao!$A$1:$T$185</definedName>
    <definedName name="ExternalData_2212" localSheetId="0">Importacao!$A$1:$T$189</definedName>
    <definedName name="ExternalData_2213" localSheetId="0">Importacao!$A$1:$T$169</definedName>
    <definedName name="ExternalData_2214" localSheetId="0">Importacao!$A$1:$T$189</definedName>
    <definedName name="ExternalData_2215" localSheetId="0">Importacao!$A$1:$T$189</definedName>
    <definedName name="ExternalData_2216" localSheetId="0">Importacao!$A$1:$T$189</definedName>
    <definedName name="ExternalData_2217" localSheetId="0">Importacao!$A$1:$T$189</definedName>
    <definedName name="ExternalData_2218" localSheetId="0">Importacao!$A$1:$T$189</definedName>
    <definedName name="ExternalData_2219" localSheetId="0">Importacao!$A$1:$T$169</definedName>
    <definedName name="ExternalData_222" localSheetId="0">Importacao!$A$1:$S$161</definedName>
    <definedName name="ExternalData_2220" localSheetId="0">Importacao!$A$1:$T$169</definedName>
    <definedName name="ExternalData_2221" localSheetId="0">Importacao!$A$1:$T$174</definedName>
    <definedName name="ExternalData_2222" localSheetId="0">Importacao!$A$1:$T$173</definedName>
    <definedName name="ExternalData_2223" localSheetId="0">Importacao!$A$1:$T$173</definedName>
    <definedName name="ExternalData_2224" localSheetId="0">Importacao!$A$1:$T$109</definedName>
    <definedName name="ExternalData_2225" localSheetId="0">Importacao!$A$1:$T$111</definedName>
    <definedName name="ExternalData_2226" localSheetId="0">Importacao!$A$1:$T$109</definedName>
    <definedName name="ExternalData_2227" localSheetId="0">Importacao!$A$1:$T$112</definedName>
    <definedName name="ExternalData_2228" localSheetId="0">Importacao!$A$1:$T$155</definedName>
    <definedName name="ExternalData_2229" localSheetId="0">Importacao!$A$1:$T$183</definedName>
    <definedName name="ExternalData_223" localSheetId="0">Importacao!$A$1:$S$173</definedName>
    <definedName name="ExternalData_2230" localSheetId="0">Importacao!$A$1:$T$189</definedName>
    <definedName name="ExternalData_2231" localSheetId="0">Importacao!$A$1:$T$185</definedName>
    <definedName name="ExternalData_2232" localSheetId="0">Importacao!$A$1:$T$177</definedName>
    <definedName name="ExternalData_2233" localSheetId="0">Importacao!$A$1:$T$189</definedName>
    <definedName name="ExternalData_2234" localSheetId="0">Importacao!$A$1:$T$189</definedName>
    <definedName name="ExternalData_2235" localSheetId="0">Importacao!$A$1:$T$173</definedName>
    <definedName name="ExternalData_2236" localSheetId="0">Importacao!$A$1:$T$189</definedName>
    <definedName name="ExternalData_2237" localSheetId="0">Importacao!$A$1:$T$189</definedName>
    <definedName name="ExternalData_2238" localSheetId="0">Importacao!$A$1:$T$173</definedName>
    <definedName name="ExternalData_2239" localSheetId="0">Importacao!$A$1:$T$189</definedName>
    <definedName name="ExternalData_224" localSheetId="0">Importacao!$A$1:$S$157</definedName>
    <definedName name="ExternalData_2240" localSheetId="0">Importacao!$A$1:$T$189</definedName>
    <definedName name="ExternalData_2241" localSheetId="0">Importacao!$A$1:$T$173</definedName>
    <definedName name="ExternalData_2242" localSheetId="0">Importacao!$A$1:$T$189</definedName>
    <definedName name="ExternalData_2243" localSheetId="0">Importacao!$A$1:$T$190</definedName>
    <definedName name="ExternalData_2244" localSheetId="0">Importacao!$A$1:$T$183</definedName>
    <definedName name="ExternalData_2245" localSheetId="0">Importacao!$A$1:$T$173</definedName>
    <definedName name="ExternalData_2246" localSheetId="0">Importacao!$A$1:$T$193</definedName>
    <definedName name="ExternalData_2247" localSheetId="0">Importacao!$A$1:$T$146</definedName>
    <definedName name="ExternalData_2248" localSheetId="0">Importacao!$A$1:$T$157</definedName>
    <definedName name="ExternalData_2249" localSheetId="0">Importacao!$A$1:$T$173</definedName>
    <definedName name="ExternalData_225" localSheetId="0">Importacao!$A$1:$S$161</definedName>
    <definedName name="ExternalData_2250" localSheetId="0">Importacao!$A$1:$T$173</definedName>
    <definedName name="ExternalData_2251" localSheetId="0">Importacao!$A$1:$T$175</definedName>
    <definedName name="ExternalData_2252" localSheetId="0">Importacao!$A$1:$T$155</definedName>
    <definedName name="ExternalData_2253" localSheetId="0">Importacao!$A$1:$T$161</definedName>
    <definedName name="ExternalData_2254" localSheetId="0">Importacao!$A$1:$T$157</definedName>
    <definedName name="ExternalData_2255" localSheetId="0">Importacao!$A$1:$T$173</definedName>
    <definedName name="ExternalData_2256" localSheetId="0">Importacao!$A$1:$T$189</definedName>
    <definedName name="ExternalData_2257" localSheetId="0">Importacao!$A$1:$T$173</definedName>
    <definedName name="ExternalData_2258" localSheetId="0">Importacao!$A$1:$T$145</definedName>
    <definedName name="ExternalData_2259" localSheetId="0">Importacao!$A$1:$T$146</definedName>
    <definedName name="ExternalData_226" localSheetId="0">Importacao!$A$1:$S$155</definedName>
    <definedName name="ExternalData_2260" localSheetId="0">Importacao!$A$1:$T$175</definedName>
    <definedName name="ExternalData_2261" localSheetId="0">Importacao!$A$1:$T$191</definedName>
    <definedName name="ExternalData_2262" localSheetId="0">Importacao!$A$1:$T$173</definedName>
    <definedName name="ExternalData_2263" localSheetId="0">Importacao!$A$1:$T$173</definedName>
    <definedName name="ExternalData_2264" localSheetId="0">Importacao!$A$1:$T$169</definedName>
    <definedName name="ExternalData_2265" localSheetId="0">Importacao!$A$1:$T$163</definedName>
    <definedName name="ExternalData_2266" localSheetId="0">Importacao!$A$1:$T$163</definedName>
    <definedName name="ExternalData_2267" localSheetId="0">Importacao!$A$1:$T$173</definedName>
    <definedName name="ExternalData_2268" localSheetId="0">Importacao!$A$1:$T$189</definedName>
    <definedName name="ExternalData_2269" localSheetId="0">Importacao!$A$1:$T$183</definedName>
    <definedName name="ExternalData_227" localSheetId="0">Importacao!$A$1:$S$173</definedName>
    <definedName name="ExternalData_2270" localSheetId="0">Importacao!$A$1:$T$173</definedName>
    <definedName name="ExternalData_2271" localSheetId="0">Importacao!$A$1:$T$155</definedName>
    <definedName name="ExternalData_2272" localSheetId="0">Importacao!$A$1:$T$189</definedName>
    <definedName name="ExternalData_2273" localSheetId="0">Importacao!$A$1:$T$173</definedName>
    <definedName name="ExternalData_2274" localSheetId="0">Importacao!$A$1:$T$165</definedName>
    <definedName name="ExternalData_2275" localSheetId="0">Importacao!$A$1:$T$177</definedName>
    <definedName name="ExternalData_2276" localSheetId="0">Importacao!$A$1:$T$173</definedName>
    <definedName name="ExternalData_2277" localSheetId="0">Importacao!$A$1:$T$173</definedName>
    <definedName name="ExternalData_2278" localSheetId="0">Importacao!$A$1:$T$167</definedName>
    <definedName name="ExternalData_2279" localSheetId="0">Importacao!$A$1:$T$173</definedName>
    <definedName name="ExternalData_228" localSheetId="0">Importacao!$A$1:$S$159</definedName>
    <definedName name="ExternalData_2280" localSheetId="0">Importacao!$A$1:$T$166</definedName>
    <definedName name="ExternalData_2281" localSheetId="0">Importacao!$A$1:$T$163</definedName>
    <definedName name="ExternalData_2282" localSheetId="0">Importacao!$A$1:$T$173</definedName>
    <definedName name="ExternalData_2283" localSheetId="0">Importacao!$A$1:$T$173</definedName>
    <definedName name="ExternalData_2284" localSheetId="0">Importacao!$A$1:$T$167</definedName>
    <definedName name="ExternalData_2285" localSheetId="0">Importacao!$A$1:$T$166</definedName>
    <definedName name="ExternalData_2286" localSheetId="0">Importacao!$A$1:$T$155</definedName>
    <definedName name="ExternalData_2287" localSheetId="0">Importacao!$A$1:$T$155</definedName>
    <definedName name="ExternalData_2288" localSheetId="0">Importacao!$A$1:$T$167</definedName>
    <definedName name="ExternalData_2289" localSheetId="0">Importacao!$A$1:$T$173</definedName>
    <definedName name="ExternalData_229" localSheetId="0">Importacao!$A$1:$S$159</definedName>
    <definedName name="ExternalData_2290" localSheetId="0">Importacao!$A$1:$T$157</definedName>
    <definedName name="ExternalData_2291" localSheetId="0">Importacao!$A$1:$T$173</definedName>
    <definedName name="ExternalData_2292" localSheetId="0">Importacao!$A$1:$T$173</definedName>
    <definedName name="ExternalData_2293" localSheetId="0">Importacao!$A$1:$T$155</definedName>
    <definedName name="ExternalData_2294" localSheetId="0">Importacao!$A$1:$T$167</definedName>
    <definedName name="ExternalData_2295" localSheetId="0">Importacao!$A$1:$T$157</definedName>
    <definedName name="ExternalData_2296" localSheetId="0">Importacao!$A$1:$T$173</definedName>
    <definedName name="ExternalData_2297" localSheetId="0">Importacao!$A$1:$T$173</definedName>
    <definedName name="ExternalData_2298" localSheetId="0">Importacao!$A$1:$T$173</definedName>
    <definedName name="ExternalData_2299" localSheetId="0">Importacao!$A$1:$T$194</definedName>
    <definedName name="ExternalData_23" localSheetId="0">Importacao!$A$1:$S$189</definedName>
    <definedName name="ExternalData_230" localSheetId="0">Importacao!$A$1:$S$155</definedName>
    <definedName name="ExternalData_2300" localSheetId="0">Importacao!$A$1:$T$171</definedName>
    <definedName name="ExternalData_2301" localSheetId="0">Importacao!$A$1:$T$171</definedName>
    <definedName name="ExternalData_2302" localSheetId="0">Importacao!$A$1:$T$173</definedName>
    <definedName name="ExternalData_2303" localSheetId="0">Importacao!$A$1:$T$175</definedName>
    <definedName name="ExternalData_2304" localSheetId="0">Importacao!$A$1:$T$155</definedName>
    <definedName name="ExternalData_2305" localSheetId="0">Importacao!$A$1:$T$161</definedName>
    <definedName name="ExternalData_2306" localSheetId="0">Importacao!$A$1:$T$153</definedName>
    <definedName name="ExternalData_2307" localSheetId="0">Importacao!$A$1:$T$163</definedName>
    <definedName name="ExternalData_2308" localSheetId="0">Importacao!$A$1:$T$163</definedName>
    <definedName name="ExternalData_2309" localSheetId="0">Importacao!$A$1:$T$169</definedName>
    <definedName name="ExternalData_231" localSheetId="0">Importacao!$A$1:$S$169</definedName>
    <definedName name="ExternalData_2310" localSheetId="0">Importacao!$A$1:$T$173</definedName>
    <definedName name="ExternalData_2311" localSheetId="0">Importacao!$A$1:$T$173</definedName>
    <definedName name="ExternalData_2312" localSheetId="0">Importacao!$A$1:$T$173</definedName>
    <definedName name="ExternalData_2313" localSheetId="0">Importacao!$A$1:$T$189</definedName>
    <definedName name="ExternalData_2314" localSheetId="0">Importacao!$A$1:$T$189</definedName>
    <definedName name="ExternalData_2315" localSheetId="0">Importacao!$A$1:$T$173</definedName>
    <definedName name="ExternalData_2316" localSheetId="0">Importacao!$A$1:$T$173</definedName>
    <definedName name="ExternalData_2317" localSheetId="0">Importacao!$A$1:$T$173</definedName>
    <definedName name="ExternalData_2318" localSheetId="0">Importacao!$A$1:$T$155</definedName>
    <definedName name="ExternalData_2319" localSheetId="0">Importacao!$A$1:$T$173</definedName>
    <definedName name="ExternalData_232" localSheetId="0">Importacao!$A$1:$S$167</definedName>
    <definedName name="ExternalData_2320" localSheetId="0">Importacao!$A$1:$T$167</definedName>
    <definedName name="ExternalData_2321" localSheetId="0">Importacao!$A$1:$T$173</definedName>
    <definedName name="ExternalData_2322" localSheetId="0">Importacao!$A$1:$T$157</definedName>
    <definedName name="ExternalData_2323" localSheetId="0">Importacao!$A$1:$T$169</definedName>
    <definedName name="ExternalData_2324" localSheetId="0">Importacao!$A$1:$T$173</definedName>
    <definedName name="ExternalData_2325" localSheetId="0">Importacao!$A$1:$T$194</definedName>
    <definedName name="ExternalData_2326" localSheetId="0">Importacao!$A$1:$T$173</definedName>
    <definedName name="ExternalData_2327" localSheetId="0">Importacao!$A$1:$T$155</definedName>
    <definedName name="ExternalData_2328" localSheetId="0">Importacao!$A$1:$T$153</definedName>
    <definedName name="ExternalData_2329" localSheetId="0">Importacao!$A$1:$T$175</definedName>
    <definedName name="ExternalData_233" localSheetId="0">Importacao!$A$1:$S$173</definedName>
    <definedName name="ExternalData_2330" localSheetId="0">Importacao!$A$1:$T$161</definedName>
    <definedName name="ExternalData_2331" localSheetId="0">Importacao!$A$1:$T$173</definedName>
    <definedName name="ExternalData_2332" localSheetId="0">Importacao!$A$1:$T$157</definedName>
    <definedName name="ExternalData_2333" localSheetId="0">Importacao!$A$1:$T$189</definedName>
    <definedName name="ExternalData_2334" localSheetId="0">Importacao!$A$1:$T$165</definedName>
    <definedName name="ExternalData_2335" localSheetId="0">Importacao!$A$1:$A$2</definedName>
    <definedName name="ExternalData_2336" localSheetId="0">Importacao!$A$1:$T$157</definedName>
    <definedName name="ExternalData_2337" localSheetId="0">Importacao!$A$1:$T$157</definedName>
    <definedName name="ExternalData_2338" localSheetId="0">Importacao!$A$1:$T$159</definedName>
    <definedName name="ExternalData_2339" localSheetId="0">Importacao!$A$1:$T$173</definedName>
    <definedName name="ExternalData_234" localSheetId="0">Importacao!$A$1:$S$173</definedName>
    <definedName name="ExternalData_2340" localSheetId="0">Importacao!$A$1:$T$169</definedName>
    <definedName name="ExternalData_2341" localSheetId="0">Importacao!$A$1:$T$153</definedName>
    <definedName name="ExternalData_2342" localSheetId="0">Importacao!$A$1:$T$157</definedName>
    <definedName name="ExternalData_2343" localSheetId="0">Importacao!$A$1:$T$159</definedName>
    <definedName name="ExternalData_2344" localSheetId="0">Importacao!$A$1:$T$161</definedName>
    <definedName name="ExternalData_2345" localSheetId="0">Importacao!$A$1:$T$157</definedName>
    <definedName name="ExternalData_2346" localSheetId="0">Importacao!$A$1:$T$165</definedName>
    <definedName name="ExternalData_2347" localSheetId="0">Importacao!$A$1:$T$153</definedName>
    <definedName name="ExternalData_2348" localSheetId="0">Importacao!$A$1:$T$153</definedName>
    <definedName name="ExternalData_2349" localSheetId="0">Importacao!$A$1:$T$163</definedName>
    <definedName name="ExternalData_235" localSheetId="0">Importacao!$A$1:$S$173</definedName>
    <definedName name="ExternalData_2350" localSheetId="0">Importacao!$A$1:$T$173</definedName>
    <definedName name="ExternalData_2351" localSheetId="0">Importacao!$A$1:$T$173</definedName>
    <definedName name="ExternalData_2352" localSheetId="0">Importacao!$A$1:$T$156</definedName>
    <definedName name="ExternalData_2353" localSheetId="0">Importacao!$A$1:$T$173</definedName>
    <definedName name="ExternalData_2354" localSheetId="0">Importacao!$A$1:$T$157</definedName>
    <definedName name="ExternalData_2355" localSheetId="0">Importacao!$A$1:$T$189</definedName>
    <definedName name="ExternalData_2356" localSheetId="0">Importacao!$A$1:$T$189</definedName>
    <definedName name="ExternalData_2357" localSheetId="0">Importacao!$A$1:$T$153</definedName>
    <definedName name="ExternalData_2358" localSheetId="0">Importacao!$A$1:$T$159</definedName>
    <definedName name="ExternalData_2359" localSheetId="0">Importacao!$A$1:$T$175</definedName>
    <definedName name="ExternalData_236" localSheetId="0">Importacao!$A$1:$S$189</definedName>
    <definedName name="ExternalData_2360" localSheetId="0">Importacao!$A$1:$T$153</definedName>
    <definedName name="ExternalData_2361" localSheetId="0">Importacao!$A$1:$T$153</definedName>
    <definedName name="ExternalData_2362" localSheetId="0">Importacao!$A$1:$T$163</definedName>
    <definedName name="ExternalData_2363" localSheetId="0">Importacao!$A$1:$T$169</definedName>
    <definedName name="ExternalData_2364" localSheetId="0">Importacao!$A$1:$T$169</definedName>
    <definedName name="ExternalData_2365" localSheetId="0">Importacao!$A$1:$T$189</definedName>
    <definedName name="ExternalData_2366" localSheetId="0">Importacao!$A$1:$T$189</definedName>
    <definedName name="ExternalData_2367" localSheetId="0">Importacao!$A$1:$T$173</definedName>
    <definedName name="ExternalData_2368" localSheetId="0">Importacao!$A$1:$T$173</definedName>
    <definedName name="ExternalData_2369" localSheetId="0">Importacao!$A$1:$T$173</definedName>
    <definedName name="ExternalData_237" localSheetId="0">Importacao!$A$1:$S$178</definedName>
    <definedName name="ExternalData_2370" localSheetId="0">Importacao!$A$1:$T$157</definedName>
    <definedName name="ExternalData_2371" localSheetId="0">Importacao!$A$1:$T$173</definedName>
    <definedName name="ExternalData_2372" localSheetId="0">Importacao!$A$1:$T$169</definedName>
    <definedName name="ExternalData_2373" localSheetId="0">Importacao!$A$1:$T$173</definedName>
    <definedName name="ExternalData_2374" localSheetId="0">Importacao!$A$1:$T$169</definedName>
    <definedName name="ExternalData_2375" localSheetId="0">Importacao!$A$1:$T$165</definedName>
    <definedName name="ExternalData_2376" localSheetId="0">Importacao!$A$1:$T$173</definedName>
    <definedName name="ExternalData_2377" localSheetId="0">Importacao!$A$1:$T$157</definedName>
    <definedName name="ExternalData_2378" localSheetId="0">Importacao!$A$1:$T$173</definedName>
    <definedName name="ExternalData_2379" localSheetId="0">Importacao!$A$1:$T$173</definedName>
    <definedName name="ExternalData_238" localSheetId="0">Importacao!$A$1:$S$169</definedName>
    <definedName name="ExternalData_2380" localSheetId="0">Importacao!$A$1:$T$171</definedName>
    <definedName name="ExternalData_2381" localSheetId="0">Importacao!$A$1:$T$173</definedName>
    <definedName name="ExternalData_2382" localSheetId="0">Importacao!$A$1:$T$173</definedName>
    <definedName name="ExternalData_2383" localSheetId="0">Importacao!$A$1:$T$169</definedName>
    <definedName name="ExternalData_2384" localSheetId="0">Importacao!$A$1:$T$157</definedName>
    <definedName name="ExternalData_2385" localSheetId="0">Importacao!$A$1:$T$161</definedName>
    <definedName name="ExternalData_2386" localSheetId="0">Importacao!$A$1:$T$171</definedName>
    <definedName name="ExternalData_2387" localSheetId="0">Importacao!$A$1:$T$155</definedName>
    <definedName name="ExternalData_2388" localSheetId="0">Importacao!$A$1:$T$181</definedName>
    <definedName name="ExternalData_2389" localSheetId="0">Importacao!$A$1:$T$175</definedName>
    <definedName name="ExternalData_239" localSheetId="0">Importacao!$A$1:$S$155</definedName>
    <definedName name="ExternalData_2390" localSheetId="0">Importacao!$A$1:$T$161</definedName>
    <definedName name="ExternalData_2391" localSheetId="0">Importacao!$A$1:$T$175</definedName>
    <definedName name="ExternalData_2392" localSheetId="0">Importacao!$A$1:$T$180</definedName>
    <definedName name="ExternalData_2393" localSheetId="0">Importacao!$A$1:$T$173</definedName>
    <definedName name="ExternalData_2394" localSheetId="0">Importacao!$A$1:$T$157</definedName>
    <definedName name="ExternalData_2395" localSheetId="0">Importacao!$A$1:$T$161</definedName>
    <definedName name="ExternalData_2396" localSheetId="0">Importacao!$A$1:$T$189</definedName>
    <definedName name="ExternalData_2397" localSheetId="0">Importacao!$A$1:$T$189</definedName>
    <definedName name="ExternalData_2398" localSheetId="0">Importacao!$A$1:$T$189</definedName>
    <definedName name="ExternalData_2399" localSheetId="0">Importacao!$A$1:$T$190</definedName>
    <definedName name="ExternalData_24" localSheetId="0">Importacao!$A$1:$S$189</definedName>
    <definedName name="ExternalData_240" localSheetId="0">Importacao!$A$1:$S$189</definedName>
    <definedName name="ExternalData_2400" localSheetId="0">Importacao!$A$1:$T$177</definedName>
    <definedName name="ExternalData_2401" localSheetId="0">Importacao!$A$1:$T$173</definedName>
    <definedName name="ExternalData_2402" localSheetId="0">Importacao!$A$1:$T$189</definedName>
    <definedName name="ExternalData_2403" localSheetId="0">Importacao!$A$1:$T$173</definedName>
    <definedName name="ExternalData_2404" localSheetId="0">Importacao!$A$1:$T$173</definedName>
    <definedName name="ExternalData_2405" localSheetId="0">Importacao!$A$1:$T$174</definedName>
    <definedName name="ExternalData_2406" localSheetId="0">Importacao!$A$1:$T$171</definedName>
    <definedName name="ExternalData_2407" localSheetId="0">Importacao!$A$1:$T$173</definedName>
    <definedName name="ExternalData_2408" localSheetId="0">Importacao!$A$1:$T$176</definedName>
    <definedName name="ExternalData_2409" localSheetId="0">Importacao!$A$1:$T$175</definedName>
    <definedName name="ExternalData_241" localSheetId="0">Importacao!$A$1:$S$173</definedName>
    <definedName name="ExternalData_2410" localSheetId="0">Importacao!$A$1:$T$173</definedName>
    <definedName name="ExternalData_2411" localSheetId="0">Importacao!$A$1:$T$157</definedName>
    <definedName name="ExternalData_2412" localSheetId="0">Importacao!$A$1:$T$190</definedName>
    <definedName name="ExternalData_2413" localSheetId="0">Importacao!$A$1:$T$173</definedName>
    <definedName name="ExternalData_2414" localSheetId="0">Importacao!$A$1:$T$159</definedName>
    <definedName name="ExternalData_2415" localSheetId="0">Importacao!$A$1:$T$190</definedName>
    <definedName name="ExternalData_2416" localSheetId="0">Importacao!$A$1:$T$193</definedName>
    <definedName name="ExternalData_2417" localSheetId="0">Importacao!$A$1:$T$181</definedName>
    <definedName name="ExternalData_2418" localSheetId="0">Importacao!$A$1:$T$192</definedName>
    <definedName name="ExternalData_2419" localSheetId="0">Importacao!$A$1:$T$192</definedName>
    <definedName name="ExternalData_242" localSheetId="0">Importacao!$A$1:$R$159</definedName>
    <definedName name="ExternalData_2420" localSheetId="0">Importacao!$A$1:$T$180</definedName>
    <definedName name="ExternalData_2421" localSheetId="0">Importacao!$A$1:$T$189</definedName>
    <definedName name="ExternalData_2422" localSheetId="0">Importacao!$A$1:$T$173</definedName>
    <definedName name="ExternalData_2423" localSheetId="0">Importacao!$A$1:$T$174</definedName>
    <definedName name="ExternalData_2424" localSheetId="0">Importacao!$A$1:$T$189</definedName>
    <definedName name="ExternalData_2425" localSheetId="0">Importacao!$A$1:$T$173</definedName>
    <definedName name="ExternalData_2426" localSheetId="0">Importacao!$A$1:$T$157</definedName>
    <definedName name="ExternalData_2427" localSheetId="0">Importacao!$A$1:$T$173</definedName>
    <definedName name="ExternalData_2428" localSheetId="0">Importacao!$A$1:$T$173</definedName>
    <definedName name="ExternalData_2429" localSheetId="0">Importacao!$A$1:$T$173</definedName>
    <definedName name="ExternalData_243" localSheetId="0">Importacao!$A$1:$S$169</definedName>
    <definedName name="ExternalData_2430" localSheetId="0">Importacao!$A$1:$T$190</definedName>
    <definedName name="ExternalData_2431" localSheetId="0">Importacao!$A$1:$T$173</definedName>
    <definedName name="ExternalData_2432" localSheetId="0">Importacao!$A$1:$T$189</definedName>
    <definedName name="ExternalData_2433" localSheetId="0">Importacao!$A$1:$T$173</definedName>
    <definedName name="ExternalData_2434" localSheetId="0">Importacao!$A$1:$T$194</definedName>
    <definedName name="ExternalData_2435" localSheetId="0">Importacao!$A$1:$T$173</definedName>
    <definedName name="ExternalData_2436" localSheetId="0">Importacao!$A$1:$T$173</definedName>
    <definedName name="ExternalData_2437" localSheetId="0">Importacao!$A$1:$T$173</definedName>
    <definedName name="ExternalData_2438" localSheetId="0">Importacao!$A$1:$T$181</definedName>
    <definedName name="ExternalData_2439" localSheetId="0">Importacao!$A$1:$T$189</definedName>
    <definedName name="ExternalData_244" localSheetId="0">Importacao!$A$1:$S$173</definedName>
    <definedName name="ExternalData_2440" localSheetId="0">Importacao!$A$1:$T$174</definedName>
    <definedName name="ExternalData_2441" localSheetId="0">Importacao!$A$1:$T$175</definedName>
    <definedName name="ExternalData_2442" localSheetId="0">Importacao!$A$1:$T$153</definedName>
    <definedName name="ExternalData_2443" localSheetId="0">Importacao!$A$1:$T$189</definedName>
    <definedName name="ExternalData_2444" localSheetId="0">Importacao!$A$1:$T$173</definedName>
    <definedName name="ExternalData_2445" localSheetId="0">Importacao!$A$1:$T$173</definedName>
    <definedName name="ExternalData_2446" localSheetId="0">Importacao!$A$1:$T$189</definedName>
    <definedName name="ExternalData_2447" localSheetId="0">Importacao!$A$1:$T$189</definedName>
    <definedName name="ExternalData_2448" localSheetId="0">Importacao!$A$1:$T$169</definedName>
    <definedName name="ExternalData_2449" localSheetId="0">Importacao!$A$1:$T$189</definedName>
    <definedName name="ExternalData_245" localSheetId="0">Importacao!$A$1:$S$173</definedName>
    <definedName name="ExternalData_2450" localSheetId="0">Importacao!$A$1:$T$189</definedName>
    <definedName name="ExternalData_2451" localSheetId="0">Importacao!$A$1:$T$189</definedName>
    <definedName name="ExternalData_2452" localSheetId="0">Importacao!$A$1:$T$173</definedName>
    <definedName name="ExternalData_2453" localSheetId="0">Importacao!$A$1:$T$185</definedName>
    <definedName name="ExternalData_2454" localSheetId="0">Importacao!$A$1:$T$189</definedName>
    <definedName name="ExternalData_2455" localSheetId="0">Importacao!$A$1:$T$189</definedName>
    <definedName name="ExternalData_2456" localSheetId="0">Importacao!$A$1:$T$189</definedName>
    <definedName name="ExternalData_2457" localSheetId="0">Importacao!$A$1:$T$161</definedName>
    <definedName name="ExternalData_2458" localSheetId="0">Importacao!$A$1:$T$189</definedName>
    <definedName name="ExternalData_2459" localSheetId="0">Importacao!$A$1:$T$173</definedName>
    <definedName name="ExternalData_246" localSheetId="0">Importacao!$A$1:$S$173</definedName>
    <definedName name="ExternalData_2460" localSheetId="0">Importacao!$A$1:$T$189</definedName>
    <definedName name="ExternalData_2461" localSheetId="0">Importacao!$A$1:$T$173</definedName>
    <definedName name="ExternalData_2462" localSheetId="0">Importacao!$A$1:$T$189</definedName>
    <definedName name="ExternalData_2463" localSheetId="0">Importacao!$A$1:$T$189</definedName>
    <definedName name="ExternalData_2464" localSheetId="0">Importacao!$A$1:$T$189</definedName>
    <definedName name="ExternalData_2465" localSheetId="0">Importacao!$A$1:$T$157</definedName>
    <definedName name="ExternalData_2466" localSheetId="0">Importacao!$A$1:$T$163</definedName>
    <definedName name="ExternalData_2467" localSheetId="0">Importacao!$A$1:$T$177</definedName>
    <definedName name="ExternalData_2468" localSheetId="0">Importacao!$A$1:$T$189</definedName>
    <definedName name="ExternalData_2469" localSheetId="0">Importacao!$A$1:$T$189</definedName>
    <definedName name="ExternalData_247" localSheetId="0">Importacao!$A$1:$S$155</definedName>
    <definedName name="ExternalData_2470" localSheetId="0">Importacao!$A$1:$T$189</definedName>
    <definedName name="ExternalData_2471" localSheetId="0">Importacao!$A$1:$T$189</definedName>
    <definedName name="ExternalData_2472" localSheetId="0">Importacao!$A$1:$T$189</definedName>
    <definedName name="ExternalData_2473" localSheetId="0">Importacao!$A$1:$T$189</definedName>
    <definedName name="ExternalData_2474" localSheetId="0">Importacao!$A$1:$T$187</definedName>
    <definedName name="ExternalData_2475" localSheetId="0">Importacao!$A$1:$T$177</definedName>
    <definedName name="ExternalData_2476" localSheetId="0">Importacao!$A$1:$T$189</definedName>
    <definedName name="ExternalData_2477" localSheetId="0">Importacao!$A$1:$T$193</definedName>
    <definedName name="ExternalData_2478" localSheetId="0">Importacao!$A$1:$T$190</definedName>
    <definedName name="ExternalData_2479" localSheetId="0">Importacao!$A$1:$T$177</definedName>
    <definedName name="ExternalData_248" localSheetId="0">Importacao!$A$1:$S$173</definedName>
    <definedName name="ExternalData_2480" localSheetId="0">Importacao!$A$1:$T$179</definedName>
    <definedName name="ExternalData_2481" localSheetId="0">Importacao!$A$1:$T$179</definedName>
    <definedName name="ExternalData_2482" localSheetId="0">Importacao!$A$1:$T$179</definedName>
    <definedName name="ExternalData_2483" localSheetId="0">Importacao!$A$1:$T$178</definedName>
    <definedName name="ExternalData_2484" localSheetId="0">Importacao!$A$1:$T$173</definedName>
    <definedName name="ExternalData_2485" localSheetId="0">Importacao!$A$1:$T$179</definedName>
    <definedName name="ExternalData_2486" localSheetId="0">Importacao!$A$1:$T$181</definedName>
    <definedName name="ExternalData_2487" localSheetId="0">Importacao!$A$1:$T$173</definedName>
    <definedName name="ExternalData_2488" localSheetId="0">Importacao!$A$1:$T$157</definedName>
    <definedName name="ExternalData_2489" localSheetId="0">Importacao!$A$1:$T$173</definedName>
    <definedName name="ExternalData_249" localSheetId="0">Importacao!$A$1:$S$173</definedName>
    <definedName name="ExternalData_2490" localSheetId="0">Importacao!$A$1:$T$173</definedName>
    <definedName name="ExternalData_2491" localSheetId="0">Importacao!$A$1:$T$180</definedName>
    <definedName name="ExternalData_2492" localSheetId="0">Importacao!$A$1:$T$177</definedName>
    <definedName name="ExternalData_2493" localSheetId="0">Importacao!$A$1:$T$172</definedName>
    <definedName name="ExternalData_2494" localSheetId="0">Importacao!$A$1:$T$181</definedName>
    <definedName name="ExternalData_2495" localSheetId="0">Importacao!$A$1:$T$176</definedName>
    <definedName name="ExternalData_2496" localSheetId="0">Importacao!$A$1:$T$173</definedName>
    <definedName name="ExternalData_2497" localSheetId="0">Importacao!$A$1:$T$189</definedName>
    <definedName name="ExternalData_2498" localSheetId="0">Importacao!$A$1:$T$189</definedName>
    <definedName name="ExternalData_2499" localSheetId="0">Importacao!$A$1:$T$185</definedName>
    <definedName name="ExternalData_25" localSheetId="0">Importacao!$A$1:$S$189</definedName>
    <definedName name="ExternalData_250" localSheetId="0">Importacao!$A$1:$S$189</definedName>
    <definedName name="ExternalData_2500" localSheetId="0">Importacao!$A$1:$T$173</definedName>
    <definedName name="ExternalData_2501" localSheetId="0">Importacao!$A$1:$T$173</definedName>
    <definedName name="ExternalData_2502" localSheetId="0">Importacao!$A$1:$T$189</definedName>
    <definedName name="ExternalData_2503" localSheetId="0">Importacao!$A$1:$T$189</definedName>
    <definedName name="ExternalData_2504" localSheetId="0">Importacao!$A$1:$T$189</definedName>
    <definedName name="ExternalData_2505" localSheetId="0">Importacao!$A$1:$T$173</definedName>
    <definedName name="ExternalData_2506" localSheetId="0">Importacao!$A$1:$T$194</definedName>
    <definedName name="ExternalData_2507" localSheetId="0">Importacao!$A$1:$T$173</definedName>
    <definedName name="ExternalData_2508" localSheetId="0">Importacao!$A$1:$T$189</definedName>
    <definedName name="ExternalData_2509" localSheetId="0">Importacao!$A$1:$T$189</definedName>
    <definedName name="ExternalData_251" localSheetId="0">Importacao!$A$1:$S$173</definedName>
    <definedName name="ExternalData_2510" localSheetId="0">Importacao!$A$1:$T$169</definedName>
    <definedName name="ExternalData_2511" localSheetId="0">Importacao!$A$1:$T$189</definedName>
    <definedName name="ExternalData_2512" localSheetId="0">Importacao!$A$1:$T$187</definedName>
    <definedName name="ExternalData_2513" localSheetId="0">Importacao!$A$1:$T$185</definedName>
    <definedName name="ExternalData_2514" localSheetId="0">Importacao!$A$1:$T$189</definedName>
    <definedName name="ExternalData_2515" localSheetId="0">Importacao!$A$1:$T$183</definedName>
    <definedName name="ExternalData_2516" localSheetId="0">Importacao!$A$1:$T$189</definedName>
    <definedName name="ExternalData_2517" localSheetId="0">Importacao!$A$1:$T$189</definedName>
    <definedName name="ExternalData_2518" localSheetId="0">Importacao!$A$1:$T$169</definedName>
    <definedName name="ExternalData_2519" localSheetId="0">Importacao!$A$1:$T$189</definedName>
    <definedName name="ExternalData_252" localSheetId="0">Importacao!$A$1:$S$173</definedName>
    <definedName name="ExternalData_2520" localSheetId="0">Importacao!$A$1:$T$187</definedName>
    <definedName name="ExternalData_2521" localSheetId="0">Importacao!$A$1:$T$189</definedName>
    <definedName name="ExternalData_2522" localSheetId="0">Importacao!$A$1:$T$189</definedName>
    <definedName name="ExternalData_2523" localSheetId="0">Importacao!$A$1:$T$189</definedName>
    <definedName name="ExternalData_2524" localSheetId="0">Importacao!$A$1:$T$189</definedName>
    <definedName name="ExternalData_2525" localSheetId="0">Importacao!$A$1:$T$189</definedName>
    <definedName name="ExternalData_2526" localSheetId="0">Importacao!$A$1:$T$189</definedName>
    <definedName name="ExternalData_2527" localSheetId="0">Importacao!$A$1:$T$189</definedName>
    <definedName name="ExternalData_2528" localSheetId="0">Importacao!$A$1:$T$189</definedName>
    <definedName name="ExternalData_2529" localSheetId="0">Importacao!$A$1:$T$181</definedName>
    <definedName name="ExternalData_253" localSheetId="0">Importacao!$A$1:$S$173</definedName>
    <definedName name="ExternalData_2530" localSheetId="0">Importacao!$A$1:$T$181</definedName>
    <definedName name="ExternalData_2531" localSheetId="0">Importacao!$A$1:$T$173</definedName>
    <definedName name="ExternalData_2532" localSheetId="0">Importacao!$A$1:$T$189</definedName>
    <definedName name="ExternalData_2533" localSheetId="0">Importacao!$A$1:$T$189</definedName>
    <definedName name="ExternalData_2534" localSheetId="0">Importacao!$A$1:$T$189</definedName>
    <definedName name="ExternalData_2535" localSheetId="0">Importacao!$A$1:$T$189</definedName>
    <definedName name="ExternalData_2536" localSheetId="0">Importacao!$A$1:$T$189</definedName>
    <definedName name="ExternalData_2537" localSheetId="0">Importacao!$A$1:$T$189</definedName>
    <definedName name="ExternalData_2538" localSheetId="0">Importacao!$A$1:$T$189</definedName>
    <definedName name="ExternalData_2539" localSheetId="0">Importacao!$A$1:$T$189</definedName>
    <definedName name="ExternalData_254" localSheetId="0">Importacao!$A$1:$S$189</definedName>
    <definedName name="ExternalData_2540" localSheetId="0">Importacao!$A$1:$T$189</definedName>
    <definedName name="ExternalData_2541" localSheetId="0">Importacao!$A$1:$T$194</definedName>
    <definedName name="ExternalData_2542" localSheetId="0">Importacao!$A$1:$T$194</definedName>
    <definedName name="ExternalData_2543" localSheetId="0">Importacao!$A$1:$T$182</definedName>
    <definedName name="ExternalData_2544" localSheetId="0">Importacao!$A$1:$T$188</definedName>
    <definedName name="ExternalData_2545" localSheetId="0">Importacao!$A$1:$T$190</definedName>
    <definedName name="ExternalData_2546" localSheetId="0">Importacao!$A$1:$T$193</definedName>
    <definedName name="ExternalData_2547" localSheetId="0">Importacao!$A$1:$T$193</definedName>
    <definedName name="ExternalData_2548" localSheetId="0">Importacao!$A$1:$T$176</definedName>
    <definedName name="ExternalData_2549" localSheetId="0">Importacao!$A$1:$T$194</definedName>
    <definedName name="ExternalData_255" localSheetId="0">Importacao!$A$1:$S$189</definedName>
    <definedName name="ExternalData_2550" localSheetId="0">Importacao!$A$1:$T$189</definedName>
    <definedName name="ExternalData_2551" localSheetId="0">Importacao!$A$1:$T$177</definedName>
    <definedName name="ExternalData_2552" localSheetId="0">Importacao!$A$1:$T$189</definedName>
    <definedName name="ExternalData_2553" localSheetId="0">Importacao!$A$1:$T$189</definedName>
    <definedName name="ExternalData_2554" localSheetId="0">Importacao!$A$1:$T$189</definedName>
    <definedName name="ExternalData_2555" localSheetId="0">Importacao!$A$1:$T$189</definedName>
    <definedName name="ExternalData_2556" localSheetId="0">Importacao!$A$1:$T$189</definedName>
    <definedName name="ExternalData_2557" localSheetId="0">Importacao!$A$1:$T$189</definedName>
    <definedName name="ExternalData_2558" localSheetId="0">Importacao!$A$1:$T$175</definedName>
    <definedName name="ExternalData_2559" localSheetId="0">Importacao!$A$1:$T$179</definedName>
    <definedName name="ExternalData_256" localSheetId="0">Importacao!$A$1:$S$189</definedName>
    <definedName name="ExternalData_2560" localSheetId="0">Importacao!$A$1:$T$177</definedName>
    <definedName name="ExternalData_2561" localSheetId="0">Importacao!$A$1:$T$190</definedName>
    <definedName name="ExternalData_2562" localSheetId="0">Importacao!$A$1:$T$190</definedName>
    <definedName name="ExternalData_2563" localSheetId="0">Importacao!$A$1:$T$190</definedName>
    <definedName name="ExternalData_2564" localSheetId="0">Importacao!$A$1:$T$195</definedName>
    <definedName name="ExternalData_2565" localSheetId="0">Importacao!$A$1:$T$173</definedName>
    <definedName name="ExternalData_2566" localSheetId="0">Importacao!$A$1:$T$173</definedName>
    <definedName name="ExternalData_2567" localSheetId="0">Importacao!$A$1:$T$165</definedName>
    <definedName name="ExternalData_2568" localSheetId="0">Importacao!$A$1:$T$173</definedName>
    <definedName name="ExternalData_2569" localSheetId="0">Importacao!$A$1:$T$161</definedName>
    <definedName name="ExternalData_257" localSheetId="0">Importacao!$A$1:$S$173</definedName>
    <definedName name="ExternalData_2570" localSheetId="0">Importacao!$A$1:$T$173</definedName>
    <definedName name="ExternalData_2571" localSheetId="0">Importacao!$A$1:$T$173</definedName>
    <definedName name="ExternalData_2572" localSheetId="0">Importacao!$A$1:$T$165</definedName>
    <definedName name="ExternalData_2573" localSheetId="0">Importacao!$A$1:$T$189</definedName>
    <definedName name="ExternalData_2574" localSheetId="0">Importacao!$A$1:$T$189</definedName>
    <definedName name="ExternalData_2575" localSheetId="0">Importacao!$A$1:$T$153</definedName>
    <definedName name="ExternalData_2576" localSheetId="0">Importacao!$A$1:$T$165</definedName>
    <definedName name="ExternalData_2577" localSheetId="0">Importacao!$A$1:$T$173</definedName>
    <definedName name="ExternalData_2578" localSheetId="0">Importacao!$A$1:$T$173</definedName>
    <definedName name="ExternalData_2579" localSheetId="0">Importacao!$A$1:$T$163</definedName>
    <definedName name="ExternalData_258" localSheetId="0">Importacao!$A$1:$S$173</definedName>
    <definedName name="ExternalData_2580" localSheetId="0">Importacao!$A$1:$T$165</definedName>
    <definedName name="ExternalData_2581" localSheetId="0">Importacao!$A$1:$T$157</definedName>
    <definedName name="ExternalData_2582" localSheetId="0">Importacao!$A$1:$T$173</definedName>
    <definedName name="ExternalData_2583" localSheetId="0">Importacao!$A$1:$T$173</definedName>
    <definedName name="ExternalData_2584" localSheetId="0">Importacao!$A$1:$T$153</definedName>
    <definedName name="ExternalData_2585" localSheetId="0">Importacao!$A$1:$T$173</definedName>
    <definedName name="ExternalData_2586" localSheetId="0">Importacao!$A$1:$T$173</definedName>
    <definedName name="ExternalData_2587" localSheetId="0">Importacao!$A$1:$T$183</definedName>
    <definedName name="ExternalData_2588" localSheetId="0">Importacao!$A$1:$T$189</definedName>
    <definedName name="ExternalData_2589" localSheetId="0">Importacao!$A$1:$T$189</definedName>
    <definedName name="ExternalData_259" localSheetId="0">Importacao!$A$1:$S$177</definedName>
    <definedName name="ExternalData_2590" localSheetId="0">Importacao!$A$1:$T$189</definedName>
    <definedName name="ExternalData_2591" localSheetId="0">Importacao!$A$1:$T$189</definedName>
    <definedName name="ExternalData_2592" localSheetId="0">Importacao!$A$1:$T$189</definedName>
    <definedName name="ExternalData_2593" localSheetId="0">Importacao!$A$1:$T$189</definedName>
    <definedName name="ExternalData_2594" localSheetId="0">Importacao!$A$1:$T$189</definedName>
    <definedName name="ExternalData_2595" localSheetId="0">Importacao!$A$1:$T$189</definedName>
    <definedName name="ExternalData_2596" localSheetId="0">Importacao!$A$1:$T$173</definedName>
    <definedName name="ExternalData_2597" localSheetId="0">Importacao!$A$1:$T$173</definedName>
    <definedName name="ExternalData_2598" localSheetId="0">Importacao!$A$1:$T$161</definedName>
    <definedName name="ExternalData_2599" localSheetId="0">Importacao!$A$1:$T$173</definedName>
    <definedName name="ExternalData_26" localSheetId="0">Importacao!$A$1:$S$189</definedName>
    <definedName name="ExternalData_260" localSheetId="0">Importacao!$A$1:$S$179</definedName>
    <definedName name="ExternalData_2600" localSheetId="0">Importacao!$A$1:$T$173</definedName>
    <definedName name="ExternalData_2601" localSheetId="0">Importacao!$A$1:$T$173</definedName>
    <definedName name="ExternalData_2602" localSheetId="0">Importacao!$A$1:$T$173</definedName>
    <definedName name="ExternalData_2603" localSheetId="0">Importacao!$A$1:$T$173</definedName>
    <definedName name="ExternalData_2604" localSheetId="0">Importacao!$A$1:$T$173</definedName>
    <definedName name="ExternalData_2605" localSheetId="0">Importacao!$A$1:$T$179</definedName>
    <definedName name="ExternalData_2606" localSheetId="0">Importacao!$A$1:$T$173</definedName>
    <definedName name="ExternalData_2607" localSheetId="0">Importacao!$A$1:$T$176</definedName>
    <definedName name="ExternalData_2608" localSheetId="0">Importacao!$A$1:$T$177</definedName>
    <definedName name="ExternalData_2609" localSheetId="0">Importacao!$A$1:$T$173</definedName>
    <definedName name="ExternalData_261" localSheetId="0">Importacao!$A$1:$S$171</definedName>
    <definedName name="ExternalData_2610" localSheetId="0">Importacao!$A$1:$T$157</definedName>
    <definedName name="ExternalData_2611" localSheetId="0">Importacao!$A$1:$T$178</definedName>
    <definedName name="ExternalData_2612" localSheetId="0">Importacao!$A$1:$T$178</definedName>
    <definedName name="ExternalData_2613" localSheetId="0">Importacao!$A$1:$T$173</definedName>
    <definedName name="ExternalData_2614" localSheetId="0">Importacao!$A$1:$T$157</definedName>
    <definedName name="ExternalData_2615" localSheetId="0">Importacao!$A$1:$T$173</definedName>
    <definedName name="ExternalData_2616" localSheetId="0">Importacao!$A$1:$T$173</definedName>
    <definedName name="ExternalData_2617" localSheetId="0">Importacao!$A$1:$T$177</definedName>
    <definedName name="ExternalData_2618" localSheetId="0">Importacao!$A$1:$T$157</definedName>
    <definedName name="ExternalData_2619" localSheetId="0">Importacao!$A$1:$T$167</definedName>
    <definedName name="ExternalData_262" localSheetId="0">Importacao!$A$1:$S$173</definedName>
    <definedName name="ExternalData_2620" localSheetId="0">Importacao!$A$1:$T$165</definedName>
    <definedName name="ExternalData_2621" localSheetId="0">Importacao!$A$1:$T$157</definedName>
    <definedName name="ExternalData_2622" localSheetId="0">Importacao!$A$1:$T$173</definedName>
    <definedName name="ExternalData_2623" localSheetId="0">Importacao!$A$1:$T$173</definedName>
    <definedName name="ExternalData_2624" localSheetId="0">Importacao!$A$1:$T$173</definedName>
    <definedName name="ExternalData_2625" localSheetId="0">Importacao!$A$1:$T$173</definedName>
    <definedName name="ExternalData_2626" localSheetId="0">Importacao!$A$1:$T$157</definedName>
    <definedName name="ExternalData_2627" localSheetId="0">Importacao!$A$1:$T$173</definedName>
    <definedName name="ExternalData_2628" localSheetId="0">Importacao!$A$1:$T$157</definedName>
    <definedName name="ExternalData_2629" localSheetId="0">Importacao!$A$1:$T$173</definedName>
    <definedName name="ExternalData_263" localSheetId="0">Importacao!$A$1:$S$155</definedName>
    <definedName name="ExternalData_2630" localSheetId="0">Importacao!$A$1:$T$189</definedName>
    <definedName name="ExternalData_2631" localSheetId="0">Importacao!$A$1:$T$189</definedName>
    <definedName name="ExternalData_2632" localSheetId="0">Importacao!$A$1:$T$189</definedName>
    <definedName name="ExternalData_2633" localSheetId="0">Importacao!$A$1:$T$189</definedName>
    <definedName name="ExternalData_2634" localSheetId="0">Importacao!$A$1:$T$161</definedName>
    <definedName name="ExternalData_2635" localSheetId="0">Importacao!$A$1:$T$155</definedName>
    <definedName name="ExternalData_2636" localSheetId="0">Importacao!$A$1:$T$161</definedName>
    <definedName name="ExternalData_2637" localSheetId="0">Importacao!$A$1:$T$161</definedName>
    <definedName name="ExternalData_2638" localSheetId="0">Importacao!$A$1:$T$173</definedName>
    <definedName name="ExternalData_2639" localSheetId="0">Importacao!$A$1:$T$173</definedName>
    <definedName name="ExternalData_264" localSheetId="0">Importacao!$A$1:$S$173</definedName>
    <definedName name="ExternalData_2640" localSheetId="0">Importacao!$A$1:$T$165</definedName>
    <definedName name="ExternalData_2641" localSheetId="0">Importacao!$A$1:$T$159</definedName>
    <definedName name="ExternalData_2642" localSheetId="0">Importacao!$A$1:$T$157</definedName>
    <definedName name="ExternalData_2643" localSheetId="0">Importacao!$A$1:$T$157</definedName>
    <definedName name="ExternalData_2644" localSheetId="0">Importacao!$A$1:$T$157</definedName>
    <definedName name="ExternalData_2645" localSheetId="0">Importacao!$A$1:$T$167</definedName>
    <definedName name="ExternalData_2646" localSheetId="0">Importacao!$A$1:$T$161</definedName>
    <definedName name="ExternalData_2647" localSheetId="0">Importacao!$A$1:$T$155</definedName>
    <definedName name="ExternalData_2648" localSheetId="0">Importacao!$A$1:$T$157</definedName>
    <definedName name="ExternalData_2649" localSheetId="0">Importacao!$A$1:$T$161</definedName>
    <definedName name="ExternalData_265" localSheetId="0">Importacao!$A$1:$S$159</definedName>
    <definedName name="ExternalData_2650" localSheetId="0">Importacao!$A$1:$T$175</definedName>
    <definedName name="ExternalData_2651" localSheetId="0">Importacao!$A$1:$T$157</definedName>
    <definedName name="ExternalData_2652" localSheetId="0">Importacao!$A$1:$T$185</definedName>
    <definedName name="ExternalData_2653" localSheetId="0">Importacao!$A$1:$T$165</definedName>
    <definedName name="ExternalData_2654" localSheetId="0">Importacao!$A$1:$T$173</definedName>
    <definedName name="ExternalData_2655" localSheetId="0">Importacao!$A$1:$T$177</definedName>
    <definedName name="ExternalData_2656" localSheetId="0">Importacao!$A$1:$T$161</definedName>
    <definedName name="ExternalData_2657" localSheetId="0">Importacao!$A$1:$T$167</definedName>
    <definedName name="ExternalData_2658" localSheetId="0">Importacao!$A$1:$T$153</definedName>
    <definedName name="ExternalData_2659" localSheetId="0">Importacao!$A$1:$T$173</definedName>
    <definedName name="ExternalData_266" localSheetId="0">Importacao!$A$1:$S$173</definedName>
    <definedName name="ExternalData_2660" localSheetId="0">Importacao!$A$1:$T$157</definedName>
    <definedName name="ExternalData_2661" localSheetId="0">Importacao!$A$1:$T$173</definedName>
    <definedName name="ExternalData_2662" localSheetId="0">Importacao!$A$1:$T$161</definedName>
    <definedName name="ExternalData_2663" localSheetId="0">Importacao!$A$1:$T$173</definedName>
    <definedName name="ExternalData_2664" localSheetId="0">Importacao!$A$1:$T$173</definedName>
    <definedName name="ExternalData_2665" localSheetId="0">Importacao!$A$1:$T$158</definedName>
    <definedName name="ExternalData_2666" localSheetId="0">Importacao!$A$1:$T$155</definedName>
    <definedName name="ExternalData_2667" localSheetId="0">Importacao!$A$1:$T$159</definedName>
    <definedName name="ExternalData_2668" localSheetId="0">Importacao!$A$1:$T$155</definedName>
    <definedName name="ExternalData_2669" localSheetId="0">Importacao!$A$1:$T$163</definedName>
    <definedName name="ExternalData_267" localSheetId="0">Importacao!$A$1:$S$173</definedName>
    <definedName name="ExternalData_2670" localSheetId="0">Importacao!$A$1:$T$159</definedName>
    <definedName name="ExternalData_2671" localSheetId="0">Importacao!$A$1:$T$163</definedName>
    <definedName name="ExternalData_2672" localSheetId="0">Importacao!$A$1:$T$155</definedName>
    <definedName name="ExternalData_2673" localSheetId="0">Importacao!$A$1:$T$167</definedName>
    <definedName name="ExternalData_2674" localSheetId="0">Importacao!$A$1:$T$161</definedName>
    <definedName name="ExternalData_2675" localSheetId="0">Importacao!$A$1:$T$167</definedName>
    <definedName name="ExternalData_2676" localSheetId="0">Importacao!$A$1:$T$177</definedName>
    <definedName name="ExternalData_2677" localSheetId="0">Importacao!$A$1:$T$173</definedName>
    <definedName name="ExternalData_2678" localSheetId="0">Importacao!$A$1:$T$177</definedName>
    <definedName name="ExternalData_2679" localSheetId="0">Importacao!$A$1:$T$177</definedName>
    <definedName name="ExternalData_268" localSheetId="0">Importacao!$A$1:$S$159</definedName>
    <definedName name="ExternalData_2680" localSheetId="0">Importacao!$A$1:$T$180</definedName>
    <definedName name="ExternalData_2681" localSheetId="0">Importacao!$A$1:$T$181</definedName>
    <definedName name="ExternalData_2682" localSheetId="0">Importacao!$A$1:$T$192</definedName>
    <definedName name="ExternalData_2683" localSheetId="0">Importacao!$A$1:$T$193</definedName>
    <definedName name="ExternalData_2684" localSheetId="0">Importacao!$A$1:$T$194</definedName>
    <definedName name="ExternalData_2685" localSheetId="0">Importacao!$A$1:$T$194</definedName>
    <definedName name="ExternalData_2686" localSheetId="0">Importacao!$A$1:$T$177</definedName>
    <definedName name="ExternalData_2687" localSheetId="0">Importacao!$A$1:$T$157</definedName>
    <definedName name="ExternalData_2688" localSheetId="0">Importacao!$A$1:$T$173</definedName>
    <definedName name="ExternalData_2689" localSheetId="0">Importacao!$A$1:$T$157</definedName>
    <definedName name="ExternalData_269" localSheetId="0">Importacao!$A$1:$S$171</definedName>
    <definedName name="ExternalData_2690" localSheetId="0">Importacao!$A$1:$T$177</definedName>
    <definedName name="ExternalData_2691" localSheetId="0">Importacao!$A$1:$T$157</definedName>
    <definedName name="ExternalData_2692" localSheetId="0">Importacao!$A$1:$T$176</definedName>
    <definedName name="ExternalData_2693" localSheetId="0">Importacao!$A$1:$T$177</definedName>
    <definedName name="ExternalData_2694" localSheetId="0">Importacao!$A$1:$T$157</definedName>
    <definedName name="ExternalData_2695" localSheetId="0">Importacao!$A$1:$T$175</definedName>
    <definedName name="ExternalData_2696" localSheetId="0">Importacao!$A$1:$T$176</definedName>
    <definedName name="ExternalData_2697" localSheetId="0">Importacao!$A$1:$T$173</definedName>
    <definedName name="ExternalData_2698" localSheetId="0">Importacao!$A$1:$T$173</definedName>
    <definedName name="ExternalData_2699" localSheetId="0">Importacao!$A$1:$T$173</definedName>
    <definedName name="ExternalData_27" localSheetId="0">Importacao!$A$1:$S$189</definedName>
    <definedName name="ExternalData_270" localSheetId="0">Importacao!$A$1:$S$155</definedName>
    <definedName name="ExternalData_2700" localSheetId="0">Importacao!$A$1:$T$161</definedName>
    <definedName name="ExternalData_2701" localSheetId="0">Importacao!$A$1:$T$161</definedName>
    <definedName name="ExternalData_2702" localSheetId="0">Importacao!$A$1:$T$189</definedName>
    <definedName name="ExternalData_2703" localSheetId="0">Importacao!$A$1:$T$173</definedName>
    <definedName name="ExternalData_2704" localSheetId="0">Importacao!$A$1:$T$173</definedName>
    <definedName name="ExternalData_2705" localSheetId="0">Importacao!$A$1:$T$177</definedName>
    <definedName name="ExternalData_2706" localSheetId="0">Importacao!$A$1:$T$177</definedName>
    <definedName name="ExternalData_2707" localSheetId="0">Importacao!$A$1:$T$177</definedName>
    <definedName name="ExternalData_2708" localSheetId="0">Importacao!$A$1:$T$157</definedName>
    <definedName name="ExternalData_2709" localSheetId="0">Importacao!$A$1:$T$178</definedName>
    <definedName name="ExternalData_271" localSheetId="0">Importacao!$A$1:$S$161</definedName>
    <definedName name="ExternalData_2710" localSheetId="0">Importacao!$A$1:$T$176</definedName>
    <definedName name="ExternalData_2711" localSheetId="0">Importacao!$A$1:$T$177</definedName>
    <definedName name="ExternalData_2712" localSheetId="0">Importacao!$A$1:$T$173</definedName>
    <definedName name="ExternalData_2713" localSheetId="0">Importacao!$A$1:$T$173</definedName>
    <definedName name="ExternalData_2714" localSheetId="0">Importacao!$A$1:$T$157</definedName>
    <definedName name="ExternalData_2715" localSheetId="0">Importacao!$A$1:$T$179</definedName>
    <definedName name="ExternalData_2716" localSheetId="0">Importacao!$A$1:$T$175</definedName>
    <definedName name="ExternalData_2717" localSheetId="0">Importacao!$A$1:$T$157</definedName>
    <definedName name="ExternalData_2718" localSheetId="0">Importacao!$A$1:$T$178</definedName>
    <definedName name="ExternalData_2719" localSheetId="0">Importacao!$A$1:$T$163</definedName>
    <definedName name="ExternalData_272" localSheetId="0">Importacao!$A$1:$S$167</definedName>
    <definedName name="ExternalData_2720" localSheetId="0">Importacao!$A$1:$T$178</definedName>
    <definedName name="ExternalData_2721" localSheetId="0">Importacao!$A$1:$T$176</definedName>
    <definedName name="ExternalData_2722" localSheetId="0">Importacao!$A$1:$T$178</definedName>
    <definedName name="ExternalData_2723" localSheetId="0">Importacao!$A$1:$T$176</definedName>
    <definedName name="ExternalData_2724" localSheetId="0">Importacao!$A$1:$T$173</definedName>
    <definedName name="ExternalData_2725" localSheetId="0">Importacao!$A$1:$T$165</definedName>
    <definedName name="ExternalData_2726" localSheetId="0">Importacao!$A$1:$T$155</definedName>
    <definedName name="ExternalData_2727" localSheetId="0">Importacao!$A$1:$T$142</definedName>
    <definedName name="ExternalData_2728" localSheetId="0">Importacao!$A$1:$T$176</definedName>
    <definedName name="ExternalData_2729" localSheetId="0">Importacao!$A$1:$T$157</definedName>
    <definedName name="ExternalData_273" localSheetId="0">Importacao!$A$1:$S$163</definedName>
    <definedName name="ExternalData_2730" localSheetId="0">Importacao!$A$1:$T$173</definedName>
    <definedName name="ExternalData_2731" localSheetId="0">Importacao!$A$1:$T$173</definedName>
    <definedName name="ExternalData_2732" localSheetId="0">Importacao!$A$1:$T$173</definedName>
    <definedName name="ExternalData_2733" localSheetId="0">Importacao!$A$1:$T$173</definedName>
    <definedName name="ExternalData_2734" localSheetId="0">Importacao!$A$1:$T$173</definedName>
    <definedName name="ExternalData_2735" localSheetId="0">Importacao!$A$1:$T$157</definedName>
    <definedName name="ExternalData_2736" localSheetId="0">Importacao!$A$1:$T$173</definedName>
    <definedName name="ExternalData_2737" localSheetId="0">Importacao!$A$1:$T$159</definedName>
    <definedName name="ExternalData_2738" localSheetId="0">Importacao!$A$1:$T$169</definedName>
    <definedName name="ExternalData_2739" localSheetId="0">Importacao!$A$1:$T$169</definedName>
    <definedName name="ExternalData_274" localSheetId="0">Importacao!$A$1:$S$163</definedName>
    <definedName name="ExternalData_2740" localSheetId="0">Importacao!$A$1:$T$155</definedName>
    <definedName name="ExternalData_2741" localSheetId="0">Importacao!$A$1:$T$161</definedName>
    <definedName name="ExternalData_2742" localSheetId="0">Importacao!$A$1:$T$173</definedName>
    <definedName name="ExternalData_2743" localSheetId="0">Importacao!$A$1:$T$171</definedName>
    <definedName name="ExternalData_2744" localSheetId="0">Importacao!$A$1:$T$165</definedName>
    <definedName name="ExternalData_2745" localSheetId="0">Importacao!$A$1:$T$173</definedName>
    <definedName name="ExternalData_2746" localSheetId="0">Importacao!$A$1:$T$153</definedName>
    <definedName name="ExternalData_2747" localSheetId="0">Importacao!$A$1:$T$153</definedName>
    <definedName name="ExternalData_2748" localSheetId="0">Importacao!$A$1:$T$163</definedName>
    <definedName name="ExternalData_2749" localSheetId="0">Importacao!$A$1:$T$153</definedName>
    <definedName name="ExternalData_275" localSheetId="0">Importacao!$A$1:$S$163</definedName>
    <definedName name="ExternalData_2750" localSheetId="0">Importacao!$A$1:$T$161</definedName>
    <definedName name="ExternalData_2751" localSheetId="0">Importacao!$A$1:$T$157</definedName>
    <definedName name="ExternalData_2752" localSheetId="0">Importacao!$A$1:$T$189</definedName>
    <definedName name="ExternalData_2753" localSheetId="0">Importacao!$A$1:$T$173</definedName>
    <definedName name="ExternalData_2754" localSheetId="0">Importacao!$A$1:$T$177</definedName>
    <definedName name="ExternalData_2755" localSheetId="0">Importacao!$A$1:$T$153</definedName>
    <definedName name="ExternalData_2756" localSheetId="0">Importacao!$A$1:$T$173</definedName>
    <definedName name="ExternalData_2757" localSheetId="0">Importacao!$A$1:$T$161</definedName>
    <definedName name="ExternalData_2758" localSheetId="0">Importacao!$A$1:$T$141</definedName>
    <definedName name="ExternalData_2759" localSheetId="0">Importacao!$A$1:$T$157</definedName>
    <definedName name="ExternalData_276" localSheetId="0">Importacao!$A$1:$S$167</definedName>
    <definedName name="ExternalData_2760" localSheetId="0">Importacao!$A$1:$T$157</definedName>
    <definedName name="ExternalData_2761" localSheetId="0">Importacao!$A$1:$T$173</definedName>
    <definedName name="ExternalData_2762" localSheetId="0">Importacao!$A$1:$T$173</definedName>
    <definedName name="ExternalData_2763" localSheetId="0">Importacao!$A$1:$T$173</definedName>
    <definedName name="ExternalData_2764" localSheetId="0">Importacao!$A$1:$T$173</definedName>
    <definedName name="ExternalData_2765" localSheetId="0">Importacao!$A$1:$T$159</definedName>
    <definedName name="ExternalData_2766" localSheetId="0">Importacao!$A$1:$T$167</definedName>
    <definedName name="ExternalData_2767" localSheetId="0">Importacao!$A$1:$T$173</definedName>
    <definedName name="ExternalData_2768" localSheetId="0">Importacao!$A$1:$T$173</definedName>
    <definedName name="ExternalData_2769" localSheetId="0">Importacao!$A$1:$T$173</definedName>
    <definedName name="ExternalData_277" localSheetId="0">Importacao!$A$1:$S$159</definedName>
    <definedName name="ExternalData_2770" localSheetId="0">Importacao!$A$1:$T$189</definedName>
    <definedName name="ExternalData_2771" localSheetId="0">Importacao!$A$1:$T$173</definedName>
    <definedName name="ExternalData_2772" localSheetId="0">Importacao!$A$1:$T$173</definedName>
    <definedName name="ExternalData_2773" localSheetId="0">Importacao!$A$1:$T$153</definedName>
    <definedName name="ExternalData_2774" localSheetId="0">Importacao!$A$1:$T$173</definedName>
    <definedName name="ExternalData_2775" localSheetId="0">Importacao!$A$1:$T$161</definedName>
    <definedName name="ExternalData_2776" localSheetId="0">Importacao!$A$1:$T$173</definedName>
    <definedName name="ExternalData_2777" localSheetId="0">Importacao!$A$1:$T$173</definedName>
    <definedName name="ExternalData_2778" localSheetId="0">Importacao!$A$1:$T$173</definedName>
    <definedName name="ExternalData_2779" localSheetId="0">Importacao!$A$1:$T$153</definedName>
    <definedName name="ExternalData_278" localSheetId="0">Importacao!$A$1:$S$155</definedName>
    <definedName name="ExternalData_2780" localSheetId="0">Importacao!$A$1:$T$153</definedName>
    <definedName name="ExternalData_2781" localSheetId="0">Importacao!$A$1:$T$173</definedName>
    <definedName name="ExternalData_2782" localSheetId="0">Importacao!$A$1:$T$173</definedName>
    <definedName name="ExternalData_2783" localSheetId="0">Importacao!$A$1:$T$173</definedName>
    <definedName name="ExternalData_2784" localSheetId="0">Importacao!$A$1:$T$191</definedName>
    <definedName name="ExternalData_2785" localSheetId="0">Importacao!$A$1:$T$193</definedName>
    <definedName name="ExternalData_2786" localSheetId="0">Importacao!$A$1:$T$161</definedName>
    <definedName name="ExternalData_2787" localSheetId="0">Importacao!$A$1:$T$183</definedName>
    <definedName name="ExternalData_2788" localSheetId="0">Importacao!$A$1:$T$173</definedName>
    <definedName name="ExternalData_2789" localSheetId="0">Importacao!$A$1:$T$163</definedName>
    <definedName name="ExternalData_279" localSheetId="0">Importacao!$A$1:$S$171</definedName>
    <definedName name="ExternalData_2790" localSheetId="0">Importacao!$A$1:$T$173</definedName>
    <definedName name="ExternalData_2791" localSheetId="0">Importacao!$A$1:$T$173</definedName>
    <definedName name="ExternalData_2792" localSheetId="0">Importacao!$A$1:$T$173</definedName>
    <definedName name="ExternalData_2793" localSheetId="0">Importacao!$A$1:$T$173</definedName>
    <definedName name="ExternalData_2794" localSheetId="0">Importacao!$A$1:$T$175</definedName>
    <definedName name="ExternalData_2795" localSheetId="0">Importacao!$A$1:$T$179</definedName>
    <definedName name="ExternalData_2796" localSheetId="0">Importacao!$A$1:$T$153</definedName>
    <definedName name="ExternalData_2797" localSheetId="0">Importacao!$A$1:$T$165</definedName>
    <definedName name="ExternalData_2798" localSheetId="0">Importacao!$A$1:$T$189</definedName>
    <definedName name="ExternalData_2799" localSheetId="0">Importacao!$A$1:$T$189</definedName>
    <definedName name="ExternalData_28" localSheetId="0">Importacao!$A$1:$S$187</definedName>
    <definedName name="ExternalData_280" localSheetId="0">Importacao!$A$1:$S$173</definedName>
    <definedName name="ExternalData_2800" localSheetId="0">Importacao!$A$1:$T$189</definedName>
    <definedName name="ExternalData_2801" localSheetId="0">Importacao!$A$1:$T$189</definedName>
    <definedName name="ExternalData_2802" localSheetId="0">Importacao!$A$1:$T$157</definedName>
    <definedName name="ExternalData_2803" localSheetId="0">Importacao!$A$1:$T$173</definedName>
    <definedName name="ExternalData_2804" localSheetId="0">Importacao!$A$1:$T$173</definedName>
    <definedName name="ExternalData_2805" localSheetId="0">Importacao!$A$1:$T$165</definedName>
    <definedName name="ExternalData_2806" localSheetId="0">Importacao!$A$1:$T$155</definedName>
    <definedName name="ExternalData_2807" localSheetId="0">Importacao!$A$1:$T$161</definedName>
    <definedName name="ExternalData_2808" localSheetId="0">Importacao!$A$1:$T$155</definedName>
    <definedName name="ExternalData_2809" localSheetId="0">Importacao!$A$1:$T$167</definedName>
    <definedName name="ExternalData_281" localSheetId="0">Importacao!$A$1:$S$159</definedName>
    <definedName name="ExternalData_2810" localSheetId="0">Importacao!$A$1:$T$173</definedName>
    <definedName name="ExternalData_2811" localSheetId="0">Importacao!$A$1:$T$157</definedName>
    <definedName name="ExternalData_2812" localSheetId="0">Importacao!$A$1:$T$173</definedName>
    <definedName name="ExternalData_2813" localSheetId="0">Importacao!$A$1:$T$173</definedName>
    <definedName name="ExternalData_2814" localSheetId="0">Importacao!$A$1:$T$173</definedName>
    <definedName name="ExternalData_2815" localSheetId="0">Importacao!$A$1:$T$173</definedName>
    <definedName name="ExternalData_2816" localSheetId="0">Importacao!$A$1:$T$173</definedName>
    <definedName name="ExternalData_2817" localSheetId="0">Importacao!$A$1:$T$194</definedName>
    <definedName name="ExternalData_2818" localSheetId="0">Importacao!$A$1:$T$169</definedName>
    <definedName name="ExternalData_2819" localSheetId="0">Importacao!$A$1:$T$155</definedName>
    <definedName name="ExternalData_282" localSheetId="0">Importacao!$A$1:$S$173</definedName>
    <definedName name="ExternalData_2820" localSheetId="0">Importacao!$A$1:$T$155</definedName>
    <definedName name="ExternalData_2821" localSheetId="0">Importacao!$A$1:$T$173</definedName>
    <definedName name="ExternalData_2822" localSheetId="0">Importacao!$A$1:$T$173</definedName>
    <definedName name="ExternalData_2823" localSheetId="0">Importacao!$A$1:$T$173</definedName>
    <definedName name="ExternalData_2824" localSheetId="0">Importacao!$A$1:$T$173</definedName>
    <definedName name="ExternalData_2825" localSheetId="0">Importacao!$A$1:$T$173</definedName>
    <definedName name="ExternalData_2826" localSheetId="0">Importacao!$A$1:$T$173</definedName>
    <definedName name="ExternalData_2827" localSheetId="0">Importacao!$A$1:$T$173</definedName>
    <definedName name="ExternalData_2828" localSheetId="0">Importacao!$A$1:$T$173</definedName>
    <definedName name="ExternalData_2829" localSheetId="0">Importacao!$A$1:$T$169</definedName>
    <definedName name="ExternalData_283" localSheetId="0">Importacao!$A$1:$S$159</definedName>
    <definedName name="ExternalData_2830" localSheetId="0">Importacao!$A$1:$T$169</definedName>
    <definedName name="ExternalData_2831" localSheetId="0">Importacao!$A$1:$T$155</definedName>
    <definedName name="ExternalData_2832" localSheetId="0">Importacao!$A$1:$T$169</definedName>
    <definedName name="ExternalData_2833" localSheetId="0">Importacao!$A$1:$T$171</definedName>
    <definedName name="ExternalData_2834" localSheetId="0">Importacao!$A$1:$T$165</definedName>
    <definedName name="ExternalData_2835" localSheetId="0">Importacao!$A$1:$T$153</definedName>
    <definedName name="ExternalData_2836" localSheetId="0">Importacao!$A$1:$T$177</definedName>
    <definedName name="ExternalData_2837" localSheetId="0">Importacao!$A$1:$T$173</definedName>
    <definedName name="ExternalData_2838" localSheetId="0">Importacao!$A$1:$T$173</definedName>
    <definedName name="ExternalData_2839" localSheetId="0">Importacao!$A$1:$T$161</definedName>
    <definedName name="ExternalData_284" localSheetId="0">Importacao!$A$1:$S$173</definedName>
    <definedName name="ExternalData_2840" localSheetId="0">Importacao!$A$1:$T$173</definedName>
    <definedName name="ExternalData_2841" localSheetId="0">Importacao!$A$1:$T$178</definedName>
    <definedName name="ExternalData_2842" localSheetId="0">Importacao!$A$1:$T$189</definedName>
    <definedName name="ExternalData_2843" localSheetId="0">Importacao!$A$1:$T$189</definedName>
    <definedName name="ExternalData_2844" localSheetId="0">Importacao!$A$1:$T$185</definedName>
    <definedName name="ExternalData_2845" localSheetId="0">Importacao!$A$1:$T$189</definedName>
    <definedName name="ExternalData_2846" localSheetId="0">Importacao!$A$1:$T$189</definedName>
    <definedName name="ExternalData_2847" localSheetId="0">Importacao!$A$1:$T$106</definedName>
    <definedName name="ExternalData_2848" localSheetId="0">Importacao!$A$1:$T$142</definedName>
    <definedName name="ExternalData_2849" localSheetId="0">Importacao!$A$1:$T$161</definedName>
    <definedName name="ExternalData_285" localSheetId="0">Importacao!$A$1:$S$187</definedName>
    <definedName name="ExternalData_2850" localSheetId="0">Importacao!$A$1:$T$161</definedName>
    <definedName name="ExternalData_2851" localSheetId="0">Importacao!$A$1:$T$161</definedName>
    <definedName name="ExternalData_2852" localSheetId="0">Importacao!$A$1:$T$111</definedName>
    <definedName name="ExternalData_2853" localSheetId="0">Importacao!$A$1:$T$113</definedName>
    <definedName name="ExternalData_2854" localSheetId="0">Importacao!$A$1:$T$189</definedName>
    <definedName name="ExternalData_2855" localSheetId="0">Importacao!$A$1:$T$189</definedName>
    <definedName name="ExternalData_2856" localSheetId="0">Importacao!$A$1:$T$173</definedName>
    <definedName name="ExternalData_2857" localSheetId="0">Importacao!$A$1:$T$173</definedName>
    <definedName name="ExternalData_2858" localSheetId="0">Importacao!$A$1:$T$177</definedName>
    <definedName name="ExternalData_2859" localSheetId="0">Importacao!$A$1:$T$189</definedName>
    <definedName name="ExternalData_286" localSheetId="0">Importacao!$A$1:$S$189</definedName>
    <definedName name="ExternalData_2860" localSheetId="0">Importacao!$A$1:$T$189</definedName>
    <definedName name="ExternalData_2861" localSheetId="0">Importacao!$A$1:$T$155</definedName>
    <definedName name="ExternalData_2862" localSheetId="0">Importacao!$A$1:$T$194</definedName>
    <definedName name="ExternalData_2863" localSheetId="0">Importacao!$A$1:$T$184</definedName>
    <definedName name="ExternalData_2864" localSheetId="0">Importacao!$A$1:$T$178</definedName>
    <definedName name="ExternalData_2865" localSheetId="0">Importacao!$A$1:$T$173</definedName>
    <definedName name="ExternalData_2866" localSheetId="0">Importacao!$A$1:$T$169</definedName>
    <definedName name="ExternalData_2867" localSheetId="0">Importacao!$A$1:$T$185</definedName>
    <definedName name="ExternalData_2868" localSheetId="0">Importacao!$A$1:$T$173</definedName>
    <definedName name="ExternalData_2869" localSheetId="0">Importacao!$A$1:$T$185</definedName>
    <definedName name="ExternalData_287" localSheetId="0">Importacao!$A$1:$S$173</definedName>
    <definedName name="ExternalData_2870" localSheetId="0">Importacao!$A$1:$T$171</definedName>
    <definedName name="ExternalData_2871" localSheetId="0">Importacao!$A$1:$T$169</definedName>
    <definedName name="ExternalData_2872" localSheetId="0">Importacao!$A$1:$T$153</definedName>
    <definedName name="ExternalData_2873" localSheetId="0">Importacao!$A$1:$T$187</definedName>
    <definedName name="ExternalData_2874" localSheetId="0">Importacao!$A$1:$T$189</definedName>
    <definedName name="ExternalData_2875" localSheetId="0">Importacao!$A$1:$T$192</definedName>
    <definedName name="ExternalData_2876" localSheetId="0">Importacao!$A$1:$T$173</definedName>
    <definedName name="ExternalData_2877" localSheetId="0">Importacao!$A$1:$T$173</definedName>
    <definedName name="ExternalData_2878" localSheetId="0">Importacao!$A$1:$T$189</definedName>
    <definedName name="ExternalData_2879" localSheetId="0">Importacao!$A$1:$T$192</definedName>
    <definedName name="ExternalData_288" localSheetId="0">Importacao!$A$1:$AG$249</definedName>
    <definedName name="ExternalData_2880" localSheetId="0">Importacao!$A$1:$T$189</definedName>
    <definedName name="ExternalData_2881" localSheetId="0">Importacao!$A$1:$T$189</definedName>
    <definedName name="ExternalData_2882" localSheetId="0">Importacao!$A$1:$T$173</definedName>
    <definedName name="ExternalData_2883" localSheetId="0">Importacao!$A$1:$T$178</definedName>
    <definedName name="ExternalData_2884" localSheetId="0">Importacao!$A$1:$T$173</definedName>
    <definedName name="ExternalData_2885" localSheetId="0">Importacao!$A$1:$T$177</definedName>
    <definedName name="ExternalData_2886" localSheetId="0">Importacao!$A$1:$T$185</definedName>
    <definedName name="ExternalData_2887" localSheetId="0">Importacao!$A$1:$T$185</definedName>
    <definedName name="ExternalData_2888" localSheetId="0">Importacao!$A$1:$T$169</definedName>
    <definedName name="ExternalData_2889" localSheetId="0">Importacao!$A$1:$T$177</definedName>
    <definedName name="ExternalData_289" localSheetId="0">Importacao!$A$1:$S$161</definedName>
    <definedName name="ExternalData_2890" localSheetId="0">Importacao!$A$1:$T$173</definedName>
    <definedName name="ExternalData_2891" localSheetId="0">Importacao!$A$1:$T$184</definedName>
    <definedName name="ExternalData_2892" localSheetId="0">Importacao!$A$1:$T$175</definedName>
    <definedName name="ExternalData_2893" localSheetId="0">Importacao!$A$1:$T$157</definedName>
    <definedName name="ExternalData_2894" localSheetId="0">Importacao!$A$1:$T$177</definedName>
    <definedName name="ExternalData_2895" localSheetId="0">Importacao!$A$1:$T$177</definedName>
    <definedName name="ExternalData_2896" localSheetId="0">Importacao!$A$1:$AD$192</definedName>
    <definedName name="ExternalData_2897" localSheetId="0">Importacao!$A$1:$AD$202</definedName>
    <definedName name="ExternalData_2898" localSheetId="0">Importacao!$A$1:$AD$201</definedName>
    <definedName name="ExternalData_29" localSheetId="0">Importacao!$A$1:$S$117</definedName>
    <definedName name="ExternalData_290" localSheetId="0">Importacao!$A$1:$S$192</definedName>
    <definedName name="ExternalData_291" localSheetId="0">Importacao!$A$1:$S$194</definedName>
    <definedName name="ExternalData_292" localSheetId="0">Importacao!$A$1:$S$189</definedName>
    <definedName name="ExternalData_293" localSheetId="0">Importacao!$A$1:$S$171</definedName>
    <definedName name="ExternalData_294" localSheetId="0">Importacao!$A$1:$S$189</definedName>
    <definedName name="ExternalData_295" localSheetId="0">Importacao!$A$1:$S$189</definedName>
    <definedName name="ExternalData_296" localSheetId="0">Importacao!$A$1:$S$185</definedName>
    <definedName name="ExternalData_297" localSheetId="0">Importacao!$A$1:$S$181</definedName>
    <definedName name="ExternalData_298" localSheetId="0">Importacao!$A$1:$S$189</definedName>
    <definedName name="ExternalData_299" localSheetId="0">Importacao!$A$1:$S$175</definedName>
    <definedName name="ExternalData_3" localSheetId="0">Importacao!$A$1:$S$173</definedName>
    <definedName name="ExternalData_30" localSheetId="0">Importacao!$A$1:$S$159</definedName>
    <definedName name="ExternalData_300" localSheetId="0">Importacao!$A$1:$S$189</definedName>
    <definedName name="ExternalData_301" localSheetId="0">Importacao!$A$1:$S$189</definedName>
    <definedName name="ExternalData_302" localSheetId="0">Importacao!$A$1:$S$189</definedName>
    <definedName name="ExternalData_303" localSheetId="0">Importacao!$A$1:$S$189</definedName>
    <definedName name="ExternalData_304" localSheetId="0">Importacao!$A$1:$S$173</definedName>
    <definedName name="ExternalData_305" localSheetId="0">Importacao!$A$1:$S$159</definedName>
    <definedName name="ExternalData_306" localSheetId="0">Importacao!$A$1:$S$173</definedName>
    <definedName name="ExternalData_307" localSheetId="0">Importacao!$A$1:$S$173</definedName>
    <definedName name="ExternalData_308" localSheetId="0">Importacao!$A$1:$S$173</definedName>
    <definedName name="ExternalData_309" localSheetId="0">Importacao!$A$1:$S$173</definedName>
    <definedName name="ExternalData_31" localSheetId="0">Importacao!$A$1:$S$159</definedName>
    <definedName name="ExternalData_310" localSheetId="0">Importacao!$A$1:$S$187</definedName>
    <definedName name="ExternalData_311" localSheetId="0">Importacao!$A$1:$S$189</definedName>
    <definedName name="ExternalData_312" localSheetId="0">Importacao!$A$1:$S$189</definedName>
    <definedName name="ExternalData_313" localSheetId="0">Importacao!$A$1:$S$179</definedName>
    <definedName name="ExternalData_314" localSheetId="0">Importacao!$A$1:$S$189</definedName>
    <definedName name="ExternalData_315" localSheetId="0">Importacao!$A$1:$S$171</definedName>
    <definedName name="ExternalData_316" localSheetId="0">Importacao!$A$1:$S$189</definedName>
    <definedName name="ExternalData_317" localSheetId="0">Importacao!$A$1:$S$185</definedName>
    <definedName name="ExternalData_318" localSheetId="0">Importacao!$A$1:$S$189</definedName>
    <definedName name="ExternalData_319" localSheetId="0">Importacao!$A$1:$S$189</definedName>
    <definedName name="ExternalData_32" localSheetId="0">Importacao!$A$1:$S$189</definedName>
    <definedName name="ExternalData_320" localSheetId="0">Importacao!$A$1:$S$189</definedName>
    <definedName name="ExternalData_321" localSheetId="0">Importacao!$A$1:$S$171</definedName>
    <definedName name="ExternalData_322" localSheetId="0">Importacao!$A$1:$S$186</definedName>
    <definedName name="ExternalData_323" localSheetId="0">Importacao!$A$1:$S$189</definedName>
    <definedName name="ExternalData_324" localSheetId="0">Importacao!$A$1:$S$189</definedName>
    <definedName name="ExternalData_325" localSheetId="0">Importacao!$A$1:$S$187</definedName>
    <definedName name="ExternalData_326" localSheetId="0">Importacao!$A$1:$S$165</definedName>
    <definedName name="ExternalData_327" localSheetId="0">Importacao!$A$1:$S$185</definedName>
    <definedName name="ExternalData_328" localSheetId="0">Importacao!$A$1:$S$169</definedName>
    <definedName name="ExternalData_329" localSheetId="0">Importacao!$A$1:$S$171</definedName>
    <definedName name="ExternalData_33" localSheetId="0">Importacao!$A$1:$S$189</definedName>
    <definedName name="ExternalData_330" localSheetId="0">Importacao!$A$1:$S$163</definedName>
    <definedName name="ExternalData_331" localSheetId="0">Importacao!$A$1:$S$169</definedName>
    <definedName name="ExternalData_332" localSheetId="0">Importacao!$A$1:$S$173</definedName>
    <definedName name="ExternalData_333" localSheetId="0">Importacao!$A$1:$S$173</definedName>
    <definedName name="ExternalData_334" localSheetId="0">Importacao!$A$1:$S$163</definedName>
    <definedName name="ExternalData_335" localSheetId="0">Importacao!$A$1:$S$179</definedName>
    <definedName name="ExternalData_336" localSheetId="0">Importacao!$A$1:$S$179</definedName>
    <definedName name="ExternalData_337" localSheetId="0">Importacao!$A$1:$S$173</definedName>
    <definedName name="ExternalData_338" localSheetId="0">Importacao!$A$1:$S$167</definedName>
    <definedName name="ExternalData_339" localSheetId="0">Importacao!$A$1:$S$159</definedName>
    <definedName name="ExternalData_34" localSheetId="0">Importacao!$A$1:$S$173</definedName>
    <definedName name="ExternalData_340" localSheetId="0">Importacao!$A$1:$S$173</definedName>
    <definedName name="ExternalData_341" localSheetId="0">Importacao!$A$1:$S$167</definedName>
    <definedName name="ExternalData_342" localSheetId="0">Importacao!$A$1:$S$163</definedName>
    <definedName name="ExternalData_343" localSheetId="0">Importacao!$A$1:$S$173</definedName>
    <definedName name="ExternalData_344" localSheetId="0">Importacao!$A$1:$S$167</definedName>
    <definedName name="ExternalData_345" localSheetId="0">Importacao!$A$1:$S$157</definedName>
    <definedName name="ExternalData_346" localSheetId="0">Importacao!$A$1:$S$163</definedName>
    <definedName name="ExternalData_347" localSheetId="0">Importacao!$A$1:$S$173</definedName>
    <definedName name="ExternalData_348" localSheetId="0">Importacao!$A$1:$S$161</definedName>
    <definedName name="ExternalData_349" localSheetId="0">Importacao!$A$1:$S$163</definedName>
    <definedName name="ExternalData_35" localSheetId="0">Importacao!$A$1:$S$159</definedName>
    <definedName name="ExternalData_350" localSheetId="0">Importacao!$A$1:$S$171</definedName>
    <definedName name="ExternalData_351" localSheetId="0">Importacao!$A$1:$S$155</definedName>
    <definedName name="ExternalData_352" localSheetId="0">Importacao!$A$1:$S$163</definedName>
    <definedName name="ExternalData_353" localSheetId="0">Importacao!$A$1:$S$153</definedName>
    <definedName name="ExternalData_354" localSheetId="0">Importacao!$A$1:$S$163</definedName>
    <definedName name="ExternalData_355" localSheetId="0">Importacao!$A$1:$S$159</definedName>
    <definedName name="ExternalData_356" localSheetId="0">Importacao!$A$1:$S$155</definedName>
    <definedName name="ExternalData_357" localSheetId="0">Importacao!$A$1:$S$163</definedName>
    <definedName name="ExternalData_358" localSheetId="0">Importacao!$A$1:$S$161</definedName>
    <definedName name="ExternalData_359" localSheetId="0">Importacao!$A$1:$S$167</definedName>
    <definedName name="ExternalData_36" localSheetId="0">Importacao!$A$1:$S$189</definedName>
    <definedName name="ExternalData_360" localSheetId="0">Importacao!$A$1:$S$173</definedName>
    <definedName name="ExternalData_361" localSheetId="0">Importacao!$A$1:$S$165</definedName>
    <definedName name="ExternalData_362" localSheetId="0">Importacao!$A$1:$S$161</definedName>
    <definedName name="ExternalData_363" localSheetId="0">Importacao!$A$1:$S$167</definedName>
    <definedName name="ExternalData_364" localSheetId="0">Importacao!$A$1:$S$159</definedName>
    <definedName name="ExternalData_365" localSheetId="0">Importacao!$A$1:$S$173</definedName>
    <definedName name="ExternalData_366" localSheetId="0">Importacao!$A$1:$S$159</definedName>
    <definedName name="ExternalData_367" localSheetId="0">Importacao!$A$1:$S$161</definedName>
    <definedName name="ExternalData_368" localSheetId="0">Importacao!$A$1:$S$163</definedName>
    <definedName name="ExternalData_369" localSheetId="0">Importacao!$A$1:$S$159</definedName>
    <definedName name="ExternalData_37" localSheetId="0">Importacao!$A$1:$S$173</definedName>
    <definedName name="ExternalData_370" localSheetId="0">Importacao!$A$1:$S$153</definedName>
    <definedName name="ExternalData_371" localSheetId="0">Importacao!$A$1:$S$161</definedName>
    <definedName name="ExternalData_372" localSheetId="0">Importacao!$A$1:$S$167</definedName>
    <definedName name="ExternalData_373" localSheetId="0">Importacao!$A$1:$S$171</definedName>
    <definedName name="ExternalData_374" localSheetId="0">Importacao!$A$1:$S$173</definedName>
    <definedName name="ExternalData_375" localSheetId="0">Importacao!$A$1:$S$163</definedName>
    <definedName name="ExternalData_376" localSheetId="0">Importacao!$A$1:$S$167</definedName>
    <definedName name="ExternalData_377" localSheetId="0">Importacao!$A$1:$S$159</definedName>
    <definedName name="ExternalData_378" localSheetId="0">Importacao!$A$1:$S$159</definedName>
    <definedName name="ExternalData_379" localSheetId="0">Importacao!$A$1:$S$169</definedName>
    <definedName name="ExternalData_38" localSheetId="0">Importacao!$A$1:$S$189</definedName>
    <definedName name="ExternalData_380" localSheetId="0">Importacao!$A$1:$S$157</definedName>
    <definedName name="ExternalData_381" localSheetId="0">Importacao!$A$1:$S$155</definedName>
    <definedName name="ExternalData_382" localSheetId="0">Importacao!$A$1:$S$167</definedName>
    <definedName name="ExternalData_383" localSheetId="0">Importacao!$A$1:$S$173</definedName>
    <definedName name="ExternalData_384" localSheetId="0">Importacao!$A$1:$S$173</definedName>
    <definedName name="ExternalData_385" localSheetId="0">Importacao!$A$1:$S$173</definedName>
    <definedName name="ExternalData_386" localSheetId="0">Importacao!$A$1:$S$157</definedName>
    <definedName name="ExternalData_387" localSheetId="0">Importacao!$A$1:$S$173</definedName>
    <definedName name="ExternalData_388" localSheetId="0">Importacao!$A$1:$S$173</definedName>
    <definedName name="ExternalData_389" localSheetId="0">Importacao!$A$1:$S$155</definedName>
    <definedName name="ExternalData_39" localSheetId="0">Importacao!$A$1:$S$181</definedName>
    <definedName name="ExternalData_390" localSheetId="0">Importacao!$A$1:$S$159</definedName>
    <definedName name="ExternalData_391" localSheetId="0">Importacao!$A$1:$S$156</definedName>
    <definedName name="ExternalData_392" localSheetId="0">Importacao!$A$1:$S$155</definedName>
    <definedName name="ExternalData_393" localSheetId="0">Importacao!$A$1:$S$173</definedName>
    <definedName name="ExternalData_394" localSheetId="0">Importacao!$A$1:$S$173</definedName>
    <definedName name="ExternalData_395" localSheetId="0">Importacao!$A$1:$S$155</definedName>
    <definedName name="ExternalData_396" localSheetId="0">Importacao!$A$1:$S$163</definedName>
    <definedName name="ExternalData_397" localSheetId="0">Importacao!$A$1:$S$163</definedName>
    <definedName name="ExternalData_398" localSheetId="0">Importacao!$A$1:$S$161</definedName>
    <definedName name="ExternalData_399" localSheetId="0">Importacao!$A$1:$S$163</definedName>
    <definedName name="ExternalData_4" localSheetId="0">Importacao!$A$1:$S$155</definedName>
    <definedName name="ExternalData_40" localSheetId="0">Importacao!$A$1:$S$178</definedName>
    <definedName name="ExternalData_400" localSheetId="0">Importacao!$A$1:$S$171</definedName>
    <definedName name="ExternalData_401" localSheetId="0">Importacao!$A$1:$S$163</definedName>
    <definedName name="ExternalData_402" localSheetId="0">Importacao!$A$1:$S$171</definedName>
    <definedName name="ExternalData_403" localSheetId="0">Importacao!$A$1:$S$161</definedName>
    <definedName name="ExternalData_404" localSheetId="0">Importacao!$A$1:$S$163</definedName>
    <definedName name="ExternalData_405" localSheetId="0">Importacao!$A$1:$S$163</definedName>
    <definedName name="ExternalData_406" localSheetId="0">Importacao!$A$1:$S$167</definedName>
    <definedName name="ExternalData_407" localSheetId="0">Importacao!$A$1:$S$155</definedName>
    <definedName name="ExternalData_408" localSheetId="0">Importacao!$A$1:$S$159</definedName>
    <definedName name="ExternalData_409" localSheetId="0">Importacao!$A$1:$S$159</definedName>
    <definedName name="ExternalData_41" localSheetId="0">Importacao!$A$1:$S$194</definedName>
    <definedName name="ExternalData_410" localSheetId="0">Importacao!$A$1:$S$159</definedName>
    <definedName name="ExternalData_411" localSheetId="0">Importacao!$A$1:$S$163</definedName>
    <definedName name="ExternalData_412" localSheetId="0">Importacao!$A$1:$S$169</definedName>
    <definedName name="ExternalData_413" localSheetId="0">Importacao!$A$1:$S$155</definedName>
    <definedName name="ExternalData_414" localSheetId="0">Importacao!$A$1:$S$159</definedName>
    <definedName name="ExternalData_415" localSheetId="0">Importacao!$A$1:$S$173</definedName>
    <definedName name="ExternalData_416" localSheetId="0">Importacao!$A$1:$S$163</definedName>
    <definedName name="ExternalData_417" localSheetId="0">Importacao!$A$1:$S$155</definedName>
    <definedName name="ExternalData_418" localSheetId="0">Importacao!$A$1:$S$159</definedName>
    <definedName name="ExternalData_419" localSheetId="0">Importacao!$A$1:$S$163</definedName>
    <definedName name="ExternalData_42" localSheetId="0">Importacao!$A$1:$S$171</definedName>
    <definedName name="ExternalData_420" localSheetId="0">Importacao!$A$1:$S$163</definedName>
    <definedName name="ExternalData_421" localSheetId="0">Importacao!$A$1:$S$155</definedName>
    <definedName name="ExternalData_422" localSheetId="0">Importacao!$A$1:$S$159</definedName>
    <definedName name="ExternalData_423" localSheetId="0">Importacao!$A$1:$S$173</definedName>
    <definedName name="ExternalData_424" localSheetId="0">Importacao!$A$1:$S$173</definedName>
    <definedName name="ExternalData_425" localSheetId="0">Importacao!$A$1:$S$189</definedName>
    <definedName name="ExternalData_426" localSheetId="0">Importacao!$A$1:$S$189</definedName>
    <definedName name="ExternalData_427" localSheetId="0">Importacao!$A$1:$S$175</definedName>
    <definedName name="ExternalData_428" localSheetId="0">Importacao!$A$1:$S$159</definedName>
    <definedName name="ExternalData_429" localSheetId="0">Importacao!$A$1:$S$159</definedName>
    <definedName name="ExternalData_43" localSheetId="0">Importacao!$A$1:$S$179</definedName>
    <definedName name="ExternalData_430" localSheetId="0">Importacao!$A$1:$S$173</definedName>
    <definedName name="ExternalData_431" localSheetId="0">Importacao!$A$1:$S$189</definedName>
    <definedName name="ExternalData_432" localSheetId="0">Importacao!$A$1:$S$189</definedName>
    <definedName name="ExternalData_433" localSheetId="0">Importacao!$A$1:$S$189</definedName>
    <definedName name="ExternalData_434" localSheetId="0">Importacao!$A$1:$S$163</definedName>
    <definedName name="ExternalData_435" localSheetId="0">Importacao!$A$1:$S$189</definedName>
    <definedName name="ExternalData_436" localSheetId="0">Importacao!$A$1:$S$189</definedName>
    <definedName name="ExternalData_437" localSheetId="0">Importacao!$A$1:$S$189</definedName>
    <definedName name="ExternalData_438" localSheetId="0">Importacao!$A$1:$S$173</definedName>
    <definedName name="ExternalData_439" localSheetId="0">Importacao!$A$1:$S$173</definedName>
    <definedName name="ExternalData_44" localSheetId="0">Importacao!$A$1:$S$185</definedName>
    <definedName name="ExternalData_440" localSheetId="0">Importacao!$A$1:$S$163</definedName>
    <definedName name="ExternalData_441" localSheetId="0">Importacao!$A$1:$S$159</definedName>
    <definedName name="ExternalData_442" localSheetId="0">Importacao!$A$1:$S$173</definedName>
    <definedName name="ExternalData_443" localSheetId="0">Importacao!$A$1:$S$173</definedName>
    <definedName name="ExternalData_444" localSheetId="0">Importacao!$A$1:$S$169</definedName>
    <definedName name="ExternalData_445" localSheetId="0">Importacao!$A$1:$S$173</definedName>
    <definedName name="ExternalData_446" localSheetId="0">Importacao!$A$1:$S$173</definedName>
    <definedName name="ExternalData_447" localSheetId="0">Importacao!$A$1:$S$173</definedName>
    <definedName name="ExternalData_448" localSheetId="0">Importacao!$A$1:$S$173</definedName>
    <definedName name="ExternalData_449" localSheetId="0">Importacao!$A$1:$S$173</definedName>
    <definedName name="ExternalData_45" localSheetId="0">Importacao!$A$1:$S$189</definedName>
    <definedName name="ExternalData_450" localSheetId="0">Importacao!$A$1:$S$173</definedName>
    <definedName name="ExternalData_451" localSheetId="0">Importacao!$A$1:$S$173</definedName>
    <definedName name="ExternalData_452" localSheetId="0">Importacao!$A$1:$S$173</definedName>
    <definedName name="ExternalData_453" localSheetId="0">Importacao!$A$1:$S$173</definedName>
    <definedName name="ExternalData_454" localSheetId="0">Importacao!$A$1:$S$173</definedName>
    <definedName name="ExternalData_455" localSheetId="0">Importacao!$A$1:$S$171</definedName>
    <definedName name="ExternalData_456" localSheetId="0">Importacao!$A$1:$S$155</definedName>
    <definedName name="ExternalData_457" localSheetId="0">Importacao!$A$1:$S$163</definedName>
    <definedName name="ExternalData_458" localSheetId="0">Importacao!$A$1:$S$161</definedName>
    <definedName name="ExternalData_459" localSheetId="0">Importacao!$A$1:$S$173</definedName>
    <definedName name="ExternalData_46" localSheetId="0">Importacao!$A$1:$S$189</definedName>
    <definedName name="ExternalData_460" localSheetId="0">Importacao!$A$1:$S$173</definedName>
    <definedName name="ExternalData_461" localSheetId="0">Importacao!$A$1:$S$173</definedName>
    <definedName name="ExternalData_462" localSheetId="0">Importacao!$A$1:$S$173</definedName>
    <definedName name="ExternalData_463" localSheetId="0">Importacao!$A$1:$S$173</definedName>
    <definedName name="ExternalData_464" localSheetId="0">Importacao!$A$1:$S$173</definedName>
    <definedName name="ExternalData_465" localSheetId="0">Importacao!$A$1:$S$173</definedName>
    <definedName name="ExternalData_466" localSheetId="0">Importacao!$A$1:$S$157</definedName>
    <definedName name="ExternalData_467" localSheetId="0">Importacao!$A$1:$S$163</definedName>
    <definedName name="ExternalData_468" localSheetId="0">Importacao!$A$1:$S$167</definedName>
    <definedName name="ExternalData_469" localSheetId="0">Importacao!$A$1:$S$189</definedName>
    <definedName name="ExternalData_47" localSheetId="0">Importacao!$A$1:$S$177</definedName>
    <definedName name="ExternalData_470" localSheetId="0">Importacao!$A$1:$S$189</definedName>
    <definedName name="ExternalData_471" localSheetId="0">Importacao!$A$1:$S$173</definedName>
    <definedName name="ExternalData_472" localSheetId="0">Importacao!$A$1:$S$167</definedName>
    <definedName name="ExternalData_473" localSheetId="0">Importacao!$A$1:$S$172</definedName>
    <definedName name="ExternalData_474" localSheetId="0">Importacao!$A$1:$S$193</definedName>
    <definedName name="ExternalData_475" localSheetId="0">Importacao!$A$1:$S$189</definedName>
    <definedName name="ExternalData_476" localSheetId="0">Importacao!$A$1:$S$189</definedName>
    <definedName name="ExternalData_477" localSheetId="0">Importacao!$A$1:$S$155</definedName>
    <definedName name="ExternalData_478" localSheetId="0">Importacao!$A$1:$S$189</definedName>
    <definedName name="ExternalData_479" localSheetId="0">Importacao!$A$1:$S$171</definedName>
    <definedName name="ExternalData_48" localSheetId="0">Importacao!$A$1:$S$189</definedName>
    <definedName name="ExternalData_480" localSheetId="0">Importacao!$A$1:$S$173</definedName>
    <definedName name="ExternalData_481" localSheetId="0">Importacao!$A$1:$S$146</definedName>
    <definedName name="ExternalData_482" localSheetId="0">Importacao!$A$1:$S$167</definedName>
    <definedName name="ExternalData_483" localSheetId="0">Importacao!$A$1:$S$171</definedName>
    <definedName name="ExternalData_484" localSheetId="0">Importacao!$A$1:$S$173</definedName>
    <definedName name="ExternalData_485" localSheetId="0">Importacao!$A$1:$S$157</definedName>
    <definedName name="ExternalData_486" localSheetId="0">Importacao!$A$1:$S$153</definedName>
    <definedName name="ExternalData_487" localSheetId="0">Importacao!$A$1:$S$153</definedName>
    <definedName name="ExternalData_488" localSheetId="0">Importacao!$A$1:$S$159</definedName>
    <definedName name="ExternalData_489" localSheetId="0">Importacao!$A$1:$S$163</definedName>
    <definedName name="ExternalData_49" localSheetId="0">Importacao!$A$1:$S$177</definedName>
    <definedName name="ExternalData_490" localSheetId="0">Importacao!$A$1:$S$155</definedName>
    <definedName name="ExternalData_491" localSheetId="0">Importacao!$A$1:$S$177</definedName>
    <definedName name="ExternalData_492" localSheetId="0">Importacao!$A$1:$S$161</definedName>
    <definedName name="ExternalData_493" localSheetId="0">Importacao!$A$1:$S$157</definedName>
    <definedName name="ExternalData_494" localSheetId="0">Importacao!$A$1:$S$134</definedName>
    <definedName name="ExternalData_495" localSheetId="0">Importacao!$A$1:$S$157</definedName>
    <definedName name="ExternalData_496" localSheetId="0">Importacao!$A$1:$S$157</definedName>
    <definedName name="ExternalData_497" localSheetId="0">Importacao!$A$1:$S$153</definedName>
    <definedName name="ExternalData_498" localSheetId="0">Importacao!$A$1:$S$161</definedName>
    <definedName name="ExternalData_499" localSheetId="0">Importacao!$A$1:$S$165</definedName>
    <definedName name="ExternalData_5" localSheetId="0">Importacao!$A$1:$S$155</definedName>
    <definedName name="ExternalData_50" localSheetId="0">Importacao!$A$1:$S$187</definedName>
    <definedName name="ExternalData_500" localSheetId="0">Importacao!$A$1:$S$189</definedName>
    <definedName name="ExternalData_501" localSheetId="0">Importacao!$A$1:$S$153</definedName>
    <definedName name="ExternalData_502" localSheetId="0">Importacao!$A$1:$S$173</definedName>
    <definedName name="ExternalData_503" localSheetId="0">Importacao!$A$1:$S$153</definedName>
    <definedName name="ExternalData_504" localSheetId="0">Importacao!$A$1:$S$173</definedName>
    <definedName name="ExternalData_505" localSheetId="0">Importacao!$A$1:$S$173</definedName>
    <definedName name="ExternalData_506" localSheetId="0">Importacao!$A$1:$S$157</definedName>
    <definedName name="ExternalData_507" localSheetId="0">Importacao!$A$1:$S$153</definedName>
    <definedName name="ExternalData_508" localSheetId="0">Importacao!$A$1:$S$153</definedName>
    <definedName name="ExternalData_509" localSheetId="0">Importacao!$A$1:$S$167</definedName>
    <definedName name="ExternalData_51" localSheetId="0">Importacao!$A$1:$S$173</definedName>
    <definedName name="ExternalData_510" localSheetId="0">Importacao!$A$1:$S$159</definedName>
    <definedName name="ExternalData_511" localSheetId="0">Importacao!$A$1:$S$173</definedName>
    <definedName name="ExternalData_512" localSheetId="0">Importacao!$A$1:$S$173</definedName>
    <definedName name="ExternalData_513" localSheetId="0">Importacao!$A$1:$R$85</definedName>
    <definedName name="ExternalData_514" localSheetId="0">Importacao!$A$1:$S$159</definedName>
    <definedName name="ExternalData_515" localSheetId="0">Importacao!$A$1:$S$173</definedName>
    <definedName name="ExternalData_516" localSheetId="0">Importacao!$A$1:$S$163</definedName>
    <definedName name="ExternalData_517" localSheetId="0">Importacao!$A$1:$S$173</definedName>
    <definedName name="ExternalData_518" localSheetId="0">Importacao!$A$1:$S$163</definedName>
    <definedName name="ExternalData_519" localSheetId="0">Importacao!$A$1:$S$173</definedName>
    <definedName name="ExternalData_52" localSheetId="0">Importacao!$A$1:$S$159</definedName>
    <definedName name="ExternalData_520" localSheetId="0">Importacao!$A$1:$S$173</definedName>
    <definedName name="ExternalData_521" localSheetId="0">Importacao!$A$1:$S$173</definedName>
    <definedName name="ExternalData_522" localSheetId="0">Importacao!$A$1:$S$155</definedName>
    <definedName name="ExternalData_523" localSheetId="0">Importacao!$A$1:$S$173</definedName>
    <definedName name="ExternalData_524" localSheetId="0">Importacao!$A$1:$S$173</definedName>
    <definedName name="ExternalData_525" localSheetId="0">Importacao!$A$1:$S$189</definedName>
    <definedName name="ExternalData_526" localSheetId="0">Importacao!$A$1:$S$157</definedName>
    <definedName name="ExternalData_527" localSheetId="0">Importacao!$A$1:$S$161</definedName>
    <definedName name="ExternalData_528" localSheetId="0">Importacao!$A$1:$S$171</definedName>
    <definedName name="ExternalData_529" localSheetId="0">Importacao!$A$1:$S$177</definedName>
    <definedName name="ExternalData_53" localSheetId="0">Importacao!$A$1:$S$173</definedName>
    <definedName name="ExternalData_530" localSheetId="0">Importacao!$A$1:$S$161</definedName>
    <definedName name="ExternalData_531" localSheetId="0">Importacao!$A$1:$S$157</definedName>
    <definedName name="ExternalData_532" localSheetId="0">Importacao!$A$1:$S$155</definedName>
    <definedName name="ExternalData_533" localSheetId="0">Importacao!$A$1:$S$155</definedName>
    <definedName name="ExternalData_534" localSheetId="0">Importacao!$A$1:$S$153</definedName>
    <definedName name="ExternalData_535" localSheetId="0">Importacao!$A$1:$S$173</definedName>
    <definedName name="ExternalData_536" localSheetId="0">Importacao!$A$1:$S$173</definedName>
    <definedName name="ExternalData_537" localSheetId="0">Importacao!$A$1:$S$189</definedName>
    <definedName name="ExternalData_538" localSheetId="0">Importacao!$A$1:$S$171</definedName>
    <definedName name="ExternalData_539" localSheetId="0">Importacao!$A$1:$S$159</definedName>
    <definedName name="ExternalData_54" localSheetId="0">Importacao!$A$1:$S$167</definedName>
    <definedName name="ExternalData_540" localSheetId="0">Importacao!$A$1:$S$161</definedName>
    <definedName name="ExternalData_541" localSheetId="0">Importacao!$A$1:$S$159</definedName>
    <definedName name="ExternalData_542" localSheetId="0">Importacao!$A$1:$S$165</definedName>
    <definedName name="ExternalData_543" localSheetId="0">Importacao!$A$1:$S$173</definedName>
    <definedName name="ExternalData_544" localSheetId="0">Importacao!$A$1:$S$171</definedName>
    <definedName name="ExternalData_545" localSheetId="0">Importacao!$A$1:$S$173</definedName>
    <definedName name="ExternalData_546" localSheetId="0">Importacao!$A$1:$S$153</definedName>
    <definedName name="ExternalData_547" localSheetId="0">Importacao!$A$1:$S$157</definedName>
    <definedName name="ExternalData_548" localSheetId="0">Importacao!$A$1:$S$153</definedName>
    <definedName name="ExternalData_549" localSheetId="0">Importacao!$A$1:$S$153</definedName>
    <definedName name="ExternalData_55" localSheetId="0">Importacao!$A$1:$S$173</definedName>
    <definedName name="ExternalData_550" localSheetId="0">Importacao!$A$1:$S$171</definedName>
    <definedName name="ExternalData_551" localSheetId="0">Importacao!$A$1:$S$173</definedName>
    <definedName name="ExternalData_552" localSheetId="0">Importacao!$A$1:$S$159</definedName>
    <definedName name="ExternalData_553" localSheetId="0">Importacao!$A$1:$S$173</definedName>
    <definedName name="ExternalData_554" localSheetId="0">Importacao!$A$1:$S$173</definedName>
    <definedName name="ExternalData_555" localSheetId="0">Importacao!$A$1:$S$165</definedName>
    <definedName name="ExternalData_556" localSheetId="0">Importacao!$A$1:$S$153</definedName>
    <definedName name="ExternalData_557" localSheetId="0">Importacao!$A$1:$S$187</definedName>
    <definedName name="ExternalData_558" localSheetId="0">Importacao!$A$1:$S$173</definedName>
    <definedName name="ExternalData_559" localSheetId="0">Importacao!$A$1:$S$157</definedName>
    <definedName name="ExternalData_56" localSheetId="0">Importacao!$A$1:$S$173</definedName>
    <definedName name="ExternalData_560" localSheetId="0">Importacao!$A$1:$S$189</definedName>
    <definedName name="ExternalData_561" localSheetId="0">Importacao!$A$1:$S$159</definedName>
    <definedName name="ExternalData_562" localSheetId="0">Importacao!$A$1:$S$189</definedName>
    <definedName name="ExternalData_563" localSheetId="0">Importacao!$A$1:$S$173</definedName>
    <definedName name="ExternalData_564" localSheetId="0">Importacao!$A$1:$S$173</definedName>
    <definedName name="ExternalData_565" localSheetId="0">Importacao!$A$1:$S$173</definedName>
    <definedName name="ExternalData_566" localSheetId="0">Importacao!$A$1:$S$193</definedName>
    <definedName name="ExternalData_567" localSheetId="0">Importacao!$A$1:$S$159</definedName>
    <definedName name="ExternalData_568" localSheetId="0">Importacao!$A$1:$S$173</definedName>
    <definedName name="ExternalData_569" localSheetId="0">Importacao!$A$1:$S$155</definedName>
    <definedName name="ExternalData_57" localSheetId="0">Importacao!$A$1:$S$159</definedName>
    <definedName name="ExternalData_570" localSheetId="0">Importacao!$A$1:$S$163</definedName>
    <definedName name="ExternalData_571" localSheetId="0">Importacao!$A$1:$S$189</definedName>
    <definedName name="ExternalData_572" localSheetId="0">Importacao!$A$1:$S$157</definedName>
    <definedName name="ExternalData_573" localSheetId="0">Importacao!$A$1:$S$179</definedName>
    <definedName name="ExternalData_574" localSheetId="0">Importacao!$A$1:$S$189</definedName>
    <definedName name="ExternalData_575" localSheetId="0">Importacao!$A$1:$S$189</definedName>
    <definedName name="ExternalData_576" localSheetId="0">Importacao!$A$1:$S$189</definedName>
    <definedName name="ExternalData_577" localSheetId="0">Importacao!$A$1:$S$163</definedName>
    <definedName name="ExternalData_578" localSheetId="0">Importacao!$A$1:$S$155</definedName>
    <definedName name="ExternalData_579" localSheetId="0">Importacao!$A$1:$S$159</definedName>
    <definedName name="ExternalData_58" localSheetId="0">Importacao!$A$1:$S$159</definedName>
    <definedName name="ExternalData_580" localSheetId="0">Importacao!$A$1:$S$194</definedName>
    <definedName name="ExternalData_581" localSheetId="0">Importacao!$A$1:$S$175</definedName>
    <definedName name="ExternalData_582" localSheetId="0">Importacao!$A$1:$S$185</definedName>
    <definedName name="ExternalData_583" localSheetId="0">Importacao!$A$1:$S$159</definedName>
    <definedName name="ExternalData_584" localSheetId="0">Importacao!$A$1:$S$165</definedName>
    <definedName name="ExternalData_585" localSheetId="0">Importacao!$A$1:$S$173</definedName>
    <definedName name="ExternalData_586" localSheetId="0">Importacao!$A$1:$S$161</definedName>
    <definedName name="ExternalData_587" localSheetId="0">Importacao!$A$1:$S$173</definedName>
    <definedName name="ExternalData_588" localSheetId="0">Importacao!$A$1:$S$173</definedName>
    <definedName name="ExternalData_589" localSheetId="0">Importacao!$A$1:$S$189</definedName>
    <definedName name="ExternalData_59" localSheetId="0">Importacao!$A$1:$S$161</definedName>
    <definedName name="ExternalData_590" localSheetId="0">Importacao!$A$1:$S$173</definedName>
    <definedName name="ExternalData_591" localSheetId="0">Importacao!$A$1:$S$173</definedName>
    <definedName name="ExternalData_592" localSheetId="0">Importacao!$A$1:$S$177</definedName>
    <definedName name="ExternalData_593" localSheetId="0">Importacao!$A$1:$S$189</definedName>
    <definedName name="ExternalData_594" localSheetId="0">Importacao!$A$1:$S$192</definedName>
    <definedName name="ExternalData_595" localSheetId="0">Importacao!$A$1:$S$194</definedName>
    <definedName name="ExternalData_596" localSheetId="0">Importacao!$A$1:$S$188</definedName>
    <definedName name="ExternalData_597" localSheetId="0">Importacao!$A$1:$S$192</definedName>
    <definedName name="ExternalData_598" localSheetId="0">Importacao!$A$1:$S$173</definedName>
    <definedName name="ExternalData_599" localSheetId="0">Importacao!$A$1:$S$189</definedName>
    <definedName name="ExternalData_6" localSheetId="0">Importacao!$A$1:$S$189</definedName>
    <definedName name="ExternalData_60" localSheetId="0">Importacao!$A$1:$S$161</definedName>
    <definedName name="ExternalData_600" localSheetId="0">Importacao!$A$1:$S$189</definedName>
    <definedName name="ExternalData_601" localSheetId="0">Importacao!$A$1:$S$173</definedName>
    <definedName name="ExternalData_602" localSheetId="0">Importacao!$A$1:$S$161</definedName>
    <definedName name="ExternalData_603" localSheetId="0">Importacao!$A$1:$S$165</definedName>
    <definedName name="ExternalData_604" localSheetId="0">Importacao!$A$1:$S$189</definedName>
    <definedName name="ExternalData_605" localSheetId="0">Importacao!$A$1:$S$189</definedName>
    <definedName name="ExternalData_606" localSheetId="0">Importacao!$A$1:$S$189</definedName>
    <definedName name="ExternalData_607" localSheetId="0">Importacao!$A$1:$S$167</definedName>
    <definedName name="ExternalData_608" localSheetId="0">Importacao!$A$1:$S$167</definedName>
    <definedName name="ExternalData_609" localSheetId="0">Importacao!$A$1:$S$155</definedName>
    <definedName name="ExternalData_61" localSheetId="0">Importacao!$A$1:$S$173</definedName>
    <definedName name="ExternalData_610" localSheetId="0">Importacao!$A$1:$S$177</definedName>
    <definedName name="ExternalData_611" localSheetId="0">Importacao!$A$1:$S$173</definedName>
    <definedName name="ExternalData_612" localSheetId="0">Importacao!$A$1:$S$173</definedName>
    <definedName name="ExternalData_613" localSheetId="0">Importacao!$A$1:$S$189</definedName>
    <definedName name="ExternalData_614" localSheetId="0">Importacao!$A$1:$S$185</definedName>
    <definedName name="ExternalData_615" localSheetId="0">Importacao!$A$1:$S$189</definedName>
    <definedName name="ExternalData_616" localSheetId="0">Importacao!$A$1:$S$183</definedName>
    <definedName name="ExternalData_617" localSheetId="0">Importacao!$A$1:$S$167</definedName>
    <definedName name="ExternalData_618" localSheetId="0">Importacao!$A$1:$S$173</definedName>
    <definedName name="ExternalData_619" localSheetId="0">Importacao!$A$1:$S$173</definedName>
    <definedName name="ExternalData_62" localSheetId="0">Importacao!$A$1:$S$173</definedName>
    <definedName name="ExternalData_620" localSheetId="0">Importacao!$A$1:$S$159</definedName>
    <definedName name="ExternalData_621" localSheetId="0">Importacao!$A$1:$S$173</definedName>
    <definedName name="ExternalData_622" localSheetId="0">Importacao!$A$1:$S$189</definedName>
    <definedName name="ExternalData_623" localSheetId="0">Importacao!$A$1:$S$169</definedName>
    <definedName name="ExternalData_624" localSheetId="0">Importacao!$A$1:$S$185</definedName>
    <definedName name="ExternalData_625" localSheetId="0">Importacao!$A$1:$S$163</definedName>
    <definedName name="ExternalData_626" localSheetId="0">Importacao!$A$1:$S$194</definedName>
    <definedName name="ExternalData_627" localSheetId="0">Importacao!$A$1:$S$189</definedName>
    <definedName name="ExternalData_628" localSheetId="0">Importacao!$A$1:$S$189</definedName>
    <definedName name="ExternalData_629" localSheetId="0">Importacao!$A$1:$S$189</definedName>
    <definedName name="ExternalData_63" localSheetId="0">Importacao!$A$1:$S$159</definedName>
    <definedName name="ExternalData_630" localSheetId="0">Importacao!$A$1:$S$187</definedName>
    <definedName name="ExternalData_631" localSheetId="0">Importacao!$A$1:$S$187</definedName>
    <definedName name="ExternalData_632" localSheetId="0">Importacao!$A$1:$S$189</definedName>
    <definedName name="ExternalData_633" localSheetId="0">Importacao!$A$1:$S$192</definedName>
    <definedName name="ExternalData_634" localSheetId="0">Importacao!$A$1:$S$173</definedName>
    <definedName name="ExternalData_635" localSheetId="0">Importacao!$A$1:$S$173</definedName>
    <definedName name="ExternalData_636" localSheetId="0">Importacao!$A$1:$S$173</definedName>
    <definedName name="ExternalData_637" localSheetId="0">Importacao!$A$1:$S$167</definedName>
    <definedName name="ExternalData_638" localSheetId="0">Importacao!$A$1:$S$155</definedName>
    <definedName name="ExternalData_639" localSheetId="0">Importacao!$A$1:$S$155</definedName>
    <definedName name="ExternalData_64" localSheetId="0">Importacao!$A$1:$S$173</definedName>
    <definedName name="ExternalData_640" localSheetId="0">Importacao!$A$1:$S$173</definedName>
    <definedName name="ExternalData_641" localSheetId="0">Importacao!$A$1:$S$173</definedName>
    <definedName name="ExternalData_642" localSheetId="0">Importacao!$A$1:$S$173</definedName>
    <definedName name="ExternalData_643" localSheetId="0">Importacao!$A$1:$S$159</definedName>
    <definedName name="ExternalData_644" localSheetId="0">Importacao!$A$1:$S$173</definedName>
    <definedName name="ExternalData_645" localSheetId="0">Importacao!$A$1:$S$157</definedName>
    <definedName name="ExternalData_646" localSheetId="0">Importacao!$A$1:$S$173</definedName>
    <definedName name="ExternalData_647" localSheetId="0">Importacao!$A$1:$S$169</definedName>
    <definedName name="ExternalData_648" localSheetId="0">Importacao!$A$1:$S$159</definedName>
    <definedName name="ExternalData_649" localSheetId="0">Importacao!$A$1:$S$173</definedName>
    <definedName name="ExternalData_65" localSheetId="0">Importacao!$A$1:$S$169</definedName>
    <definedName name="ExternalData_650" localSheetId="0">Importacao!$A$1:$S$161</definedName>
    <definedName name="ExternalData_651" localSheetId="0">Importacao!$A$1:$S$159</definedName>
    <definedName name="ExternalData_652" localSheetId="0">Importacao!$A$1:$S$189</definedName>
    <definedName name="ExternalData_653" localSheetId="0">Importacao!$A$1:$S$159</definedName>
    <definedName name="ExternalData_654" localSheetId="0">Importacao!$A$1:$S$169</definedName>
    <definedName name="ExternalData_655" localSheetId="0">Importacao!$A$1:$S$155</definedName>
    <definedName name="ExternalData_656" localSheetId="0">Importacao!$A$1:$S$173</definedName>
    <definedName name="ExternalData_657" localSheetId="0">Importacao!$A$1:$S$173</definedName>
    <definedName name="ExternalData_658" localSheetId="0">Importacao!$A$1:$S$189</definedName>
    <definedName name="ExternalData_659" localSheetId="0">Importacao!$A$1:$S$175</definedName>
    <definedName name="ExternalData_66" localSheetId="0">Importacao!$A$1:$S$169</definedName>
    <definedName name="ExternalData_660" localSheetId="0">Importacao!$A$1:$S$187</definedName>
    <definedName name="ExternalData_661" localSheetId="0">Importacao!$A$1:$S$189</definedName>
    <definedName name="ExternalData_662" localSheetId="0">Importacao!$A$1:$S$189</definedName>
    <definedName name="ExternalData_663" localSheetId="0">Importacao!$A$1:$S$189</definedName>
    <definedName name="ExternalData_664" localSheetId="0">Importacao!$A$1:$S$185</definedName>
    <definedName name="ExternalData_665" localSheetId="0">Importacao!$A$1:$S$189</definedName>
    <definedName name="ExternalData_666" localSheetId="0">Importacao!$A$1:$S$175</definedName>
    <definedName name="ExternalData_667" localSheetId="0">Importacao!$A$1:$S$169</definedName>
    <definedName name="ExternalData_668" localSheetId="0">Importacao!$A$1:$S$185</definedName>
    <definedName name="ExternalData_669" localSheetId="0">Importacao!$A$1:$S$189</definedName>
    <definedName name="ExternalData_67" localSheetId="0">Importacao!$A$1:$S$161</definedName>
    <definedName name="ExternalData_670" localSheetId="0">Importacao!$A$1:$S$173</definedName>
    <definedName name="ExternalData_671" localSheetId="0">Importacao!$A$1:$S$185</definedName>
    <definedName name="ExternalData_672" localSheetId="0">Importacao!$A$1:$S$189</definedName>
    <definedName name="ExternalData_673" localSheetId="0">Importacao!$A$1:$S$189</definedName>
    <definedName name="ExternalData_674" localSheetId="0">Importacao!$A$1:$S$189</definedName>
    <definedName name="ExternalData_675" localSheetId="0">Importacao!$A$1:$S$189</definedName>
    <definedName name="ExternalData_676" localSheetId="0">Importacao!$A$1:$S$173</definedName>
    <definedName name="ExternalData_677" localSheetId="0">Importacao!$A$1:$S$173</definedName>
    <definedName name="ExternalData_678" localSheetId="0">Importacao!$A$1:$S$173</definedName>
    <definedName name="ExternalData_679" localSheetId="0">Importacao!$A$1:$S$191</definedName>
    <definedName name="ExternalData_68" localSheetId="0">Importacao!$A$1:$S$167</definedName>
    <definedName name="ExternalData_680" localSheetId="0">Importacao!$A$1:$S$173</definedName>
    <definedName name="ExternalData_681" localSheetId="0">Importacao!$A$1:$S$163</definedName>
    <definedName name="ExternalData_682" localSheetId="0">Importacao!$A$1:$S$189</definedName>
    <definedName name="ExternalData_683" localSheetId="0">Importacao!$A$1:$S$189</definedName>
    <definedName name="ExternalData_684" localSheetId="0">Importacao!$A$1:$S$189</definedName>
    <definedName name="ExternalData_685" localSheetId="0">Importacao!$A$1:$S$189</definedName>
    <definedName name="ExternalData_686" localSheetId="0">Importacao!$A$1:$S$189</definedName>
    <definedName name="ExternalData_687" localSheetId="0">Importacao!$A$1:$S$189</definedName>
    <definedName name="ExternalData_688" localSheetId="0">Importacao!$A$1:$S$189</definedName>
    <definedName name="ExternalData_689" localSheetId="0">Importacao!$A$1:$S$189</definedName>
    <definedName name="ExternalData_69" localSheetId="0">Importacao!$A$1:$S$173</definedName>
    <definedName name="ExternalData_690" localSheetId="0">Importacao!$A$1:$S$189</definedName>
    <definedName name="ExternalData_691" localSheetId="0">Importacao!$A$1:$S$189</definedName>
    <definedName name="ExternalData_692" localSheetId="0">Importacao!$A$1:$S$189</definedName>
    <definedName name="ExternalData_693" localSheetId="0">Importacao!$A$1:$S$189</definedName>
    <definedName name="ExternalData_694" localSheetId="0">Importacao!$A$1:$S$189</definedName>
    <definedName name="ExternalData_695" localSheetId="0">Importacao!$A$1:$S$189</definedName>
    <definedName name="ExternalData_696" localSheetId="0">Importacao!$A$1:$S$189</definedName>
    <definedName name="ExternalData_697" localSheetId="0">Importacao!$A$1:$S$189</definedName>
    <definedName name="ExternalData_698" localSheetId="0">Importacao!$A$1:$S$189</definedName>
    <definedName name="ExternalData_699" localSheetId="0">Importacao!$A$1:$S$189</definedName>
    <definedName name="ExternalData_7" localSheetId="0">Importacao!$A$1:$S$189</definedName>
    <definedName name="ExternalData_70" localSheetId="0">Importacao!$A$1:$S$167</definedName>
    <definedName name="ExternalData_700" localSheetId="0">Importacao!$A$1:$S$189</definedName>
    <definedName name="ExternalData_701" localSheetId="0">Importacao!$A$1:$S$189</definedName>
    <definedName name="ExternalData_702" localSheetId="0">Importacao!$A$1:$S$173</definedName>
    <definedName name="ExternalData_703" localSheetId="0">Importacao!$A$1:$S$173</definedName>
    <definedName name="ExternalData_704" localSheetId="0">Importacao!$A$1:$S$173</definedName>
    <definedName name="ExternalData_705" localSheetId="0">Importacao!$A$1:$S$173</definedName>
    <definedName name="ExternalData_706" localSheetId="0">Importacao!$A$1:$S$189</definedName>
    <definedName name="ExternalData_707" localSheetId="0">Importacao!$A$1:$S$175</definedName>
    <definedName name="ExternalData_708" localSheetId="0">Importacao!$A$1:$S$189</definedName>
    <definedName name="ExternalData_709" localSheetId="0">Importacao!$A$1:$S$189</definedName>
    <definedName name="ExternalData_71" localSheetId="0">Importacao!$A$1:$S$173</definedName>
    <definedName name="ExternalData_710" localSheetId="0">Importacao!$A$1:$S$185</definedName>
    <definedName name="ExternalData_711" localSheetId="0">Importacao!$A$1:$S$169</definedName>
    <definedName name="ExternalData_712" localSheetId="0">Importacao!$A$1:$S$189</definedName>
    <definedName name="ExternalData_713" localSheetId="0">Importacao!$A$1:$S$173</definedName>
    <definedName name="ExternalData_714" localSheetId="0">Importacao!$A$1:$S$185</definedName>
    <definedName name="ExternalData_715" localSheetId="0">Importacao!$A$1:$S$189</definedName>
    <definedName name="ExternalData_716" localSheetId="0">Importacao!$A$1:$S$189</definedName>
    <definedName name="ExternalData_717" localSheetId="0">Importacao!$A$1:$S$189</definedName>
    <definedName name="ExternalData_718" localSheetId="0">Importacao!$A$1:$S$189</definedName>
    <definedName name="ExternalData_719" localSheetId="0">Importacao!$A$1:$S$173</definedName>
    <definedName name="ExternalData_72" localSheetId="0">Importacao!$A$1:$S$161</definedName>
    <definedName name="ExternalData_720" localSheetId="0">Importacao!$A$1:$S$189</definedName>
    <definedName name="ExternalData_721" localSheetId="0">Importacao!$A$1:$S$175</definedName>
    <definedName name="ExternalData_722" localSheetId="0">Importacao!$A$1:$S$185</definedName>
    <definedName name="ExternalData_723" localSheetId="0">Importacao!$A$1:$S$189</definedName>
    <definedName name="ExternalData_724" localSheetId="0">Importacao!$A$1:$S$189</definedName>
    <definedName name="ExternalData_725" localSheetId="0">Importacao!$A$1:$S$185</definedName>
    <definedName name="ExternalData_726" localSheetId="0">Importacao!$A$1:$S$169</definedName>
    <definedName name="ExternalData_727" localSheetId="0">Importacao!$A$1:$S$173</definedName>
    <definedName name="ExternalData_728" localSheetId="0">Importacao!$A$1:$S$173</definedName>
    <definedName name="ExternalData_729" localSheetId="0">Importacao!$A$1:$S$173</definedName>
    <definedName name="ExternalData_73" localSheetId="0">Importacao!$A$1:$S$167</definedName>
    <definedName name="ExternalData_730" localSheetId="0">Importacao!$A$1:$S$173</definedName>
    <definedName name="ExternalData_731" localSheetId="0">Importacao!$A$1:$S$173</definedName>
    <definedName name="ExternalData_732" localSheetId="0">Importacao!$A$1:$S$173</definedName>
    <definedName name="ExternalData_733" localSheetId="0">Importacao!$A$1:$S$173</definedName>
    <definedName name="ExternalData_734" localSheetId="0">Importacao!$A$1:$S$173</definedName>
    <definedName name="ExternalData_735" localSheetId="0">Importacao!$A$1:$S$173</definedName>
    <definedName name="ExternalData_736" localSheetId="0">Importacao!$A$1:$S$173</definedName>
    <definedName name="ExternalData_737" localSheetId="0">Importacao!$A$1:$S$173</definedName>
    <definedName name="ExternalData_738" localSheetId="0">Importacao!$A$1:$S$173</definedName>
    <definedName name="ExternalData_739" localSheetId="0">Importacao!$A$1:$S$173</definedName>
    <definedName name="ExternalData_74" localSheetId="0">Importacao!$A$1:$S$173</definedName>
    <definedName name="ExternalData_740" localSheetId="0">Importacao!$A$1:$S$173</definedName>
    <definedName name="ExternalData_741" localSheetId="0">Importacao!$A$1:$S$173</definedName>
    <definedName name="ExternalData_742" localSheetId="0">Importacao!$A$1:$S$173</definedName>
    <definedName name="ExternalData_743" localSheetId="0">Importacao!$A$1:$S$171</definedName>
    <definedName name="ExternalData_744" localSheetId="0">Importacao!$A$1:$S$173</definedName>
    <definedName name="ExternalData_745" localSheetId="0">Importacao!$A$1:$S$173</definedName>
    <definedName name="ExternalData_746" localSheetId="0">Importacao!$A$1:$S$189</definedName>
    <definedName name="ExternalData_747" localSheetId="0">Importacao!$A$1:$S$189</definedName>
    <definedName name="ExternalData_748" localSheetId="0">Importacao!$A$1:$S$189</definedName>
    <definedName name="ExternalData_749" localSheetId="0">Importacao!$A$1:$S$183</definedName>
    <definedName name="ExternalData_75" localSheetId="0">Importacao!$A$1:$S$165</definedName>
    <definedName name="ExternalData_750" localSheetId="0">Importacao!$A$1:$S$183</definedName>
    <definedName name="ExternalData_751" localSheetId="0">Importacao!$A$1:$S$189</definedName>
    <definedName name="ExternalData_752" localSheetId="0">Importacao!$A$1:$S$189</definedName>
    <definedName name="ExternalData_753" localSheetId="0">Importacao!$A$1:$S$189</definedName>
    <definedName name="ExternalData_754" localSheetId="0">Importacao!$A$1:$S$189</definedName>
    <definedName name="ExternalData_755" localSheetId="0">Importacao!$A$1:$S$189</definedName>
    <definedName name="ExternalData_756" localSheetId="0">Importacao!$A$1:$S$185</definedName>
    <definedName name="ExternalData_757" localSheetId="0">Importacao!$A$1:$S$189</definedName>
    <definedName name="ExternalData_758" localSheetId="0">Importacao!$A$1:$S$189</definedName>
    <definedName name="ExternalData_759" localSheetId="0">Importacao!$A$1:$S$175</definedName>
    <definedName name="ExternalData_76" localSheetId="0">Importacao!$A$1:$S$173</definedName>
    <definedName name="ExternalData_760" localSheetId="0">Importacao!$A$1:$S$180</definedName>
    <definedName name="ExternalData_761" localSheetId="0">Importacao!$A$1:$S$194</definedName>
    <definedName name="ExternalData_762" localSheetId="0">Importacao!$A$1:$S$190</definedName>
    <definedName name="ExternalData_763" localSheetId="0">Importacao!$A$1:$S$194</definedName>
    <definedName name="ExternalData_764" localSheetId="0">Importacao!$A$1:$S$194</definedName>
    <definedName name="ExternalData_765" localSheetId="0">Importacao!$A$1:$S$194</definedName>
    <definedName name="ExternalData_766" localSheetId="0">Importacao!$A$1:$S$193</definedName>
    <definedName name="ExternalData_767" localSheetId="0">Importacao!$A$1:$S$190</definedName>
    <definedName name="ExternalData_768" localSheetId="0">Importacao!$A$1:$S$194</definedName>
    <definedName name="ExternalData_769" localSheetId="0">Importacao!$A$1:$S$181</definedName>
    <definedName name="ExternalData_77" localSheetId="0">Importacao!$A$1:$S$155</definedName>
    <definedName name="ExternalData_770" localSheetId="0">Importacao!$A$1:$S$189</definedName>
    <definedName name="ExternalData_771" localSheetId="0">Importacao!$A$1:$S$189</definedName>
    <definedName name="ExternalData_772" localSheetId="0">Importacao!$A$1:$S$189</definedName>
    <definedName name="ExternalData_773" localSheetId="0">Importacao!$A$1:$S$189</definedName>
    <definedName name="ExternalData_774" localSheetId="0">Importacao!$A$1:$S$173</definedName>
    <definedName name="ExternalData_775" localSheetId="0">Importacao!$A$1:$S$189</definedName>
    <definedName name="ExternalData_776" localSheetId="0">Importacao!$A$1:$S$189</definedName>
    <definedName name="ExternalData_777" localSheetId="0">Importacao!$A$1:$S$189</definedName>
    <definedName name="ExternalData_778" localSheetId="0">Importacao!$A$1:$S$189</definedName>
    <definedName name="ExternalData_779" localSheetId="0">Importacao!$A$1:$S$189</definedName>
    <definedName name="ExternalData_78" localSheetId="0">Importacao!$A$1:$S$155</definedName>
    <definedName name="ExternalData_780" localSheetId="0">Importacao!$A$1:$S$187</definedName>
    <definedName name="ExternalData_781" localSheetId="0">Importacao!$A$1:$S$189</definedName>
    <definedName name="ExternalData_782" localSheetId="0">Importacao!$A$1:$S$189</definedName>
    <definedName name="ExternalData_783" localSheetId="0">Importacao!$A$1:$S$187</definedName>
    <definedName name="ExternalData_784" localSheetId="0">Importacao!$A$1:$S$189</definedName>
    <definedName name="ExternalData_785" localSheetId="0">Importacao!$A$1:$S$173</definedName>
    <definedName name="ExternalData_786" localSheetId="0">Importacao!$A$1:$S$179</definedName>
    <definedName name="ExternalData_787" localSheetId="0">Importacao!$A$1:$S$185</definedName>
    <definedName name="ExternalData_788" localSheetId="0">Importacao!$A$1:$S$173</definedName>
    <definedName name="ExternalData_789" localSheetId="0">Importacao!$A$1:$S$173</definedName>
    <definedName name="ExternalData_79" localSheetId="0">Importacao!$A$1:$S$167</definedName>
    <definedName name="ExternalData_790" localSheetId="0">Importacao!$A$1:$S$173</definedName>
    <definedName name="ExternalData_791" localSheetId="0">Importacao!$A$1:$S$159</definedName>
    <definedName name="ExternalData_792" localSheetId="0">Importacao!$A$1:$S$173</definedName>
    <definedName name="ExternalData_793" localSheetId="0">Importacao!$A$1:$S$173</definedName>
    <definedName name="ExternalData_794" localSheetId="0">Importacao!$A$1:$S$173</definedName>
    <definedName name="ExternalData_795" localSheetId="0">Importacao!$A$1:$S$173</definedName>
    <definedName name="ExternalData_796" localSheetId="0">Importacao!$A$1:$S$189</definedName>
    <definedName name="ExternalData_797" localSheetId="0">Importacao!$A$1:$S$189</definedName>
    <definedName name="ExternalData_798" localSheetId="0">Importacao!$A$1:$S$189</definedName>
    <definedName name="ExternalData_799" localSheetId="0">Importacao!$A$1:$S$189</definedName>
    <definedName name="ExternalData_8" localSheetId="0">Importacao!$A$1:$S$173</definedName>
    <definedName name="ExternalData_80" localSheetId="0">Importacao!$A$1:$S$157</definedName>
    <definedName name="ExternalData_800" localSheetId="0">Importacao!$A$1:$S$187</definedName>
    <definedName name="ExternalData_801" localSheetId="0">Importacao!$A$1:$S$189</definedName>
    <definedName name="ExternalData_802" localSheetId="0">Importacao!$A$1:$S$189</definedName>
    <definedName name="ExternalData_803" localSheetId="0">Importacao!$A$1:$S$189</definedName>
    <definedName name="ExternalData_804" localSheetId="0">Importacao!$A$1:$S$175</definedName>
    <definedName name="ExternalData_805" localSheetId="0">Importacao!$A$1:$S$173</definedName>
    <definedName name="ExternalData_806" localSheetId="0">Importacao!$A$1:$S$189</definedName>
    <definedName name="ExternalData_807" localSheetId="0">Importacao!$A$1:$S$189</definedName>
    <definedName name="ExternalData_808" localSheetId="0">Importacao!$A$1:$S$173</definedName>
    <definedName name="ExternalData_809" localSheetId="0">Importacao!$A$1:$S$171</definedName>
    <definedName name="ExternalData_81" localSheetId="0">Importacao!$A$1:$S$173</definedName>
    <definedName name="ExternalData_810" localSheetId="0">Importacao!$A$1:$S$173</definedName>
    <definedName name="ExternalData_811" localSheetId="0">Importacao!$A$1:$S$173</definedName>
    <definedName name="ExternalData_812" localSheetId="0">Importacao!$A$1:$S$165</definedName>
    <definedName name="ExternalData_813" localSheetId="0">Importacao!$A$1:$S$173</definedName>
    <definedName name="ExternalData_814" localSheetId="0">Importacao!$A$1:$S$173</definedName>
    <definedName name="ExternalData_815" localSheetId="0">Importacao!$A$1:$S$173</definedName>
    <definedName name="ExternalData_816" localSheetId="0">Importacao!$A$1:$S$159</definedName>
    <definedName name="ExternalData_817" localSheetId="0">Importacao!$A$1:$S$155</definedName>
    <definedName name="ExternalData_818" localSheetId="0">Importacao!$A$1:$S$173</definedName>
    <definedName name="ExternalData_819" localSheetId="0">Importacao!$A$1:$S$159</definedName>
    <definedName name="ExternalData_82" localSheetId="0">Importacao!$A$1:$S$159</definedName>
    <definedName name="ExternalData_820" localSheetId="0">Importacao!$A$1:$S$159</definedName>
    <definedName name="ExternalData_821" localSheetId="0">Importacao!$A$1:$S$165</definedName>
    <definedName name="ExternalData_822" localSheetId="0">Importacao!$A$1:$S$171</definedName>
    <definedName name="ExternalData_823" localSheetId="0">Importacao!$A$1:$S$167</definedName>
    <definedName name="ExternalData_824" localSheetId="0">Importacao!$A$1:$S$159</definedName>
    <definedName name="ExternalData_825" localSheetId="0">Importacao!$A$1:$S$159</definedName>
    <definedName name="ExternalData_826" localSheetId="0">Importacao!$A$1:$S$171</definedName>
    <definedName name="ExternalData_827" localSheetId="0">Importacao!$A$1:$S$161</definedName>
    <definedName name="ExternalData_828" localSheetId="0">Importacao!$A$1:$S$171</definedName>
    <definedName name="ExternalData_829" localSheetId="0">Importacao!$A$1:$S$173</definedName>
    <definedName name="ExternalData_83" localSheetId="0">Importacao!$A$1:$S$159</definedName>
    <definedName name="ExternalData_830" localSheetId="0">Importacao!$A$1:$S$173</definedName>
    <definedName name="ExternalData_831" localSheetId="0">Importacao!$A$1:$S$165</definedName>
    <definedName name="ExternalData_832" localSheetId="0">Importacao!$A$1:$S$173</definedName>
    <definedName name="ExternalData_833" localSheetId="0">Importacao!$A$1:$S$171</definedName>
    <definedName name="ExternalData_834" localSheetId="0">Importacao!$A$1:$S$173</definedName>
    <definedName name="ExternalData_835" localSheetId="0">Importacao!$A$1:$S$189</definedName>
    <definedName name="ExternalData_836" localSheetId="0">Importacao!$A$1:$S$189</definedName>
    <definedName name="ExternalData_837" localSheetId="0">Importacao!$A$1:$S$189</definedName>
    <definedName name="ExternalData_838" localSheetId="0">Importacao!$A$1:$S$189</definedName>
    <definedName name="ExternalData_839" localSheetId="0">Importacao!$A$1:$S$173</definedName>
    <definedName name="ExternalData_84" localSheetId="0">Importacao!$A$1:$S$173</definedName>
    <definedName name="ExternalData_840" localSheetId="0">Importacao!$A$1:$B$3</definedName>
    <definedName name="ExternalData_841" localSheetId="0">Importacao!$A$1:$S$189</definedName>
    <definedName name="ExternalData_842" localSheetId="0">Importacao!$A$1:$S$171</definedName>
    <definedName name="ExternalData_843" localSheetId="0">Importacao!$A$1:$S$173</definedName>
    <definedName name="ExternalData_844" localSheetId="0">Importacao!$A$1:$S$155</definedName>
    <definedName name="ExternalData_845" localSheetId="0">Importacao!$A$1:$S$161</definedName>
    <definedName name="ExternalData_846" localSheetId="0">Importacao!$A$1:$S$173</definedName>
    <definedName name="ExternalData_847" localSheetId="0">Importacao!$A$1:$S$173</definedName>
    <definedName name="ExternalData_848" localSheetId="0">Importacao!$A$1:$S$167</definedName>
    <definedName name="ExternalData_849" localSheetId="0">Importacao!$A$1:$S$159</definedName>
    <definedName name="ExternalData_85" localSheetId="0">Importacao!$A$1:$S$161</definedName>
    <definedName name="ExternalData_850" localSheetId="0">Importacao!$A$1:$S$159</definedName>
    <definedName name="ExternalData_851" localSheetId="0">Importacao!$A$1:$S$159</definedName>
    <definedName name="ExternalData_852" localSheetId="0">Importacao!$A$1:$S$157</definedName>
    <definedName name="ExternalData_853" localSheetId="0">Importacao!$A$1:$S$163</definedName>
    <definedName name="ExternalData_854" localSheetId="0">Importacao!$A$1:$S$171</definedName>
    <definedName name="ExternalData_855" localSheetId="0">Importacao!$A$1:$S$173</definedName>
    <definedName name="ExternalData_856" localSheetId="0">Importacao!$A$1:$S$161</definedName>
    <definedName name="ExternalData_857" localSheetId="0">Importacao!$A$1:$S$163</definedName>
    <definedName name="ExternalData_858" localSheetId="0">Importacao!$A$1:$S$159</definedName>
    <definedName name="ExternalData_859" localSheetId="0">Importacao!$A$1:$S$159</definedName>
    <definedName name="ExternalData_86" localSheetId="0">Importacao!$A$1:$S$155</definedName>
    <definedName name="ExternalData_860" localSheetId="0">Importacao!$A$1:$S$163</definedName>
    <definedName name="ExternalData_861" localSheetId="0">Importacao!$A$1:$S$159</definedName>
    <definedName name="ExternalData_862" localSheetId="0">Importacao!$A$1:$S$159</definedName>
    <definedName name="ExternalData_863" localSheetId="0">Importacao!$A$1:$S$167</definedName>
    <definedName name="ExternalData_864" localSheetId="0">Importacao!$A$1:$S$173</definedName>
    <definedName name="ExternalData_865" localSheetId="0">Importacao!$A$1:$S$173</definedName>
    <definedName name="ExternalData_866" localSheetId="0">Importacao!$A$1:$S$173</definedName>
    <definedName name="ExternalData_867" localSheetId="0">Importacao!$A$1:$S$173</definedName>
    <definedName name="ExternalData_868" localSheetId="0">Importacao!$A$1:$S$173</definedName>
    <definedName name="ExternalData_869" localSheetId="0">Importacao!$A$1:$S$173</definedName>
    <definedName name="ExternalData_87" localSheetId="0">Importacao!$A$1:$S$157</definedName>
    <definedName name="ExternalData_870" localSheetId="0">Importacao!$A$1:$S$173</definedName>
    <definedName name="ExternalData_871" localSheetId="0">Importacao!$A$1:$S$173</definedName>
    <definedName name="ExternalData_872" localSheetId="0">Importacao!$A$1:$S$163</definedName>
    <definedName name="ExternalData_873" localSheetId="0">Importacao!$A$1:$S$173</definedName>
    <definedName name="ExternalData_874" localSheetId="0">Importacao!$A$1:$S$173</definedName>
    <definedName name="ExternalData_875" localSheetId="0">Importacao!$A$1:$S$173</definedName>
    <definedName name="ExternalData_876" localSheetId="0">Importacao!$A$1:$S$159</definedName>
    <definedName name="ExternalData_877" localSheetId="0">Importacao!$A$1:$S$163</definedName>
    <definedName name="ExternalData_878" localSheetId="0">Importacao!$A$1:$S$173</definedName>
    <definedName name="ExternalData_879" localSheetId="0">Importacao!$A$1:$S$173</definedName>
    <definedName name="ExternalData_88" localSheetId="0">Importacao!$A$1:$S$173</definedName>
    <definedName name="ExternalData_880" localSheetId="0">Importacao!$A$1:$S$173</definedName>
    <definedName name="ExternalData_881" localSheetId="0">Importacao!$A$1:$S$173</definedName>
    <definedName name="ExternalData_882" localSheetId="0">Importacao!$A$1:$S$173</definedName>
    <definedName name="ExternalData_883" localSheetId="0">Importacao!$A$1:$S$167</definedName>
    <definedName name="ExternalData_884" localSheetId="0">Importacao!$A$1:$S$173</definedName>
    <definedName name="ExternalData_885" localSheetId="0">Importacao!$A$1:$S$155</definedName>
    <definedName name="ExternalData_886" localSheetId="0">Importacao!$A$1:$S$173</definedName>
    <definedName name="ExternalData_887" localSheetId="0">Importacao!$A$1:$S$173</definedName>
    <definedName name="ExternalData_888" localSheetId="0">Importacao!$A$1:$S$173</definedName>
    <definedName name="ExternalData_889" localSheetId="0">Importacao!$A$1:$S$183</definedName>
    <definedName name="ExternalData_89" localSheetId="0">Importacao!$A$1:$S$173</definedName>
    <definedName name="ExternalData_890" localSheetId="0">Importacao!$A$1:$S$104</definedName>
    <definedName name="ExternalData_891" localSheetId="0">Importacao!$A$1:$S$173</definedName>
    <definedName name="ExternalData_892" localSheetId="0">Importacao!$A$1:$S$163</definedName>
    <definedName name="ExternalData_893" localSheetId="0">Importacao!$A$1:$S$169</definedName>
    <definedName name="ExternalData_894" localSheetId="0">Importacao!$A$1:$S$167</definedName>
    <definedName name="ExternalData_895" localSheetId="0">Importacao!$A$1:$S$173</definedName>
    <definedName name="ExternalData_896" localSheetId="0">Importacao!$A$1:$S$155</definedName>
    <definedName name="ExternalData_897" localSheetId="0">Importacao!$A$1:$S$189</definedName>
    <definedName name="ExternalData_898" localSheetId="0">Importacao!$A$1:$S$189</definedName>
    <definedName name="ExternalData_899" localSheetId="0">Importacao!$A$1:$S$169</definedName>
    <definedName name="ExternalData_9" localSheetId="0">Importacao!$A$1:$S$155</definedName>
    <definedName name="ExternalData_90" localSheetId="0">Importacao!$A$1:$S$173</definedName>
    <definedName name="ExternalData_900" localSheetId="0">Importacao!$A$1:$S$163</definedName>
    <definedName name="ExternalData_901" localSheetId="0">Importacao!$A$1:$S$159</definedName>
    <definedName name="ExternalData_902" localSheetId="0">Importacao!$A$1:$S$173</definedName>
    <definedName name="ExternalData_903" localSheetId="0">Importacao!$A$1:$S$159</definedName>
    <definedName name="ExternalData_904" localSheetId="0">Importacao!$A$1:$S$173</definedName>
    <definedName name="ExternalData_905" localSheetId="0">Importacao!$A$1:$S$189</definedName>
    <definedName name="ExternalData_906" localSheetId="0">Importacao!$A$1:$S$189</definedName>
    <definedName name="ExternalData_907" localSheetId="0">Importacao!$A$1:$S$189</definedName>
    <definedName name="ExternalData_908" localSheetId="0">Importacao!$A$1:$S$189</definedName>
    <definedName name="ExternalData_909" localSheetId="0">Importacao!$A$1:$S$179</definedName>
    <definedName name="ExternalData_91" localSheetId="0">Importacao!$A$1:$S$173</definedName>
    <definedName name="ExternalData_910" localSheetId="0">Importacao!$A$1:$S$189</definedName>
    <definedName name="ExternalData_911" localSheetId="0">Importacao!$A$1:$S$183</definedName>
    <definedName name="ExternalData_912" localSheetId="0">Importacao!$A$1:$S$189</definedName>
    <definedName name="ExternalData_913" localSheetId="0">Importacao!$A$1:$S$189</definedName>
    <definedName name="ExternalData_914" localSheetId="0">Importacao!$A$1:$S$189</definedName>
    <definedName name="ExternalData_915" localSheetId="0">Importacao!$A$1:$S$189</definedName>
    <definedName name="ExternalData_916" localSheetId="0">Importacao!$A$1:$S$180</definedName>
    <definedName name="ExternalData_917" localSheetId="0">Importacao!$A$1:$S$194</definedName>
    <definedName name="ExternalData_918" localSheetId="0">Importacao!$A$1:$S$190</definedName>
    <definedName name="ExternalData_919" localSheetId="0">Importacao!$A$1:$S$189</definedName>
    <definedName name="ExternalData_92" localSheetId="0">Importacao!$A$1:$S$173</definedName>
    <definedName name="ExternalData_920" localSheetId="0">Importacao!$A$1:$S$187</definedName>
    <definedName name="ExternalData_921" localSheetId="0">Importacao!$A$1:$S$189</definedName>
    <definedName name="ExternalData_922" localSheetId="0">Importacao!$A$1:$S$189</definedName>
    <definedName name="ExternalData_923" localSheetId="0">Importacao!$A$1:$S$189</definedName>
    <definedName name="ExternalData_924" localSheetId="0">Importacao!$A$1:$S$189</definedName>
    <definedName name="ExternalData_925" localSheetId="0">Importacao!$A$1:$S$189</definedName>
    <definedName name="ExternalData_926" localSheetId="0">Importacao!$A$1:$S$189</definedName>
    <definedName name="ExternalData_927" localSheetId="0">Importacao!$A$1:$S$173</definedName>
    <definedName name="ExternalData_928" localSheetId="0">Importacao!$A$1:$S$161</definedName>
    <definedName name="ExternalData_929" localSheetId="0">Importacao!$A$1:$S$155</definedName>
    <definedName name="ExternalData_93" localSheetId="0">Importacao!$A$1:$S$173</definedName>
    <definedName name="ExternalData_930" localSheetId="0">Importacao!$A$1:$S$173</definedName>
    <definedName name="ExternalData_931" localSheetId="0">Importacao!$A$1:$S$157</definedName>
    <definedName name="ExternalData_932" localSheetId="0">Importacao!$A$1:$S$173</definedName>
    <definedName name="ExternalData_933" localSheetId="0">Importacao!$A$1:$S$169</definedName>
    <definedName name="ExternalData_934" localSheetId="0">Importacao!$A$1:$S$173</definedName>
    <definedName name="ExternalData_935" localSheetId="0">Importacao!$A$1:$S$173</definedName>
    <definedName name="ExternalData_936" localSheetId="0">Importacao!$A$1:$S$161</definedName>
    <definedName name="ExternalData_937" localSheetId="0">Importacao!$A$1:$S$163</definedName>
    <definedName name="ExternalData_938" localSheetId="0">Importacao!$A$1:$S$155</definedName>
    <definedName name="ExternalData_939" localSheetId="0">Importacao!$A$1:$S$173</definedName>
    <definedName name="ExternalData_94" localSheetId="0">Importacao!$A$1:$S$173</definedName>
    <definedName name="ExternalData_940" localSheetId="0">Importacao!$A$1:$S$173</definedName>
    <definedName name="ExternalData_941" localSheetId="0">Importacao!$A$1:$S$173</definedName>
    <definedName name="ExternalData_942" localSheetId="0">Importacao!$A$1:$S$173</definedName>
    <definedName name="ExternalData_943" localSheetId="0">Importacao!$A$1:$S$161</definedName>
    <definedName name="ExternalData_944" localSheetId="0">Importacao!$A$1:$S$173</definedName>
    <definedName name="ExternalData_945" localSheetId="0">Importacao!$A$1:$S$165</definedName>
    <definedName name="ExternalData_946" localSheetId="0">Importacao!$A$1:$S$155</definedName>
    <definedName name="ExternalData_947" localSheetId="0">Importacao!$A$1:$S$159</definedName>
    <definedName name="ExternalData_948" localSheetId="0">Importacao!$A$1:$S$173</definedName>
    <definedName name="ExternalData_949" localSheetId="0">Importacao!$A$1:$S$155</definedName>
    <definedName name="ExternalData_95" localSheetId="0">Importacao!$A$1:$S$171</definedName>
    <definedName name="ExternalData_950" localSheetId="0">Importacao!$A$1:$S$157</definedName>
    <definedName name="ExternalData_951" localSheetId="0">Importacao!$A$1:$S$174</definedName>
    <definedName name="ExternalData_952" localSheetId="0">Importacao!$A$1:$S$167</definedName>
    <definedName name="ExternalData_953" localSheetId="0">Importacao!$A$1:$S$177</definedName>
    <definedName name="ExternalData_954" localSheetId="0">Importacao!$A$1:$S$176</definedName>
    <definedName name="ExternalData_955" localSheetId="0">Importacao!$A$1:$S$167</definedName>
    <definedName name="ExternalData_956" localSheetId="0">Importacao!$A$1:$S$171</definedName>
    <definedName name="ExternalData_957" localSheetId="0">Importacao!$A$1:$S$189</definedName>
    <definedName name="ExternalData_958" localSheetId="0">Importacao!$A$1:$S$189</definedName>
    <definedName name="ExternalData_959" localSheetId="0">Importacao!$A$1:$S$181</definedName>
    <definedName name="ExternalData_96" localSheetId="0">Importacao!$A$1:$S$155</definedName>
    <definedName name="ExternalData_960" localSheetId="0">Importacao!$A$1:$S$189</definedName>
    <definedName name="ExternalData_961" localSheetId="0">Importacao!$A$1:$S$156</definedName>
    <definedName name="ExternalData_962" localSheetId="0">Importacao!$A$1:$S$167</definedName>
    <definedName name="ExternalData_963" localSheetId="0">Importacao!$A$1:$S$157</definedName>
    <definedName name="ExternalData_964" localSheetId="0">Importacao!$A$1:$S$173</definedName>
    <definedName name="ExternalData_965" localSheetId="0">Importacao!$A$1:$S$169</definedName>
    <definedName name="ExternalData_966" localSheetId="0">Importacao!$A$1:$S$173</definedName>
    <definedName name="ExternalData_967" localSheetId="0">Importacao!$A$1:$S$159</definedName>
    <definedName name="ExternalData_968" localSheetId="0">Importacao!$A$1:$S$173</definedName>
    <definedName name="ExternalData_969" localSheetId="0">Importacao!$A$1:$S$165</definedName>
    <definedName name="ExternalData_97" localSheetId="0">Importacao!$A$1:$S$157</definedName>
    <definedName name="ExternalData_970" localSheetId="0">Importacao!$A$1:$S$189</definedName>
    <definedName name="ExternalData_971" localSheetId="0">Importacao!$A$1:$S$189</definedName>
    <definedName name="ExternalData_972" localSheetId="0">Importacao!$A$1:$S$173</definedName>
    <definedName name="ExternalData_973" localSheetId="0">Importacao!$A$1:$S$189</definedName>
    <definedName name="ExternalData_974" localSheetId="0">Importacao!$A$1:$S$188</definedName>
    <definedName name="ExternalData_975" localSheetId="0">Importacao!$A$1:$S$173</definedName>
    <definedName name="ExternalData_976" localSheetId="0">Importacao!$A$1:$S$173</definedName>
    <definedName name="ExternalData_977" localSheetId="0">Importacao!$A$1:$S$173</definedName>
    <definedName name="ExternalData_978" localSheetId="0">Importacao!$A$1:$S$173</definedName>
    <definedName name="ExternalData_979" localSheetId="0">Importacao!$A$1:$S$173</definedName>
    <definedName name="ExternalData_98" localSheetId="0">Importacao!$A$1:$S$155</definedName>
    <definedName name="ExternalData_980" localSheetId="0">Importacao!$A$1:$S$173</definedName>
    <definedName name="ExternalData_981" localSheetId="0">Importacao!$A$1:$S$155</definedName>
    <definedName name="ExternalData_982" localSheetId="0">Importacao!$A$1:$S$173</definedName>
    <definedName name="ExternalData_983" localSheetId="0">Importacao!$A$1:$S$175</definedName>
    <definedName name="ExternalData_984" localSheetId="0">Importacao!$A$1:$S$165</definedName>
    <definedName name="ExternalData_985" localSheetId="0">Importacao!$A$1:$S$161</definedName>
    <definedName name="ExternalData_986" localSheetId="0">Importacao!$A$1:$S$173</definedName>
    <definedName name="ExternalData_987" localSheetId="0">Importacao!$A$1:$S$173</definedName>
    <definedName name="ExternalData_988" localSheetId="0">Importacao!$A$1:$S$173</definedName>
    <definedName name="ExternalData_989" localSheetId="0">Importacao!$A$1:$S$173</definedName>
    <definedName name="ExternalData_99" localSheetId="0">Importacao!$A$1:$S$163</definedName>
    <definedName name="ExternalData_990" localSheetId="0">Importacao!$A$1:$S$176</definedName>
    <definedName name="ExternalData_991" localSheetId="0">Importacao!$A$1:$S$173</definedName>
    <definedName name="ExternalData_992" localSheetId="0">Importacao!$A$1:$S$173</definedName>
    <definedName name="ExternalData_993" localSheetId="0">Importacao!$A$1:$S$189</definedName>
    <definedName name="ExternalData_994" localSheetId="0">Importacao!$A$1:$S$189</definedName>
    <definedName name="ExternalData_995" localSheetId="0">Importacao!$A$1:$S$173</definedName>
    <definedName name="ExternalData_996" localSheetId="0">Importacao!$A$1:$S$159</definedName>
    <definedName name="ExternalData_997" localSheetId="0">Importacao!$A$1:$S$159</definedName>
    <definedName name="ExternalData_998" localSheetId="0">Importacao!$A$1:$S$174</definedName>
    <definedName name="ExternalData_999" localSheetId="0">Importacao!$A$1:$S$163</definedName>
    <definedName name="first" localSheetId="2">Date!#REF!</definedName>
    <definedName name="Fotbal" localSheetId="3">#REF!</definedName>
    <definedName name="Fotbal">#REF!</definedName>
    <definedName name="lista">Foglio1!$G$2:$G$945</definedName>
    <definedName name="sd" localSheetId="2">Date!#REF!</definedName>
    <definedName name="tables" localSheetId="2">Date!#REF!</definedName>
    <definedName name="tables?league_fra.1__cc_5739" localSheetId="2">Date!#REF!</definedName>
    <definedName name="tables_1" localSheetId="2">Date!#REF!</definedName>
    <definedName name="tables_10" localSheetId="2">Date!#REF!</definedName>
    <definedName name="tables_100" localSheetId="2">Date!#REF!</definedName>
    <definedName name="tables_1000" localSheetId="2">Date!#REF!</definedName>
    <definedName name="tables_1001" localSheetId="2">Date!#REF!</definedName>
    <definedName name="tables_1002" localSheetId="2">Date!#REF!</definedName>
    <definedName name="tables_1003" localSheetId="2">Date!#REF!</definedName>
    <definedName name="tables_1004" localSheetId="2">Date!#REF!</definedName>
    <definedName name="tables_1005" localSheetId="2">Date!#REF!</definedName>
    <definedName name="tables_1006" localSheetId="2">Date!#REF!</definedName>
    <definedName name="tables_1007" localSheetId="2">Date!#REF!</definedName>
    <definedName name="tables_1008" localSheetId="2">Date!#REF!</definedName>
    <definedName name="tables_1009" localSheetId="2">Date!#REF!</definedName>
    <definedName name="tables_101" localSheetId="2">Date!#REF!</definedName>
    <definedName name="tables_1010" localSheetId="2">Date!#REF!</definedName>
    <definedName name="tables_1011" localSheetId="2">Date!#REF!</definedName>
    <definedName name="tables_1012" localSheetId="2">Date!#REF!</definedName>
    <definedName name="tables_1013" localSheetId="2">Date!#REF!</definedName>
    <definedName name="tables_1014" localSheetId="2">Date!#REF!</definedName>
    <definedName name="tables_1015" localSheetId="2">Date!#REF!</definedName>
    <definedName name="tables_1016" localSheetId="2">Date!#REF!</definedName>
    <definedName name="tables_1017" localSheetId="2">Date!#REF!</definedName>
    <definedName name="tables_1018" localSheetId="2">Date!#REF!</definedName>
    <definedName name="tables_1019" localSheetId="2">Date!#REF!</definedName>
    <definedName name="tables_102" localSheetId="2">Date!#REF!</definedName>
    <definedName name="tables_1020" localSheetId="2">Date!#REF!</definedName>
    <definedName name="tables_1021" localSheetId="2">Date!#REF!</definedName>
    <definedName name="tables_1022" localSheetId="2">Date!#REF!</definedName>
    <definedName name="tables_1023" localSheetId="2">Date!#REF!</definedName>
    <definedName name="tables_1024" localSheetId="2">Date!#REF!</definedName>
    <definedName name="tables_1025" localSheetId="2">Date!#REF!</definedName>
    <definedName name="tables_1026" localSheetId="2">Date!#REF!</definedName>
    <definedName name="tables_1027" localSheetId="2">Date!#REF!</definedName>
    <definedName name="tables_1028" localSheetId="2">Date!#REF!</definedName>
    <definedName name="tables_1029" localSheetId="2">Date!#REF!</definedName>
    <definedName name="tables_103" localSheetId="2">Date!#REF!</definedName>
    <definedName name="tables_1030" localSheetId="2">Date!#REF!</definedName>
    <definedName name="tables_1031" localSheetId="2">Date!#REF!</definedName>
    <definedName name="tables_1032" localSheetId="2">Date!#REF!</definedName>
    <definedName name="tables_1033" localSheetId="2">Date!#REF!</definedName>
    <definedName name="tables_1034" localSheetId="2">Date!#REF!</definedName>
    <definedName name="tables_1035" localSheetId="2">Date!#REF!</definedName>
    <definedName name="tables_1036" localSheetId="2">Date!#REF!</definedName>
    <definedName name="tables_1037" localSheetId="2">Date!#REF!</definedName>
    <definedName name="tables_1038" localSheetId="2">Date!#REF!</definedName>
    <definedName name="tables_1039" localSheetId="2">Date!#REF!</definedName>
    <definedName name="tables_104" localSheetId="2">Date!#REF!</definedName>
    <definedName name="tables_1040" localSheetId="2">Date!#REF!</definedName>
    <definedName name="tables_1041" localSheetId="2">Date!#REF!</definedName>
    <definedName name="tables_1042" localSheetId="2">Date!#REF!</definedName>
    <definedName name="tables_1043" localSheetId="2">Date!#REF!</definedName>
    <definedName name="tables_1044" localSheetId="2">Date!#REF!</definedName>
    <definedName name="tables_1045" localSheetId="2">Date!#REF!</definedName>
    <definedName name="tables_1046" localSheetId="2">Date!#REF!</definedName>
    <definedName name="tables_1047" localSheetId="2">Date!#REF!</definedName>
    <definedName name="tables_1048" localSheetId="2">Date!#REF!</definedName>
    <definedName name="tables_1049" localSheetId="2">Date!#REF!</definedName>
    <definedName name="tables_105" localSheetId="2">Date!#REF!</definedName>
    <definedName name="tables_1050" localSheetId="2">Date!#REF!</definedName>
    <definedName name="tables_1051" localSheetId="2">Date!#REF!</definedName>
    <definedName name="tables_1052" localSheetId="2">Date!#REF!</definedName>
    <definedName name="tables_1053" localSheetId="2">Date!#REF!</definedName>
    <definedName name="tables_1054" localSheetId="2">Date!#REF!</definedName>
    <definedName name="tables_1055" localSheetId="2">Date!#REF!</definedName>
    <definedName name="tables_1056" localSheetId="2">Date!#REF!</definedName>
    <definedName name="tables_1057" localSheetId="2">Date!#REF!</definedName>
    <definedName name="tables_1058" localSheetId="2">Date!#REF!</definedName>
    <definedName name="tables_1059" localSheetId="2">Date!#REF!</definedName>
    <definedName name="tables_106" localSheetId="2">Date!#REF!</definedName>
    <definedName name="tables_1060" localSheetId="2">Date!#REF!</definedName>
    <definedName name="tables_1061" localSheetId="2">Date!#REF!</definedName>
    <definedName name="tables_1062" localSheetId="2">Date!#REF!</definedName>
    <definedName name="tables_1063" localSheetId="2">Date!#REF!</definedName>
    <definedName name="tables_1064" localSheetId="2">Date!#REF!</definedName>
    <definedName name="tables_1065" localSheetId="2">Date!#REF!</definedName>
    <definedName name="tables_1066" localSheetId="2">Date!#REF!</definedName>
    <definedName name="tables_1067" localSheetId="2">Date!#REF!</definedName>
    <definedName name="tables_1068" localSheetId="2">Date!#REF!</definedName>
    <definedName name="tables_1069" localSheetId="2">Date!#REF!</definedName>
    <definedName name="tables_107" localSheetId="2">Date!#REF!</definedName>
    <definedName name="tables_1070" localSheetId="2">Date!#REF!</definedName>
    <definedName name="tables_1071" localSheetId="2">Date!#REF!</definedName>
    <definedName name="tables_1072" localSheetId="2">Date!#REF!</definedName>
    <definedName name="tables_1073" localSheetId="2">Date!#REF!</definedName>
    <definedName name="tables_1074" localSheetId="2">Date!#REF!</definedName>
    <definedName name="tables_1075" localSheetId="2">Date!#REF!</definedName>
    <definedName name="tables_1076" localSheetId="2">Date!#REF!</definedName>
    <definedName name="tables_1077" localSheetId="2">Date!#REF!</definedName>
    <definedName name="tables_1078" localSheetId="2">Date!#REF!</definedName>
    <definedName name="tables_1079" localSheetId="2">Date!#REF!</definedName>
    <definedName name="tables_108" localSheetId="2">Date!#REF!</definedName>
    <definedName name="tables_1080" localSheetId="2">Date!#REF!</definedName>
    <definedName name="tables_1081" localSheetId="2">Date!#REF!</definedName>
    <definedName name="tables_1082" localSheetId="2">Date!#REF!</definedName>
    <definedName name="tables_1083" localSheetId="2">Date!#REF!</definedName>
    <definedName name="tables_1084" localSheetId="2">Date!#REF!</definedName>
    <definedName name="tables_1085" localSheetId="2">Date!#REF!</definedName>
    <definedName name="tables_1086" localSheetId="2">Date!#REF!</definedName>
    <definedName name="tables_1087" localSheetId="2">Date!#REF!</definedName>
    <definedName name="tables_1088" localSheetId="2">Date!#REF!</definedName>
    <definedName name="tables_1089" localSheetId="2">Date!#REF!</definedName>
    <definedName name="tables_109" localSheetId="2">Date!#REF!</definedName>
    <definedName name="tables_1090" localSheetId="2">Date!#REF!</definedName>
    <definedName name="tables_1091" localSheetId="2">Date!#REF!</definedName>
    <definedName name="tables_1092" localSheetId="2">Date!#REF!</definedName>
    <definedName name="tables_1093" localSheetId="2">Date!#REF!</definedName>
    <definedName name="tables_1094" localSheetId="2">Date!#REF!</definedName>
    <definedName name="tables_1095" localSheetId="2">Date!#REF!</definedName>
    <definedName name="tables_1096" localSheetId="2">Date!#REF!</definedName>
    <definedName name="tables_1097" localSheetId="2">Date!#REF!</definedName>
    <definedName name="tables_1098" localSheetId="2">Date!#REF!</definedName>
    <definedName name="tables_1099" localSheetId="2">Date!#REF!</definedName>
    <definedName name="tables_11" localSheetId="2">Date!#REF!</definedName>
    <definedName name="tables_110" localSheetId="2">Date!#REF!</definedName>
    <definedName name="tables_1100" localSheetId="2">Date!#REF!</definedName>
    <definedName name="tables_1101" localSheetId="2">Date!#REF!</definedName>
    <definedName name="tables_1102" localSheetId="2">Date!#REF!</definedName>
    <definedName name="tables_1103" localSheetId="2">Date!#REF!</definedName>
    <definedName name="tables_1104" localSheetId="2">Date!#REF!</definedName>
    <definedName name="tables_1105" localSheetId="2">Date!#REF!</definedName>
    <definedName name="tables_1106" localSheetId="2">Date!#REF!</definedName>
    <definedName name="tables_1107" localSheetId="2">Date!#REF!</definedName>
    <definedName name="tables_1108" localSheetId="2">Date!#REF!</definedName>
    <definedName name="tables_1109" localSheetId="2">Date!#REF!</definedName>
    <definedName name="tables_111" localSheetId="2">Date!#REF!</definedName>
    <definedName name="tables_1110" localSheetId="2">Date!#REF!</definedName>
    <definedName name="tables_1111" localSheetId="2">Date!#REF!</definedName>
    <definedName name="tables_1112" localSheetId="2">Date!#REF!</definedName>
    <definedName name="tables_1113" localSheetId="2">Date!#REF!</definedName>
    <definedName name="tables_1114" localSheetId="2">Date!#REF!</definedName>
    <definedName name="tables_1115" localSheetId="2">Date!#REF!</definedName>
    <definedName name="tables_1116" localSheetId="2">Date!#REF!</definedName>
    <definedName name="tables_1117" localSheetId="2">Date!#REF!</definedName>
    <definedName name="tables_1118" localSheetId="2">Date!#REF!</definedName>
    <definedName name="tables_1119" localSheetId="2">Date!#REF!</definedName>
    <definedName name="tables_112" localSheetId="2">Date!#REF!</definedName>
    <definedName name="tables_1120" localSheetId="2">Date!#REF!</definedName>
    <definedName name="tables_1121" localSheetId="2">Date!#REF!</definedName>
    <definedName name="tables_1122" localSheetId="2">Date!#REF!</definedName>
    <definedName name="tables_1123" localSheetId="2">Date!#REF!</definedName>
    <definedName name="tables_1124" localSheetId="2">Date!#REF!</definedName>
    <definedName name="tables_1125" localSheetId="2">Date!#REF!</definedName>
    <definedName name="tables_1126" localSheetId="2">Date!#REF!</definedName>
    <definedName name="tables_1127" localSheetId="2">Date!#REF!</definedName>
    <definedName name="tables_1128" localSheetId="2">Date!#REF!</definedName>
    <definedName name="tables_1129" localSheetId="2">Date!#REF!</definedName>
    <definedName name="tables_113" localSheetId="2">Date!#REF!</definedName>
    <definedName name="tables_1130" localSheetId="2">Date!#REF!</definedName>
    <definedName name="tables_1131" localSheetId="2">Date!#REF!</definedName>
    <definedName name="tables_1132" localSheetId="2">Date!#REF!</definedName>
    <definedName name="tables_1133" localSheetId="2">Date!#REF!</definedName>
    <definedName name="tables_1134" localSheetId="2">Date!#REF!</definedName>
    <definedName name="tables_1135" localSheetId="2">Date!#REF!</definedName>
    <definedName name="tables_1136" localSheetId="2">Date!#REF!</definedName>
    <definedName name="tables_1137" localSheetId="2">Date!#REF!</definedName>
    <definedName name="tables_1138" localSheetId="2">Date!#REF!</definedName>
    <definedName name="tables_1139" localSheetId="2">Date!#REF!</definedName>
    <definedName name="tables_114" localSheetId="2">Date!#REF!</definedName>
    <definedName name="tables_1140" localSheetId="2">Date!#REF!</definedName>
    <definedName name="tables_1141" localSheetId="2">Date!#REF!</definedName>
    <definedName name="tables_1142" localSheetId="2">Date!#REF!</definedName>
    <definedName name="tables_1143" localSheetId="2">Date!#REF!</definedName>
    <definedName name="tables_1144" localSheetId="2">Date!#REF!</definedName>
    <definedName name="tables_1145" localSheetId="2">Date!#REF!</definedName>
    <definedName name="tables_1146" localSheetId="2">Date!#REF!</definedName>
    <definedName name="tables_1147" localSheetId="2">Date!#REF!</definedName>
    <definedName name="tables_1148" localSheetId="2">Date!#REF!</definedName>
    <definedName name="tables_1149" localSheetId="2">Date!#REF!</definedName>
    <definedName name="tables_115" localSheetId="2">Date!#REF!</definedName>
    <definedName name="tables_1150" localSheetId="2">Date!#REF!</definedName>
    <definedName name="tables_1151" localSheetId="2">Date!#REF!</definedName>
    <definedName name="tables_1152" localSheetId="2">Date!#REF!</definedName>
    <definedName name="tables_1153" localSheetId="2">Date!#REF!</definedName>
    <definedName name="tables_1154" localSheetId="2">Date!#REF!</definedName>
    <definedName name="tables_1155" localSheetId="2">Date!#REF!</definedName>
    <definedName name="tables_1156" localSheetId="2">Date!#REF!</definedName>
    <definedName name="tables_1157" localSheetId="2">Date!#REF!</definedName>
    <definedName name="tables_1158" localSheetId="2">Date!#REF!</definedName>
    <definedName name="tables_1159" localSheetId="2">Date!#REF!</definedName>
    <definedName name="tables_116" localSheetId="2">Date!#REF!</definedName>
    <definedName name="tables_1160" localSheetId="2">Date!#REF!</definedName>
    <definedName name="tables_1161" localSheetId="2">Date!#REF!</definedName>
    <definedName name="tables_1162" localSheetId="2">Date!#REF!</definedName>
    <definedName name="tables_1163" localSheetId="2">Date!#REF!</definedName>
    <definedName name="tables_1164" localSheetId="2">Date!#REF!</definedName>
    <definedName name="tables_1165" localSheetId="2">Date!#REF!</definedName>
    <definedName name="tables_1166" localSheetId="2">Date!#REF!</definedName>
    <definedName name="tables_1167" localSheetId="2">Date!#REF!</definedName>
    <definedName name="tables_1168" localSheetId="2">Date!#REF!</definedName>
    <definedName name="tables_1169" localSheetId="2">Date!#REF!</definedName>
    <definedName name="tables_117" localSheetId="2">Date!#REF!</definedName>
    <definedName name="tables_1170" localSheetId="2">Date!#REF!</definedName>
    <definedName name="tables_1171" localSheetId="2">Date!#REF!</definedName>
    <definedName name="tables_1172" localSheetId="2">Date!#REF!</definedName>
    <definedName name="tables_1173" localSheetId="2">Date!#REF!</definedName>
    <definedName name="tables_1174" localSheetId="2">Date!#REF!</definedName>
    <definedName name="tables_1175" localSheetId="2">Date!#REF!</definedName>
    <definedName name="tables_1176" localSheetId="2">Date!#REF!</definedName>
    <definedName name="tables_1177" localSheetId="2">Date!#REF!</definedName>
    <definedName name="tables_1178" localSheetId="2">Date!#REF!</definedName>
    <definedName name="tables_1179" localSheetId="2">Date!#REF!</definedName>
    <definedName name="tables_118" localSheetId="2">Date!#REF!</definedName>
    <definedName name="tables_1180" localSheetId="2">Date!#REF!</definedName>
    <definedName name="tables_1181" localSheetId="2">Date!#REF!</definedName>
    <definedName name="tables_1182" localSheetId="2">Date!#REF!</definedName>
    <definedName name="tables_1183" localSheetId="2">Date!#REF!</definedName>
    <definedName name="tables_1184" localSheetId="2">Date!#REF!</definedName>
    <definedName name="tables_1185" localSheetId="2">Date!#REF!</definedName>
    <definedName name="tables_1186" localSheetId="2">Date!#REF!</definedName>
    <definedName name="tables_1187" localSheetId="2">Date!#REF!</definedName>
    <definedName name="tables_1188" localSheetId="2">Date!#REF!</definedName>
    <definedName name="tables_1189" localSheetId="2">Date!#REF!</definedName>
    <definedName name="tables_119" localSheetId="2">Date!#REF!</definedName>
    <definedName name="tables_1190" localSheetId="2">Date!#REF!</definedName>
    <definedName name="tables_1191" localSheetId="2">Date!#REF!</definedName>
    <definedName name="tables_1192" localSheetId="2">Date!#REF!</definedName>
    <definedName name="tables_1193" localSheetId="2">Date!#REF!</definedName>
    <definedName name="tables_1194" localSheetId="2">Date!#REF!</definedName>
    <definedName name="tables_1195" localSheetId="2">Date!#REF!</definedName>
    <definedName name="tables_1196" localSheetId="2">Date!#REF!</definedName>
    <definedName name="tables_1197" localSheetId="2">Date!#REF!</definedName>
    <definedName name="tables_1198" localSheetId="2">Date!#REF!</definedName>
    <definedName name="tables_1199" localSheetId="2">Date!#REF!</definedName>
    <definedName name="tables_12" localSheetId="2">Date!#REF!</definedName>
    <definedName name="tables_120" localSheetId="2">Date!#REF!</definedName>
    <definedName name="tables_1200" localSheetId="2">Date!#REF!</definedName>
    <definedName name="tables_1201" localSheetId="2">Date!#REF!</definedName>
    <definedName name="tables_1202" localSheetId="2">Date!#REF!</definedName>
    <definedName name="tables_1203" localSheetId="2">Date!#REF!</definedName>
    <definedName name="tables_1204" localSheetId="2">Date!#REF!</definedName>
    <definedName name="tables_1205" localSheetId="2">Date!#REF!</definedName>
    <definedName name="tables_1206" localSheetId="2">Date!#REF!</definedName>
    <definedName name="tables_1207" localSheetId="2">Date!#REF!</definedName>
    <definedName name="tables_1208" localSheetId="2">Date!#REF!</definedName>
    <definedName name="tables_1209" localSheetId="2">Date!#REF!</definedName>
    <definedName name="tables_121" localSheetId="2">Date!#REF!</definedName>
    <definedName name="tables_1210" localSheetId="2">Date!#REF!</definedName>
    <definedName name="tables_1211" localSheetId="2">Date!#REF!</definedName>
    <definedName name="tables_1212" localSheetId="2">Date!#REF!</definedName>
    <definedName name="tables_1213" localSheetId="2">Date!#REF!</definedName>
    <definedName name="tables_1214" localSheetId="2">Date!#REF!</definedName>
    <definedName name="tables_1215" localSheetId="2">Date!#REF!</definedName>
    <definedName name="tables_1216" localSheetId="2">Date!#REF!</definedName>
    <definedName name="tables_1217" localSheetId="2">Date!#REF!</definedName>
    <definedName name="tables_1218" localSheetId="2">Date!#REF!</definedName>
    <definedName name="tables_1219" localSheetId="2">Date!#REF!</definedName>
    <definedName name="tables_122" localSheetId="2">Date!#REF!</definedName>
    <definedName name="tables_1220" localSheetId="2">Date!#REF!</definedName>
    <definedName name="tables_1221" localSheetId="2">Date!#REF!</definedName>
    <definedName name="tables_1222" localSheetId="2">Date!#REF!</definedName>
    <definedName name="tables_1223" localSheetId="2">Date!#REF!</definedName>
    <definedName name="tables_1224" localSheetId="2">Date!#REF!</definedName>
    <definedName name="tables_1225" localSheetId="2">Date!#REF!</definedName>
    <definedName name="tables_1226" localSheetId="2">Date!#REF!</definedName>
    <definedName name="tables_1227" localSheetId="2">Date!#REF!</definedName>
    <definedName name="tables_1228" localSheetId="2">Date!#REF!</definedName>
    <definedName name="tables_1229" localSheetId="2">Date!#REF!</definedName>
    <definedName name="tables_123" localSheetId="2">Date!#REF!</definedName>
    <definedName name="tables_1230" localSheetId="2">Date!#REF!</definedName>
    <definedName name="tables_1231" localSheetId="2">Date!#REF!</definedName>
    <definedName name="tables_1232" localSheetId="2">Date!#REF!</definedName>
    <definedName name="tables_1233" localSheetId="2">Date!#REF!</definedName>
    <definedName name="tables_1234" localSheetId="2">Date!#REF!</definedName>
    <definedName name="tables_1235" localSheetId="2">Date!#REF!</definedName>
    <definedName name="tables_1236" localSheetId="2">Date!#REF!</definedName>
    <definedName name="tables_1237" localSheetId="2">Date!#REF!</definedName>
    <definedName name="tables_1238" localSheetId="2">Date!#REF!</definedName>
    <definedName name="tables_1239" localSheetId="2">Date!#REF!</definedName>
    <definedName name="tables_124" localSheetId="2">Date!#REF!</definedName>
    <definedName name="tables_1240" localSheetId="2">Date!#REF!</definedName>
    <definedName name="tables_1241" localSheetId="2">Date!#REF!</definedName>
    <definedName name="tables_1242" localSheetId="2">Date!#REF!</definedName>
    <definedName name="tables_1243" localSheetId="2">Date!#REF!</definedName>
    <definedName name="tables_1244" localSheetId="2">Date!#REF!</definedName>
    <definedName name="tables_1245" localSheetId="2">Date!#REF!</definedName>
    <definedName name="tables_1246" localSheetId="2">Date!#REF!</definedName>
    <definedName name="tables_1247" localSheetId="2">Date!#REF!</definedName>
    <definedName name="tables_1248" localSheetId="2">Date!#REF!</definedName>
    <definedName name="tables_1249" localSheetId="2">Date!#REF!</definedName>
    <definedName name="tables_125" localSheetId="2">Date!#REF!</definedName>
    <definedName name="tables_1250" localSheetId="2">Date!#REF!</definedName>
    <definedName name="tables_1251" localSheetId="2">Date!#REF!</definedName>
    <definedName name="tables_1252" localSheetId="2">Date!#REF!</definedName>
    <definedName name="tables_1253" localSheetId="2">Date!#REF!</definedName>
    <definedName name="tables_1254" localSheetId="2">Date!#REF!</definedName>
    <definedName name="tables_1255" localSheetId="2">Date!#REF!</definedName>
    <definedName name="tables_1256" localSheetId="2">Date!#REF!</definedName>
    <definedName name="tables_1257" localSheetId="2">Date!#REF!</definedName>
    <definedName name="tables_1258" localSheetId="2">Date!#REF!</definedName>
    <definedName name="tables_1259" localSheetId="2">Date!#REF!</definedName>
    <definedName name="tables_126" localSheetId="2">Date!#REF!</definedName>
    <definedName name="tables_1260" localSheetId="2">Date!#REF!</definedName>
    <definedName name="tables_1261" localSheetId="2">Date!#REF!</definedName>
    <definedName name="tables_1262" localSheetId="2">Date!#REF!</definedName>
    <definedName name="tables_1263" localSheetId="2">Date!#REF!</definedName>
    <definedName name="tables_1264" localSheetId="2">Date!#REF!</definedName>
    <definedName name="tables_1265" localSheetId="2">Date!#REF!</definedName>
    <definedName name="tables_1266" localSheetId="2">Date!#REF!</definedName>
    <definedName name="tables_1267" localSheetId="2">Date!#REF!</definedName>
    <definedName name="tables_1268" localSheetId="2">Date!#REF!</definedName>
    <definedName name="tables_1269" localSheetId="2">Date!#REF!</definedName>
    <definedName name="tables_127" localSheetId="2">Date!#REF!</definedName>
    <definedName name="tables_1270" localSheetId="2">Date!#REF!</definedName>
    <definedName name="tables_1271" localSheetId="2">Date!#REF!</definedName>
    <definedName name="tables_1272" localSheetId="2">Date!#REF!</definedName>
    <definedName name="tables_1273" localSheetId="2">Date!#REF!</definedName>
    <definedName name="tables_1274" localSheetId="2">Date!#REF!</definedName>
    <definedName name="tables_1275" localSheetId="2">Date!#REF!</definedName>
    <definedName name="tables_1276" localSheetId="2">Date!#REF!</definedName>
    <definedName name="tables_1277" localSheetId="2">Date!#REF!</definedName>
    <definedName name="tables_1278" localSheetId="2">Date!#REF!</definedName>
    <definedName name="tables_1279" localSheetId="2">Date!#REF!</definedName>
    <definedName name="tables_128" localSheetId="2">Date!#REF!</definedName>
    <definedName name="tables_1280" localSheetId="2">Date!#REF!</definedName>
    <definedName name="tables_1281" localSheetId="2">Date!#REF!</definedName>
    <definedName name="tables_1282" localSheetId="2">Date!#REF!</definedName>
    <definedName name="tables_1283" localSheetId="2">Date!#REF!</definedName>
    <definedName name="tables_1284" localSheetId="2">Date!#REF!</definedName>
    <definedName name="tables_1285" localSheetId="2">Date!#REF!</definedName>
    <definedName name="tables_1286" localSheetId="2">Date!#REF!</definedName>
    <definedName name="tables_1287" localSheetId="2">Date!#REF!</definedName>
    <definedName name="tables_1288" localSheetId="2">Date!#REF!</definedName>
    <definedName name="tables_1289" localSheetId="2">Date!#REF!</definedName>
    <definedName name="tables_129" localSheetId="2">Date!#REF!</definedName>
    <definedName name="tables_1290" localSheetId="2">Date!#REF!</definedName>
    <definedName name="tables_1291" localSheetId="2">Date!#REF!</definedName>
    <definedName name="tables_1292" localSheetId="2">Date!#REF!</definedName>
    <definedName name="tables_1293" localSheetId="2">Date!#REF!</definedName>
    <definedName name="tables_1294" localSheetId="2">Date!#REF!</definedName>
    <definedName name="tables_1295" localSheetId="2">Date!#REF!</definedName>
    <definedName name="tables_1296" localSheetId="2">Date!#REF!</definedName>
    <definedName name="tables_1297" localSheetId="2">Date!#REF!</definedName>
    <definedName name="tables_1298" localSheetId="2">Date!#REF!</definedName>
    <definedName name="tables_1299" localSheetId="2">Date!#REF!</definedName>
    <definedName name="tables_13" localSheetId="2">Date!#REF!</definedName>
    <definedName name="tables_130" localSheetId="2">Date!#REF!</definedName>
    <definedName name="tables_1300" localSheetId="2">Date!#REF!</definedName>
    <definedName name="tables_1301" localSheetId="2">Date!#REF!</definedName>
    <definedName name="tables_1302" localSheetId="2">Date!#REF!</definedName>
    <definedName name="tables_1303" localSheetId="2">Date!#REF!</definedName>
    <definedName name="tables_1304" localSheetId="2">Date!#REF!</definedName>
    <definedName name="tables_1305" localSheetId="2">Date!#REF!</definedName>
    <definedName name="tables_1306" localSheetId="2">Date!#REF!</definedName>
    <definedName name="tables_1307" localSheetId="2">Date!#REF!</definedName>
    <definedName name="tables_1308" localSheetId="2">Date!#REF!</definedName>
    <definedName name="tables_1309" localSheetId="2">Date!#REF!</definedName>
    <definedName name="tables_131" localSheetId="2">Date!#REF!</definedName>
    <definedName name="tables_1310" localSheetId="2">Date!#REF!</definedName>
    <definedName name="tables_1311" localSheetId="2">Date!#REF!</definedName>
    <definedName name="tables_1312" localSheetId="2">Date!#REF!</definedName>
    <definedName name="tables_1313" localSheetId="2">Date!#REF!</definedName>
    <definedName name="tables_1314" localSheetId="2">Date!#REF!</definedName>
    <definedName name="tables_1315" localSheetId="2">Date!#REF!</definedName>
    <definedName name="tables_1316" localSheetId="2">Date!#REF!</definedName>
    <definedName name="tables_1317" localSheetId="2">Date!#REF!</definedName>
    <definedName name="tables_1318" localSheetId="2">Date!#REF!</definedName>
    <definedName name="tables_1319" localSheetId="2">Date!#REF!</definedName>
    <definedName name="tables_132" localSheetId="2">Date!#REF!</definedName>
    <definedName name="tables_1320" localSheetId="2">Date!#REF!</definedName>
    <definedName name="tables_1321" localSheetId="2">Date!#REF!</definedName>
    <definedName name="tables_1322" localSheetId="2">Date!#REF!</definedName>
    <definedName name="tables_1323" localSheetId="2">Date!#REF!</definedName>
    <definedName name="tables_1324" localSheetId="2">Date!#REF!</definedName>
    <definedName name="tables_1325" localSheetId="2">Date!#REF!</definedName>
    <definedName name="tables_1326" localSheetId="2">Date!#REF!</definedName>
    <definedName name="tables_1327" localSheetId="2">Date!#REF!</definedName>
    <definedName name="tables_1328" localSheetId="2">Date!#REF!</definedName>
    <definedName name="tables_1329" localSheetId="2">Date!#REF!</definedName>
    <definedName name="tables_133" localSheetId="2">Date!#REF!</definedName>
    <definedName name="tables_1330" localSheetId="2">Date!#REF!</definedName>
    <definedName name="tables_1331" localSheetId="2">Date!#REF!</definedName>
    <definedName name="tables_1332" localSheetId="2">Date!#REF!</definedName>
    <definedName name="tables_1333" localSheetId="2">Date!#REF!</definedName>
    <definedName name="tables_1334" localSheetId="2">Date!#REF!</definedName>
    <definedName name="tables_1335" localSheetId="2">Date!#REF!</definedName>
    <definedName name="tables_1336" localSheetId="2">Date!#REF!</definedName>
    <definedName name="tables_1337" localSheetId="2">Date!#REF!</definedName>
    <definedName name="tables_1338" localSheetId="2">Date!#REF!</definedName>
    <definedName name="tables_1339" localSheetId="2">Date!#REF!</definedName>
    <definedName name="tables_134" localSheetId="2">Date!#REF!</definedName>
    <definedName name="tables_1340" localSheetId="2">Date!#REF!</definedName>
    <definedName name="tables_1341" localSheetId="2">Date!#REF!</definedName>
    <definedName name="tables_1342" localSheetId="2">Date!#REF!</definedName>
    <definedName name="tables_1343" localSheetId="2">Date!#REF!</definedName>
    <definedName name="tables_1344" localSheetId="2">Date!#REF!</definedName>
    <definedName name="tables_1345" localSheetId="2">Date!#REF!</definedName>
    <definedName name="tables_1346" localSheetId="2">Date!#REF!</definedName>
    <definedName name="tables_1347" localSheetId="2">Date!#REF!</definedName>
    <definedName name="tables_1348" localSheetId="2">Date!#REF!</definedName>
    <definedName name="tables_1349" localSheetId="2">Date!#REF!</definedName>
    <definedName name="tables_135" localSheetId="2">Date!#REF!</definedName>
    <definedName name="tables_1350" localSheetId="2">Date!#REF!</definedName>
    <definedName name="tables_1351" localSheetId="2">Date!#REF!</definedName>
    <definedName name="tables_1352" localSheetId="2">Date!#REF!</definedName>
    <definedName name="tables_1353" localSheetId="2">Date!#REF!</definedName>
    <definedName name="tables_1354" localSheetId="2">Date!#REF!</definedName>
    <definedName name="tables_1355" localSheetId="2">Date!#REF!</definedName>
    <definedName name="tables_1356" localSheetId="2">Date!#REF!</definedName>
    <definedName name="tables_1357" localSheetId="2">Date!#REF!</definedName>
    <definedName name="tables_1358" localSheetId="2">Date!#REF!</definedName>
    <definedName name="tables_1359" localSheetId="2">Date!#REF!</definedName>
    <definedName name="tables_136" localSheetId="2">Date!#REF!</definedName>
    <definedName name="tables_1360" localSheetId="2">Date!#REF!</definedName>
    <definedName name="tables_1361" localSheetId="2">Date!#REF!</definedName>
    <definedName name="tables_1362" localSheetId="2">Date!#REF!</definedName>
    <definedName name="tables_1363" localSheetId="2">Date!#REF!</definedName>
    <definedName name="tables_1364" localSheetId="2">Date!#REF!</definedName>
    <definedName name="tables_1365" localSheetId="2">Date!#REF!</definedName>
    <definedName name="tables_1366" localSheetId="2">Date!#REF!</definedName>
    <definedName name="tables_1367" localSheetId="2">Date!#REF!</definedName>
    <definedName name="tables_1368" localSheetId="2">Date!#REF!</definedName>
    <definedName name="tables_1369" localSheetId="2">Date!#REF!</definedName>
    <definedName name="tables_137" localSheetId="2">Date!#REF!</definedName>
    <definedName name="tables_1370" localSheetId="2">Date!#REF!</definedName>
    <definedName name="tables_1371" localSheetId="2">Date!#REF!</definedName>
    <definedName name="tables_1372" localSheetId="2">Date!#REF!</definedName>
    <definedName name="tables_1373" localSheetId="2">Date!#REF!</definedName>
    <definedName name="tables_1374" localSheetId="2">Date!#REF!</definedName>
    <definedName name="tables_1375" localSheetId="2">Date!#REF!</definedName>
    <definedName name="tables_1376" localSheetId="2">Date!#REF!</definedName>
    <definedName name="tables_1377" localSheetId="2">Date!#REF!</definedName>
    <definedName name="tables_1378" localSheetId="2">Date!#REF!</definedName>
    <definedName name="tables_1379" localSheetId="2">Date!#REF!</definedName>
    <definedName name="tables_138" localSheetId="2">Date!#REF!</definedName>
    <definedName name="tables_1380" localSheetId="2">Date!#REF!</definedName>
    <definedName name="tables_1381" localSheetId="2">Date!#REF!</definedName>
    <definedName name="tables_1382" localSheetId="2">Date!#REF!</definedName>
    <definedName name="tables_1383" localSheetId="2">Date!#REF!</definedName>
    <definedName name="tables_1384" localSheetId="2">Date!#REF!</definedName>
    <definedName name="tables_1385" localSheetId="2">Date!#REF!</definedName>
    <definedName name="tables_1386" localSheetId="2">Date!#REF!</definedName>
    <definedName name="tables_1387" localSheetId="2">Date!#REF!</definedName>
    <definedName name="tables_1388" localSheetId="2">Date!#REF!</definedName>
    <definedName name="tables_1389" localSheetId="2">Date!#REF!</definedName>
    <definedName name="tables_139" localSheetId="2">Date!#REF!</definedName>
    <definedName name="tables_1390" localSheetId="2">Date!#REF!</definedName>
    <definedName name="tables_1391" localSheetId="2">Date!#REF!</definedName>
    <definedName name="tables_1392" localSheetId="2">Date!#REF!</definedName>
    <definedName name="tables_1393" localSheetId="2">Date!#REF!</definedName>
    <definedName name="tables_1394" localSheetId="2">Date!#REF!</definedName>
    <definedName name="tables_1395" localSheetId="2">Date!#REF!</definedName>
    <definedName name="tables_1396" localSheetId="2">Date!#REF!</definedName>
    <definedName name="tables_1397" localSheetId="2">Date!#REF!</definedName>
    <definedName name="tables_1398" localSheetId="2">Date!#REF!</definedName>
    <definedName name="tables_1399" localSheetId="2">Date!#REF!</definedName>
    <definedName name="tables_14" localSheetId="2">Date!#REF!</definedName>
    <definedName name="tables_140" localSheetId="2">Date!#REF!</definedName>
    <definedName name="tables_1400" localSheetId="2">Date!#REF!</definedName>
    <definedName name="tables_1401" localSheetId="2">Date!#REF!</definedName>
    <definedName name="tables_1402" localSheetId="2">Date!#REF!</definedName>
    <definedName name="tables_1403" localSheetId="2">Date!#REF!</definedName>
    <definedName name="tables_1404" localSheetId="2">Date!#REF!</definedName>
    <definedName name="tables_1405" localSheetId="2">Date!#REF!</definedName>
    <definedName name="tables_1406" localSheetId="2">Date!#REF!</definedName>
    <definedName name="tables_1407" localSheetId="2">Date!#REF!</definedName>
    <definedName name="tables_1408" localSheetId="2">Date!#REF!</definedName>
    <definedName name="tables_1409" localSheetId="2">Date!#REF!</definedName>
    <definedName name="tables_141" localSheetId="2">Date!#REF!</definedName>
    <definedName name="tables_1410" localSheetId="2">Date!#REF!</definedName>
    <definedName name="tables_1411" localSheetId="2">Date!#REF!</definedName>
    <definedName name="tables_1412" localSheetId="2">Date!#REF!</definedName>
    <definedName name="tables_1413" localSheetId="2">Date!#REF!</definedName>
    <definedName name="tables_1414" localSheetId="2">Date!#REF!</definedName>
    <definedName name="tables_1415" localSheetId="2">Date!#REF!</definedName>
    <definedName name="tables_1416" localSheetId="2">Date!#REF!</definedName>
    <definedName name="tables_1417" localSheetId="2">Date!#REF!</definedName>
    <definedName name="tables_1418" localSheetId="2">Date!#REF!</definedName>
    <definedName name="tables_1419" localSheetId="2">Date!#REF!</definedName>
    <definedName name="tables_142" localSheetId="2">Date!#REF!</definedName>
    <definedName name="tables_1420" localSheetId="2">Date!#REF!</definedName>
    <definedName name="tables_1421" localSheetId="2">Date!#REF!</definedName>
    <definedName name="tables_1422" localSheetId="2">Date!#REF!</definedName>
    <definedName name="tables_1423" localSheetId="2">Date!#REF!</definedName>
    <definedName name="tables_1424" localSheetId="2">Date!#REF!</definedName>
    <definedName name="tables_1425" localSheetId="2">Date!#REF!</definedName>
    <definedName name="tables_1426" localSheetId="2">Date!#REF!</definedName>
    <definedName name="tables_1427" localSheetId="2">Date!#REF!</definedName>
    <definedName name="tables_1428" localSheetId="2">Date!#REF!</definedName>
    <definedName name="tables_1429" localSheetId="2">Date!#REF!</definedName>
    <definedName name="tables_143" localSheetId="2">Date!#REF!</definedName>
    <definedName name="tables_1430" localSheetId="2">Date!#REF!</definedName>
    <definedName name="tables_1431" localSheetId="2">Date!#REF!</definedName>
    <definedName name="tables_1432" localSheetId="2">Date!#REF!</definedName>
    <definedName name="tables_1433" localSheetId="2">Date!#REF!</definedName>
    <definedName name="tables_1434" localSheetId="2">Date!#REF!</definedName>
    <definedName name="tables_1435" localSheetId="2">Date!#REF!</definedName>
    <definedName name="tables_1436" localSheetId="2">Date!#REF!</definedName>
    <definedName name="tables_1437" localSheetId="2">Date!#REF!</definedName>
    <definedName name="tables_1438" localSheetId="2">Date!#REF!</definedName>
    <definedName name="tables_1439" localSheetId="2">Date!#REF!</definedName>
    <definedName name="tables_144" localSheetId="2">Date!#REF!</definedName>
    <definedName name="tables_1440" localSheetId="2">Date!#REF!</definedName>
    <definedName name="tables_1441" localSheetId="2">Date!#REF!</definedName>
    <definedName name="tables_1442" localSheetId="2">Date!#REF!</definedName>
    <definedName name="tables_1443" localSheetId="2">Date!#REF!</definedName>
    <definedName name="tables_1444" localSheetId="2">Date!#REF!</definedName>
    <definedName name="tables_1445" localSheetId="2">Date!#REF!</definedName>
    <definedName name="tables_1446" localSheetId="2">Date!#REF!</definedName>
    <definedName name="tables_1447" localSheetId="2">Date!#REF!</definedName>
    <definedName name="tables_1448" localSheetId="2">Date!#REF!</definedName>
    <definedName name="tables_1449" localSheetId="2">Date!#REF!</definedName>
    <definedName name="tables_145" localSheetId="2">Date!#REF!</definedName>
    <definedName name="tables_1450" localSheetId="2">Date!#REF!</definedName>
    <definedName name="tables_1451" localSheetId="2">Date!#REF!</definedName>
    <definedName name="tables_1452" localSheetId="2">Date!#REF!</definedName>
    <definedName name="tables_1453" localSheetId="2">Date!#REF!</definedName>
    <definedName name="tables_1454" localSheetId="2">Date!#REF!</definedName>
    <definedName name="tables_1455" localSheetId="2">Date!#REF!</definedName>
    <definedName name="tables_1456" localSheetId="2">Date!#REF!</definedName>
    <definedName name="tables_1457" localSheetId="2">Date!#REF!</definedName>
    <definedName name="tables_1458" localSheetId="2">Date!#REF!</definedName>
    <definedName name="tables_1459" localSheetId="2">Date!#REF!</definedName>
    <definedName name="tables_146" localSheetId="2">Date!#REF!</definedName>
    <definedName name="tables_1460" localSheetId="2">Date!#REF!</definedName>
    <definedName name="tables_1461" localSheetId="2">Date!#REF!</definedName>
    <definedName name="tables_1462" localSheetId="2">Date!#REF!</definedName>
    <definedName name="tables_1463" localSheetId="2">Date!#REF!</definedName>
    <definedName name="tables_1464" localSheetId="2">Date!#REF!</definedName>
    <definedName name="tables_1465" localSheetId="2">Date!#REF!</definedName>
    <definedName name="tables_1466" localSheetId="2">Date!#REF!</definedName>
    <definedName name="tables_1467" localSheetId="2">Date!#REF!</definedName>
    <definedName name="tables_1468" localSheetId="2">Date!#REF!</definedName>
    <definedName name="tables_1469" localSheetId="2">Date!#REF!</definedName>
    <definedName name="tables_147" localSheetId="2">Date!#REF!</definedName>
    <definedName name="tables_1470" localSheetId="2">Date!#REF!</definedName>
    <definedName name="tables_1471" localSheetId="2">Date!#REF!</definedName>
    <definedName name="tables_1472" localSheetId="2">Date!#REF!</definedName>
    <definedName name="tables_1473" localSheetId="2">Date!#REF!</definedName>
    <definedName name="tables_1474" localSheetId="2">Date!#REF!</definedName>
    <definedName name="tables_1475" localSheetId="2">Date!#REF!</definedName>
    <definedName name="tables_1476" localSheetId="2">Date!#REF!</definedName>
    <definedName name="tables_1477" localSheetId="2">Date!#REF!</definedName>
    <definedName name="tables_1478" localSheetId="2">Date!#REF!</definedName>
    <definedName name="tables_1479" localSheetId="2">Date!#REF!</definedName>
    <definedName name="tables_148" localSheetId="2">Date!#REF!</definedName>
    <definedName name="tables_1480" localSheetId="2">Date!#REF!</definedName>
    <definedName name="tables_1481" localSheetId="2">Date!#REF!</definedName>
    <definedName name="tables_1482" localSheetId="2">Date!#REF!</definedName>
    <definedName name="tables_1483" localSheetId="2">Date!#REF!</definedName>
    <definedName name="tables_1484" localSheetId="2">Date!#REF!</definedName>
    <definedName name="tables_1485" localSheetId="2">Date!#REF!</definedName>
    <definedName name="tables_1486" localSheetId="2">Date!#REF!</definedName>
    <definedName name="tables_1487" localSheetId="2">Date!#REF!</definedName>
    <definedName name="tables_1488" localSheetId="2">Date!#REF!</definedName>
    <definedName name="tables_1489" localSheetId="2">Date!#REF!</definedName>
    <definedName name="tables_149" localSheetId="2">Date!#REF!</definedName>
    <definedName name="tables_1490" localSheetId="2">Date!#REF!</definedName>
    <definedName name="tables_1491" localSheetId="2">Date!#REF!</definedName>
    <definedName name="tables_1492" localSheetId="2">Date!#REF!</definedName>
    <definedName name="tables_1493" localSheetId="2">Date!#REF!</definedName>
    <definedName name="tables_1494" localSheetId="2">Date!#REF!</definedName>
    <definedName name="tables_1495" localSheetId="2">Date!#REF!</definedName>
    <definedName name="tables_1496" localSheetId="2">Date!#REF!</definedName>
    <definedName name="tables_1497" localSheetId="2">Date!#REF!</definedName>
    <definedName name="tables_1498" localSheetId="2">Date!#REF!</definedName>
    <definedName name="tables_1499" localSheetId="2">Date!#REF!</definedName>
    <definedName name="tables_15" localSheetId="2">Date!#REF!</definedName>
    <definedName name="tables_150" localSheetId="2">Date!#REF!</definedName>
    <definedName name="tables_1500" localSheetId="2">Date!#REF!</definedName>
    <definedName name="tables_1501" localSheetId="2">Date!#REF!</definedName>
    <definedName name="tables_1502" localSheetId="2">Date!#REF!</definedName>
    <definedName name="tables_1503" localSheetId="2">Date!#REF!</definedName>
    <definedName name="tables_1504" localSheetId="2">Date!#REF!</definedName>
    <definedName name="tables_1505" localSheetId="2">Date!#REF!</definedName>
    <definedName name="tables_1506" localSheetId="2">Date!#REF!</definedName>
    <definedName name="tables_1507" localSheetId="2">Date!#REF!</definedName>
    <definedName name="tables_1508" localSheetId="2">Date!#REF!</definedName>
    <definedName name="tables_1509" localSheetId="2">Date!#REF!</definedName>
    <definedName name="tables_151" localSheetId="2">Date!#REF!</definedName>
    <definedName name="tables_1510" localSheetId="2">Date!#REF!</definedName>
    <definedName name="tables_1511" localSheetId="2">Date!#REF!</definedName>
    <definedName name="tables_1512" localSheetId="2">Date!#REF!</definedName>
    <definedName name="tables_1513" localSheetId="2">Date!#REF!</definedName>
    <definedName name="tables_1514" localSheetId="2">Date!#REF!</definedName>
    <definedName name="tables_1515" localSheetId="2">Date!#REF!</definedName>
    <definedName name="tables_1516" localSheetId="2">Date!#REF!</definedName>
    <definedName name="tables_1517" localSheetId="2">Date!#REF!</definedName>
    <definedName name="tables_1518" localSheetId="2">Date!#REF!</definedName>
    <definedName name="tables_1519" localSheetId="2">Date!#REF!</definedName>
    <definedName name="tables_152" localSheetId="2">Date!#REF!</definedName>
    <definedName name="tables_1520" localSheetId="2">Date!#REF!</definedName>
    <definedName name="tables_1521" localSheetId="2">Date!#REF!</definedName>
    <definedName name="tables_1522" localSheetId="2">Date!#REF!</definedName>
    <definedName name="tables_1523" localSheetId="2">Date!#REF!</definedName>
    <definedName name="tables_1524" localSheetId="2">Date!#REF!</definedName>
    <definedName name="tables_1525" localSheetId="2">Date!#REF!</definedName>
    <definedName name="tables_1526" localSheetId="2">Date!#REF!</definedName>
    <definedName name="tables_1527" localSheetId="2">Date!#REF!</definedName>
    <definedName name="tables_1528" localSheetId="2">Date!#REF!</definedName>
    <definedName name="tables_1529" localSheetId="2">Date!#REF!</definedName>
    <definedName name="tables_153" localSheetId="2">Date!#REF!</definedName>
    <definedName name="tables_1530" localSheetId="2">Date!#REF!</definedName>
    <definedName name="tables_1531" localSheetId="2">Date!#REF!</definedName>
    <definedName name="tables_1532" localSheetId="2">Date!#REF!</definedName>
    <definedName name="tables_1533" localSheetId="2">Date!#REF!</definedName>
    <definedName name="tables_1534" localSheetId="2">Date!#REF!</definedName>
    <definedName name="tables_1535" localSheetId="2">Date!#REF!</definedName>
    <definedName name="tables_1536" localSheetId="2">Date!#REF!</definedName>
    <definedName name="tables_1537" localSheetId="2">Date!#REF!</definedName>
    <definedName name="tables_1538" localSheetId="2">Date!#REF!</definedName>
    <definedName name="tables_1539" localSheetId="2">Date!#REF!</definedName>
    <definedName name="tables_154" localSheetId="2">Date!#REF!</definedName>
    <definedName name="tables_1540" localSheetId="2">Date!#REF!</definedName>
    <definedName name="tables_1541" localSheetId="2">Date!#REF!</definedName>
    <definedName name="tables_1542" localSheetId="2">Date!#REF!</definedName>
    <definedName name="tables_1543" localSheetId="2">Date!#REF!</definedName>
    <definedName name="tables_1544" localSheetId="2">Date!#REF!</definedName>
    <definedName name="tables_1545" localSheetId="2">Date!#REF!</definedName>
    <definedName name="tables_1546" localSheetId="2">Date!#REF!</definedName>
    <definedName name="tables_1547" localSheetId="2">Date!#REF!</definedName>
    <definedName name="tables_1548" localSheetId="2">Date!#REF!</definedName>
    <definedName name="tables_1549" localSheetId="2">Date!#REF!</definedName>
    <definedName name="tables_155" localSheetId="2">Date!#REF!</definedName>
    <definedName name="tables_1550" localSheetId="2">Date!#REF!</definedName>
    <definedName name="tables_1551" localSheetId="2">Date!#REF!</definedName>
    <definedName name="tables_1552" localSheetId="2">Date!#REF!</definedName>
    <definedName name="tables_1553" localSheetId="2">Date!#REF!</definedName>
    <definedName name="tables_1554" localSheetId="2">Date!#REF!</definedName>
    <definedName name="tables_1555" localSheetId="2">Date!#REF!</definedName>
    <definedName name="tables_1556" localSheetId="2">Date!#REF!</definedName>
    <definedName name="tables_1557" localSheetId="2">Date!#REF!</definedName>
    <definedName name="tables_1558" localSheetId="2">Date!#REF!</definedName>
    <definedName name="tables_1559" localSheetId="2">Date!#REF!</definedName>
    <definedName name="tables_156" localSheetId="2">Date!#REF!</definedName>
    <definedName name="tables_1560" localSheetId="2">Date!#REF!</definedName>
    <definedName name="tables_1561" localSheetId="2">Date!#REF!</definedName>
    <definedName name="tables_1562" localSheetId="2">Date!#REF!</definedName>
    <definedName name="tables_1563" localSheetId="2">Date!#REF!</definedName>
    <definedName name="tables_1564" localSheetId="2">Date!#REF!</definedName>
    <definedName name="tables_1565" localSheetId="2">Date!#REF!</definedName>
    <definedName name="tables_1566" localSheetId="2">Date!#REF!</definedName>
    <definedName name="tables_1567" localSheetId="2">Date!#REF!</definedName>
    <definedName name="tables_1568" localSheetId="2">Date!#REF!</definedName>
    <definedName name="tables_1569" localSheetId="2">Date!#REF!</definedName>
    <definedName name="tables_157" localSheetId="2">Date!#REF!</definedName>
    <definedName name="tables_1570" localSheetId="2">Date!#REF!</definedName>
    <definedName name="tables_1571" localSheetId="2">Date!#REF!</definedName>
    <definedName name="tables_1572" localSheetId="2">Date!#REF!</definedName>
    <definedName name="tables_1573" localSheetId="2">Date!#REF!</definedName>
    <definedName name="tables_1574" localSheetId="2">Date!#REF!</definedName>
    <definedName name="tables_1575" localSheetId="2">Date!#REF!</definedName>
    <definedName name="tables_1576" localSheetId="2">Date!#REF!</definedName>
    <definedName name="tables_1577" localSheetId="2">Date!#REF!</definedName>
    <definedName name="tables_1578" localSheetId="2">Date!#REF!</definedName>
    <definedName name="tables_1579" localSheetId="2">Date!#REF!</definedName>
    <definedName name="tables_158" localSheetId="2">Date!#REF!</definedName>
    <definedName name="tables_1580" localSheetId="2">Date!#REF!</definedName>
    <definedName name="tables_1581" localSheetId="2">Date!#REF!</definedName>
    <definedName name="tables_1582" localSheetId="2">Date!#REF!</definedName>
    <definedName name="tables_1583" localSheetId="2">Date!#REF!</definedName>
    <definedName name="tables_1584" localSheetId="2">Date!#REF!</definedName>
    <definedName name="tables_1585" localSheetId="2">Date!#REF!</definedName>
    <definedName name="tables_1586" localSheetId="2">Date!#REF!</definedName>
    <definedName name="tables_1587" localSheetId="2">Date!#REF!</definedName>
    <definedName name="tables_1588" localSheetId="2">Date!#REF!</definedName>
    <definedName name="tables_1589" localSheetId="2">Date!#REF!</definedName>
    <definedName name="tables_159" localSheetId="2">Date!#REF!</definedName>
    <definedName name="tables_1590" localSheetId="2">Date!#REF!</definedName>
    <definedName name="tables_1591" localSheetId="2">Date!#REF!</definedName>
    <definedName name="tables_1592" localSheetId="2">Date!#REF!</definedName>
    <definedName name="tables_1593" localSheetId="2">Date!#REF!</definedName>
    <definedName name="tables_1594" localSheetId="2">Date!#REF!</definedName>
    <definedName name="tables_1595" localSheetId="2">Date!#REF!</definedName>
    <definedName name="tables_1596" localSheetId="2">Date!#REF!</definedName>
    <definedName name="tables_1597" localSheetId="2">Date!#REF!</definedName>
    <definedName name="tables_1598" localSheetId="2">Date!#REF!</definedName>
    <definedName name="tables_1599" localSheetId="2">Date!#REF!</definedName>
    <definedName name="tables_16" localSheetId="2">Date!#REF!</definedName>
    <definedName name="tables_160" localSheetId="2">Date!#REF!</definedName>
    <definedName name="tables_1600" localSheetId="2">Date!#REF!</definedName>
    <definedName name="tables_1601" localSheetId="2">Date!#REF!</definedName>
    <definedName name="tables_1602" localSheetId="2">Date!#REF!</definedName>
    <definedName name="tables_1603" localSheetId="2">Date!#REF!</definedName>
    <definedName name="tables_1604" localSheetId="2">Date!#REF!</definedName>
    <definedName name="tables_1605" localSheetId="2">Date!#REF!</definedName>
    <definedName name="tables_1606" localSheetId="2">Date!#REF!</definedName>
    <definedName name="tables_1607" localSheetId="2">Date!#REF!</definedName>
    <definedName name="tables_1608" localSheetId="2">Date!#REF!</definedName>
    <definedName name="tables_1609" localSheetId="2">Date!#REF!</definedName>
    <definedName name="tables_161" localSheetId="2">Date!#REF!</definedName>
    <definedName name="tables_1610" localSheetId="2">Date!#REF!</definedName>
    <definedName name="tables_1611" localSheetId="2">Date!#REF!</definedName>
    <definedName name="tables_1612" localSheetId="2">Date!#REF!</definedName>
    <definedName name="tables_1613" localSheetId="2">Date!#REF!</definedName>
    <definedName name="tables_1614" localSheetId="2">Date!#REF!</definedName>
    <definedName name="tables_1615" localSheetId="2">Date!#REF!</definedName>
    <definedName name="tables_1616" localSheetId="2">Date!#REF!</definedName>
    <definedName name="tables_1617" localSheetId="2">Date!#REF!</definedName>
    <definedName name="tables_1618" localSheetId="2">Date!#REF!</definedName>
    <definedName name="tables_1619" localSheetId="2">Date!#REF!</definedName>
    <definedName name="tables_162" localSheetId="2">Date!#REF!</definedName>
    <definedName name="tables_1620" localSheetId="2">Date!#REF!</definedName>
    <definedName name="tables_1621" localSheetId="2">Date!#REF!</definedName>
    <definedName name="tables_1622" localSheetId="2">Date!#REF!</definedName>
    <definedName name="tables_1623" localSheetId="2">Date!#REF!</definedName>
    <definedName name="tables_1624" localSheetId="2">Date!#REF!</definedName>
    <definedName name="tables_1625" localSheetId="2">Date!#REF!</definedName>
    <definedName name="tables_1626" localSheetId="2">Date!#REF!</definedName>
    <definedName name="tables_1627" localSheetId="2">Date!#REF!</definedName>
    <definedName name="tables_1628" localSheetId="2">Date!#REF!</definedName>
    <definedName name="tables_1629" localSheetId="2">Date!#REF!</definedName>
    <definedName name="tables_163" localSheetId="2">Date!#REF!</definedName>
    <definedName name="tables_1630" localSheetId="2">Date!#REF!</definedName>
    <definedName name="tables_1631" localSheetId="2">Date!#REF!</definedName>
    <definedName name="tables_1632" localSheetId="2">Date!#REF!</definedName>
    <definedName name="tables_1633" localSheetId="2">Date!#REF!</definedName>
    <definedName name="tables_1634" localSheetId="2">Date!#REF!</definedName>
    <definedName name="tables_1635" localSheetId="2">Date!#REF!</definedName>
    <definedName name="tables_1636" localSheetId="2">Date!#REF!</definedName>
    <definedName name="tables_1637" localSheetId="2">Date!#REF!</definedName>
    <definedName name="tables_1638" localSheetId="2">Date!#REF!</definedName>
    <definedName name="tables_1639" localSheetId="2">Date!#REF!</definedName>
    <definedName name="tables_164" localSheetId="2">Date!#REF!</definedName>
    <definedName name="tables_1640" localSheetId="2">Date!#REF!</definedName>
    <definedName name="tables_1641" localSheetId="2">Date!#REF!</definedName>
    <definedName name="tables_1642" localSheetId="2">Date!#REF!</definedName>
    <definedName name="tables_1643" localSheetId="2">Date!#REF!</definedName>
    <definedName name="tables_1644" localSheetId="2">Date!#REF!</definedName>
    <definedName name="tables_1645" localSheetId="2">Date!#REF!</definedName>
    <definedName name="tables_1646" localSheetId="2">Date!#REF!</definedName>
    <definedName name="tables_1647" localSheetId="2">Date!#REF!</definedName>
    <definedName name="tables_1648" localSheetId="2">Date!#REF!</definedName>
    <definedName name="tables_1649" localSheetId="2">Date!#REF!</definedName>
    <definedName name="tables_165" localSheetId="2">Date!#REF!</definedName>
    <definedName name="tables_1650" localSheetId="2">Date!#REF!</definedName>
    <definedName name="tables_1651" localSheetId="2">Date!#REF!</definedName>
    <definedName name="tables_1652" localSheetId="2">Date!#REF!</definedName>
    <definedName name="tables_1653" localSheetId="2">Date!#REF!</definedName>
    <definedName name="tables_1654" localSheetId="2">Date!#REF!</definedName>
    <definedName name="tables_1655" localSheetId="2">Date!#REF!</definedName>
    <definedName name="tables_1656" localSheetId="2">Date!#REF!</definedName>
    <definedName name="tables_1657" localSheetId="2">Date!#REF!</definedName>
    <definedName name="tables_1658" localSheetId="2">Date!#REF!</definedName>
    <definedName name="tables_1659" localSheetId="2">Date!#REF!</definedName>
    <definedName name="tables_166" localSheetId="2">Date!#REF!</definedName>
    <definedName name="tables_1660" localSheetId="2">Date!#REF!</definedName>
    <definedName name="tables_1661" localSheetId="2">Date!#REF!</definedName>
    <definedName name="tables_1662" localSheetId="2">Date!#REF!</definedName>
    <definedName name="tables_1663" localSheetId="2">Date!#REF!</definedName>
    <definedName name="tables_1664" localSheetId="2">Date!#REF!</definedName>
    <definedName name="tables_1665" localSheetId="2">Date!#REF!</definedName>
    <definedName name="tables_1666" localSheetId="2">Date!#REF!</definedName>
    <definedName name="tables_1667" localSheetId="2">Date!#REF!</definedName>
    <definedName name="tables_1668" localSheetId="2">Date!#REF!</definedName>
    <definedName name="tables_1669" localSheetId="2">Date!#REF!</definedName>
    <definedName name="tables_167" localSheetId="2">Date!#REF!</definedName>
    <definedName name="tables_1670" localSheetId="2">Date!#REF!</definedName>
    <definedName name="tables_1671" localSheetId="2">Date!#REF!</definedName>
    <definedName name="tables_1672" localSheetId="2">Date!#REF!</definedName>
    <definedName name="tables_1673" localSheetId="2">Date!#REF!</definedName>
    <definedName name="tables_1674" localSheetId="2">Date!#REF!</definedName>
    <definedName name="tables_1675" localSheetId="2">Date!#REF!</definedName>
    <definedName name="tables_1676" localSheetId="2">Date!#REF!</definedName>
    <definedName name="tables_1677" localSheetId="2">Date!#REF!</definedName>
    <definedName name="tables_1678" localSheetId="2">Date!#REF!</definedName>
    <definedName name="tables_1679" localSheetId="2">Date!#REF!</definedName>
    <definedName name="tables_168" localSheetId="2">Date!#REF!</definedName>
    <definedName name="tables_1680" localSheetId="2">Date!#REF!</definedName>
    <definedName name="tables_1681" localSheetId="2">Date!#REF!</definedName>
    <definedName name="tables_1682" localSheetId="2">Date!#REF!</definedName>
    <definedName name="tables_1683" localSheetId="2">Date!#REF!</definedName>
    <definedName name="tables_1684" localSheetId="2">Date!#REF!</definedName>
    <definedName name="tables_1685" localSheetId="2">Date!#REF!</definedName>
    <definedName name="tables_1686" localSheetId="2">Date!#REF!</definedName>
    <definedName name="tables_1687" localSheetId="2">Date!#REF!</definedName>
    <definedName name="tables_1688" localSheetId="2">Date!#REF!</definedName>
    <definedName name="tables_1689" localSheetId="2">Date!#REF!</definedName>
    <definedName name="tables_169" localSheetId="2">Date!#REF!</definedName>
    <definedName name="tables_1690" localSheetId="2">Date!#REF!</definedName>
    <definedName name="tables_1691" localSheetId="2">Date!#REF!</definedName>
    <definedName name="tables_1692" localSheetId="2">Date!#REF!</definedName>
    <definedName name="tables_1693" localSheetId="2">Date!#REF!</definedName>
    <definedName name="tables_1694" localSheetId="2">Date!#REF!</definedName>
    <definedName name="tables_1695" localSheetId="2">Date!#REF!</definedName>
    <definedName name="tables_1696" localSheetId="2">Date!#REF!</definedName>
    <definedName name="tables_1697" localSheetId="2">Date!#REF!</definedName>
    <definedName name="tables_1698" localSheetId="2">Date!#REF!</definedName>
    <definedName name="tables_1699" localSheetId="2">Date!#REF!</definedName>
    <definedName name="tables_17" localSheetId="2">Date!#REF!</definedName>
    <definedName name="tables_170" localSheetId="2">Date!#REF!</definedName>
    <definedName name="tables_1700" localSheetId="2">Date!#REF!</definedName>
    <definedName name="tables_1701" localSheetId="2">Date!#REF!</definedName>
    <definedName name="tables_1702" localSheetId="2">Date!#REF!</definedName>
    <definedName name="tables_1703" localSheetId="2">Date!#REF!</definedName>
    <definedName name="tables_1704" localSheetId="2">Date!#REF!</definedName>
    <definedName name="tables_1705" localSheetId="2">Date!#REF!</definedName>
    <definedName name="tables_1706" localSheetId="2">Date!#REF!</definedName>
    <definedName name="tables_1707" localSheetId="2">Date!#REF!</definedName>
    <definedName name="tables_1708" localSheetId="2">Date!#REF!</definedName>
    <definedName name="tables_1709" localSheetId="2">Date!#REF!</definedName>
    <definedName name="tables_171" localSheetId="2">Date!#REF!</definedName>
    <definedName name="tables_1710" localSheetId="2">Date!#REF!</definedName>
    <definedName name="tables_1711" localSheetId="2">Date!#REF!</definedName>
    <definedName name="tables_1712" localSheetId="2">Date!#REF!</definedName>
    <definedName name="tables_1713" localSheetId="2">Date!#REF!</definedName>
    <definedName name="tables_1714" localSheetId="2">Date!#REF!</definedName>
    <definedName name="tables_1715" localSheetId="2">Date!#REF!</definedName>
    <definedName name="tables_1716" localSheetId="2">Date!#REF!</definedName>
    <definedName name="tables_1717" localSheetId="2">Date!#REF!</definedName>
    <definedName name="tables_1718" localSheetId="2">Date!#REF!</definedName>
    <definedName name="tables_1719" localSheetId="2">Date!#REF!</definedName>
    <definedName name="tables_172" localSheetId="2">Date!#REF!</definedName>
    <definedName name="tables_1720" localSheetId="2">Date!#REF!</definedName>
    <definedName name="tables_1721" localSheetId="2">Date!#REF!</definedName>
    <definedName name="tables_1722" localSheetId="2">Date!#REF!</definedName>
    <definedName name="tables_1723" localSheetId="2">Date!#REF!</definedName>
    <definedName name="tables_1724" localSheetId="2">Date!#REF!</definedName>
    <definedName name="tables_1725" localSheetId="2">Date!#REF!</definedName>
    <definedName name="tables_1726" localSheetId="2">Date!#REF!</definedName>
    <definedName name="tables_1727" localSheetId="2">Date!#REF!</definedName>
    <definedName name="tables_1728" localSheetId="2">Date!#REF!</definedName>
    <definedName name="tables_1729" localSheetId="2">Date!#REF!</definedName>
    <definedName name="tables_173" localSheetId="2">Date!#REF!</definedName>
    <definedName name="tables_1730" localSheetId="2">Date!#REF!</definedName>
    <definedName name="tables_1731" localSheetId="2">Date!#REF!</definedName>
    <definedName name="tables_1732" localSheetId="2">Date!#REF!</definedName>
    <definedName name="tables_1733" localSheetId="2">Date!#REF!</definedName>
    <definedName name="tables_1734" localSheetId="2">Date!#REF!</definedName>
    <definedName name="tables_1735" localSheetId="2">Date!#REF!</definedName>
    <definedName name="tables_1736" localSheetId="2">Date!#REF!</definedName>
    <definedName name="tables_1737" localSheetId="2">Date!#REF!</definedName>
    <definedName name="tables_1738" localSheetId="2">Date!#REF!</definedName>
    <definedName name="tables_1739" localSheetId="2">Date!#REF!</definedName>
    <definedName name="tables_174" localSheetId="2">Date!#REF!</definedName>
    <definedName name="tables_1740" localSheetId="2">Date!#REF!</definedName>
    <definedName name="tables_1741" localSheetId="2">Date!#REF!</definedName>
    <definedName name="tables_1742" localSheetId="2">Date!#REF!</definedName>
    <definedName name="tables_1743" localSheetId="2">Date!#REF!</definedName>
    <definedName name="tables_1744" localSheetId="2">Date!#REF!</definedName>
    <definedName name="tables_1745" localSheetId="2">Date!#REF!</definedName>
    <definedName name="tables_1746" localSheetId="2">Date!#REF!</definedName>
    <definedName name="tables_1747" localSheetId="2">Date!#REF!</definedName>
    <definedName name="tables_1748" localSheetId="2">Date!#REF!</definedName>
    <definedName name="tables_1749" localSheetId="2">Date!#REF!</definedName>
    <definedName name="tables_175" localSheetId="2">Date!#REF!</definedName>
    <definedName name="tables_1750" localSheetId="2">Date!#REF!</definedName>
    <definedName name="tables_1751" localSheetId="2">Date!#REF!</definedName>
    <definedName name="tables_1752" localSheetId="2">Date!#REF!</definedName>
    <definedName name="tables_1753" localSheetId="2">Date!#REF!</definedName>
    <definedName name="tables_1754" localSheetId="2">Date!#REF!</definedName>
    <definedName name="tables_1755" localSheetId="2">Date!#REF!</definedName>
    <definedName name="tables_1756" localSheetId="2">Date!#REF!</definedName>
    <definedName name="tables_1757" localSheetId="2">Date!#REF!</definedName>
    <definedName name="tables_1758" localSheetId="2">Date!#REF!</definedName>
    <definedName name="tables_1759" localSheetId="2">Date!#REF!</definedName>
    <definedName name="tables_176" localSheetId="2">Date!#REF!</definedName>
    <definedName name="tables_1760" localSheetId="2">Date!#REF!</definedName>
    <definedName name="tables_1761" localSheetId="2">Date!#REF!</definedName>
    <definedName name="tables_1762" localSheetId="2">Date!#REF!</definedName>
    <definedName name="tables_1763" localSheetId="2">Date!#REF!</definedName>
    <definedName name="tables_1764" localSheetId="2">Date!#REF!</definedName>
    <definedName name="tables_1765" localSheetId="2">Date!#REF!</definedName>
    <definedName name="tables_1766" localSheetId="2">Date!#REF!</definedName>
    <definedName name="tables_1767" localSheetId="2">Date!#REF!</definedName>
    <definedName name="tables_1768" localSheetId="2">Date!#REF!</definedName>
    <definedName name="tables_1769" localSheetId="2">Date!#REF!</definedName>
    <definedName name="tables_177" localSheetId="2">Date!#REF!</definedName>
    <definedName name="tables_1770" localSheetId="2">Date!#REF!</definedName>
    <definedName name="tables_1771" localSheetId="2">Date!#REF!</definedName>
    <definedName name="tables_1772" localSheetId="2">Date!#REF!</definedName>
    <definedName name="tables_1773" localSheetId="2">Date!#REF!</definedName>
    <definedName name="tables_1774" localSheetId="2">Date!#REF!</definedName>
    <definedName name="tables_1775" localSheetId="2">Date!#REF!</definedName>
    <definedName name="tables_1776" localSheetId="2">Date!#REF!</definedName>
    <definedName name="tables_1777" localSheetId="2">Date!#REF!</definedName>
    <definedName name="tables_1778" localSheetId="2">Date!#REF!</definedName>
    <definedName name="tables_1779" localSheetId="2">Date!#REF!</definedName>
    <definedName name="tables_178" localSheetId="2">Date!#REF!</definedName>
    <definedName name="tables_1780" localSheetId="2">Date!#REF!</definedName>
    <definedName name="tables_1781" localSheetId="2">Date!#REF!</definedName>
    <definedName name="tables_1782" localSheetId="2">Date!#REF!</definedName>
    <definedName name="tables_1783" localSheetId="2">Date!#REF!</definedName>
    <definedName name="tables_1784" localSheetId="2">Date!#REF!</definedName>
    <definedName name="tables_1785" localSheetId="2">Date!#REF!</definedName>
    <definedName name="tables_1786" localSheetId="2">Date!#REF!</definedName>
    <definedName name="tables_1787" localSheetId="2">Date!#REF!</definedName>
    <definedName name="tables_1788" localSheetId="2">Date!#REF!</definedName>
    <definedName name="tables_1789" localSheetId="2">Date!#REF!</definedName>
    <definedName name="tables_179" localSheetId="2">Date!#REF!</definedName>
    <definedName name="tables_1790" localSheetId="2">Date!#REF!</definedName>
    <definedName name="tables_1791" localSheetId="2">Date!#REF!</definedName>
    <definedName name="tables_1792" localSheetId="2">Date!#REF!</definedName>
    <definedName name="tables_1793" localSheetId="2">Date!#REF!</definedName>
    <definedName name="tables_1794" localSheetId="2">Date!#REF!</definedName>
    <definedName name="tables_1795" localSheetId="2">Date!#REF!</definedName>
    <definedName name="tables_1796" localSheetId="2">Date!#REF!</definedName>
    <definedName name="tables_1797" localSheetId="2">Date!#REF!</definedName>
    <definedName name="tables_1798" localSheetId="2">Date!#REF!</definedName>
    <definedName name="tables_1799" localSheetId="2">Date!#REF!</definedName>
    <definedName name="tables_18" localSheetId="2">Date!#REF!</definedName>
    <definedName name="tables_180" localSheetId="2">Date!#REF!</definedName>
    <definedName name="tables_1800" localSheetId="2">Date!#REF!</definedName>
    <definedName name="tables_1801" localSheetId="2">Date!#REF!</definedName>
    <definedName name="tables_1802" localSheetId="2">Date!#REF!</definedName>
    <definedName name="tables_1803" localSheetId="2">Date!#REF!</definedName>
    <definedName name="tables_1804" localSheetId="2">Date!#REF!</definedName>
    <definedName name="tables_1805" localSheetId="2">Date!#REF!</definedName>
    <definedName name="tables_1806" localSheetId="2">Date!#REF!</definedName>
    <definedName name="tables_1807" localSheetId="2">Date!#REF!</definedName>
    <definedName name="tables_1808" localSheetId="2">Date!#REF!</definedName>
    <definedName name="tables_1809" localSheetId="2">Date!#REF!</definedName>
    <definedName name="tables_181" localSheetId="2">Date!#REF!</definedName>
    <definedName name="tables_1810" localSheetId="2">Date!#REF!</definedName>
    <definedName name="tables_1811" localSheetId="2">Date!#REF!</definedName>
    <definedName name="tables_1812" localSheetId="2">Date!#REF!</definedName>
    <definedName name="tables_1813" localSheetId="2">Date!#REF!</definedName>
    <definedName name="tables_1814" localSheetId="2">Date!#REF!</definedName>
    <definedName name="tables_1815" localSheetId="2">Date!#REF!</definedName>
    <definedName name="tables_1816" localSheetId="2">Date!#REF!</definedName>
    <definedName name="tables_1817" localSheetId="2">Date!#REF!</definedName>
    <definedName name="tables_1818" localSheetId="2">Date!#REF!</definedName>
    <definedName name="tables_1819" localSheetId="2">Date!#REF!</definedName>
    <definedName name="tables_182" localSheetId="2">Date!#REF!</definedName>
    <definedName name="tables_1820" localSheetId="2">Date!#REF!</definedName>
    <definedName name="tables_1821" localSheetId="2">Date!#REF!</definedName>
    <definedName name="tables_1822" localSheetId="2">Date!#REF!</definedName>
    <definedName name="tables_1823" localSheetId="2">Date!#REF!</definedName>
    <definedName name="tables_1824" localSheetId="2">Date!#REF!</definedName>
    <definedName name="tables_1825" localSheetId="2">Date!#REF!</definedName>
    <definedName name="tables_1826" localSheetId="2">Date!#REF!</definedName>
    <definedName name="tables_1827" localSheetId="2">Date!#REF!</definedName>
    <definedName name="tables_1828" localSheetId="2">Date!#REF!</definedName>
    <definedName name="tables_1829" localSheetId="2">Date!#REF!</definedName>
    <definedName name="tables_183" localSheetId="2">Date!#REF!</definedName>
    <definedName name="tables_1830" localSheetId="2">Date!#REF!</definedName>
    <definedName name="tables_1831" localSheetId="2">Date!#REF!</definedName>
    <definedName name="tables_1832" localSheetId="2">Date!#REF!</definedName>
    <definedName name="tables_1833" localSheetId="2">Date!#REF!</definedName>
    <definedName name="tables_1834" localSheetId="2">Date!#REF!</definedName>
    <definedName name="tables_1835" localSheetId="2">Date!#REF!</definedName>
    <definedName name="tables_1836" localSheetId="2">Date!#REF!</definedName>
    <definedName name="tables_1837" localSheetId="2">Date!#REF!</definedName>
    <definedName name="tables_1838" localSheetId="2">Date!#REF!</definedName>
    <definedName name="tables_1839" localSheetId="2">Date!#REF!</definedName>
    <definedName name="tables_184" localSheetId="2">Date!#REF!</definedName>
    <definedName name="tables_1840" localSheetId="2">Date!#REF!</definedName>
    <definedName name="tables_1841" localSheetId="2">Date!#REF!</definedName>
    <definedName name="tables_1842" localSheetId="2">Date!#REF!</definedName>
    <definedName name="tables_1843" localSheetId="2">Date!#REF!</definedName>
    <definedName name="tables_1844" localSheetId="2">Date!#REF!</definedName>
    <definedName name="tables_1845" localSheetId="2">Date!#REF!</definedName>
    <definedName name="tables_1846" localSheetId="2">Date!#REF!</definedName>
    <definedName name="tables_1847" localSheetId="2">Date!#REF!</definedName>
    <definedName name="tables_1848" localSheetId="2">Date!#REF!</definedName>
    <definedName name="tables_1849" localSheetId="2">Date!#REF!</definedName>
    <definedName name="tables_185" localSheetId="2">Date!#REF!</definedName>
    <definedName name="tables_1850" localSheetId="2">Date!#REF!</definedName>
    <definedName name="tables_1851" localSheetId="2">Date!#REF!</definedName>
    <definedName name="tables_1852" localSheetId="2">Date!#REF!</definedName>
    <definedName name="tables_1853" localSheetId="2">Date!#REF!</definedName>
    <definedName name="tables_1854" localSheetId="2">Date!#REF!</definedName>
    <definedName name="tables_1855" localSheetId="2">Date!#REF!</definedName>
    <definedName name="tables_1856" localSheetId="2">Date!#REF!</definedName>
    <definedName name="tables_1857" localSheetId="2">Date!#REF!</definedName>
    <definedName name="tables_1858" localSheetId="2">Date!#REF!</definedName>
    <definedName name="tables_1859" localSheetId="2">Date!#REF!</definedName>
    <definedName name="tables_186" localSheetId="2">Date!#REF!</definedName>
    <definedName name="tables_1860" localSheetId="2">Date!#REF!</definedName>
    <definedName name="tables_1861" localSheetId="2">Date!#REF!</definedName>
    <definedName name="tables_1862" localSheetId="2">Date!#REF!</definedName>
    <definedName name="tables_1863" localSheetId="2">Date!#REF!</definedName>
    <definedName name="tables_1864" localSheetId="2">Date!#REF!</definedName>
    <definedName name="tables_1865" localSheetId="2">Date!#REF!</definedName>
    <definedName name="tables_1866" localSheetId="2">Date!#REF!</definedName>
    <definedName name="tables_1867" localSheetId="2">Date!#REF!</definedName>
    <definedName name="tables_1868" localSheetId="2">Date!#REF!</definedName>
    <definedName name="tables_1869" localSheetId="2">Date!#REF!</definedName>
    <definedName name="tables_187" localSheetId="2">Date!#REF!</definedName>
    <definedName name="tables_1870" localSheetId="2">Date!#REF!</definedName>
    <definedName name="tables_1871" localSheetId="2">Date!#REF!</definedName>
    <definedName name="tables_1872" localSheetId="2">Date!#REF!</definedName>
    <definedName name="tables_1873" localSheetId="2">Date!#REF!</definedName>
    <definedName name="tables_1874" localSheetId="2">Date!#REF!</definedName>
    <definedName name="tables_1875" localSheetId="2">Date!#REF!</definedName>
    <definedName name="tables_1876" localSheetId="2">Date!#REF!</definedName>
    <definedName name="tables_1877" localSheetId="2">Date!#REF!</definedName>
    <definedName name="tables_1878" localSheetId="2">Date!#REF!</definedName>
    <definedName name="tables_1879" localSheetId="2">Date!#REF!</definedName>
    <definedName name="tables_188" localSheetId="2">Date!#REF!</definedName>
    <definedName name="tables_1880" localSheetId="2">Date!#REF!</definedName>
    <definedName name="tables_1881" localSheetId="2">Date!#REF!</definedName>
    <definedName name="tables_1882" localSheetId="2">Date!#REF!</definedName>
    <definedName name="tables_1883" localSheetId="2">Date!#REF!</definedName>
    <definedName name="tables_1884" localSheetId="2">Date!#REF!</definedName>
    <definedName name="tables_1885" localSheetId="2">Date!#REF!</definedName>
    <definedName name="tables_1886" localSheetId="2">Date!#REF!</definedName>
    <definedName name="tables_1887" localSheetId="2">Date!#REF!</definedName>
    <definedName name="tables_1888" localSheetId="2">Date!#REF!</definedName>
    <definedName name="tables_1889" localSheetId="2">Date!#REF!</definedName>
    <definedName name="tables_189" localSheetId="2">Date!#REF!</definedName>
    <definedName name="tables_1890" localSheetId="2">Date!#REF!</definedName>
    <definedName name="tables_1891" localSheetId="2">Date!#REF!</definedName>
    <definedName name="tables_1892" localSheetId="2">Date!#REF!</definedName>
    <definedName name="tables_1893" localSheetId="2">Date!#REF!</definedName>
    <definedName name="tables_1894" localSheetId="2">Date!#REF!</definedName>
    <definedName name="tables_1895" localSheetId="2">Date!#REF!</definedName>
    <definedName name="tables_1896" localSheetId="2">Date!#REF!</definedName>
    <definedName name="tables_1897" localSheetId="2">Date!#REF!</definedName>
    <definedName name="tables_1898" localSheetId="2">Date!#REF!</definedName>
    <definedName name="tables_1899" localSheetId="2">Date!#REF!</definedName>
    <definedName name="tables_19" localSheetId="2">Date!#REF!</definedName>
    <definedName name="tables_190" localSheetId="2">Date!#REF!</definedName>
    <definedName name="tables_1900" localSheetId="2">Date!#REF!</definedName>
    <definedName name="tables_1901" localSheetId="2">Date!#REF!</definedName>
    <definedName name="tables_1902" localSheetId="2">Date!#REF!</definedName>
    <definedName name="tables_1903" localSheetId="2">Date!#REF!</definedName>
    <definedName name="tables_1904" localSheetId="2">Date!#REF!</definedName>
    <definedName name="tables_1905" localSheetId="2">Date!#REF!</definedName>
    <definedName name="tables_1906" localSheetId="2">Date!#REF!</definedName>
    <definedName name="tables_1907" localSheetId="2">Date!#REF!</definedName>
    <definedName name="tables_1908" localSheetId="2">Date!#REF!</definedName>
    <definedName name="tables_1909" localSheetId="2">Date!#REF!</definedName>
    <definedName name="tables_191" localSheetId="2">Date!#REF!</definedName>
    <definedName name="tables_1910" localSheetId="2">Date!#REF!</definedName>
    <definedName name="tables_1911" localSheetId="2">Date!#REF!</definedName>
    <definedName name="tables_1912" localSheetId="2">Date!#REF!</definedName>
    <definedName name="tables_1913" localSheetId="2">Date!#REF!</definedName>
    <definedName name="tables_1914" localSheetId="2">Date!#REF!</definedName>
    <definedName name="tables_1915" localSheetId="2">Date!#REF!</definedName>
    <definedName name="tables_1916" localSheetId="2">Date!#REF!</definedName>
    <definedName name="tables_1917" localSheetId="2">Date!#REF!</definedName>
    <definedName name="tables_1918" localSheetId="2">Date!#REF!</definedName>
    <definedName name="tables_1919" localSheetId="2">Date!#REF!</definedName>
    <definedName name="tables_192" localSheetId="2">Date!#REF!</definedName>
    <definedName name="tables_1920" localSheetId="2">Date!#REF!</definedName>
    <definedName name="tables_1921" localSheetId="2">Date!#REF!</definedName>
    <definedName name="tables_1922" localSheetId="2">Date!#REF!</definedName>
    <definedName name="tables_1923" localSheetId="2">Date!#REF!</definedName>
    <definedName name="tables_1924" localSheetId="2">Date!#REF!</definedName>
    <definedName name="tables_1925" localSheetId="2">Date!#REF!</definedName>
    <definedName name="tables_1926" localSheetId="2">Date!#REF!</definedName>
    <definedName name="tables_1927" localSheetId="2">Date!#REF!</definedName>
    <definedName name="tables_1928" localSheetId="2">Date!#REF!</definedName>
    <definedName name="tables_1929" localSheetId="2">Date!#REF!</definedName>
    <definedName name="tables_193" localSheetId="2">Date!#REF!</definedName>
    <definedName name="tables_1930" localSheetId="2">Date!#REF!</definedName>
    <definedName name="tables_1931" localSheetId="2">Date!#REF!</definedName>
    <definedName name="tables_1932" localSheetId="2">Date!#REF!</definedName>
    <definedName name="tables_1933" localSheetId="2">Date!#REF!</definedName>
    <definedName name="tables_1934" localSheetId="2">Date!#REF!</definedName>
    <definedName name="tables_1935" localSheetId="2">Date!#REF!</definedName>
    <definedName name="tables_1936" localSheetId="2">Date!#REF!</definedName>
    <definedName name="tables_1937" localSheetId="2">Date!#REF!</definedName>
    <definedName name="tables_1938" localSheetId="2">Date!#REF!</definedName>
    <definedName name="tables_1939" localSheetId="2">Date!#REF!</definedName>
    <definedName name="tables_194" localSheetId="2">Date!#REF!</definedName>
    <definedName name="tables_1940" localSheetId="2">Date!#REF!</definedName>
    <definedName name="tables_1941" localSheetId="2">Date!#REF!</definedName>
    <definedName name="tables_1942" localSheetId="2">Date!#REF!</definedName>
    <definedName name="tables_1943" localSheetId="2">Date!#REF!</definedName>
    <definedName name="tables_1944" localSheetId="2">Date!#REF!</definedName>
    <definedName name="tables_1945" localSheetId="2">Date!#REF!</definedName>
    <definedName name="tables_1946" localSheetId="2">Date!#REF!</definedName>
    <definedName name="tables_1947" localSheetId="2">Date!#REF!</definedName>
    <definedName name="tables_1948" localSheetId="2">Date!#REF!</definedName>
    <definedName name="tables_1949" localSheetId="2">Date!#REF!</definedName>
    <definedName name="tables_195" localSheetId="2">Date!#REF!</definedName>
    <definedName name="tables_1950" localSheetId="2">Date!#REF!</definedName>
    <definedName name="tables_1951" localSheetId="2">Date!#REF!</definedName>
    <definedName name="tables_1952" localSheetId="2">Date!#REF!</definedName>
    <definedName name="tables_1953" localSheetId="2">Date!#REF!</definedName>
    <definedName name="tables_1954" localSheetId="2">Date!#REF!</definedName>
    <definedName name="tables_1955" localSheetId="2">Date!#REF!</definedName>
    <definedName name="tables_1956" localSheetId="2">Date!#REF!</definedName>
    <definedName name="tables_1957" localSheetId="2">Date!#REF!</definedName>
    <definedName name="tables_1958" localSheetId="2">Date!#REF!</definedName>
    <definedName name="tables_1959" localSheetId="2">Date!#REF!</definedName>
    <definedName name="tables_196" localSheetId="2">Date!#REF!</definedName>
    <definedName name="tables_1960" localSheetId="2">Date!#REF!</definedName>
    <definedName name="tables_1961" localSheetId="2">Date!#REF!</definedName>
    <definedName name="tables_1962" localSheetId="2">Date!#REF!</definedName>
    <definedName name="tables_1963" localSheetId="2">Date!#REF!</definedName>
    <definedName name="tables_1964" localSheetId="2">Date!#REF!</definedName>
    <definedName name="tables_1965" localSheetId="2">Date!#REF!</definedName>
    <definedName name="tables_1966" localSheetId="2">Date!#REF!</definedName>
    <definedName name="tables_1967" localSheetId="2">Date!#REF!</definedName>
    <definedName name="tables_1968" localSheetId="2">Date!#REF!</definedName>
    <definedName name="tables_1969" localSheetId="2">Date!#REF!</definedName>
    <definedName name="tables_197" localSheetId="2">Date!#REF!</definedName>
    <definedName name="tables_1970" localSheetId="2">Date!#REF!</definedName>
    <definedName name="tables_1971" localSheetId="2">Date!#REF!</definedName>
    <definedName name="tables_1972" localSheetId="2">Date!#REF!</definedName>
    <definedName name="tables_1973" localSheetId="2">Date!#REF!</definedName>
    <definedName name="tables_1974" localSheetId="2">Date!#REF!</definedName>
    <definedName name="tables_1975" localSheetId="2">Date!#REF!</definedName>
    <definedName name="tables_1976" localSheetId="2">Date!#REF!</definedName>
    <definedName name="tables_1977" localSheetId="2">Date!#REF!</definedName>
    <definedName name="tables_1978" localSheetId="2">Date!#REF!</definedName>
    <definedName name="tables_1979" localSheetId="2">Date!#REF!</definedName>
    <definedName name="tables_198" localSheetId="2">Date!#REF!</definedName>
    <definedName name="tables_1980" localSheetId="2">Date!#REF!</definedName>
    <definedName name="tables_1981" localSheetId="2">Date!#REF!</definedName>
    <definedName name="tables_1982" localSheetId="2">Date!#REF!</definedName>
    <definedName name="tables_1983" localSheetId="2">Date!#REF!</definedName>
    <definedName name="tables_1984" localSheetId="2">Date!#REF!</definedName>
    <definedName name="tables_1985" localSheetId="2">Date!#REF!</definedName>
    <definedName name="tables_1986" localSheetId="2">Date!#REF!</definedName>
    <definedName name="tables_1987" localSheetId="2">Date!#REF!</definedName>
    <definedName name="tables_1988" localSheetId="2">Date!#REF!</definedName>
    <definedName name="tables_1989" localSheetId="2">Date!#REF!</definedName>
    <definedName name="tables_199" localSheetId="2">Date!#REF!</definedName>
    <definedName name="tables_1990" localSheetId="2">Date!#REF!</definedName>
    <definedName name="tables_1991" localSheetId="2">Date!#REF!</definedName>
    <definedName name="tables_1992" localSheetId="2">Date!#REF!</definedName>
    <definedName name="tables_1993" localSheetId="2">Date!#REF!</definedName>
    <definedName name="tables_1994" localSheetId="2">Date!#REF!</definedName>
    <definedName name="tables_1995" localSheetId="2">Date!#REF!</definedName>
    <definedName name="tables_1996" localSheetId="2">Date!#REF!</definedName>
    <definedName name="tables_1997" localSheetId="2">Date!#REF!</definedName>
    <definedName name="tables_1998" localSheetId="2">Date!#REF!</definedName>
    <definedName name="tables_1999" localSheetId="2">Date!#REF!</definedName>
    <definedName name="tables_2" localSheetId="2">Date!#REF!</definedName>
    <definedName name="tables_20" localSheetId="2">Date!#REF!</definedName>
    <definedName name="tables_200" localSheetId="2">Date!#REF!</definedName>
    <definedName name="tables_2000" localSheetId="2">Date!#REF!</definedName>
    <definedName name="tables_2001" localSheetId="2">Date!#REF!</definedName>
    <definedName name="tables_2002" localSheetId="2">Date!#REF!</definedName>
    <definedName name="tables_2003" localSheetId="2">Date!#REF!</definedName>
    <definedName name="tables_2004" localSheetId="2">Date!#REF!</definedName>
    <definedName name="tables_2005" localSheetId="2">Date!#REF!</definedName>
    <definedName name="tables_2006" localSheetId="2">Date!#REF!</definedName>
    <definedName name="tables_2007" localSheetId="2">Date!#REF!</definedName>
    <definedName name="tables_2008" localSheetId="2">Date!#REF!</definedName>
    <definedName name="tables_2009" localSheetId="2">Date!#REF!</definedName>
    <definedName name="tables_201" localSheetId="2">Date!#REF!</definedName>
    <definedName name="tables_2010" localSheetId="2">Date!#REF!</definedName>
    <definedName name="tables_2011" localSheetId="2">Date!#REF!</definedName>
    <definedName name="tables_2012" localSheetId="2">Date!#REF!</definedName>
    <definedName name="tables_2013" localSheetId="2">Date!#REF!</definedName>
    <definedName name="tables_2014" localSheetId="2">Date!#REF!</definedName>
    <definedName name="tables_2015" localSheetId="2">Date!#REF!</definedName>
    <definedName name="tables_2016" localSheetId="2">Date!#REF!</definedName>
    <definedName name="tables_2017" localSheetId="2">Date!#REF!</definedName>
    <definedName name="tables_2018" localSheetId="2">Date!#REF!</definedName>
    <definedName name="tables_2019" localSheetId="2">Date!#REF!</definedName>
    <definedName name="tables_202" localSheetId="2">Date!#REF!</definedName>
    <definedName name="tables_2020" localSheetId="2">Date!#REF!</definedName>
    <definedName name="tables_2021" localSheetId="2">Date!#REF!</definedName>
    <definedName name="tables_2022" localSheetId="2">Date!#REF!</definedName>
    <definedName name="tables_2023" localSheetId="2">Date!#REF!</definedName>
    <definedName name="tables_2024" localSheetId="2">Date!#REF!</definedName>
    <definedName name="tables_2025" localSheetId="2">Date!#REF!</definedName>
    <definedName name="tables_2026" localSheetId="2">Date!#REF!</definedName>
    <definedName name="tables_2027" localSheetId="2">Date!#REF!</definedName>
    <definedName name="tables_2028" localSheetId="2">Date!#REF!</definedName>
    <definedName name="tables_2029" localSheetId="2">Date!#REF!</definedName>
    <definedName name="tables_203" localSheetId="2">Date!#REF!</definedName>
    <definedName name="tables_2030" localSheetId="2">Date!#REF!</definedName>
    <definedName name="tables_2031" localSheetId="2">Date!#REF!</definedName>
    <definedName name="tables_2032" localSheetId="2">Date!#REF!</definedName>
    <definedName name="tables_2033" localSheetId="2">Date!#REF!</definedName>
    <definedName name="tables_2034" localSheetId="2">Date!#REF!</definedName>
    <definedName name="tables_2035" localSheetId="2">Date!#REF!</definedName>
    <definedName name="tables_2036" localSheetId="2">Date!#REF!</definedName>
    <definedName name="tables_2037" localSheetId="2">Date!#REF!</definedName>
    <definedName name="tables_2038" localSheetId="2">Date!#REF!</definedName>
    <definedName name="tables_2039" localSheetId="2">Date!#REF!</definedName>
    <definedName name="tables_204" localSheetId="2">Date!#REF!</definedName>
    <definedName name="tables_2040" localSheetId="2">Date!#REF!</definedName>
    <definedName name="tables_2041" localSheetId="2">Date!#REF!</definedName>
    <definedName name="tables_2042" localSheetId="2">Date!#REF!</definedName>
    <definedName name="tables_2043" localSheetId="2">Date!#REF!</definedName>
    <definedName name="tables_2044" localSheetId="2">Date!#REF!</definedName>
    <definedName name="tables_2045" localSheetId="2">Date!#REF!</definedName>
    <definedName name="tables_2046" localSheetId="2">Date!#REF!</definedName>
    <definedName name="tables_2047" localSheetId="2">Date!#REF!</definedName>
    <definedName name="tables_2048" localSheetId="2">Date!#REF!</definedName>
    <definedName name="tables_2049" localSheetId="2">Date!#REF!</definedName>
    <definedName name="tables_205" localSheetId="2">Date!#REF!</definedName>
    <definedName name="tables_2050" localSheetId="2">Date!#REF!</definedName>
    <definedName name="tables_2051" localSheetId="2">Date!#REF!</definedName>
    <definedName name="tables_2052" localSheetId="2">Date!#REF!</definedName>
    <definedName name="tables_2053" localSheetId="2">Date!#REF!</definedName>
    <definedName name="tables_2054" localSheetId="2">Date!#REF!</definedName>
    <definedName name="tables_2055" localSheetId="2">Date!#REF!</definedName>
    <definedName name="tables_2056" localSheetId="2">Date!#REF!</definedName>
    <definedName name="tables_2057" localSheetId="2">Date!#REF!</definedName>
    <definedName name="tables_2058" localSheetId="2">Date!#REF!</definedName>
    <definedName name="tables_2059" localSheetId="2">Date!#REF!</definedName>
    <definedName name="tables_206" localSheetId="2">Date!#REF!</definedName>
    <definedName name="tables_2060" localSheetId="2">Date!#REF!</definedName>
    <definedName name="tables_2061" localSheetId="2">Date!#REF!</definedName>
    <definedName name="tables_2062" localSheetId="2">Date!#REF!</definedName>
    <definedName name="tables_2063" localSheetId="2">Date!#REF!</definedName>
    <definedName name="tables_2064" localSheetId="2">Date!#REF!</definedName>
    <definedName name="tables_2065" localSheetId="2">Date!#REF!</definedName>
    <definedName name="tables_2066" localSheetId="2">Date!#REF!</definedName>
    <definedName name="tables_2067" localSheetId="2">Date!#REF!</definedName>
    <definedName name="tables_2068" localSheetId="2">Date!#REF!</definedName>
    <definedName name="tables_2069" localSheetId="2">Date!#REF!</definedName>
    <definedName name="tables_207" localSheetId="2">Date!#REF!</definedName>
    <definedName name="tables_2070" localSheetId="2">Date!#REF!</definedName>
    <definedName name="tables_2071" localSheetId="2">Date!#REF!</definedName>
    <definedName name="tables_2072" localSheetId="2">Date!#REF!</definedName>
    <definedName name="tables_2073" localSheetId="2">Date!#REF!</definedName>
    <definedName name="tables_2074" localSheetId="2">Date!#REF!</definedName>
    <definedName name="tables_2075" localSheetId="2">Date!#REF!</definedName>
    <definedName name="tables_2076" localSheetId="2">Date!#REF!</definedName>
    <definedName name="tables_2077" localSheetId="2">Date!#REF!</definedName>
    <definedName name="tables_2078" localSheetId="2">Date!#REF!</definedName>
    <definedName name="tables_2079" localSheetId="2">Date!#REF!</definedName>
    <definedName name="tables_208" localSheetId="2">Date!#REF!</definedName>
    <definedName name="tables_2080" localSheetId="2">Date!#REF!</definedName>
    <definedName name="tables_2081" localSheetId="2">Date!#REF!</definedName>
    <definedName name="tables_2082" localSheetId="2">Date!#REF!</definedName>
    <definedName name="tables_2083" localSheetId="2">Date!#REF!</definedName>
    <definedName name="tables_2084" localSheetId="2">Date!#REF!</definedName>
    <definedName name="tables_2085" localSheetId="2">Date!#REF!</definedName>
    <definedName name="tables_2086" localSheetId="2">Date!#REF!</definedName>
    <definedName name="tables_2087" localSheetId="2">Date!#REF!</definedName>
    <definedName name="tables_2088" localSheetId="2">Date!#REF!</definedName>
    <definedName name="tables_2089" localSheetId="2">Date!#REF!</definedName>
    <definedName name="tables_209" localSheetId="2">Date!#REF!</definedName>
    <definedName name="tables_2090" localSheetId="2">Date!#REF!</definedName>
    <definedName name="tables_2091" localSheetId="2">Date!#REF!</definedName>
    <definedName name="tables_2092" localSheetId="2">Date!#REF!</definedName>
    <definedName name="tables_2093" localSheetId="2">Date!#REF!</definedName>
    <definedName name="tables_2094" localSheetId="2">Date!#REF!</definedName>
    <definedName name="tables_2095" localSheetId="2">Date!#REF!</definedName>
    <definedName name="tables_2096" localSheetId="2">Date!#REF!</definedName>
    <definedName name="tables_2097" localSheetId="2">Date!#REF!</definedName>
    <definedName name="tables_2098" localSheetId="2">Date!#REF!</definedName>
    <definedName name="tables_2099" localSheetId="2">Date!#REF!</definedName>
    <definedName name="tables_21" localSheetId="2">Date!#REF!</definedName>
    <definedName name="tables_210" localSheetId="2">Date!#REF!</definedName>
    <definedName name="tables_2100" localSheetId="2">Date!#REF!</definedName>
    <definedName name="tables_2101" localSheetId="2">Date!#REF!</definedName>
    <definedName name="tables_2102" localSheetId="2">Date!#REF!</definedName>
    <definedName name="tables_2103" localSheetId="2">Date!#REF!</definedName>
    <definedName name="tables_2104" localSheetId="2">Date!#REF!</definedName>
    <definedName name="tables_2105" localSheetId="2">Date!#REF!</definedName>
    <definedName name="tables_2106" localSheetId="2">Date!#REF!</definedName>
    <definedName name="tables_2107" localSheetId="2">Date!#REF!</definedName>
    <definedName name="tables_2108" localSheetId="2">Date!#REF!</definedName>
    <definedName name="tables_2109" localSheetId="2">Date!#REF!</definedName>
    <definedName name="tables_211" localSheetId="2">Date!#REF!</definedName>
    <definedName name="tables_2110" localSheetId="2">Date!#REF!</definedName>
    <definedName name="tables_2111" localSheetId="2">Date!#REF!</definedName>
    <definedName name="tables_2112" localSheetId="2">Date!#REF!</definedName>
    <definedName name="tables_2113" localSheetId="2">Date!#REF!</definedName>
    <definedName name="tables_2114" localSheetId="2">Date!#REF!</definedName>
    <definedName name="tables_2115" localSheetId="2">Date!#REF!</definedName>
    <definedName name="tables_2116" localSheetId="2">Date!#REF!</definedName>
    <definedName name="tables_2117" localSheetId="2">Date!#REF!</definedName>
    <definedName name="tables_2118" localSheetId="2">Date!#REF!</definedName>
    <definedName name="tables_2119" localSheetId="2">Date!#REF!</definedName>
    <definedName name="tables_212" localSheetId="2">Date!#REF!</definedName>
    <definedName name="tables_2120" localSheetId="2">Date!#REF!</definedName>
    <definedName name="tables_2121" localSheetId="2">Date!#REF!</definedName>
    <definedName name="tables_2122" localSheetId="2">Date!#REF!</definedName>
    <definedName name="tables_2123" localSheetId="2">Date!#REF!</definedName>
    <definedName name="tables_2124" localSheetId="2">Date!#REF!</definedName>
    <definedName name="tables_2125" localSheetId="2">Date!#REF!</definedName>
    <definedName name="tables_2126" localSheetId="2">Date!#REF!</definedName>
    <definedName name="tables_2127" localSheetId="2">Date!#REF!</definedName>
    <definedName name="tables_2128" localSheetId="2">Date!#REF!</definedName>
    <definedName name="tables_2129" localSheetId="2">Date!#REF!</definedName>
    <definedName name="tables_213" localSheetId="2">Date!#REF!</definedName>
    <definedName name="tables_2130" localSheetId="2">Date!#REF!</definedName>
    <definedName name="tables_2131" localSheetId="2">Date!#REF!</definedName>
    <definedName name="tables_2132" localSheetId="2">Date!#REF!</definedName>
    <definedName name="tables_2133" localSheetId="2">Date!#REF!</definedName>
    <definedName name="tables_2134" localSheetId="2">Date!#REF!</definedName>
    <definedName name="tables_2135" localSheetId="2">Date!#REF!</definedName>
    <definedName name="tables_2136" localSheetId="2">Date!#REF!</definedName>
    <definedName name="tables_2137" localSheetId="2">Date!#REF!</definedName>
    <definedName name="tables_2138" localSheetId="2">Date!#REF!</definedName>
    <definedName name="tables_2139" localSheetId="2">Date!#REF!</definedName>
    <definedName name="tables_214" localSheetId="2">Date!#REF!</definedName>
    <definedName name="tables_2140" localSheetId="2">Date!#REF!</definedName>
    <definedName name="tables_2141" localSheetId="2">Date!#REF!</definedName>
    <definedName name="tables_2142" localSheetId="2">Date!#REF!</definedName>
    <definedName name="tables_2143" localSheetId="2">Date!#REF!</definedName>
    <definedName name="tables_2144" localSheetId="2">Date!#REF!</definedName>
    <definedName name="tables_2145" localSheetId="2">Date!#REF!</definedName>
    <definedName name="tables_2146" localSheetId="2">Date!#REF!</definedName>
    <definedName name="tables_2147" localSheetId="2">Date!#REF!</definedName>
    <definedName name="tables_2148" localSheetId="2">Date!#REF!</definedName>
    <definedName name="tables_2149" localSheetId="2">Date!#REF!</definedName>
    <definedName name="tables_215" localSheetId="2">Date!#REF!</definedName>
    <definedName name="tables_2150" localSheetId="2">Date!#REF!</definedName>
    <definedName name="tables_2151" localSheetId="2">Date!#REF!</definedName>
    <definedName name="tables_2152" localSheetId="2">Date!#REF!</definedName>
    <definedName name="tables_2153" localSheetId="2">Date!#REF!</definedName>
    <definedName name="tables_2154" localSheetId="2">Date!#REF!</definedName>
    <definedName name="tables_2155" localSheetId="2">Date!#REF!</definedName>
    <definedName name="tables_2156" localSheetId="2">Date!#REF!</definedName>
    <definedName name="tables_2157" localSheetId="2">Date!#REF!</definedName>
    <definedName name="tables_2158" localSheetId="2">Date!#REF!</definedName>
    <definedName name="tables_2159" localSheetId="2">Date!#REF!</definedName>
    <definedName name="tables_216" localSheetId="2">Date!#REF!</definedName>
    <definedName name="tables_2160" localSheetId="2">Date!#REF!</definedName>
    <definedName name="tables_2161" localSheetId="2">Date!#REF!</definedName>
    <definedName name="tables_2162" localSheetId="2">Date!#REF!</definedName>
    <definedName name="tables_2163" localSheetId="2">Date!#REF!</definedName>
    <definedName name="tables_2164" localSheetId="2">Date!#REF!</definedName>
    <definedName name="tables_2165" localSheetId="2">Date!#REF!</definedName>
    <definedName name="tables_2166" localSheetId="2">Date!#REF!</definedName>
    <definedName name="tables_2167" localSheetId="2">Date!#REF!</definedName>
    <definedName name="tables_2168" localSheetId="2">Date!#REF!</definedName>
    <definedName name="tables_2169" localSheetId="2">Date!#REF!</definedName>
    <definedName name="tables_217" localSheetId="2">Date!#REF!</definedName>
    <definedName name="tables_2170" localSheetId="2">Date!#REF!</definedName>
    <definedName name="tables_2171" localSheetId="2">Date!#REF!</definedName>
    <definedName name="tables_2172" localSheetId="2">Date!#REF!</definedName>
    <definedName name="tables_2173" localSheetId="2">Date!#REF!</definedName>
    <definedName name="tables_2174" localSheetId="2">Date!#REF!</definedName>
    <definedName name="tables_2175" localSheetId="2">Date!#REF!</definedName>
    <definedName name="tables_2176" localSheetId="2">Date!#REF!</definedName>
    <definedName name="tables_2177" localSheetId="2">Date!#REF!</definedName>
    <definedName name="tables_2178" localSheetId="2">Date!#REF!</definedName>
    <definedName name="tables_2179" localSheetId="2">Date!#REF!</definedName>
    <definedName name="tables_218" localSheetId="2">Date!#REF!</definedName>
    <definedName name="tables_2180" localSheetId="2">Date!#REF!</definedName>
    <definedName name="tables_2181" localSheetId="2">Date!#REF!</definedName>
    <definedName name="tables_2182" localSheetId="2">Date!#REF!</definedName>
    <definedName name="tables_2183" localSheetId="2">Date!#REF!</definedName>
    <definedName name="tables_2184" localSheetId="2">Date!#REF!</definedName>
    <definedName name="tables_2185" localSheetId="2">Date!#REF!</definedName>
    <definedName name="tables_2186" localSheetId="2">Date!#REF!</definedName>
    <definedName name="tables_2187" localSheetId="2">Date!#REF!</definedName>
    <definedName name="tables_2188" localSheetId="2">Date!#REF!</definedName>
    <definedName name="tables_2189" localSheetId="2">Date!#REF!</definedName>
    <definedName name="tables_219" localSheetId="2">Date!#REF!</definedName>
    <definedName name="tables_2190" localSheetId="2">Date!#REF!</definedName>
    <definedName name="tables_2191" localSheetId="2">Date!#REF!</definedName>
    <definedName name="tables_2192" localSheetId="2">Date!#REF!</definedName>
    <definedName name="tables_2193" localSheetId="2">Date!#REF!</definedName>
    <definedName name="tables_2194" localSheetId="2">Date!#REF!</definedName>
    <definedName name="tables_2195" localSheetId="2">Date!#REF!</definedName>
    <definedName name="tables_2196" localSheetId="2">Date!#REF!</definedName>
    <definedName name="tables_2197" localSheetId="2">Date!#REF!</definedName>
    <definedName name="tables_2198" localSheetId="2">Date!#REF!</definedName>
    <definedName name="tables_2199" localSheetId="2">Date!#REF!</definedName>
    <definedName name="tables_22" localSheetId="2">Date!#REF!</definedName>
    <definedName name="tables_220" localSheetId="2">Date!#REF!</definedName>
    <definedName name="tables_2200" localSheetId="2">Date!#REF!</definedName>
    <definedName name="tables_2201" localSheetId="2">Date!#REF!</definedName>
    <definedName name="tables_2202" localSheetId="2">Date!#REF!</definedName>
    <definedName name="tables_2203" localSheetId="2">Date!#REF!</definedName>
    <definedName name="tables_2204" localSheetId="2">Date!#REF!</definedName>
    <definedName name="tables_2205" localSheetId="2">Date!#REF!</definedName>
    <definedName name="tables_2206" localSheetId="2">Date!#REF!</definedName>
    <definedName name="tables_2207" localSheetId="2">Date!#REF!</definedName>
    <definedName name="tables_2208" localSheetId="2">Date!#REF!</definedName>
    <definedName name="tables_2209" localSheetId="2">Date!#REF!</definedName>
    <definedName name="tables_221" localSheetId="2">Date!#REF!</definedName>
    <definedName name="tables_2210" localSheetId="2">Date!#REF!</definedName>
    <definedName name="tables_2211" localSheetId="2">Date!#REF!</definedName>
    <definedName name="tables_2212" localSheetId="2">Date!#REF!</definedName>
    <definedName name="tables_2213" localSheetId="2">Date!#REF!</definedName>
    <definedName name="tables_2214" localSheetId="2">Date!#REF!</definedName>
    <definedName name="tables_2215" localSheetId="2">Date!#REF!</definedName>
    <definedName name="tables_2216" localSheetId="2">Date!#REF!</definedName>
    <definedName name="tables_2217" localSheetId="2">Date!#REF!</definedName>
    <definedName name="tables_2218" localSheetId="2">Date!#REF!</definedName>
    <definedName name="tables_2219" localSheetId="2">Date!#REF!</definedName>
    <definedName name="tables_222" localSheetId="2">Date!#REF!</definedName>
    <definedName name="tables_2220" localSheetId="2">Date!#REF!</definedName>
    <definedName name="tables_2221" localSheetId="2">Date!#REF!</definedName>
    <definedName name="tables_2222" localSheetId="2">Date!#REF!</definedName>
    <definedName name="tables_2223" localSheetId="2">Date!#REF!</definedName>
    <definedName name="tables_2224" localSheetId="2">Date!#REF!</definedName>
    <definedName name="tables_2225" localSheetId="2">Date!#REF!</definedName>
    <definedName name="tables_2226" localSheetId="2">Date!#REF!</definedName>
    <definedName name="tables_2227" localSheetId="2">Date!#REF!</definedName>
    <definedName name="tables_2228" localSheetId="2">Date!#REF!</definedName>
    <definedName name="tables_2229" localSheetId="2">Date!#REF!</definedName>
    <definedName name="tables_223" localSheetId="2">Date!#REF!</definedName>
    <definedName name="tables_2230" localSheetId="2">Date!#REF!</definedName>
    <definedName name="tables_2231" localSheetId="2">Date!#REF!</definedName>
    <definedName name="tables_2232" localSheetId="2">Date!#REF!</definedName>
    <definedName name="tables_2233" localSheetId="2">Date!#REF!</definedName>
    <definedName name="tables_2234" localSheetId="2">Date!#REF!</definedName>
    <definedName name="tables_2235" localSheetId="2">Date!#REF!</definedName>
    <definedName name="tables_2236" localSheetId="2">Date!#REF!</definedName>
    <definedName name="tables_2237" localSheetId="2">Date!#REF!</definedName>
    <definedName name="tables_2238" localSheetId="2">Date!#REF!</definedName>
    <definedName name="tables_2239" localSheetId="2">Date!#REF!</definedName>
    <definedName name="tables_224" localSheetId="2">Date!#REF!</definedName>
    <definedName name="tables_2240" localSheetId="2">Date!#REF!</definedName>
    <definedName name="tables_2241" localSheetId="2">Date!#REF!</definedName>
    <definedName name="tables_2242" localSheetId="2">Date!#REF!</definedName>
    <definedName name="tables_2243" localSheetId="2">Date!#REF!</definedName>
    <definedName name="tables_2244" localSheetId="2">Date!#REF!</definedName>
    <definedName name="tables_2245" localSheetId="2">Date!#REF!</definedName>
    <definedName name="tables_2246" localSheetId="2">Date!#REF!</definedName>
    <definedName name="tables_2247" localSheetId="2">Date!#REF!</definedName>
    <definedName name="tables_2248" localSheetId="2">Date!#REF!</definedName>
    <definedName name="tables_2249" localSheetId="2">Date!#REF!</definedName>
    <definedName name="tables_225" localSheetId="2">Date!#REF!</definedName>
    <definedName name="tables_2250" localSheetId="2">Date!#REF!</definedName>
    <definedName name="tables_2251" localSheetId="2">Date!#REF!</definedName>
    <definedName name="tables_2252" localSheetId="2">Date!#REF!</definedName>
    <definedName name="tables_2253" localSheetId="2">Date!#REF!</definedName>
    <definedName name="tables_2254" localSheetId="2">Date!#REF!</definedName>
    <definedName name="tables_2255" localSheetId="2">Date!#REF!</definedName>
    <definedName name="tables_2256" localSheetId="2">Date!#REF!</definedName>
    <definedName name="tables_2257" localSheetId="2">Date!#REF!</definedName>
    <definedName name="tables_2258" localSheetId="2">Date!#REF!</definedName>
    <definedName name="tables_2259" localSheetId="2">Date!#REF!</definedName>
    <definedName name="tables_226" localSheetId="2">Date!#REF!</definedName>
    <definedName name="tables_2260" localSheetId="2">Date!#REF!</definedName>
    <definedName name="tables_2261" localSheetId="2">Date!#REF!</definedName>
    <definedName name="tables_2262" localSheetId="2">Date!#REF!</definedName>
    <definedName name="tables_2263" localSheetId="2">Date!#REF!</definedName>
    <definedName name="tables_2264" localSheetId="2">Date!#REF!</definedName>
    <definedName name="tables_2265" localSheetId="2">Date!#REF!</definedName>
    <definedName name="tables_2266" localSheetId="2">Date!#REF!</definedName>
    <definedName name="tables_2267" localSheetId="2">Date!#REF!</definedName>
    <definedName name="tables_2268" localSheetId="2">Date!#REF!</definedName>
    <definedName name="tables_2269" localSheetId="2">Date!#REF!</definedName>
    <definedName name="tables_227" localSheetId="2">Date!#REF!</definedName>
    <definedName name="tables_2270" localSheetId="2">Date!#REF!</definedName>
    <definedName name="tables_2271" localSheetId="2">Date!#REF!</definedName>
    <definedName name="tables_2272" localSheetId="2">Date!#REF!</definedName>
    <definedName name="tables_2273" localSheetId="2">Date!#REF!</definedName>
    <definedName name="tables_2274" localSheetId="2">Date!#REF!</definedName>
    <definedName name="tables_2275" localSheetId="2">Date!#REF!</definedName>
    <definedName name="tables_2276" localSheetId="2">Date!#REF!</definedName>
    <definedName name="tables_2277" localSheetId="2">Date!#REF!</definedName>
    <definedName name="tables_2278" localSheetId="2">Date!#REF!</definedName>
    <definedName name="tables_2279" localSheetId="2">Date!#REF!</definedName>
    <definedName name="tables_228" localSheetId="2">Date!#REF!</definedName>
    <definedName name="tables_2280" localSheetId="2">Date!#REF!</definedName>
    <definedName name="tables_2281" localSheetId="2">Date!#REF!</definedName>
    <definedName name="tables_2282" localSheetId="2">Date!#REF!</definedName>
    <definedName name="tables_2283" localSheetId="2">Date!#REF!</definedName>
    <definedName name="tables_2284" localSheetId="2">Date!#REF!</definedName>
    <definedName name="tables_2285" localSheetId="2">Date!#REF!</definedName>
    <definedName name="tables_2286" localSheetId="2">Date!#REF!</definedName>
    <definedName name="tables_2287" localSheetId="2">Date!#REF!</definedName>
    <definedName name="tables_2288" localSheetId="2">Date!#REF!</definedName>
    <definedName name="tables_2289" localSheetId="2">Date!#REF!</definedName>
    <definedName name="tables_229" localSheetId="2">Date!#REF!</definedName>
    <definedName name="tables_2290" localSheetId="2">Date!#REF!</definedName>
    <definedName name="tables_2291" localSheetId="2">Date!#REF!</definedName>
    <definedName name="tables_2292" localSheetId="2">Date!#REF!</definedName>
    <definedName name="tables_2293" localSheetId="2">Date!#REF!</definedName>
    <definedName name="tables_2294" localSheetId="2">Date!#REF!</definedName>
    <definedName name="tables_2295" localSheetId="2">Date!#REF!</definedName>
    <definedName name="tables_2296" localSheetId="2">Date!#REF!</definedName>
    <definedName name="tables_2297" localSheetId="2">Date!#REF!</definedName>
    <definedName name="tables_2298" localSheetId="2">Date!#REF!</definedName>
    <definedName name="tables_2299" localSheetId="2">Date!#REF!</definedName>
    <definedName name="tables_23" localSheetId="2">Date!#REF!</definedName>
    <definedName name="tables_230" localSheetId="2">Date!#REF!</definedName>
    <definedName name="tables_2300" localSheetId="2">Date!#REF!</definedName>
    <definedName name="tables_2301" localSheetId="2">Date!#REF!</definedName>
    <definedName name="tables_2302" localSheetId="2">Date!#REF!</definedName>
    <definedName name="tables_2303" localSheetId="2">Date!#REF!</definedName>
    <definedName name="tables_2304" localSheetId="2">Date!#REF!</definedName>
    <definedName name="tables_2305" localSheetId="2">Date!#REF!</definedName>
    <definedName name="tables_2306" localSheetId="2">Date!#REF!</definedName>
    <definedName name="tables_2307" localSheetId="2">Date!#REF!</definedName>
    <definedName name="tables_2308" localSheetId="2">Date!#REF!</definedName>
    <definedName name="tables_2309" localSheetId="2">Date!#REF!</definedName>
    <definedName name="tables_231" localSheetId="2">Date!#REF!</definedName>
    <definedName name="tables_2310" localSheetId="2">Date!#REF!</definedName>
    <definedName name="tables_2311" localSheetId="2">Date!#REF!</definedName>
    <definedName name="tables_2312" localSheetId="2">Date!#REF!</definedName>
    <definedName name="tables_2313" localSheetId="2">Date!#REF!</definedName>
    <definedName name="tables_2314" localSheetId="2">Date!#REF!</definedName>
    <definedName name="tables_2315" localSheetId="2">Date!#REF!</definedName>
    <definedName name="tables_2316" localSheetId="2">Date!#REF!</definedName>
    <definedName name="tables_2317" localSheetId="2">Date!#REF!</definedName>
    <definedName name="tables_2318" localSheetId="2">Date!#REF!</definedName>
    <definedName name="tables_2319" localSheetId="2">Date!#REF!</definedName>
    <definedName name="tables_232" localSheetId="2">Date!#REF!</definedName>
    <definedName name="tables_2320" localSheetId="2">Date!#REF!</definedName>
    <definedName name="tables_2321" localSheetId="2">Date!#REF!</definedName>
    <definedName name="tables_2322" localSheetId="2">Date!#REF!</definedName>
    <definedName name="tables_2323" localSheetId="2">Date!#REF!</definedName>
    <definedName name="tables_2324" localSheetId="2">Date!#REF!</definedName>
    <definedName name="tables_2325" localSheetId="2">Date!#REF!</definedName>
    <definedName name="tables_2326" localSheetId="2">Date!#REF!</definedName>
    <definedName name="tables_2327" localSheetId="2">Date!#REF!</definedName>
    <definedName name="tables_2328" localSheetId="2">Date!#REF!</definedName>
    <definedName name="tables_2329" localSheetId="2">Date!#REF!</definedName>
    <definedName name="tables_233" localSheetId="2">Date!#REF!</definedName>
    <definedName name="tables_2330" localSheetId="2">Date!#REF!</definedName>
    <definedName name="tables_2331" localSheetId="2">Date!#REF!</definedName>
    <definedName name="tables_2332" localSheetId="2">Date!#REF!</definedName>
    <definedName name="tables_2333" localSheetId="2">Date!#REF!</definedName>
    <definedName name="tables_2334" localSheetId="2">Date!#REF!</definedName>
    <definedName name="tables_2335" localSheetId="2">Date!#REF!</definedName>
    <definedName name="tables_2336" localSheetId="2">Date!#REF!</definedName>
    <definedName name="tables_2337" localSheetId="2">Date!#REF!</definedName>
    <definedName name="tables_2338" localSheetId="2">Date!#REF!</definedName>
    <definedName name="tables_2339" localSheetId="2">Date!#REF!</definedName>
    <definedName name="tables_234" localSheetId="2">Date!#REF!</definedName>
    <definedName name="tables_2340" localSheetId="2">Date!#REF!</definedName>
    <definedName name="tables_2341" localSheetId="2">Date!#REF!</definedName>
    <definedName name="tables_2342" localSheetId="2">Date!#REF!</definedName>
    <definedName name="tables_2343" localSheetId="2">Date!#REF!</definedName>
    <definedName name="tables_2344" localSheetId="2">Date!#REF!</definedName>
    <definedName name="tables_2345" localSheetId="2">Date!#REF!</definedName>
    <definedName name="tables_2346" localSheetId="2">Date!#REF!</definedName>
    <definedName name="tables_2347" localSheetId="2">Date!#REF!</definedName>
    <definedName name="tables_2348" localSheetId="2">Date!#REF!</definedName>
    <definedName name="tables_2349" localSheetId="2">Date!#REF!</definedName>
    <definedName name="tables_235" localSheetId="2">Date!#REF!</definedName>
    <definedName name="tables_2350" localSheetId="2">Date!#REF!</definedName>
    <definedName name="tables_2351" localSheetId="2">Date!#REF!</definedName>
    <definedName name="tables_2352" localSheetId="2">Date!#REF!</definedName>
    <definedName name="tables_2353" localSheetId="2">Date!#REF!</definedName>
    <definedName name="tables_2354" localSheetId="2">Date!#REF!</definedName>
    <definedName name="tables_2355" localSheetId="2">Date!#REF!</definedName>
    <definedName name="tables_2356" localSheetId="2">Date!#REF!</definedName>
    <definedName name="tables_2357" localSheetId="2">Date!#REF!</definedName>
    <definedName name="tables_2358" localSheetId="2">Date!#REF!</definedName>
    <definedName name="tables_2359" localSheetId="2">Date!#REF!</definedName>
    <definedName name="tables_236" localSheetId="2">Date!#REF!</definedName>
    <definedName name="tables_2360" localSheetId="2">Date!#REF!</definedName>
    <definedName name="tables_2361" localSheetId="2">Date!#REF!</definedName>
    <definedName name="tables_2362" localSheetId="2">Date!#REF!</definedName>
    <definedName name="tables_2363" localSheetId="2">Date!#REF!</definedName>
    <definedName name="tables_2364" localSheetId="2">Date!#REF!</definedName>
    <definedName name="tables_2365" localSheetId="2">Date!#REF!</definedName>
    <definedName name="tables_2366" localSheetId="2">Date!#REF!</definedName>
    <definedName name="tables_2367" localSheetId="2">Date!#REF!</definedName>
    <definedName name="tables_2368" localSheetId="2">Date!#REF!</definedName>
    <definedName name="tables_2369" localSheetId="2">Date!#REF!</definedName>
    <definedName name="tables_237" localSheetId="2">Date!#REF!</definedName>
    <definedName name="tables_2370" localSheetId="2">Date!#REF!</definedName>
    <definedName name="tables_2371" localSheetId="2">Date!#REF!</definedName>
    <definedName name="tables_2372" localSheetId="2">Date!#REF!</definedName>
    <definedName name="tables_2373" localSheetId="2">Date!#REF!</definedName>
    <definedName name="tables_2374" localSheetId="2">Date!#REF!</definedName>
    <definedName name="tables_2375" localSheetId="2">Date!#REF!</definedName>
    <definedName name="tables_2376" localSheetId="2">Date!#REF!</definedName>
    <definedName name="tables_2377" localSheetId="2">Date!#REF!</definedName>
    <definedName name="tables_2378" localSheetId="2">Date!#REF!</definedName>
    <definedName name="tables_2379" localSheetId="2">Date!#REF!</definedName>
    <definedName name="tables_238" localSheetId="2">Date!#REF!</definedName>
    <definedName name="tables_2380" localSheetId="2">Date!#REF!</definedName>
    <definedName name="tables_2381" localSheetId="2">Date!#REF!</definedName>
    <definedName name="tables_2382" localSheetId="2">Date!#REF!</definedName>
    <definedName name="tables_2383" localSheetId="2">Date!#REF!</definedName>
    <definedName name="tables_2384" localSheetId="2">Date!#REF!</definedName>
    <definedName name="tables_2385" localSheetId="2">Date!#REF!</definedName>
    <definedName name="tables_2386" localSheetId="2">Date!#REF!</definedName>
    <definedName name="tables_2387" localSheetId="2">Date!#REF!</definedName>
    <definedName name="tables_2388" localSheetId="2">Date!#REF!</definedName>
    <definedName name="tables_2389" localSheetId="2">Date!#REF!</definedName>
    <definedName name="tables_239" localSheetId="2">Date!#REF!</definedName>
    <definedName name="tables_2390" localSheetId="2">Date!#REF!</definedName>
    <definedName name="tables_2391" localSheetId="2">Date!#REF!</definedName>
    <definedName name="tables_2392" localSheetId="2">Date!#REF!</definedName>
    <definedName name="tables_2393" localSheetId="2">Date!#REF!</definedName>
    <definedName name="tables_2394" localSheetId="2">Date!#REF!</definedName>
    <definedName name="tables_2395" localSheetId="2">Date!#REF!</definedName>
    <definedName name="tables_2396" localSheetId="2">Date!#REF!</definedName>
    <definedName name="tables_2397" localSheetId="2">Date!#REF!</definedName>
    <definedName name="tables_2398" localSheetId="2">Date!#REF!</definedName>
    <definedName name="tables_2399" localSheetId="2">Date!#REF!</definedName>
    <definedName name="tables_24" localSheetId="2">Date!#REF!</definedName>
    <definedName name="tables_240" localSheetId="2">Date!#REF!</definedName>
    <definedName name="tables_2400" localSheetId="2">Date!#REF!</definedName>
    <definedName name="tables_2401" localSheetId="2">Date!#REF!</definedName>
    <definedName name="tables_2402" localSheetId="2">Date!#REF!</definedName>
    <definedName name="tables_2403" localSheetId="2">Date!#REF!</definedName>
    <definedName name="tables_2404" localSheetId="2">Date!#REF!</definedName>
    <definedName name="tables_2405" localSheetId="2">Date!#REF!</definedName>
    <definedName name="tables_2406" localSheetId="2">Date!#REF!</definedName>
    <definedName name="tables_2407" localSheetId="2">Date!#REF!</definedName>
    <definedName name="tables_2408" localSheetId="2">Date!#REF!</definedName>
    <definedName name="tables_2409" localSheetId="2">Date!#REF!</definedName>
    <definedName name="tables_241" localSheetId="2">Date!#REF!</definedName>
    <definedName name="tables_2410" localSheetId="2">Date!#REF!</definedName>
    <definedName name="tables_2411" localSheetId="2">Date!#REF!</definedName>
    <definedName name="tables_2412" localSheetId="2">Date!#REF!</definedName>
    <definedName name="tables_2413" localSheetId="2">Date!#REF!</definedName>
    <definedName name="tables_2414" localSheetId="2">Date!#REF!</definedName>
    <definedName name="tables_2415" localSheetId="2">Date!#REF!</definedName>
    <definedName name="tables_2416" localSheetId="2">Date!#REF!</definedName>
    <definedName name="tables_2417" localSheetId="2">Date!#REF!</definedName>
    <definedName name="tables_2418" localSheetId="2">Date!#REF!</definedName>
    <definedName name="tables_2419" localSheetId="2">Date!#REF!</definedName>
    <definedName name="tables_242" localSheetId="2">Date!#REF!</definedName>
    <definedName name="tables_2420" localSheetId="2">Date!#REF!</definedName>
    <definedName name="tables_2421" localSheetId="2">Date!#REF!</definedName>
    <definedName name="tables_2422" localSheetId="2">Date!#REF!</definedName>
    <definedName name="tables_2423" localSheetId="2">Date!#REF!</definedName>
    <definedName name="tables_2424" localSheetId="2">Date!#REF!</definedName>
    <definedName name="tables_2425" localSheetId="2">Date!#REF!</definedName>
    <definedName name="tables_2426" localSheetId="2">Date!#REF!</definedName>
    <definedName name="tables_2427" localSheetId="2">Date!#REF!</definedName>
    <definedName name="tables_2428" localSheetId="2">Date!#REF!</definedName>
    <definedName name="tables_2429" localSheetId="2">Date!#REF!</definedName>
    <definedName name="tables_243" localSheetId="2">Date!#REF!</definedName>
    <definedName name="tables_2430" localSheetId="2">Date!#REF!</definedName>
    <definedName name="tables_2431" localSheetId="2">Date!#REF!</definedName>
    <definedName name="tables_2432" localSheetId="2">Date!#REF!</definedName>
    <definedName name="tables_2433" localSheetId="2">Date!#REF!</definedName>
    <definedName name="tables_2434" localSheetId="2">Date!#REF!</definedName>
    <definedName name="tables_2435" localSheetId="2">Date!#REF!</definedName>
    <definedName name="tables_2436" localSheetId="2">Date!#REF!</definedName>
    <definedName name="tables_2437" localSheetId="2">Date!#REF!</definedName>
    <definedName name="tables_2438" localSheetId="2">Date!#REF!</definedName>
    <definedName name="tables_2439" localSheetId="2">Date!#REF!</definedName>
    <definedName name="tables_244" localSheetId="2">Date!#REF!</definedName>
    <definedName name="tables_2440" localSheetId="2">Date!#REF!</definedName>
    <definedName name="tables_2441" localSheetId="2">Date!#REF!</definedName>
    <definedName name="tables_2442" localSheetId="2">Date!#REF!</definedName>
    <definedName name="tables_2443" localSheetId="2">Date!#REF!</definedName>
    <definedName name="tables_2444" localSheetId="2">Date!#REF!</definedName>
    <definedName name="tables_2445" localSheetId="2">Date!#REF!</definedName>
    <definedName name="tables_2446" localSheetId="2">Date!#REF!</definedName>
    <definedName name="tables_2447" localSheetId="2">Date!#REF!</definedName>
    <definedName name="tables_2448" localSheetId="2">Date!#REF!</definedName>
    <definedName name="tables_2449" localSheetId="2">Date!#REF!</definedName>
    <definedName name="tables_245" localSheetId="2">Date!#REF!</definedName>
    <definedName name="tables_2450" localSheetId="2">Date!#REF!</definedName>
    <definedName name="tables_2451" localSheetId="2">Date!#REF!</definedName>
    <definedName name="tables_2452" localSheetId="2">Date!#REF!</definedName>
    <definedName name="tables_2453" localSheetId="2">Date!#REF!</definedName>
    <definedName name="tables_2454" localSheetId="2">Date!#REF!</definedName>
    <definedName name="tables_2455" localSheetId="2">Date!#REF!</definedName>
    <definedName name="tables_2456" localSheetId="2">Date!#REF!</definedName>
    <definedName name="tables_2457" localSheetId="2">Date!#REF!</definedName>
    <definedName name="tables_2458" localSheetId="2">Date!#REF!</definedName>
    <definedName name="tables_2459" localSheetId="2">Date!#REF!</definedName>
    <definedName name="tables_246" localSheetId="2">Date!#REF!</definedName>
    <definedName name="tables_2460" localSheetId="2">Date!#REF!</definedName>
    <definedName name="tables_2461" localSheetId="2">Date!#REF!</definedName>
    <definedName name="tables_2462" localSheetId="2">Date!#REF!</definedName>
    <definedName name="tables_2463" localSheetId="2">Date!#REF!</definedName>
    <definedName name="tables_2464" localSheetId="2">Date!#REF!</definedName>
    <definedName name="tables_2465" localSheetId="2">Date!#REF!</definedName>
    <definedName name="tables_2466" localSheetId="2">Date!#REF!</definedName>
    <definedName name="tables_2467" localSheetId="2">Date!#REF!</definedName>
    <definedName name="tables_2468" localSheetId="2">Date!#REF!</definedName>
    <definedName name="tables_2469" localSheetId="2">Date!#REF!</definedName>
    <definedName name="tables_247" localSheetId="2">Date!#REF!</definedName>
    <definedName name="tables_2470" localSheetId="2">Date!#REF!</definedName>
    <definedName name="tables_2471" localSheetId="2">Date!#REF!</definedName>
    <definedName name="tables_2472" localSheetId="2">Date!#REF!</definedName>
    <definedName name="tables_2473" localSheetId="2">Date!#REF!</definedName>
    <definedName name="tables_2474" localSheetId="2">Date!#REF!</definedName>
    <definedName name="tables_2475" localSheetId="2">Date!#REF!</definedName>
    <definedName name="tables_2476" localSheetId="2">Date!#REF!</definedName>
    <definedName name="tables_2477" localSheetId="2">Date!#REF!</definedName>
    <definedName name="tables_2478" localSheetId="2">Date!#REF!</definedName>
    <definedName name="tables_2479" localSheetId="2">Date!#REF!</definedName>
    <definedName name="tables_248" localSheetId="2">Date!#REF!</definedName>
    <definedName name="tables_2480" localSheetId="2">Date!#REF!</definedName>
    <definedName name="tables_2481" localSheetId="2">Date!#REF!</definedName>
    <definedName name="tables_2482" localSheetId="2">Date!#REF!</definedName>
    <definedName name="tables_2483" localSheetId="2">Date!#REF!</definedName>
    <definedName name="tables_2484" localSheetId="2">Date!#REF!</definedName>
    <definedName name="tables_2485" localSheetId="2">Date!#REF!</definedName>
    <definedName name="tables_2486" localSheetId="2">Date!#REF!</definedName>
    <definedName name="tables_2487" localSheetId="2">Date!#REF!</definedName>
    <definedName name="tables_2488" localSheetId="2">Date!#REF!</definedName>
    <definedName name="tables_2489" localSheetId="2">Date!#REF!</definedName>
    <definedName name="tables_249" localSheetId="2">Date!#REF!</definedName>
    <definedName name="tables_2490" localSheetId="2">Date!#REF!</definedName>
    <definedName name="tables_2491" localSheetId="2">Date!#REF!</definedName>
    <definedName name="tables_2492" localSheetId="2">Date!#REF!</definedName>
    <definedName name="tables_2493" localSheetId="2">Date!#REF!</definedName>
    <definedName name="tables_2494" localSheetId="2">Date!#REF!</definedName>
    <definedName name="tables_2495" localSheetId="2">Date!#REF!</definedName>
    <definedName name="tables_2496" localSheetId="2">Date!#REF!</definedName>
    <definedName name="tables_2497" localSheetId="2">Date!#REF!</definedName>
    <definedName name="tables_2498" localSheetId="2">Date!#REF!</definedName>
    <definedName name="tables_2499" localSheetId="2">Date!#REF!</definedName>
    <definedName name="tables_25" localSheetId="2">Date!#REF!</definedName>
    <definedName name="tables_250" localSheetId="2">Date!#REF!</definedName>
    <definedName name="tables_2500" localSheetId="2">Date!#REF!</definedName>
    <definedName name="tables_2501" localSheetId="2">Date!#REF!</definedName>
    <definedName name="tables_2502" localSheetId="2">Date!#REF!</definedName>
    <definedName name="tables_2503" localSheetId="2">Date!#REF!</definedName>
    <definedName name="tables_2504" localSheetId="2">Date!#REF!</definedName>
    <definedName name="tables_2505" localSheetId="2">Date!#REF!</definedName>
    <definedName name="tables_2506" localSheetId="2">Date!#REF!</definedName>
    <definedName name="tables_2507" localSheetId="2">Date!#REF!</definedName>
    <definedName name="tables_2508" localSheetId="2">Date!#REF!</definedName>
    <definedName name="tables_2509" localSheetId="2">Date!#REF!</definedName>
    <definedName name="tables_251" localSheetId="2">Date!#REF!</definedName>
    <definedName name="tables_2510" localSheetId="2">Date!#REF!</definedName>
    <definedName name="tables_2511" localSheetId="2">Date!#REF!</definedName>
    <definedName name="tables_2512" localSheetId="2">Date!#REF!</definedName>
    <definedName name="tables_2513" localSheetId="2">Date!#REF!</definedName>
    <definedName name="tables_2514" localSheetId="2">Date!#REF!</definedName>
    <definedName name="tables_2515" localSheetId="2">Date!#REF!</definedName>
    <definedName name="tables_2516" localSheetId="2">Date!#REF!</definedName>
    <definedName name="tables_2517" localSheetId="2">Date!#REF!</definedName>
    <definedName name="tables_2518" localSheetId="2">Date!#REF!</definedName>
    <definedName name="tables_2519" localSheetId="2">Date!#REF!</definedName>
    <definedName name="tables_252" localSheetId="2">Date!#REF!</definedName>
    <definedName name="tables_2520" localSheetId="2">Date!#REF!</definedName>
    <definedName name="tables_2521" localSheetId="2">Date!#REF!</definedName>
    <definedName name="tables_2522" localSheetId="2">Date!#REF!</definedName>
    <definedName name="tables_2523" localSheetId="2">Date!#REF!</definedName>
    <definedName name="tables_2524" localSheetId="2">Date!#REF!</definedName>
    <definedName name="tables_2525" localSheetId="2">Date!#REF!</definedName>
    <definedName name="tables_2526" localSheetId="2">Date!#REF!</definedName>
    <definedName name="tables_2527" localSheetId="2">Date!#REF!</definedName>
    <definedName name="tables_2528" localSheetId="2">Date!#REF!</definedName>
    <definedName name="tables_2529" localSheetId="2">Date!#REF!</definedName>
    <definedName name="tables_253" localSheetId="2">Date!#REF!</definedName>
    <definedName name="tables_2530" localSheetId="2">Date!#REF!</definedName>
    <definedName name="tables_2531" localSheetId="2">Date!#REF!</definedName>
    <definedName name="tables_2532" localSheetId="2">Date!#REF!</definedName>
    <definedName name="tables_2533" localSheetId="2">Date!#REF!</definedName>
    <definedName name="tables_2534" localSheetId="2">Date!#REF!</definedName>
    <definedName name="tables_2535" localSheetId="2">Date!#REF!</definedName>
    <definedName name="tables_2536" localSheetId="2">Date!#REF!</definedName>
    <definedName name="tables_2537" localSheetId="2">Date!#REF!</definedName>
    <definedName name="tables_2538" localSheetId="2">Date!#REF!</definedName>
    <definedName name="tables_2539" localSheetId="2">Date!#REF!</definedName>
    <definedName name="tables_254" localSheetId="2">Date!#REF!</definedName>
    <definedName name="tables_2540" localSheetId="2">Date!#REF!</definedName>
    <definedName name="tables_2541" localSheetId="2">Date!#REF!</definedName>
    <definedName name="tables_2542" localSheetId="2">Date!#REF!</definedName>
    <definedName name="tables_2543" localSheetId="2">Date!#REF!</definedName>
    <definedName name="tables_2544" localSheetId="2">Date!#REF!</definedName>
    <definedName name="tables_2545" localSheetId="2">Date!#REF!</definedName>
    <definedName name="tables_2546" localSheetId="2">Date!#REF!</definedName>
    <definedName name="tables_2547" localSheetId="2">Date!#REF!</definedName>
    <definedName name="tables_2548" localSheetId="2">Date!#REF!</definedName>
    <definedName name="tables_2549" localSheetId="2">Date!#REF!</definedName>
    <definedName name="tables_255" localSheetId="2">Date!#REF!</definedName>
    <definedName name="tables_2550" localSheetId="2">Date!#REF!</definedName>
    <definedName name="tables_2551" localSheetId="2">Date!#REF!</definedName>
    <definedName name="tables_2552" localSheetId="2">Date!#REF!</definedName>
    <definedName name="tables_2553" localSheetId="2">Date!#REF!</definedName>
    <definedName name="tables_2554" localSheetId="2">Date!#REF!</definedName>
    <definedName name="tables_2555" localSheetId="2">Date!#REF!</definedName>
    <definedName name="tables_2556" localSheetId="2">Date!#REF!</definedName>
    <definedName name="tables_2557" localSheetId="2">Date!#REF!</definedName>
    <definedName name="tables_2558" localSheetId="2">Date!#REF!</definedName>
    <definedName name="tables_2559" localSheetId="2">Date!#REF!</definedName>
    <definedName name="tables_256" localSheetId="2">Date!#REF!</definedName>
    <definedName name="tables_2560" localSheetId="2">Date!#REF!</definedName>
    <definedName name="tables_2561" localSheetId="2">Date!#REF!</definedName>
    <definedName name="tables_2562" localSheetId="2">Date!#REF!</definedName>
    <definedName name="tables_2563" localSheetId="2">Date!#REF!</definedName>
    <definedName name="tables_2564" localSheetId="2">Date!#REF!</definedName>
    <definedName name="tables_2565" localSheetId="2">Date!#REF!</definedName>
    <definedName name="tables_2566" localSheetId="2">Date!#REF!</definedName>
    <definedName name="tables_2567" localSheetId="2">Date!#REF!</definedName>
    <definedName name="tables_2568" localSheetId="2">Date!#REF!</definedName>
    <definedName name="tables_2569" localSheetId="2">Date!#REF!</definedName>
    <definedName name="tables_257" localSheetId="2">Date!#REF!</definedName>
    <definedName name="tables_2570" localSheetId="2">Date!#REF!</definedName>
    <definedName name="tables_2571" localSheetId="2">Date!#REF!</definedName>
    <definedName name="tables_2572" localSheetId="2">Date!#REF!</definedName>
    <definedName name="tables_2573" localSheetId="2">Date!#REF!</definedName>
    <definedName name="tables_2574" localSheetId="2">Date!#REF!</definedName>
    <definedName name="tables_2575" localSheetId="2">Date!#REF!</definedName>
    <definedName name="tables_2576" localSheetId="2">Date!#REF!</definedName>
    <definedName name="tables_2577" localSheetId="2">Date!#REF!</definedName>
    <definedName name="tables_2578" localSheetId="2">Date!#REF!</definedName>
    <definedName name="tables_2579" localSheetId="2">Date!#REF!</definedName>
    <definedName name="tables_258" localSheetId="2">Date!#REF!</definedName>
    <definedName name="tables_2580" localSheetId="2">Date!#REF!</definedName>
    <definedName name="tables_2581" localSheetId="2">Date!#REF!</definedName>
    <definedName name="tables_2582" localSheetId="2">Date!#REF!</definedName>
    <definedName name="tables_2583" localSheetId="2">Date!#REF!</definedName>
    <definedName name="tables_2584" localSheetId="2">Date!#REF!</definedName>
    <definedName name="tables_2585" localSheetId="2">Date!#REF!</definedName>
    <definedName name="tables_2586" localSheetId="2">Date!#REF!</definedName>
    <definedName name="tables_2587" localSheetId="2">Date!#REF!</definedName>
    <definedName name="tables_2588" localSheetId="2">Date!#REF!</definedName>
    <definedName name="tables_2589" localSheetId="2">Date!#REF!</definedName>
    <definedName name="tables_259" localSheetId="2">Date!#REF!</definedName>
    <definedName name="tables_2590" localSheetId="2">Date!#REF!</definedName>
    <definedName name="tables_2591" localSheetId="2">Date!#REF!</definedName>
    <definedName name="tables_2592" localSheetId="2">Date!#REF!</definedName>
    <definedName name="tables_2593" localSheetId="2">Date!#REF!</definedName>
    <definedName name="tables_2594" localSheetId="2">Date!#REF!</definedName>
    <definedName name="tables_2595" localSheetId="2">Date!#REF!</definedName>
    <definedName name="tables_2596" localSheetId="2">Date!#REF!</definedName>
    <definedName name="tables_2597" localSheetId="2">Date!#REF!</definedName>
    <definedName name="tables_2598" localSheetId="2">Date!#REF!</definedName>
    <definedName name="tables_2599" localSheetId="2">Date!#REF!</definedName>
    <definedName name="tables_26" localSheetId="2">Date!#REF!</definedName>
    <definedName name="tables_260" localSheetId="2">Date!#REF!</definedName>
    <definedName name="tables_2600" localSheetId="2">Date!#REF!</definedName>
    <definedName name="tables_2601" localSheetId="2">Date!#REF!</definedName>
    <definedName name="tables_2602" localSheetId="2">Date!#REF!</definedName>
    <definedName name="tables_2603" localSheetId="2">Date!#REF!</definedName>
    <definedName name="tables_2604" localSheetId="2">Date!#REF!</definedName>
    <definedName name="tables_2605" localSheetId="2">Date!#REF!</definedName>
    <definedName name="tables_2606" localSheetId="2">Date!#REF!</definedName>
    <definedName name="tables_2607" localSheetId="2">Date!#REF!</definedName>
    <definedName name="tables_2608" localSheetId="2">Date!#REF!</definedName>
    <definedName name="tables_2609" localSheetId="2">Date!#REF!</definedName>
    <definedName name="tables_261" localSheetId="2">Date!#REF!</definedName>
    <definedName name="tables_2610" localSheetId="2">Date!#REF!</definedName>
    <definedName name="tables_2611" localSheetId="2">Date!#REF!</definedName>
    <definedName name="tables_2612" localSheetId="2">Date!#REF!</definedName>
    <definedName name="tables_2613" localSheetId="2">Date!#REF!</definedName>
    <definedName name="tables_2614" localSheetId="2">Date!#REF!</definedName>
    <definedName name="tables_2615" localSheetId="2">Date!#REF!</definedName>
    <definedName name="tables_2616" localSheetId="2">Date!#REF!</definedName>
    <definedName name="tables_2617" localSheetId="2">Date!#REF!</definedName>
    <definedName name="tables_2618" localSheetId="2">Date!#REF!</definedName>
    <definedName name="tables_2619" localSheetId="2">Date!#REF!</definedName>
    <definedName name="tables_262" localSheetId="2">Date!#REF!</definedName>
    <definedName name="tables_2620" localSheetId="2">Date!#REF!</definedName>
    <definedName name="tables_2621" localSheetId="2">Date!#REF!</definedName>
    <definedName name="tables_2622" localSheetId="2">Date!#REF!</definedName>
    <definedName name="tables_2623" localSheetId="2">Date!#REF!</definedName>
    <definedName name="tables_2624" localSheetId="2">Date!#REF!</definedName>
    <definedName name="tables_2625" localSheetId="2">Date!#REF!</definedName>
    <definedName name="tables_2626" localSheetId="2">Date!#REF!</definedName>
    <definedName name="tables_2627" localSheetId="2">Date!#REF!</definedName>
    <definedName name="tables_2628" localSheetId="2">Date!#REF!</definedName>
    <definedName name="tables_2629" localSheetId="2">Date!#REF!</definedName>
    <definedName name="tables_263" localSheetId="2">Date!#REF!</definedName>
    <definedName name="tables_2630" localSheetId="2">Date!#REF!</definedName>
    <definedName name="tables_2631" localSheetId="2">Date!#REF!</definedName>
    <definedName name="tables_2632" localSheetId="2">Date!#REF!</definedName>
    <definedName name="tables_2633" localSheetId="2">Date!#REF!</definedName>
    <definedName name="tables_2634" localSheetId="2">Date!#REF!</definedName>
    <definedName name="tables_2635" localSheetId="2">Date!#REF!</definedName>
    <definedName name="tables_2636" localSheetId="2">Date!#REF!</definedName>
    <definedName name="tables_2637" localSheetId="2">Date!#REF!</definedName>
    <definedName name="tables_2638" localSheetId="2">Date!#REF!</definedName>
    <definedName name="tables_2639" localSheetId="2">Date!#REF!</definedName>
    <definedName name="tables_264" localSheetId="2">Date!#REF!</definedName>
    <definedName name="tables_2640" localSheetId="2">Date!#REF!</definedName>
    <definedName name="tables_2641" localSheetId="2">Date!#REF!</definedName>
    <definedName name="tables_2642" localSheetId="2">Date!#REF!</definedName>
    <definedName name="tables_2643" localSheetId="2">Date!#REF!</definedName>
    <definedName name="tables_2644" localSheetId="2">Date!#REF!</definedName>
    <definedName name="tables_2645" localSheetId="2">Date!#REF!</definedName>
    <definedName name="tables_2646" localSheetId="2">Date!#REF!</definedName>
    <definedName name="tables_2647" localSheetId="2">Date!#REF!</definedName>
    <definedName name="tables_2648" localSheetId="2">Date!#REF!</definedName>
    <definedName name="tables_2649" localSheetId="2">Date!#REF!</definedName>
    <definedName name="tables_265" localSheetId="2">Date!#REF!</definedName>
    <definedName name="tables_2650" localSheetId="2">Date!#REF!</definedName>
    <definedName name="tables_2651" localSheetId="2">Date!#REF!</definedName>
    <definedName name="tables_2652" localSheetId="2">Date!#REF!</definedName>
    <definedName name="tables_2653" localSheetId="2">Date!#REF!</definedName>
    <definedName name="tables_2654" localSheetId="2">Date!#REF!</definedName>
    <definedName name="tables_2655" localSheetId="2">Date!#REF!</definedName>
    <definedName name="tables_2656" localSheetId="2">Date!#REF!</definedName>
    <definedName name="tables_2657" localSheetId="2">Date!#REF!</definedName>
    <definedName name="tables_2658" localSheetId="2">Date!#REF!</definedName>
    <definedName name="tables_2659" localSheetId="2">Date!#REF!</definedName>
    <definedName name="tables_266" localSheetId="2">Date!#REF!</definedName>
    <definedName name="tables_2660" localSheetId="2">Date!#REF!</definedName>
    <definedName name="tables_2661" localSheetId="2">Date!#REF!</definedName>
    <definedName name="tables_2662" localSheetId="2">Date!#REF!</definedName>
    <definedName name="tables_2663" localSheetId="2">Date!#REF!</definedName>
    <definedName name="tables_2664" localSheetId="2">Date!#REF!</definedName>
    <definedName name="tables_2665" localSheetId="2">Date!#REF!</definedName>
    <definedName name="tables_2666" localSheetId="2">Date!#REF!</definedName>
    <definedName name="tables_2667" localSheetId="2">Date!#REF!</definedName>
    <definedName name="tables_2668" localSheetId="2">Date!#REF!</definedName>
    <definedName name="tables_2669" localSheetId="2">Date!#REF!</definedName>
    <definedName name="tables_267" localSheetId="2">Date!#REF!</definedName>
    <definedName name="tables_2670" localSheetId="2">Date!#REF!</definedName>
    <definedName name="tables_2671" localSheetId="2">Date!#REF!</definedName>
    <definedName name="tables_2672" localSheetId="2">Date!#REF!</definedName>
    <definedName name="tables_2673" localSheetId="2">Date!#REF!</definedName>
    <definedName name="tables_2674" localSheetId="2">Date!#REF!</definedName>
    <definedName name="tables_2675" localSheetId="2">Date!#REF!</definedName>
    <definedName name="tables_2676" localSheetId="2">Date!#REF!</definedName>
    <definedName name="tables_2677" localSheetId="2">Date!#REF!</definedName>
    <definedName name="tables_2678" localSheetId="2">Date!#REF!</definedName>
    <definedName name="tables_2679" localSheetId="2">Date!#REF!</definedName>
    <definedName name="tables_268" localSheetId="2">Date!#REF!</definedName>
    <definedName name="tables_2680" localSheetId="2">Date!#REF!</definedName>
    <definedName name="tables_2681" localSheetId="2">Date!#REF!</definedName>
    <definedName name="tables_2682" localSheetId="2">Date!#REF!</definedName>
    <definedName name="tables_2683" localSheetId="2">Date!#REF!</definedName>
    <definedName name="tables_2684" localSheetId="2">Date!#REF!</definedName>
    <definedName name="tables_2685" localSheetId="2">Date!#REF!</definedName>
    <definedName name="tables_2686" localSheetId="2">Date!#REF!</definedName>
    <definedName name="tables_2687" localSheetId="2">Date!#REF!</definedName>
    <definedName name="tables_2688" localSheetId="2">Date!#REF!</definedName>
    <definedName name="tables_2689" localSheetId="2">Date!#REF!</definedName>
    <definedName name="tables_269" localSheetId="2">Date!#REF!</definedName>
    <definedName name="tables_2690" localSheetId="2">Date!#REF!</definedName>
    <definedName name="tables_2691" localSheetId="2">Date!#REF!</definedName>
    <definedName name="tables_2692" localSheetId="2">Date!#REF!</definedName>
    <definedName name="tables_2693" localSheetId="2">Date!#REF!</definedName>
    <definedName name="tables_2694" localSheetId="2">Date!#REF!</definedName>
    <definedName name="tables_2695" localSheetId="2">Date!#REF!</definedName>
    <definedName name="tables_2696" localSheetId="2">Date!#REF!</definedName>
    <definedName name="tables_2697" localSheetId="2">Date!#REF!</definedName>
    <definedName name="tables_2698" localSheetId="2">Date!#REF!</definedName>
    <definedName name="tables_2699" localSheetId="2">Date!#REF!</definedName>
    <definedName name="tables_27" localSheetId="2">Date!#REF!</definedName>
    <definedName name="tables_270" localSheetId="2">Date!#REF!</definedName>
    <definedName name="tables_2700" localSheetId="2">Date!#REF!</definedName>
    <definedName name="tables_2701" localSheetId="2">Date!#REF!</definedName>
    <definedName name="tables_2702" localSheetId="2">Date!#REF!</definedName>
    <definedName name="tables_2703" localSheetId="2">Date!#REF!</definedName>
    <definedName name="tables_2704" localSheetId="2">Date!#REF!</definedName>
    <definedName name="tables_2705" localSheetId="2">Date!#REF!</definedName>
    <definedName name="tables_2706" localSheetId="2">Date!#REF!</definedName>
    <definedName name="tables_2707" localSheetId="2">Date!#REF!</definedName>
    <definedName name="tables_2708" localSheetId="2">Date!#REF!</definedName>
    <definedName name="tables_2709" localSheetId="2">Date!#REF!</definedName>
    <definedName name="tables_271" localSheetId="2">Date!#REF!</definedName>
    <definedName name="tables_2710" localSheetId="2">Date!#REF!</definedName>
    <definedName name="tables_2711" localSheetId="2">Date!#REF!</definedName>
    <definedName name="tables_2712" localSheetId="2">Date!#REF!</definedName>
    <definedName name="tables_2713" localSheetId="2">Date!#REF!</definedName>
    <definedName name="tables_2714" localSheetId="2">Date!#REF!</definedName>
    <definedName name="tables_2715" localSheetId="2">Date!#REF!</definedName>
    <definedName name="tables_2716" localSheetId="2">Date!#REF!</definedName>
    <definedName name="tables_2717" localSheetId="2">Date!#REF!</definedName>
    <definedName name="tables_2718" localSheetId="2">Date!#REF!</definedName>
    <definedName name="tables_2719" localSheetId="2">Date!#REF!</definedName>
    <definedName name="tables_272" localSheetId="2">Date!#REF!</definedName>
    <definedName name="tables_2720" localSheetId="2">Date!#REF!</definedName>
    <definedName name="tables_2721" localSheetId="2">Date!#REF!</definedName>
    <definedName name="tables_2722" localSheetId="2">Date!#REF!</definedName>
    <definedName name="tables_2723" localSheetId="2">Date!#REF!</definedName>
    <definedName name="tables_2724" localSheetId="2">Date!#REF!</definedName>
    <definedName name="tables_2725" localSheetId="2">Date!#REF!</definedName>
    <definedName name="tables_2726" localSheetId="2">Date!#REF!</definedName>
    <definedName name="tables_2727" localSheetId="2">Date!#REF!</definedName>
    <definedName name="tables_2728" localSheetId="2">Date!#REF!</definedName>
    <definedName name="tables_2729" localSheetId="2">Date!#REF!</definedName>
    <definedName name="tables_273" localSheetId="2">Date!#REF!</definedName>
    <definedName name="tables_2730" localSheetId="2">Date!#REF!</definedName>
    <definedName name="tables_2731" localSheetId="2">Date!#REF!</definedName>
    <definedName name="tables_2732" localSheetId="2">Date!#REF!</definedName>
    <definedName name="tables_2733" localSheetId="2">Date!#REF!</definedName>
    <definedName name="tables_2734" localSheetId="2">Date!#REF!</definedName>
    <definedName name="tables_2735" localSheetId="2">Date!#REF!</definedName>
    <definedName name="tables_2736" localSheetId="2">Date!#REF!</definedName>
    <definedName name="tables_2737" localSheetId="2">Date!#REF!</definedName>
    <definedName name="tables_2738" localSheetId="2">Date!#REF!</definedName>
    <definedName name="tables_2739" localSheetId="2">Date!#REF!</definedName>
    <definedName name="tables_274" localSheetId="2">Date!#REF!</definedName>
    <definedName name="tables_2740" localSheetId="2">Date!#REF!</definedName>
    <definedName name="tables_2741" localSheetId="2">Date!#REF!</definedName>
    <definedName name="tables_2742" localSheetId="2">Date!#REF!</definedName>
    <definedName name="tables_2743" localSheetId="2">Date!#REF!</definedName>
    <definedName name="tables_2744" localSheetId="2">Date!#REF!</definedName>
    <definedName name="tables_2745" localSheetId="2">Date!#REF!</definedName>
    <definedName name="tables_2746" localSheetId="2">Date!#REF!</definedName>
    <definedName name="tables_2747" localSheetId="2">Date!#REF!</definedName>
    <definedName name="tables_2748" localSheetId="2">Date!#REF!</definedName>
    <definedName name="tables_2749" localSheetId="2">Date!#REF!</definedName>
    <definedName name="tables_275" localSheetId="2">Date!#REF!</definedName>
    <definedName name="tables_2750" localSheetId="2">Date!#REF!</definedName>
    <definedName name="tables_2751" localSheetId="2">Date!#REF!</definedName>
    <definedName name="tables_2752" localSheetId="2">Date!#REF!</definedName>
    <definedName name="tables_2753" localSheetId="2">Date!#REF!</definedName>
    <definedName name="tables_2754" localSheetId="2">Date!#REF!</definedName>
    <definedName name="tables_2755" localSheetId="2">Date!#REF!</definedName>
    <definedName name="tables_2756" localSheetId="2">Date!#REF!</definedName>
    <definedName name="tables_2757" localSheetId="2">Date!#REF!</definedName>
    <definedName name="tables_2758" localSheetId="2">Date!#REF!</definedName>
    <definedName name="tables_2759" localSheetId="2">Date!#REF!</definedName>
    <definedName name="tables_276" localSheetId="2">Date!#REF!</definedName>
    <definedName name="tables_2760" localSheetId="2">Date!#REF!</definedName>
    <definedName name="tables_2761" localSheetId="2">Date!#REF!</definedName>
    <definedName name="tables_2762" localSheetId="2">Date!#REF!</definedName>
    <definedName name="tables_2763" localSheetId="2">Date!#REF!</definedName>
    <definedName name="tables_2764" localSheetId="2">Date!#REF!</definedName>
    <definedName name="tables_2765" localSheetId="2">Date!#REF!</definedName>
    <definedName name="tables_2766" localSheetId="2">Date!#REF!</definedName>
    <definedName name="tables_2767" localSheetId="2">Date!#REF!</definedName>
    <definedName name="tables_2768" localSheetId="2">Date!#REF!</definedName>
    <definedName name="tables_2769" localSheetId="2">Date!#REF!</definedName>
    <definedName name="tables_277" localSheetId="2">Date!#REF!</definedName>
    <definedName name="tables_2770" localSheetId="2">Date!#REF!</definedName>
    <definedName name="tables_2771" localSheetId="2">Date!#REF!</definedName>
    <definedName name="tables_2772" localSheetId="2">Date!#REF!</definedName>
    <definedName name="tables_2773" localSheetId="2">Date!#REF!</definedName>
    <definedName name="tables_2774" localSheetId="2">Date!#REF!</definedName>
    <definedName name="tables_2775" localSheetId="2">Date!#REF!</definedName>
    <definedName name="tables_2776" localSheetId="2">Date!#REF!</definedName>
    <definedName name="tables_2777" localSheetId="2">Date!#REF!</definedName>
    <definedName name="tables_2778" localSheetId="2">Date!#REF!</definedName>
    <definedName name="tables_2779" localSheetId="2">Date!#REF!</definedName>
    <definedName name="tables_278" localSheetId="2">Date!#REF!</definedName>
    <definedName name="tables_2780" localSheetId="2">Date!#REF!</definedName>
    <definedName name="tables_2781" localSheetId="2">Date!#REF!</definedName>
    <definedName name="tables_2782" localSheetId="2">Date!#REF!</definedName>
    <definedName name="tables_2783" localSheetId="2">Date!#REF!</definedName>
    <definedName name="tables_2784" localSheetId="2">Date!#REF!</definedName>
    <definedName name="tables_2785" localSheetId="2">Date!#REF!</definedName>
    <definedName name="tables_2786" localSheetId="2">Date!#REF!</definedName>
    <definedName name="tables_2787" localSheetId="2">Date!#REF!</definedName>
    <definedName name="tables_2788" localSheetId="2">Date!#REF!</definedName>
    <definedName name="tables_2789" localSheetId="2">Date!#REF!</definedName>
    <definedName name="tables_279" localSheetId="2">Date!#REF!</definedName>
    <definedName name="tables_2790" localSheetId="2">Date!#REF!</definedName>
    <definedName name="tables_2791" localSheetId="2">Date!#REF!</definedName>
    <definedName name="tables_2792" localSheetId="2">Date!#REF!</definedName>
    <definedName name="tables_2793" localSheetId="2">Date!#REF!</definedName>
    <definedName name="tables_2794" localSheetId="2">Date!#REF!</definedName>
    <definedName name="tables_2795" localSheetId="2">Date!#REF!</definedName>
    <definedName name="tables_2796" localSheetId="2">Date!#REF!</definedName>
    <definedName name="tables_2797" localSheetId="2">Date!#REF!</definedName>
    <definedName name="tables_2798" localSheetId="2">Date!#REF!</definedName>
    <definedName name="tables_2799" localSheetId="2">Date!#REF!</definedName>
    <definedName name="tables_28" localSheetId="2">Date!#REF!</definedName>
    <definedName name="tables_280" localSheetId="2">Date!#REF!</definedName>
    <definedName name="tables_2800" localSheetId="2">Date!#REF!</definedName>
    <definedName name="tables_2801" localSheetId="2">Date!#REF!</definedName>
    <definedName name="tables_2802" localSheetId="2">Date!#REF!</definedName>
    <definedName name="tables_2803" localSheetId="2">Date!#REF!</definedName>
    <definedName name="tables_2804" localSheetId="2">Date!#REF!</definedName>
    <definedName name="tables_2805" localSheetId="2">Date!#REF!</definedName>
    <definedName name="tables_2806" localSheetId="2">Date!#REF!</definedName>
    <definedName name="tables_2807" localSheetId="2">Date!#REF!</definedName>
    <definedName name="tables_2808" localSheetId="2">Date!#REF!</definedName>
    <definedName name="tables_2809" localSheetId="2">Date!#REF!</definedName>
    <definedName name="tables_281" localSheetId="2">Date!#REF!</definedName>
    <definedName name="tables_2810" localSheetId="2">Date!#REF!</definedName>
    <definedName name="tables_2811" localSheetId="2">Date!#REF!</definedName>
    <definedName name="tables_2812" localSheetId="2">Date!#REF!</definedName>
    <definedName name="tables_2813" localSheetId="2">Date!#REF!</definedName>
    <definedName name="tables_2814" localSheetId="2">Date!#REF!</definedName>
    <definedName name="tables_2815" localSheetId="2">Date!#REF!</definedName>
    <definedName name="tables_2816" localSheetId="2">Date!#REF!</definedName>
    <definedName name="tables_2817" localSheetId="2">Date!#REF!</definedName>
    <definedName name="tables_2818" localSheetId="2">Date!#REF!</definedName>
    <definedName name="tables_2819" localSheetId="2">Date!#REF!</definedName>
    <definedName name="tables_282" localSheetId="2">Date!#REF!</definedName>
    <definedName name="tables_2820" localSheetId="2">Date!#REF!</definedName>
    <definedName name="tables_2821" localSheetId="2">Date!#REF!</definedName>
    <definedName name="tables_2822" localSheetId="2">Date!#REF!</definedName>
    <definedName name="tables_2823" localSheetId="2">Date!#REF!</definedName>
    <definedName name="tables_2824" localSheetId="2">Date!#REF!</definedName>
    <definedName name="tables_2825" localSheetId="2">Date!#REF!</definedName>
    <definedName name="tables_2826" localSheetId="2">Date!#REF!</definedName>
    <definedName name="tables_2827" localSheetId="2">Date!#REF!</definedName>
    <definedName name="tables_2828" localSheetId="2">Date!#REF!</definedName>
    <definedName name="tables_2829" localSheetId="2">Date!#REF!</definedName>
    <definedName name="tables_283" localSheetId="2">Date!#REF!</definedName>
    <definedName name="tables_2830" localSheetId="2">Date!#REF!</definedName>
    <definedName name="tables_2831" localSheetId="2">Date!#REF!</definedName>
    <definedName name="tables_2832" localSheetId="2">Date!#REF!</definedName>
    <definedName name="tables_2833" localSheetId="2">Date!#REF!</definedName>
    <definedName name="tables_2834" localSheetId="2">Date!#REF!</definedName>
    <definedName name="tables_2835" localSheetId="2">Date!#REF!</definedName>
    <definedName name="tables_2836" localSheetId="2">Date!#REF!</definedName>
    <definedName name="tables_2837" localSheetId="2">Date!#REF!</definedName>
    <definedName name="tables_2838" localSheetId="2">Date!#REF!</definedName>
    <definedName name="tables_2839" localSheetId="2">Date!#REF!</definedName>
    <definedName name="tables_284" localSheetId="2">Date!#REF!</definedName>
    <definedName name="tables_2840" localSheetId="2">Date!#REF!</definedName>
    <definedName name="tables_2841" localSheetId="2">Date!#REF!</definedName>
    <definedName name="tables_2842" localSheetId="2">Date!#REF!</definedName>
    <definedName name="tables_2843" localSheetId="2">Date!#REF!</definedName>
    <definedName name="tables_2844" localSheetId="2">Date!#REF!</definedName>
    <definedName name="tables_2845" localSheetId="2">Date!#REF!</definedName>
    <definedName name="tables_2846" localSheetId="2">Date!#REF!</definedName>
    <definedName name="tables_2847" localSheetId="2">Date!#REF!</definedName>
    <definedName name="tables_2848" localSheetId="2">Date!#REF!</definedName>
    <definedName name="tables_2849" localSheetId="2">Date!#REF!</definedName>
    <definedName name="tables_285" localSheetId="2">Date!#REF!</definedName>
    <definedName name="tables_2850" localSheetId="2">Date!#REF!</definedName>
    <definedName name="tables_2851" localSheetId="2">Date!#REF!</definedName>
    <definedName name="tables_2852" localSheetId="2">Date!#REF!</definedName>
    <definedName name="tables_2853" localSheetId="2">Date!#REF!</definedName>
    <definedName name="tables_2854" localSheetId="2">Date!#REF!</definedName>
    <definedName name="tables_2855" localSheetId="2">Date!#REF!</definedName>
    <definedName name="tables_2856" localSheetId="2">Date!#REF!</definedName>
    <definedName name="tables_2857" localSheetId="2">Date!#REF!</definedName>
    <definedName name="tables_2858" localSheetId="2">Date!#REF!</definedName>
    <definedName name="tables_2859" localSheetId="2">Date!#REF!</definedName>
    <definedName name="tables_286" localSheetId="2">Date!#REF!</definedName>
    <definedName name="tables_2860" localSheetId="2">Date!#REF!</definedName>
    <definedName name="tables_2861" localSheetId="2">Date!#REF!</definedName>
    <definedName name="tables_2862" localSheetId="2">Date!#REF!</definedName>
    <definedName name="tables_2863" localSheetId="2">Date!#REF!</definedName>
    <definedName name="tables_2864" localSheetId="2">Date!#REF!</definedName>
    <definedName name="tables_2865" localSheetId="2">Date!#REF!</definedName>
    <definedName name="tables_2866" localSheetId="2">Date!#REF!</definedName>
    <definedName name="tables_2867" localSheetId="2">Date!#REF!</definedName>
    <definedName name="tables_2868" localSheetId="2">Date!#REF!</definedName>
    <definedName name="tables_2869" localSheetId="2">Date!#REF!</definedName>
    <definedName name="tables_287" localSheetId="2">Date!#REF!</definedName>
    <definedName name="tables_2870" localSheetId="2">Date!#REF!</definedName>
    <definedName name="tables_2871" localSheetId="2">Date!#REF!</definedName>
    <definedName name="tables_2872" localSheetId="2">Date!#REF!</definedName>
    <definedName name="tables_2873" localSheetId="2">Date!#REF!</definedName>
    <definedName name="tables_2874" localSheetId="2">Date!#REF!</definedName>
    <definedName name="tables_2875" localSheetId="2">Date!#REF!</definedName>
    <definedName name="tables_2876" localSheetId="2">Date!#REF!</definedName>
    <definedName name="tables_2877" localSheetId="2">Date!#REF!</definedName>
    <definedName name="tables_2878" localSheetId="2">Date!#REF!</definedName>
    <definedName name="tables_2879" localSheetId="2">Date!#REF!</definedName>
    <definedName name="tables_288" localSheetId="2">Date!#REF!</definedName>
    <definedName name="tables_2880" localSheetId="2">Date!#REF!</definedName>
    <definedName name="tables_2881" localSheetId="2">Date!#REF!</definedName>
    <definedName name="tables_2882" localSheetId="2">Date!#REF!</definedName>
    <definedName name="tables_2883" localSheetId="2">Date!#REF!</definedName>
    <definedName name="tables_2884" localSheetId="2">Date!#REF!</definedName>
    <definedName name="tables_2885" localSheetId="2">Date!#REF!</definedName>
    <definedName name="tables_2886" localSheetId="2">Date!#REF!</definedName>
    <definedName name="tables_2887" localSheetId="2">Date!#REF!</definedName>
    <definedName name="tables_2888" localSheetId="2">Date!#REF!</definedName>
    <definedName name="tables_2889" localSheetId="2">Date!#REF!</definedName>
    <definedName name="tables_289" localSheetId="2">Date!#REF!</definedName>
    <definedName name="tables_2890" localSheetId="2">Date!#REF!</definedName>
    <definedName name="tables_2891" localSheetId="2">Date!#REF!</definedName>
    <definedName name="tables_2892" localSheetId="2">Date!#REF!</definedName>
    <definedName name="tables_2893" localSheetId="2">Date!#REF!</definedName>
    <definedName name="tables_2894" localSheetId="2">Date!#REF!</definedName>
    <definedName name="tables_2895" localSheetId="2">Date!#REF!</definedName>
    <definedName name="tables_2896" localSheetId="2">Date!#REF!</definedName>
    <definedName name="tables_2897" localSheetId="2">Date!#REF!</definedName>
    <definedName name="tables_2898" localSheetId="2">Date!#REF!</definedName>
    <definedName name="tables_2899" localSheetId="2">Date!#REF!</definedName>
    <definedName name="tables_29" localSheetId="2">Date!#REF!</definedName>
    <definedName name="tables_290" localSheetId="2">Date!#REF!</definedName>
    <definedName name="tables_2900" localSheetId="2">Date!#REF!</definedName>
    <definedName name="tables_2901" localSheetId="2">Date!#REF!</definedName>
    <definedName name="tables_2902" localSheetId="2">Date!#REF!</definedName>
    <definedName name="tables_2903" localSheetId="2">Date!#REF!</definedName>
    <definedName name="tables_2904" localSheetId="2">Date!#REF!</definedName>
    <definedName name="tables_2905" localSheetId="2">Date!#REF!</definedName>
    <definedName name="tables_2906" localSheetId="2">Date!#REF!</definedName>
    <definedName name="tables_2907" localSheetId="2">Date!#REF!</definedName>
    <definedName name="tables_2908" localSheetId="2">Date!#REF!</definedName>
    <definedName name="tables_2909" localSheetId="2">Date!#REF!</definedName>
    <definedName name="tables_291" localSheetId="2">Date!#REF!</definedName>
    <definedName name="tables_2910" localSheetId="2">Date!#REF!</definedName>
    <definedName name="tables_2911" localSheetId="2">Date!#REF!</definedName>
    <definedName name="tables_2912" localSheetId="2">Date!#REF!</definedName>
    <definedName name="tables_2913" localSheetId="2">Date!#REF!</definedName>
    <definedName name="tables_2914" localSheetId="2">Date!#REF!</definedName>
    <definedName name="tables_2915" localSheetId="2">Date!#REF!</definedName>
    <definedName name="tables_2916" localSheetId="2">Date!#REF!</definedName>
    <definedName name="tables_2917" localSheetId="2">Date!#REF!</definedName>
    <definedName name="tables_2918" localSheetId="2">Date!#REF!</definedName>
    <definedName name="tables_2919" localSheetId="2">Date!#REF!</definedName>
    <definedName name="tables_292" localSheetId="2">Date!#REF!</definedName>
    <definedName name="tables_2920" localSheetId="2">Date!#REF!</definedName>
    <definedName name="tables_2921" localSheetId="2">Date!#REF!</definedName>
    <definedName name="tables_2922" localSheetId="2">Date!#REF!</definedName>
    <definedName name="tables_2923" localSheetId="2">Date!#REF!</definedName>
    <definedName name="tables_2924" localSheetId="2">Date!#REF!</definedName>
    <definedName name="tables_2925" localSheetId="2">Date!#REF!</definedName>
    <definedName name="tables_2926" localSheetId="2">Date!#REF!</definedName>
    <definedName name="tables_2927" localSheetId="2">Date!#REF!</definedName>
    <definedName name="tables_2928" localSheetId="2">Date!#REF!</definedName>
    <definedName name="tables_2929" localSheetId="2">Date!#REF!</definedName>
    <definedName name="tables_293" localSheetId="2">Date!#REF!</definedName>
    <definedName name="tables_2930" localSheetId="2">Date!#REF!</definedName>
    <definedName name="tables_2931" localSheetId="2">Date!#REF!</definedName>
    <definedName name="tables_2932" localSheetId="2">Date!#REF!</definedName>
    <definedName name="tables_2933" localSheetId="2">Date!#REF!</definedName>
    <definedName name="tables_2934" localSheetId="2">Date!#REF!</definedName>
    <definedName name="tables_2935" localSheetId="2">Date!#REF!</definedName>
    <definedName name="tables_2936" localSheetId="2">Date!#REF!</definedName>
    <definedName name="tables_2937" localSheetId="2">Date!#REF!</definedName>
    <definedName name="tables_2938" localSheetId="2">Date!#REF!</definedName>
    <definedName name="tables_2939" localSheetId="2">Date!#REF!</definedName>
    <definedName name="tables_294" localSheetId="2">Date!#REF!</definedName>
    <definedName name="tables_2940" localSheetId="2">Date!#REF!</definedName>
    <definedName name="tables_2941" localSheetId="2">Date!#REF!</definedName>
    <definedName name="tables_2942" localSheetId="2">Date!#REF!</definedName>
    <definedName name="tables_2943" localSheetId="2">Date!#REF!</definedName>
    <definedName name="tables_2944" localSheetId="2">Date!#REF!</definedName>
    <definedName name="tables_2945" localSheetId="2">Date!#REF!</definedName>
    <definedName name="tables_2946" localSheetId="2">Date!#REF!</definedName>
    <definedName name="tables_2947" localSheetId="2">Date!#REF!</definedName>
    <definedName name="tables_2948" localSheetId="2">Date!#REF!</definedName>
    <definedName name="tables_2949" localSheetId="2">Date!#REF!</definedName>
    <definedName name="tables_295" localSheetId="2">Date!#REF!</definedName>
    <definedName name="tables_2950" localSheetId="2">Date!#REF!</definedName>
    <definedName name="tables_2951" localSheetId="2">Date!#REF!</definedName>
    <definedName name="tables_2952" localSheetId="2">Date!#REF!</definedName>
    <definedName name="tables_2953" localSheetId="2">Date!#REF!</definedName>
    <definedName name="tables_2954" localSheetId="2">Date!#REF!</definedName>
    <definedName name="tables_2955" localSheetId="2">Date!#REF!</definedName>
    <definedName name="tables_2956" localSheetId="2">Date!#REF!</definedName>
    <definedName name="tables_2957" localSheetId="2">Date!#REF!</definedName>
    <definedName name="tables_2958" localSheetId="2">Date!#REF!</definedName>
    <definedName name="tables_2959" localSheetId="2">Date!#REF!</definedName>
    <definedName name="tables_296" localSheetId="2">Date!#REF!</definedName>
    <definedName name="tables_2960" localSheetId="2">Date!#REF!</definedName>
    <definedName name="tables_2961" localSheetId="2">Date!#REF!</definedName>
    <definedName name="tables_2962" localSheetId="2">Date!#REF!</definedName>
    <definedName name="tables_2963" localSheetId="2">Date!#REF!</definedName>
    <definedName name="tables_2964" localSheetId="2">Date!#REF!</definedName>
    <definedName name="tables_2965" localSheetId="2">Date!#REF!</definedName>
    <definedName name="tables_2966" localSheetId="2">Date!#REF!</definedName>
    <definedName name="tables_2967" localSheetId="2">Date!#REF!</definedName>
    <definedName name="tables_2968" localSheetId="2">Date!#REF!</definedName>
    <definedName name="tables_2969" localSheetId="2">Date!#REF!</definedName>
    <definedName name="tables_297" localSheetId="2">Date!#REF!</definedName>
    <definedName name="tables_2970" localSheetId="2">Date!#REF!</definedName>
    <definedName name="tables_2971" localSheetId="2">Date!#REF!</definedName>
    <definedName name="tables_2972" localSheetId="2">Date!#REF!</definedName>
    <definedName name="tables_2973" localSheetId="2">Date!#REF!</definedName>
    <definedName name="tables_2974" localSheetId="2">Date!#REF!</definedName>
    <definedName name="tables_2975" localSheetId="2">Date!#REF!</definedName>
    <definedName name="tables_2976" localSheetId="2">Date!#REF!</definedName>
    <definedName name="tables_2977" localSheetId="2">Date!#REF!</definedName>
    <definedName name="tables_2978" localSheetId="2">Date!#REF!</definedName>
    <definedName name="tables_2979" localSheetId="2">Date!#REF!</definedName>
    <definedName name="tables_298" localSheetId="2">Date!#REF!</definedName>
    <definedName name="tables_2980" localSheetId="2">Date!#REF!</definedName>
    <definedName name="tables_2981" localSheetId="2">Date!#REF!</definedName>
    <definedName name="tables_2982" localSheetId="2">Date!#REF!</definedName>
    <definedName name="tables_2983" localSheetId="2">Date!#REF!</definedName>
    <definedName name="tables_2984" localSheetId="2">Date!#REF!</definedName>
    <definedName name="tables_2985" localSheetId="2">Date!#REF!</definedName>
    <definedName name="tables_2986" localSheetId="2">Date!#REF!</definedName>
    <definedName name="tables_2987" localSheetId="2">Date!#REF!</definedName>
    <definedName name="tables_2988" localSheetId="2">Date!#REF!</definedName>
    <definedName name="tables_2989" localSheetId="2">Date!#REF!</definedName>
    <definedName name="tables_299" localSheetId="2">Date!#REF!</definedName>
    <definedName name="tables_2990" localSheetId="2">Date!#REF!</definedName>
    <definedName name="tables_2991" localSheetId="2">Date!#REF!</definedName>
    <definedName name="tables_2992" localSheetId="2">Date!#REF!</definedName>
    <definedName name="tables_2993" localSheetId="2">Date!#REF!</definedName>
    <definedName name="tables_2994" localSheetId="2">Date!#REF!</definedName>
    <definedName name="tables_2995" localSheetId="2">Date!#REF!</definedName>
    <definedName name="tables_2996" localSheetId="2">Date!#REF!</definedName>
    <definedName name="tables_2997" localSheetId="2">Date!#REF!</definedName>
    <definedName name="tables_2998" localSheetId="2">Date!#REF!</definedName>
    <definedName name="tables_2999" localSheetId="2">Date!#REF!</definedName>
    <definedName name="tables_3" localSheetId="2">Date!#REF!</definedName>
    <definedName name="tables_30" localSheetId="2">Date!#REF!</definedName>
    <definedName name="tables_300" localSheetId="2">Date!#REF!</definedName>
    <definedName name="tables_3000" localSheetId="2">Date!#REF!</definedName>
    <definedName name="tables_3001" localSheetId="2">Date!#REF!</definedName>
    <definedName name="tables_3002" localSheetId="2">Date!#REF!</definedName>
    <definedName name="tables_3003" localSheetId="2">Date!#REF!</definedName>
    <definedName name="tables_3004" localSheetId="2">Date!#REF!</definedName>
    <definedName name="tables_3005" localSheetId="2">Date!#REF!</definedName>
    <definedName name="tables_3006" localSheetId="2">Date!#REF!</definedName>
    <definedName name="tables_3007" localSheetId="2">Date!#REF!</definedName>
    <definedName name="tables_3008" localSheetId="2">Date!#REF!</definedName>
    <definedName name="tables_3009" localSheetId="2">Date!#REF!</definedName>
    <definedName name="tables_301" localSheetId="2">Date!#REF!</definedName>
    <definedName name="tables_3010" localSheetId="2">Date!#REF!</definedName>
    <definedName name="tables_3011" localSheetId="2">Date!#REF!</definedName>
    <definedName name="tables_3012" localSheetId="2">Date!#REF!</definedName>
    <definedName name="tables_3013" localSheetId="2">Date!#REF!</definedName>
    <definedName name="tables_3014" localSheetId="2">Date!#REF!</definedName>
    <definedName name="tables_3015" localSheetId="2">Date!#REF!</definedName>
    <definedName name="tables_3016" localSheetId="2">Date!#REF!</definedName>
    <definedName name="tables_3017" localSheetId="2">Date!#REF!</definedName>
    <definedName name="tables_3018" localSheetId="2">Date!#REF!</definedName>
    <definedName name="tables_3019" localSheetId="2">Date!#REF!</definedName>
    <definedName name="tables_302" localSheetId="2">Date!#REF!</definedName>
    <definedName name="tables_3020" localSheetId="2">Date!#REF!</definedName>
    <definedName name="tables_3021" localSheetId="2">Date!#REF!</definedName>
    <definedName name="tables_3022" localSheetId="2">Date!#REF!</definedName>
    <definedName name="tables_3023" localSheetId="2">Date!#REF!</definedName>
    <definedName name="tables_3024" localSheetId="2">Date!#REF!</definedName>
    <definedName name="tables_3025" localSheetId="2">Date!#REF!</definedName>
    <definedName name="tables_3026" localSheetId="2">Date!#REF!</definedName>
    <definedName name="tables_3027" localSheetId="2">Date!#REF!</definedName>
    <definedName name="tables_3028" localSheetId="2">Date!#REF!</definedName>
    <definedName name="tables_3029" localSheetId="2">Date!#REF!</definedName>
    <definedName name="tables_303" localSheetId="2">Date!#REF!</definedName>
    <definedName name="tables_3030" localSheetId="2">Date!#REF!</definedName>
    <definedName name="tables_3031" localSheetId="2">Date!#REF!</definedName>
    <definedName name="tables_3032" localSheetId="2">Date!#REF!</definedName>
    <definedName name="tables_3033" localSheetId="2">Date!#REF!</definedName>
    <definedName name="tables_3034" localSheetId="2">Date!#REF!</definedName>
    <definedName name="tables_3035" localSheetId="2">Date!#REF!</definedName>
    <definedName name="tables_3036" localSheetId="2">Date!#REF!</definedName>
    <definedName name="tables_3037" localSheetId="2">Date!#REF!</definedName>
    <definedName name="tables_3038" localSheetId="2">Date!#REF!</definedName>
    <definedName name="tables_3039" localSheetId="2">Date!#REF!</definedName>
    <definedName name="tables_304" localSheetId="2">Date!#REF!</definedName>
    <definedName name="tables_3040" localSheetId="2">Date!#REF!</definedName>
    <definedName name="tables_3041" localSheetId="2">Date!#REF!</definedName>
    <definedName name="tables_3042" localSheetId="2">Date!#REF!</definedName>
    <definedName name="tables_3043" localSheetId="2">Date!#REF!</definedName>
    <definedName name="tables_3044" localSheetId="2">Date!#REF!</definedName>
    <definedName name="tables_3045" localSheetId="2">Date!#REF!</definedName>
    <definedName name="tables_3046" localSheetId="2">Date!#REF!</definedName>
    <definedName name="tables_3047" localSheetId="2">Date!#REF!</definedName>
    <definedName name="tables_3048" localSheetId="2">Date!#REF!</definedName>
    <definedName name="tables_3049" localSheetId="2">Date!#REF!</definedName>
    <definedName name="tables_305" localSheetId="2">Date!#REF!</definedName>
    <definedName name="tables_3050" localSheetId="2">Date!#REF!</definedName>
    <definedName name="tables_3051" localSheetId="2">Date!#REF!</definedName>
    <definedName name="tables_3052" localSheetId="2">Date!#REF!</definedName>
    <definedName name="tables_3053" localSheetId="2">Date!#REF!</definedName>
    <definedName name="tables_3054" localSheetId="2">Date!#REF!</definedName>
    <definedName name="tables_3055" localSheetId="2">Date!#REF!</definedName>
    <definedName name="tables_3056" localSheetId="2">Date!#REF!</definedName>
    <definedName name="tables_3057" localSheetId="2">Date!#REF!</definedName>
    <definedName name="tables_3058" localSheetId="2">Date!#REF!</definedName>
    <definedName name="tables_3059" localSheetId="2">Date!#REF!</definedName>
    <definedName name="tables_306" localSheetId="2">Date!#REF!</definedName>
    <definedName name="tables_3060" localSheetId="2">Date!#REF!</definedName>
    <definedName name="tables_3061" localSheetId="2">Date!#REF!</definedName>
    <definedName name="tables_3062" localSheetId="2">Date!#REF!</definedName>
    <definedName name="tables_3063" localSheetId="2">Date!#REF!</definedName>
    <definedName name="tables_3064" localSheetId="2">Date!#REF!</definedName>
    <definedName name="tables_3065" localSheetId="2">Date!#REF!</definedName>
    <definedName name="tables_3066" localSheetId="2">Date!#REF!</definedName>
    <definedName name="tables_3067" localSheetId="2">Date!#REF!</definedName>
    <definedName name="tables_3068" localSheetId="2">Date!#REF!</definedName>
    <definedName name="tables_3069" localSheetId="2">Date!#REF!</definedName>
    <definedName name="tables_307" localSheetId="2">Date!#REF!</definedName>
    <definedName name="tables_3070" localSheetId="2">Date!#REF!</definedName>
    <definedName name="tables_3071" localSheetId="2">Date!#REF!</definedName>
    <definedName name="tables_3072" localSheetId="2">Date!#REF!</definedName>
    <definedName name="tables_3073" localSheetId="2">Date!#REF!</definedName>
    <definedName name="tables_3074" localSheetId="2">Date!#REF!</definedName>
    <definedName name="tables_3075" localSheetId="2">Date!#REF!</definedName>
    <definedName name="tables_3076" localSheetId="2">Date!#REF!</definedName>
    <definedName name="tables_3077" localSheetId="2">Date!#REF!</definedName>
    <definedName name="tables_3078" localSheetId="2">Date!#REF!</definedName>
    <definedName name="tables_3079" localSheetId="2">Date!#REF!</definedName>
    <definedName name="tables_308" localSheetId="2">Date!#REF!</definedName>
    <definedName name="tables_3080" localSheetId="2">Date!#REF!</definedName>
    <definedName name="tables_3081" localSheetId="2">Date!#REF!</definedName>
    <definedName name="tables_3082" localSheetId="2">Date!#REF!</definedName>
    <definedName name="tables_3083" localSheetId="2">Date!#REF!</definedName>
    <definedName name="tables_3084" localSheetId="2">Date!#REF!</definedName>
    <definedName name="tables_3085" localSheetId="2">Date!#REF!</definedName>
    <definedName name="tables_3086" localSheetId="2">Date!#REF!</definedName>
    <definedName name="tables_3087" localSheetId="2">Date!#REF!</definedName>
    <definedName name="tables_3088" localSheetId="2">Date!#REF!</definedName>
    <definedName name="tables_3089" localSheetId="2">Date!#REF!</definedName>
    <definedName name="tables_309" localSheetId="2">Date!#REF!</definedName>
    <definedName name="tables_3090" localSheetId="2">Date!#REF!</definedName>
    <definedName name="tables_3091" localSheetId="2">Date!#REF!</definedName>
    <definedName name="tables_3092" localSheetId="2">Date!#REF!</definedName>
    <definedName name="tables_3093" localSheetId="2">Date!#REF!</definedName>
    <definedName name="tables_3094" localSheetId="2">Date!#REF!</definedName>
    <definedName name="tables_3095" localSheetId="2">Date!#REF!</definedName>
    <definedName name="tables_3096" localSheetId="2">Date!#REF!</definedName>
    <definedName name="tables_3097" localSheetId="2">Date!#REF!</definedName>
    <definedName name="tables_3098" localSheetId="2">Date!#REF!</definedName>
    <definedName name="tables_3099" localSheetId="2">Date!#REF!</definedName>
    <definedName name="tables_31" localSheetId="2">Date!#REF!</definedName>
    <definedName name="tables_310" localSheetId="2">Date!#REF!</definedName>
    <definedName name="tables_3100" localSheetId="2">Date!#REF!</definedName>
    <definedName name="tables_3101" localSheetId="2">Date!#REF!</definedName>
    <definedName name="tables_3102" localSheetId="2">Date!#REF!</definedName>
    <definedName name="tables_3103" localSheetId="2">Date!#REF!</definedName>
    <definedName name="tables_3104" localSheetId="2">Date!#REF!</definedName>
    <definedName name="tables_3105" localSheetId="2">Date!#REF!</definedName>
    <definedName name="tables_3106" localSheetId="2">Date!#REF!</definedName>
    <definedName name="tables_3107" localSheetId="2">Date!#REF!</definedName>
    <definedName name="tables_3108" localSheetId="2">Date!#REF!</definedName>
    <definedName name="tables_3109" localSheetId="2">Date!#REF!</definedName>
    <definedName name="tables_311" localSheetId="2">Date!#REF!</definedName>
    <definedName name="tables_3110" localSheetId="2">Date!#REF!</definedName>
    <definedName name="tables_3111" localSheetId="2">Date!#REF!</definedName>
    <definedName name="tables_3112" localSheetId="2">Date!#REF!</definedName>
    <definedName name="tables_3113" localSheetId="2">Date!#REF!</definedName>
    <definedName name="tables_3114" localSheetId="2">Date!#REF!</definedName>
    <definedName name="tables_3115" localSheetId="2">Date!#REF!</definedName>
    <definedName name="tables_3116" localSheetId="2">Date!#REF!</definedName>
    <definedName name="tables_3117" localSheetId="2">Date!#REF!</definedName>
    <definedName name="tables_3118" localSheetId="2">Date!#REF!</definedName>
    <definedName name="tables_3119" localSheetId="2">Date!#REF!</definedName>
    <definedName name="tables_312" localSheetId="2">Date!#REF!</definedName>
    <definedName name="tables_3120" localSheetId="2">Date!#REF!</definedName>
    <definedName name="tables_3121" localSheetId="2">Date!#REF!</definedName>
    <definedName name="tables_3122" localSheetId="2">Date!#REF!</definedName>
    <definedName name="tables_3123" localSheetId="2">Date!#REF!</definedName>
    <definedName name="tables_3124" localSheetId="2">Date!#REF!</definedName>
    <definedName name="tables_3125" localSheetId="2">Date!#REF!</definedName>
    <definedName name="tables_3126" localSheetId="2">Date!#REF!</definedName>
    <definedName name="tables_3127" localSheetId="2">Date!#REF!</definedName>
    <definedName name="tables_3128" localSheetId="2">Date!#REF!</definedName>
    <definedName name="tables_3129" localSheetId="2">Date!#REF!</definedName>
    <definedName name="tables_313" localSheetId="2">Date!#REF!</definedName>
    <definedName name="tables_3130" localSheetId="2">Date!#REF!</definedName>
    <definedName name="tables_3131" localSheetId="2">Date!#REF!</definedName>
    <definedName name="tables_3132" localSheetId="2">Date!#REF!</definedName>
    <definedName name="tables_3133" localSheetId="2">Date!#REF!</definedName>
    <definedName name="tables_3134" localSheetId="2">Date!#REF!</definedName>
    <definedName name="tables_3135" localSheetId="2">Date!#REF!</definedName>
    <definedName name="tables_3136" localSheetId="2">Date!#REF!</definedName>
    <definedName name="tables_3137" localSheetId="2">Date!#REF!</definedName>
    <definedName name="tables_3138" localSheetId="2">Date!#REF!</definedName>
    <definedName name="tables_3139" localSheetId="2">Date!#REF!</definedName>
    <definedName name="tables_314" localSheetId="2">Date!#REF!</definedName>
    <definedName name="tables_3140" localSheetId="2">Date!#REF!</definedName>
    <definedName name="tables_3141" localSheetId="2">Date!#REF!</definedName>
    <definedName name="tables_3142" localSheetId="2">Date!#REF!</definedName>
    <definedName name="tables_3143" localSheetId="2">Date!#REF!</definedName>
    <definedName name="tables_3144" localSheetId="2">Date!#REF!</definedName>
    <definedName name="tables_3145" localSheetId="2">Date!#REF!</definedName>
    <definedName name="tables_3146" localSheetId="2">Date!#REF!</definedName>
    <definedName name="tables_3147" localSheetId="2">Date!#REF!</definedName>
    <definedName name="tables_3148" localSheetId="2">Date!#REF!</definedName>
    <definedName name="tables_3149" localSheetId="2">Date!#REF!</definedName>
    <definedName name="tables_315" localSheetId="2">Date!#REF!</definedName>
    <definedName name="tables_3150" localSheetId="2">Date!#REF!</definedName>
    <definedName name="tables_3151" localSheetId="2">Date!#REF!</definedName>
    <definedName name="tables_3152" localSheetId="2">Date!#REF!</definedName>
    <definedName name="tables_3153" localSheetId="2">Date!#REF!</definedName>
    <definedName name="tables_3154" localSheetId="2">Date!#REF!</definedName>
    <definedName name="tables_3155" localSheetId="2">Date!#REF!</definedName>
    <definedName name="tables_3156" localSheetId="2">Date!#REF!</definedName>
    <definedName name="tables_3157" localSheetId="2">Date!#REF!</definedName>
    <definedName name="tables_3158" localSheetId="2">Date!#REF!</definedName>
    <definedName name="tables_3159" localSheetId="2">Date!#REF!</definedName>
    <definedName name="tables_316" localSheetId="2">Date!#REF!</definedName>
    <definedName name="tables_3160" localSheetId="2">Date!#REF!</definedName>
    <definedName name="tables_3161" localSheetId="2">Date!#REF!</definedName>
    <definedName name="tables_3162" localSheetId="2">Date!#REF!</definedName>
    <definedName name="tables_3163" localSheetId="2">Date!#REF!</definedName>
    <definedName name="tables_3164" localSheetId="2">Date!#REF!</definedName>
    <definedName name="tables_3165" localSheetId="2">Date!#REF!</definedName>
    <definedName name="tables_3166" localSheetId="2">Date!#REF!</definedName>
    <definedName name="tables_3167" localSheetId="2">Date!#REF!</definedName>
    <definedName name="tables_3168" localSheetId="2">Date!#REF!</definedName>
    <definedName name="tables_3169" localSheetId="2">Date!#REF!</definedName>
    <definedName name="tables_317" localSheetId="2">Date!#REF!</definedName>
    <definedName name="tables_3170" localSheetId="2">Date!#REF!</definedName>
    <definedName name="tables_3171" localSheetId="2">Date!#REF!</definedName>
    <definedName name="tables_3172" localSheetId="2">Date!#REF!</definedName>
    <definedName name="tables_3173" localSheetId="2">Date!#REF!</definedName>
    <definedName name="tables_3174" localSheetId="2">Date!#REF!</definedName>
    <definedName name="tables_3175" localSheetId="2">Date!#REF!</definedName>
    <definedName name="tables_3176" localSheetId="2">Date!#REF!</definedName>
    <definedName name="tables_3177" localSheetId="2">Date!#REF!</definedName>
    <definedName name="tables_3178" localSheetId="2">Date!#REF!</definedName>
    <definedName name="tables_3179" localSheetId="2">Date!#REF!</definedName>
    <definedName name="tables_318" localSheetId="2">Date!#REF!</definedName>
    <definedName name="tables_3180" localSheetId="2">Date!#REF!</definedName>
    <definedName name="tables_3181" localSheetId="2">Date!#REF!</definedName>
    <definedName name="tables_3182" localSheetId="2">Date!#REF!</definedName>
    <definedName name="tables_3183" localSheetId="2">Date!#REF!</definedName>
    <definedName name="tables_3184" localSheetId="2">Date!#REF!</definedName>
    <definedName name="tables_3185" localSheetId="2">Date!#REF!</definedName>
    <definedName name="tables_3186" localSheetId="2">Date!#REF!</definedName>
    <definedName name="tables_3187" localSheetId="2">Date!#REF!</definedName>
    <definedName name="tables_3188" localSheetId="2">Date!#REF!</definedName>
    <definedName name="tables_3189" localSheetId="2">Date!#REF!</definedName>
    <definedName name="tables_319" localSheetId="2">Date!#REF!</definedName>
    <definedName name="tables_3190" localSheetId="2">Date!#REF!</definedName>
    <definedName name="tables_3191" localSheetId="2">Date!#REF!</definedName>
    <definedName name="tables_3192" localSheetId="2">Date!#REF!</definedName>
    <definedName name="tables_3193" localSheetId="2">Date!#REF!</definedName>
    <definedName name="tables_3194" localSheetId="2">Date!#REF!</definedName>
    <definedName name="tables_3195" localSheetId="2">Date!#REF!</definedName>
    <definedName name="tables_3196" localSheetId="2">Date!#REF!</definedName>
    <definedName name="tables_3197" localSheetId="2">Date!#REF!</definedName>
    <definedName name="tables_3198" localSheetId="2">Date!#REF!</definedName>
    <definedName name="tables_3199" localSheetId="2">Date!#REF!</definedName>
    <definedName name="tables_32" localSheetId="2">Date!#REF!</definedName>
    <definedName name="tables_320" localSheetId="2">Date!#REF!</definedName>
    <definedName name="tables_3200" localSheetId="2">Date!#REF!</definedName>
    <definedName name="tables_3201" localSheetId="2">Date!#REF!</definedName>
    <definedName name="tables_3202" localSheetId="2">Date!#REF!</definedName>
    <definedName name="tables_3203" localSheetId="2">Date!#REF!</definedName>
    <definedName name="tables_3204" localSheetId="2">Date!#REF!</definedName>
    <definedName name="tables_3205" localSheetId="2">Date!#REF!</definedName>
    <definedName name="tables_3206" localSheetId="2">Date!#REF!</definedName>
    <definedName name="tables_3207" localSheetId="2">Date!#REF!</definedName>
    <definedName name="tables_3208" localSheetId="2">Date!#REF!</definedName>
    <definedName name="tables_3209" localSheetId="2">Date!#REF!</definedName>
    <definedName name="tables_321" localSheetId="2">Date!#REF!</definedName>
    <definedName name="tables_3210" localSheetId="2">Date!#REF!</definedName>
    <definedName name="tables_3211" localSheetId="2">Date!#REF!</definedName>
    <definedName name="tables_3212" localSheetId="2">Date!#REF!</definedName>
    <definedName name="tables_3213" localSheetId="2">Date!#REF!</definedName>
    <definedName name="tables_3214" localSheetId="2">Date!#REF!</definedName>
    <definedName name="tables_3215" localSheetId="2">Date!#REF!</definedName>
    <definedName name="tables_3216" localSheetId="2">Date!#REF!</definedName>
    <definedName name="tables_3217" localSheetId="2">Date!#REF!</definedName>
    <definedName name="tables_3218" localSheetId="2">Date!#REF!</definedName>
    <definedName name="tables_3219" localSheetId="2">Date!#REF!</definedName>
    <definedName name="tables_322" localSheetId="2">Date!#REF!</definedName>
    <definedName name="tables_3220" localSheetId="2">Date!#REF!</definedName>
    <definedName name="tables_3221" localSheetId="2">Date!#REF!</definedName>
    <definedName name="tables_3222" localSheetId="2">Date!#REF!</definedName>
    <definedName name="tables_3223" localSheetId="2">Date!#REF!</definedName>
    <definedName name="tables_3224" localSheetId="2">Date!#REF!</definedName>
    <definedName name="tables_3225" localSheetId="2">Date!#REF!</definedName>
    <definedName name="tables_3226" localSheetId="2">Date!#REF!</definedName>
    <definedName name="tables_3227" localSheetId="2">Date!#REF!</definedName>
    <definedName name="tables_3228" localSheetId="2">Date!#REF!</definedName>
    <definedName name="tables_3229" localSheetId="2">Date!#REF!</definedName>
    <definedName name="tables_323" localSheetId="2">Date!#REF!</definedName>
    <definedName name="tables_3230" localSheetId="2">Date!#REF!</definedName>
    <definedName name="tables_3231" localSheetId="2">Date!#REF!</definedName>
    <definedName name="tables_3232" localSheetId="2">Date!#REF!</definedName>
    <definedName name="tables_3233" localSheetId="2">Date!#REF!</definedName>
    <definedName name="tables_3234" localSheetId="2">Date!#REF!</definedName>
    <definedName name="tables_3235" localSheetId="2">Date!#REF!</definedName>
    <definedName name="tables_3236" localSheetId="2">Date!#REF!</definedName>
    <definedName name="tables_3237" localSheetId="2">Date!#REF!</definedName>
    <definedName name="tables_3238" localSheetId="2">Date!#REF!</definedName>
    <definedName name="tables_3239" localSheetId="2">Date!#REF!</definedName>
    <definedName name="tables_324" localSheetId="2">Date!#REF!</definedName>
    <definedName name="tables_3240" localSheetId="2">Date!#REF!</definedName>
    <definedName name="tables_3241" localSheetId="2">Date!#REF!</definedName>
    <definedName name="tables_3242" localSheetId="2">Date!#REF!</definedName>
    <definedName name="tables_3243" localSheetId="2">Date!#REF!</definedName>
    <definedName name="tables_3244" localSheetId="2">Date!#REF!</definedName>
    <definedName name="tables_3245" localSheetId="2">Date!#REF!</definedName>
    <definedName name="tables_3246" localSheetId="2">Date!#REF!</definedName>
    <definedName name="tables_3247" localSheetId="2">Date!#REF!</definedName>
    <definedName name="tables_3248" localSheetId="2">Date!#REF!</definedName>
    <definedName name="tables_3249" localSheetId="2">Date!#REF!</definedName>
    <definedName name="tables_325" localSheetId="2">Date!#REF!</definedName>
    <definedName name="tables_3250" localSheetId="2">Date!#REF!</definedName>
    <definedName name="tables_3251" localSheetId="2">Date!#REF!</definedName>
    <definedName name="tables_3252" localSheetId="2">Date!#REF!</definedName>
    <definedName name="tables_3253" localSheetId="2">Date!#REF!</definedName>
    <definedName name="tables_3254" localSheetId="2">Date!#REF!</definedName>
    <definedName name="tables_3255" localSheetId="2">Date!#REF!</definedName>
    <definedName name="tables_3256" localSheetId="2">Date!#REF!</definedName>
    <definedName name="tables_3257" localSheetId="2">Date!#REF!</definedName>
    <definedName name="tables_3258" localSheetId="2">Date!#REF!</definedName>
    <definedName name="tables_3259" localSheetId="2">Date!#REF!</definedName>
    <definedName name="tables_326" localSheetId="2">Date!#REF!</definedName>
    <definedName name="tables_3260" localSheetId="2">Date!#REF!</definedName>
    <definedName name="tables_3261" localSheetId="2">Date!#REF!</definedName>
    <definedName name="tables_3262" localSheetId="2">Date!#REF!</definedName>
    <definedName name="tables_3263" localSheetId="2">Date!#REF!</definedName>
    <definedName name="tables_3264" localSheetId="2">Date!#REF!</definedName>
    <definedName name="tables_3265" localSheetId="2">Date!#REF!</definedName>
    <definedName name="tables_3266" localSheetId="2">Date!#REF!</definedName>
    <definedName name="tables_3267" localSheetId="2">Date!#REF!</definedName>
    <definedName name="tables_3268" localSheetId="2">Date!#REF!</definedName>
    <definedName name="tables_3269" localSheetId="2">Date!#REF!</definedName>
    <definedName name="tables_327" localSheetId="2">Date!#REF!</definedName>
    <definedName name="tables_3270" localSheetId="2">Date!#REF!</definedName>
    <definedName name="tables_3271" localSheetId="2">Date!#REF!</definedName>
    <definedName name="tables_3272" localSheetId="2">Date!#REF!</definedName>
    <definedName name="tables_3273" localSheetId="2">Date!#REF!</definedName>
    <definedName name="tables_3274" localSheetId="2">Date!#REF!</definedName>
    <definedName name="tables_3275" localSheetId="2">Date!#REF!</definedName>
    <definedName name="tables_3276" localSheetId="2">Date!#REF!</definedName>
    <definedName name="tables_3277" localSheetId="2">Date!#REF!</definedName>
    <definedName name="tables_3278" localSheetId="2">Date!#REF!</definedName>
    <definedName name="tables_3279" localSheetId="2">Date!#REF!</definedName>
    <definedName name="tables_328" localSheetId="2">Date!#REF!</definedName>
    <definedName name="tables_3280" localSheetId="2">Date!#REF!</definedName>
    <definedName name="tables_3281" localSheetId="2">Date!#REF!</definedName>
    <definedName name="tables_3282" localSheetId="2">Date!#REF!</definedName>
    <definedName name="tables_3283" localSheetId="2">Date!#REF!</definedName>
    <definedName name="tables_3284" localSheetId="2">Date!#REF!</definedName>
    <definedName name="tables_3285" localSheetId="2">Date!#REF!</definedName>
    <definedName name="tables_3286" localSheetId="2">Date!#REF!</definedName>
    <definedName name="tables_3287" localSheetId="2">Date!#REF!</definedName>
    <definedName name="tables_3288" localSheetId="2">Date!#REF!</definedName>
    <definedName name="tables_3289" localSheetId="2">Date!#REF!</definedName>
    <definedName name="tables_329" localSheetId="2">Date!#REF!</definedName>
    <definedName name="tables_3290" localSheetId="2">Date!#REF!</definedName>
    <definedName name="tables_3291" localSheetId="2">Date!#REF!</definedName>
    <definedName name="tables_3292" localSheetId="2">Date!#REF!</definedName>
    <definedName name="tables_3293" localSheetId="2">Date!#REF!</definedName>
    <definedName name="tables_3294" localSheetId="2">Date!#REF!</definedName>
    <definedName name="tables_3295" localSheetId="2">Date!#REF!</definedName>
    <definedName name="tables_3296" localSheetId="2">Date!#REF!</definedName>
    <definedName name="tables_3297" localSheetId="2">Date!#REF!</definedName>
    <definedName name="tables_3298" localSheetId="2">Date!#REF!</definedName>
    <definedName name="tables_3299" localSheetId="2">Date!#REF!</definedName>
    <definedName name="tables_33" localSheetId="2">Date!#REF!</definedName>
    <definedName name="tables_330" localSheetId="2">Date!#REF!</definedName>
    <definedName name="tables_3300" localSheetId="2">Date!#REF!</definedName>
    <definedName name="tables_3301" localSheetId="2">Date!#REF!</definedName>
    <definedName name="tables_3302" localSheetId="2">Date!#REF!</definedName>
    <definedName name="tables_3303" localSheetId="2">Date!#REF!</definedName>
    <definedName name="tables_3304" localSheetId="2">Date!#REF!</definedName>
    <definedName name="tables_3305" localSheetId="2">Date!#REF!</definedName>
    <definedName name="tables_3306" localSheetId="2">Date!#REF!</definedName>
    <definedName name="tables_3307" localSheetId="2">Date!#REF!</definedName>
    <definedName name="tables_3308" localSheetId="2">Date!#REF!</definedName>
    <definedName name="tables_3309" localSheetId="2">Date!#REF!</definedName>
    <definedName name="tables_331" localSheetId="2">Date!#REF!</definedName>
    <definedName name="tables_3310" localSheetId="2">Date!#REF!</definedName>
    <definedName name="tables_3311" localSheetId="2">Date!#REF!</definedName>
    <definedName name="tables_3312" localSheetId="2">Date!#REF!</definedName>
    <definedName name="tables_3313" localSheetId="2">Date!#REF!</definedName>
    <definedName name="tables_3314" localSheetId="2">Date!#REF!</definedName>
    <definedName name="tables_3315" localSheetId="2">Date!#REF!</definedName>
    <definedName name="tables_3316" localSheetId="2">Date!#REF!</definedName>
    <definedName name="tables_3317" localSheetId="2">Date!#REF!</definedName>
    <definedName name="tables_3318" localSheetId="2">Date!#REF!</definedName>
    <definedName name="tables_3319" localSheetId="2">Date!#REF!</definedName>
    <definedName name="tables_332" localSheetId="2">Date!#REF!</definedName>
    <definedName name="tables_3320" localSheetId="2">Date!#REF!</definedName>
    <definedName name="tables_3321" localSheetId="2">Date!#REF!</definedName>
    <definedName name="tables_3322" localSheetId="2">Date!#REF!</definedName>
    <definedName name="tables_3323" localSheetId="2">Date!#REF!</definedName>
    <definedName name="tables_3324" localSheetId="2">Date!#REF!</definedName>
    <definedName name="tables_3325" localSheetId="2">Date!#REF!</definedName>
    <definedName name="tables_3326" localSheetId="2">Date!#REF!</definedName>
    <definedName name="tables_3327" localSheetId="2">Date!#REF!</definedName>
    <definedName name="tables_3328" localSheetId="2">Date!#REF!</definedName>
    <definedName name="tables_3329" localSheetId="2">Date!#REF!</definedName>
    <definedName name="tables_333" localSheetId="2">Date!#REF!</definedName>
    <definedName name="tables_3330" localSheetId="2">Date!#REF!</definedName>
    <definedName name="tables_3331" localSheetId="2">Date!#REF!</definedName>
    <definedName name="tables_3332" localSheetId="2">Date!#REF!</definedName>
    <definedName name="tables_3333" localSheetId="2">Date!#REF!</definedName>
    <definedName name="tables_3334" localSheetId="2">Date!#REF!</definedName>
    <definedName name="tables_3335" localSheetId="2">Date!#REF!</definedName>
    <definedName name="tables_3336" localSheetId="2">Date!#REF!</definedName>
    <definedName name="tables_3337" localSheetId="2">Date!#REF!</definedName>
    <definedName name="tables_3338" localSheetId="2">Date!#REF!</definedName>
    <definedName name="tables_3339" localSheetId="2">Date!#REF!</definedName>
    <definedName name="tables_334" localSheetId="2">Date!#REF!</definedName>
    <definedName name="tables_3340" localSheetId="2">Date!#REF!</definedName>
    <definedName name="tables_3341" localSheetId="2">Date!#REF!</definedName>
    <definedName name="tables_3342" localSheetId="2">Date!#REF!</definedName>
    <definedName name="tables_3343" localSheetId="2">Date!#REF!</definedName>
    <definedName name="tables_3344" localSheetId="2">Date!#REF!</definedName>
    <definedName name="tables_3345" localSheetId="2">Date!#REF!</definedName>
    <definedName name="tables_3346" localSheetId="2">Date!#REF!</definedName>
    <definedName name="tables_3347" localSheetId="2">Date!#REF!</definedName>
    <definedName name="tables_3348" localSheetId="2">Date!#REF!</definedName>
    <definedName name="tables_3349" localSheetId="2">Date!#REF!</definedName>
    <definedName name="tables_335" localSheetId="2">Date!#REF!</definedName>
    <definedName name="tables_3350" localSheetId="2">Date!#REF!</definedName>
    <definedName name="tables_3351" localSheetId="2">Date!#REF!</definedName>
    <definedName name="tables_3352" localSheetId="2">Date!#REF!</definedName>
    <definedName name="tables_3353" localSheetId="2">Date!#REF!</definedName>
    <definedName name="tables_3354" localSheetId="2">Date!#REF!</definedName>
    <definedName name="tables_3355" localSheetId="2">Date!#REF!</definedName>
    <definedName name="tables_3356" localSheetId="2">Date!#REF!</definedName>
    <definedName name="tables_3357" localSheetId="2">Date!#REF!</definedName>
    <definedName name="tables_3358" localSheetId="2">Date!#REF!</definedName>
    <definedName name="tables_3359" localSheetId="2">Date!#REF!</definedName>
    <definedName name="tables_336" localSheetId="2">Date!#REF!</definedName>
    <definedName name="tables_3360" localSheetId="2">Date!#REF!</definedName>
    <definedName name="tables_337" localSheetId="2">Date!#REF!</definedName>
    <definedName name="tables_3376" localSheetId="2">Date!#REF!</definedName>
    <definedName name="tables_3377" localSheetId="2">Date!#REF!</definedName>
    <definedName name="tables_3378" localSheetId="2">Date!#REF!</definedName>
    <definedName name="tables_3379" localSheetId="2">Date!#REF!</definedName>
    <definedName name="tables_338" localSheetId="2">Date!#REF!</definedName>
    <definedName name="tables_3380" localSheetId="2">Date!#REF!</definedName>
    <definedName name="tables_3381" localSheetId="2">Date!#REF!</definedName>
    <definedName name="tables_3382" localSheetId="2">Date!#REF!</definedName>
    <definedName name="tables_3383" localSheetId="2">Date!#REF!</definedName>
    <definedName name="tables_3384" localSheetId="2">Date!#REF!</definedName>
    <definedName name="tables_3385" localSheetId="2">Date!#REF!</definedName>
    <definedName name="tables_3386" localSheetId="2">Date!#REF!</definedName>
    <definedName name="tables_3387" localSheetId="2">Date!#REF!</definedName>
    <definedName name="tables_3388" localSheetId="2">Date!#REF!</definedName>
    <definedName name="tables_3389" localSheetId="2">Date!#REF!</definedName>
    <definedName name="tables_339" localSheetId="2">Date!#REF!</definedName>
    <definedName name="tables_3390" localSheetId="2">Date!#REF!</definedName>
    <definedName name="tables_3391" localSheetId="2">Date!#REF!</definedName>
    <definedName name="tables_3392" localSheetId="2">Date!#REF!</definedName>
    <definedName name="tables_3393" localSheetId="2">Date!#REF!</definedName>
    <definedName name="tables_3394" localSheetId="2">Date!#REF!</definedName>
    <definedName name="tables_3395" localSheetId="2">Date!#REF!</definedName>
    <definedName name="tables_3396" localSheetId="2">Date!#REF!</definedName>
    <definedName name="tables_3397" localSheetId="2">Date!#REF!</definedName>
    <definedName name="tables_3398" localSheetId="2">Date!#REF!</definedName>
    <definedName name="tables_3399" localSheetId="2">Date!#REF!</definedName>
    <definedName name="tables_34" localSheetId="2">Date!#REF!</definedName>
    <definedName name="tables_340" localSheetId="2">Date!#REF!</definedName>
    <definedName name="tables_3400" localSheetId="2">Date!#REF!</definedName>
    <definedName name="tables_3401" localSheetId="2">Date!#REF!</definedName>
    <definedName name="tables_3402" localSheetId="2">Date!#REF!</definedName>
    <definedName name="tables_3403" localSheetId="2">Date!#REF!</definedName>
    <definedName name="tables_3404" localSheetId="2">Date!#REF!</definedName>
    <definedName name="tables_3405" localSheetId="2">Date!#REF!</definedName>
    <definedName name="tables_3406" localSheetId="2">Date!#REF!</definedName>
    <definedName name="tables_3407" localSheetId="2">Date!#REF!</definedName>
    <definedName name="tables_3408" localSheetId="2">Date!#REF!</definedName>
    <definedName name="tables_3409" localSheetId="2">Date!#REF!</definedName>
    <definedName name="tables_341" localSheetId="2">Date!#REF!</definedName>
    <definedName name="tables_3410" localSheetId="2">Date!#REF!</definedName>
    <definedName name="tables_3411" localSheetId="2">Date!#REF!</definedName>
    <definedName name="tables_3412" localSheetId="2">Date!#REF!</definedName>
    <definedName name="tables_3413" localSheetId="2">Date!#REF!</definedName>
    <definedName name="tables_3414" localSheetId="2">Date!#REF!</definedName>
    <definedName name="tables_3415" localSheetId="2">Date!#REF!</definedName>
    <definedName name="tables_3416" localSheetId="2">Date!#REF!</definedName>
    <definedName name="tables_3417" localSheetId="2">Date!#REF!</definedName>
    <definedName name="tables_3418" localSheetId="2">Date!#REF!</definedName>
    <definedName name="tables_3419" localSheetId="2">Date!#REF!</definedName>
    <definedName name="tables_342" localSheetId="2">Date!#REF!</definedName>
    <definedName name="tables_3420" localSheetId="2">Date!#REF!</definedName>
    <definedName name="tables_3421" localSheetId="2">Date!#REF!</definedName>
    <definedName name="tables_3422" localSheetId="2">Date!#REF!</definedName>
    <definedName name="tables_3423" localSheetId="2">Date!#REF!</definedName>
    <definedName name="tables_3424" localSheetId="2">Date!#REF!</definedName>
    <definedName name="tables_3425" localSheetId="2">Date!#REF!</definedName>
    <definedName name="tables_3426" localSheetId="2">Date!#REF!</definedName>
    <definedName name="tables_3427" localSheetId="2">Date!#REF!</definedName>
    <definedName name="tables_3428" localSheetId="2">Date!#REF!</definedName>
    <definedName name="tables_3429" localSheetId="2">Date!#REF!</definedName>
    <definedName name="tables_343" localSheetId="2">Date!#REF!</definedName>
    <definedName name="tables_3430" localSheetId="2">Date!#REF!</definedName>
    <definedName name="tables_3431" localSheetId="2">Date!#REF!</definedName>
    <definedName name="tables_3432" localSheetId="2">Date!#REF!</definedName>
    <definedName name="tables_344" localSheetId="2">Date!#REF!</definedName>
    <definedName name="tables_3448" localSheetId="2">Date!#REF!</definedName>
    <definedName name="tables_3449" localSheetId="2">Date!#REF!</definedName>
    <definedName name="tables_345" localSheetId="2">Date!#REF!</definedName>
    <definedName name="tables_3450" localSheetId="2">Date!#REF!</definedName>
    <definedName name="tables_3451" localSheetId="2">Date!#REF!</definedName>
    <definedName name="tables_3452" localSheetId="2">Date!#REF!</definedName>
    <definedName name="tables_3453" localSheetId="2">Date!#REF!</definedName>
    <definedName name="tables_3454" localSheetId="2">Date!#REF!</definedName>
    <definedName name="tables_3455" localSheetId="2">Date!#REF!</definedName>
    <definedName name="tables_3456" localSheetId="2">Date!#REF!</definedName>
    <definedName name="tables_3457" localSheetId="2">Date!#REF!</definedName>
    <definedName name="tables_3458" localSheetId="2">Date!#REF!</definedName>
    <definedName name="tables_3459" localSheetId="2">Date!#REF!</definedName>
    <definedName name="tables_346" localSheetId="2">Date!#REF!</definedName>
    <definedName name="tables_3460" localSheetId="2">Date!#REF!</definedName>
    <definedName name="tables_3461" localSheetId="2">Date!#REF!</definedName>
    <definedName name="tables_3462" localSheetId="2">Date!#REF!</definedName>
    <definedName name="tables_3463" localSheetId="2">Date!#REF!</definedName>
    <definedName name="tables_3464" localSheetId="2">Date!#REF!</definedName>
    <definedName name="tables_3465" localSheetId="2">Date!#REF!</definedName>
    <definedName name="tables_3466" localSheetId="2">Date!#REF!</definedName>
    <definedName name="tables_3467" localSheetId="2">Date!#REF!</definedName>
    <definedName name="tables_3468" localSheetId="2">Date!#REF!</definedName>
    <definedName name="tables_3469" localSheetId="2">Date!#REF!</definedName>
    <definedName name="tables_347" localSheetId="2">Date!#REF!</definedName>
    <definedName name="tables_3470" localSheetId="2">Date!#REF!</definedName>
    <definedName name="tables_3471" localSheetId="2">Date!#REF!</definedName>
    <definedName name="tables_3472" localSheetId="2">Date!#REF!</definedName>
    <definedName name="tables_3473" localSheetId="2">Date!#REF!</definedName>
    <definedName name="tables_3474" localSheetId="2">Date!#REF!</definedName>
    <definedName name="tables_3475" localSheetId="2">Date!#REF!</definedName>
    <definedName name="tables_3476" localSheetId="2">Date!#REF!</definedName>
    <definedName name="tables_3477" localSheetId="2">Date!#REF!</definedName>
    <definedName name="tables_3478" localSheetId="2">Date!#REF!</definedName>
    <definedName name="tables_3479" localSheetId="2">Date!#REF!</definedName>
    <definedName name="tables_348" localSheetId="2">Date!#REF!</definedName>
    <definedName name="tables_3480" localSheetId="2">Date!#REF!</definedName>
    <definedName name="tables_3481" localSheetId="2">Date!#REF!</definedName>
    <definedName name="tables_3482" localSheetId="2">Date!#REF!</definedName>
    <definedName name="tables_3483" localSheetId="2">Date!#REF!</definedName>
    <definedName name="tables_3484" localSheetId="2">Date!#REF!</definedName>
    <definedName name="tables_3485" localSheetId="2">Date!#REF!</definedName>
    <definedName name="tables_3486" localSheetId="2">Date!#REF!</definedName>
    <definedName name="tables_3487" localSheetId="2">Date!#REF!</definedName>
    <definedName name="tables_3488" localSheetId="2">Date!#REF!</definedName>
    <definedName name="tables_3489" localSheetId="2">Date!#REF!</definedName>
    <definedName name="tables_349" localSheetId="2">Date!#REF!</definedName>
    <definedName name="tables_3490" localSheetId="2">Date!#REF!</definedName>
    <definedName name="tables_3491" localSheetId="2">Date!#REF!</definedName>
    <definedName name="tables_3492" localSheetId="2">Date!#REF!</definedName>
    <definedName name="tables_3493" localSheetId="2">Date!#REF!</definedName>
    <definedName name="tables_3494" localSheetId="2">Date!#REF!</definedName>
    <definedName name="tables_3495" localSheetId="2">Date!#REF!</definedName>
    <definedName name="tables_3496" localSheetId="2">Date!#REF!</definedName>
    <definedName name="tables_3497" localSheetId="2">Date!#REF!</definedName>
    <definedName name="tables_3498" localSheetId="2">Date!#REF!</definedName>
    <definedName name="tables_3499" localSheetId="2">Date!#REF!</definedName>
    <definedName name="tables_35" localSheetId="2">Date!#REF!</definedName>
    <definedName name="tables_350" localSheetId="2">Date!#REF!</definedName>
    <definedName name="tables_3500" localSheetId="2">Date!#REF!</definedName>
    <definedName name="tables_3501" localSheetId="2">Date!#REF!</definedName>
    <definedName name="tables_3502" localSheetId="2">Date!#REF!</definedName>
    <definedName name="tables_3503" localSheetId="2">Date!#REF!</definedName>
    <definedName name="tables_3504" localSheetId="2">Date!#REF!</definedName>
    <definedName name="tables_351" localSheetId="2">Date!#REF!</definedName>
    <definedName name="tables_352" localSheetId="2">Date!#REF!</definedName>
    <definedName name="tables_3520" localSheetId="2">Date!#REF!</definedName>
    <definedName name="tables_3521" localSheetId="2">Date!#REF!</definedName>
    <definedName name="tables_3522" localSheetId="2">Date!#REF!</definedName>
    <definedName name="tables_3523" localSheetId="2">Date!#REF!</definedName>
    <definedName name="tables_3524" localSheetId="2">Date!#REF!</definedName>
    <definedName name="tables_3525" localSheetId="2">Date!#REF!</definedName>
    <definedName name="tables_3526" localSheetId="2">Date!#REF!</definedName>
    <definedName name="tables_3527" localSheetId="2">Date!#REF!</definedName>
    <definedName name="tables_3528" localSheetId="2">Date!#REF!</definedName>
    <definedName name="tables_3529" localSheetId="2">Date!#REF!</definedName>
    <definedName name="tables_353" localSheetId="2">Date!#REF!</definedName>
    <definedName name="tables_3530" localSheetId="2">Date!#REF!</definedName>
    <definedName name="tables_3531" localSheetId="2">Date!#REF!</definedName>
    <definedName name="tables_3532" localSheetId="2">Date!#REF!</definedName>
    <definedName name="tables_3533" localSheetId="2">Date!#REF!</definedName>
    <definedName name="tables_3534" localSheetId="2">Date!#REF!</definedName>
    <definedName name="tables_3535" localSheetId="2">Date!#REF!</definedName>
    <definedName name="tables_3536" localSheetId="2">Date!#REF!</definedName>
    <definedName name="tables_3537" localSheetId="2">Date!#REF!</definedName>
    <definedName name="tables_3538" localSheetId="2">Date!#REF!</definedName>
    <definedName name="tables_3539" localSheetId="2">Date!#REF!</definedName>
    <definedName name="tables_354" localSheetId="2">Date!#REF!</definedName>
    <definedName name="tables_3540" localSheetId="2">Date!#REF!</definedName>
    <definedName name="tables_3541" localSheetId="2">Date!#REF!</definedName>
    <definedName name="tables_3542" localSheetId="2">Date!#REF!</definedName>
    <definedName name="tables_3543" localSheetId="2">Date!#REF!</definedName>
    <definedName name="tables_3544" localSheetId="2">Date!#REF!</definedName>
    <definedName name="tables_3545" localSheetId="2">Date!#REF!</definedName>
    <definedName name="tables_3546" localSheetId="2">Date!#REF!</definedName>
    <definedName name="tables_3547" localSheetId="2">Date!#REF!</definedName>
    <definedName name="tables_3548" localSheetId="2">Date!#REF!</definedName>
    <definedName name="tables_3549" localSheetId="2">Date!#REF!</definedName>
    <definedName name="tables_355" localSheetId="2">Date!#REF!</definedName>
    <definedName name="tables_3550" localSheetId="2">Date!#REF!</definedName>
    <definedName name="tables_3551" localSheetId="2">Date!#REF!</definedName>
    <definedName name="tables_3552" localSheetId="2">Date!#REF!</definedName>
    <definedName name="tables_3553" localSheetId="2">Date!#REF!</definedName>
    <definedName name="tables_3554" localSheetId="2">Date!#REF!</definedName>
    <definedName name="tables_3555" localSheetId="2">Date!#REF!</definedName>
    <definedName name="tables_3556" localSheetId="2">Date!#REF!</definedName>
    <definedName name="tables_3557" localSheetId="2">Date!#REF!</definedName>
    <definedName name="tables_3558" localSheetId="2">Date!#REF!</definedName>
    <definedName name="tables_3559" localSheetId="2">Date!#REF!</definedName>
    <definedName name="tables_356" localSheetId="2">Date!#REF!</definedName>
    <definedName name="tables_3560" localSheetId="2">Date!#REF!</definedName>
    <definedName name="tables_3561" localSheetId="2">Date!#REF!</definedName>
    <definedName name="tables_3562" localSheetId="2">Date!#REF!</definedName>
    <definedName name="tables_3563" localSheetId="2">Date!#REF!</definedName>
    <definedName name="tables_3564" localSheetId="2">Date!#REF!</definedName>
    <definedName name="tables_3565" localSheetId="2">Date!#REF!</definedName>
    <definedName name="tables_3566" localSheetId="2">Date!#REF!</definedName>
    <definedName name="tables_3567" localSheetId="2">Date!#REF!</definedName>
    <definedName name="tables_3568" localSheetId="2">Date!#REF!</definedName>
    <definedName name="tables_3569" localSheetId="2">Date!#REF!</definedName>
    <definedName name="tables_357" localSheetId="2">Date!#REF!</definedName>
    <definedName name="tables_3570" localSheetId="2">Date!#REF!</definedName>
    <definedName name="tables_3571" localSheetId="2">Date!#REF!</definedName>
    <definedName name="tables_3572" localSheetId="2">Date!#REF!</definedName>
    <definedName name="tables_3573" localSheetId="2">Date!#REF!</definedName>
    <definedName name="tables_3574" localSheetId="2">Date!#REF!</definedName>
    <definedName name="tables_3575" localSheetId="2">Date!#REF!</definedName>
    <definedName name="tables_3576" localSheetId="2">Date!#REF!</definedName>
    <definedName name="tables_358" localSheetId="2">Date!#REF!</definedName>
    <definedName name="tables_359" localSheetId="2">Date!#REF!</definedName>
    <definedName name="tables_3591" localSheetId="2">#REF!</definedName>
    <definedName name="tables_3592" localSheetId="2">Date!#REF!</definedName>
    <definedName name="tables_3593" localSheetId="2">Date!#REF!</definedName>
    <definedName name="tables_3594" localSheetId="2">Date!#REF!</definedName>
    <definedName name="tables_3595" localSheetId="2">Date!#REF!</definedName>
    <definedName name="tables_3596" localSheetId="2">Date!#REF!</definedName>
    <definedName name="tables_3597" localSheetId="2">Date!#REF!</definedName>
    <definedName name="tables_3598" localSheetId="2">Date!#REF!</definedName>
    <definedName name="tables_3599" localSheetId="2">Date!#REF!</definedName>
    <definedName name="tables_36" localSheetId="2">Date!#REF!</definedName>
    <definedName name="tables_360" localSheetId="2">Date!#REF!</definedName>
    <definedName name="tables_3600" localSheetId="2">Date!#REF!</definedName>
    <definedName name="tables_3601" localSheetId="2">Date!#REF!</definedName>
    <definedName name="tables_3602" localSheetId="2">Date!#REF!</definedName>
    <definedName name="tables_3603" localSheetId="2">Date!#REF!</definedName>
    <definedName name="tables_3604" localSheetId="2">Date!#REF!</definedName>
    <definedName name="tables_3605" localSheetId="2">Date!#REF!</definedName>
    <definedName name="tables_3606" localSheetId="2">Date!#REF!</definedName>
    <definedName name="tables_3607" localSheetId="2">Date!#REF!</definedName>
    <definedName name="tables_3608" localSheetId="2">Date!#REF!</definedName>
    <definedName name="tables_3609" localSheetId="2">Date!#REF!</definedName>
    <definedName name="tables_361" localSheetId="2">Date!#REF!</definedName>
    <definedName name="tables_3610" localSheetId="2">Date!#REF!</definedName>
    <definedName name="tables_3611" localSheetId="2">Date!#REF!</definedName>
    <definedName name="tables_3612" localSheetId="2">Date!#REF!</definedName>
    <definedName name="tables_3613" localSheetId="2">Date!#REF!</definedName>
    <definedName name="tables_3614" localSheetId="2">Date!#REF!</definedName>
    <definedName name="tables_3615" localSheetId="2">Date!#REF!</definedName>
    <definedName name="tables_3616" localSheetId="2">Date!#REF!</definedName>
    <definedName name="tables_3617" localSheetId="2">Date!#REF!</definedName>
    <definedName name="tables_3618" localSheetId="2">Date!#REF!</definedName>
    <definedName name="tables_3619" localSheetId="2">Date!#REF!</definedName>
    <definedName name="tables_362" localSheetId="2">Date!#REF!</definedName>
    <definedName name="tables_3620" localSheetId="2">Date!#REF!</definedName>
    <definedName name="tables_3621" localSheetId="2">Date!#REF!</definedName>
    <definedName name="tables_3622" localSheetId="2">Date!#REF!</definedName>
    <definedName name="tables_3623" localSheetId="2">Date!#REF!</definedName>
    <definedName name="tables_3624" localSheetId="2">Date!#REF!</definedName>
    <definedName name="tables_3625" localSheetId="2">Date!#REF!</definedName>
    <definedName name="tables_3626" localSheetId="2">Date!#REF!</definedName>
    <definedName name="tables_3627" localSheetId="2">Date!#REF!</definedName>
    <definedName name="tables_3628" localSheetId="2">Date!#REF!</definedName>
    <definedName name="tables_3629" localSheetId="2">Date!#REF!</definedName>
    <definedName name="tables_363" localSheetId="2">Date!#REF!</definedName>
    <definedName name="tables_3630" localSheetId="2">Date!#REF!</definedName>
    <definedName name="tables_3631" localSheetId="2">Date!#REF!</definedName>
    <definedName name="tables_3632" localSheetId="2">Date!#REF!</definedName>
    <definedName name="tables_3633" localSheetId="2">Date!#REF!</definedName>
    <definedName name="tables_3634" localSheetId="2">Date!#REF!</definedName>
    <definedName name="tables_3635" localSheetId="2">Date!#REF!</definedName>
    <definedName name="tables_3636" localSheetId="2">Date!#REF!</definedName>
    <definedName name="tables_3637" localSheetId="2">Date!#REF!</definedName>
    <definedName name="tables_3638" localSheetId="2">Date!#REF!</definedName>
    <definedName name="tables_3639" localSheetId="2">Date!#REF!</definedName>
    <definedName name="tables_364" localSheetId="2">Date!#REF!</definedName>
    <definedName name="tables_3640" localSheetId="2">Date!#REF!</definedName>
    <definedName name="tables_3641" localSheetId="2">Date!#REF!</definedName>
    <definedName name="tables_3642" localSheetId="2">Date!#REF!</definedName>
    <definedName name="tables_3643" localSheetId="2">Date!#REF!</definedName>
    <definedName name="tables_3644" localSheetId="2">Date!#REF!</definedName>
    <definedName name="tables_3645" localSheetId="2">Date!#REF!</definedName>
    <definedName name="tables_3646" localSheetId="2">Date!#REF!</definedName>
    <definedName name="tables_3647" localSheetId="2">Date!#REF!</definedName>
    <definedName name="tables_3648" localSheetId="2">Date!#REF!</definedName>
    <definedName name="tables_365" localSheetId="2">Date!#REF!</definedName>
    <definedName name="tables_366" localSheetId="2">Date!#REF!</definedName>
    <definedName name="tables_3664" localSheetId="2">Date!#REF!</definedName>
    <definedName name="tables_3665" localSheetId="2">Date!#REF!</definedName>
    <definedName name="tables_3666" localSheetId="2">Date!#REF!</definedName>
    <definedName name="tables_3667" localSheetId="2">Date!#REF!</definedName>
    <definedName name="tables_3668" localSheetId="2">Date!#REF!</definedName>
    <definedName name="tables_3669" localSheetId="2">Date!#REF!</definedName>
    <definedName name="tables_367" localSheetId="2">Date!#REF!</definedName>
    <definedName name="tables_3670" localSheetId="2">Date!#REF!</definedName>
    <definedName name="tables_3671" localSheetId="2">Date!#REF!</definedName>
    <definedName name="tables_3672" localSheetId="2">Date!#REF!</definedName>
    <definedName name="tables_3673" localSheetId="2">Date!#REF!</definedName>
    <definedName name="tables_3674" localSheetId="2">Date!#REF!</definedName>
    <definedName name="tables_3675" localSheetId="2">Date!#REF!</definedName>
    <definedName name="tables_3676" localSheetId="2">Date!#REF!</definedName>
    <definedName name="tables_3677" localSheetId="2">Date!#REF!</definedName>
    <definedName name="tables_3678" localSheetId="2">Date!#REF!</definedName>
    <definedName name="tables_3679" localSheetId="2">Date!#REF!</definedName>
    <definedName name="tables_368" localSheetId="2">Date!#REF!</definedName>
    <definedName name="tables_3680" localSheetId="2">Date!#REF!</definedName>
    <definedName name="tables_3681" localSheetId="2">Date!#REF!</definedName>
    <definedName name="tables_3682" localSheetId="2">Date!#REF!</definedName>
    <definedName name="tables_3683" localSheetId="2">Date!#REF!</definedName>
    <definedName name="tables_3684" localSheetId="2">Date!#REF!</definedName>
    <definedName name="tables_3685" localSheetId="2">Date!#REF!</definedName>
    <definedName name="tables_3686" localSheetId="2">Date!#REF!</definedName>
    <definedName name="tables_3687" localSheetId="2">Date!#REF!</definedName>
    <definedName name="tables_3688" localSheetId="2">Date!#REF!</definedName>
    <definedName name="tables_3689" localSheetId="2">Date!#REF!</definedName>
    <definedName name="tables_369" localSheetId="2">Date!#REF!</definedName>
    <definedName name="tables_3690" localSheetId="2">Date!#REF!</definedName>
    <definedName name="tables_3691" localSheetId="2">Date!#REF!</definedName>
    <definedName name="tables_3692" localSheetId="2">Date!#REF!</definedName>
    <definedName name="tables_3693" localSheetId="2">Date!#REF!</definedName>
    <definedName name="tables_3694" localSheetId="2">Date!#REF!</definedName>
    <definedName name="tables_3695" localSheetId="2">Date!#REF!</definedName>
    <definedName name="tables_3696" localSheetId="2">Date!#REF!</definedName>
    <definedName name="tables_3697" localSheetId="2">Date!#REF!</definedName>
    <definedName name="tables_3698" localSheetId="2">Date!#REF!</definedName>
    <definedName name="tables_3699" localSheetId="2">Date!#REF!</definedName>
    <definedName name="tables_37" localSheetId="2">Date!#REF!</definedName>
    <definedName name="tables_370" localSheetId="2">Date!#REF!</definedName>
    <definedName name="tables_3700" localSheetId="2">Date!#REF!</definedName>
    <definedName name="tables_3701" localSheetId="2">Date!#REF!</definedName>
    <definedName name="tables_3702" localSheetId="2">Date!#REF!</definedName>
    <definedName name="tables_3703" localSheetId="2">Date!#REF!</definedName>
    <definedName name="tables_3704" localSheetId="2">Date!#REF!</definedName>
    <definedName name="tables_3705" localSheetId="2">Date!#REF!</definedName>
    <definedName name="tables_3706" localSheetId="2">Date!#REF!</definedName>
    <definedName name="tables_3707" localSheetId="2">Date!#REF!</definedName>
    <definedName name="tables_3708" localSheetId="2">Date!#REF!</definedName>
    <definedName name="tables_3709" localSheetId="2">Date!#REF!</definedName>
    <definedName name="tables_371" localSheetId="2">Date!#REF!</definedName>
    <definedName name="tables_3710" localSheetId="2">Date!#REF!</definedName>
    <definedName name="tables_3711" localSheetId="2">Date!#REF!</definedName>
    <definedName name="tables_3712" localSheetId="2">Date!#REF!</definedName>
    <definedName name="tables_3713" localSheetId="2">Date!#REF!</definedName>
    <definedName name="tables_3714" localSheetId="2">Date!#REF!</definedName>
    <definedName name="tables_3715" localSheetId="2">Date!#REF!</definedName>
    <definedName name="tables_3716" localSheetId="2">Date!#REF!</definedName>
    <definedName name="tables_3717" localSheetId="2">Date!#REF!</definedName>
    <definedName name="tables_3718" localSheetId="2">Date!#REF!</definedName>
    <definedName name="tables_3719" localSheetId="2">Date!#REF!</definedName>
    <definedName name="tables_372" localSheetId="2">Date!#REF!</definedName>
    <definedName name="tables_3720" localSheetId="2">Date!#REF!</definedName>
    <definedName name="tables_373" localSheetId="2">Date!#REF!</definedName>
    <definedName name="tables_3735" localSheetId="2">#REF!</definedName>
    <definedName name="tables_3736" localSheetId="2">Date!#REF!</definedName>
    <definedName name="tables_3737" localSheetId="2">Date!#REF!</definedName>
    <definedName name="tables_3738" localSheetId="2">Date!#REF!</definedName>
    <definedName name="tables_3739" localSheetId="2">Date!#REF!</definedName>
    <definedName name="tables_374" localSheetId="2">Date!#REF!</definedName>
    <definedName name="tables_3740" localSheetId="2">Date!#REF!</definedName>
    <definedName name="tables_3741" localSheetId="2">Date!#REF!</definedName>
    <definedName name="tables_3742" localSheetId="2">Date!#REF!</definedName>
    <definedName name="tables_3743" localSheetId="2">Date!#REF!</definedName>
    <definedName name="tables_3744" localSheetId="2">Date!#REF!</definedName>
    <definedName name="tables_3745" localSheetId="2">Date!#REF!</definedName>
    <definedName name="tables_3746" localSheetId="2">Date!#REF!</definedName>
    <definedName name="tables_3747" localSheetId="2">Date!#REF!</definedName>
    <definedName name="tables_3748" localSheetId="2">Date!#REF!</definedName>
    <definedName name="tables_3749" localSheetId="2">Date!#REF!</definedName>
    <definedName name="tables_375" localSheetId="2">Date!#REF!</definedName>
    <definedName name="tables_3750" localSheetId="2">Date!#REF!</definedName>
    <definedName name="tables_3751" localSheetId="2">Date!#REF!</definedName>
    <definedName name="tables_3752" localSheetId="2">Date!#REF!</definedName>
    <definedName name="tables_3753" localSheetId="2">Date!#REF!</definedName>
    <definedName name="tables_3754" localSheetId="2">Date!#REF!</definedName>
    <definedName name="tables_3755" localSheetId="2">Date!#REF!</definedName>
    <definedName name="tables_3756" localSheetId="2">Date!#REF!</definedName>
    <definedName name="tables_3757" localSheetId="2">Date!#REF!</definedName>
    <definedName name="tables_3758" localSheetId="2">Date!#REF!</definedName>
    <definedName name="tables_376" localSheetId="2">Date!#REF!</definedName>
    <definedName name="tables_377" localSheetId="2">Date!#REF!</definedName>
    <definedName name="tables_3773" localSheetId="2">#REF!</definedName>
    <definedName name="tables_3774" localSheetId="2">Date!#REF!</definedName>
    <definedName name="tables_3775" localSheetId="2">Date!#REF!</definedName>
    <definedName name="tables_3776" localSheetId="2">Date!#REF!</definedName>
    <definedName name="tables_3777" localSheetId="2">Date!#REF!</definedName>
    <definedName name="tables_3778" localSheetId="2">Date!#REF!</definedName>
    <definedName name="tables_3779" localSheetId="2">Date!#REF!</definedName>
    <definedName name="tables_378" localSheetId="2">Date!#REF!</definedName>
    <definedName name="tables_3780" localSheetId="2">Date!#REF!</definedName>
    <definedName name="tables_3781" localSheetId="2">Date!#REF!</definedName>
    <definedName name="tables_3782" localSheetId="2">Date!#REF!</definedName>
    <definedName name="tables_3783" localSheetId="2">Date!#REF!</definedName>
    <definedName name="tables_3784" localSheetId="2">Date!#REF!</definedName>
    <definedName name="tables_3785" localSheetId="2">Date!#REF!</definedName>
    <definedName name="tables_3786" localSheetId="2">Date!#REF!</definedName>
    <definedName name="tables_3787" localSheetId="2">Date!#REF!</definedName>
    <definedName name="tables_3788" localSheetId="2">Date!#REF!</definedName>
    <definedName name="tables_3789" localSheetId="2">Date!#REF!</definedName>
    <definedName name="tables_379" localSheetId="2">Date!#REF!</definedName>
    <definedName name="tables_3790" localSheetId="2">Date!#REF!</definedName>
    <definedName name="tables_3791" localSheetId="2">Date!#REF!</definedName>
    <definedName name="tables_3792" localSheetId="2">Date!#REF!</definedName>
    <definedName name="tables_3793" localSheetId="2">Date!#REF!</definedName>
    <definedName name="tables_3794" localSheetId="2">Date!#REF!</definedName>
    <definedName name="tables_3795" localSheetId="2">Date!#REF!</definedName>
    <definedName name="tables_3796" localSheetId="2">Date!#REF!</definedName>
    <definedName name="tables_38" localSheetId="2">Date!#REF!</definedName>
    <definedName name="tables_380" localSheetId="2">Date!#REF!</definedName>
    <definedName name="tables_381" localSheetId="2">Date!#REF!</definedName>
    <definedName name="tables_3811" localSheetId="2">#REF!</definedName>
    <definedName name="tables_3812" localSheetId="2">Date!#REF!</definedName>
    <definedName name="tables_3813" localSheetId="2">Date!#REF!</definedName>
    <definedName name="tables_3814" localSheetId="2">Date!#REF!</definedName>
    <definedName name="tables_3815" localSheetId="2">Date!#REF!</definedName>
    <definedName name="tables_3816" localSheetId="2">Date!#REF!</definedName>
    <definedName name="tables_3817" localSheetId="2">Date!#REF!</definedName>
    <definedName name="tables_3818" localSheetId="2">Date!#REF!</definedName>
    <definedName name="tables_3819" localSheetId="2">Date!#REF!</definedName>
    <definedName name="tables_382" localSheetId="2">Date!#REF!</definedName>
    <definedName name="tables_3820" localSheetId="2">Date!#REF!</definedName>
    <definedName name="tables_3821" localSheetId="2">Date!#REF!</definedName>
    <definedName name="tables_3822" localSheetId="2">Date!#REF!</definedName>
    <definedName name="tables_3823" localSheetId="2">Date!#REF!</definedName>
    <definedName name="tables_3824" localSheetId="2">Date!#REF!</definedName>
    <definedName name="tables_3825" localSheetId="2">Date!#REF!</definedName>
    <definedName name="tables_3826" localSheetId="2">Date!#REF!</definedName>
    <definedName name="tables_3827" localSheetId="2">Date!#REF!</definedName>
    <definedName name="tables_3828" localSheetId="2">Date!#REF!</definedName>
    <definedName name="tables_3829" localSheetId="2">Date!#REF!</definedName>
    <definedName name="tables_383" localSheetId="2">Date!#REF!</definedName>
    <definedName name="tables_3830" localSheetId="2">Date!#REF!</definedName>
    <definedName name="tables_3831" localSheetId="2">Date!#REF!</definedName>
    <definedName name="tables_3832" localSheetId="2">Date!#REF!</definedName>
    <definedName name="tables_3833" localSheetId="2">Date!#REF!</definedName>
    <definedName name="tables_3834" localSheetId="2">Date!#REF!</definedName>
    <definedName name="tables_384" localSheetId="2">Date!#REF!</definedName>
    <definedName name="tables_385" localSheetId="2">Date!#REF!</definedName>
    <definedName name="tables_3851" localSheetId="2">#REF!</definedName>
    <definedName name="tables_3852" localSheetId="2">Date!#REF!</definedName>
    <definedName name="tables_3853" localSheetId="2">Date!#REF!</definedName>
    <definedName name="tables_3854" localSheetId="2">Date!#REF!</definedName>
    <definedName name="tables_3855" localSheetId="2">Date!#REF!</definedName>
    <definedName name="tables_3856" localSheetId="2">Date!#REF!</definedName>
    <definedName name="tables_3857" localSheetId="2">Date!#REF!</definedName>
    <definedName name="tables_3858" localSheetId="2">Date!#REF!</definedName>
    <definedName name="tables_3859" localSheetId="2">Date!#REF!</definedName>
    <definedName name="tables_386" localSheetId="2">Date!#REF!</definedName>
    <definedName name="tables_3860" localSheetId="2">Date!#REF!</definedName>
    <definedName name="tables_3861" localSheetId="2">Date!#REF!</definedName>
    <definedName name="tables_3862" localSheetId="2">Date!#REF!</definedName>
    <definedName name="tables_3863" localSheetId="2">Date!#REF!</definedName>
    <definedName name="tables_3864" localSheetId="2">Date!#REF!</definedName>
    <definedName name="tables_3865" localSheetId="2">Date!#REF!</definedName>
    <definedName name="tables_3866" localSheetId="2">Date!#REF!</definedName>
    <definedName name="tables_3867" localSheetId="2">Date!#REF!</definedName>
    <definedName name="tables_3868" localSheetId="2">Date!#REF!</definedName>
    <definedName name="tables_3869" localSheetId="2">Date!#REF!</definedName>
    <definedName name="tables_387" localSheetId="2">Date!#REF!</definedName>
    <definedName name="tables_3870" localSheetId="2">Date!#REF!</definedName>
    <definedName name="tables_3871" localSheetId="2">Date!#REF!</definedName>
    <definedName name="tables_3872" localSheetId="2">Date!#REF!</definedName>
    <definedName name="tables_3873" localSheetId="2">Date!#REF!</definedName>
    <definedName name="tables_3874" localSheetId="2">Date!#REF!</definedName>
    <definedName name="tables_388" localSheetId="2">Date!#REF!</definedName>
    <definedName name="tables_389" localSheetId="2">Date!#REF!</definedName>
    <definedName name="tables_3893" localSheetId="2">#REF!</definedName>
    <definedName name="tables_3894" localSheetId="2">Date!#REF!</definedName>
    <definedName name="tables_3895" localSheetId="2">Date!#REF!</definedName>
    <definedName name="tables_3896" localSheetId="2">Date!#REF!</definedName>
    <definedName name="tables_3897" localSheetId="2">Date!#REF!</definedName>
    <definedName name="tables_3898" localSheetId="2">Date!#REF!</definedName>
    <definedName name="tables_3899" localSheetId="2">Date!#REF!</definedName>
    <definedName name="tables_39" localSheetId="2">Date!#REF!</definedName>
    <definedName name="tables_390" localSheetId="2">Date!#REF!</definedName>
    <definedName name="tables_3900" localSheetId="2">Date!#REF!</definedName>
    <definedName name="tables_3901" localSheetId="2">Date!#REF!</definedName>
    <definedName name="tables_3902" localSheetId="2">Date!#REF!</definedName>
    <definedName name="tables_3903" localSheetId="2">Date!#REF!</definedName>
    <definedName name="tables_3904" localSheetId="2">Date!#REF!</definedName>
    <definedName name="tables_3905" localSheetId="2">Date!#REF!</definedName>
    <definedName name="tables_3906" localSheetId="2">Date!#REF!</definedName>
    <definedName name="tables_3907" localSheetId="2">Date!#REF!</definedName>
    <definedName name="tables_3908" localSheetId="2">Date!#REF!</definedName>
    <definedName name="tables_3909" localSheetId="2">Date!#REF!</definedName>
    <definedName name="tables_391" localSheetId="2">Date!#REF!</definedName>
    <definedName name="tables_3910" localSheetId="2">Date!#REF!</definedName>
    <definedName name="tables_3911" localSheetId="2">Date!#REF!</definedName>
    <definedName name="tables_3912" localSheetId="2">Date!#REF!</definedName>
    <definedName name="tables_3913" localSheetId="2">Date!#REF!</definedName>
    <definedName name="tables_3914" localSheetId="2">Date!#REF!</definedName>
    <definedName name="tables_3915" localSheetId="2">Date!#REF!</definedName>
    <definedName name="tables_3916" localSheetId="2">Date!#REF!</definedName>
    <definedName name="tables_392" localSheetId="2">Date!#REF!</definedName>
    <definedName name="tables_393" localSheetId="2">Date!#REF!</definedName>
    <definedName name="tables_3935" localSheetId="2">#REF!</definedName>
    <definedName name="tables_3936" localSheetId="2">Date!#REF!</definedName>
    <definedName name="tables_3937" localSheetId="2">Date!#REF!</definedName>
    <definedName name="tables_3938" localSheetId="2">Date!#REF!</definedName>
    <definedName name="tables_3939" localSheetId="2">Date!#REF!</definedName>
    <definedName name="tables_394" localSheetId="2">Date!#REF!</definedName>
    <definedName name="tables_3940" localSheetId="2">Date!#REF!</definedName>
    <definedName name="tables_3941" localSheetId="2">Date!#REF!</definedName>
    <definedName name="tables_3942" localSheetId="2">Date!#REF!</definedName>
    <definedName name="tables_3943" localSheetId="2">Date!#REF!</definedName>
    <definedName name="tables_3944" localSheetId="2">Date!#REF!</definedName>
    <definedName name="tables_3945" localSheetId="2">Date!#REF!</definedName>
    <definedName name="tables_3946" localSheetId="2">Date!#REF!</definedName>
    <definedName name="tables_3947" localSheetId="2">Date!#REF!</definedName>
    <definedName name="tables_3948" localSheetId="2">Date!#REF!</definedName>
    <definedName name="tables_3949" localSheetId="2">Date!#REF!</definedName>
    <definedName name="tables_395" localSheetId="2">Date!#REF!</definedName>
    <definedName name="tables_3950" localSheetId="2">Date!#REF!</definedName>
    <definedName name="tables_3951" localSheetId="2">Date!#REF!</definedName>
    <definedName name="tables_3952" localSheetId="2">Date!#REF!</definedName>
    <definedName name="tables_3953" localSheetId="2">Date!#REF!</definedName>
    <definedName name="tables_3954" localSheetId="2">Date!#REF!</definedName>
    <definedName name="tables_3955" localSheetId="2">Date!#REF!</definedName>
    <definedName name="tables_3956" localSheetId="2">Date!#REF!</definedName>
    <definedName name="tables_3957" localSheetId="2">Date!#REF!</definedName>
    <definedName name="tables_3958" localSheetId="2">Date!#REF!</definedName>
    <definedName name="tables_396" localSheetId="2">Date!#REF!</definedName>
    <definedName name="tables_397" localSheetId="2">Date!#REF!</definedName>
    <definedName name="tables_3979" localSheetId="2">#REF!</definedName>
    <definedName name="tables_398" localSheetId="2">Date!#REF!</definedName>
    <definedName name="tables_3980" localSheetId="2">Date!#REF!</definedName>
    <definedName name="tables_3981" localSheetId="2">Date!#REF!</definedName>
    <definedName name="tables_3982" localSheetId="2">Date!#REF!</definedName>
    <definedName name="tables_3983" localSheetId="2">Date!#REF!</definedName>
    <definedName name="tables_3984" localSheetId="2">Date!#REF!</definedName>
    <definedName name="tables_3985" localSheetId="2">Date!#REF!</definedName>
    <definedName name="tables_3986" localSheetId="2">Date!#REF!</definedName>
    <definedName name="tables_3987" localSheetId="2">Date!#REF!</definedName>
    <definedName name="tables_3988" localSheetId="2">Date!#REF!</definedName>
    <definedName name="tables_3989" localSheetId="2">Date!#REF!</definedName>
    <definedName name="tables_399" localSheetId="2">Date!#REF!</definedName>
    <definedName name="tables_3990" localSheetId="2">Date!#REF!</definedName>
    <definedName name="tables_3991" localSheetId="2">Date!#REF!</definedName>
    <definedName name="tables_3992" localSheetId="2">Date!#REF!</definedName>
    <definedName name="tables_3993" localSheetId="2">Date!#REF!</definedName>
    <definedName name="tables_3994" localSheetId="2">Date!#REF!</definedName>
    <definedName name="tables_3995" localSheetId="2">Date!#REF!</definedName>
    <definedName name="tables_3996" localSheetId="2">Date!#REF!</definedName>
    <definedName name="tables_3997" localSheetId="2">Date!#REF!</definedName>
    <definedName name="tables_3998" localSheetId="2">Date!#REF!</definedName>
    <definedName name="tables_3999" localSheetId="2">Date!#REF!</definedName>
    <definedName name="tables_4" localSheetId="2">Date!#REF!</definedName>
    <definedName name="tables_40" localSheetId="2">Date!#REF!</definedName>
    <definedName name="tables_400" localSheetId="2">Date!#REF!</definedName>
    <definedName name="tables_4000" localSheetId="2">Date!#REF!</definedName>
    <definedName name="tables_4001" localSheetId="2">Date!#REF!</definedName>
    <definedName name="tables_4002" localSheetId="2">Date!#REF!</definedName>
    <definedName name="tables_401" localSheetId="2">Date!#REF!</definedName>
    <definedName name="tables_402" localSheetId="2">Date!#REF!</definedName>
    <definedName name="tables_4025" localSheetId="2">#REF!</definedName>
    <definedName name="tables_4026" localSheetId="2">Date!#REF!</definedName>
    <definedName name="tables_4027" localSheetId="2">Date!#REF!</definedName>
    <definedName name="tables_4028" localSheetId="2">Date!#REF!</definedName>
    <definedName name="tables_4029" localSheetId="2">Date!#REF!</definedName>
    <definedName name="tables_403" localSheetId="2">Date!#REF!</definedName>
    <definedName name="tables_4030" localSheetId="2">Date!#REF!</definedName>
    <definedName name="tables_4031" localSheetId="2">Date!#REF!</definedName>
    <definedName name="tables_4032" localSheetId="2">Date!#REF!</definedName>
    <definedName name="tables_4033" localSheetId="2">Date!#REF!</definedName>
    <definedName name="tables_4034" localSheetId="2">Date!#REF!</definedName>
    <definedName name="tables_4035" localSheetId="2">Date!#REF!</definedName>
    <definedName name="tables_4036" localSheetId="2">Date!#REF!</definedName>
    <definedName name="tables_4037" localSheetId="2">Date!#REF!</definedName>
    <definedName name="tables_4038" localSheetId="2">Date!#REF!</definedName>
    <definedName name="tables_4039" localSheetId="2">Date!#REF!</definedName>
    <definedName name="tables_404" localSheetId="2">Date!#REF!</definedName>
    <definedName name="tables_4040" localSheetId="2">Date!#REF!</definedName>
    <definedName name="tables_4041" localSheetId="2">Date!#REF!</definedName>
    <definedName name="tables_4042" localSheetId="2">Date!#REF!</definedName>
    <definedName name="tables_4043" localSheetId="2">Date!#REF!</definedName>
    <definedName name="tables_4044" localSheetId="2">Date!#REF!</definedName>
    <definedName name="tables_4045" localSheetId="2">Date!#REF!</definedName>
    <definedName name="tables_4046" localSheetId="2">Date!#REF!</definedName>
    <definedName name="tables_4047" localSheetId="2">Date!#REF!</definedName>
    <definedName name="tables_4048" localSheetId="2">Date!#REF!</definedName>
    <definedName name="tables_405" localSheetId="2">Date!#REF!</definedName>
    <definedName name="tables_406" localSheetId="2">Date!#REF!</definedName>
    <definedName name="tables_407" localSheetId="2">Date!#REF!</definedName>
    <definedName name="tables_4071" localSheetId="2">#REF!</definedName>
    <definedName name="tables_4072" localSheetId="2">Date!#REF!</definedName>
    <definedName name="tables_4073" localSheetId="2">Date!#REF!</definedName>
    <definedName name="tables_4074" localSheetId="2">Date!#REF!</definedName>
    <definedName name="tables_4075" localSheetId="2">Date!#REF!</definedName>
    <definedName name="tables_4076" localSheetId="2">Date!#REF!</definedName>
    <definedName name="tables_4077" localSheetId="2">Date!#REF!</definedName>
    <definedName name="tables_4078" localSheetId="2">Date!#REF!</definedName>
    <definedName name="tables_4079" localSheetId="2">Date!#REF!</definedName>
    <definedName name="tables_408" localSheetId="2">Date!#REF!</definedName>
    <definedName name="tables_4080" localSheetId="2">Date!#REF!</definedName>
    <definedName name="tables_4081" localSheetId="2">Date!#REF!</definedName>
    <definedName name="tables_4082" localSheetId="2">Date!#REF!</definedName>
    <definedName name="tables_4083" localSheetId="2">Date!#REF!</definedName>
    <definedName name="tables_4084" localSheetId="2">Date!#REF!</definedName>
    <definedName name="tables_4085" localSheetId="2">Date!#REF!</definedName>
    <definedName name="tables_4086" localSheetId="2">Date!#REF!</definedName>
    <definedName name="tables_4087" localSheetId="2">Date!#REF!</definedName>
    <definedName name="tables_4088" localSheetId="2">Date!#REF!</definedName>
    <definedName name="tables_4089" localSheetId="2">Date!#REF!</definedName>
    <definedName name="tables_409" localSheetId="2">Date!#REF!</definedName>
    <definedName name="tables_4090" localSheetId="2">Date!#REF!</definedName>
    <definedName name="tables_4091" localSheetId="2">Date!#REF!</definedName>
    <definedName name="tables_4092" localSheetId="2">Date!#REF!</definedName>
    <definedName name="tables_4093" localSheetId="2">Date!#REF!</definedName>
    <definedName name="tables_4094" localSheetId="2">Date!#REF!</definedName>
    <definedName name="tables_41" localSheetId="2">Date!#REF!</definedName>
    <definedName name="tables_410" localSheetId="2">Date!#REF!</definedName>
    <definedName name="tables_411" localSheetId="2">Date!#REF!</definedName>
    <definedName name="tables_4118" localSheetId="2">Date!#REF!</definedName>
    <definedName name="tables_4119" localSheetId="2">Date!#REF!</definedName>
    <definedName name="tables_412" localSheetId="2">Date!#REF!</definedName>
    <definedName name="tables_4120" localSheetId="2">Date!#REF!</definedName>
    <definedName name="tables_4121" localSheetId="2">Date!#REF!</definedName>
    <definedName name="tables_4122" localSheetId="2">Date!#REF!</definedName>
    <definedName name="tables_4123" localSheetId="2">Date!#REF!</definedName>
    <definedName name="tables_4124" localSheetId="2">Date!#REF!</definedName>
    <definedName name="tables_4125" localSheetId="2">Date!#REF!</definedName>
    <definedName name="tables_4126" localSheetId="2">Date!#REF!</definedName>
    <definedName name="tables_4127" localSheetId="2">Date!#REF!</definedName>
    <definedName name="tables_4128" localSheetId="2">Date!#REF!</definedName>
    <definedName name="tables_4129" localSheetId="2">Date!#REF!</definedName>
    <definedName name="tables_413" localSheetId="2">Date!#REF!</definedName>
    <definedName name="tables_4130" localSheetId="2">Date!#REF!</definedName>
    <definedName name="tables_4131" localSheetId="2">Date!#REF!</definedName>
    <definedName name="tables_4132" localSheetId="2">Date!#REF!</definedName>
    <definedName name="tables_4133" localSheetId="2">Date!#REF!</definedName>
    <definedName name="tables_4134" localSheetId="2">Date!#REF!</definedName>
    <definedName name="tables_4135" localSheetId="2">Date!#REF!</definedName>
    <definedName name="tables_4136" localSheetId="2">Date!#REF!</definedName>
    <definedName name="tables_4137" localSheetId="2">Date!#REF!</definedName>
    <definedName name="tables_4138" localSheetId="2">Date!#REF!</definedName>
    <definedName name="tables_4139" localSheetId="2">Date!#REF!</definedName>
    <definedName name="tables_414" localSheetId="2">Date!#REF!</definedName>
    <definedName name="tables_4140" localSheetId="2">Date!#REF!</definedName>
    <definedName name="tables_4141" localSheetId="2">Date!#REF!</definedName>
    <definedName name="tables_4142" localSheetId="2">Date!#REF!</definedName>
    <definedName name="tables_4143" localSheetId="2">Date!#REF!</definedName>
    <definedName name="tables_4144" localSheetId="2">Date!#REF!</definedName>
    <definedName name="tables_4145" localSheetId="2">Date!#REF!</definedName>
    <definedName name="tables_4146" localSheetId="2">Date!#REF!</definedName>
    <definedName name="tables_4147" localSheetId="2">Date!#REF!</definedName>
    <definedName name="tables_4148" localSheetId="2">Date!#REF!</definedName>
    <definedName name="tables_4149" localSheetId="2">Date!#REF!</definedName>
    <definedName name="tables_415" localSheetId="2">Date!#REF!</definedName>
    <definedName name="tables_4150" localSheetId="2">Date!#REF!</definedName>
    <definedName name="tables_4151" localSheetId="2">Date!#REF!</definedName>
    <definedName name="tables_4152" localSheetId="2">Date!#REF!</definedName>
    <definedName name="tables_4153" localSheetId="2">Date!#REF!</definedName>
    <definedName name="tables_4154" localSheetId="2">Date!#REF!</definedName>
    <definedName name="tables_4155" localSheetId="2">Date!#REF!</definedName>
    <definedName name="tables_4156" localSheetId="2">Date!#REF!</definedName>
    <definedName name="tables_4157" localSheetId="2">Date!#REF!</definedName>
    <definedName name="tables_4158" localSheetId="2">Date!#REF!</definedName>
    <definedName name="tables_4159" localSheetId="2">Date!#REF!</definedName>
    <definedName name="tables_416" localSheetId="2">Date!#REF!</definedName>
    <definedName name="tables_4160" localSheetId="2">Date!#REF!</definedName>
    <definedName name="tables_4161" localSheetId="2">Date!#REF!</definedName>
    <definedName name="tables_4162" localSheetId="2">Date!#REF!</definedName>
    <definedName name="tables_4163" localSheetId="2">Date!#REF!</definedName>
    <definedName name="tables_4164" localSheetId="2">Date!#REF!</definedName>
    <definedName name="tables_4165" localSheetId="2">Date!#REF!</definedName>
    <definedName name="tables_4166" localSheetId="2">Date!#REF!</definedName>
    <definedName name="tables_4167" localSheetId="2">Date!#REF!</definedName>
    <definedName name="tables_4168" localSheetId="2">Date!#REF!</definedName>
    <definedName name="tables_4169" localSheetId="2">Date!#REF!</definedName>
    <definedName name="tables_417" localSheetId="2">Date!#REF!</definedName>
    <definedName name="tables_4170" localSheetId="2">Date!#REF!</definedName>
    <definedName name="tables_4171" localSheetId="2">Date!#REF!</definedName>
    <definedName name="tables_4172" localSheetId="2">Date!#REF!</definedName>
    <definedName name="tables_4173" localSheetId="2">Date!#REF!</definedName>
    <definedName name="tables_4174" localSheetId="2">Date!#REF!</definedName>
    <definedName name="tables_4175" localSheetId="2">Date!#REF!</definedName>
    <definedName name="tables_4176" localSheetId="2">Date!#REF!</definedName>
    <definedName name="tables_4177" localSheetId="2">Date!#REF!</definedName>
    <definedName name="tables_4178" localSheetId="2">Date!#REF!</definedName>
    <definedName name="tables_4179" localSheetId="2">Date!#REF!</definedName>
    <definedName name="tables_418" localSheetId="2">Date!#REF!</definedName>
    <definedName name="tables_4180" localSheetId="2">Date!#REF!</definedName>
    <definedName name="tables_4181" localSheetId="2">Date!#REF!</definedName>
    <definedName name="tables_4182" localSheetId="2">Date!#REF!</definedName>
    <definedName name="tables_4183" localSheetId="2">Date!#REF!</definedName>
    <definedName name="tables_4184" localSheetId="2">Date!#REF!</definedName>
    <definedName name="tables_4185" localSheetId="2">Date!#REF!</definedName>
    <definedName name="tables_4186" localSheetId="2">Date!#REF!</definedName>
    <definedName name="tables_4187" localSheetId="2">Date!#REF!</definedName>
    <definedName name="tables_4188" localSheetId="2">Date!#REF!</definedName>
    <definedName name="tables_4189" localSheetId="2">Date!#REF!</definedName>
    <definedName name="tables_419" localSheetId="2">Date!#REF!</definedName>
    <definedName name="tables_4190" localSheetId="2">Date!#REF!</definedName>
    <definedName name="tables_4191" localSheetId="2">Date!#REF!</definedName>
    <definedName name="tables_4192" localSheetId="2">Date!#REF!</definedName>
    <definedName name="tables_4193" localSheetId="2">Date!#REF!</definedName>
    <definedName name="tables_4194" localSheetId="2">Date!#REF!</definedName>
    <definedName name="tables_4195" localSheetId="2">Date!#REF!</definedName>
    <definedName name="tables_4196" localSheetId="2">Date!#REF!</definedName>
    <definedName name="tables_4197" localSheetId="2">Date!#REF!</definedName>
    <definedName name="tables_4198" localSheetId="2">Date!#REF!</definedName>
    <definedName name="tables_4199" localSheetId="2">Date!#REF!</definedName>
    <definedName name="tables_42" localSheetId="2">Date!#REF!</definedName>
    <definedName name="tables_420" localSheetId="2">Date!#REF!</definedName>
    <definedName name="tables_4200" localSheetId="2">Date!#REF!</definedName>
    <definedName name="tables_4201" localSheetId="2">Date!#REF!</definedName>
    <definedName name="tables_4202" localSheetId="2">Date!#REF!</definedName>
    <definedName name="tables_4203" localSheetId="2">Date!#REF!</definedName>
    <definedName name="tables_4204" localSheetId="2">Date!#REF!</definedName>
    <definedName name="tables_4205" localSheetId="2">Date!#REF!</definedName>
    <definedName name="tables_4206" localSheetId="2">Date!#REF!</definedName>
    <definedName name="tables_4207" localSheetId="2">Date!#REF!</definedName>
    <definedName name="tables_4208" localSheetId="2">Date!#REF!</definedName>
    <definedName name="tables_4209" localSheetId="2">Date!#REF!</definedName>
    <definedName name="tables_421" localSheetId="2">Date!#REF!</definedName>
    <definedName name="tables_4210" localSheetId="2">Date!#REF!</definedName>
    <definedName name="tables_4211" localSheetId="2">Date!#REF!</definedName>
    <definedName name="tables_4212" localSheetId="2">Date!#REF!</definedName>
    <definedName name="tables_4213" localSheetId="2">Date!#REF!</definedName>
    <definedName name="tables_4214" localSheetId="2">Date!#REF!</definedName>
    <definedName name="tables_4215" localSheetId="2">Date!#REF!</definedName>
    <definedName name="tables_4216" localSheetId="2">Date!#REF!</definedName>
    <definedName name="tables_4217" localSheetId="2">Date!#REF!</definedName>
    <definedName name="tables_4218" localSheetId="2">Date!#REF!</definedName>
    <definedName name="tables_4219" localSheetId="2">Date!#REF!</definedName>
    <definedName name="tables_422" localSheetId="2">Date!#REF!</definedName>
    <definedName name="tables_4220" localSheetId="2">Date!#REF!</definedName>
    <definedName name="tables_4221" localSheetId="2">Date!#REF!</definedName>
    <definedName name="tables_4222" localSheetId="2">Date!#REF!</definedName>
    <definedName name="tables_4223" localSheetId="2">Date!#REF!</definedName>
    <definedName name="tables_4224" localSheetId="2">Date!#REF!</definedName>
    <definedName name="tables_4225" localSheetId="2">Date!#REF!</definedName>
    <definedName name="tables_4226" localSheetId="2">Date!#REF!</definedName>
    <definedName name="tables_4227" localSheetId="2">Date!#REF!</definedName>
    <definedName name="tables_4228" localSheetId="2">Date!#REF!</definedName>
    <definedName name="tables_4229" localSheetId="2">Date!#REF!</definedName>
    <definedName name="tables_423" localSheetId="2">Date!#REF!</definedName>
    <definedName name="tables_4230" localSheetId="2">Date!#REF!</definedName>
    <definedName name="tables_4231" localSheetId="2">Date!#REF!</definedName>
    <definedName name="tables_4232" localSheetId="2">Date!#REF!</definedName>
    <definedName name="tables_4233" localSheetId="2">Date!#REF!</definedName>
    <definedName name="tables_4234" localSheetId="2">Date!#REF!</definedName>
    <definedName name="tables_4235" localSheetId="2">Date!#REF!</definedName>
    <definedName name="tables_4236" localSheetId="2">Date!#REF!</definedName>
    <definedName name="tables_4237" localSheetId="2">Date!#REF!</definedName>
    <definedName name="tables_4238" localSheetId="2">Date!#REF!</definedName>
    <definedName name="tables_4239" localSheetId="2">Date!#REF!</definedName>
    <definedName name="tables_424" localSheetId="2">Date!#REF!</definedName>
    <definedName name="tables_4240" localSheetId="2">Date!#REF!</definedName>
    <definedName name="tables_4241" localSheetId="2">Date!#REF!</definedName>
    <definedName name="tables_4242" localSheetId="2">Date!#REF!</definedName>
    <definedName name="tables_4243" localSheetId="2">Date!#REF!</definedName>
    <definedName name="tables_4244" localSheetId="2">Date!#REF!</definedName>
    <definedName name="tables_4245" localSheetId="2">Date!#REF!</definedName>
    <definedName name="tables_4246" localSheetId="2">Date!#REF!</definedName>
    <definedName name="tables_4247" localSheetId="2">Date!#REF!</definedName>
    <definedName name="tables_4248" localSheetId="2">Date!#REF!</definedName>
    <definedName name="tables_4249" localSheetId="2">Date!#REF!</definedName>
    <definedName name="tables_425" localSheetId="2">Date!#REF!</definedName>
    <definedName name="tables_4250" localSheetId="2">Date!#REF!</definedName>
    <definedName name="tables_4251" localSheetId="2">Date!#REF!</definedName>
    <definedName name="tables_4252" localSheetId="2">Date!#REF!</definedName>
    <definedName name="tables_4253" localSheetId="2">Date!#REF!</definedName>
    <definedName name="tables_4254" localSheetId="2">Date!#REF!</definedName>
    <definedName name="tables_4255" localSheetId="2">Date!#REF!</definedName>
    <definedName name="tables_4256" localSheetId="2">Date!#REF!</definedName>
    <definedName name="tables_4257" localSheetId="2">Date!#REF!</definedName>
    <definedName name="tables_4258" localSheetId="2">Date!#REF!</definedName>
    <definedName name="tables_4259" localSheetId="2">Date!#REF!</definedName>
    <definedName name="tables_426" localSheetId="2">Date!#REF!</definedName>
    <definedName name="tables_4260" localSheetId="2">Date!#REF!</definedName>
    <definedName name="tables_4261" localSheetId="2">Date!#REF!</definedName>
    <definedName name="tables_4262" localSheetId="2">Date!#REF!</definedName>
    <definedName name="tables_4263" localSheetId="2">Date!#REF!</definedName>
    <definedName name="tables_4264" localSheetId="2">Date!#REF!</definedName>
    <definedName name="tables_4265" localSheetId="2">Date!#REF!</definedName>
    <definedName name="tables_4266" localSheetId="2">Date!#REF!</definedName>
    <definedName name="tables_4267" localSheetId="2">Date!#REF!</definedName>
    <definedName name="tables_4268" localSheetId="2">Date!#REF!</definedName>
    <definedName name="tables_4269" localSheetId="2">Date!#REF!</definedName>
    <definedName name="tables_427" localSheetId="2">Date!#REF!</definedName>
    <definedName name="tables_4270" localSheetId="2">Date!#REF!</definedName>
    <definedName name="tables_4271" localSheetId="2">Date!#REF!</definedName>
    <definedName name="tables_4272" localSheetId="2">Date!#REF!</definedName>
    <definedName name="tables_4273" localSheetId="2">Date!#REF!</definedName>
    <definedName name="tables_4274" localSheetId="2">Date!#REF!</definedName>
    <definedName name="tables_4275" localSheetId="2">Date!#REF!</definedName>
    <definedName name="tables_4276" localSheetId="2">Date!#REF!</definedName>
    <definedName name="tables_4277" localSheetId="2">Date!#REF!</definedName>
    <definedName name="tables_4278" localSheetId="2">Date!#REF!</definedName>
    <definedName name="tables_4279" localSheetId="2">Date!#REF!</definedName>
    <definedName name="tables_428" localSheetId="2">Date!#REF!</definedName>
    <definedName name="tables_4280" localSheetId="2">Date!#REF!</definedName>
    <definedName name="tables_4281" localSheetId="2">Date!#REF!</definedName>
    <definedName name="tables_4282" localSheetId="2">Date!#REF!</definedName>
    <definedName name="tables_4283" localSheetId="2">Date!#REF!</definedName>
    <definedName name="tables_4284" localSheetId="2">Date!#REF!</definedName>
    <definedName name="tables_4285" localSheetId="2">Date!#REF!</definedName>
    <definedName name="tables_4286" localSheetId="2">Date!#REF!</definedName>
    <definedName name="tables_4287" localSheetId="2">Date!#REF!</definedName>
    <definedName name="tables_4288" localSheetId="2">Date!#REF!</definedName>
    <definedName name="tables_4289" localSheetId="2">Date!#REF!</definedName>
    <definedName name="tables_429" localSheetId="2">Date!#REF!</definedName>
    <definedName name="tables_4290" localSheetId="2">Date!#REF!</definedName>
    <definedName name="tables_4291" localSheetId="2">Date!#REF!</definedName>
    <definedName name="tables_4292" localSheetId="2">Date!#REF!</definedName>
    <definedName name="tables_4293" localSheetId="2">Date!#REF!</definedName>
    <definedName name="tables_4294" localSheetId="2">Date!#REF!</definedName>
    <definedName name="tables_4295" localSheetId="2">Date!#REF!</definedName>
    <definedName name="tables_4296" localSheetId="2">Date!#REF!</definedName>
    <definedName name="tables_4297" localSheetId="2">Date!#REF!</definedName>
    <definedName name="tables_4298" localSheetId="2">Date!#REF!</definedName>
    <definedName name="tables_4299" localSheetId="2">Date!#REF!</definedName>
    <definedName name="tables_43" localSheetId="2">Date!#REF!</definedName>
    <definedName name="tables_430" localSheetId="2">Date!#REF!</definedName>
    <definedName name="tables_4300" localSheetId="2">Date!#REF!</definedName>
    <definedName name="tables_4301" localSheetId="2">Date!#REF!</definedName>
    <definedName name="tables_4302" localSheetId="2">Date!#REF!</definedName>
    <definedName name="tables_4303" localSheetId="2">Date!#REF!</definedName>
    <definedName name="tables_4304" localSheetId="2">Date!#REF!</definedName>
    <definedName name="tables_4305" localSheetId="2">Date!#REF!</definedName>
    <definedName name="tables_4306" localSheetId="2">Date!#REF!</definedName>
    <definedName name="tables_4307" localSheetId="2">Date!#REF!</definedName>
    <definedName name="tables_4308" localSheetId="2">Date!#REF!</definedName>
    <definedName name="tables_4309" localSheetId="2">Date!#REF!</definedName>
    <definedName name="tables_431" localSheetId="2">Date!#REF!</definedName>
    <definedName name="tables_4310" localSheetId="2">Date!#REF!</definedName>
    <definedName name="tables_4311" localSheetId="2">Date!#REF!</definedName>
    <definedName name="tables_4312" localSheetId="2">Date!#REF!</definedName>
    <definedName name="tables_4313" localSheetId="2">Date!#REF!</definedName>
    <definedName name="tables_4314" localSheetId="2">Date!#REF!</definedName>
    <definedName name="tables_4315" localSheetId="2">Date!#REF!</definedName>
    <definedName name="tables_4316" localSheetId="2">Date!#REF!</definedName>
    <definedName name="tables_4317" localSheetId="2">Date!#REF!</definedName>
    <definedName name="tables_4318" localSheetId="2">Date!#REF!</definedName>
    <definedName name="tables_4319" localSheetId="2">Date!#REF!</definedName>
    <definedName name="tables_432" localSheetId="2">Date!#REF!</definedName>
    <definedName name="tables_4320" localSheetId="2">Date!#REF!</definedName>
    <definedName name="tables_4321" localSheetId="2">Date!#REF!</definedName>
    <definedName name="tables_4322" localSheetId="2">Date!#REF!</definedName>
    <definedName name="tables_4323" localSheetId="2">Date!#REF!</definedName>
    <definedName name="tables_4324" localSheetId="2">Date!#REF!</definedName>
    <definedName name="tables_4325" localSheetId="2">Date!#REF!</definedName>
    <definedName name="tables_4326" localSheetId="2">Date!#REF!</definedName>
    <definedName name="tables_4327" localSheetId="2">Date!#REF!</definedName>
    <definedName name="tables_4328" localSheetId="2">Date!#REF!</definedName>
    <definedName name="tables_4329" localSheetId="2">Date!#REF!</definedName>
    <definedName name="tables_433" localSheetId="2">Date!#REF!</definedName>
    <definedName name="tables_4330" localSheetId="2">Date!#REF!</definedName>
    <definedName name="tables_4331" localSheetId="2">Date!#REF!</definedName>
    <definedName name="tables_4332" localSheetId="2">Date!#REF!</definedName>
    <definedName name="tables_4333" localSheetId="2">Date!#REF!</definedName>
    <definedName name="tables_4334" localSheetId="2">Date!#REF!</definedName>
    <definedName name="tables_4335" localSheetId="2">Date!#REF!</definedName>
    <definedName name="tables_4336" localSheetId="2">Date!#REF!</definedName>
    <definedName name="tables_4337" localSheetId="2">Date!#REF!</definedName>
    <definedName name="tables_4338" localSheetId="2">Date!#REF!</definedName>
    <definedName name="tables_4339" localSheetId="2">Date!#REF!</definedName>
    <definedName name="tables_434" localSheetId="2">Date!#REF!</definedName>
    <definedName name="tables_4340" localSheetId="2">Date!#REF!</definedName>
    <definedName name="tables_4341" localSheetId="2">Date!#REF!</definedName>
    <definedName name="tables_4342" localSheetId="2">Date!#REF!</definedName>
    <definedName name="tables_4343" localSheetId="2">Date!#REF!</definedName>
    <definedName name="tables_4344" localSheetId="2">Date!#REF!</definedName>
    <definedName name="tables_4345" localSheetId="2">Date!#REF!</definedName>
    <definedName name="tables_4346" localSheetId="2">Date!#REF!</definedName>
    <definedName name="tables_4347" localSheetId="2">Date!#REF!</definedName>
    <definedName name="tables_4348" localSheetId="2">Date!#REF!</definedName>
    <definedName name="tables_4349" localSheetId="2">Date!#REF!</definedName>
    <definedName name="tables_435" localSheetId="2">Date!#REF!</definedName>
    <definedName name="tables_4350" localSheetId="2">Date!#REF!</definedName>
    <definedName name="tables_4351" localSheetId="2">Date!#REF!</definedName>
    <definedName name="tables_4352" localSheetId="2">Date!#REF!</definedName>
    <definedName name="tables_4353" localSheetId="2">Date!#REF!</definedName>
    <definedName name="tables_4354" localSheetId="2">Date!#REF!</definedName>
    <definedName name="tables_4355" localSheetId="2">Date!#REF!</definedName>
    <definedName name="tables_4356" localSheetId="2">Date!#REF!</definedName>
    <definedName name="tables_4357" localSheetId="2">Date!#REF!</definedName>
    <definedName name="tables_4358" localSheetId="2">Date!#REF!</definedName>
    <definedName name="tables_4359" localSheetId="2">Date!#REF!</definedName>
    <definedName name="tables_436" localSheetId="2">Date!#REF!</definedName>
    <definedName name="tables_4360" localSheetId="2">Date!#REF!</definedName>
    <definedName name="tables_4361" localSheetId="2">Date!#REF!</definedName>
    <definedName name="tables_4362" localSheetId="2">Date!#REF!</definedName>
    <definedName name="tables_4363" localSheetId="2">Date!#REF!</definedName>
    <definedName name="tables_4364" localSheetId="2">Date!#REF!</definedName>
    <definedName name="tables_4365" localSheetId="2">Date!#REF!</definedName>
    <definedName name="tables_4366" localSheetId="2">Date!#REF!</definedName>
    <definedName name="tables_4367" localSheetId="2">Date!#REF!</definedName>
    <definedName name="tables_4368" localSheetId="2">Date!#REF!</definedName>
    <definedName name="tables_4369" localSheetId="2">Date!#REF!</definedName>
    <definedName name="tables_437" localSheetId="2">Date!#REF!</definedName>
    <definedName name="tables_4370" localSheetId="2">Date!#REF!</definedName>
    <definedName name="tables_4371" localSheetId="2">Date!#REF!</definedName>
    <definedName name="tables_4372" localSheetId="2">Date!#REF!</definedName>
    <definedName name="tables_4373" localSheetId="2">Date!#REF!</definedName>
    <definedName name="tables_4374" localSheetId="2">Date!#REF!</definedName>
    <definedName name="tables_4375" localSheetId="2">Date!#REF!</definedName>
    <definedName name="tables_4376" localSheetId="2">Date!#REF!</definedName>
    <definedName name="tables_4377" localSheetId="2">Date!#REF!</definedName>
    <definedName name="tables_4378" localSheetId="2">Date!#REF!</definedName>
    <definedName name="tables_4379" localSheetId="2">Date!#REF!</definedName>
    <definedName name="tables_438" localSheetId="2">Date!#REF!</definedName>
    <definedName name="tables_4380" localSheetId="2">Date!#REF!</definedName>
    <definedName name="tables_4381" localSheetId="2">Date!#REF!</definedName>
    <definedName name="tables_4382" localSheetId="2">Date!#REF!</definedName>
    <definedName name="tables_4383" localSheetId="2">Date!#REF!</definedName>
    <definedName name="tables_4384" localSheetId="2">Date!#REF!</definedName>
    <definedName name="tables_4385" localSheetId="2">Date!#REF!</definedName>
    <definedName name="tables_4386" localSheetId="2">Date!#REF!</definedName>
    <definedName name="tables_4387" localSheetId="2">Date!#REF!</definedName>
    <definedName name="tables_4388" localSheetId="2">Date!#REF!</definedName>
    <definedName name="tables_4389" localSheetId="2">Date!#REF!</definedName>
    <definedName name="tables_439" localSheetId="2">Date!#REF!</definedName>
    <definedName name="tables_4390" localSheetId="2">Date!#REF!</definedName>
    <definedName name="tables_4391" localSheetId="2">Date!#REF!</definedName>
    <definedName name="tables_4392" localSheetId="2">Date!#REF!</definedName>
    <definedName name="tables_4393" localSheetId="2">Date!#REF!</definedName>
    <definedName name="tables_4394" localSheetId="2">Date!#REF!</definedName>
    <definedName name="tables_4395" localSheetId="2">Date!#REF!</definedName>
    <definedName name="tables_4396" localSheetId="2">Date!#REF!</definedName>
    <definedName name="tables_4397" localSheetId="2">Date!#REF!</definedName>
    <definedName name="tables_4398" localSheetId="2">Date!#REF!</definedName>
    <definedName name="tables_4399" localSheetId="2">Date!#REF!</definedName>
    <definedName name="tables_44" localSheetId="2">Date!#REF!</definedName>
    <definedName name="tables_440" localSheetId="2">Date!#REF!</definedName>
    <definedName name="tables_4400" localSheetId="2">Date!#REF!</definedName>
    <definedName name="tables_4401" localSheetId="2">Date!#REF!</definedName>
    <definedName name="tables_4402" localSheetId="2">Date!#REF!</definedName>
    <definedName name="tables_4403" localSheetId="2">Date!#REF!</definedName>
    <definedName name="tables_4404" localSheetId="2">Date!#REF!</definedName>
    <definedName name="tables_4405" localSheetId="2">Date!#REF!</definedName>
    <definedName name="tables_4406" localSheetId="2">Date!#REF!</definedName>
    <definedName name="tables_4407" localSheetId="2">Date!#REF!</definedName>
    <definedName name="tables_4408" localSheetId="2">Date!#REF!</definedName>
    <definedName name="tables_4409" localSheetId="2">Date!#REF!</definedName>
    <definedName name="tables_441" localSheetId="2">Date!#REF!</definedName>
    <definedName name="tables_4410" localSheetId="2">Date!#REF!</definedName>
    <definedName name="tables_4411" localSheetId="2">Date!#REF!</definedName>
    <definedName name="tables_4412" localSheetId="2">Date!#REF!</definedName>
    <definedName name="tables_4413" localSheetId="2">Date!#REF!</definedName>
    <definedName name="tables_4414" localSheetId="2">Date!#REF!</definedName>
    <definedName name="tables_4415" localSheetId="2">Date!#REF!</definedName>
    <definedName name="tables_4416" localSheetId="2">Date!#REF!</definedName>
    <definedName name="tables_4417" localSheetId="2">Date!#REF!</definedName>
    <definedName name="tables_4418" localSheetId="2">Date!#REF!</definedName>
    <definedName name="tables_4419" localSheetId="2">Date!#REF!</definedName>
    <definedName name="tables_442" localSheetId="2">Date!#REF!</definedName>
    <definedName name="tables_4420" localSheetId="2">Date!#REF!</definedName>
    <definedName name="tables_4421" localSheetId="2">Date!#REF!</definedName>
    <definedName name="tables_4422" localSheetId="2">Date!#REF!</definedName>
    <definedName name="tables_4423" localSheetId="2">Date!#REF!</definedName>
    <definedName name="tables_4424" localSheetId="2">Date!#REF!</definedName>
    <definedName name="tables_4425" localSheetId="2">Date!#REF!</definedName>
    <definedName name="tables_4426" localSheetId="2">Date!#REF!</definedName>
    <definedName name="tables_4427" localSheetId="2">Date!#REF!</definedName>
    <definedName name="tables_4428" localSheetId="2">Date!#REF!</definedName>
    <definedName name="tables_4429" localSheetId="2">Date!#REF!</definedName>
    <definedName name="tables_443" localSheetId="2">Date!#REF!</definedName>
    <definedName name="tables_4430" localSheetId="2">Date!#REF!</definedName>
    <definedName name="tables_4431" localSheetId="2">Date!#REF!</definedName>
    <definedName name="tables_4432" localSheetId="2">Date!#REF!</definedName>
    <definedName name="tables_4433" localSheetId="2">Date!#REF!</definedName>
    <definedName name="tables_4434" localSheetId="2">Date!#REF!</definedName>
    <definedName name="tables_4435" localSheetId="2">Date!#REF!</definedName>
    <definedName name="tables_4436" localSheetId="2">Date!#REF!</definedName>
    <definedName name="tables_4437" localSheetId="2">Date!#REF!</definedName>
    <definedName name="tables_4438" localSheetId="2">Date!#REF!</definedName>
    <definedName name="tables_4439" localSheetId="2">Date!#REF!</definedName>
    <definedName name="tables_444" localSheetId="2">Date!#REF!</definedName>
    <definedName name="tables_4440" localSheetId="2">Date!#REF!</definedName>
    <definedName name="tables_4441" localSheetId="2">Date!#REF!</definedName>
    <definedName name="tables_4442" localSheetId="2">Date!#REF!</definedName>
    <definedName name="tables_4443" localSheetId="2">Date!#REF!</definedName>
    <definedName name="tables_4444" localSheetId="2">Date!#REF!</definedName>
    <definedName name="tables_4445" localSheetId="2">Date!#REF!</definedName>
    <definedName name="tables_4446" localSheetId="2">Date!#REF!</definedName>
    <definedName name="tables_4447" localSheetId="2">Date!#REF!</definedName>
    <definedName name="tables_4448" localSheetId="2">Date!#REF!</definedName>
    <definedName name="tables_4449" localSheetId="2">Date!#REF!</definedName>
    <definedName name="tables_445" localSheetId="2">Date!#REF!</definedName>
    <definedName name="tables_4450" localSheetId="2">Date!#REF!</definedName>
    <definedName name="tables_4451" localSheetId="2">Date!#REF!</definedName>
    <definedName name="tables_4452" localSheetId="2">Date!#REF!</definedName>
    <definedName name="tables_4453" localSheetId="2">Date!#REF!</definedName>
    <definedName name="tables_4454" localSheetId="2">Date!#REF!</definedName>
    <definedName name="tables_4455" localSheetId="2">Date!#REF!</definedName>
    <definedName name="tables_4456" localSheetId="2">Date!#REF!</definedName>
    <definedName name="tables_4457" localSheetId="2">Date!#REF!</definedName>
    <definedName name="tables_4458" localSheetId="2">Date!#REF!</definedName>
    <definedName name="tables_4459" localSheetId="2">Date!#REF!</definedName>
    <definedName name="tables_446" localSheetId="2">Date!#REF!</definedName>
    <definedName name="tables_4460" localSheetId="2">Date!#REF!</definedName>
    <definedName name="tables_4461" localSheetId="2">Date!#REF!</definedName>
    <definedName name="tables_4462" localSheetId="2">Date!#REF!</definedName>
    <definedName name="tables_4463" localSheetId="2">Date!#REF!</definedName>
    <definedName name="tables_4464" localSheetId="2">Date!#REF!</definedName>
    <definedName name="tables_4465" localSheetId="2">Date!#REF!</definedName>
    <definedName name="tables_4466" localSheetId="2">Date!#REF!</definedName>
    <definedName name="tables_4467" localSheetId="2">Date!#REF!</definedName>
    <definedName name="tables_4468" localSheetId="2">Date!#REF!</definedName>
    <definedName name="tables_4469" localSheetId="2">Date!#REF!</definedName>
    <definedName name="tables_447" localSheetId="2">Date!#REF!</definedName>
    <definedName name="tables_4470" localSheetId="2">Date!#REF!</definedName>
    <definedName name="tables_4471" localSheetId="2">Date!#REF!</definedName>
    <definedName name="tables_4472" localSheetId="2">Date!#REF!</definedName>
    <definedName name="tables_4473" localSheetId="2">Date!#REF!</definedName>
    <definedName name="tables_4474" localSheetId="2">Date!#REF!</definedName>
    <definedName name="tables_4475" localSheetId="2">Date!#REF!</definedName>
    <definedName name="tables_4476" localSheetId="2">Date!#REF!</definedName>
    <definedName name="tables_4477" localSheetId="2">Date!#REF!</definedName>
    <definedName name="tables_4478" localSheetId="2">Date!#REF!</definedName>
    <definedName name="tables_4479" localSheetId="2">Date!#REF!</definedName>
    <definedName name="tables_448" localSheetId="2">Date!#REF!</definedName>
    <definedName name="tables_4480" localSheetId="2">Date!#REF!</definedName>
    <definedName name="tables_4481" localSheetId="2">Date!#REF!</definedName>
    <definedName name="tables_4482" localSheetId="2">Date!#REF!</definedName>
    <definedName name="tables_4483" localSheetId="2">Date!#REF!</definedName>
    <definedName name="tables_4484" localSheetId="2">Date!#REF!</definedName>
    <definedName name="tables_4485" localSheetId="2">Date!#REF!</definedName>
    <definedName name="tables_4486" localSheetId="2">Date!#REF!</definedName>
    <definedName name="tables_4487" localSheetId="2">Date!#REF!</definedName>
    <definedName name="tables_4488" localSheetId="2">Date!#REF!</definedName>
    <definedName name="tables_4489" localSheetId="2">Date!#REF!</definedName>
    <definedName name="tables_449" localSheetId="2">Date!#REF!</definedName>
    <definedName name="tables_4490" localSheetId="2">Date!#REF!</definedName>
    <definedName name="tables_4491" localSheetId="2">Date!#REF!</definedName>
    <definedName name="tables_4492" localSheetId="2">Date!#REF!</definedName>
    <definedName name="tables_4493" localSheetId="2">Date!#REF!</definedName>
    <definedName name="tables_4494" localSheetId="2">Date!#REF!</definedName>
    <definedName name="tables_4495" localSheetId="2">Date!#REF!</definedName>
    <definedName name="tables_4496" localSheetId="2">Date!#REF!</definedName>
    <definedName name="tables_4497" localSheetId="2">Date!#REF!</definedName>
    <definedName name="tables_4498" localSheetId="2">Date!#REF!</definedName>
    <definedName name="tables_4499" localSheetId="2">Date!#REF!</definedName>
    <definedName name="tables_45" localSheetId="2">Date!#REF!</definedName>
    <definedName name="tables_450" localSheetId="2">Date!#REF!</definedName>
    <definedName name="tables_4500" localSheetId="2">Date!#REF!</definedName>
    <definedName name="tables_4501" localSheetId="2">Date!#REF!</definedName>
    <definedName name="tables_4502" localSheetId="2">Date!#REF!</definedName>
    <definedName name="tables_4503" localSheetId="2">Date!#REF!</definedName>
    <definedName name="tables_4504" localSheetId="2">Date!#REF!</definedName>
    <definedName name="tables_4505" localSheetId="2">Date!#REF!</definedName>
    <definedName name="tables_4506" localSheetId="2">Date!#REF!</definedName>
    <definedName name="tables_4507" localSheetId="2">Date!#REF!</definedName>
    <definedName name="tables_4508" localSheetId="2">Date!#REF!</definedName>
    <definedName name="tables_4509" localSheetId="2">Date!#REF!</definedName>
    <definedName name="tables_451" localSheetId="2">Date!#REF!</definedName>
    <definedName name="tables_4510" localSheetId="2">Date!#REF!</definedName>
    <definedName name="tables_4511" localSheetId="2">Date!#REF!</definedName>
    <definedName name="tables_4512" localSheetId="2">Date!#REF!</definedName>
    <definedName name="tables_4513" localSheetId="2">Date!#REF!</definedName>
    <definedName name="tables_4514" localSheetId="2">Date!#REF!</definedName>
    <definedName name="tables_4515" localSheetId="2">Date!#REF!</definedName>
    <definedName name="tables_4516" localSheetId="2">Date!#REF!</definedName>
    <definedName name="tables_4517" localSheetId="2">Date!#REF!</definedName>
    <definedName name="tables_4518" localSheetId="2">Date!#REF!</definedName>
    <definedName name="tables_4519" localSheetId="2">Date!#REF!</definedName>
    <definedName name="tables_452" localSheetId="2">Date!#REF!</definedName>
    <definedName name="tables_4520" localSheetId="2">Date!#REF!</definedName>
    <definedName name="tables_4521" localSheetId="2">Date!#REF!</definedName>
    <definedName name="tables_4522" localSheetId="2">Date!#REF!</definedName>
    <definedName name="tables_4523" localSheetId="2">Date!#REF!</definedName>
    <definedName name="tables_4524" localSheetId="2">Date!#REF!</definedName>
    <definedName name="tables_4525" localSheetId="2">Date!#REF!</definedName>
    <definedName name="tables_4526" localSheetId="2">Date!#REF!</definedName>
    <definedName name="tables_4527" localSheetId="2">Date!#REF!</definedName>
    <definedName name="tables_4528" localSheetId="2">Date!#REF!</definedName>
    <definedName name="tables_4529" localSheetId="2">Date!#REF!</definedName>
    <definedName name="tables_453" localSheetId="2">Date!#REF!</definedName>
    <definedName name="tables_4530" localSheetId="2">Date!#REF!</definedName>
    <definedName name="tables_4531" localSheetId="2">Date!#REF!</definedName>
    <definedName name="tables_4532" localSheetId="2">Date!#REF!</definedName>
    <definedName name="tables_4533" localSheetId="2">Date!#REF!</definedName>
    <definedName name="tables_4534" localSheetId="2">Date!#REF!</definedName>
    <definedName name="tables_4535" localSheetId="2">Date!#REF!</definedName>
    <definedName name="tables_4536" localSheetId="2">Date!#REF!</definedName>
    <definedName name="tables_4537" localSheetId="2">Date!#REF!</definedName>
    <definedName name="tables_4538" localSheetId="2">Date!#REF!</definedName>
    <definedName name="tables_4539" localSheetId="2">Date!#REF!</definedName>
    <definedName name="tables_454" localSheetId="2">Date!#REF!</definedName>
    <definedName name="tables_4540" localSheetId="2">Date!#REF!</definedName>
    <definedName name="tables_4541" localSheetId="2">Date!#REF!</definedName>
    <definedName name="tables_4542" localSheetId="2">Date!#REF!</definedName>
    <definedName name="tables_4543" localSheetId="2">Date!#REF!</definedName>
    <definedName name="tables_4544" localSheetId="2">Date!#REF!</definedName>
    <definedName name="tables_4545" localSheetId="2">Date!#REF!</definedName>
    <definedName name="tables_4546" localSheetId="2">Date!#REF!</definedName>
    <definedName name="tables_4547" localSheetId="2">Date!#REF!</definedName>
    <definedName name="tables_4548" localSheetId="2">Date!#REF!</definedName>
    <definedName name="tables_4549" localSheetId="2">Date!#REF!</definedName>
    <definedName name="tables_455" localSheetId="2">Date!#REF!</definedName>
    <definedName name="tables_4550" localSheetId="2">Date!#REF!</definedName>
    <definedName name="tables_4551" localSheetId="2">Date!#REF!</definedName>
    <definedName name="tables_4552" localSheetId="2">Date!#REF!</definedName>
    <definedName name="tables_4553" localSheetId="2">Date!#REF!</definedName>
    <definedName name="tables_4554" localSheetId="2">Date!#REF!</definedName>
    <definedName name="tables_4555" localSheetId="2">Date!#REF!</definedName>
    <definedName name="tables_4556" localSheetId="2">Date!#REF!</definedName>
    <definedName name="tables_4557" localSheetId="2">Date!#REF!</definedName>
    <definedName name="tables_4558" localSheetId="2">Date!#REF!</definedName>
    <definedName name="tables_4559" localSheetId="2">Date!#REF!</definedName>
    <definedName name="tables_456" localSheetId="2">Date!#REF!</definedName>
    <definedName name="tables_4560" localSheetId="2">Date!#REF!</definedName>
    <definedName name="tables_4561" localSheetId="2">Date!#REF!</definedName>
    <definedName name="tables_4562" localSheetId="2">Date!#REF!</definedName>
    <definedName name="tables_4563" localSheetId="2">Date!#REF!</definedName>
    <definedName name="tables_4564" localSheetId="2">Date!#REF!</definedName>
    <definedName name="tables_4565" localSheetId="2">Date!#REF!</definedName>
    <definedName name="tables_4566" localSheetId="2">Date!#REF!</definedName>
    <definedName name="tables_4567" localSheetId="2">Date!#REF!</definedName>
    <definedName name="tables_4568" localSheetId="2">Date!#REF!</definedName>
    <definedName name="tables_4569" localSheetId="2">Date!#REF!</definedName>
    <definedName name="tables_457" localSheetId="2">Date!#REF!</definedName>
    <definedName name="tables_4570" localSheetId="2">Date!#REF!</definedName>
    <definedName name="tables_4571" localSheetId="2">Date!#REF!</definedName>
    <definedName name="tables_4572" localSheetId="2">Date!#REF!</definedName>
    <definedName name="tables_4573" localSheetId="2">Date!#REF!</definedName>
    <definedName name="tables_4574" localSheetId="2">Date!#REF!</definedName>
    <definedName name="tables_4575" localSheetId="2">Date!#REF!</definedName>
    <definedName name="tables_4576" localSheetId="2">Date!#REF!</definedName>
    <definedName name="tables_4577" localSheetId="2">Date!#REF!</definedName>
    <definedName name="tables_4578" localSheetId="2">Date!#REF!</definedName>
    <definedName name="tables_4579" localSheetId="2">Date!#REF!</definedName>
    <definedName name="tables_458" localSheetId="2">Date!#REF!</definedName>
    <definedName name="tables_4580" localSheetId="2">Date!#REF!</definedName>
    <definedName name="tables_4581" localSheetId="2">Date!#REF!</definedName>
    <definedName name="tables_4582" localSheetId="2">Date!#REF!</definedName>
    <definedName name="tables_4583" localSheetId="2">Date!#REF!</definedName>
    <definedName name="tables_4584" localSheetId="2">Date!#REF!</definedName>
    <definedName name="tables_4585" localSheetId="2">Date!#REF!</definedName>
    <definedName name="tables_4586" localSheetId="2">Date!#REF!</definedName>
    <definedName name="tables_4587" localSheetId="2">Date!#REF!</definedName>
    <definedName name="tables_4588" localSheetId="2">Date!#REF!</definedName>
    <definedName name="tables_4589" localSheetId="2">Date!#REF!</definedName>
    <definedName name="tables_459" localSheetId="2">Date!#REF!</definedName>
    <definedName name="tables_4590" localSheetId="2">Date!#REF!</definedName>
    <definedName name="tables_4591" localSheetId="2">Date!#REF!</definedName>
    <definedName name="tables_4592" localSheetId="2">Date!#REF!</definedName>
    <definedName name="tables_4593" localSheetId="2">Date!#REF!</definedName>
    <definedName name="tables_4594" localSheetId="2">Date!#REF!</definedName>
    <definedName name="tables_4595" localSheetId="2">Date!#REF!</definedName>
    <definedName name="tables_4596" localSheetId="2">Date!#REF!</definedName>
    <definedName name="tables_4597" localSheetId="2">Date!#REF!</definedName>
    <definedName name="tables_4598" localSheetId="2">Date!#REF!</definedName>
    <definedName name="tables_4599" localSheetId="2">Date!#REF!</definedName>
    <definedName name="tables_46" localSheetId="2">Date!#REF!</definedName>
    <definedName name="tables_460" localSheetId="2">Date!#REF!</definedName>
    <definedName name="tables_4600" localSheetId="2">Date!#REF!</definedName>
    <definedName name="tables_4601" localSheetId="2">Date!#REF!</definedName>
    <definedName name="tables_4602" localSheetId="2">Date!#REF!</definedName>
    <definedName name="tables_4603" localSheetId="2">Date!#REF!</definedName>
    <definedName name="tables_4604" localSheetId="2">Date!#REF!</definedName>
    <definedName name="tables_4605" localSheetId="2">Date!#REF!</definedName>
    <definedName name="tables_4606" localSheetId="2">Date!#REF!</definedName>
    <definedName name="tables_4607" localSheetId="2">Date!#REF!</definedName>
    <definedName name="tables_4608" localSheetId="2">Date!#REF!</definedName>
    <definedName name="tables_4609" localSheetId="2">Date!#REF!</definedName>
    <definedName name="tables_461" localSheetId="2">Date!#REF!</definedName>
    <definedName name="tables_4610" localSheetId="2">Date!#REF!</definedName>
    <definedName name="tables_4611" localSheetId="2">Date!#REF!</definedName>
    <definedName name="tables_4612" localSheetId="2">Date!#REF!</definedName>
    <definedName name="tables_4613" localSheetId="2">Date!#REF!</definedName>
    <definedName name="tables_4614" localSheetId="2">Date!#REF!</definedName>
    <definedName name="tables_4615" localSheetId="2">Date!#REF!</definedName>
    <definedName name="tables_4616" localSheetId="2">Date!#REF!</definedName>
    <definedName name="tables_4617" localSheetId="2">Date!#REF!</definedName>
    <definedName name="tables_4618" localSheetId="2">Date!#REF!</definedName>
    <definedName name="tables_4619" localSheetId="2">Date!#REF!</definedName>
    <definedName name="tables_462" localSheetId="2">Date!#REF!</definedName>
    <definedName name="tables_4620" localSheetId="2">Date!#REF!</definedName>
    <definedName name="tables_4621" localSheetId="2">Date!#REF!</definedName>
    <definedName name="tables_4622" localSheetId="2">Date!#REF!</definedName>
    <definedName name="tables_4623" localSheetId="2">Date!#REF!</definedName>
    <definedName name="tables_4624" localSheetId="2">Date!#REF!</definedName>
    <definedName name="tables_4625" localSheetId="2">Date!#REF!</definedName>
    <definedName name="tables_4626" localSheetId="2">Date!#REF!</definedName>
    <definedName name="tables_4627" localSheetId="2">Date!#REF!</definedName>
    <definedName name="tables_4628" localSheetId="2">Date!#REF!</definedName>
    <definedName name="tables_4629" localSheetId="2">Date!#REF!</definedName>
    <definedName name="tables_463" localSheetId="2">Date!#REF!</definedName>
    <definedName name="tables_4630" localSheetId="2">Date!#REF!</definedName>
    <definedName name="tables_4631" localSheetId="2">Date!#REF!</definedName>
    <definedName name="tables_4632" localSheetId="2">Date!#REF!</definedName>
    <definedName name="tables_4633" localSheetId="2">Date!#REF!</definedName>
    <definedName name="tables_4634" localSheetId="2">Date!#REF!</definedName>
    <definedName name="tables_4635" localSheetId="2">Date!#REF!</definedName>
    <definedName name="tables_4636" localSheetId="2">Date!#REF!</definedName>
    <definedName name="tables_4637" localSheetId="2">Date!#REF!</definedName>
    <definedName name="tables_4638" localSheetId="2">Date!#REF!</definedName>
    <definedName name="tables_4639" localSheetId="2">Date!#REF!</definedName>
    <definedName name="tables_464" localSheetId="2">Date!#REF!</definedName>
    <definedName name="tables_4640" localSheetId="2">Date!#REF!</definedName>
    <definedName name="tables_4641" localSheetId="2">Date!#REF!</definedName>
    <definedName name="tables_4642" localSheetId="2">Date!#REF!</definedName>
    <definedName name="tables_4643" localSheetId="2">Date!#REF!</definedName>
    <definedName name="tables_4644" localSheetId="2">Date!#REF!</definedName>
    <definedName name="tables_4645" localSheetId="2">Date!#REF!</definedName>
    <definedName name="tables_4646" localSheetId="2">Date!#REF!</definedName>
    <definedName name="tables_4647" localSheetId="2">Date!#REF!</definedName>
    <definedName name="tables_4648" localSheetId="2">Date!#REF!</definedName>
    <definedName name="tables_4649" localSheetId="2">Date!#REF!</definedName>
    <definedName name="tables_465" localSheetId="2">Date!#REF!</definedName>
    <definedName name="tables_4650" localSheetId="2">Date!#REF!</definedName>
    <definedName name="tables_4651" localSheetId="2">Date!#REF!</definedName>
    <definedName name="tables_4652" localSheetId="2">Date!#REF!</definedName>
    <definedName name="tables_4653" localSheetId="2">Date!#REF!</definedName>
    <definedName name="tables_4654" localSheetId="2">Date!#REF!</definedName>
    <definedName name="tables_4655" localSheetId="2">Date!#REF!</definedName>
    <definedName name="tables_4656" localSheetId="2">Date!#REF!</definedName>
    <definedName name="tables_4657" localSheetId="2">Date!#REF!</definedName>
    <definedName name="tables_4658" localSheetId="2">Date!#REF!</definedName>
    <definedName name="tables_4659" localSheetId="2">Date!#REF!</definedName>
    <definedName name="tables_466" localSheetId="2">Date!#REF!</definedName>
    <definedName name="tables_4660" localSheetId="2">Date!#REF!</definedName>
    <definedName name="tables_4661" localSheetId="2">Date!#REF!</definedName>
    <definedName name="tables_4662" localSheetId="2">Date!#REF!</definedName>
    <definedName name="tables_4663" localSheetId="2">Date!#REF!</definedName>
    <definedName name="tables_4664" localSheetId="2">Date!#REF!</definedName>
    <definedName name="tables_4665" localSheetId="2">Date!#REF!</definedName>
    <definedName name="tables_4666" localSheetId="2">Date!#REF!</definedName>
    <definedName name="tables_4667" localSheetId="2">Date!#REF!</definedName>
    <definedName name="tables_4668" localSheetId="2">Date!#REF!</definedName>
    <definedName name="tables_4669" localSheetId="2">Date!#REF!</definedName>
    <definedName name="tables_467" localSheetId="2">Date!#REF!</definedName>
    <definedName name="tables_4670" localSheetId="2">Date!#REF!</definedName>
    <definedName name="tables_4671" localSheetId="2">Date!#REF!</definedName>
    <definedName name="tables_4672" localSheetId="2">Date!#REF!</definedName>
    <definedName name="tables_4673" localSheetId="2">Date!#REF!</definedName>
    <definedName name="tables_4674" localSheetId="2">Date!#REF!</definedName>
    <definedName name="tables_4675" localSheetId="2">Date!#REF!</definedName>
    <definedName name="tables_4676" localSheetId="2">Date!#REF!</definedName>
    <definedName name="tables_4677" localSheetId="2">Date!#REF!</definedName>
    <definedName name="tables_4678" localSheetId="2">Date!#REF!</definedName>
    <definedName name="tables_4679" localSheetId="2">Date!#REF!</definedName>
    <definedName name="tables_468" localSheetId="2">Date!#REF!</definedName>
    <definedName name="tables_4680" localSheetId="2">Date!#REF!</definedName>
    <definedName name="tables_4681" localSheetId="2">Date!#REF!</definedName>
    <definedName name="tables_4682" localSheetId="2">Date!#REF!</definedName>
    <definedName name="tables_4683" localSheetId="2">Date!#REF!</definedName>
    <definedName name="tables_4684" localSheetId="2">Date!#REF!</definedName>
    <definedName name="tables_4685" localSheetId="2">Date!#REF!</definedName>
    <definedName name="tables_4686" localSheetId="2">Date!#REF!</definedName>
    <definedName name="tables_4687" localSheetId="2">Date!#REF!</definedName>
    <definedName name="tables_4688" localSheetId="2">Date!#REF!</definedName>
    <definedName name="tables_4689" localSheetId="2">Date!#REF!</definedName>
    <definedName name="tables_469" localSheetId="2">Date!#REF!</definedName>
    <definedName name="tables_4690" localSheetId="2">Date!#REF!</definedName>
    <definedName name="tables_4691" localSheetId="2">Date!#REF!</definedName>
    <definedName name="tables_4692" localSheetId="2">Date!#REF!</definedName>
    <definedName name="tables_4693" localSheetId="2">Date!#REF!</definedName>
    <definedName name="tables_4694" localSheetId="2">Date!#REF!</definedName>
    <definedName name="tables_4695" localSheetId="2">Date!#REF!</definedName>
    <definedName name="tables_4696" localSheetId="2">Date!#REF!</definedName>
    <definedName name="tables_4697" localSheetId="2">Date!#REF!</definedName>
    <definedName name="tables_4698" localSheetId="2">Date!#REF!</definedName>
    <definedName name="tables_4699" localSheetId="2">Date!#REF!</definedName>
    <definedName name="tables_47" localSheetId="2">Date!#REF!</definedName>
    <definedName name="tables_470" localSheetId="2">Date!#REF!</definedName>
    <definedName name="tables_4700" localSheetId="2">Date!#REF!</definedName>
    <definedName name="tables_4701" localSheetId="2">Date!#REF!</definedName>
    <definedName name="tables_4702" localSheetId="2">Date!#REF!</definedName>
    <definedName name="tables_4703" localSheetId="2">Date!#REF!</definedName>
    <definedName name="tables_4704" localSheetId="2">Date!#REF!</definedName>
    <definedName name="tables_4705" localSheetId="2">Date!#REF!</definedName>
    <definedName name="tables_4706" localSheetId="2">Date!#REF!</definedName>
    <definedName name="tables_4707" localSheetId="2">Date!#REF!</definedName>
    <definedName name="tables_4708" localSheetId="2">Date!#REF!</definedName>
    <definedName name="tables_4709" localSheetId="2">Date!#REF!</definedName>
    <definedName name="tables_471" localSheetId="2">Date!#REF!</definedName>
    <definedName name="tables_4710" localSheetId="2">Date!#REF!</definedName>
    <definedName name="tables_4711" localSheetId="2">Date!#REF!</definedName>
    <definedName name="tables_4712" localSheetId="2">Date!#REF!</definedName>
    <definedName name="tables_4713" localSheetId="2">Date!#REF!</definedName>
    <definedName name="tables_4714" localSheetId="2">Date!#REF!</definedName>
    <definedName name="tables_4715" localSheetId="2">Date!#REF!</definedName>
    <definedName name="tables_4716" localSheetId="2">Date!#REF!</definedName>
    <definedName name="tables_4717" localSheetId="2">Date!#REF!</definedName>
    <definedName name="tables_4718" localSheetId="2">Date!#REF!</definedName>
    <definedName name="tables_4719" localSheetId="2">Date!#REF!</definedName>
    <definedName name="tables_472" localSheetId="2">Date!#REF!</definedName>
    <definedName name="tables_4720" localSheetId="2">Date!#REF!</definedName>
    <definedName name="tables_4721" localSheetId="2">Date!#REF!</definedName>
    <definedName name="tables_4722" localSheetId="2">Date!#REF!</definedName>
    <definedName name="tables_4723" localSheetId="2">Date!#REF!</definedName>
    <definedName name="tables_4724" localSheetId="2">Date!#REF!</definedName>
    <definedName name="tables_4725" localSheetId="2">Date!#REF!</definedName>
    <definedName name="tables_4726" localSheetId="2">Date!#REF!</definedName>
    <definedName name="tables_4727" localSheetId="2">Date!#REF!</definedName>
    <definedName name="tables_4728" localSheetId="2">Date!#REF!</definedName>
    <definedName name="tables_4729" localSheetId="2">Date!#REF!</definedName>
    <definedName name="tables_473" localSheetId="2">Date!#REF!</definedName>
    <definedName name="tables_4730" localSheetId="2">Date!#REF!</definedName>
    <definedName name="tables_4731" localSheetId="2">Date!#REF!</definedName>
    <definedName name="tables_4732" localSheetId="2">Date!#REF!</definedName>
    <definedName name="tables_4733" localSheetId="2">Date!#REF!</definedName>
    <definedName name="tables_4734" localSheetId="2">Date!#REF!</definedName>
    <definedName name="tables_4735" localSheetId="2">Date!#REF!</definedName>
    <definedName name="tables_4736" localSheetId="2">Date!#REF!</definedName>
    <definedName name="tables_4737" localSheetId="2">Date!#REF!</definedName>
    <definedName name="tables_4738" localSheetId="2">Date!#REF!</definedName>
    <definedName name="tables_4739" localSheetId="2">Date!#REF!</definedName>
    <definedName name="tables_474" localSheetId="2">Date!#REF!</definedName>
    <definedName name="tables_4740" localSheetId="2">Date!#REF!</definedName>
    <definedName name="tables_4741" localSheetId="2">Date!#REF!</definedName>
    <definedName name="tables_4742" localSheetId="2">Date!#REF!</definedName>
    <definedName name="tables_4743" localSheetId="2">Date!#REF!</definedName>
    <definedName name="tables_4744" localSheetId="2">Date!#REF!</definedName>
    <definedName name="tables_4745" localSheetId="2">Date!#REF!</definedName>
    <definedName name="tables_4746" localSheetId="2">Date!#REF!</definedName>
    <definedName name="tables_4747" localSheetId="2">Date!#REF!</definedName>
    <definedName name="tables_4748" localSheetId="2">Date!#REF!</definedName>
    <definedName name="tables_4749" localSheetId="2">Date!#REF!</definedName>
    <definedName name="tables_475" localSheetId="2">Date!#REF!</definedName>
    <definedName name="tables_4750" localSheetId="2">Date!#REF!</definedName>
    <definedName name="tables_4751" localSheetId="2">Date!#REF!</definedName>
    <definedName name="tables_4752" localSheetId="2">Date!#REF!</definedName>
    <definedName name="tables_4753" localSheetId="2">Date!#REF!</definedName>
    <definedName name="tables_4754" localSheetId="2">Date!#REF!</definedName>
    <definedName name="tables_4755" localSheetId="2">Date!#REF!</definedName>
    <definedName name="tables_4756" localSheetId="2">Date!#REF!</definedName>
    <definedName name="tables_4757" localSheetId="2">Date!#REF!</definedName>
    <definedName name="tables_4758" localSheetId="2">Date!#REF!</definedName>
    <definedName name="tables_4759" localSheetId="2">Date!#REF!</definedName>
    <definedName name="tables_476" localSheetId="2">Date!#REF!</definedName>
    <definedName name="tables_4760" localSheetId="2">Date!#REF!</definedName>
    <definedName name="tables_4761" localSheetId="2">Date!#REF!</definedName>
    <definedName name="tables_4762" localSheetId="2">Date!#REF!</definedName>
    <definedName name="tables_4763" localSheetId="2">Date!#REF!</definedName>
    <definedName name="tables_4764" localSheetId="2">Date!#REF!</definedName>
    <definedName name="tables_4765" localSheetId="2">Date!#REF!</definedName>
    <definedName name="tables_4766" localSheetId="2">Date!#REF!</definedName>
    <definedName name="tables_4767" localSheetId="2">Date!#REF!</definedName>
    <definedName name="tables_4768" localSheetId="2">Date!#REF!</definedName>
    <definedName name="tables_4769" localSheetId="2">Date!#REF!</definedName>
    <definedName name="tables_477" localSheetId="2">Date!#REF!</definedName>
    <definedName name="tables_4770" localSheetId="2">Date!#REF!</definedName>
    <definedName name="tables_4771" localSheetId="2">Date!#REF!</definedName>
    <definedName name="tables_4772" localSheetId="2">Date!#REF!</definedName>
    <definedName name="tables_4773" localSheetId="2">Date!#REF!</definedName>
    <definedName name="tables_4774" localSheetId="2">Date!#REF!</definedName>
    <definedName name="tables_4775" localSheetId="2">Date!#REF!</definedName>
    <definedName name="tables_4776" localSheetId="2">Date!#REF!</definedName>
    <definedName name="tables_4777" localSheetId="2">Date!#REF!</definedName>
    <definedName name="tables_4778" localSheetId="2">Date!#REF!</definedName>
    <definedName name="tables_4779" localSheetId="2">Date!#REF!</definedName>
    <definedName name="tables_478" localSheetId="2">Date!#REF!</definedName>
    <definedName name="tables_4780" localSheetId="2">Date!#REF!</definedName>
    <definedName name="tables_4781" localSheetId="2">Date!#REF!</definedName>
    <definedName name="tables_4782" localSheetId="2">Date!#REF!</definedName>
    <definedName name="tables_4783" localSheetId="2">Date!#REF!</definedName>
    <definedName name="tables_4784" localSheetId="2">Date!#REF!</definedName>
    <definedName name="tables_4785" localSheetId="2">Date!#REF!</definedName>
    <definedName name="tables_4786" localSheetId="2">Date!#REF!</definedName>
    <definedName name="tables_4787" localSheetId="2">Date!#REF!</definedName>
    <definedName name="tables_4788" localSheetId="2">Date!#REF!</definedName>
    <definedName name="tables_4789" localSheetId="2">Date!#REF!</definedName>
    <definedName name="tables_479" localSheetId="2">Date!#REF!</definedName>
    <definedName name="tables_4790" localSheetId="2">Date!#REF!</definedName>
    <definedName name="tables_4791" localSheetId="2">Date!#REF!</definedName>
    <definedName name="tables_4792" localSheetId="2">Date!#REF!</definedName>
    <definedName name="tables_4793" localSheetId="2">Date!#REF!</definedName>
    <definedName name="tables_4794" localSheetId="2">Date!#REF!</definedName>
    <definedName name="tables_4795" localSheetId="2">Date!#REF!</definedName>
    <definedName name="tables_4796" localSheetId="2">Date!#REF!</definedName>
    <definedName name="tables_4797" localSheetId="2">Date!#REF!</definedName>
    <definedName name="tables_4798" localSheetId="2">Date!#REF!</definedName>
    <definedName name="tables_4799" localSheetId="2">Date!#REF!</definedName>
    <definedName name="tables_48" localSheetId="2">Date!#REF!</definedName>
    <definedName name="tables_480" localSheetId="2">Date!#REF!</definedName>
    <definedName name="tables_4800" localSheetId="2">Date!#REF!</definedName>
    <definedName name="tables_4801" localSheetId="2">Date!#REF!</definedName>
    <definedName name="tables_4802" localSheetId="2">Date!#REF!</definedName>
    <definedName name="tables_4803" localSheetId="2">Date!#REF!</definedName>
    <definedName name="tables_4804" localSheetId="2">Date!#REF!</definedName>
    <definedName name="tables_4805" localSheetId="2">Date!#REF!</definedName>
    <definedName name="tables_4806" localSheetId="2">Date!#REF!</definedName>
    <definedName name="tables_4807" localSheetId="2">Date!#REF!</definedName>
    <definedName name="tables_4808" localSheetId="2">Date!#REF!</definedName>
    <definedName name="tables_4809" localSheetId="2">Date!#REF!</definedName>
    <definedName name="tables_481" localSheetId="2">Date!#REF!</definedName>
    <definedName name="tables_4810" localSheetId="2">Date!#REF!</definedName>
    <definedName name="tables_4811" localSheetId="2">Date!#REF!</definedName>
    <definedName name="tables_4812" localSheetId="2">Date!#REF!</definedName>
    <definedName name="tables_4813" localSheetId="2">Date!#REF!</definedName>
    <definedName name="tables_4814" localSheetId="2">Date!#REF!</definedName>
    <definedName name="tables_4815" localSheetId="2">Date!#REF!</definedName>
    <definedName name="tables_4816" localSheetId="2">Date!#REF!</definedName>
    <definedName name="tables_4817" localSheetId="2">Date!#REF!</definedName>
    <definedName name="tables_4818" localSheetId="2">Date!#REF!</definedName>
    <definedName name="tables_4819" localSheetId="2">Date!#REF!</definedName>
    <definedName name="tables_482" localSheetId="2">Date!#REF!</definedName>
    <definedName name="tables_4820" localSheetId="2">Date!#REF!</definedName>
    <definedName name="tables_4821" localSheetId="2">Date!#REF!</definedName>
    <definedName name="tables_4822" localSheetId="2">Date!#REF!</definedName>
    <definedName name="tables_4823" localSheetId="2">Date!#REF!</definedName>
    <definedName name="tables_4824" localSheetId="2">Date!#REF!</definedName>
    <definedName name="tables_4825" localSheetId="2">Date!#REF!</definedName>
    <definedName name="tables_4826" localSheetId="2">Date!#REF!</definedName>
    <definedName name="tables_4827" localSheetId="2">Date!#REF!</definedName>
    <definedName name="tables_4828" localSheetId="2">Date!#REF!</definedName>
    <definedName name="tables_4829" localSheetId="2">Date!#REF!</definedName>
    <definedName name="tables_483" localSheetId="2">Date!#REF!</definedName>
    <definedName name="tables_4830" localSheetId="2">Date!#REF!</definedName>
    <definedName name="tables_4831" localSheetId="2">Date!#REF!</definedName>
    <definedName name="tables_4832" localSheetId="2">Date!#REF!</definedName>
    <definedName name="tables_4833" localSheetId="2">Date!#REF!</definedName>
    <definedName name="tables_4834" localSheetId="2">Date!#REF!</definedName>
    <definedName name="tables_4835" localSheetId="2">Date!#REF!</definedName>
    <definedName name="tables_4836" localSheetId="2">Date!#REF!</definedName>
    <definedName name="tables_4837" localSheetId="2">Date!#REF!</definedName>
    <definedName name="tables_4838" localSheetId="2">Date!#REF!</definedName>
    <definedName name="tables_4839" localSheetId="2">Date!#REF!</definedName>
    <definedName name="tables_484" localSheetId="2">Date!#REF!</definedName>
    <definedName name="tables_4840" localSheetId="2">Date!#REF!</definedName>
    <definedName name="tables_4841" localSheetId="2">Date!#REF!</definedName>
    <definedName name="tables_4842" localSheetId="2">Date!#REF!</definedName>
    <definedName name="tables_4843" localSheetId="2">Date!#REF!</definedName>
    <definedName name="tables_4844" localSheetId="2">Date!#REF!</definedName>
    <definedName name="tables_4845" localSheetId="2">Date!#REF!</definedName>
    <definedName name="tables_4846" localSheetId="2">Date!#REF!</definedName>
    <definedName name="tables_4847" localSheetId="2">Date!#REF!</definedName>
    <definedName name="tables_4848" localSheetId="2">Date!#REF!</definedName>
    <definedName name="tables_4849" localSheetId="2">Date!#REF!</definedName>
    <definedName name="tables_485" localSheetId="2">Date!#REF!</definedName>
    <definedName name="tables_4850" localSheetId="2">Date!#REF!</definedName>
    <definedName name="tables_4851" localSheetId="2">Date!#REF!</definedName>
    <definedName name="tables_4852" localSheetId="2">Date!#REF!</definedName>
    <definedName name="tables_4853" localSheetId="2">Date!#REF!</definedName>
    <definedName name="tables_4854" localSheetId="2">Date!#REF!</definedName>
    <definedName name="tables_4855" localSheetId="2">Date!#REF!</definedName>
    <definedName name="tables_4856" localSheetId="2">Date!#REF!</definedName>
    <definedName name="tables_4857" localSheetId="2">Date!#REF!</definedName>
    <definedName name="tables_4858" localSheetId="2">Date!#REF!</definedName>
    <definedName name="tables_4859" localSheetId="2">Date!#REF!</definedName>
    <definedName name="tables_486" localSheetId="2">Date!#REF!</definedName>
    <definedName name="tables_4860" localSheetId="2">Date!#REF!</definedName>
    <definedName name="tables_4861" localSheetId="2">Date!#REF!</definedName>
    <definedName name="tables_4862" localSheetId="2">Date!#REF!</definedName>
    <definedName name="tables_4863" localSheetId="2">Date!#REF!</definedName>
    <definedName name="tables_4864" localSheetId="2">Date!#REF!</definedName>
    <definedName name="tables_4865" localSheetId="2">Date!#REF!</definedName>
    <definedName name="tables_4866" localSheetId="2">Date!#REF!</definedName>
    <definedName name="tables_4867" localSheetId="2">Date!#REF!</definedName>
    <definedName name="tables_4868" localSheetId="2">Date!#REF!</definedName>
    <definedName name="tables_4869" localSheetId="2">Date!#REF!</definedName>
    <definedName name="tables_487" localSheetId="2">Date!#REF!</definedName>
    <definedName name="tables_4870" localSheetId="2">Date!#REF!</definedName>
    <definedName name="tables_4871" localSheetId="2">Date!#REF!</definedName>
    <definedName name="tables_4872" localSheetId="2">Date!#REF!</definedName>
    <definedName name="tables_4873" localSheetId="2">Date!#REF!</definedName>
    <definedName name="tables_4874" localSheetId="2">Date!#REF!</definedName>
    <definedName name="tables_4875" localSheetId="2">Date!#REF!</definedName>
    <definedName name="tables_4876" localSheetId="2">Date!#REF!</definedName>
    <definedName name="tables_4877" localSheetId="2">Date!#REF!</definedName>
    <definedName name="tables_4878" localSheetId="2">Date!#REF!</definedName>
    <definedName name="tables_4879" localSheetId="2">Date!#REF!</definedName>
    <definedName name="tables_488" localSheetId="2">Date!#REF!</definedName>
    <definedName name="tables_4880" localSheetId="2">Date!#REF!</definedName>
    <definedName name="tables_4881" localSheetId="2">Date!#REF!</definedName>
    <definedName name="tables_4882" localSheetId="2">Date!#REF!</definedName>
    <definedName name="tables_4883" localSheetId="2">Date!#REF!</definedName>
    <definedName name="tables_4884" localSheetId="2">Date!#REF!</definedName>
    <definedName name="tables_4885" localSheetId="2">Date!#REF!</definedName>
    <definedName name="tables_4886" localSheetId="2">Date!#REF!</definedName>
    <definedName name="tables_4887" localSheetId="2">Date!#REF!</definedName>
    <definedName name="tables_4888" localSheetId="2">Date!#REF!</definedName>
    <definedName name="tables_4889" localSheetId="2">Date!#REF!</definedName>
    <definedName name="tables_489" localSheetId="2">Date!#REF!</definedName>
    <definedName name="tables_4890" localSheetId="2">Date!#REF!</definedName>
    <definedName name="tables_4891" localSheetId="2">Date!#REF!</definedName>
    <definedName name="tables_4892" localSheetId="2">Date!#REF!</definedName>
    <definedName name="tables_4893" localSheetId="2">Date!#REF!</definedName>
    <definedName name="tables_4894" localSheetId="2">Date!#REF!</definedName>
    <definedName name="tables_4895" localSheetId="2">Date!#REF!</definedName>
    <definedName name="tables_4896" localSheetId="2">Date!#REF!</definedName>
    <definedName name="tables_4897" localSheetId="2">Date!#REF!</definedName>
    <definedName name="tables_4898" localSheetId="2">Date!#REF!</definedName>
    <definedName name="tables_4899" localSheetId="2">Date!#REF!</definedName>
    <definedName name="tables_49" localSheetId="2">Date!#REF!</definedName>
    <definedName name="tables_490" localSheetId="2">Date!#REF!</definedName>
    <definedName name="tables_4900" localSheetId="2">Date!#REF!</definedName>
    <definedName name="tables_4901" localSheetId="2">Date!#REF!</definedName>
    <definedName name="tables_4902" localSheetId="2">Date!#REF!</definedName>
    <definedName name="tables_4903" localSheetId="2">Date!#REF!</definedName>
    <definedName name="tables_4904" localSheetId="2">Date!#REF!</definedName>
    <definedName name="tables_4905" localSheetId="2">Date!#REF!</definedName>
    <definedName name="tables_4906" localSheetId="2">Date!#REF!</definedName>
    <definedName name="tables_4907" localSheetId="2">Date!#REF!</definedName>
    <definedName name="tables_4908" localSheetId="2">Date!#REF!</definedName>
    <definedName name="tables_4909" localSheetId="2">Date!#REF!</definedName>
    <definedName name="tables_491" localSheetId="2">Date!#REF!</definedName>
    <definedName name="tables_4910" localSheetId="2">Date!#REF!</definedName>
    <definedName name="tables_4911" localSheetId="2">Date!#REF!</definedName>
    <definedName name="tables_4912" localSheetId="2">Date!#REF!</definedName>
    <definedName name="tables_4913" localSheetId="2">Date!#REF!</definedName>
    <definedName name="tables_4914" localSheetId="2">Date!#REF!</definedName>
    <definedName name="tables_4915" localSheetId="2">Date!#REF!</definedName>
    <definedName name="tables_4916" localSheetId="2">Date!#REF!</definedName>
    <definedName name="tables_4917" localSheetId="2">Date!#REF!</definedName>
    <definedName name="tables_4918" localSheetId="2">Date!#REF!</definedName>
    <definedName name="tables_4919" localSheetId="2">Date!#REF!</definedName>
    <definedName name="tables_492" localSheetId="2">Date!#REF!</definedName>
    <definedName name="tables_4920" localSheetId="2">Date!#REF!</definedName>
    <definedName name="tables_4921" localSheetId="2">Date!#REF!</definedName>
    <definedName name="tables_4922" localSheetId="2">Date!#REF!</definedName>
    <definedName name="tables_4923" localSheetId="2">Date!#REF!</definedName>
    <definedName name="tables_4924" localSheetId="2">Date!#REF!</definedName>
    <definedName name="tables_4925" localSheetId="2">Date!#REF!</definedName>
    <definedName name="tables_4926" localSheetId="2">Date!#REF!</definedName>
    <definedName name="tables_4927" localSheetId="2">Date!#REF!</definedName>
    <definedName name="tables_4928" localSheetId="2">Date!#REF!</definedName>
    <definedName name="tables_4929" localSheetId="2">Date!#REF!</definedName>
    <definedName name="tables_493" localSheetId="2">Date!#REF!</definedName>
    <definedName name="tables_4930" localSheetId="2">Date!#REF!</definedName>
    <definedName name="tables_4931" localSheetId="2">Date!#REF!</definedName>
    <definedName name="tables_4932" localSheetId="2">Date!#REF!</definedName>
    <definedName name="tables_4933" localSheetId="2">Date!#REF!</definedName>
    <definedName name="tables_4934" localSheetId="2">Date!#REF!</definedName>
    <definedName name="tables_4935" localSheetId="2">Date!#REF!</definedName>
    <definedName name="tables_4936" localSheetId="2">Date!#REF!</definedName>
    <definedName name="tables_4937" localSheetId="2">Date!#REF!</definedName>
    <definedName name="tables_4938" localSheetId="2">Date!#REF!</definedName>
    <definedName name="tables_4939" localSheetId="2">Date!#REF!</definedName>
    <definedName name="tables_494" localSheetId="2">Date!#REF!</definedName>
    <definedName name="tables_4940" localSheetId="2">Date!#REF!</definedName>
    <definedName name="tables_4941" localSheetId="2">Date!#REF!</definedName>
    <definedName name="tables_4942" localSheetId="2">Date!#REF!</definedName>
    <definedName name="tables_4943" localSheetId="2">Date!#REF!</definedName>
    <definedName name="tables_4944" localSheetId="2">Date!#REF!</definedName>
    <definedName name="tables_4945" localSheetId="2">Date!#REF!</definedName>
    <definedName name="tables_4946" localSheetId="2">Date!#REF!</definedName>
    <definedName name="tables_4947" localSheetId="2">Date!#REF!</definedName>
    <definedName name="tables_4948" localSheetId="2">Date!#REF!</definedName>
    <definedName name="tables_4949" localSheetId="2">Date!#REF!</definedName>
    <definedName name="tables_495" localSheetId="2">Date!#REF!</definedName>
    <definedName name="tables_4950" localSheetId="2">Date!#REF!</definedName>
    <definedName name="tables_4951" localSheetId="2">Date!#REF!</definedName>
    <definedName name="tables_4952" localSheetId="2">Date!#REF!</definedName>
    <definedName name="tables_4953" localSheetId="2">Date!#REF!</definedName>
    <definedName name="tables_4954" localSheetId="2">Date!#REF!</definedName>
    <definedName name="tables_4955" localSheetId="2">Date!#REF!</definedName>
    <definedName name="tables_4956" localSheetId="2">Date!#REF!</definedName>
    <definedName name="tables_4957" localSheetId="2">Date!#REF!</definedName>
    <definedName name="tables_4958" localSheetId="2">Date!#REF!</definedName>
    <definedName name="tables_4959" localSheetId="2">Date!#REF!</definedName>
    <definedName name="tables_496" localSheetId="2">Date!#REF!</definedName>
    <definedName name="tables_4960" localSheetId="2">Date!#REF!</definedName>
    <definedName name="tables_4961" localSheetId="2">Date!#REF!</definedName>
    <definedName name="tables_4962" localSheetId="2">Date!#REF!</definedName>
    <definedName name="tables_4963" localSheetId="2">Date!#REF!</definedName>
    <definedName name="tables_4964" localSheetId="2">Date!#REF!</definedName>
    <definedName name="tables_4965" localSheetId="2">Date!#REF!</definedName>
    <definedName name="tables_4966" localSheetId="2">Date!#REF!</definedName>
    <definedName name="tables_4967" localSheetId="2">Date!#REF!</definedName>
    <definedName name="tables_4968" localSheetId="2">Date!#REF!</definedName>
    <definedName name="tables_4969" localSheetId="2">Date!#REF!</definedName>
    <definedName name="tables_497" localSheetId="2">Date!#REF!</definedName>
    <definedName name="tables_4970" localSheetId="2">Date!#REF!</definedName>
    <definedName name="tables_4971" localSheetId="2">Date!#REF!</definedName>
    <definedName name="tables_4972" localSheetId="2">Date!#REF!</definedName>
    <definedName name="tables_4973" localSheetId="2">Date!#REF!</definedName>
    <definedName name="tables_4974" localSheetId="2">Date!#REF!</definedName>
    <definedName name="tables_4975" localSheetId="2">Date!#REF!</definedName>
    <definedName name="tables_4976" localSheetId="2">Date!#REF!</definedName>
    <definedName name="tables_4977" localSheetId="2">Date!#REF!</definedName>
    <definedName name="tables_4978" localSheetId="2">Date!#REF!</definedName>
    <definedName name="tables_4979" localSheetId="2">Date!#REF!</definedName>
    <definedName name="tables_498" localSheetId="2">Date!#REF!</definedName>
    <definedName name="tables_4980" localSheetId="2">Date!#REF!</definedName>
    <definedName name="tables_4981" localSheetId="2">Date!#REF!</definedName>
    <definedName name="tables_4982" localSheetId="2">Date!#REF!</definedName>
    <definedName name="tables_4983" localSheetId="2">Date!#REF!</definedName>
    <definedName name="tables_4984" localSheetId="2">Date!#REF!</definedName>
    <definedName name="tables_4985" localSheetId="2">Date!#REF!</definedName>
    <definedName name="tables_4986" localSheetId="2">Date!#REF!</definedName>
    <definedName name="tables_4987" localSheetId="2">Date!#REF!</definedName>
    <definedName name="tables_4988" localSheetId="2">Date!#REF!</definedName>
    <definedName name="tables_4989" localSheetId="2">Date!#REF!</definedName>
    <definedName name="tables_499" localSheetId="2">Date!#REF!</definedName>
    <definedName name="tables_4990" localSheetId="2">Date!#REF!</definedName>
    <definedName name="tables_4991" localSheetId="2">Date!#REF!</definedName>
    <definedName name="tables_4992" localSheetId="2">Date!#REF!</definedName>
    <definedName name="tables_4993" localSheetId="2">Date!#REF!</definedName>
    <definedName name="tables_4994" localSheetId="2">Date!#REF!</definedName>
    <definedName name="tables_4995" localSheetId="2">Date!#REF!</definedName>
    <definedName name="tables_4996" localSheetId="2">Date!#REF!</definedName>
    <definedName name="tables_4997" localSheetId="2">Date!#REF!</definedName>
    <definedName name="tables_4998" localSheetId="2">Date!#REF!</definedName>
    <definedName name="tables_4999" localSheetId="2">Date!#REF!</definedName>
    <definedName name="tables_5" localSheetId="2">Date!#REF!</definedName>
    <definedName name="tables_50" localSheetId="2">Date!#REF!</definedName>
    <definedName name="tables_500" localSheetId="2">Date!#REF!</definedName>
    <definedName name="tables_5000" localSheetId="2">Date!#REF!</definedName>
    <definedName name="tables_5001" localSheetId="2">Date!#REF!</definedName>
    <definedName name="tables_5002" localSheetId="2">Date!#REF!</definedName>
    <definedName name="tables_5003" localSheetId="2">Date!#REF!</definedName>
    <definedName name="tables_5004" localSheetId="2">Date!#REF!</definedName>
    <definedName name="tables_5005" localSheetId="2">Date!#REF!</definedName>
    <definedName name="tables_5006" localSheetId="2">Date!#REF!</definedName>
    <definedName name="tables_5007" localSheetId="2">Date!#REF!</definedName>
    <definedName name="tables_5008" localSheetId="2">Date!#REF!</definedName>
    <definedName name="tables_5009" localSheetId="2">Date!#REF!</definedName>
    <definedName name="tables_501" localSheetId="2">Date!#REF!</definedName>
    <definedName name="tables_5010" localSheetId="2">Date!#REF!</definedName>
    <definedName name="tables_5011" localSheetId="2">Date!#REF!</definedName>
    <definedName name="tables_5012" localSheetId="2">Date!#REF!</definedName>
    <definedName name="tables_5013" localSheetId="2">Date!#REF!</definedName>
    <definedName name="tables_5014" localSheetId="2">Date!#REF!</definedName>
    <definedName name="tables_5015" localSheetId="2">Date!#REF!</definedName>
    <definedName name="tables_5016" localSheetId="2">Date!#REF!</definedName>
    <definedName name="tables_5017" localSheetId="2">Date!#REF!</definedName>
    <definedName name="tables_5018" localSheetId="2">Date!#REF!</definedName>
    <definedName name="tables_5019" localSheetId="2">Date!#REF!</definedName>
    <definedName name="tables_502" localSheetId="2">Date!#REF!</definedName>
    <definedName name="tables_5020" localSheetId="2">Date!#REF!</definedName>
    <definedName name="tables_5021" localSheetId="2">Date!#REF!</definedName>
    <definedName name="tables_5022" localSheetId="2">Date!#REF!</definedName>
    <definedName name="tables_5023" localSheetId="2">Date!#REF!</definedName>
    <definedName name="tables_5024" localSheetId="2">Date!#REF!</definedName>
    <definedName name="tables_5025" localSheetId="2">Date!#REF!</definedName>
    <definedName name="tables_5026" localSheetId="2">Date!#REF!</definedName>
    <definedName name="tables_5027" localSheetId="2">Date!#REF!</definedName>
    <definedName name="tables_5028" localSheetId="2">Date!#REF!</definedName>
    <definedName name="tables_5029" localSheetId="2">Date!#REF!</definedName>
    <definedName name="tables_503" localSheetId="2">Date!#REF!</definedName>
    <definedName name="tables_5030" localSheetId="2">Date!#REF!</definedName>
    <definedName name="tables_5031" localSheetId="2">Date!#REF!</definedName>
    <definedName name="tables_5032" localSheetId="2">Date!#REF!</definedName>
    <definedName name="tables_5033" localSheetId="2">Date!#REF!</definedName>
    <definedName name="tables_5034" localSheetId="2">Date!#REF!</definedName>
    <definedName name="tables_5035" localSheetId="2">Date!#REF!</definedName>
    <definedName name="tables_5036" localSheetId="2">Date!#REF!</definedName>
    <definedName name="tables_5037" localSheetId="2">Date!#REF!</definedName>
    <definedName name="tables_5038" localSheetId="2">Date!#REF!</definedName>
    <definedName name="tables_5039" localSheetId="2">Date!#REF!</definedName>
    <definedName name="tables_504" localSheetId="2">Date!#REF!</definedName>
    <definedName name="tables_5040" localSheetId="2">Date!#REF!</definedName>
    <definedName name="tables_5041" localSheetId="2">Date!#REF!</definedName>
    <definedName name="tables_5042" localSheetId="2">Date!#REF!</definedName>
    <definedName name="tables_5043" localSheetId="2">Date!#REF!</definedName>
    <definedName name="tables_5044" localSheetId="2">Date!#REF!</definedName>
    <definedName name="tables_5045" localSheetId="2">Date!#REF!</definedName>
    <definedName name="tables_5046" localSheetId="2">Date!#REF!</definedName>
    <definedName name="tables_5047" localSheetId="2">Date!#REF!</definedName>
    <definedName name="tables_5048" localSheetId="2">Date!#REF!</definedName>
    <definedName name="tables_5049" localSheetId="2">Date!#REF!</definedName>
    <definedName name="tables_505" localSheetId="2">Date!#REF!</definedName>
    <definedName name="tables_5050" localSheetId="2">Date!#REF!</definedName>
    <definedName name="tables_5051" localSheetId="2">Date!#REF!</definedName>
    <definedName name="tables_5052" localSheetId="2">Date!#REF!</definedName>
    <definedName name="tables_5053" localSheetId="2">Date!#REF!</definedName>
    <definedName name="tables_5054" localSheetId="2">Date!#REF!</definedName>
    <definedName name="tables_5055" localSheetId="2">Date!#REF!</definedName>
    <definedName name="tables_5056" localSheetId="2">Date!#REF!</definedName>
    <definedName name="tables_5057" localSheetId="2">Date!#REF!</definedName>
    <definedName name="tables_5058" localSheetId="2">Date!#REF!</definedName>
    <definedName name="tables_5059" localSheetId="2">Date!#REF!</definedName>
    <definedName name="tables_506" localSheetId="2">Date!#REF!</definedName>
    <definedName name="tables_5060" localSheetId="2">Date!#REF!</definedName>
    <definedName name="tables_5061" localSheetId="2">Date!#REF!</definedName>
    <definedName name="tables_5062" localSheetId="2">Date!#REF!</definedName>
    <definedName name="tables_5063" localSheetId="2">Date!#REF!</definedName>
    <definedName name="tables_5064" localSheetId="2">Date!#REF!</definedName>
    <definedName name="tables_5065" localSheetId="2">Date!#REF!</definedName>
    <definedName name="tables_5066" localSheetId="2">Date!#REF!</definedName>
    <definedName name="tables_5067" localSheetId="2">Date!#REF!</definedName>
    <definedName name="tables_5068" localSheetId="2">Date!#REF!</definedName>
    <definedName name="tables_5069" localSheetId="2">Date!#REF!</definedName>
    <definedName name="tables_507" localSheetId="2">Date!#REF!</definedName>
    <definedName name="tables_5070" localSheetId="2">Date!#REF!</definedName>
    <definedName name="tables_5071" localSheetId="2">Date!#REF!</definedName>
    <definedName name="tables_5072" localSheetId="2">Date!#REF!</definedName>
    <definedName name="tables_5073" localSheetId="2">Date!#REF!</definedName>
    <definedName name="tables_5074" localSheetId="2">Date!#REF!</definedName>
    <definedName name="tables_5075" localSheetId="2">Date!#REF!</definedName>
    <definedName name="tables_5076" localSheetId="2">Date!#REF!</definedName>
    <definedName name="tables_5077" localSheetId="2">Date!#REF!</definedName>
    <definedName name="tables_5078" localSheetId="2">Date!#REF!</definedName>
    <definedName name="tables_5079" localSheetId="2">Date!#REF!</definedName>
    <definedName name="tables_508" localSheetId="2">Date!#REF!</definedName>
    <definedName name="tables_5080" localSheetId="2">Date!#REF!</definedName>
    <definedName name="tables_5081" localSheetId="2">Date!#REF!</definedName>
    <definedName name="tables_5082" localSheetId="2">Date!#REF!</definedName>
    <definedName name="tables_5083" localSheetId="2">Date!#REF!</definedName>
    <definedName name="tables_5084" localSheetId="2">Date!#REF!</definedName>
    <definedName name="tables_5085" localSheetId="2">Date!#REF!</definedName>
    <definedName name="tables_5086" localSheetId="2">Date!#REF!</definedName>
    <definedName name="tables_5087" localSheetId="2">Date!#REF!</definedName>
    <definedName name="tables_5088" localSheetId="2">Date!#REF!</definedName>
    <definedName name="tables_5089" localSheetId="2">Date!#REF!</definedName>
    <definedName name="tables_509" localSheetId="2">Date!#REF!</definedName>
    <definedName name="tables_5090" localSheetId="2">Date!#REF!</definedName>
    <definedName name="tables_5091" localSheetId="2">Date!#REF!</definedName>
    <definedName name="tables_5092" localSheetId="2">Date!#REF!</definedName>
    <definedName name="tables_5093" localSheetId="2">Date!#REF!</definedName>
    <definedName name="tables_5094" localSheetId="2">Date!#REF!</definedName>
    <definedName name="tables_5095" localSheetId="2">Date!#REF!</definedName>
    <definedName name="tables_5096" localSheetId="2">Date!#REF!</definedName>
    <definedName name="tables_5097" localSheetId="2">Date!#REF!</definedName>
    <definedName name="tables_5098" localSheetId="2">Date!#REF!</definedName>
    <definedName name="tables_5099" localSheetId="2">Date!#REF!</definedName>
    <definedName name="tables_51" localSheetId="2">Date!#REF!</definedName>
    <definedName name="tables_510" localSheetId="2">Date!#REF!</definedName>
    <definedName name="tables_5100" localSheetId="2">Date!#REF!</definedName>
    <definedName name="tables_5101" localSheetId="2">Date!#REF!</definedName>
    <definedName name="tables_5102" localSheetId="2">Date!#REF!</definedName>
    <definedName name="tables_5103" localSheetId="2">Date!#REF!</definedName>
    <definedName name="tables_5104" localSheetId="2">Date!#REF!</definedName>
    <definedName name="tables_5105" localSheetId="2">Date!#REF!</definedName>
    <definedName name="tables_5106" localSheetId="2">Date!#REF!</definedName>
    <definedName name="tables_5107" localSheetId="2">Date!#REF!</definedName>
    <definedName name="tables_5108" localSheetId="2">Date!#REF!</definedName>
    <definedName name="tables_5109" localSheetId="2">Date!#REF!</definedName>
    <definedName name="tables_511" localSheetId="2">Date!#REF!</definedName>
    <definedName name="tables_5110" localSheetId="2">Date!#REF!</definedName>
    <definedName name="tables_5111" localSheetId="2">Date!#REF!</definedName>
    <definedName name="tables_5112" localSheetId="2">Date!#REF!</definedName>
    <definedName name="tables_5113" localSheetId="2">Date!#REF!</definedName>
    <definedName name="tables_5114" localSheetId="2">Date!#REF!</definedName>
    <definedName name="tables_5115" localSheetId="2">Date!#REF!</definedName>
    <definedName name="tables_5116" localSheetId="2">Date!#REF!</definedName>
    <definedName name="tables_5117" localSheetId="2">Date!#REF!</definedName>
    <definedName name="tables_5118" localSheetId="2">Date!#REF!</definedName>
    <definedName name="tables_5119" localSheetId="2">Date!#REF!</definedName>
    <definedName name="tables_512" localSheetId="2">Date!#REF!</definedName>
    <definedName name="tables_5120" localSheetId="2">Date!#REF!</definedName>
    <definedName name="tables_5121" localSheetId="2">Date!#REF!</definedName>
    <definedName name="tables_5122" localSheetId="2">Date!#REF!</definedName>
    <definedName name="tables_5123" localSheetId="2">Date!#REF!</definedName>
    <definedName name="tables_5124" localSheetId="2">Date!#REF!</definedName>
    <definedName name="tables_5125" localSheetId="2">Date!#REF!</definedName>
    <definedName name="tables_5126" localSheetId="2">Date!#REF!</definedName>
    <definedName name="tables_5127" localSheetId="2">Date!#REF!</definedName>
    <definedName name="tables_5128" localSheetId="2">Date!#REF!</definedName>
    <definedName name="tables_5129" localSheetId="2">Date!#REF!</definedName>
    <definedName name="tables_513" localSheetId="2">Date!#REF!</definedName>
    <definedName name="tables_5130" localSheetId="2">Date!#REF!</definedName>
    <definedName name="tables_5131" localSheetId="2">Date!#REF!</definedName>
    <definedName name="tables_5132" localSheetId="2">Date!#REF!</definedName>
    <definedName name="tables_5133" localSheetId="2">Date!#REF!</definedName>
    <definedName name="tables_5134" localSheetId="2">Date!#REF!</definedName>
    <definedName name="tables_5135" localSheetId="2">Date!#REF!</definedName>
    <definedName name="tables_5136" localSheetId="2">Date!#REF!</definedName>
    <definedName name="tables_5137" localSheetId="2">Date!#REF!</definedName>
    <definedName name="tables_5138" localSheetId="2">Date!#REF!</definedName>
    <definedName name="tables_5139" localSheetId="2">Date!#REF!</definedName>
    <definedName name="tables_514" localSheetId="2">Date!#REF!</definedName>
    <definedName name="tables_5140" localSheetId="2">Date!#REF!</definedName>
    <definedName name="tables_5141" localSheetId="2">Date!#REF!</definedName>
    <definedName name="tables_5142" localSheetId="2">Date!#REF!</definedName>
    <definedName name="tables_5143" localSheetId="2">Date!#REF!</definedName>
    <definedName name="tables_5144" localSheetId="2">Date!#REF!</definedName>
    <definedName name="tables_5145" localSheetId="2">Date!#REF!</definedName>
    <definedName name="tables_5146" localSheetId="2">Date!#REF!</definedName>
    <definedName name="tables_5147" localSheetId="2">Date!#REF!</definedName>
    <definedName name="tables_5148" localSheetId="2">Date!#REF!</definedName>
    <definedName name="tables_5149" localSheetId="2">Date!#REF!</definedName>
    <definedName name="tables_515" localSheetId="2">Date!#REF!</definedName>
    <definedName name="tables_5150" localSheetId="2">Date!#REF!</definedName>
    <definedName name="tables_5151" localSheetId="2">Date!#REF!</definedName>
    <definedName name="tables_5152" localSheetId="2">Date!#REF!</definedName>
    <definedName name="tables_5153" localSheetId="2">Date!#REF!</definedName>
    <definedName name="tables_5154" localSheetId="2">Date!#REF!</definedName>
    <definedName name="tables_5155" localSheetId="2">Date!#REF!</definedName>
    <definedName name="tables_5156" localSheetId="2">Date!#REF!</definedName>
    <definedName name="tables_5157" localSheetId="2">Date!#REF!</definedName>
    <definedName name="tables_5158" localSheetId="2">Date!#REF!</definedName>
    <definedName name="tables_5159" localSheetId="2">Date!#REF!</definedName>
    <definedName name="tables_516" localSheetId="2">Date!#REF!</definedName>
    <definedName name="tables_5160" localSheetId="2">Date!#REF!</definedName>
    <definedName name="tables_5161" localSheetId="2">Date!#REF!</definedName>
    <definedName name="tables_5162" localSheetId="2">Date!#REF!</definedName>
    <definedName name="tables_5163" localSheetId="2">Date!#REF!</definedName>
    <definedName name="tables_5164" localSheetId="2">Date!#REF!</definedName>
    <definedName name="tables_5165" localSheetId="2">Date!#REF!</definedName>
    <definedName name="tables_5166" localSheetId="2">Date!#REF!</definedName>
    <definedName name="tables_5167" localSheetId="2">Date!#REF!</definedName>
    <definedName name="tables_5168" localSheetId="2">Date!#REF!</definedName>
    <definedName name="tables_5169" localSheetId="2">Date!#REF!</definedName>
    <definedName name="tables_517" localSheetId="2">Date!#REF!</definedName>
    <definedName name="tables_5170" localSheetId="2">Date!#REF!</definedName>
    <definedName name="tables_5171" localSheetId="2">Date!#REF!</definedName>
    <definedName name="tables_5172" localSheetId="2">Date!#REF!</definedName>
    <definedName name="tables_5173" localSheetId="2">Date!#REF!</definedName>
    <definedName name="tables_5174" localSheetId="2">Date!#REF!</definedName>
    <definedName name="tables_5175" localSheetId="2">Date!#REF!</definedName>
    <definedName name="tables_5176" localSheetId="2">Date!#REF!</definedName>
    <definedName name="tables_5177" localSheetId="2">Date!#REF!</definedName>
    <definedName name="tables_5178" localSheetId="2">Date!#REF!</definedName>
    <definedName name="tables_5179" localSheetId="2">Date!#REF!</definedName>
    <definedName name="tables_518" localSheetId="2">Date!#REF!</definedName>
    <definedName name="tables_5180" localSheetId="2">Date!#REF!</definedName>
    <definedName name="tables_5181" localSheetId="2">Date!#REF!</definedName>
    <definedName name="tables_5182" localSheetId="2">Date!#REF!</definedName>
    <definedName name="tables_5183" localSheetId="2">Date!#REF!</definedName>
    <definedName name="tables_5184" localSheetId="2">Date!#REF!</definedName>
    <definedName name="tables_5185" localSheetId="2">Date!#REF!</definedName>
    <definedName name="tables_5186" localSheetId="2">Date!#REF!</definedName>
    <definedName name="tables_5187" localSheetId="2">Date!#REF!</definedName>
    <definedName name="tables_5188" localSheetId="2">Date!#REF!</definedName>
    <definedName name="tables_5189" localSheetId="2">Date!#REF!</definedName>
    <definedName name="tables_519" localSheetId="2">Date!#REF!</definedName>
    <definedName name="tables_5190" localSheetId="2">Date!#REF!</definedName>
    <definedName name="tables_5191" localSheetId="2">Date!#REF!</definedName>
    <definedName name="tables_5192" localSheetId="2">Date!#REF!</definedName>
    <definedName name="tables_5193" localSheetId="2">Date!#REF!</definedName>
    <definedName name="tables_5194" localSheetId="2">Date!#REF!</definedName>
    <definedName name="tables_5195" localSheetId="2">Date!#REF!</definedName>
    <definedName name="tables_5196" localSheetId="2">Date!#REF!</definedName>
    <definedName name="tables_5197" localSheetId="2">Date!#REF!</definedName>
    <definedName name="tables_5198" localSheetId="2">Date!#REF!</definedName>
    <definedName name="tables_5199" localSheetId="2">Date!#REF!</definedName>
    <definedName name="tables_52" localSheetId="2">Date!#REF!</definedName>
    <definedName name="tables_520" localSheetId="2">Date!#REF!</definedName>
    <definedName name="tables_5200" localSheetId="2">Date!#REF!</definedName>
    <definedName name="tables_5201" localSheetId="2">Date!#REF!</definedName>
    <definedName name="tables_5202" localSheetId="2">Date!#REF!</definedName>
    <definedName name="tables_5203" localSheetId="2">Date!#REF!</definedName>
    <definedName name="tables_5204" localSheetId="2">Date!#REF!</definedName>
    <definedName name="tables_5205" localSheetId="2">Date!#REF!</definedName>
    <definedName name="tables_5206" localSheetId="2">Date!#REF!</definedName>
    <definedName name="tables_5207" localSheetId="2">Date!#REF!</definedName>
    <definedName name="tables_5208" localSheetId="2">Date!#REF!</definedName>
    <definedName name="tables_5209" localSheetId="2">Date!#REF!</definedName>
    <definedName name="tables_521" localSheetId="2">Date!#REF!</definedName>
    <definedName name="tables_5210" localSheetId="2">Date!#REF!</definedName>
    <definedName name="tables_5211" localSheetId="2">Date!#REF!</definedName>
    <definedName name="tables_5212" localSheetId="2">Date!#REF!</definedName>
    <definedName name="tables_5213" localSheetId="2">Date!#REF!</definedName>
    <definedName name="tables_5214" localSheetId="2">Date!#REF!</definedName>
    <definedName name="tables_5215" localSheetId="2">Date!#REF!</definedName>
    <definedName name="tables_5216" localSheetId="2">Date!#REF!</definedName>
    <definedName name="tables_5217" localSheetId="2">Date!#REF!</definedName>
    <definedName name="tables_5218" localSheetId="2">Date!#REF!</definedName>
    <definedName name="tables_5219" localSheetId="2">Date!#REF!</definedName>
    <definedName name="tables_522" localSheetId="2">Date!#REF!</definedName>
    <definedName name="tables_5220" localSheetId="2">Date!#REF!</definedName>
    <definedName name="tables_5221" localSheetId="2">Date!#REF!</definedName>
    <definedName name="tables_5222" localSheetId="2">Date!#REF!</definedName>
    <definedName name="tables_5223" localSheetId="2">Date!#REF!</definedName>
    <definedName name="tables_5224" localSheetId="2">Date!#REF!</definedName>
    <definedName name="tables_5225" localSheetId="2">Date!#REF!</definedName>
    <definedName name="tables_5226" localSheetId="2">Date!#REF!</definedName>
    <definedName name="tables_5227" localSheetId="2">Date!#REF!</definedName>
    <definedName name="tables_5228" localSheetId="2">Date!#REF!</definedName>
    <definedName name="tables_5229" localSheetId="2">Date!#REF!</definedName>
    <definedName name="tables_523" localSheetId="2">Date!#REF!</definedName>
    <definedName name="tables_5230" localSheetId="2">Date!#REF!</definedName>
    <definedName name="tables_5231" localSheetId="2">Date!#REF!</definedName>
    <definedName name="tables_5232" localSheetId="2">Date!#REF!</definedName>
    <definedName name="tables_5233" localSheetId="2">Date!#REF!</definedName>
    <definedName name="tables_5234" localSheetId="2">Date!#REF!</definedName>
    <definedName name="tables_5235" localSheetId="2">Date!#REF!</definedName>
    <definedName name="tables_5236" localSheetId="2">Date!#REF!</definedName>
    <definedName name="tables_5237" localSheetId="2">Date!#REF!</definedName>
    <definedName name="tables_5238" localSheetId="2">Date!#REF!</definedName>
    <definedName name="tables_5239" localSheetId="2">Date!#REF!</definedName>
    <definedName name="tables_524" localSheetId="2">Date!#REF!</definedName>
    <definedName name="tables_5240" localSheetId="2">Date!#REF!</definedName>
    <definedName name="tables_5241" localSheetId="2">Date!#REF!</definedName>
    <definedName name="tables_5242" localSheetId="2">Date!#REF!</definedName>
    <definedName name="tables_5243" localSheetId="2">Date!#REF!</definedName>
    <definedName name="tables_5244" localSheetId="2">Date!#REF!</definedName>
    <definedName name="tables_5245" localSheetId="2">Date!#REF!</definedName>
    <definedName name="tables_5246" localSheetId="2">Date!#REF!</definedName>
    <definedName name="tables_5247" localSheetId="2">Date!#REF!</definedName>
    <definedName name="tables_5248" localSheetId="2">Date!#REF!</definedName>
    <definedName name="tables_5249" localSheetId="2">Date!#REF!</definedName>
    <definedName name="tables_525" localSheetId="2">Date!#REF!</definedName>
    <definedName name="tables_5250" localSheetId="2">Date!#REF!</definedName>
    <definedName name="tables_5251" localSheetId="2">Date!#REF!</definedName>
    <definedName name="tables_5252" localSheetId="2">Date!#REF!</definedName>
    <definedName name="tables_5253" localSheetId="2">Date!#REF!</definedName>
    <definedName name="tables_5254" localSheetId="2">Date!#REF!</definedName>
    <definedName name="tables_5255" localSheetId="2">Date!#REF!</definedName>
    <definedName name="tables_5256" localSheetId="2">Date!#REF!</definedName>
    <definedName name="tables_5257" localSheetId="2">Date!#REF!</definedName>
    <definedName name="tables_5258" localSheetId="2">Date!#REF!</definedName>
    <definedName name="tables_5259" localSheetId="2">Date!#REF!</definedName>
    <definedName name="tables_526" localSheetId="2">Date!#REF!</definedName>
    <definedName name="tables_5260" localSheetId="2">Date!#REF!</definedName>
    <definedName name="tables_5261" localSheetId="2">Date!#REF!</definedName>
    <definedName name="tables_5262" localSheetId="2">Date!#REF!</definedName>
    <definedName name="tables_5263" localSheetId="2">Date!#REF!</definedName>
    <definedName name="tables_5264" localSheetId="2">Date!#REF!</definedName>
    <definedName name="tables_5265" localSheetId="2">Date!#REF!</definedName>
    <definedName name="tables_5266" localSheetId="2">Date!#REF!</definedName>
    <definedName name="tables_5267" localSheetId="2">Date!#REF!</definedName>
    <definedName name="tables_5268" localSheetId="2">Date!#REF!</definedName>
    <definedName name="tables_5269" localSheetId="2">Date!#REF!</definedName>
    <definedName name="tables_527" localSheetId="2">Date!#REF!</definedName>
    <definedName name="tables_5270" localSheetId="2">Date!#REF!</definedName>
    <definedName name="tables_5271" localSheetId="2">Date!#REF!</definedName>
    <definedName name="tables_5272" localSheetId="2">Date!#REF!</definedName>
    <definedName name="tables_5273" localSheetId="2">Date!#REF!</definedName>
    <definedName name="tables_5274" localSheetId="2">Date!#REF!</definedName>
    <definedName name="tables_5275" localSheetId="2">Date!#REF!</definedName>
    <definedName name="tables_5276" localSheetId="2">Date!#REF!</definedName>
    <definedName name="tables_5277" localSheetId="2">Date!#REF!</definedName>
    <definedName name="tables_5278" localSheetId="2">Date!#REF!</definedName>
    <definedName name="tables_5279" localSheetId="2">Date!#REF!</definedName>
    <definedName name="tables_528" localSheetId="2">Date!#REF!</definedName>
    <definedName name="tables_5280" localSheetId="2">Date!#REF!</definedName>
    <definedName name="tables_5281" localSheetId="2">Date!#REF!</definedName>
    <definedName name="tables_5282" localSheetId="2">Date!#REF!</definedName>
    <definedName name="tables_5283" localSheetId="2">Date!#REF!</definedName>
    <definedName name="tables_5284" localSheetId="2">Date!#REF!</definedName>
    <definedName name="tables_5285" localSheetId="2">Date!#REF!</definedName>
    <definedName name="tables_5286" localSheetId="2">Date!#REF!</definedName>
    <definedName name="tables_5287" localSheetId="2">Date!#REF!</definedName>
    <definedName name="tables_5288" localSheetId="2">Date!#REF!</definedName>
    <definedName name="tables_5289" localSheetId="2">Date!#REF!</definedName>
    <definedName name="tables_529" localSheetId="2">Date!#REF!</definedName>
    <definedName name="tables_5290" localSheetId="2">Date!#REF!</definedName>
    <definedName name="tables_5291" localSheetId="2">Date!#REF!</definedName>
    <definedName name="tables_5292" localSheetId="2">Date!#REF!</definedName>
    <definedName name="tables_5293" localSheetId="2">Date!#REF!</definedName>
    <definedName name="tables_5294" localSheetId="2">Date!#REF!</definedName>
    <definedName name="tables_5295" localSheetId="2">Date!#REF!</definedName>
    <definedName name="tables_5296" localSheetId="2">Date!#REF!</definedName>
    <definedName name="tables_5297" localSheetId="2">Date!#REF!</definedName>
    <definedName name="tables_5298" localSheetId="2">Date!#REF!</definedName>
    <definedName name="tables_5299" localSheetId="2">Date!#REF!</definedName>
    <definedName name="tables_53" localSheetId="2">Date!#REF!</definedName>
    <definedName name="tables_530" localSheetId="2">Date!#REF!</definedName>
    <definedName name="tables_5300" localSheetId="2">Date!#REF!</definedName>
    <definedName name="tables_5301" localSheetId="2">Date!#REF!</definedName>
    <definedName name="tables_5302" localSheetId="2">Date!#REF!</definedName>
    <definedName name="tables_5303" localSheetId="2">Date!#REF!</definedName>
    <definedName name="tables_5304" localSheetId="2">Date!#REF!</definedName>
    <definedName name="tables_5305" localSheetId="2">Date!#REF!</definedName>
    <definedName name="tables_5306" localSheetId="2">Date!#REF!</definedName>
    <definedName name="tables_5307" localSheetId="2">Date!#REF!</definedName>
    <definedName name="tables_5308" localSheetId="2">Date!#REF!</definedName>
    <definedName name="tables_5309" localSheetId="2">Date!#REF!</definedName>
    <definedName name="tables_531" localSheetId="2">Date!#REF!</definedName>
    <definedName name="tables_5310" localSheetId="2">Date!#REF!</definedName>
    <definedName name="tables_5311" localSheetId="2">Date!#REF!</definedName>
    <definedName name="tables_5312" localSheetId="2">Date!#REF!</definedName>
    <definedName name="tables_5313" localSheetId="2">Date!#REF!</definedName>
    <definedName name="tables_5314" localSheetId="2">Date!#REF!</definedName>
    <definedName name="tables_5315" localSheetId="2">Date!#REF!</definedName>
    <definedName name="tables_5316" localSheetId="2">Date!#REF!</definedName>
    <definedName name="tables_5317" localSheetId="2">Date!#REF!</definedName>
    <definedName name="tables_5318" localSheetId="2">Date!#REF!</definedName>
    <definedName name="tables_5319" localSheetId="2">Date!#REF!</definedName>
    <definedName name="tables_532" localSheetId="2">Date!#REF!</definedName>
    <definedName name="tables_5320" localSheetId="2">Date!#REF!</definedName>
    <definedName name="tables_5321" localSheetId="2">Date!#REF!</definedName>
    <definedName name="tables_5322" localSheetId="2">Date!#REF!</definedName>
    <definedName name="tables_5323" localSheetId="2">Date!#REF!</definedName>
    <definedName name="tables_5324" localSheetId="2">Date!#REF!</definedName>
    <definedName name="tables_5325" localSheetId="2">Date!#REF!</definedName>
    <definedName name="tables_5326" localSheetId="2">Date!#REF!</definedName>
    <definedName name="tables_5327" localSheetId="2">Date!#REF!</definedName>
    <definedName name="tables_5328" localSheetId="2">Date!#REF!</definedName>
    <definedName name="tables_5329" localSheetId="2">Date!#REF!</definedName>
    <definedName name="tables_533" localSheetId="2">Date!#REF!</definedName>
    <definedName name="tables_5330" localSheetId="2">Date!#REF!</definedName>
    <definedName name="tables_5331" localSheetId="2">Date!#REF!</definedName>
    <definedName name="tables_5332" localSheetId="2">Date!#REF!</definedName>
    <definedName name="tables_5333" localSheetId="2">Date!#REF!</definedName>
    <definedName name="tables_5334" localSheetId="2">Date!#REF!</definedName>
    <definedName name="tables_5335" localSheetId="2">Date!#REF!</definedName>
    <definedName name="tables_5336" localSheetId="2">Date!#REF!</definedName>
    <definedName name="tables_5337" localSheetId="2">Date!#REF!</definedName>
    <definedName name="tables_5338" localSheetId="2">Date!#REF!</definedName>
    <definedName name="tables_5339" localSheetId="2">Date!#REF!</definedName>
    <definedName name="tables_534" localSheetId="2">Date!#REF!</definedName>
    <definedName name="tables_5340" localSheetId="2">Date!#REF!</definedName>
    <definedName name="tables_5341" localSheetId="2">Date!#REF!</definedName>
    <definedName name="tables_5342" localSheetId="2">Date!#REF!</definedName>
    <definedName name="tables_5343" localSheetId="2">Date!#REF!</definedName>
    <definedName name="tables_5344" localSheetId="2">Date!#REF!</definedName>
    <definedName name="tables_5345" localSheetId="2">Date!#REF!</definedName>
    <definedName name="tables_5346" localSheetId="2">Date!#REF!</definedName>
    <definedName name="tables_5347" localSheetId="2">Date!#REF!</definedName>
    <definedName name="tables_5348" localSheetId="2">Date!#REF!</definedName>
    <definedName name="tables_5349" localSheetId="2">Date!#REF!</definedName>
    <definedName name="tables_535" localSheetId="2">Date!#REF!</definedName>
    <definedName name="tables_5350" localSheetId="2">Date!#REF!</definedName>
    <definedName name="tables_5351" localSheetId="2">Date!#REF!</definedName>
    <definedName name="tables_5352" localSheetId="2">Date!#REF!</definedName>
    <definedName name="tables_5353" localSheetId="2">Date!#REF!</definedName>
    <definedName name="tables_5354" localSheetId="2">Date!#REF!</definedName>
    <definedName name="tables_5355" localSheetId="2">Date!#REF!</definedName>
    <definedName name="tables_5356" localSheetId="2">Date!#REF!</definedName>
    <definedName name="tables_5357" localSheetId="2">Date!#REF!</definedName>
    <definedName name="tables_5358" localSheetId="2">Date!#REF!</definedName>
    <definedName name="tables_5359" localSheetId="2">Date!#REF!</definedName>
    <definedName name="tables_536" localSheetId="2">Date!#REF!</definedName>
    <definedName name="tables_5360" localSheetId="2">Date!#REF!</definedName>
    <definedName name="tables_5361" localSheetId="2">Date!#REF!</definedName>
    <definedName name="tables_5362" localSheetId="2">Date!#REF!</definedName>
    <definedName name="tables_5363" localSheetId="2">Date!#REF!</definedName>
    <definedName name="tables_5364" localSheetId="2">Date!#REF!</definedName>
    <definedName name="tables_5365" localSheetId="2">Date!#REF!</definedName>
    <definedName name="tables_5366" localSheetId="2">Date!#REF!</definedName>
    <definedName name="tables_5367" localSheetId="2">Date!#REF!</definedName>
    <definedName name="tables_5368" localSheetId="2">Date!#REF!</definedName>
    <definedName name="tables_5369" localSheetId="2">Date!#REF!</definedName>
    <definedName name="tables_537" localSheetId="2">Date!#REF!</definedName>
    <definedName name="tables_5370" localSheetId="2">Date!#REF!</definedName>
    <definedName name="tables_5371" localSheetId="2">Date!#REF!</definedName>
    <definedName name="tables_5372" localSheetId="2">Date!#REF!</definedName>
    <definedName name="tables_5373" localSheetId="2">Date!#REF!</definedName>
    <definedName name="tables_5374" localSheetId="2">Date!#REF!</definedName>
    <definedName name="tables_5375" localSheetId="2">Date!#REF!</definedName>
    <definedName name="tables_5376" localSheetId="2">Date!#REF!</definedName>
    <definedName name="tables_5377" localSheetId="2">Date!#REF!</definedName>
    <definedName name="tables_5378" localSheetId="2">Date!#REF!</definedName>
    <definedName name="tables_5379" localSheetId="2">Date!#REF!</definedName>
    <definedName name="tables_538" localSheetId="2">Date!#REF!</definedName>
    <definedName name="tables_5380" localSheetId="2">Date!#REF!</definedName>
    <definedName name="tables_5381" localSheetId="2">Date!#REF!</definedName>
    <definedName name="tables_5382" localSheetId="2">Date!#REF!</definedName>
    <definedName name="tables_5383" localSheetId="2">Date!#REF!</definedName>
    <definedName name="tables_5384" localSheetId="2">Date!#REF!</definedName>
    <definedName name="tables_5385" localSheetId="2">Date!#REF!</definedName>
    <definedName name="tables_5386" localSheetId="2">Date!#REF!</definedName>
    <definedName name="tables_5387" localSheetId="2">Date!#REF!</definedName>
    <definedName name="tables_5388" localSheetId="2">Date!#REF!</definedName>
    <definedName name="tables_5389" localSheetId="2">Date!#REF!</definedName>
    <definedName name="tables_539" localSheetId="2">Date!#REF!</definedName>
    <definedName name="tables_5390" localSheetId="2">Date!#REF!</definedName>
    <definedName name="tables_5391" localSheetId="2">Date!#REF!</definedName>
    <definedName name="tables_5392" localSheetId="2">Date!#REF!</definedName>
    <definedName name="tables_5393" localSheetId="2">Date!#REF!</definedName>
    <definedName name="tables_5394" localSheetId="2">Date!#REF!</definedName>
    <definedName name="tables_5395" localSheetId="2">Date!#REF!</definedName>
    <definedName name="tables_5396" localSheetId="2">Date!#REF!</definedName>
    <definedName name="tables_5397" localSheetId="2">Date!#REF!</definedName>
    <definedName name="tables_5398" localSheetId="2">Date!#REF!</definedName>
    <definedName name="tables_5399" localSheetId="2">Date!#REF!</definedName>
    <definedName name="tables_54" localSheetId="2">Date!#REF!</definedName>
    <definedName name="tables_540" localSheetId="2">Date!#REF!</definedName>
    <definedName name="tables_5400" localSheetId="2">Date!#REF!</definedName>
    <definedName name="tables_5401" localSheetId="2">Date!#REF!</definedName>
    <definedName name="tables_5402" localSheetId="2">Date!#REF!</definedName>
    <definedName name="tables_5403" localSheetId="2">Date!#REF!</definedName>
    <definedName name="tables_5404" localSheetId="2">Date!#REF!</definedName>
    <definedName name="tables_5405" localSheetId="2">Date!#REF!</definedName>
    <definedName name="tables_5406" localSheetId="2">Date!#REF!</definedName>
    <definedName name="tables_5407" localSheetId="2">Date!#REF!</definedName>
    <definedName name="tables_5408" localSheetId="2">Date!#REF!</definedName>
    <definedName name="tables_5409" localSheetId="2">Date!#REF!</definedName>
    <definedName name="tables_541" localSheetId="2">Date!#REF!</definedName>
    <definedName name="tables_5410" localSheetId="2">Date!#REF!</definedName>
    <definedName name="tables_5411" localSheetId="2">Date!#REF!</definedName>
    <definedName name="tables_5412" localSheetId="2">Date!#REF!</definedName>
    <definedName name="tables_5413" localSheetId="2">Date!#REF!</definedName>
    <definedName name="tables_5414" localSheetId="2">Date!#REF!</definedName>
    <definedName name="tables_5415" localSheetId="2">Date!#REF!</definedName>
    <definedName name="tables_5416" localSheetId="2">Date!#REF!</definedName>
    <definedName name="tables_5417" localSheetId="2">Date!#REF!</definedName>
    <definedName name="tables_5418" localSheetId="2">Date!#REF!</definedName>
    <definedName name="tables_5419" localSheetId="2">Date!#REF!</definedName>
    <definedName name="tables_542" localSheetId="2">Date!#REF!</definedName>
    <definedName name="tables_5420" localSheetId="2">Date!#REF!</definedName>
    <definedName name="tables_5421" localSheetId="2">Date!#REF!</definedName>
    <definedName name="tables_5422" localSheetId="2">Date!#REF!</definedName>
    <definedName name="tables_5423" localSheetId="2">Date!#REF!</definedName>
    <definedName name="tables_5424" localSheetId="2">Date!#REF!</definedName>
    <definedName name="tables_5425" localSheetId="2">Date!#REF!</definedName>
    <definedName name="tables_5426" localSheetId="2">Date!#REF!</definedName>
    <definedName name="tables_5427" localSheetId="2">Date!#REF!</definedName>
    <definedName name="tables_5428" localSheetId="2">Date!#REF!</definedName>
    <definedName name="tables_5429" localSheetId="2">Date!#REF!</definedName>
    <definedName name="tables_543" localSheetId="2">Date!#REF!</definedName>
    <definedName name="tables_5430" localSheetId="2">Date!#REF!</definedName>
    <definedName name="tables_5431" localSheetId="2">Date!#REF!</definedName>
    <definedName name="tables_5432" localSheetId="2">Date!#REF!</definedName>
    <definedName name="tables_5433" localSheetId="2">Date!#REF!</definedName>
    <definedName name="tables_5434" localSheetId="2">Date!#REF!</definedName>
    <definedName name="tables_5435" localSheetId="2">Date!#REF!</definedName>
    <definedName name="tables_5436" localSheetId="2">Date!#REF!</definedName>
    <definedName name="tables_5437" localSheetId="2">Date!#REF!</definedName>
    <definedName name="tables_5438" localSheetId="2">Date!#REF!</definedName>
    <definedName name="tables_5439" localSheetId="2">Date!#REF!</definedName>
    <definedName name="tables_544" localSheetId="2">Date!#REF!</definedName>
    <definedName name="tables_5440" localSheetId="2">Date!#REF!</definedName>
    <definedName name="tables_5441" localSheetId="2">Date!#REF!</definedName>
    <definedName name="tables_5442" localSheetId="2">Date!#REF!</definedName>
    <definedName name="tables_5443" localSheetId="2">Date!#REF!</definedName>
    <definedName name="tables_5444" localSheetId="2">Date!#REF!</definedName>
    <definedName name="tables_5445" localSheetId="2">Date!#REF!</definedName>
    <definedName name="tables_5446" localSheetId="2">Date!#REF!</definedName>
    <definedName name="tables_5447" localSheetId="2">Date!#REF!</definedName>
    <definedName name="tables_5448" localSheetId="2">Date!#REF!</definedName>
    <definedName name="tables_5449" localSheetId="2">Date!#REF!</definedName>
    <definedName name="tables_545" localSheetId="2">Date!#REF!</definedName>
    <definedName name="tables_5450" localSheetId="2">Date!#REF!</definedName>
    <definedName name="tables_5451" localSheetId="2">Date!#REF!</definedName>
    <definedName name="tables_5452" localSheetId="2">Date!#REF!</definedName>
    <definedName name="tables_5453" localSheetId="2">Date!#REF!</definedName>
    <definedName name="tables_5454" localSheetId="2">Date!#REF!</definedName>
    <definedName name="tables_5455" localSheetId="2">Date!#REF!</definedName>
    <definedName name="tables_5456" localSheetId="2">Date!#REF!</definedName>
    <definedName name="tables_5457" localSheetId="2">Date!#REF!</definedName>
    <definedName name="tables_5458" localSheetId="2">Date!#REF!</definedName>
    <definedName name="tables_5459" localSheetId="2">Date!#REF!</definedName>
    <definedName name="tables_546" localSheetId="2">Date!#REF!</definedName>
    <definedName name="tables_5460" localSheetId="2">Date!#REF!</definedName>
    <definedName name="tables_5461" localSheetId="2">Date!#REF!</definedName>
    <definedName name="tables_5462" localSheetId="2">Date!#REF!</definedName>
    <definedName name="tables_5463" localSheetId="2">Date!#REF!</definedName>
    <definedName name="tables_5464" localSheetId="2">Date!#REF!</definedName>
    <definedName name="tables_5465" localSheetId="2">Date!#REF!</definedName>
    <definedName name="tables_5466" localSheetId="2">Date!#REF!</definedName>
    <definedName name="tables_5467" localSheetId="2">Date!#REF!</definedName>
    <definedName name="tables_5468" localSheetId="2">Date!#REF!</definedName>
    <definedName name="tables_5469" localSheetId="2">Date!#REF!</definedName>
    <definedName name="tables_547" localSheetId="2">Date!#REF!</definedName>
    <definedName name="tables_5470" localSheetId="2">Date!#REF!</definedName>
    <definedName name="tables_5471" localSheetId="2">Date!#REF!</definedName>
    <definedName name="tables_5472" localSheetId="2">Date!#REF!</definedName>
    <definedName name="tables_5473" localSheetId="2">Date!#REF!</definedName>
    <definedName name="tables_5474" localSheetId="2">Date!#REF!</definedName>
    <definedName name="tables_5475" localSheetId="2">Date!#REF!</definedName>
    <definedName name="tables_5476" localSheetId="2">Date!#REF!</definedName>
    <definedName name="tables_5477" localSheetId="2">Date!#REF!</definedName>
    <definedName name="tables_5478" localSheetId="2">Date!#REF!</definedName>
    <definedName name="tables_5479" localSheetId="2">Date!#REF!</definedName>
    <definedName name="tables_548" localSheetId="2">Date!#REF!</definedName>
    <definedName name="tables_5480" localSheetId="2">Date!#REF!</definedName>
    <definedName name="tables_5481" localSheetId="2">Date!#REF!</definedName>
    <definedName name="tables_5482" localSheetId="2">Date!#REF!</definedName>
    <definedName name="tables_5483" localSheetId="2">Date!#REF!</definedName>
    <definedName name="tables_5484" localSheetId="2">Date!#REF!</definedName>
    <definedName name="tables_5485" localSheetId="2">Date!#REF!</definedName>
    <definedName name="tables_5486" localSheetId="2">Date!#REF!</definedName>
    <definedName name="tables_5487" localSheetId="2">Date!#REF!</definedName>
    <definedName name="tables_5488" localSheetId="2">Date!#REF!</definedName>
    <definedName name="tables_5489" localSheetId="2">Date!#REF!</definedName>
    <definedName name="tables_549" localSheetId="2">Date!#REF!</definedName>
    <definedName name="tables_5490" localSheetId="2">Date!#REF!</definedName>
    <definedName name="tables_5491" localSheetId="2">Date!#REF!</definedName>
    <definedName name="tables_5492" localSheetId="2">Date!#REF!</definedName>
    <definedName name="tables_5493" localSheetId="2">Date!#REF!</definedName>
    <definedName name="tables_5494" localSheetId="2">Date!#REF!</definedName>
    <definedName name="tables_5495" localSheetId="2">Date!#REF!</definedName>
    <definedName name="tables_5496" localSheetId="2">Date!#REF!</definedName>
    <definedName name="tables_5497" localSheetId="2">Date!#REF!</definedName>
    <definedName name="tables_5498" localSheetId="2">Date!#REF!</definedName>
    <definedName name="tables_5499" localSheetId="2">Date!#REF!</definedName>
    <definedName name="tables_55" localSheetId="2">Date!#REF!</definedName>
    <definedName name="tables_550" localSheetId="2">Date!#REF!</definedName>
    <definedName name="tables_5500" localSheetId="2">Date!#REF!</definedName>
    <definedName name="tables_5501" localSheetId="2">Date!#REF!</definedName>
    <definedName name="tables_5502" localSheetId="2">Date!#REF!</definedName>
    <definedName name="tables_5503" localSheetId="2">Date!#REF!</definedName>
    <definedName name="tables_5504" localSheetId="2">Date!#REF!</definedName>
    <definedName name="tables_5505" localSheetId="2">Date!#REF!</definedName>
    <definedName name="tables_5506" localSheetId="2">Date!#REF!</definedName>
    <definedName name="tables_5507" localSheetId="2">Date!#REF!</definedName>
    <definedName name="tables_5508" localSheetId="2">Date!#REF!</definedName>
    <definedName name="tables_5509" localSheetId="2">Date!#REF!</definedName>
    <definedName name="tables_551" localSheetId="2">Date!#REF!</definedName>
    <definedName name="tables_5510" localSheetId="2">Date!#REF!</definedName>
    <definedName name="tables_5511" localSheetId="2">Date!#REF!</definedName>
    <definedName name="tables_5512" localSheetId="2">Date!#REF!</definedName>
    <definedName name="tables_5513" localSheetId="2">Date!#REF!</definedName>
    <definedName name="tables_5514" localSheetId="2">Date!#REF!</definedName>
    <definedName name="tables_5515" localSheetId="2">Date!#REF!</definedName>
    <definedName name="tables_5516" localSheetId="2">Date!#REF!</definedName>
    <definedName name="tables_5517" localSheetId="2">Date!#REF!</definedName>
    <definedName name="tables_5518" localSheetId="2">Date!#REF!</definedName>
    <definedName name="tables_5519" localSheetId="2">Date!#REF!</definedName>
    <definedName name="tables_552" localSheetId="2">Date!#REF!</definedName>
    <definedName name="tables_5520" localSheetId="2">Date!#REF!</definedName>
    <definedName name="tables_5521" localSheetId="2">Date!#REF!</definedName>
    <definedName name="tables_5522" localSheetId="2">Date!#REF!</definedName>
    <definedName name="tables_5523" localSheetId="2">Date!#REF!</definedName>
    <definedName name="tables_5524" localSheetId="2">Date!#REF!</definedName>
    <definedName name="tables_5525" localSheetId="2">Date!#REF!</definedName>
    <definedName name="tables_5526" localSheetId="2">Date!#REF!</definedName>
    <definedName name="tables_5527" localSheetId="2">Date!#REF!</definedName>
    <definedName name="tables_5528" localSheetId="2">Date!#REF!</definedName>
    <definedName name="tables_5529" localSheetId="2">Date!#REF!</definedName>
    <definedName name="tables_553" localSheetId="2">Date!#REF!</definedName>
    <definedName name="tables_5530" localSheetId="2">Date!#REF!</definedName>
    <definedName name="tables_5531" localSheetId="2">Date!#REF!</definedName>
    <definedName name="tables_5532" localSheetId="2">Date!#REF!</definedName>
    <definedName name="tables_5533" localSheetId="2">Date!#REF!</definedName>
    <definedName name="tables_5534" localSheetId="2">Date!#REF!</definedName>
    <definedName name="tables_5535" localSheetId="2">Date!#REF!</definedName>
    <definedName name="tables_5536" localSheetId="2">Date!#REF!</definedName>
    <definedName name="tables_5537" localSheetId="2">Date!#REF!</definedName>
    <definedName name="tables_5538" localSheetId="2">Date!#REF!</definedName>
    <definedName name="tables_5539" localSheetId="2">Date!#REF!</definedName>
    <definedName name="tables_554" localSheetId="2">Date!#REF!</definedName>
    <definedName name="tables_5540" localSheetId="2">Date!#REF!</definedName>
    <definedName name="tables_5541" localSheetId="2">Date!#REF!</definedName>
    <definedName name="tables_5542" localSheetId="2">Date!#REF!</definedName>
    <definedName name="tables_5543" localSheetId="2">Date!#REF!</definedName>
    <definedName name="tables_5544" localSheetId="2">Date!#REF!</definedName>
    <definedName name="tables_5545" localSheetId="2">Date!#REF!</definedName>
    <definedName name="tables_5546" localSheetId="2">Date!#REF!</definedName>
    <definedName name="tables_5547" localSheetId="2">Date!#REF!</definedName>
    <definedName name="tables_5548" localSheetId="2">Date!#REF!</definedName>
    <definedName name="tables_5549" localSheetId="2">Date!#REF!</definedName>
    <definedName name="tables_555" localSheetId="2">Date!#REF!</definedName>
    <definedName name="tables_5550" localSheetId="2">Date!#REF!</definedName>
    <definedName name="tables_5551" localSheetId="2">Date!#REF!</definedName>
    <definedName name="tables_5552" localSheetId="2">Date!#REF!</definedName>
    <definedName name="tables_5553" localSheetId="2">Date!#REF!</definedName>
    <definedName name="tables_5554" localSheetId="2">Date!#REF!</definedName>
    <definedName name="tables_5555" localSheetId="2">Date!#REF!</definedName>
    <definedName name="tables_5556" localSheetId="2">Date!#REF!</definedName>
    <definedName name="tables_5557" localSheetId="2">Date!#REF!</definedName>
    <definedName name="tables_5558" localSheetId="2">Date!#REF!</definedName>
    <definedName name="tables_5559" localSheetId="2">Date!#REF!</definedName>
    <definedName name="tables_556" localSheetId="2">Date!#REF!</definedName>
    <definedName name="tables_5560" localSheetId="2">Date!#REF!</definedName>
    <definedName name="tables_5561" localSheetId="2">Date!#REF!</definedName>
    <definedName name="tables_5562" localSheetId="2">Date!#REF!</definedName>
    <definedName name="tables_5563" localSheetId="2">Date!#REF!</definedName>
    <definedName name="tables_5564" localSheetId="2">Date!#REF!</definedName>
    <definedName name="tables_5565" localSheetId="2">Date!#REF!</definedName>
    <definedName name="tables_5566" localSheetId="2">Date!#REF!</definedName>
    <definedName name="tables_5567" localSheetId="2">Date!#REF!</definedName>
    <definedName name="tables_5568" localSheetId="2">Date!#REF!</definedName>
    <definedName name="tables_5569" localSheetId="2">Date!#REF!</definedName>
    <definedName name="tables_557" localSheetId="2">Date!#REF!</definedName>
    <definedName name="tables_5570" localSheetId="2">Date!#REF!</definedName>
    <definedName name="tables_5571" localSheetId="2">Date!#REF!</definedName>
    <definedName name="tables_5572" localSheetId="2">Date!#REF!</definedName>
    <definedName name="tables_5573" localSheetId="2">Date!#REF!</definedName>
    <definedName name="tables_5574" localSheetId="2">Date!#REF!</definedName>
    <definedName name="tables_5575" localSheetId="2">Date!#REF!</definedName>
    <definedName name="tables_5576" localSheetId="2">Date!#REF!</definedName>
    <definedName name="tables_5577" localSheetId="2">Date!#REF!</definedName>
    <definedName name="tables_5578" localSheetId="2">Date!#REF!</definedName>
    <definedName name="tables_5579" localSheetId="2">Date!#REF!</definedName>
    <definedName name="tables_558" localSheetId="2">Date!#REF!</definedName>
    <definedName name="tables_5580" localSheetId="2">Date!#REF!</definedName>
    <definedName name="tables_5581" localSheetId="2">Date!#REF!</definedName>
    <definedName name="tables_5582" localSheetId="2">Date!#REF!</definedName>
    <definedName name="tables_5583" localSheetId="2">Date!#REF!</definedName>
    <definedName name="tables_5584" localSheetId="2">Date!#REF!</definedName>
    <definedName name="tables_5585" localSheetId="2">Date!#REF!</definedName>
    <definedName name="tables_5586" localSheetId="2">Date!#REF!</definedName>
    <definedName name="tables_5587" localSheetId="2">Date!#REF!</definedName>
    <definedName name="tables_5588" localSheetId="2">Date!#REF!</definedName>
    <definedName name="tables_5589" localSheetId="2">Date!#REF!</definedName>
    <definedName name="tables_559" localSheetId="2">Date!#REF!</definedName>
    <definedName name="tables_5590" localSheetId="2">Date!#REF!</definedName>
    <definedName name="tables_5591" localSheetId="2">Date!#REF!</definedName>
    <definedName name="tables_5592" localSheetId="2">Date!#REF!</definedName>
    <definedName name="tables_5593" localSheetId="2">Date!#REF!</definedName>
    <definedName name="tables_5594" localSheetId="2">Date!#REF!</definedName>
    <definedName name="tables_5595" localSheetId="2">Date!#REF!</definedName>
    <definedName name="tables_5596" localSheetId="2">Date!#REF!</definedName>
    <definedName name="tables_5597" localSheetId="2">Date!#REF!</definedName>
    <definedName name="tables_5598" localSheetId="2">Date!#REF!</definedName>
    <definedName name="tables_5599" localSheetId="2">Date!#REF!</definedName>
    <definedName name="tables_56" localSheetId="2">Date!#REF!</definedName>
    <definedName name="tables_560" localSheetId="2">Date!#REF!</definedName>
    <definedName name="tables_5600" localSheetId="2">Date!#REF!</definedName>
    <definedName name="tables_5601" localSheetId="2">Date!#REF!</definedName>
    <definedName name="tables_5602" localSheetId="2">Date!#REF!</definedName>
    <definedName name="tables_5603" localSheetId="2">Date!#REF!</definedName>
    <definedName name="tables_5604" localSheetId="2">Date!#REF!</definedName>
    <definedName name="tables_5605" localSheetId="2">Date!#REF!</definedName>
    <definedName name="tables_5606" localSheetId="2">Date!#REF!</definedName>
    <definedName name="tables_5607" localSheetId="2">Date!#REF!</definedName>
    <definedName name="tables_5608" localSheetId="2">Date!#REF!</definedName>
    <definedName name="tables_5609" localSheetId="2">Date!#REF!</definedName>
    <definedName name="tables_561" localSheetId="2">Date!#REF!</definedName>
    <definedName name="tables_5610" localSheetId="2">Date!#REF!</definedName>
    <definedName name="tables_5611" localSheetId="2">Date!#REF!</definedName>
    <definedName name="tables_5612" localSheetId="2">Date!#REF!</definedName>
    <definedName name="tables_5613" localSheetId="2">Date!#REF!</definedName>
    <definedName name="tables_5614" localSheetId="2">Date!#REF!</definedName>
    <definedName name="tables_5615" localSheetId="2">Date!#REF!</definedName>
    <definedName name="tables_5616" localSheetId="2">Date!#REF!</definedName>
    <definedName name="tables_5617" localSheetId="2">Date!#REF!</definedName>
    <definedName name="tables_5618" localSheetId="2">Date!#REF!</definedName>
    <definedName name="tables_5619" localSheetId="2">Date!#REF!</definedName>
    <definedName name="tables_562" localSheetId="2">Date!#REF!</definedName>
    <definedName name="tables_5620" localSheetId="2">Date!#REF!</definedName>
    <definedName name="tables_5621" localSheetId="2">Date!#REF!</definedName>
    <definedName name="tables_5622" localSheetId="2">Date!#REF!</definedName>
    <definedName name="tables_5623" localSheetId="2">Date!#REF!</definedName>
    <definedName name="tables_5624" localSheetId="2">Date!#REF!</definedName>
    <definedName name="tables_5625" localSheetId="2">Date!#REF!</definedName>
    <definedName name="tables_5626" localSheetId="2">Date!#REF!</definedName>
    <definedName name="tables_5627" localSheetId="2">Date!#REF!</definedName>
    <definedName name="tables_5628" localSheetId="2">Date!#REF!</definedName>
    <definedName name="tables_5629" localSheetId="2">Date!#REF!</definedName>
    <definedName name="tables_563" localSheetId="2">Date!#REF!</definedName>
    <definedName name="tables_5630" localSheetId="2">Date!#REF!</definedName>
    <definedName name="tables_5631" localSheetId="2">Date!#REF!</definedName>
    <definedName name="tables_5632" localSheetId="2">Date!#REF!</definedName>
    <definedName name="tables_5633" localSheetId="2">Date!#REF!</definedName>
    <definedName name="tables_5634" localSheetId="2">Date!#REF!</definedName>
    <definedName name="tables_5635" localSheetId="2">Date!#REF!</definedName>
    <definedName name="tables_5636" localSheetId="2">Date!#REF!</definedName>
    <definedName name="tables_5637" localSheetId="2">Date!#REF!</definedName>
    <definedName name="tables_5638" localSheetId="2">Date!#REF!</definedName>
    <definedName name="tables_5639" localSheetId="2">Date!#REF!</definedName>
    <definedName name="tables_564" localSheetId="2">Date!#REF!</definedName>
    <definedName name="tables_5640" localSheetId="2">Date!#REF!</definedName>
    <definedName name="tables_5641" localSheetId="2">Date!#REF!</definedName>
    <definedName name="tables_5642" localSheetId="2">Date!#REF!</definedName>
    <definedName name="tables_5643" localSheetId="2">Date!#REF!</definedName>
    <definedName name="tables_5644" localSheetId="2">Date!#REF!</definedName>
    <definedName name="tables_5645" localSheetId="2">Date!#REF!</definedName>
    <definedName name="tables_5646" localSheetId="2">Date!#REF!</definedName>
    <definedName name="tables_5647" localSheetId="2">Date!#REF!</definedName>
    <definedName name="tables_5648" localSheetId="2">Date!#REF!</definedName>
    <definedName name="tables_5649" localSheetId="2">Date!#REF!</definedName>
    <definedName name="tables_565" localSheetId="2">Date!#REF!</definedName>
    <definedName name="tables_5650" localSheetId="2">Date!#REF!</definedName>
    <definedName name="tables_5651" localSheetId="2">Date!#REF!</definedName>
    <definedName name="tables_5652" localSheetId="2">Date!#REF!</definedName>
    <definedName name="tables_5653" localSheetId="2">Date!#REF!</definedName>
    <definedName name="tables_5654" localSheetId="2">Date!#REF!</definedName>
    <definedName name="tables_5655" localSheetId="2">Date!#REF!</definedName>
    <definedName name="tables_5656" localSheetId="2">Date!#REF!</definedName>
    <definedName name="tables_5657" localSheetId="2">Date!#REF!</definedName>
    <definedName name="tables_5658" localSheetId="2">Date!#REF!</definedName>
    <definedName name="tables_5659" localSheetId="2">Date!#REF!</definedName>
    <definedName name="tables_566" localSheetId="2">Date!#REF!</definedName>
    <definedName name="tables_5660" localSheetId="2">Date!#REF!</definedName>
    <definedName name="tables_5661" localSheetId="2">Date!#REF!</definedName>
    <definedName name="tables_5662" localSheetId="2">Date!#REF!</definedName>
    <definedName name="tables_5663" localSheetId="2">Date!#REF!</definedName>
    <definedName name="tables_5664" localSheetId="2">Date!#REF!</definedName>
    <definedName name="tables_5665" localSheetId="2">Date!#REF!</definedName>
    <definedName name="tables_5666" localSheetId="2">Date!#REF!</definedName>
    <definedName name="tables_5667" localSheetId="2">Date!#REF!</definedName>
    <definedName name="tables_5668" localSheetId="2">Date!#REF!</definedName>
    <definedName name="tables_5669" localSheetId="2">Date!#REF!</definedName>
    <definedName name="tables_567" localSheetId="2">Date!#REF!</definedName>
    <definedName name="tables_5670" localSheetId="2">Date!#REF!</definedName>
    <definedName name="tables_5671" localSheetId="2">Date!#REF!</definedName>
    <definedName name="tables_5672" localSheetId="2">Date!#REF!</definedName>
    <definedName name="tables_5673" localSheetId="2">Date!#REF!</definedName>
    <definedName name="tables_5674" localSheetId="2">Date!#REF!</definedName>
    <definedName name="tables_5675" localSheetId="2">Date!#REF!</definedName>
    <definedName name="tables_5676" localSheetId="2">Date!#REF!</definedName>
    <definedName name="tables_5677" localSheetId="2">Date!#REF!</definedName>
    <definedName name="tables_5678" localSheetId="2">Date!#REF!</definedName>
    <definedName name="tables_5679" localSheetId="2">Date!#REF!</definedName>
    <definedName name="tables_568" localSheetId="2">Date!#REF!</definedName>
    <definedName name="tables_5680" localSheetId="2">Date!#REF!</definedName>
    <definedName name="tables_5681" localSheetId="2">Date!#REF!</definedName>
    <definedName name="tables_5682" localSheetId="2">Date!#REF!</definedName>
    <definedName name="tables_5683" localSheetId="2">Date!#REF!</definedName>
    <definedName name="tables_5684" localSheetId="2">Date!#REF!</definedName>
    <definedName name="tables_5685" localSheetId="2">Date!#REF!</definedName>
    <definedName name="tables_5686" localSheetId="2">Date!#REF!</definedName>
    <definedName name="tables_5687" localSheetId="2">Date!#REF!</definedName>
    <definedName name="tables_5688" localSheetId="2">Date!#REF!</definedName>
    <definedName name="tables_5689" localSheetId="2">Date!#REF!</definedName>
    <definedName name="tables_569" localSheetId="2">Date!#REF!</definedName>
    <definedName name="tables_5690" localSheetId="2">Date!#REF!</definedName>
    <definedName name="tables_5691" localSheetId="2">Date!#REF!</definedName>
    <definedName name="tables_5692" localSheetId="2">Date!#REF!</definedName>
    <definedName name="tables_5693" localSheetId="2">Date!#REF!</definedName>
    <definedName name="tables_5694" localSheetId="2">Date!#REF!</definedName>
    <definedName name="tables_5695" localSheetId="2">Date!#REF!</definedName>
    <definedName name="tables_5696" localSheetId="2">Date!#REF!</definedName>
    <definedName name="tables_5697" localSheetId="2">Date!#REF!</definedName>
    <definedName name="tables_5698" localSheetId="2">Date!#REF!</definedName>
    <definedName name="tables_5699" localSheetId="2">Date!#REF!</definedName>
    <definedName name="tables_57" localSheetId="2">Date!#REF!</definedName>
    <definedName name="tables_570" localSheetId="2">Date!#REF!</definedName>
    <definedName name="tables_5700" localSheetId="2">Date!#REF!</definedName>
    <definedName name="tables_5701" localSheetId="2">Date!#REF!</definedName>
    <definedName name="tables_5702" localSheetId="2">Date!#REF!</definedName>
    <definedName name="tables_5703" localSheetId="2">Date!#REF!</definedName>
    <definedName name="tables_5704" localSheetId="2">Date!#REF!</definedName>
    <definedName name="tables_5705" localSheetId="2">Date!#REF!</definedName>
    <definedName name="tables_5706" localSheetId="2">Date!#REF!</definedName>
    <definedName name="tables_5707" localSheetId="2">Date!#REF!</definedName>
    <definedName name="tables_5708" localSheetId="2">Date!#REF!</definedName>
    <definedName name="tables_5709" localSheetId="2">Date!#REF!</definedName>
    <definedName name="tables_571" localSheetId="2">Date!#REF!</definedName>
    <definedName name="tables_5710" localSheetId="2">Date!#REF!</definedName>
    <definedName name="tables_5711" localSheetId="2">Date!#REF!</definedName>
    <definedName name="tables_5712" localSheetId="2">Date!#REF!</definedName>
    <definedName name="tables_5713" localSheetId="2">Date!#REF!</definedName>
    <definedName name="tables_5714" localSheetId="2">Date!#REF!</definedName>
    <definedName name="tables_5715" localSheetId="2">Date!#REF!</definedName>
    <definedName name="tables_5716" localSheetId="2">Date!#REF!</definedName>
    <definedName name="tables_5717" localSheetId="2">Date!#REF!</definedName>
    <definedName name="tables_5718" localSheetId="2">Date!#REF!</definedName>
    <definedName name="tables_5719" localSheetId="2">Date!#REF!</definedName>
    <definedName name="tables_572" localSheetId="2">Date!#REF!</definedName>
    <definedName name="tables_5720" localSheetId="2">Date!#REF!</definedName>
    <definedName name="tables_5721" localSheetId="2">Date!#REF!</definedName>
    <definedName name="tables_5722" localSheetId="2">Date!#REF!</definedName>
    <definedName name="tables_5723" localSheetId="2">Date!#REF!</definedName>
    <definedName name="tables_5724" localSheetId="2">Date!#REF!</definedName>
    <definedName name="tables_5725" localSheetId="2">Date!#REF!</definedName>
    <definedName name="tables_5726" localSheetId="2">Date!#REF!</definedName>
    <definedName name="tables_5727" localSheetId="2">Date!#REF!</definedName>
    <definedName name="tables_5728" localSheetId="2">Date!#REF!</definedName>
    <definedName name="tables_5729" localSheetId="2">Date!#REF!</definedName>
    <definedName name="tables_573" localSheetId="2">Date!#REF!</definedName>
    <definedName name="tables_5730" localSheetId="2">Date!#REF!</definedName>
    <definedName name="tables_5731" localSheetId="2">Date!#REF!</definedName>
    <definedName name="tables_5732" localSheetId="2">Date!#REF!</definedName>
    <definedName name="tables_5733" localSheetId="2">Date!#REF!</definedName>
    <definedName name="tables_5734" localSheetId="2">Date!#REF!</definedName>
    <definedName name="tables_5735" localSheetId="2">Date!#REF!</definedName>
    <definedName name="tables_5736" localSheetId="2">Date!#REF!</definedName>
    <definedName name="tables_5737" localSheetId="2">Date!#REF!</definedName>
    <definedName name="tables_5738" localSheetId="2">Date!#REF!</definedName>
    <definedName name="tables_5739" localSheetId="2">Date!#REF!</definedName>
    <definedName name="tables_574" localSheetId="2">Date!#REF!</definedName>
    <definedName name="tables_5740" localSheetId="2">Date!#REF!</definedName>
    <definedName name="tables_5741" localSheetId="2">Date!#REF!</definedName>
    <definedName name="tables_5742" localSheetId="2">Date!#REF!</definedName>
    <definedName name="tables_5743" localSheetId="2">Date!#REF!</definedName>
    <definedName name="tables_5744" localSheetId="2">Date!#REF!</definedName>
    <definedName name="tables_5745" localSheetId="2">Date!#REF!</definedName>
    <definedName name="tables_5746" localSheetId="2">Date!#REF!</definedName>
    <definedName name="tables_5747" localSheetId="2">Date!#REF!</definedName>
    <definedName name="tables_5748" localSheetId="2">Date!#REF!</definedName>
    <definedName name="tables_5749" localSheetId="2">Date!#REF!</definedName>
    <definedName name="tables_575" localSheetId="2">Date!#REF!</definedName>
    <definedName name="tables_5750" localSheetId="2">Date!#REF!</definedName>
    <definedName name="tables_5751" localSheetId="2">Date!#REF!</definedName>
    <definedName name="tables_5752" localSheetId="2">Date!#REF!</definedName>
    <definedName name="tables_5753" localSheetId="2">Date!#REF!</definedName>
    <definedName name="tables_5754" localSheetId="2">Date!#REF!</definedName>
    <definedName name="tables_5755" localSheetId="2">Date!#REF!</definedName>
    <definedName name="tables_5756" localSheetId="2">Date!#REF!</definedName>
    <definedName name="tables_5757" localSheetId="2">Date!#REF!</definedName>
    <definedName name="tables_5758" localSheetId="2">Date!#REF!</definedName>
    <definedName name="tables_5759" localSheetId="2">Date!#REF!</definedName>
    <definedName name="tables_576" localSheetId="2">Date!#REF!</definedName>
    <definedName name="tables_5760" localSheetId="2">Date!#REF!</definedName>
    <definedName name="tables_5761" localSheetId="2">Date!#REF!</definedName>
    <definedName name="tables_5762" localSheetId="2">Date!#REF!</definedName>
    <definedName name="tables_5763" localSheetId="2">Date!#REF!</definedName>
    <definedName name="tables_5764" localSheetId="2">Date!#REF!</definedName>
    <definedName name="tables_5765" localSheetId="2">Date!#REF!</definedName>
    <definedName name="tables_5766" localSheetId="2">Date!#REF!</definedName>
    <definedName name="tables_5767" localSheetId="2">Date!#REF!</definedName>
    <definedName name="tables_5768" localSheetId="2">Date!#REF!</definedName>
    <definedName name="tables_5769" localSheetId="2">Date!#REF!</definedName>
    <definedName name="tables_577" localSheetId="2">Date!#REF!</definedName>
    <definedName name="tables_5770" localSheetId="2">Date!#REF!</definedName>
    <definedName name="tables_5771" localSheetId="2">Date!#REF!</definedName>
    <definedName name="tables_5772" localSheetId="2">Date!#REF!</definedName>
    <definedName name="tables_5773" localSheetId="2">Date!#REF!</definedName>
    <definedName name="tables_5774" localSheetId="2">Date!#REF!</definedName>
    <definedName name="tables_5775" localSheetId="2">Date!#REF!</definedName>
    <definedName name="tables_5776" localSheetId="2">Date!#REF!</definedName>
    <definedName name="tables_5777" localSheetId="2">Date!#REF!</definedName>
    <definedName name="tables_5778" localSheetId="2">Date!#REF!</definedName>
    <definedName name="tables_5779" localSheetId="2">Date!#REF!</definedName>
    <definedName name="tables_578" localSheetId="2">Date!#REF!</definedName>
    <definedName name="tables_5780" localSheetId="2">Date!#REF!</definedName>
    <definedName name="tables_5781" localSheetId="2">Date!#REF!</definedName>
    <definedName name="tables_5782" localSheetId="2">Date!#REF!</definedName>
    <definedName name="tables_5783" localSheetId="2">Date!#REF!</definedName>
    <definedName name="tables_5784" localSheetId="2">Date!#REF!</definedName>
    <definedName name="tables_5785" localSheetId="2">Date!#REF!</definedName>
    <definedName name="tables_5786" localSheetId="2">Date!#REF!</definedName>
    <definedName name="tables_5787" localSheetId="2">Date!#REF!</definedName>
    <definedName name="tables_5788" localSheetId="2">Date!#REF!</definedName>
    <definedName name="tables_5789" localSheetId="2">Date!#REF!</definedName>
    <definedName name="tables_579" localSheetId="2">Date!#REF!</definedName>
    <definedName name="tables_5790" localSheetId="2">Date!#REF!</definedName>
    <definedName name="tables_5791" localSheetId="2">Date!#REF!</definedName>
    <definedName name="tables_5792" localSheetId="2">Date!#REF!</definedName>
    <definedName name="tables_5793" localSheetId="2">Date!#REF!</definedName>
    <definedName name="tables_5794" localSheetId="2">Date!#REF!</definedName>
    <definedName name="tables_5795" localSheetId="2">Date!#REF!</definedName>
    <definedName name="tables_5796" localSheetId="2">Date!#REF!</definedName>
    <definedName name="tables_5797" localSheetId="2">Date!#REF!</definedName>
    <definedName name="tables_5798" localSheetId="2">Date!#REF!</definedName>
    <definedName name="tables_5799" localSheetId="2">Date!#REF!</definedName>
    <definedName name="tables_58" localSheetId="2">Date!#REF!</definedName>
    <definedName name="tables_580" localSheetId="2">Date!#REF!</definedName>
    <definedName name="tables_5800" localSheetId="2">Date!#REF!</definedName>
    <definedName name="tables_5801" localSheetId="2">Date!#REF!</definedName>
    <definedName name="tables_5802" localSheetId="2">Date!#REF!</definedName>
    <definedName name="tables_5803" localSheetId="2">Date!#REF!</definedName>
    <definedName name="tables_5804" localSheetId="2">Date!#REF!</definedName>
    <definedName name="tables_5805" localSheetId="2">Date!#REF!</definedName>
    <definedName name="tables_5806" localSheetId="2">Date!#REF!</definedName>
    <definedName name="tables_5807" localSheetId="2">Date!#REF!</definedName>
    <definedName name="tables_5808" localSheetId="2">Date!#REF!</definedName>
    <definedName name="tables_5809" localSheetId="2">Date!#REF!</definedName>
    <definedName name="tables_581" localSheetId="2">Date!#REF!</definedName>
    <definedName name="tables_5810" localSheetId="2">Date!#REF!</definedName>
    <definedName name="tables_5811" localSheetId="2">Date!#REF!</definedName>
    <definedName name="tables_5812" localSheetId="2">Date!#REF!</definedName>
    <definedName name="tables_5813" localSheetId="2">Date!#REF!</definedName>
    <definedName name="tables_5814" localSheetId="2">Date!#REF!</definedName>
    <definedName name="tables_5815" localSheetId="2">Date!#REF!</definedName>
    <definedName name="tables_5816" localSheetId="2">Date!#REF!</definedName>
    <definedName name="tables_5817" localSheetId="2">Date!#REF!</definedName>
    <definedName name="tables_5818" localSheetId="2">Date!#REF!</definedName>
    <definedName name="tables_5819" localSheetId="2">Date!#REF!</definedName>
    <definedName name="tables_582" localSheetId="2">Date!#REF!</definedName>
    <definedName name="tables_5820" localSheetId="2">Date!#REF!</definedName>
    <definedName name="tables_5821" localSheetId="2">Date!#REF!</definedName>
    <definedName name="tables_5822" localSheetId="2">Date!#REF!</definedName>
    <definedName name="tables_5823" localSheetId="2">Date!#REF!</definedName>
    <definedName name="tables_5824" localSheetId="2">Date!#REF!</definedName>
    <definedName name="tables_5825" localSheetId="2">Date!#REF!</definedName>
    <definedName name="tables_5826" localSheetId="2">Date!#REF!</definedName>
    <definedName name="tables_5827" localSheetId="2">Date!#REF!</definedName>
    <definedName name="tables_5828" localSheetId="2">Date!#REF!</definedName>
    <definedName name="tables_5829" localSheetId="2">Date!#REF!</definedName>
    <definedName name="tables_583" localSheetId="2">Date!#REF!</definedName>
    <definedName name="tables_5830" localSheetId="2">Date!#REF!</definedName>
    <definedName name="tables_5831" localSheetId="2">Date!#REF!</definedName>
    <definedName name="tables_5832" localSheetId="2">Date!#REF!</definedName>
    <definedName name="tables_5833" localSheetId="2">Date!#REF!</definedName>
    <definedName name="tables_5834" localSheetId="2">Date!#REF!</definedName>
    <definedName name="tables_5835" localSheetId="2">Date!#REF!</definedName>
    <definedName name="tables_5836" localSheetId="2">Date!#REF!</definedName>
    <definedName name="tables_5837" localSheetId="2">Date!#REF!</definedName>
    <definedName name="tables_5838" localSheetId="2">Date!#REF!</definedName>
    <definedName name="tables_5839" localSheetId="2">Date!#REF!</definedName>
    <definedName name="tables_584" localSheetId="2">Date!#REF!</definedName>
    <definedName name="tables_5840" localSheetId="2">Date!#REF!</definedName>
    <definedName name="tables_5841" localSheetId="2">Date!#REF!</definedName>
    <definedName name="tables_5842" localSheetId="2">Date!#REF!</definedName>
    <definedName name="tables_5843" localSheetId="2">Date!#REF!</definedName>
    <definedName name="tables_5844" localSheetId="2">Date!#REF!</definedName>
    <definedName name="tables_5845" localSheetId="2">Date!#REF!</definedName>
    <definedName name="tables_5846" localSheetId="2">Date!#REF!</definedName>
    <definedName name="tables_5847" localSheetId="2">Date!#REF!</definedName>
    <definedName name="tables_5848" localSheetId="2">Date!#REF!</definedName>
    <definedName name="tables_5849" localSheetId="2">Date!#REF!</definedName>
    <definedName name="tables_585" localSheetId="2">Date!#REF!</definedName>
    <definedName name="tables_5850" localSheetId="2">Date!#REF!</definedName>
    <definedName name="tables_5851" localSheetId="2">Date!#REF!</definedName>
    <definedName name="tables_5852" localSheetId="2">Date!#REF!</definedName>
    <definedName name="tables_5853" localSheetId="2">Date!#REF!</definedName>
    <definedName name="tables_5854" localSheetId="2">Date!#REF!</definedName>
    <definedName name="tables_5855" localSheetId="2">Date!#REF!</definedName>
    <definedName name="tables_5856" localSheetId="2">Date!#REF!</definedName>
    <definedName name="tables_5857" localSheetId="2">Date!#REF!</definedName>
    <definedName name="tables_5858" localSheetId="2">Date!#REF!</definedName>
    <definedName name="tables_5859" localSheetId="2">Date!#REF!</definedName>
    <definedName name="tables_586" localSheetId="2">Date!#REF!</definedName>
    <definedName name="tables_5860" localSheetId="2">Date!#REF!</definedName>
    <definedName name="tables_5861" localSheetId="2">Date!#REF!</definedName>
    <definedName name="tables_5862" localSheetId="2">Date!#REF!</definedName>
    <definedName name="tables_5863" localSheetId="2">Date!#REF!</definedName>
    <definedName name="tables_5864" localSheetId="2">Date!#REF!</definedName>
    <definedName name="tables_5865" localSheetId="2">Date!#REF!</definedName>
    <definedName name="tables_5866" localSheetId="2">Date!#REF!</definedName>
    <definedName name="tables_5867" localSheetId="2">Date!#REF!</definedName>
    <definedName name="tables_5868" localSheetId="2">Date!#REF!</definedName>
    <definedName name="tables_5869" localSheetId="2">Date!#REF!</definedName>
    <definedName name="tables_587" localSheetId="2">Date!#REF!</definedName>
    <definedName name="tables_5870" localSheetId="2">Date!#REF!</definedName>
    <definedName name="tables_5871" localSheetId="2">Date!#REF!</definedName>
    <definedName name="tables_5872" localSheetId="2">Date!#REF!</definedName>
    <definedName name="tables_5873" localSheetId="2">Date!#REF!</definedName>
    <definedName name="tables_5874" localSheetId="2">Date!#REF!</definedName>
    <definedName name="tables_5875" localSheetId="2">Date!#REF!</definedName>
    <definedName name="tables_5876" localSheetId="2">Date!#REF!</definedName>
    <definedName name="tables_5877" localSheetId="2">Date!#REF!</definedName>
    <definedName name="tables_5878" localSheetId="2">Date!#REF!</definedName>
    <definedName name="tables_5879" localSheetId="2">Date!#REF!</definedName>
    <definedName name="tables_588" localSheetId="2">Date!#REF!</definedName>
    <definedName name="tables_5880" localSheetId="2">Date!#REF!</definedName>
    <definedName name="tables_5881" localSheetId="2">Date!#REF!</definedName>
    <definedName name="tables_5882" localSheetId="2">Date!#REF!</definedName>
    <definedName name="tables_5883" localSheetId="2">Date!#REF!</definedName>
    <definedName name="tables_5884" localSheetId="2">Date!#REF!</definedName>
    <definedName name="tables_5885" localSheetId="2">Date!#REF!</definedName>
    <definedName name="tables_5886" localSheetId="2">Date!#REF!</definedName>
    <definedName name="tables_5887" localSheetId="2">Date!#REF!</definedName>
    <definedName name="tables_5888" localSheetId="2">Date!#REF!</definedName>
    <definedName name="tables_5889" localSheetId="2">Date!#REF!</definedName>
    <definedName name="tables_589" localSheetId="2">Date!#REF!</definedName>
    <definedName name="tables_5890" localSheetId="2">Date!#REF!</definedName>
    <definedName name="tables_5891" localSheetId="2">Date!#REF!</definedName>
    <definedName name="tables_5892" localSheetId="2">Date!#REF!</definedName>
    <definedName name="tables_5893" localSheetId="2">Date!#REF!</definedName>
    <definedName name="tables_5894" localSheetId="2">Date!#REF!</definedName>
    <definedName name="tables_5895" localSheetId="2">Date!#REF!</definedName>
    <definedName name="tables_5896" localSheetId="2">Date!#REF!</definedName>
    <definedName name="tables_5897" localSheetId="2">Date!#REF!</definedName>
    <definedName name="tables_5898" localSheetId="2">Date!#REF!</definedName>
    <definedName name="tables_5899" localSheetId="2">Date!#REF!</definedName>
    <definedName name="tables_59" localSheetId="2">Date!#REF!</definedName>
    <definedName name="tables_590" localSheetId="2">Date!#REF!</definedName>
    <definedName name="tables_5900" localSheetId="2">Date!#REF!</definedName>
    <definedName name="tables_5901" localSheetId="2">Date!#REF!</definedName>
    <definedName name="tables_5902" localSheetId="2">Date!#REF!</definedName>
    <definedName name="tables_5903" localSheetId="2">Date!#REF!</definedName>
    <definedName name="tables_5904" localSheetId="2">Date!#REF!</definedName>
    <definedName name="tables_5905" localSheetId="2">Date!#REF!</definedName>
    <definedName name="tables_5906" localSheetId="2">Date!#REF!</definedName>
    <definedName name="tables_5907" localSheetId="2">Date!#REF!</definedName>
    <definedName name="tables_5908" localSheetId="2">Date!#REF!</definedName>
    <definedName name="tables_5909" localSheetId="2">Date!#REF!</definedName>
    <definedName name="tables_591" localSheetId="2">Date!#REF!</definedName>
    <definedName name="tables_5910" localSheetId="2">Date!#REF!</definedName>
    <definedName name="tables_5911" localSheetId="2">Date!#REF!</definedName>
    <definedName name="tables_5912" localSheetId="2">Date!#REF!</definedName>
    <definedName name="tables_5913" localSheetId="2">Date!#REF!</definedName>
    <definedName name="tables_5914" localSheetId="2">Date!#REF!</definedName>
    <definedName name="tables_5915" localSheetId="2">Date!#REF!</definedName>
    <definedName name="tables_5916" localSheetId="2">Date!#REF!</definedName>
    <definedName name="tables_5917" localSheetId="2">Date!#REF!</definedName>
    <definedName name="tables_5918" localSheetId="2">Date!#REF!</definedName>
    <definedName name="tables_5919" localSheetId="2">Date!#REF!</definedName>
    <definedName name="tables_592" localSheetId="2">Date!#REF!</definedName>
    <definedName name="tables_5920" localSheetId="2">Date!#REF!</definedName>
    <definedName name="tables_5921" localSheetId="2">Date!#REF!</definedName>
    <definedName name="tables_5922" localSheetId="2">Date!#REF!</definedName>
    <definedName name="tables_5923" localSheetId="2">Date!#REF!</definedName>
    <definedName name="tables_5924" localSheetId="2">Date!#REF!</definedName>
    <definedName name="tables_5925" localSheetId="2">Date!#REF!</definedName>
    <definedName name="tables_5926" localSheetId="2">Date!#REF!</definedName>
    <definedName name="tables_5927" localSheetId="2">Date!#REF!</definedName>
    <definedName name="tables_5928" localSheetId="2">Date!#REF!</definedName>
    <definedName name="tables_5929" localSheetId="2">Date!#REF!</definedName>
    <definedName name="tables_593" localSheetId="2">Date!#REF!</definedName>
    <definedName name="tables_5930" localSheetId="2">Date!#REF!</definedName>
    <definedName name="tables_5931" localSheetId="2">Date!#REF!</definedName>
    <definedName name="tables_5932" localSheetId="2">Date!#REF!</definedName>
    <definedName name="tables_5933" localSheetId="2">Date!#REF!</definedName>
    <definedName name="tables_5934" localSheetId="2">Date!#REF!</definedName>
    <definedName name="tables_5935" localSheetId="2">Date!#REF!</definedName>
    <definedName name="tables_5936" localSheetId="2">Date!#REF!</definedName>
    <definedName name="tables_5937" localSheetId="2">Date!#REF!</definedName>
    <definedName name="tables_5938" localSheetId="2">Date!#REF!</definedName>
    <definedName name="tables_5939" localSheetId="2">Date!#REF!</definedName>
    <definedName name="tables_594" localSheetId="2">Date!#REF!</definedName>
    <definedName name="tables_5940" localSheetId="2">Date!#REF!</definedName>
    <definedName name="tables_5941" localSheetId="2">Date!#REF!</definedName>
    <definedName name="tables_5942" localSheetId="2">Date!#REF!</definedName>
    <definedName name="tables_5943" localSheetId="2">Date!#REF!</definedName>
    <definedName name="tables_5944" localSheetId="2">Date!#REF!</definedName>
    <definedName name="tables_5945" localSheetId="2">Date!#REF!</definedName>
    <definedName name="tables_5946" localSheetId="2">Date!#REF!</definedName>
    <definedName name="tables_5947" localSheetId="2">Date!#REF!</definedName>
    <definedName name="tables_5948" localSheetId="2">Date!#REF!</definedName>
    <definedName name="tables_5949" localSheetId="2">Date!#REF!</definedName>
    <definedName name="tables_595" localSheetId="2">Date!#REF!</definedName>
    <definedName name="tables_5950" localSheetId="2">Date!#REF!</definedName>
    <definedName name="tables_5951" localSheetId="2">Date!#REF!</definedName>
    <definedName name="tables_5952" localSheetId="2">Date!#REF!</definedName>
    <definedName name="tables_5953" localSheetId="2">Date!#REF!</definedName>
    <definedName name="tables_5954" localSheetId="2">Date!#REF!</definedName>
    <definedName name="tables_5955" localSheetId="2">Date!#REF!</definedName>
    <definedName name="tables_5956" localSheetId="2">Date!#REF!</definedName>
    <definedName name="tables_5957" localSheetId="2">Date!#REF!</definedName>
    <definedName name="tables_5958" localSheetId="2">Date!#REF!</definedName>
    <definedName name="tables_5959" localSheetId="2">Date!#REF!</definedName>
    <definedName name="tables_596" localSheetId="2">Date!#REF!</definedName>
    <definedName name="tables_5960" localSheetId="2">Date!#REF!</definedName>
    <definedName name="tables_5961" localSheetId="2">Date!#REF!</definedName>
    <definedName name="tables_5962" localSheetId="2">Date!#REF!</definedName>
    <definedName name="tables_5963" localSheetId="2">Date!#REF!</definedName>
    <definedName name="tables_5964" localSheetId="2">Date!#REF!</definedName>
    <definedName name="tables_5965" localSheetId="2">Date!#REF!</definedName>
    <definedName name="tables_5966" localSheetId="2">Date!#REF!</definedName>
    <definedName name="tables_5967" localSheetId="2">Date!#REF!</definedName>
    <definedName name="tables_5968" localSheetId="2">Date!#REF!</definedName>
    <definedName name="tables_5969" localSheetId="2">Date!#REF!</definedName>
    <definedName name="tables_597" localSheetId="2">Date!#REF!</definedName>
    <definedName name="tables_5970" localSheetId="2">Date!#REF!</definedName>
    <definedName name="tables_5971" localSheetId="2">Date!#REF!</definedName>
    <definedName name="tables_5972" localSheetId="2">Date!#REF!</definedName>
    <definedName name="tables_5973" localSheetId="2">Date!#REF!</definedName>
    <definedName name="tables_5974" localSheetId="2">Date!#REF!</definedName>
    <definedName name="tables_5975" localSheetId="2">Date!#REF!</definedName>
    <definedName name="tables_5976" localSheetId="2">Date!#REF!</definedName>
    <definedName name="tables_5977" localSheetId="2">Date!#REF!</definedName>
    <definedName name="tables_5978" localSheetId="2">Date!#REF!</definedName>
    <definedName name="tables_5979" localSheetId="2">Date!#REF!</definedName>
    <definedName name="tables_598" localSheetId="2">Date!#REF!</definedName>
    <definedName name="tables_5980" localSheetId="2">Date!#REF!</definedName>
    <definedName name="tables_5981" localSheetId="2">Date!#REF!</definedName>
    <definedName name="tables_5982" localSheetId="2">Date!#REF!</definedName>
    <definedName name="tables_5983" localSheetId="2">Date!#REF!</definedName>
    <definedName name="tables_5984" localSheetId="2">Date!#REF!</definedName>
    <definedName name="tables_5985" localSheetId="2">Date!#REF!</definedName>
    <definedName name="tables_5986" localSheetId="2">Date!#REF!</definedName>
    <definedName name="tables_5987" localSheetId="2">Date!#REF!</definedName>
    <definedName name="tables_5988" localSheetId="2">Date!#REF!</definedName>
    <definedName name="tables_5989" localSheetId="2">Date!#REF!</definedName>
    <definedName name="tables_599" localSheetId="2">Date!#REF!</definedName>
    <definedName name="tables_5990" localSheetId="2">Date!#REF!</definedName>
    <definedName name="tables_5991" localSheetId="2">Date!#REF!</definedName>
    <definedName name="tables_5992" localSheetId="2">Date!#REF!</definedName>
    <definedName name="tables_5993" localSheetId="2">Date!#REF!</definedName>
    <definedName name="tables_5994" localSheetId="2">Date!#REF!</definedName>
    <definedName name="tables_5995" localSheetId="2">Date!#REF!</definedName>
    <definedName name="tables_5996" localSheetId="2">Date!#REF!</definedName>
    <definedName name="tables_5997" localSheetId="2">Date!#REF!</definedName>
    <definedName name="tables_5998" localSheetId="2">Date!#REF!</definedName>
    <definedName name="tables_5999" localSheetId="2">Date!#REF!</definedName>
    <definedName name="tables_6" localSheetId="2">Date!#REF!</definedName>
    <definedName name="tables_60" localSheetId="2">Date!#REF!</definedName>
    <definedName name="tables_600" localSheetId="2">Date!#REF!</definedName>
    <definedName name="tables_6000" localSheetId="2">Date!#REF!</definedName>
    <definedName name="tables_6001" localSheetId="2">Date!#REF!</definedName>
    <definedName name="tables_6002" localSheetId="2">Date!#REF!</definedName>
    <definedName name="tables_6003" localSheetId="2">Date!#REF!</definedName>
    <definedName name="tables_6004" localSheetId="2">Date!#REF!</definedName>
    <definedName name="tables_6005" localSheetId="2">Date!#REF!</definedName>
    <definedName name="tables_6006" localSheetId="2">Date!#REF!</definedName>
    <definedName name="tables_6007" localSheetId="2">Date!#REF!</definedName>
    <definedName name="tables_6008" localSheetId="2">Date!#REF!</definedName>
    <definedName name="tables_6009" localSheetId="2">Date!#REF!</definedName>
    <definedName name="tables_601" localSheetId="2">Date!#REF!</definedName>
    <definedName name="tables_6010" localSheetId="2">Date!#REF!</definedName>
    <definedName name="tables_6011" localSheetId="2">Date!#REF!</definedName>
    <definedName name="tables_6012" localSheetId="2">Date!#REF!</definedName>
    <definedName name="tables_6013" localSheetId="2">Date!#REF!</definedName>
    <definedName name="tables_6014" localSheetId="2">Date!#REF!</definedName>
    <definedName name="tables_6015" localSheetId="2">Date!#REF!</definedName>
    <definedName name="tables_6016" localSheetId="2">Date!#REF!</definedName>
    <definedName name="tables_6017" localSheetId="2">Date!#REF!</definedName>
    <definedName name="tables_6018" localSheetId="2">Date!#REF!</definedName>
    <definedName name="tables_6019" localSheetId="2">Date!#REF!</definedName>
    <definedName name="tables_602" localSheetId="2">Date!#REF!</definedName>
    <definedName name="tables_6020" localSheetId="2">Date!#REF!</definedName>
    <definedName name="tables_6021" localSheetId="2">Date!#REF!</definedName>
    <definedName name="tables_6022" localSheetId="2">Date!#REF!</definedName>
    <definedName name="tables_6023" localSheetId="2">Date!#REF!</definedName>
    <definedName name="tables_6024" localSheetId="2">Date!#REF!</definedName>
    <definedName name="tables_6025" localSheetId="2">Date!#REF!</definedName>
    <definedName name="tables_6026" localSheetId="2">Date!#REF!</definedName>
    <definedName name="tables_6027" localSheetId="2">Date!#REF!</definedName>
    <definedName name="tables_6028" localSheetId="2">Date!#REF!</definedName>
    <definedName name="tables_6029" localSheetId="2">Date!#REF!</definedName>
    <definedName name="tables_603" localSheetId="2">Date!#REF!</definedName>
    <definedName name="tables_6030" localSheetId="2">Date!#REF!</definedName>
    <definedName name="tables_6031" localSheetId="2">Date!#REF!</definedName>
    <definedName name="tables_6032" localSheetId="2">Date!#REF!</definedName>
    <definedName name="tables_6033" localSheetId="2">Date!#REF!</definedName>
    <definedName name="tables_6034" localSheetId="2">Date!#REF!</definedName>
    <definedName name="tables_6035" localSheetId="2">Date!#REF!</definedName>
    <definedName name="tables_6036" localSheetId="2">Date!#REF!</definedName>
    <definedName name="tables_6037" localSheetId="2">Date!#REF!</definedName>
    <definedName name="tables_6038" localSheetId="2">Date!#REF!</definedName>
    <definedName name="tables_6039" localSheetId="2">Date!#REF!</definedName>
    <definedName name="tables_604" localSheetId="2">Date!#REF!</definedName>
    <definedName name="tables_6040" localSheetId="2">Date!#REF!</definedName>
    <definedName name="tables_6041" localSheetId="2">Date!#REF!</definedName>
    <definedName name="tables_6042" localSheetId="2">Date!#REF!</definedName>
    <definedName name="tables_6043" localSheetId="2">Date!#REF!</definedName>
    <definedName name="tables_6044" localSheetId="2">Date!#REF!</definedName>
    <definedName name="tables_6045" localSheetId="2">Date!#REF!</definedName>
    <definedName name="tables_6046" localSheetId="2">Date!#REF!</definedName>
    <definedName name="tables_6047" localSheetId="2">Date!#REF!</definedName>
    <definedName name="tables_6048" localSheetId="2">Date!#REF!</definedName>
    <definedName name="tables_6049" localSheetId="2">Date!#REF!</definedName>
    <definedName name="tables_605" localSheetId="2">Date!#REF!</definedName>
    <definedName name="tables_6050" localSheetId="2">Date!#REF!</definedName>
    <definedName name="tables_6051" localSheetId="2">Date!#REF!</definedName>
    <definedName name="tables_6052" localSheetId="2">Date!#REF!</definedName>
    <definedName name="tables_6053" localSheetId="2">Date!#REF!</definedName>
    <definedName name="tables_6054" localSheetId="2">Date!#REF!</definedName>
    <definedName name="tables_6055" localSheetId="2">Date!#REF!</definedName>
    <definedName name="tables_6056" localSheetId="2">Date!#REF!</definedName>
    <definedName name="tables_6057" localSheetId="2">Date!#REF!</definedName>
    <definedName name="tables_6058" localSheetId="2">Date!#REF!</definedName>
    <definedName name="tables_6059" localSheetId="2">Date!#REF!</definedName>
    <definedName name="tables_606" localSheetId="2">Date!#REF!</definedName>
    <definedName name="tables_6060" localSheetId="2">Date!#REF!</definedName>
    <definedName name="tables_6061" localSheetId="2">Date!#REF!</definedName>
    <definedName name="tables_6062" localSheetId="2">Date!#REF!</definedName>
    <definedName name="tables_6063" localSheetId="2">Date!#REF!</definedName>
    <definedName name="tables_6064" localSheetId="2">Date!#REF!</definedName>
    <definedName name="tables_6065" localSheetId="2">Date!#REF!</definedName>
    <definedName name="tables_6066" localSheetId="2">Date!#REF!</definedName>
    <definedName name="tables_6067" localSheetId="2">Date!#REF!</definedName>
    <definedName name="tables_6068" localSheetId="2">Date!#REF!</definedName>
    <definedName name="tables_6069" localSheetId="2">Date!#REF!</definedName>
    <definedName name="tables_607" localSheetId="2">Date!#REF!</definedName>
    <definedName name="tables_6070" localSheetId="2">Date!#REF!</definedName>
    <definedName name="tables_6071" localSheetId="2">Date!#REF!</definedName>
    <definedName name="tables_6072" localSheetId="2">Date!#REF!</definedName>
    <definedName name="tables_6073" localSheetId="2">Date!#REF!</definedName>
    <definedName name="tables_6074" localSheetId="2">Date!#REF!</definedName>
    <definedName name="tables_6075" localSheetId="2">Date!#REF!</definedName>
    <definedName name="tables_6076" localSheetId="2">Date!#REF!</definedName>
    <definedName name="tables_6077" localSheetId="2">Date!#REF!</definedName>
    <definedName name="tables_6078" localSheetId="2">Date!#REF!</definedName>
    <definedName name="tables_6079" localSheetId="2">Date!#REF!</definedName>
    <definedName name="tables_608" localSheetId="2">Date!#REF!</definedName>
    <definedName name="tables_6080" localSheetId="2">Date!#REF!</definedName>
    <definedName name="tables_6081" localSheetId="2">Date!#REF!</definedName>
    <definedName name="tables_6082" localSheetId="2">Date!#REF!</definedName>
    <definedName name="tables_6083" localSheetId="2">Date!#REF!</definedName>
    <definedName name="tables_6084" localSheetId="2">Date!#REF!</definedName>
    <definedName name="tables_6085" localSheetId="2">Date!#REF!</definedName>
    <definedName name="tables_6086" localSheetId="2">Date!#REF!</definedName>
    <definedName name="tables_6087" localSheetId="2">Date!#REF!</definedName>
    <definedName name="tables_6088" localSheetId="2">Date!#REF!</definedName>
    <definedName name="tables_6089" localSheetId="2">Date!#REF!</definedName>
    <definedName name="tables_609" localSheetId="2">Date!#REF!</definedName>
    <definedName name="tables_6090" localSheetId="2">Date!#REF!</definedName>
    <definedName name="tables_6091" localSheetId="2">Date!#REF!</definedName>
    <definedName name="tables_6092" localSheetId="2">Date!#REF!</definedName>
    <definedName name="tables_6093" localSheetId="2">Date!#REF!</definedName>
    <definedName name="tables_6094" localSheetId="2">Date!#REF!</definedName>
    <definedName name="tables_6095" localSheetId="2">Date!#REF!</definedName>
    <definedName name="tables_6096" localSheetId="2">Date!#REF!</definedName>
    <definedName name="tables_6097" localSheetId="2">Date!#REF!</definedName>
    <definedName name="tables_6098" localSheetId="2">Date!#REF!</definedName>
    <definedName name="tables_6099" localSheetId="2">Date!#REF!</definedName>
    <definedName name="tables_61" localSheetId="2">Date!#REF!</definedName>
    <definedName name="tables_610" localSheetId="2">Date!#REF!</definedName>
    <definedName name="tables_6100" localSheetId="2">Date!#REF!</definedName>
    <definedName name="tables_6101" localSheetId="2">Date!#REF!</definedName>
    <definedName name="tables_6102" localSheetId="2">Date!#REF!</definedName>
    <definedName name="tables_6103" localSheetId="2">Date!#REF!</definedName>
    <definedName name="tables_6104" localSheetId="2">Date!#REF!</definedName>
    <definedName name="tables_6105" localSheetId="2">Date!#REF!</definedName>
    <definedName name="tables_6106" localSheetId="2">Date!#REF!</definedName>
    <definedName name="tables_6107" localSheetId="2">Date!#REF!</definedName>
    <definedName name="tables_6108" localSheetId="2">Date!#REF!</definedName>
    <definedName name="tables_6109" localSheetId="2">Date!#REF!</definedName>
    <definedName name="tables_611" localSheetId="2">Date!#REF!</definedName>
    <definedName name="tables_6110" localSheetId="2">Date!#REF!</definedName>
    <definedName name="tables_6111" localSheetId="2">Date!#REF!</definedName>
    <definedName name="tables_6112" localSheetId="2">Date!#REF!</definedName>
    <definedName name="tables_6113" localSheetId="2">Date!#REF!</definedName>
    <definedName name="tables_6114" localSheetId="2">Date!#REF!</definedName>
    <definedName name="tables_6115" localSheetId="2">Date!#REF!</definedName>
    <definedName name="tables_6116" localSheetId="2">Date!#REF!</definedName>
    <definedName name="tables_6117" localSheetId="2">Date!#REF!</definedName>
    <definedName name="tables_6118" localSheetId="2">Date!#REF!</definedName>
    <definedName name="tables_6119" localSheetId="2">Date!#REF!</definedName>
    <definedName name="tables_612" localSheetId="2">Date!#REF!</definedName>
    <definedName name="tables_6120" localSheetId="2">Date!#REF!</definedName>
    <definedName name="tables_6121" localSheetId="2">Date!#REF!</definedName>
    <definedName name="tables_6122" localSheetId="2">Date!#REF!</definedName>
    <definedName name="tables_6123" localSheetId="2">Date!#REF!</definedName>
    <definedName name="tables_6124" localSheetId="2">Date!#REF!</definedName>
    <definedName name="tables_6125" localSheetId="2">Date!#REF!</definedName>
    <definedName name="tables_6126" localSheetId="2">Date!#REF!</definedName>
    <definedName name="tables_6127" localSheetId="2">Date!#REF!</definedName>
    <definedName name="tables_6128" localSheetId="2">Date!#REF!</definedName>
    <definedName name="tables_6129" localSheetId="2">Date!#REF!</definedName>
    <definedName name="tables_613" localSheetId="2">Date!#REF!</definedName>
    <definedName name="tables_6130" localSheetId="2">Date!#REF!</definedName>
    <definedName name="tables_6131" localSheetId="2">Date!#REF!</definedName>
    <definedName name="tables_6132" localSheetId="2">Date!#REF!</definedName>
    <definedName name="tables_6133" localSheetId="2">Date!#REF!</definedName>
    <definedName name="tables_6134" localSheetId="2">Date!#REF!</definedName>
    <definedName name="tables_6135" localSheetId="2">Date!#REF!</definedName>
    <definedName name="tables_6136" localSheetId="2">Date!#REF!</definedName>
    <definedName name="tables_6137" localSheetId="2">Date!#REF!</definedName>
    <definedName name="tables_6138" localSheetId="2">Date!#REF!</definedName>
    <definedName name="tables_6139" localSheetId="2">Date!#REF!</definedName>
    <definedName name="tables_614" localSheetId="2">Date!#REF!</definedName>
    <definedName name="tables_6140" localSheetId="2">Date!#REF!</definedName>
    <definedName name="tables_6141" localSheetId="2">Date!#REF!</definedName>
    <definedName name="tables_6142" localSheetId="2">Date!#REF!</definedName>
    <definedName name="tables_6143" localSheetId="2">Date!#REF!</definedName>
    <definedName name="tables_6144" localSheetId="2">Date!#REF!</definedName>
    <definedName name="tables_6145" localSheetId="2">Date!#REF!</definedName>
    <definedName name="tables_6146" localSheetId="2">Date!#REF!</definedName>
    <definedName name="tables_6147" localSheetId="2">Date!#REF!</definedName>
    <definedName name="tables_6148" localSheetId="2">Date!#REF!</definedName>
    <definedName name="tables_6149" localSheetId="2">Date!#REF!</definedName>
    <definedName name="tables_615" localSheetId="2">Date!#REF!</definedName>
    <definedName name="tables_6150" localSheetId="2">Date!#REF!</definedName>
    <definedName name="tables_6151" localSheetId="2">Date!#REF!</definedName>
    <definedName name="tables_6152" localSheetId="2">Date!#REF!</definedName>
    <definedName name="tables_6153" localSheetId="2">Date!#REF!</definedName>
    <definedName name="tables_6154" localSheetId="2">Date!#REF!</definedName>
    <definedName name="tables_6155" localSheetId="2">Date!#REF!</definedName>
    <definedName name="tables_6156" localSheetId="2">Date!#REF!</definedName>
    <definedName name="tables_6157" localSheetId="2">Date!#REF!</definedName>
    <definedName name="tables_6158" localSheetId="2">Date!#REF!</definedName>
    <definedName name="tables_6159" localSheetId="2">Date!#REF!</definedName>
    <definedName name="tables_616" localSheetId="2">Date!#REF!</definedName>
    <definedName name="tables_6160" localSheetId="2">Date!#REF!</definedName>
    <definedName name="tables_6161" localSheetId="2">Date!#REF!</definedName>
    <definedName name="tables_6162" localSheetId="2">Date!#REF!</definedName>
    <definedName name="tables_6163" localSheetId="2">Date!#REF!</definedName>
    <definedName name="tables_6164" localSheetId="2">Date!#REF!</definedName>
    <definedName name="tables_6165" localSheetId="2">Date!#REF!</definedName>
    <definedName name="tables_6166" localSheetId="2">Date!#REF!</definedName>
    <definedName name="tables_6167" localSheetId="2">Date!#REF!</definedName>
    <definedName name="tables_6168" localSheetId="2">Date!#REF!</definedName>
    <definedName name="tables_6169" localSheetId="2">Date!#REF!</definedName>
    <definedName name="tables_617" localSheetId="2">Date!#REF!</definedName>
    <definedName name="tables_6170" localSheetId="2">Date!#REF!</definedName>
    <definedName name="tables_6171" localSheetId="2">Date!#REF!</definedName>
    <definedName name="tables_6172" localSheetId="2">Date!#REF!</definedName>
    <definedName name="tables_6173" localSheetId="2">Date!#REF!</definedName>
    <definedName name="tables_6174" localSheetId="2">Date!#REF!</definedName>
    <definedName name="tables_6175" localSheetId="2">Date!#REF!</definedName>
    <definedName name="tables_6176" localSheetId="2">Date!#REF!</definedName>
    <definedName name="tables_6177" localSheetId="2">Date!#REF!</definedName>
    <definedName name="tables_6178" localSheetId="2">Date!#REF!</definedName>
    <definedName name="tables_6179" localSheetId="2">Date!#REF!</definedName>
    <definedName name="tables_618" localSheetId="2">Date!#REF!</definedName>
    <definedName name="tables_6180" localSheetId="2">Date!#REF!</definedName>
    <definedName name="tables_6181" localSheetId="2">Date!#REF!</definedName>
    <definedName name="tables_6182" localSheetId="2">Date!#REF!</definedName>
    <definedName name="tables_6183" localSheetId="2">Date!#REF!</definedName>
    <definedName name="tables_6184" localSheetId="2">Date!#REF!</definedName>
    <definedName name="tables_6185" localSheetId="2">Date!#REF!</definedName>
    <definedName name="tables_6186" localSheetId="2">Date!#REF!</definedName>
    <definedName name="tables_6187" localSheetId="2">Date!#REF!</definedName>
    <definedName name="tables_6188" localSheetId="2">Date!#REF!</definedName>
    <definedName name="tables_6189" localSheetId="2">Date!#REF!</definedName>
    <definedName name="tables_619" localSheetId="2">Date!#REF!</definedName>
    <definedName name="tables_6190" localSheetId="2">Date!#REF!</definedName>
    <definedName name="tables_6191" localSheetId="2">Date!#REF!</definedName>
    <definedName name="tables_6192" localSheetId="2">Date!#REF!</definedName>
    <definedName name="tables_6193" localSheetId="2">Date!#REF!</definedName>
    <definedName name="tables_6194" localSheetId="2">Date!#REF!</definedName>
    <definedName name="tables_6195" localSheetId="2">Date!#REF!</definedName>
    <definedName name="tables_6196" localSheetId="2">Date!#REF!</definedName>
    <definedName name="tables_6197" localSheetId="2">Date!#REF!</definedName>
    <definedName name="tables_6198" localSheetId="2">Date!#REF!</definedName>
    <definedName name="tables_6199" localSheetId="2">Date!#REF!</definedName>
    <definedName name="tables_62" localSheetId="2">Date!#REF!</definedName>
    <definedName name="tables_620" localSheetId="2">Date!#REF!</definedName>
    <definedName name="tables_6200" localSheetId="2">Date!#REF!</definedName>
    <definedName name="tables_6201" localSheetId="2">Date!#REF!</definedName>
    <definedName name="tables_6202" localSheetId="2">Date!#REF!</definedName>
    <definedName name="tables_6203" localSheetId="2">Date!#REF!</definedName>
    <definedName name="tables_6204" localSheetId="2">Date!#REF!</definedName>
    <definedName name="tables_6205" localSheetId="2">Date!#REF!</definedName>
    <definedName name="tables_6206" localSheetId="2">Date!#REF!</definedName>
    <definedName name="tables_6207" localSheetId="2">Date!#REF!</definedName>
    <definedName name="tables_6208" localSheetId="2">Date!#REF!</definedName>
    <definedName name="tables_6209" localSheetId="2">Date!#REF!</definedName>
    <definedName name="tables_621" localSheetId="2">Date!#REF!</definedName>
    <definedName name="tables_6210" localSheetId="2">Date!#REF!</definedName>
    <definedName name="tables_6211" localSheetId="2">Date!#REF!</definedName>
    <definedName name="tables_6212" localSheetId="2">Date!#REF!</definedName>
    <definedName name="tables_6213" localSheetId="2">Date!#REF!</definedName>
    <definedName name="tables_6214" localSheetId="2">Date!#REF!</definedName>
    <definedName name="tables_6215" localSheetId="2">Date!#REF!</definedName>
    <definedName name="tables_6216" localSheetId="2">Date!#REF!</definedName>
    <definedName name="tables_6217" localSheetId="2">Date!#REF!</definedName>
    <definedName name="tables_6218" localSheetId="2">Date!#REF!</definedName>
    <definedName name="tables_6219" localSheetId="2">Date!#REF!</definedName>
    <definedName name="tables_622" localSheetId="2">Date!#REF!</definedName>
    <definedName name="tables_6220" localSheetId="2">Date!#REF!</definedName>
    <definedName name="tables_6221" localSheetId="2">Date!#REF!</definedName>
    <definedName name="tables_6222" localSheetId="2">Date!#REF!</definedName>
    <definedName name="tables_6223" localSheetId="2">Date!#REF!</definedName>
    <definedName name="tables_6224" localSheetId="2">Date!#REF!</definedName>
    <definedName name="tables_6225" localSheetId="2">Date!#REF!</definedName>
    <definedName name="tables_6226" localSheetId="2">Date!#REF!</definedName>
    <definedName name="tables_6227" localSheetId="2">Date!#REF!</definedName>
    <definedName name="tables_6228" localSheetId="2">Date!#REF!</definedName>
    <definedName name="tables_6229" localSheetId="2">Date!#REF!</definedName>
    <definedName name="tables_623" localSheetId="2">Date!#REF!</definedName>
    <definedName name="tables_6230" localSheetId="2">Date!#REF!</definedName>
    <definedName name="tables_6231" localSheetId="2">Date!#REF!</definedName>
    <definedName name="tables_6232" localSheetId="2">Date!#REF!</definedName>
    <definedName name="tables_6233" localSheetId="2">Date!#REF!</definedName>
    <definedName name="tables_6234" localSheetId="2">Date!#REF!</definedName>
    <definedName name="tables_6235" localSheetId="2">Date!#REF!</definedName>
    <definedName name="tables_6236" localSheetId="2">Date!#REF!</definedName>
    <definedName name="tables_6237" localSheetId="2">Date!#REF!</definedName>
    <definedName name="tables_6238" localSheetId="2">Date!#REF!</definedName>
    <definedName name="tables_6239" localSheetId="2">Date!#REF!</definedName>
    <definedName name="tables_624" localSheetId="2">Date!#REF!</definedName>
    <definedName name="tables_6240" localSheetId="2">Date!#REF!</definedName>
    <definedName name="tables_6241" localSheetId="2">Date!#REF!</definedName>
    <definedName name="tables_6242" localSheetId="2">Date!#REF!</definedName>
    <definedName name="tables_6243" localSheetId="2">Date!#REF!</definedName>
    <definedName name="tables_6244" localSheetId="2">Date!#REF!</definedName>
    <definedName name="tables_6245" localSheetId="2">Date!#REF!</definedName>
    <definedName name="tables_6246" localSheetId="2">Date!#REF!</definedName>
    <definedName name="tables_6247" localSheetId="2">Date!#REF!</definedName>
    <definedName name="tables_6248" localSheetId="2">Date!#REF!</definedName>
    <definedName name="tables_6249" localSheetId="2">Date!#REF!</definedName>
    <definedName name="tables_625" localSheetId="2">Date!#REF!</definedName>
    <definedName name="tables_6250" localSheetId="2">Date!#REF!</definedName>
    <definedName name="tables_6251" localSheetId="2">Date!#REF!</definedName>
    <definedName name="tables_6252" localSheetId="2">Date!#REF!</definedName>
    <definedName name="tables_6253" localSheetId="2">Date!#REF!</definedName>
    <definedName name="tables_6254" localSheetId="2">Date!#REF!</definedName>
    <definedName name="tables_6255" localSheetId="2">Date!#REF!</definedName>
    <definedName name="tables_6256" localSheetId="2">Date!#REF!</definedName>
    <definedName name="tables_6257" localSheetId="2">Date!#REF!</definedName>
    <definedName name="tables_6258" localSheetId="2">Date!#REF!</definedName>
    <definedName name="tables_6259" localSheetId="2">Date!#REF!</definedName>
    <definedName name="tables_626" localSheetId="2">Date!#REF!</definedName>
    <definedName name="tables_6260" localSheetId="2">Date!#REF!</definedName>
    <definedName name="tables_6261" localSheetId="2">Date!#REF!</definedName>
    <definedName name="tables_6262" localSheetId="2">Date!#REF!</definedName>
    <definedName name="tables_6263" localSheetId="2">Date!#REF!</definedName>
    <definedName name="tables_6264" localSheetId="2">Date!#REF!</definedName>
    <definedName name="tables_6265" localSheetId="2">Date!#REF!</definedName>
    <definedName name="tables_6266" localSheetId="2">Date!#REF!</definedName>
    <definedName name="tables_6267" localSheetId="2">Date!#REF!</definedName>
    <definedName name="tables_6268" localSheetId="2">Date!#REF!</definedName>
    <definedName name="tables_6269" localSheetId="2">Date!#REF!</definedName>
    <definedName name="tables_627" localSheetId="2">Date!#REF!</definedName>
    <definedName name="tables_6270" localSheetId="2">Date!#REF!</definedName>
    <definedName name="tables_6271" localSheetId="2">Date!#REF!</definedName>
    <definedName name="tables_6272" localSheetId="2">Date!#REF!</definedName>
    <definedName name="tables_6273" localSheetId="2">Date!#REF!</definedName>
    <definedName name="tables_6274" localSheetId="2">Date!#REF!</definedName>
    <definedName name="tables_6275" localSheetId="2">Date!#REF!</definedName>
    <definedName name="tables_6276" localSheetId="2">Date!#REF!</definedName>
    <definedName name="tables_6277" localSheetId="2">Date!#REF!</definedName>
    <definedName name="tables_6278" localSheetId="2">Date!#REF!</definedName>
    <definedName name="tables_6279" localSheetId="2">Date!#REF!</definedName>
    <definedName name="tables_628" localSheetId="2">Date!#REF!</definedName>
    <definedName name="tables_6280" localSheetId="2">Date!#REF!</definedName>
    <definedName name="tables_6281" localSheetId="2">Date!#REF!</definedName>
    <definedName name="tables_6282" localSheetId="2">Date!#REF!</definedName>
    <definedName name="tables_6283" localSheetId="2">Date!#REF!</definedName>
    <definedName name="tables_6284" localSheetId="2">Date!#REF!</definedName>
    <definedName name="tables_6285" localSheetId="2">Date!#REF!</definedName>
    <definedName name="tables_6286" localSheetId="2">Date!#REF!</definedName>
    <definedName name="tables_6287" localSheetId="2">Date!#REF!</definedName>
    <definedName name="tables_6288" localSheetId="2">Date!#REF!</definedName>
    <definedName name="tables_6289" localSheetId="2">Date!#REF!</definedName>
    <definedName name="tables_629" localSheetId="2">Date!#REF!</definedName>
    <definedName name="tables_6290" localSheetId="2">Date!#REF!</definedName>
    <definedName name="tables_6291" localSheetId="2">Date!#REF!</definedName>
    <definedName name="tables_6292" localSheetId="2">Date!#REF!</definedName>
    <definedName name="tables_6293" localSheetId="2">Date!#REF!</definedName>
    <definedName name="tables_6294" localSheetId="2">Date!#REF!</definedName>
    <definedName name="tables_6295" localSheetId="2">Date!#REF!</definedName>
    <definedName name="tables_6296" localSheetId="2">Date!#REF!</definedName>
    <definedName name="tables_6297" localSheetId="2">Date!#REF!</definedName>
    <definedName name="tables_6298" localSheetId="2">Date!#REF!</definedName>
    <definedName name="tables_6299" localSheetId="2">Date!#REF!</definedName>
    <definedName name="tables_63" localSheetId="2">Date!#REF!</definedName>
    <definedName name="tables_630" localSheetId="2">Date!#REF!</definedName>
    <definedName name="tables_6300" localSheetId="2">Date!#REF!</definedName>
    <definedName name="tables_6301" localSheetId="2">Date!#REF!</definedName>
    <definedName name="tables_6302" localSheetId="2">Date!#REF!</definedName>
    <definedName name="tables_6303" localSheetId="2">Date!#REF!</definedName>
    <definedName name="tables_6304" localSheetId="2">Date!#REF!</definedName>
    <definedName name="tables_6305" localSheetId="2">Date!#REF!</definedName>
    <definedName name="tables_6306" localSheetId="2">Date!#REF!</definedName>
    <definedName name="tables_6307" localSheetId="2">Date!#REF!</definedName>
    <definedName name="tables_6308" localSheetId="2">Date!#REF!</definedName>
    <definedName name="tables_6309" localSheetId="2">Date!#REF!</definedName>
    <definedName name="tables_631" localSheetId="2">Date!#REF!</definedName>
    <definedName name="tables_6310" localSheetId="2">Date!#REF!</definedName>
    <definedName name="tables_6311" localSheetId="2">Date!#REF!</definedName>
    <definedName name="tables_6312" localSheetId="2">Date!#REF!</definedName>
    <definedName name="tables_6313" localSheetId="2">Date!#REF!</definedName>
    <definedName name="tables_6314" localSheetId="2">Date!#REF!</definedName>
    <definedName name="tables_6315" localSheetId="2">Date!#REF!</definedName>
    <definedName name="tables_6316" localSheetId="2">Date!#REF!</definedName>
    <definedName name="tables_6317" localSheetId="2">Date!#REF!</definedName>
    <definedName name="tables_6318" localSheetId="2">Date!#REF!</definedName>
    <definedName name="tables_6319" localSheetId="2">Date!#REF!</definedName>
    <definedName name="tables_632" localSheetId="2">Date!#REF!</definedName>
    <definedName name="tables_6320" localSheetId="2">Date!#REF!</definedName>
    <definedName name="tables_6321" localSheetId="2">Date!#REF!</definedName>
    <definedName name="tables_6322" localSheetId="2">Date!#REF!</definedName>
    <definedName name="tables_6323" localSheetId="2">Date!#REF!</definedName>
    <definedName name="tables_6324" localSheetId="2">Date!#REF!</definedName>
    <definedName name="tables_6325" localSheetId="2">Date!#REF!</definedName>
    <definedName name="tables_6326" localSheetId="2">Date!#REF!</definedName>
    <definedName name="tables_6327" localSheetId="2">Date!#REF!</definedName>
    <definedName name="tables_6328" localSheetId="2">Date!#REF!</definedName>
    <definedName name="tables_6329" localSheetId="2">Date!#REF!</definedName>
    <definedName name="tables_633" localSheetId="2">Date!#REF!</definedName>
    <definedName name="tables_6330" localSheetId="2">Date!#REF!</definedName>
    <definedName name="tables_6331" localSheetId="2">Date!#REF!</definedName>
    <definedName name="tables_6332" localSheetId="2">Date!#REF!</definedName>
    <definedName name="tables_6333" localSheetId="2">Date!#REF!</definedName>
    <definedName name="tables_6334" localSheetId="2">Date!#REF!</definedName>
    <definedName name="tables_6335" localSheetId="2">Date!#REF!</definedName>
    <definedName name="tables_6336" localSheetId="2">Date!#REF!</definedName>
    <definedName name="tables_6337" localSheetId="2">Date!#REF!</definedName>
    <definedName name="tables_6338" localSheetId="2">Date!#REF!</definedName>
    <definedName name="tables_6339" localSheetId="2">Date!#REF!</definedName>
    <definedName name="tables_634" localSheetId="2">Date!#REF!</definedName>
    <definedName name="tables_6340" localSheetId="2">Date!#REF!</definedName>
    <definedName name="tables_6341" localSheetId="2">Date!#REF!</definedName>
    <definedName name="tables_6342" localSheetId="2">Date!#REF!</definedName>
    <definedName name="tables_6343" localSheetId="2">Date!#REF!</definedName>
    <definedName name="tables_6344" localSheetId="2">Date!#REF!</definedName>
    <definedName name="tables_6345" localSheetId="2">Date!#REF!</definedName>
    <definedName name="tables_6346" localSheetId="2">Date!#REF!</definedName>
    <definedName name="tables_6347" localSheetId="2">Date!#REF!</definedName>
    <definedName name="tables_6348" localSheetId="2">Date!#REF!</definedName>
    <definedName name="tables_6349" localSheetId="2">Date!#REF!</definedName>
    <definedName name="tables_635" localSheetId="2">Date!#REF!</definedName>
    <definedName name="tables_6350" localSheetId="2">Date!#REF!</definedName>
    <definedName name="tables_6351" localSheetId="2">Date!#REF!</definedName>
    <definedName name="tables_6352" localSheetId="2">Date!#REF!</definedName>
    <definedName name="tables_6353" localSheetId="2">Date!#REF!</definedName>
    <definedName name="tables_6354" localSheetId="2">Date!#REF!</definedName>
    <definedName name="tables_6355" localSheetId="2">Date!#REF!</definedName>
    <definedName name="tables_6356" localSheetId="2">Date!#REF!</definedName>
    <definedName name="tables_6357" localSheetId="2">Date!#REF!</definedName>
    <definedName name="tables_6358" localSheetId="2">Date!#REF!</definedName>
    <definedName name="tables_6359" localSheetId="2">Date!#REF!</definedName>
    <definedName name="tables_636" localSheetId="2">Date!#REF!</definedName>
    <definedName name="tables_6360" localSheetId="2">Date!#REF!</definedName>
    <definedName name="tables_6361" localSheetId="2">Date!#REF!</definedName>
    <definedName name="tables_6362" localSheetId="2">Date!#REF!</definedName>
    <definedName name="tables_6363" localSheetId="2">Date!#REF!</definedName>
    <definedName name="tables_6364" localSheetId="2">Date!#REF!</definedName>
    <definedName name="tables_6365" localSheetId="2">Date!#REF!</definedName>
    <definedName name="tables_6366" localSheetId="2">Date!#REF!</definedName>
    <definedName name="tables_6367" localSheetId="2">Date!#REF!</definedName>
    <definedName name="tables_6368" localSheetId="2">Date!#REF!</definedName>
    <definedName name="tables_6369" localSheetId="2">Date!#REF!</definedName>
    <definedName name="tables_637" localSheetId="2">Date!#REF!</definedName>
    <definedName name="tables_6370" localSheetId="2">Date!#REF!</definedName>
    <definedName name="tables_6371" localSheetId="2">Date!#REF!</definedName>
    <definedName name="tables_6372" localSheetId="2">Date!#REF!</definedName>
    <definedName name="tables_6373" localSheetId="2">Date!#REF!</definedName>
    <definedName name="tables_6374" localSheetId="2">Date!#REF!</definedName>
    <definedName name="tables_6375" localSheetId="2">Date!#REF!</definedName>
    <definedName name="tables_6376" localSheetId="2">Date!#REF!</definedName>
    <definedName name="tables_6377" localSheetId="2">Date!#REF!</definedName>
    <definedName name="tables_6378" localSheetId="2">Date!#REF!</definedName>
    <definedName name="tables_6379" localSheetId="2">Date!#REF!</definedName>
    <definedName name="tables_638" localSheetId="2">Date!#REF!</definedName>
    <definedName name="tables_6380" localSheetId="2">Date!#REF!</definedName>
    <definedName name="tables_6381" localSheetId="2">Date!#REF!</definedName>
    <definedName name="tables_6382" localSheetId="2">Date!#REF!</definedName>
    <definedName name="tables_6383" localSheetId="2">Date!#REF!</definedName>
    <definedName name="tables_6384" localSheetId="2">Date!#REF!</definedName>
    <definedName name="tables_6385" localSheetId="2">Date!#REF!</definedName>
    <definedName name="tables_6386" localSheetId="2">Date!#REF!</definedName>
    <definedName name="tables_6387" localSheetId="2">Date!#REF!</definedName>
    <definedName name="tables_6388" localSheetId="2">Date!#REF!</definedName>
    <definedName name="tables_6389" localSheetId="2">Date!#REF!</definedName>
    <definedName name="tables_639" localSheetId="2">Date!#REF!</definedName>
    <definedName name="tables_6390" localSheetId="2">Date!#REF!</definedName>
    <definedName name="tables_6391" localSheetId="2">Date!#REF!</definedName>
    <definedName name="tables_6392" localSheetId="2">Date!#REF!</definedName>
    <definedName name="tables_6393" localSheetId="2">Date!#REF!</definedName>
    <definedName name="tables_6394" localSheetId="2">Date!#REF!</definedName>
    <definedName name="tables_6395" localSheetId="2">Date!#REF!</definedName>
    <definedName name="tables_6396" localSheetId="2">Date!#REF!</definedName>
    <definedName name="tables_6397" localSheetId="2">Date!#REF!</definedName>
    <definedName name="tables_6398" localSheetId="2">Date!#REF!</definedName>
    <definedName name="tables_6399" localSheetId="2">Date!#REF!</definedName>
    <definedName name="tables_64" localSheetId="2">Date!#REF!</definedName>
    <definedName name="tables_640" localSheetId="2">Date!#REF!</definedName>
    <definedName name="tables_6400" localSheetId="2">Date!#REF!</definedName>
    <definedName name="tables_6401" localSheetId="2">Date!#REF!</definedName>
    <definedName name="tables_6402" localSheetId="2">Date!#REF!</definedName>
    <definedName name="tables_6403" localSheetId="2">Date!#REF!</definedName>
    <definedName name="tables_6404" localSheetId="2">Date!#REF!</definedName>
    <definedName name="tables_6405" localSheetId="2">Date!#REF!</definedName>
    <definedName name="tables_6406" localSheetId="2">Date!#REF!</definedName>
    <definedName name="tables_6407" localSheetId="2">Date!#REF!</definedName>
    <definedName name="tables_6408" localSheetId="2">Date!#REF!</definedName>
    <definedName name="tables_6409" localSheetId="2">Date!#REF!</definedName>
    <definedName name="tables_641" localSheetId="2">Date!#REF!</definedName>
    <definedName name="tables_6410" localSheetId="2">Date!#REF!</definedName>
    <definedName name="tables_6411" localSheetId="2">Date!#REF!</definedName>
    <definedName name="tables_6412" localSheetId="2">Date!#REF!</definedName>
    <definedName name="tables_6413" localSheetId="2">Date!#REF!</definedName>
    <definedName name="tables_6414" localSheetId="2">Date!#REF!</definedName>
    <definedName name="tables_6415" localSheetId="2">Date!#REF!</definedName>
    <definedName name="tables_6416" localSheetId="2">Date!#REF!</definedName>
    <definedName name="tables_6417" localSheetId="2">Date!#REF!</definedName>
    <definedName name="tables_6418" localSheetId="2">Date!#REF!</definedName>
    <definedName name="tables_6419" localSheetId="2">Date!#REF!</definedName>
    <definedName name="tables_642" localSheetId="2">Date!#REF!</definedName>
    <definedName name="tables_6420" localSheetId="2">Date!#REF!</definedName>
    <definedName name="tables_6421" localSheetId="2">Date!#REF!</definedName>
    <definedName name="tables_6422" localSheetId="2">Date!#REF!</definedName>
    <definedName name="tables_6423" localSheetId="2">Date!#REF!</definedName>
    <definedName name="tables_6424" localSheetId="2">Date!#REF!</definedName>
    <definedName name="tables_6425" localSheetId="2">Date!#REF!</definedName>
    <definedName name="tables_6426" localSheetId="2">Date!#REF!</definedName>
    <definedName name="tables_6427" localSheetId="2">Date!#REF!</definedName>
    <definedName name="tables_6428" localSheetId="2">Date!#REF!</definedName>
    <definedName name="tables_6429" localSheetId="2">Date!#REF!</definedName>
    <definedName name="tables_643" localSheetId="2">Date!#REF!</definedName>
    <definedName name="tables_6430" localSheetId="2">Date!#REF!</definedName>
    <definedName name="tables_6431" localSheetId="2">Date!#REF!</definedName>
    <definedName name="tables_6432" localSheetId="2">Date!#REF!</definedName>
    <definedName name="tables_6433" localSheetId="2">Date!#REF!</definedName>
    <definedName name="tables_6434" localSheetId="2">Date!#REF!</definedName>
    <definedName name="tables_6435" localSheetId="2">Date!#REF!</definedName>
    <definedName name="tables_6436" localSheetId="2">Date!#REF!</definedName>
    <definedName name="tables_6437" localSheetId="2">Date!#REF!</definedName>
    <definedName name="tables_6438" localSheetId="2">Date!#REF!</definedName>
    <definedName name="tables_6439" localSheetId="2">Date!#REF!</definedName>
    <definedName name="tables_644" localSheetId="2">Date!#REF!</definedName>
    <definedName name="tables_6440" localSheetId="2">Date!#REF!</definedName>
    <definedName name="tables_6441" localSheetId="2">Date!#REF!</definedName>
    <definedName name="tables_6442" localSheetId="2">Date!#REF!</definedName>
    <definedName name="tables_6443" localSheetId="2">Date!#REF!</definedName>
    <definedName name="tables_6444" localSheetId="2">Date!#REF!</definedName>
    <definedName name="tables_6445" localSheetId="2">Date!#REF!</definedName>
    <definedName name="tables_6446" localSheetId="2">Date!#REF!</definedName>
    <definedName name="tables_6447" localSheetId="2">Date!#REF!</definedName>
    <definedName name="tables_6448" localSheetId="2">Date!#REF!</definedName>
    <definedName name="tables_6449" localSheetId="2">Date!#REF!</definedName>
    <definedName name="tables_645" localSheetId="2">Date!#REF!</definedName>
    <definedName name="tables_6450" localSheetId="2">Date!#REF!</definedName>
    <definedName name="tables_6451" localSheetId="2">Date!#REF!</definedName>
    <definedName name="tables_6452" localSheetId="2">Date!#REF!</definedName>
    <definedName name="tables_6453" localSheetId="2">Date!#REF!</definedName>
    <definedName name="tables_6454" localSheetId="2">Date!#REF!</definedName>
    <definedName name="tables_6455" localSheetId="2">Date!#REF!</definedName>
    <definedName name="tables_6456" localSheetId="2">Date!#REF!</definedName>
    <definedName name="tables_6457" localSheetId="2">Date!#REF!</definedName>
    <definedName name="tables_6458" localSheetId="2">Date!#REF!</definedName>
    <definedName name="tables_6459" localSheetId="2">Date!#REF!</definedName>
    <definedName name="tables_646" localSheetId="2">Date!#REF!</definedName>
    <definedName name="tables_6460" localSheetId="2">Date!#REF!</definedName>
    <definedName name="tables_6461" localSheetId="2">Date!#REF!</definedName>
    <definedName name="tables_6462" localSheetId="2">Date!#REF!</definedName>
    <definedName name="tables_6463" localSheetId="2">Date!#REF!</definedName>
    <definedName name="tables_6464" localSheetId="2">Date!#REF!</definedName>
    <definedName name="tables_6465" localSheetId="2">Date!#REF!</definedName>
    <definedName name="tables_6466" localSheetId="2">Date!#REF!</definedName>
    <definedName name="tables_6467" localSheetId="2">Date!#REF!</definedName>
    <definedName name="tables_6468" localSheetId="2">Date!#REF!</definedName>
    <definedName name="tables_6469" localSheetId="2">Date!#REF!</definedName>
    <definedName name="tables_647" localSheetId="2">Date!#REF!</definedName>
    <definedName name="tables_6470" localSheetId="2">Date!#REF!</definedName>
    <definedName name="tables_6471" localSheetId="2">Date!#REF!</definedName>
    <definedName name="tables_6472" localSheetId="2">Date!#REF!</definedName>
    <definedName name="tables_6473" localSheetId="2">Date!#REF!</definedName>
    <definedName name="tables_6474" localSheetId="2">Date!#REF!</definedName>
    <definedName name="tables_6475" localSheetId="2">Date!#REF!</definedName>
    <definedName name="tables_6476" localSheetId="2">Date!#REF!</definedName>
    <definedName name="tables_6477" localSheetId="2">Date!#REF!</definedName>
    <definedName name="tables_6478" localSheetId="2">Date!#REF!</definedName>
    <definedName name="tables_6479" localSheetId="2">Date!#REF!</definedName>
    <definedName name="tables_648" localSheetId="2">Date!#REF!</definedName>
    <definedName name="tables_6480" localSheetId="2">Date!#REF!</definedName>
    <definedName name="tables_6481" localSheetId="2">Date!#REF!</definedName>
    <definedName name="tables_6482" localSheetId="2">Date!#REF!</definedName>
    <definedName name="tables_6483" localSheetId="2">Date!#REF!</definedName>
    <definedName name="tables_6484" localSheetId="2">Date!#REF!</definedName>
    <definedName name="tables_6485" localSheetId="2">Date!#REF!</definedName>
    <definedName name="tables_6486" localSheetId="2">Date!#REF!</definedName>
    <definedName name="tables_6487" localSheetId="2">Date!#REF!</definedName>
    <definedName name="tables_6488" localSheetId="2">Date!#REF!</definedName>
    <definedName name="tables_6489" localSheetId="2">Date!#REF!</definedName>
    <definedName name="tables_649" localSheetId="2">Date!#REF!</definedName>
    <definedName name="tables_6490" localSheetId="2">Date!#REF!</definedName>
    <definedName name="tables_6491" localSheetId="2">Date!#REF!</definedName>
    <definedName name="tables_6492" localSheetId="2">Date!#REF!</definedName>
    <definedName name="tables_6493" localSheetId="2">Date!#REF!</definedName>
    <definedName name="tables_6494" localSheetId="2">Date!#REF!</definedName>
    <definedName name="tables_6495" localSheetId="2">Date!#REF!</definedName>
    <definedName name="tables_6496" localSheetId="2">Date!#REF!</definedName>
    <definedName name="tables_6497" localSheetId="2">Date!#REF!</definedName>
    <definedName name="tables_6498" localSheetId="2">Date!#REF!</definedName>
    <definedName name="tables_6499" localSheetId="2">Date!#REF!</definedName>
    <definedName name="tables_65" localSheetId="2">Date!#REF!</definedName>
    <definedName name="tables_650" localSheetId="2">Date!#REF!</definedName>
    <definedName name="tables_6500" localSheetId="2">Date!#REF!</definedName>
    <definedName name="tables_6501" localSheetId="2">Date!#REF!</definedName>
    <definedName name="tables_6502" localSheetId="2">Date!#REF!</definedName>
    <definedName name="tables_6503" localSheetId="2">Date!#REF!</definedName>
    <definedName name="tables_6504" localSheetId="2">Date!#REF!</definedName>
    <definedName name="tables_6505" localSheetId="2">Date!#REF!</definedName>
    <definedName name="tables_6506" localSheetId="2">Date!#REF!</definedName>
    <definedName name="tables_6507" localSheetId="2">Date!#REF!</definedName>
    <definedName name="tables_6508" localSheetId="2">Date!#REF!</definedName>
    <definedName name="tables_6509" localSheetId="2">Date!#REF!</definedName>
    <definedName name="tables_651" localSheetId="2">Date!#REF!</definedName>
    <definedName name="tables_6510" localSheetId="2">Date!#REF!</definedName>
    <definedName name="tables_6511" localSheetId="2">Date!#REF!</definedName>
    <definedName name="tables_6512" localSheetId="2">Date!#REF!</definedName>
    <definedName name="tables_6513" localSheetId="2">Date!#REF!</definedName>
    <definedName name="tables_6514" localSheetId="2">Date!#REF!</definedName>
    <definedName name="tables_6515" localSheetId="2">Date!#REF!</definedName>
    <definedName name="tables_6516" localSheetId="2">Date!#REF!</definedName>
    <definedName name="tables_6517" localSheetId="2">Date!#REF!</definedName>
    <definedName name="tables_6518" localSheetId="2">Date!#REF!</definedName>
    <definedName name="tables_6519" localSheetId="2">Date!#REF!</definedName>
    <definedName name="tables_652" localSheetId="2">Date!#REF!</definedName>
    <definedName name="tables_6520" localSheetId="2">Date!#REF!</definedName>
    <definedName name="tables_6521" localSheetId="2">Date!#REF!</definedName>
    <definedName name="tables_6522" localSheetId="2">Date!#REF!</definedName>
    <definedName name="tables_6523" localSheetId="2">Date!#REF!</definedName>
    <definedName name="tables_6524" localSheetId="2">Date!#REF!</definedName>
    <definedName name="tables_6525" localSheetId="2">Date!#REF!</definedName>
    <definedName name="tables_6526" localSheetId="2">Date!#REF!</definedName>
    <definedName name="tables_6527" localSheetId="2">Date!#REF!</definedName>
    <definedName name="tables_6528" localSheetId="2">Date!#REF!</definedName>
    <definedName name="tables_6529" localSheetId="2">Date!#REF!</definedName>
    <definedName name="tables_653" localSheetId="2">Date!#REF!</definedName>
    <definedName name="tables_6530" localSheetId="2">Date!#REF!</definedName>
    <definedName name="tables_6531" localSheetId="2">Date!#REF!</definedName>
    <definedName name="tables_6532" localSheetId="2">Date!#REF!</definedName>
    <definedName name="tables_6533" localSheetId="2">Date!#REF!</definedName>
    <definedName name="tables_6534" localSheetId="2">Date!#REF!</definedName>
    <definedName name="tables_6535" localSheetId="2">Date!#REF!</definedName>
    <definedName name="tables_6536" localSheetId="2">Date!#REF!</definedName>
    <definedName name="tables_6537" localSheetId="2">Date!#REF!</definedName>
    <definedName name="tables_6538" localSheetId="2">Date!#REF!</definedName>
    <definedName name="tables_6539" localSheetId="2">Date!#REF!</definedName>
    <definedName name="tables_654" localSheetId="2">Date!#REF!</definedName>
    <definedName name="tables_6540" localSheetId="2">Date!#REF!</definedName>
    <definedName name="tables_6541" localSheetId="2">Date!#REF!</definedName>
    <definedName name="tables_6542" localSheetId="2">Date!#REF!</definedName>
    <definedName name="tables_6543" localSheetId="2">Date!#REF!</definedName>
    <definedName name="tables_6544" localSheetId="2">Date!#REF!</definedName>
    <definedName name="tables_6545" localSheetId="2">Date!#REF!</definedName>
    <definedName name="tables_6546" localSheetId="2">Date!#REF!</definedName>
    <definedName name="tables_6547" localSheetId="2">Date!#REF!</definedName>
    <definedName name="tables_6548" localSheetId="2">Date!#REF!</definedName>
    <definedName name="tables_6549" localSheetId="2">Date!#REF!</definedName>
    <definedName name="tables_655" localSheetId="2">Date!#REF!</definedName>
    <definedName name="tables_6550" localSheetId="2">Date!#REF!</definedName>
    <definedName name="tables_6551" localSheetId="2">Date!#REF!</definedName>
    <definedName name="tables_6552" localSheetId="2">Date!#REF!</definedName>
    <definedName name="tables_6553" localSheetId="2">Date!#REF!</definedName>
    <definedName name="tables_6554" localSheetId="2">Date!#REF!</definedName>
    <definedName name="tables_6555" localSheetId="2">Date!#REF!</definedName>
    <definedName name="tables_6556" localSheetId="2">Date!#REF!</definedName>
    <definedName name="tables_6557" localSheetId="2">Date!#REF!</definedName>
    <definedName name="tables_6558" localSheetId="2">Date!#REF!</definedName>
    <definedName name="tables_6559" localSheetId="2">Date!#REF!</definedName>
    <definedName name="tables_656" localSheetId="2">Date!#REF!</definedName>
    <definedName name="tables_6560" localSheetId="2">Date!#REF!</definedName>
    <definedName name="tables_6561" localSheetId="2">Date!#REF!</definedName>
    <definedName name="tables_6562" localSheetId="2">Date!#REF!</definedName>
    <definedName name="tables_6563" localSheetId="2">Date!#REF!</definedName>
    <definedName name="tables_6564" localSheetId="2">Date!#REF!</definedName>
    <definedName name="tables_6565" localSheetId="2">Date!#REF!</definedName>
    <definedName name="tables_6566" localSheetId="2">Date!#REF!</definedName>
    <definedName name="tables_6567" localSheetId="2">Date!#REF!</definedName>
    <definedName name="tables_6568" localSheetId="2">Date!#REF!</definedName>
    <definedName name="tables_6569" localSheetId="2">Date!#REF!</definedName>
    <definedName name="tables_657" localSheetId="2">Date!#REF!</definedName>
    <definedName name="tables_6570" localSheetId="2">Date!#REF!</definedName>
    <definedName name="tables_6571" localSheetId="2">Date!#REF!</definedName>
    <definedName name="tables_6572" localSheetId="2">Date!#REF!</definedName>
    <definedName name="tables_6573" localSheetId="2">Date!#REF!</definedName>
    <definedName name="tables_6574" localSheetId="2">Date!#REF!</definedName>
    <definedName name="tables_6575" localSheetId="2">Date!#REF!</definedName>
    <definedName name="tables_6576" localSheetId="2">Date!#REF!</definedName>
    <definedName name="tables_6577" localSheetId="2">Date!#REF!</definedName>
    <definedName name="tables_6578" localSheetId="2">Date!#REF!</definedName>
    <definedName name="tables_6579" localSheetId="2">Date!#REF!</definedName>
    <definedName name="tables_658" localSheetId="2">Date!#REF!</definedName>
    <definedName name="tables_6580" localSheetId="2">Date!#REF!</definedName>
    <definedName name="tables_6581" localSheetId="2">Date!#REF!</definedName>
    <definedName name="tables_6582" localSheetId="2">Date!#REF!</definedName>
    <definedName name="tables_6583" localSheetId="2">Date!#REF!</definedName>
    <definedName name="tables_6584" localSheetId="2">Date!#REF!</definedName>
    <definedName name="tables_6585" localSheetId="2">Date!#REF!</definedName>
    <definedName name="tables_6586" localSheetId="2">Date!#REF!</definedName>
    <definedName name="tables_6587" localSheetId="2">Date!#REF!</definedName>
    <definedName name="tables_6588" localSheetId="2">Date!#REF!</definedName>
    <definedName name="tables_6589" localSheetId="2">Date!#REF!</definedName>
    <definedName name="tables_659" localSheetId="2">Date!#REF!</definedName>
    <definedName name="tables_6590" localSheetId="2">Date!#REF!</definedName>
    <definedName name="tables_6591" localSheetId="2">Date!#REF!</definedName>
    <definedName name="tables_6592" localSheetId="2">Date!#REF!</definedName>
    <definedName name="tables_6593" localSheetId="2">Date!#REF!</definedName>
    <definedName name="tables_6594" localSheetId="2">Date!#REF!</definedName>
    <definedName name="tables_6595" localSheetId="2">Date!#REF!</definedName>
    <definedName name="tables_6596" localSheetId="2">Date!#REF!</definedName>
    <definedName name="tables_6597" localSheetId="2">Date!#REF!</definedName>
    <definedName name="tables_6598" localSheetId="2">Date!#REF!</definedName>
    <definedName name="tables_6599" localSheetId="2">Date!#REF!</definedName>
    <definedName name="tables_66" localSheetId="2">Date!#REF!</definedName>
    <definedName name="tables_660" localSheetId="2">Date!#REF!</definedName>
    <definedName name="tables_6600" localSheetId="2">Date!#REF!</definedName>
    <definedName name="tables_6601" localSheetId="2">Date!#REF!</definedName>
    <definedName name="tables_6602" localSheetId="2">Date!#REF!</definedName>
    <definedName name="tables_6603" localSheetId="2">Date!#REF!</definedName>
    <definedName name="tables_6604" localSheetId="2">Date!#REF!</definedName>
    <definedName name="tables_6605" localSheetId="2">Date!#REF!</definedName>
    <definedName name="tables_6606" localSheetId="2">Date!#REF!</definedName>
    <definedName name="tables_6607" localSheetId="2">Date!#REF!</definedName>
    <definedName name="tables_6608" localSheetId="2">Date!#REF!</definedName>
    <definedName name="tables_6609" localSheetId="2">Date!#REF!</definedName>
    <definedName name="tables_661" localSheetId="2">Date!#REF!</definedName>
    <definedName name="tables_6610" localSheetId="2">Date!#REF!</definedName>
    <definedName name="tables_6611" localSheetId="2">Date!#REF!</definedName>
    <definedName name="tables_6612" localSheetId="2">Date!#REF!</definedName>
    <definedName name="tables_6613" localSheetId="2">Date!#REF!</definedName>
    <definedName name="tables_6614" localSheetId="2">Date!#REF!</definedName>
    <definedName name="tables_6615" localSheetId="2">Date!#REF!</definedName>
    <definedName name="tables_6616" localSheetId="2">Date!#REF!</definedName>
    <definedName name="tables_6617" localSheetId="2">Date!#REF!</definedName>
    <definedName name="tables_6618" localSheetId="2">Date!#REF!</definedName>
    <definedName name="tables_6619" localSheetId="2">Date!#REF!</definedName>
    <definedName name="tables_662" localSheetId="2">Date!#REF!</definedName>
    <definedName name="tables_6620" localSheetId="2">Date!#REF!</definedName>
    <definedName name="tables_6621" localSheetId="2">Date!#REF!</definedName>
    <definedName name="tables_6622" localSheetId="2">Date!#REF!</definedName>
    <definedName name="tables_6623" localSheetId="2">Date!#REF!</definedName>
    <definedName name="tables_6624" localSheetId="2">Date!#REF!</definedName>
    <definedName name="tables_6625" localSheetId="2">Date!#REF!</definedName>
    <definedName name="tables_6626" localSheetId="2">Date!#REF!</definedName>
    <definedName name="tables_6627" localSheetId="2">Date!#REF!</definedName>
    <definedName name="tables_6628" localSheetId="2">Date!#REF!</definedName>
    <definedName name="tables_6629" localSheetId="2">Date!#REF!</definedName>
    <definedName name="tables_663" localSheetId="2">Date!#REF!</definedName>
    <definedName name="tables_6630" localSheetId="2">Date!#REF!</definedName>
    <definedName name="tables_6631" localSheetId="2">Date!#REF!</definedName>
    <definedName name="tables_6632" localSheetId="2">Date!#REF!</definedName>
    <definedName name="tables_6633" localSheetId="2">Date!#REF!</definedName>
    <definedName name="tables_6634" localSheetId="2">Date!#REF!</definedName>
    <definedName name="tables_6635" localSheetId="2">Date!#REF!</definedName>
    <definedName name="tables_6636" localSheetId="2">Date!#REF!</definedName>
    <definedName name="tables_6637" localSheetId="2">Date!#REF!</definedName>
    <definedName name="tables_6638" localSheetId="2">Date!#REF!</definedName>
    <definedName name="tables_6639" localSheetId="2">Date!#REF!</definedName>
    <definedName name="tables_664" localSheetId="2">Date!#REF!</definedName>
    <definedName name="tables_6640" localSheetId="2">Date!#REF!</definedName>
    <definedName name="tables_6641" localSheetId="2">Date!#REF!</definedName>
    <definedName name="tables_6642" localSheetId="2">Date!#REF!</definedName>
    <definedName name="tables_6643" localSheetId="2">Date!#REF!</definedName>
    <definedName name="tables_6644" localSheetId="2">Date!#REF!</definedName>
    <definedName name="tables_6645" localSheetId="2">Date!#REF!</definedName>
    <definedName name="tables_6646" localSheetId="2">Date!#REF!</definedName>
    <definedName name="tables_6647" localSheetId="2">Date!#REF!</definedName>
    <definedName name="tables_6648" localSheetId="2">Date!#REF!</definedName>
    <definedName name="tables_6649" localSheetId="2">Date!#REF!</definedName>
    <definedName name="tables_665" localSheetId="2">Date!#REF!</definedName>
    <definedName name="tables_6650" localSheetId="2">Date!#REF!</definedName>
    <definedName name="tables_6651" localSheetId="2">Date!#REF!</definedName>
    <definedName name="tables_6652" localSheetId="2">Date!#REF!</definedName>
    <definedName name="tables_6653" localSheetId="2">Date!#REF!</definedName>
    <definedName name="tables_6654" localSheetId="2">Date!#REF!</definedName>
    <definedName name="tables_6655" localSheetId="2">Date!#REF!</definedName>
    <definedName name="tables_6656" localSheetId="2">Date!#REF!</definedName>
    <definedName name="tables_6657" localSheetId="2">Date!#REF!</definedName>
    <definedName name="tables_6658" localSheetId="2">Date!#REF!</definedName>
    <definedName name="tables_6659" localSheetId="2">Date!#REF!</definedName>
    <definedName name="tables_666" localSheetId="2">Date!#REF!</definedName>
    <definedName name="tables_6660" localSheetId="2">Date!#REF!</definedName>
    <definedName name="tables_6661" localSheetId="2">Date!#REF!</definedName>
    <definedName name="tables_6662" localSheetId="2">Date!#REF!</definedName>
    <definedName name="tables_6663" localSheetId="2">Date!#REF!</definedName>
    <definedName name="tables_6664" localSheetId="2">Date!#REF!</definedName>
    <definedName name="tables_6665" localSheetId="2">Date!#REF!</definedName>
    <definedName name="tables_6666" localSheetId="2">Date!#REF!</definedName>
    <definedName name="tables_6667" localSheetId="2">Date!#REF!</definedName>
    <definedName name="tables_6668" localSheetId="2">Date!#REF!</definedName>
    <definedName name="tables_6669" localSheetId="2">Date!#REF!</definedName>
    <definedName name="tables_667" localSheetId="2">Date!#REF!</definedName>
    <definedName name="tables_6670" localSheetId="2">Date!#REF!</definedName>
    <definedName name="tables_6671" localSheetId="2">Date!#REF!</definedName>
    <definedName name="tables_6672" localSheetId="2">Date!#REF!</definedName>
    <definedName name="tables_6673" localSheetId="2">Date!#REF!</definedName>
    <definedName name="tables_6674" localSheetId="2">Date!#REF!</definedName>
    <definedName name="tables_6675" localSheetId="2">Date!#REF!</definedName>
    <definedName name="tables_6676" localSheetId="2">Date!#REF!</definedName>
    <definedName name="tables_6677" localSheetId="2">Date!#REF!</definedName>
    <definedName name="tables_6678" localSheetId="2">Date!#REF!</definedName>
    <definedName name="tables_6679" localSheetId="2">Date!#REF!</definedName>
    <definedName name="tables_668" localSheetId="2">Date!#REF!</definedName>
    <definedName name="tables_6680" localSheetId="2">Date!#REF!</definedName>
    <definedName name="tables_6681" localSheetId="2">Date!#REF!</definedName>
    <definedName name="tables_6682" localSheetId="2">Date!#REF!</definedName>
    <definedName name="tables_6683" localSheetId="2">Date!#REF!</definedName>
    <definedName name="tables_6684" localSheetId="2">Date!#REF!</definedName>
    <definedName name="tables_6685" localSheetId="2">Date!#REF!</definedName>
    <definedName name="tables_6686" localSheetId="2">Date!#REF!</definedName>
    <definedName name="tables_6687" localSheetId="2">Date!#REF!</definedName>
    <definedName name="tables_6688" localSheetId="2">Date!#REF!</definedName>
    <definedName name="tables_6689" localSheetId="2">Date!#REF!</definedName>
    <definedName name="tables_669" localSheetId="2">Date!#REF!</definedName>
    <definedName name="tables_6690" localSheetId="2">Date!#REF!</definedName>
    <definedName name="tables_6691" localSheetId="2">Date!#REF!</definedName>
    <definedName name="tables_6692" localSheetId="2">Date!#REF!</definedName>
    <definedName name="tables_6693" localSheetId="2">Date!#REF!</definedName>
    <definedName name="tables_6694" localSheetId="2">Date!#REF!</definedName>
    <definedName name="tables_6695" localSheetId="2">Date!#REF!</definedName>
    <definedName name="tables_6696" localSheetId="2">Date!#REF!</definedName>
    <definedName name="tables_6697" localSheetId="2">Date!#REF!</definedName>
    <definedName name="tables_6698" localSheetId="2">Date!#REF!</definedName>
    <definedName name="tables_6699" localSheetId="2">Date!#REF!</definedName>
    <definedName name="tables_67" localSheetId="2">Date!#REF!</definedName>
    <definedName name="tables_670" localSheetId="2">Date!#REF!</definedName>
    <definedName name="tables_6700" localSheetId="2">Date!#REF!</definedName>
    <definedName name="tables_6701" localSheetId="2">Date!#REF!</definedName>
    <definedName name="tables_6702" localSheetId="2">Date!#REF!</definedName>
    <definedName name="tables_6703" localSheetId="2">Date!#REF!</definedName>
    <definedName name="tables_6704" localSheetId="2">Date!#REF!</definedName>
    <definedName name="tables_6705" localSheetId="2">Date!#REF!</definedName>
    <definedName name="tables_6706" localSheetId="2">Date!#REF!</definedName>
    <definedName name="tables_6707" localSheetId="2">Date!#REF!</definedName>
    <definedName name="tables_6708" localSheetId="2">Date!#REF!</definedName>
    <definedName name="tables_6709" localSheetId="2">Date!#REF!</definedName>
    <definedName name="tables_671" localSheetId="2">Date!#REF!</definedName>
    <definedName name="tables_6710" localSheetId="2">Date!#REF!</definedName>
    <definedName name="tables_6711" localSheetId="2">Date!#REF!</definedName>
    <definedName name="tables_6712" localSheetId="2">Date!#REF!</definedName>
    <definedName name="tables_6713" localSheetId="2">Date!#REF!</definedName>
    <definedName name="tables_6714" localSheetId="2">Date!#REF!</definedName>
    <definedName name="tables_6715" localSheetId="2">Date!#REF!</definedName>
    <definedName name="tables_6716" localSheetId="2">Date!#REF!</definedName>
    <definedName name="tables_6717" localSheetId="2">Date!#REF!</definedName>
    <definedName name="tables_6718" localSheetId="2">Date!#REF!</definedName>
    <definedName name="tables_6719" localSheetId="2">Date!#REF!</definedName>
    <definedName name="tables_672" localSheetId="2">Date!#REF!</definedName>
    <definedName name="tables_6720" localSheetId="2">Date!#REF!</definedName>
    <definedName name="tables_6721" localSheetId="2">Date!#REF!</definedName>
    <definedName name="tables_6722" localSheetId="2">Date!#REF!</definedName>
    <definedName name="tables_6723" localSheetId="2">Date!#REF!</definedName>
    <definedName name="tables_6724" localSheetId="2">Date!#REF!</definedName>
    <definedName name="tables_6725" localSheetId="2">Date!#REF!</definedName>
    <definedName name="tables_6726" localSheetId="2">Date!#REF!</definedName>
    <definedName name="tables_6727" localSheetId="2">Date!#REF!</definedName>
    <definedName name="tables_6728" localSheetId="2">Date!#REF!</definedName>
    <definedName name="tables_6729" localSheetId="2">Date!#REF!</definedName>
    <definedName name="tables_673" localSheetId="2">Date!#REF!</definedName>
    <definedName name="tables_6730" localSheetId="2">Date!#REF!</definedName>
    <definedName name="tables_6731" localSheetId="2">Date!#REF!</definedName>
    <definedName name="tables_6732" localSheetId="2">Date!#REF!</definedName>
    <definedName name="tables_6733" localSheetId="2">Date!#REF!</definedName>
    <definedName name="tables_6734" localSheetId="2">Date!#REF!</definedName>
    <definedName name="tables_6735" localSheetId="2">Date!#REF!</definedName>
    <definedName name="tables_6736" localSheetId="2">Date!#REF!</definedName>
    <definedName name="tables_6737" localSheetId="2">Date!#REF!</definedName>
    <definedName name="tables_6738" localSheetId="2">Date!#REF!</definedName>
    <definedName name="tables_6739" localSheetId="2">Date!#REF!</definedName>
    <definedName name="tables_674" localSheetId="2">Date!#REF!</definedName>
    <definedName name="tables_6740" localSheetId="2">Date!#REF!</definedName>
    <definedName name="tables_6741" localSheetId="2">Date!#REF!</definedName>
    <definedName name="tables_6742" localSheetId="2">Date!#REF!</definedName>
    <definedName name="tables_6743" localSheetId="2">Date!#REF!</definedName>
    <definedName name="tables_6744" localSheetId="2">Date!#REF!</definedName>
    <definedName name="tables_6745" localSheetId="2">Date!#REF!</definedName>
    <definedName name="tables_6746" localSheetId="2">Date!#REF!</definedName>
    <definedName name="tables_6747" localSheetId="2">Date!#REF!</definedName>
    <definedName name="tables_6748" localSheetId="2">Date!#REF!</definedName>
    <definedName name="tables_6749" localSheetId="2">Date!#REF!</definedName>
    <definedName name="tables_675" localSheetId="2">Date!#REF!</definedName>
    <definedName name="tables_6750" localSheetId="2">Date!#REF!</definedName>
    <definedName name="tables_6751" localSheetId="2">Date!#REF!</definedName>
    <definedName name="tables_6752" localSheetId="2">Date!#REF!</definedName>
    <definedName name="tables_6753" localSheetId="2">Date!#REF!</definedName>
    <definedName name="tables_6754" localSheetId="2">Date!#REF!</definedName>
    <definedName name="tables_6755" localSheetId="2">Date!#REF!</definedName>
    <definedName name="tables_6756" localSheetId="2">Date!#REF!</definedName>
    <definedName name="tables_6757" localSheetId="2">Date!#REF!</definedName>
    <definedName name="tables_6758" localSheetId="2">Date!#REF!</definedName>
    <definedName name="tables_6759" localSheetId="2">Date!#REF!</definedName>
    <definedName name="tables_676" localSheetId="2">Date!#REF!</definedName>
    <definedName name="tables_6760" localSheetId="2">Date!#REF!</definedName>
    <definedName name="tables_6761" localSheetId="2">Date!#REF!</definedName>
    <definedName name="tables_6762" localSheetId="2">Date!#REF!</definedName>
    <definedName name="tables_6763" localSheetId="2">Date!#REF!</definedName>
    <definedName name="tables_6764" localSheetId="2">Date!#REF!</definedName>
    <definedName name="tables_6765" localSheetId="2">Date!#REF!</definedName>
    <definedName name="tables_6766" localSheetId="2">Date!#REF!</definedName>
    <definedName name="tables_6767" localSheetId="2">Date!#REF!</definedName>
    <definedName name="tables_6768" localSheetId="2">Date!#REF!</definedName>
    <definedName name="tables_6769" localSheetId="2">Date!#REF!</definedName>
    <definedName name="tables_677" localSheetId="2">Date!#REF!</definedName>
    <definedName name="tables_6770" localSheetId="2">Date!#REF!</definedName>
    <definedName name="tables_6771" localSheetId="2">Date!#REF!</definedName>
    <definedName name="tables_6772" localSheetId="2">Date!#REF!</definedName>
    <definedName name="tables_6773" localSheetId="2">Date!#REF!</definedName>
    <definedName name="tables_6774" localSheetId="2">Date!#REF!</definedName>
    <definedName name="tables_6775" localSheetId="2">Date!#REF!</definedName>
    <definedName name="tables_6776" localSheetId="2">Date!#REF!</definedName>
    <definedName name="tables_6777" localSheetId="2">Date!#REF!</definedName>
    <definedName name="tables_6778" localSheetId="2">Date!#REF!</definedName>
    <definedName name="tables_6779" localSheetId="2">Date!#REF!</definedName>
    <definedName name="tables_678" localSheetId="2">Date!#REF!</definedName>
    <definedName name="tables_6780" localSheetId="2">Date!#REF!</definedName>
    <definedName name="tables_6781" localSheetId="2">Date!#REF!</definedName>
    <definedName name="tables_6782" localSheetId="2">Date!#REF!</definedName>
    <definedName name="tables_6783" localSheetId="2">Date!#REF!</definedName>
    <definedName name="tables_6784" localSheetId="2">Date!#REF!</definedName>
    <definedName name="tables_6785" localSheetId="2">Date!#REF!</definedName>
    <definedName name="tables_6786" localSheetId="2">Date!#REF!</definedName>
    <definedName name="tables_6787" localSheetId="2">Date!#REF!</definedName>
    <definedName name="tables_6788" localSheetId="2">Date!#REF!</definedName>
    <definedName name="tables_6789" localSheetId="2">Date!#REF!</definedName>
    <definedName name="tables_679" localSheetId="2">Date!#REF!</definedName>
    <definedName name="tables_6790" localSheetId="2">Date!#REF!</definedName>
    <definedName name="tables_6791" localSheetId="2">Date!#REF!</definedName>
    <definedName name="tables_6792" localSheetId="2">Date!#REF!</definedName>
    <definedName name="tables_6793" localSheetId="2">Date!#REF!</definedName>
    <definedName name="tables_6794" localSheetId="2">Date!#REF!</definedName>
    <definedName name="tables_6795" localSheetId="2">Date!#REF!</definedName>
    <definedName name="tables_6796" localSheetId="2">Date!#REF!</definedName>
    <definedName name="tables_6797" localSheetId="2">Date!#REF!</definedName>
    <definedName name="tables_6798" localSheetId="2">Date!#REF!</definedName>
    <definedName name="tables_6799" localSheetId="2">Date!#REF!</definedName>
    <definedName name="tables_68" localSheetId="2">Date!#REF!</definedName>
    <definedName name="tables_680" localSheetId="2">Date!#REF!</definedName>
    <definedName name="tables_6800" localSheetId="2">Date!#REF!</definedName>
    <definedName name="tables_6801" localSheetId="2">Date!#REF!</definedName>
    <definedName name="tables_6802" localSheetId="2">Date!#REF!</definedName>
    <definedName name="tables_6803" localSheetId="2">Date!#REF!</definedName>
    <definedName name="tables_6804" localSheetId="2">Date!#REF!</definedName>
    <definedName name="tables_6805" localSheetId="2">Date!#REF!</definedName>
    <definedName name="tables_6806" localSheetId="2">Date!#REF!</definedName>
    <definedName name="tables_6807" localSheetId="2">Date!#REF!</definedName>
    <definedName name="tables_6808" localSheetId="2">Date!#REF!</definedName>
    <definedName name="tables_6809" localSheetId="2">Date!#REF!</definedName>
    <definedName name="tables_681" localSheetId="2">Date!#REF!</definedName>
    <definedName name="tables_6810" localSheetId="2">Date!#REF!</definedName>
    <definedName name="tables_6811" localSheetId="2">Date!#REF!</definedName>
    <definedName name="tables_6812" localSheetId="2">Date!#REF!</definedName>
    <definedName name="tables_6813" localSheetId="2">Date!#REF!</definedName>
    <definedName name="tables_6814" localSheetId="2">Date!#REF!</definedName>
    <definedName name="tables_6815" localSheetId="2">Date!#REF!</definedName>
    <definedName name="tables_6816" localSheetId="2">Date!#REF!</definedName>
    <definedName name="tables_6817" localSheetId="2">Date!#REF!</definedName>
    <definedName name="tables_6818" localSheetId="2">Date!#REF!</definedName>
    <definedName name="tables_6819" localSheetId="2">Date!#REF!</definedName>
    <definedName name="tables_682" localSheetId="2">Date!#REF!</definedName>
    <definedName name="tables_6820" localSheetId="2">Date!#REF!</definedName>
    <definedName name="tables_6821" localSheetId="2">Date!#REF!</definedName>
    <definedName name="tables_6822" localSheetId="2">Date!#REF!</definedName>
    <definedName name="tables_6823" localSheetId="2">Date!#REF!</definedName>
    <definedName name="tables_6824" localSheetId="2">Date!#REF!</definedName>
    <definedName name="tables_6825" localSheetId="2">Date!#REF!</definedName>
    <definedName name="tables_6826" localSheetId="2">Date!#REF!</definedName>
    <definedName name="tables_6827" localSheetId="2">Date!#REF!</definedName>
    <definedName name="tables_6828" localSheetId="2">Date!#REF!</definedName>
    <definedName name="tables_6829" localSheetId="2">Date!#REF!</definedName>
    <definedName name="tables_683" localSheetId="2">Date!#REF!</definedName>
    <definedName name="tables_6830" localSheetId="2">Date!#REF!</definedName>
    <definedName name="tables_6831" localSheetId="2">Date!#REF!</definedName>
    <definedName name="tables_6832" localSheetId="2">Date!#REF!</definedName>
    <definedName name="tables_6833" localSheetId="2">Date!#REF!</definedName>
    <definedName name="tables_6834" localSheetId="2">Date!#REF!</definedName>
    <definedName name="tables_6835" localSheetId="2">Date!#REF!</definedName>
    <definedName name="tables_6836" localSheetId="2">Date!#REF!</definedName>
    <definedName name="tables_6837" localSheetId="2">Date!#REF!</definedName>
    <definedName name="tables_6838" localSheetId="2">Date!#REF!</definedName>
    <definedName name="tables_6839" localSheetId="2">Date!#REF!</definedName>
    <definedName name="tables_684" localSheetId="2">Date!#REF!</definedName>
    <definedName name="tables_6840" localSheetId="2">Date!#REF!</definedName>
    <definedName name="tables_6841" localSheetId="2">Date!#REF!</definedName>
    <definedName name="tables_6842" localSheetId="2">Date!#REF!</definedName>
    <definedName name="tables_6843" localSheetId="2">Date!#REF!</definedName>
    <definedName name="tables_6844" localSheetId="2">Date!#REF!</definedName>
    <definedName name="tables_6845" localSheetId="2">Date!#REF!</definedName>
    <definedName name="tables_6846" localSheetId="2">Date!#REF!</definedName>
    <definedName name="tables_6847" localSheetId="2">Date!#REF!</definedName>
    <definedName name="tables_6848" localSheetId="2">Date!#REF!</definedName>
    <definedName name="tables_6849" localSheetId="2">Date!#REF!</definedName>
    <definedName name="tables_685" localSheetId="2">Date!#REF!</definedName>
    <definedName name="tables_6850" localSheetId="2">Date!#REF!</definedName>
    <definedName name="tables_6851" localSheetId="2">Date!#REF!</definedName>
    <definedName name="tables_6852" localSheetId="2">Date!#REF!</definedName>
    <definedName name="tables_6853" localSheetId="2">Date!#REF!</definedName>
    <definedName name="tables_6854" localSheetId="2">Date!#REF!</definedName>
    <definedName name="tables_6855" localSheetId="2">Date!#REF!</definedName>
    <definedName name="tables_6856" localSheetId="2">Date!#REF!</definedName>
    <definedName name="tables_6857" localSheetId="2">Date!#REF!</definedName>
    <definedName name="tables_6858" localSheetId="2">Date!#REF!</definedName>
    <definedName name="tables_6859" localSheetId="2">Date!#REF!</definedName>
    <definedName name="tables_686" localSheetId="2">Date!#REF!</definedName>
    <definedName name="tables_6860" localSheetId="2">Date!#REF!</definedName>
    <definedName name="tables_6861" localSheetId="2">Date!#REF!</definedName>
    <definedName name="tables_6862" localSheetId="2">Date!#REF!</definedName>
    <definedName name="tables_6863" localSheetId="2">Date!#REF!</definedName>
    <definedName name="tables_6864" localSheetId="2">Date!#REF!</definedName>
    <definedName name="tables_6865" localSheetId="2">Date!#REF!</definedName>
    <definedName name="tables_6866" localSheetId="2">Date!#REF!</definedName>
    <definedName name="tables_6867" localSheetId="2">Date!#REF!</definedName>
    <definedName name="tables_6868" localSheetId="2">Date!#REF!</definedName>
    <definedName name="tables_6869" localSheetId="2">Date!#REF!</definedName>
    <definedName name="tables_687" localSheetId="2">Date!#REF!</definedName>
    <definedName name="tables_6870" localSheetId="2">Date!#REF!</definedName>
    <definedName name="tables_6871" localSheetId="2">Date!#REF!</definedName>
    <definedName name="tables_6872" localSheetId="2">Date!#REF!</definedName>
    <definedName name="tables_6873" localSheetId="2">Date!#REF!</definedName>
    <definedName name="tables_6874" localSheetId="2">Date!#REF!</definedName>
    <definedName name="tables_6875" localSheetId="2">Date!#REF!</definedName>
    <definedName name="tables_6876" localSheetId="2">Date!#REF!</definedName>
    <definedName name="tables_6877" localSheetId="2">Date!#REF!</definedName>
    <definedName name="tables_6878" localSheetId="2">Date!#REF!</definedName>
    <definedName name="tables_6879" localSheetId="2">Date!#REF!</definedName>
    <definedName name="tables_688" localSheetId="2">Date!#REF!</definedName>
    <definedName name="tables_6880" localSheetId="2">Date!#REF!</definedName>
    <definedName name="tables_6881" localSheetId="2">Date!#REF!</definedName>
    <definedName name="tables_6882" localSheetId="2">Date!#REF!</definedName>
    <definedName name="tables_6883" localSheetId="2">Date!#REF!</definedName>
    <definedName name="tables_6884" localSheetId="2">Date!#REF!</definedName>
    <definedName name="tables_6885" localSheetId="2">Date!#REF!</definedName>
    <definedName name="tables_6886" localSheetId="2">Date!#REF!</definedName>
    <definedName name="tables_6887" localSheetId="2">Date!#REF!</definedName>
    <definedName name="tables_6888" localSheetId="2">Date!#REF!</definedName>
    <definedName name="tables_6889" localSheetId="2">Date!#REF!</definedName>
    <definedName name="tables_689" localSheetId="2">Date!#REF!</definedName>
    <definedName name="tables_6890" localSheetId="2">Date!#REF!</definedName>
    <definedName name="tables_6891" localSheetId="2">Date!#REF!</definedName>
    <definedName name="tables_6892" localSheetId="2">Date!#REF!</definedName>
    <definedName name="tables_6893" localSheetId="2">Date!#REF!</definedName>
    <definedName name="tables_6894" localSheetId="2">Date!#REF!</definedName>
    <definedName name="tables_6895" localSheetId="2">Date!#REF!</definedName>
    <definedName name="tables_6896" localSheetId="2">Date!#REF!</definedName>
    <definedName name="tables_6897" localSheetId="2">Date!#REF!</definedName>
    <definedName name="tables_6898" localSheetId="2">Date!#REF!</definedName>
    <definedName name="tables_6899" localSheetId="2">Date!#REF!</definedName>
    <definedName name="tables_69" localSheetId="2">Date!#REF!</definedName>
    <definedName name="tables_690" localSheetId="2">Date!#REF!</definedName>
    <definedName name="tables_6900" localSheetId="2">Date!#REF!</definedName>
    <definedName name="tables_6901" localSheetId="2">Date!#REF!</definedName>
    <definedName name="tables_6902" localSheetId="2">Date!#REF!</definedName>
    <definedName name="tables_6903" localSheetId="2">Date!#REF!</definedName>
    <definedName name="tables_6904" localSheetId="2">Date!#REF!</definedName>
    <definedName name="tables_6905" localSheetId="2">Date!#REF!</definedName>
    <definedName name="tables_6906" localSheetId="2">Date!#REF!</definedName>
    <definedName name="tables_6907" localSheetId="2">Date!#REF!</definedName>
    <definedName name="tables_6908" localSheetId="2">Date!#REF!</definedName>
    <definedName name="tables_6909" localSheetId="2">Date!#REF!</definedName>
    <definedName name="tables_691" localSheetId="2">Date!#REF!</definedName>
    <definedName name="tables_6910" localSheetId="2">Date!#REF!</definedName>
    <definedName name="tables_6911" localSheetId="2">Date!#REF!</definedName>
    <definedName name="tables_6912" localSheetId="2">Date!#REF!</definedName>
    <definedName name="tables_6913" localSheetId="2">Date!#REF!</definedName>
    <definedName name="tables_6914" localSheetId="2">Date!#REF!</definedName>
    <definedName name="tables_6915" localSheetId="2">Date!#REF!</definedName>
    <definedName name="tables_6916" localSheetId="2">Date!#REF!</definedName>
    <definedName name="tables_6917" localSheetId="2">Date!#REF!</definedName>
    <definedName name="tables_6918" localSheetId="2">Date!#REF!</definedName>
    <definedName name="tables_6919" localSheetId="2">Date!#REF!</definedName>
    <definedName name="tables_692" localSheetId="2">Date!#REF!</definedName>
    <definedName name="tables_6920" localSheetId="2">Date!#REF!</definedName>
    <definedName name="tables_6921" localSheetId="2">Date!#REF!</definedName>
    <definedName name="tables_6922" localSheetId="2">Date!#REF!</definedName>
    <definedName name="tables_6923" localSheetId="2">Date!#REF!</definedName>
    <definedName name="tables_6924" localSheetId="2">Date!#REF!</definedName>
    <definedName name="tables_6925" localSheetId="2">Date!#REF!</definedName>
    <definedName name="tables_6926" localSheetId="2">Date!#REF!</definedName>
    <definedName name="tables_6927" localSheetId="2">Date!#REF!</definedName>
    <definedName name="tables_6928" localSheetId="2">Date!#REF!</definedName>
    <definedName name="tables_6929" localSheetId="2">Date!#REF!</definedName>
    <definedName name="tables_693" localSheetId="2">Date!#REF!</definedName>
    <definedName name="tables_6930" localSheetId="2">Date!#REF!</definedName>
    <definedName name="tables_6931" localSheetId="2">Date!#REF!</definedName>
    <definedName name="tables_6932" localSheetId="2">Date!#REF!</definedName>
    <definedName name="tables_6933" localSheetId="2">Date!#REF!</definedName>
    <definedName name="tables_6934" localSheetId="2">Date!#REF!</definedName>
    <definedName name="tables_6935" localSheetId="2">Date!#REF!</definedName>
    <definedName name="tables_6936" localSheetId="2">Date!#REF!</definedName>
    <definedName name="tables_6937" localSheetId="2">Date!#REF!</definedName>
    <definedName name="tables_6938" localSheetId="2">Date!#REF!</definedName>
    <definedName name="tables_6939" localSheetId="2">Date!#REF!</definedName>
    <definedName name="tables_694" localSheetId="2">Date!#REF!</definedName>
    <definedName name="tables_6940" localSheetId="2">Date!#REF!</definedName>
    <definedName name="tables_6941" localSheetId="2">Date!#REF!</definedName>
    <definedName name="tables_6942" localSheetId="2">Date!#REF!</definedName>
    <definedName name="tables_6943" localSheetId="2">Date!#REF!</definedName>
    <definedName name="tables_6944" localSheetId="2">Date!#REF!</definedName>
    <definedName name="tables_6945" localSheetId="2">Date!#REF!</definedName>
    <definedName name="tables_6946" localSheetId="2">Date!#REF!</definedName>
    <definedName name="tables_6947" localSheetId="2">Date!#REF!</definedName>
    <definedName name="tables_6948" localSheetId="2">Date!#REF!</definedName>
    <definedName name="tables_6949" localSheetId="2">Date!#REF!</definedName>
    <definedName name="tables_695" localSheetId="2">Date!#REF!</definedName>
    <definedName name="tables_6950" localSheetId="2">Date!#REF!</definedName>
    <definedName name="tables_6951" localSheetId="2">Date!#REF!</definedName>
    <definedName name="tables_6952" localSheetId="2">Date!#REF!</definedName>
    <definedName name="tables_6953" localSheetId="2">Date!#REF!</definedName>
    <definedName name="tables_6954" localSheetId="2">Date!#REF!</definedName>
    <definedName name="tables_6955" localSheetId="2">Date!#REF!</definedName>
    <definedName name="tables_6956" localSheetId="2">Date!#REF!</definedName>
    <definedName name="tables_6957" localSheetId="2">Date!#REF!</definedName>
    <definedName name="tables_6958" localSheetId="2">Date!#REF!</definedName>
    <definedName name="tables_6959" localSheetId="2">Date!#REF!</definedName>
    <definedName name="tables_696" localSheetId="2">Date!#REF!</definedName>
    <definedName name="tables_6960" localSheetId="2">Date!#REF!</definedName>
    <definedName name="tables_6961" localSheetId="2">Date!#REF!</definedName>
    <definedName name="tables_6962" localSheetId="2">Date!#REF!</definedName>
    <definedName name="tables_6963" localSheetId="2">Date!#REF!</definedName>
    <definedName name="tables_6964" localSheetId="2">Date!#REF!</definedName>
    <definedName name="tables_6965" localSheetId="2">Date!#REF!</definedName>
    <definedName name="tables_6966" localSheetId="2">Date!#REF!</definedName>
    <definedName name="tables_6967" localSheetId="2">Date!#REF!</definedName>
    <definedName name="tables_6968" localSheetId="2">Date!#REF!</definedName>
    <definedName name="tables_6969" localSheetId="2">Date!#REF!</definedName>
    <definedName name="tables_697" localSheetId="2">Date!#REF!</definedName>
    <definedName name="tables_6970" localSheetId="2">Date!#REF!</definedName>
    <definedName name="tables_6971" localSheetId="2">Date!#REF!</definedName>
    <definedName name="tables_6972" localSheetId="2">Date!#REF!</definedName>
    <definedName name="tables_6973" localSheetId="2">Date!#REF!</definedName>
    <definedName name="tables_6974" localSheetId="2">Date!#REF!</definedName>
    <definedName name="tables_6975" localSheetId="2">Date!#REF!</definedName>
    <definedName name="tables_6976" localSheetId="2">Date!#REF!</definedName>
    <definedName name="tables_6977" localSheetId="2">Date!#REF!</definedName>
    <definedName name="tables_6978" localSheetId="2">Date!#REF!</definedName>
    <definedName name="tables_6979" localSheetId="2">Date!#REF!</definedName>
    <definedName name="tables_698" localSheetId="2">Date!#REF!</definedName>
    <definedName name="tables_6980" localSheetId="2">Date!#REF!</definedName>
    <definedName name="tables_6981" localSheetId="2">Date!#REF!</definedName>
    <definedName name="tables_6982" localSheetId="2">Date!#REF!</definedName>
    <definedName name="tables_6983" localSheetId="2">Date!#REF!</definedName>
    <definedName name="tables_6984" localSheetId="2">Date!#REF!</definedName>
    <definedName name="tables_6985" localSheetId="2">Date!#REF!</definedName>
    <definedName name="tables_6986" localSheetId="2">Date!#REF!</definedName>
    <definedName name="tables_6987" localSheetId="2">Date!#REF!</definedName>
    <definedName name="tables_6988" localSheetId="2">Date!#REF!</definedName>
    <definedName name="tables_6989" localSheetId="2">Date!#REF!</definedName>
    <definedName name="tables_699" localSheetId="2">Date!#REF!</definedName>
    <definedName name="tables_6990" localSheetId="2">Date!#REF!</definedName>
    <definedName name="tables_6991" localSheetId="2">Date!#REF!</definedName>
    <definedName name="tables_6992" localSheetId="2">Date!#REF!</definedName>
    <definedName name="tables_6993" localSheetId="2">Date!#REF!</definedName>
    <definedName name="tables_6994" localSheetId="2">Date!#REF!</definedName>
    <definedName name="tables_6995" localSheetId="2">Date!#REF!</definedName>
    <definedName name="tables_6996" localSheetId="2">Date!#REF!</definedName>
    <definedName name="tables_6997" localSheetId="2">Date!#REF!</definedName>
    <definedName name="tables_6998" localSheetId="2">Date!#REF!</definedName>
    <definedName name="tables_6999" localSheetId="2">Date!#REF!</definedName>
    <definedName name="tables_7" localSheetId="2">Date!#REF!</definedName>
    <definedName name="tables_70" localSheetId="2">Date!#REF!</definedName>
    <definedName name="tables_700" localSheetId="2">Date!#REF!</definedName>
    <definedName name="tables_7000" localSheetId="2">Date!#REF!</definedName>
    <definedName name="tables_7001" localSheetId="2">Date!#REF!</definedName>
    <definedName name="tables_7002" localSheetId="2">Date!#REF!</definedName>
    <definedName name="tables_7003" localSheetId="2">Date!#REF!</definedName>
    <definedName name="tables_7004" localSheetId="2">Date!#REF!</definedName>
    <definedName name="tables_7005" localSheetId="2">Date!#REF!</definedName>
    <definedName name="tables_7006" localSheetId="2">Date!#REF!</definedName>
    <definedName name="tables_7007" localSheetId="2">Date!#REF!</definedName>
    <definedName name="tables_7008" localSheetId="2">Date!#REF!</definedName>
    <definedName name="tables_7009" localSheetId="2">Date!#REF!</definedName>
    <definedName name="tables_701" localSheetId="2">Date!#REF!</definedName>
    <definedName name="tables_7010" localSheetId="2">Date!#REF!</definedName>
    <definedName name="tables_7011" localSheetId="2">Date!#REF!</definedName>
    <definedName name="tables_7012" localSheetId="2">Date!#REF!</definedName>
    <definedName name="tables_7013" localSheetId="2">Date!#REF!</definedName>
    <definedName name="tables_7014" localSheetId="2">Date!#REF!</definedName>
    <definedName name="tables_7015" localSheetId="2">Date!#REF!</definedName>
    <definedName name="tables_7016" localSheetId="2">Date!#REF!</definedName>
    <definedName name="tables_7017" localSheetId="2">Date!#REF!</definedName>
    <definedName name="tables_7018" localSheetId="2">Date!#REF!</definedName>
    <definedName name="tables_7019" localSheetId="2">Date!#REF!</definedName>
    <definedName name="tables_702" localSheetId="2">Date!#REF!</definedName>
    <definedName name="tables_7020" localSheetId="2">Date!#REF!</definedName>
    <definedName name="tables_7021" localSheetId="2">Date!#REF!</definedName>
    <definedName name="tables_7022" localSheetId="2">Date!#REF!</definedName>
    <definedName name="tables_7023" localSheetId="2">Date!#REF!</definedName>
    <definedName name="tables_7024" localSheetId="2">Date!#REF!</definedName>
    <definedName name="tables_7025" localSheetId="2">Date!#REF!</definedName>
    <definedName name="tables_7026" localSheetId="2">Date!#REF!</definedName>
    <definedName name="tables_7027" localSheetId="2">Date!#REF!</definedName>
    <definedName name="tables_7028" localSheetId="2">Date!#REF!</definedName>
    <definedName name="tables_7029" localSheetId="2">Date!#REF!</definedName>
    <definedName name="tables_703" localSheetId="2">Date!#REF!</definedName>
    <definedName name="tables_7030" localSheetId="2">Date!#REF!</definedName>
    <definedName name="tables_7031" localSheetId="2">Date!#REF!</definedName>
    <definedName name="tables_7032" localSheetId="2">Date!#REF!</definedName>
    <definedName name="tables_7033" localSheetId="2">Date!#REF!</definedName>
    <definedName name="tables_7034" localSheetId="2">Date!#REF!</definedName>
    <definedName name="tables_7035" localSheetId="2">Date!#REF!</definedName>
    <definedName name="tables_7036" localSheetId="2">Date!#REF!</definedName>
    <definedName name="tables_7037" localSheetId="2">Date!#REF!</definedName>
    <definedName name="tables_7038" localSheetId="2">Date!#REF!</definedName>
    <definedName name="tables_7039" localSheetId="2">Date!#REF!</definedName>
    <definedName name="tables_704" localSheetId="2">Date!#REF!</definedName>
    <definedName name="tables_7040" localSheetId="2">Date!#REF!</definedName>
    <definedName name="tables_7041" localSheetId="2">Date!#REF!</definedName>
    <definedName name="tables_7042" localSheetId="2">Date!#REF!</definedName>
    <definedName name="tables_7043" localSheetId="2">Date!#REF!</definedName>
    <definedName name="tables_7044" localSheetId="2">Date!#REF!</definedName>
    <definedName name="tables_7045" localSheetId="2">Date!#REF!</definedName>
    <definedName name="tables_7046" localSheetId="2">Date!#REF!</definedName>
    <definedName name="tables_7047" localSheetId="2">Date!#REF!</definedName>
    <definedName name="tables_7048" localSheetId="2">Date!#REF!</definedName>
    <definedName name="tables_7049" localSheetId="2">Date!#REF!</definedName>
    <definedName name="tables_705" localSheetId="2">Date!#REF!</definedName>
    <definedName name="tables_7050" localSheetId="2">Date!#REF!</definedName>
    <definedName name="tables_7051" localSheetId="2">Date!#REF!</definedName>
    <definedName name="tables_7052" localSheetId="2">Date!#REF!</definedName>
    <definedName name="tables_7053" localSheetId="2">Date!#REF!</definedName>
    <definedName name="tables_7054" localSheetId="2">Date!#REF!</definedName>
    <definedName name="tables_7055" localSheetId="2">Date!#REF!</definedName>
    <definedName name="tables_7056" localSheetId="2">Date!#REF!</definedName>
    <definedName name="tables_7057" localSheetId="2">Date!#REF!</definedName>
    <definedName name="tables_7058" localSheetId="2">Date!#REF!</definedName>
    <definedName name="tables_7059" localSheetId="2">Date!#REF!</definedName>
    <definedName name="tables_706" localSheetId="2">Date!#REF!</definedName>
    <definedName name="tables_7060" localSheetId="2">Date!#REF!</definedName>
    <definedName name="tables_7061" localSheetId="2">Date!#REF!</definedName>
    <definedName name="tables_7062" localSheetId="2">Date!#REF!</definedName>
    <definedName name="tables_7063" localSheetId="2">Date!#REF!</definedName>
    <definedName name="tables_7064" localSheetId="2">Date!#REF!</definedName>
    <definedName name="tables_7065" localSheetId="2">Date!#REF!</definedName>
    <definedName name="tables_7066" localSheetId="2">Date!#REF!</definedName>
    <definedName name="tables_7067" localSheetId="2">Date!#REF!</definedName>
    <definedName name="tables_7068" localSheetId="2">Date!#REF!</definedName>
    <definedName name="tables_7069" localSheetId="2">Date!#REF!</definedName>
    <definedName name="tables_707" localSheetId="2">Date!#REF!</definedName>
    <definedName name="tables_7070" localSheetId="2">Date!#REF!</definedName>
    <definedName name="tables_7071" localSheetId="2">Date!#REF!</definedName>
    <definedName name="tables_7072" localSheetId="2">Date!#REF!</definedName>
    <definedName name="tables_7073" localSheetId="2">Date!#REF!</definedName>
    <definedName name="tables_7074" localSheetId="2">Date!#REF!</definedName>
    <definedName name="tables_7075" localSheetId="2">Date!#REF!</definedName>
    <definedName name="tables_7076" localSheetId="2">Date!#REF!</definedName>
    <definedName name="tables_7077" localSheetId="2">Date!#REF!</definedName>
    <definedName name="tables_7078" localSheetId="2">Date!#REF!</definedName>
    <definedName name="tables_7079" localSheetId="2">Date!#REF!</definedName>
    <definedName name="tables_708" localSheetId="2">Date!#REF!</definedName>
    <definedName name="tables_7080" localSheetId="2">Date!#REF!</definedName>
    <definedName name="tables_7081" localSheetId="2">Date!#REF!</definedName>
    <definedName name="tables_7082" localSheetId="2">Date!#REF!</definedName>
    <definedName name="tables_7083" localSheetId="2">Date!#REF!</definedName>
    <definedName name="tables_7084" localSheetId="2">Date!#REF!</definedName>
    <definedName name="tables_7085" localSheetId="2">Date!#REF!</definedName>
    <definedName name="tables_7086" localSheetId="2">Date!#REF!</definedName>
    <definedName name="tables_7087" localSheetId="2">Date!#REF!</definedName>
    <definedName name="tables_7088" localSheetId="2">Date!#REF!</definedName>
    <definedName name="tables_7089" localSheetId="2">Date!#REF!</definedName>
    <definedName name="tables_709" localSheetId="2">Date!#REF!</definedName>
    <definedName name="tables_7090" localSheetId="2">Date!#REF!</definedName>
    <definedName name="tables_7091" localSheetId="2">Date!#REF!</definedName>
    <definedName name="tables_7092" localSheetId="2">Date!#REF!</definedName>
    <definedName name="tables_7093" localSheetId="2">Date!#REF!</definedName>
    <definedName name="tables_7094" localSheetId="2">Date!#REF!</definedName>
    <definedName name="tables_7095" localSheetId="2">Date!#REF!</definedName>
    <definedName name="tables_7096" localSheetId="2">Date!#REF!</definedName>
    <definedName name="tables_7097" localSheetId="2">Date!#REF!</definedName>
    <definedName name="tables_7098" localSheetId="2">Date!#REF!</definedName>
    <definedName name="tables_7099" localSheetId="2">Date!#REF!</definedName>
    <definedName name="tables_71" localSheetId="2">Date!#REF!</definedName>
    <definedName name="tables_710" localSheetId="2">Date!#REF!</definedName>
    <definedName name="tables_7100" localSheetId="2">Date!#REF!</definedName>
    <definedName name="tables_7101" localSheetId="2">Date!#REF!</definedName>
    <definedName name="tables_7102" localSheetId="2">Date!#REF!</definedName>
    <definedName name="tables_7103" localSheetId="2">Date!#REF!</definedName>
    <definedName name="tables_7104" localSheetId="2">Date!#REF!</definedName>
    <definedName name="tables_7105" localSheetId="2">Date!#REF!</definedName>
    <definedName name="tables_7106" localSheetId="2">Date!#REF!</definedName>
    <definedName name="tables_7107" localSheetId="2">Date!#REF!</definedName>
    <definedName name="tables_7108" localSheetId="2">Date!#REF!</definedName>
    <definedName name="tables_7109" localSheetId="2">Date!#REF!</definedName>
    <definedName name="tables_711" localSheetId="2">Date!#REF!</definedName>
    <definedName name="tables_7110" localSheetId="2">Date!#REF!</definedName>
    <definedName name="tables_7111" localSheetId="2">Date!#REF!</definedName>
    <definedName name="tables_7112" localSheetId="2">Date!#REF!</definedName>
    <definedName name="tables_7113" localSheetId="2">Date!#REF!</definedName>
    <definedName name="tables_7114" localSheetId="2">Date!#REF!</definedName>
    <definedName name="tables_7115" localSheetId="2">Date!#REF!</definedName>
    <definedName name="tables_7116" localSheetId="2">Date!#REF!</definedName>
    <definedName name="tables_7117" localSheetId="2">Date!#REF!</definedName>
    <definedName name="tables_7118" localSheetId="2">Date!#REF!</definedName>
    <definedName name="tables_7119" localSheetId="2">Date!#REF!</definedName>
    <definedName name="tables_712" localSheetId="2">Date!#REF!</definedName>
    <definedName name="tables_7120" localSheetId="2">Date!#REF!</definedName>
    <definedName name="tables_7121" localSheetId="2">Date!#REF!</definedName>
    <definedName name="tables_7122" localSheetId="2">Date!#REF!</definedName>
    <definedName name="tables_7123" localSheetId="2">Date!#REF!</definedName>
    <definedName name="tables_7124" localSheetId="2">Date!#REF!</definedName>
    <definedName name="tables_7125" localSheetId="2">Date!#REF!</definedName>
    <definedName name="tables_7126" localSheetId="2">Date!#REF!</definedName>
    <definedName name="tables_7127" localSheetId="2">Date!#REF!</definedName>
    <definedName name="tables_7128" localSheetId="2">Date!#REF!</definedName>
    <definedName name="tables_7129" localSheetId="2">Date!#REF!</definedName>
    <definedName name="tables_713" localSheetId="2">Date!#REF!</definedName>
    <definedName name="tables_7130" localSheetId="2">Date!#REF!</definedName>
    <definedName name="tables_7131" localSheetId="2">Date!#REF!</definedName>
    <definedName name="tables_7132" localSheetId="2">Date!#REF!</definedName>
    <definedName name="tables_7133" localSheetId="2">Date!#REF!</definedName>
    <definedName name="tables_7134" localSheetId="2">Date!#REF!</definedName>
    <definedName name="tables_7135" localSheetId="2">Date!#REF!</definedName>
    <definedName name="tables_7136" localSheetId="2">Date!#REF!</definedName>
    <definedName name="tables_7137" localSheetId="2">Date!#REF!</definedName>
    <definedName name="tables_7138" localSheetId="2">Date!#REF!</definedName>
    <definedName name="tables_7139" localSheetId="2">Date!#REF!</definedName>
    <definedName name="tables_714" localSheetId="2">Date!#REF!</definedName>
    <definedName name="tables_7140" localSheetId="2">Date!#REF!</definedName>
    <definedName name="tables_7141" localSheetId="2">Date!#REF!</definedName>
    <definedName name="tables_7142" localSheetId="2">Date!#REF!</definedName>
    <definedName name="tables_7143" localSheetId="2">Date!#REF!</definedName>
    <definedName name="tables_7144" localSheetId="2">Date!#REF!</definedName>
    <definedName name="tables_7145" localSheetId="2">Date!#REF!</definedName>
    <definedName name="tables_7146" localSheetId="2">Date!#REF!</definedName>
    <definedName name="tables_7147" localSheetId="2">Date!#REF!</definedName>
    <definedName name="tables_7148" localSheetId="2">Date!#REF!</definedName>
    <definedName name="tables_7149" localSheetId="2">Date!#REF!</definedName>
    <definedName name="tables_715" localSheetId="2">Date!#REF!</definedName>
    <definedName name="tables_7150" localSheetId="2">Date!#REF!</definedName>
    <definedName name="tables_7151" localSheetId="2">Date!#REF!</definedName>
    <definedName name="tables_7152" localSheetId="2">Date!#REF!</definedName>
    <definedName name="tables_7153" localSheetId="2">Date!#REF!</definedName>
    <definedName name="tables_7154" localSheetId="2">Date!#REF!</definedName>
    <definedName name="tables_7155" localSheetId="2">Date!#REF!</definedName>
    <definedName name="tables_7156" localSheetId="2">Date!#REF!</definedName>
    <definedName name="tables_7157" localSheetId="2">Date!#REF!</definedName>
    <definedName name="tables_7158" localSheetId="2">Date!#REF!</definedName>
    <definedName name="tables_7159" localSheetId="2">Date!#REF!</definedName>
    <definedName name="tables_716" localSheetId="2">Date!#REF!</definedName>
    <definedName name="tables_7160" localSheetId="2">Date!#REF!</definedName>
    <definedName name="tables_7161" localSheetId="2">Date!#REF!</definedName>
    <definedName name="tables_7162" localSheetId="2">Date!#REF!</definedName>
    <definedName name="tables_7163" localSheetId="2">Date!#REF!</definedName>
    <definedName name="tables_7164" localSheetId="2">Date!#REF!</definedName>
    <definedName name="tables_7165" localSheetId="2">Date!#REF!</definedName>
    <definedName name="tables_7166" localSheetId="2">Date!#REF!</definedName>
    <definedName name="tables_7167" localSheetId="2">Date!#REF!</definedName>
    <definedName name="tables_7168" localSheetId="2">Date!#REF!</definedName>
    <definedName name="tables_7169" localSheetId="2">Date!#REF!</definedName>
    <definedName name="tables_717" localSheetId="2">Date!#REF!</definedName>
    <definedName name="tables_7170" localSheetId="2">Date!#REF!</definedName>
    <definedName name="tables_7171" localSheetId="2">Date!#REF!</definedName>
    <definedName name="tables_7172" localSheetId="2">Date!#REF!</definedName>
    <definedName name="tables_7173" localSheetId="2">Date!#REF!</definedName>
    <definedName name="tables_7174" localSheetId="2">Date!#REF!</definedName>
    <definedName name="tables_7175" localSheetId="2">Date!#REF!</definedName>
    <definedName name="tables_7176" localSheetId="2">Date!#REF!</definedName>
    <definedName name="tables_7177" localSheetId="2">Date!#REF!</definedName>
    <definedName name="tables_7178" localSheetId="2">Date!#REF!</definedName>
    <definedName name="tables_7179" localSheetId="2">Date!#REF!</definedName>
    <definedName name="tables_718" localSheetId="2">Date!#REF!</definedName>
    <definedName name="tables_7180" localSheetId="2">Date!#REF!</definedName>
    <definedName name="tables_7181" localSheetId="2">Date!#REF!</definedName>
    <definedName name="tables_7182" localSheetId="2">Date!#REF!</definedName>
    <definedName name="tables_7183" localSheetId="2">Date!#REF!</definedName>
    <definedName name="tables_7184" localSheetId="2">Date!#REF!</definedName>
    <definedName name="tables_7185" localSheetId="2">Date!#REF!</definedName>
    <definedName name="tables_7186" localSheetId="2">Date!#REF!</definedName>
    <definedName name="tables_7187" localSheetId="2">Date!#REF!</definedName>
    <definedName name="tables_7188" localSheetId="2">Date!#REF!</definedName>
    <definedName name="tables_7189" localSheetId="2">Date!#REF!</definedName>
    <definedName name="tables_719" localSheetId="2">Date!#REF!</definedName>
    <definedName name="tables_7190" localSheetId="2">Date!#REF!</definedName>
    <definedName name="tables_7191" localSheetId="2">Date!#REF!</definedName>
    <definedName name="tables_7192" localSheetId="2">Date!#REF!</definedName>
    <definedName name="tables_7193" localSheetId="2">Date!#REF!</definedName>
    <definedName name="tables_7194" localSheetId="2">Date!#REF!</definedName>
    <definedName name="tables_7195" localSheetId="2">Date!#REF!</definedName>
    <definedName name="tables_7196" localSheetId="2">Date!#REF!</definedName>
    <definedName name="tables_7197" localSheetId="2">Date!#REF!</definedName>
    <definedName name="tables_7198" localSheetId="2">Date!#REF!</definedName>
    <definedName name="tables_7199" localSheetId="2">Date!#REF!</definedName>
    <definedName name="tables_72" localSheetId="2">Date!#REF!</definedName>
    <definedName name="tables_720" localSheetId="2">Date!#REF!</definedName>
    <definedName name="tables_7200" localSheetId="2">Date!#REF!</definedName>
    <definedName name="tables_7201" localSheetId="2">Date!#REF!</definedName>
    <definedName name="tables_7202" localSheetId="2">Date!#REF!</definedName>
    <definedName name="tables_7203" localSheetId="2">Date!#REF!</definedName>
    <definedName name="tables_7204" localSheetId="2">Date!#REF!</definedName>
    <definedName name="tables_7205" localSheetId="2">Date!#REF!</definedName>
    <definedName name="tables_7206" localSheetId="2">Date!#REF!</definedName>
    <definedName name="tables_7207" localSheetId="2">Date!#REF!</definedName>
    <definedName name="tables_7208" localSheetId="2">Date!#REF!</definedName>
    <definedName name="tables_7209" localSheetId="2">Date!#REF!</definedName>
    <definedName name="tables_721" localSheetId="2">Date!#REF!</definedName>
    <definedName name="tables_7210" localSheetId="2">Date!#REF!</definedName>
    <definedName name="tables_7211" localSheetId="2">Date!#REF!</definedName>
    <definedName name="tables_7212" localSheetId="2">Date!#REF!</definedName>
    <definedName name="tables_7213" localSheetId="2">Date!#REF!</definedName>
    <definedName name="tables_7214" localSheetId="2">Date!#REF!</definedName>
    <definedName name="tables_7215" localSheetId="2">Date!#REF!</definedName>
    <definedName name="tables_7216" localSheetId="2">Date!#REF!</definedName>
    <definedName name="tables_7217" localSheetId="2">Date!#REF!</definedName>
    <definedName name="tables_7218" localSheetId="2">Date!#REF!</definedName>
    <definedName name="tables_7219" localSheetId="2">Date!#REF!</definedName>
    <definedName name="tables_722" localSheetId="2">Date!#REF!</definedName>
    <definedName name="tables_7220" localSheetId="2">Date!#REF!</definedName>
    <definedName name="tables_7221" localSheetId="2">Date!#REF!</definedName>
    <definedName name="tables_7222" localSheetId="2">Date!#REF!</definedName>
    <definedName name="tables_7223" localSheetId="2">Date!#REF!</definedName>
    <definedName name="tables_7224" localSheetId="2">Date!#REF!</definedName>
    <definedName name="tables_7225" localSheetId="2">Date!#REF!</definedName>
    <definedName name="tables_7226" localSheetId="2">Date!#REF!</definedName>
    <definedName name="tables_7227" localSheetId="2">Date!#REF!</definedName>
    <definedName name="tables_7228" localSheetId="2">Date!#REF!</definedName>
    <definedName name="tables_7229" localSheetId="2">Date!#REF!</definedName>
    <definedName name="tables_723" localSheetId="2">Date!#REF!</definedName>
    <definedName name="tables_7230" localSheetId="2">Date!#REF!</definedName>
    <definedName name="tables_7231" localSheetId="2">Date!#REF!</definedName>
    <definedName name="tables_7232" localSheetId="2">Date!#REF!</definedName>
    <definedName name="tables_7233" localSheetId="2">Date!#REF!</definedName>
    <definedName name="tables_7234" localSheetId="2">Date!#REF!</definedName>
    <definedName name="tables_7235" localSheetId="2">Date!#REF!</definedName>
    <definedName name="tables_7236" localSheetId="2">Date!#REF!</definedName>
    <definedName name="tables_7237" localSheetId="2">Date!#REF!</definedName>
    <definedName name="tables_7238" localSheetId="2">Date!#REF!</definedName>
    <definedName name="tables_7239" localSheetId="2">Date!#REF!</definedName>
    <definedName name="tables_724" localSheetId="2">Date!#REF!</definedName>
    <definedName name="tables_7240" localSheetId="2">Date!#REF!</definedName>
    <definedName name="tables_7241" localSheetId="2">Date!#REF!</definedName>
    <definedName name="tables_7242" localSheetId="2">Date!#REF!</definedName>
    <definedName name="tables_7243" localSheetId="2">Date!#REF!</definedName>
    <definedName name="tables_7244" localSheetId="2">Date!#REF!</definedName>
    <definedName name="tables_7245" localSheetId="2">Date!#REF!</definedName>
    <definedName name="tables_7246" localSheetId="2">Date!#REF!</definedName>
    <definedName name="tables_7247" localSheetId="2">Date!#REF!</definedName>
    <definedName name="tables_7248" localSheetId="2">Date!#REF!</definedName>
    <definedName name="tables_7249" localSheetId="2">Date!#REF!</definedName>
    <definedName name="tables_725" localSheetId="2">Date!#REF!</definedName>
    <definedName name="tables_7250" localSheetId="2">Date!#REF!</definedName>
    <definedName name="tables_7251" localSheetId="2">Date!#REF!</definedName>
    <definedName name="tables_7252" localSheetId="2">Date!#REF!</definedName>
    <definedName name="tables_7253" localSheetId="2">Date!#REF!</definedName>
    <definedName name="tables_7254" localSheetId="2">Date!#REF!</definedName>
    <definedName name="tables_7255" localSheetId="2">Date!#REF!</definedName>
    <definedName name="tables_7256" localSheetId="2">Date!#REF!</definedName>
    <definedName name="tables_7257" localSheetId="2">Date!#REF!</definedName>
    <definedName name="tables_7258" localSheetId="2">Date!#REF!</definedName>
    <definedName name="tables_7259" localSheetId="2">Date!#REF!</definedName>
    <definedName name="tables_726" localSheetId="2">Date!#REF!</definedName>
    <definedName name="tables_7260" localSheetId="2">Date!#REF!</definedName>
    <definedName name="tables_7261" localSheetId="2">Date!#REF!</definedName>
    <definedName name="tables_7262" localSheetId="2">Date!#REF!</definedName>
    <definedName name="tables_7263" localSheetId="2">Date!#REF!</definedName>
    <definedName name="tables_7264" localSheetId="2">Date!#REF!</definedName>
    <definedName name="tables_7265" localSheetId="2">Date!#REF!</definedName>
    <definedName name="tables_7266" localSheetId="2">Date!#REF!</definedName>
    <definedName name="tables_7267" localSheetId="2">Date!#REF!</definedName>
    <definedName name="tables_7268" localSheetId="2">Date!#REF!</definedName>
    <definedName name="tables_7269" localSheetId="2">Date!#REF!</definedName>
    <definedName name="tables_727" localSheetId="2">Date!#REF!</definedName>
    <definedName name="tables_7270" localSheetId="2">Date!#REF!</definedName>
    <definedName name="tables_7271" localSheetId="2">Date!#REF!</definedName>
    <definedName name="tables_7272" localSheetId="2">Date!#REF!</definedName>
    <definedName name="tables_7273" localSheetId="2">Date!#REF!</definedName>
    <definedName name="tables_7274" localSheetId="2">Date!#REF!</definedName>
    <definedName name="tables_7275" localSheetId="2">Date!#REF!</definedName>
    <definedName name="tables_7276" localSheetId="2">Date!#REF!</definedName>
    <definedName name="tables_7277" localSheetId="2">Date!#REF!</definedName>
    <definedName name="tables_7278" localSheetId="2">Date!#REF!</definedName>
    <definedName name="tables_7279" localSheetId="2">Date!#REF!</definedName>
    <definedName name="tables_728" localSheetId="2">Date!#REF!</definedName>
    <definedName name="tables_7280" localSheetId="2">Date!#REF!</definedName>
    <definedName name="tables_7281" localSheetId="2">Date!#REF!</definedName>
    <definedName name="tables_7282" localSheetId="2">Date!#REF!</definedName>
    <definedName name="tables_7283" localSheetId="2">Date!#REF!</definedName>
    <definedName name="tables_7284" localSheetId="2">Date!#REF!</definedName>
    <definedName name="tables_7285" localSheetId="2">Date!#REF!</definedName>
    <definedName name="tables_7286" localSheetId="2">Date!#REF!</definedName>
    <definedName name="tables_7287" localSheetId="2">Date!#REF!</definedName>
    <definedName name="tables_7288" localSheetId="2">Date!#REF!</definedName>
    <definedName name="tables_7289" localSheetId="2">Date!#REF!</definedName>
    <definedName name="tables_729" localSheetId="2">Date!#REF!</definedName>
    <definedName name="tables_7290" localSheetId="2">Date!#REF!</definedName>
    <definedName name="tables_7291" localSheetId="2">Date!#REF!</definedName>
    <definedName name="tables_7292" localSheetId="2">Date!#REF!</definedName>
    <definedName name="tables_7293" localSheetId="2">Date!#REF!</definedName>
    <definedName name="tables_7294" localSheetId="2">Date!#REF!</definedName>
    <definedName name="tables_7295" localSheetId="2">Date!#REF!</definedName>
    <definedName name="tables_7296" localSheetId="2">Date!#REF!</definedName>
    <definedName name="tables_7297" localSheetId="2">Date!#REF!</definedName>
    <definedName name="tables_7298" localSheetId="2">Date!#REF!</definedName>
    <definedName name="tables_7299" localSheetId="2">Date!#REF!</definedName>
    <definedName name="tables_73" localSheetId="2">Date!#REF!</definedName>
    <definedName name="tables_730" localSheetId="2">Date!#REF!</definedName>
    <definedName name="tables_7300" localSheetId="2">Date!#REF!</definedName>
    <definedName name="tables_7301" localSheetId="2">Date!#REF!</definedName>
    <definedName name="tables_7302" localSheetId="2">Date!#REF!</definedName>
    <definedName name="tables_7303" localSheetId="2">Date!#REF!</definedName>
    <definedName name="tables_7304" localSheetId="2">Date!#REF!</definedName>
    <definedName name="tables_7305" localSheetId="2">Date!#REF!</definedName>
    <definedName name="tables_7306" localSheetId="2">Date!#REF!</definedName>
    <definedName name="tables_7307" localSheetId="2">Date!#REF!</definedName>
    <definedName name="tables_7308" localSheetId="2">Date!#REF!</definedName>
    <definedName name="tables_7309" localSheetId="2">Date!#REF!</definedName>
    <definedName name="tables_731" localSheetId="2">Date!#REF!</definedName>
    <definedName name="tables_7310" localSheetId="2">Date!#REF!</definedName>
    <definedName name="tables_7311" localSheetId="2">Date!#REF!</definedName>
    <definedName name="tables_7312" localSheetId="2">Date!#REF!</definedName>
    <definedName name="tables_7313" localSheetId="2">Date!#REF!</definedName>
    <definedName name="tables_7314" localSheetId="2">Date!#REF!</definedName>
    <definedName name="tables_7315" localSheetId="2">Date!#REF!</definedName>
    <definedName name="tables_7316" localSheetId="2">Date!#REF!</definedName>
    <definedName name="tables_7317" localSheetId="2">Date!#REF!</definedName>
    <definedName name="tables_7318" localSheetId="2">Date!#REF!</definedName>
    <definedName name="tables_7319" localSheetId="2">Date!#REF!</definedName>
    <definedName name="tables_732" localSheetId="2">Date!#REF!</definedName>
    <definedName name="tables_7320" localSheetId="2">Date!#REF!</definedName>
    <definedName name="tables_7321" localSheetId="2">Date!#REF!</definedName>
    <definedName name="tables_7322" localSheetId="2">Date!#REF!</definedName>
    <definedName name="tables_7323" localSheetId="2">Date!#REF!</definedName>
    <definedName name="tables_7324" localSheetId="2">Date!#REF!</definedName>
    <definedName name="tables_7325" localSheetId="2">Date!#REF!</definedName>
    <definedName name="tables_7326" localSheetId="2">Date!#REF!</definedName>
    <definedName name="tables_7327" localSheetId="2">Date!#REF!</definedName>
    <definedName name="tables_7328" localSheetId="2">Date!#REF!</definedName>
    <definedName name="tables_7329" localSheetId="2">Date!#REF!</definedName>
    <definedName name="tables_733" localSheetId="2">Date!#REF!</definedName>
    <definedName name="tables_7330" localSheetId="2">Date!#REF!</definedName>
    <definedName name="tables_7331" localSheetId="2">Date!#REF!</definedName>
    <definedName name="tables_7332" localSheetId="2">Date!#REF!</definedName>
    <definedName name="tables_7333" localSheetId="2">Date!#REF!</definedName>
    <definedName name="tables_7334" localSheetId="2">Date!#REF!</definedName>
    <definedName name="tables_7335" localSheetId="2">Date!#REF!</definedName>
    <definedName name="tables_7336" localSheetId="2">Date!#REF!</definedName>
    <definedName name="tables_7337" localSheetId="2">Date!#REF!</definedName>
    <definedName name="tables_7338" localSheetId="2">Date!#REF!</definedName>
    <definedName name="tables_7339" localSheetId="2">Date!#REF!</definedName>
    <definedName name="tables_734" localSheetId="2">Date!#REF!</definedName>
    <definedName name="tables_7340" localSheetId="2">Date!#REF!</definedName>
    <definedName name="tables_7341" localSheetId="2">Date!#REF!</definedName>
    <definedName name="tables_7342" localSheetId="2">Date!#REF!</definedName>
    <definedName name="tables_7343" localSheetId="2">Date!#REF!</definedName>
    <definedName name="tables_7344" localSheetId="2">Date!#REF!</definedName>
    <definedName name="tables_7345" localSheetId="2">Date!#REF!</definedName>
    <definedName name="tables_7346" localSheetId="2">Date!#REF!</definedName>
    <definedName name="tables_7347" localSheetId="2">Date!#REF!</definedName>
    <definedName name="tables_7348" localSheetId="2">Date!#REF!</definedName>
    <definedName name="tables_7349" localSheetId="2">Date!#REF!</definedName>
    <definedName name="tables_735" localSheetId="2">Date!#REF!</definedName>
    <definedName name="tables_7350" localSheetId="2">Date!#REF!</definedName>
    <definedName name="tables_7351" localSheetId="2">Date!#REF!</definedName>
    <definedName name="tables_7352" localSheetId="2">Date!#REF!</definedName>
    <definedName name="tables_7353" localSheetId="2">Date!#REF!</definedName>
    <definedName name="tables_7354" localSheetId="2">Date!#REF!</definedName>
    <definedName name="tables_7355" localSheetId="2">Date!#REF!</definedName>
    <definedName name="tables_7356" localSheetId="2">Date!#REF!</definedName>
    <definedName name="tables_7357" localSheetId="2">Date!#REF!</definedName>
    <definedName name="tables_7358" localSheetId="2">Date!#REF!</definedName>
    <definedName name="tables_7359" localSheetId="2">Date!#REF!</definedName>
    <definedName name="tables_736" localSheetId="2">Date!#REF!</definedName>
    <definedName name="tables_7360" localSheetId="2">Date!#REF!</definedName>
    <definedName name="tables_7361" localSheetId="2">Date!#REF!</definedName>
    <definedName name="tables_7362" localSheetId="2">Date!#REF!</definedName>
    <definedName name="tables_7363" localSheetId="2">Date!#REF!</definedName>
    <definedName name="tables_7364" localSheetId="2">Date!#REF!</definedName>
    <definedName name="tables_7365" localSheetId="2">Date!#REF!</definedName>
    <definedName name="tables_7366" localSheetId="2">Date!#REF!</definedName>
    <definedName name="tables_7367" localSheetId="2">Date!#REF!</definedName>
    <definedName name="tables_7368" localSheetId="2">Date!#REF!</definedName>
    <definedName name="tables_7369" localSheetId="2">Date!#REF!</definedName>
    <definedName name="tables_737" localSheetId="2">Date!#REF!</definedName>
    <definedName name="tables_7370" localSheetId="2">Date!#REF!</definedName>
    <definedName name="tables_7371" localSheetId="2">Date!#REF!</definedName>
    <definedName name="tables_7372" localSheetId="2">Date!#REF!</definedName>
    <definedName name="tables_7373" localSheetId="2">Date!#REF!</definedName>
    <definedName name="tables_7374" localSheetId="2">Date!#REF!</definedName>
    <definedName name="tables_7375" localSheetId="2">Date!#REF!</definedName>
    <definedName name="tables_7376" localSheetId="2">Date!#REF!</definedName>
    <definedName name="tables_7377" localSheetId="2">Date!#REF!</definedName>
    <definedName name="tables_7378" localSheetId="2">Date!#REF!</definedName>
    <definedName name="tables_7379" localSheetId="2">Date!#REF!</definedName>
    <definedName name="tables_738" localSheetId="2">Date!#REF!</definedName>
    <definedName name="tables_7380" localSheetId="2">Date!#REF!</definedName>
    <definedName name="tables_7381" localSheetId="2">Date!#REF!</definedName>
    <definedName name="tables_7382" localSheetId="2">Date!#REF!</definedName>
    <definedName name="tables_7383" localSheetId="2">Date!#REF!</definedName>
    <definedName name="tables_7384" localSheetId="2">Date!#REF!</definedName>
    <definedName name="tables_7385" localSheetId="2">Date!#REF!</definedName>
    <definedName name="tables_7386" localSheetId="2">Date!#REF!</definedName>
    <definedName name="tables_7387" localSheetId="2">Date!#REF!</definedName>
    <definedName name="tables_7388" localSheetId="2">Date!#REF!</definedName>
    <definedName name="tables_7389" localSheetId="2">Date!#REF!</definedName>
    <definedName name="tables_739" localSheetId="2">Date!#REF!</definedName>
    <definedName name="tables_7390" localSheetId="2">Date!#REF!</definedName>
    <definedName name="tables_7391" localSheetId="2">Date!#REF!</definedName>
    <definedName name="tables_7392" localSheetId="2">Date!#REF!</definedName>
    <definedName name="tables_7393" localSheetId="2">Date!#REF!</definedName>
    <definedName name="tables_7394" localSheetId="2">Date!#REF!</definedName>
    <definedName name="tables_7395" localSheetId="2">Date!#REF!</definedName>
    <definedName name="tables_7396" localSheetId="2">Date!#REF!</definedName>
    <definedName name="tables_7397" localSheetId="2">Date!#REF!</definedName>
    <definedName name="tables_7398" localSheetId="2">Date!#REF!</definedName>
    <definedName name="tables_7399" localSheetId="2">Date!#REF!</definedName>
    <definedName name="tables_74" localSheetId="2">Date!#REF!</definedName>
    <definedName name="tables_740" localSheetId="2">Date!#REF!</definedName>
    <definedName name="tables_7400" localSheetId="2">Date!#REF!</definedName>
    <definedName name="tables_7401" localSheetId="2">Date!#REF!</definedName>
    <definedName name="tables_7402" localSheetId="2">Date!#REF!</definedName>
    <definedName name="tables_7403" localSheetId="2">Date!#REF!</definedName>
    <definedName name="tables_7404" localSheetId="2">Date!#REF!</definedName>
    <definedName name="tables_7405" localSheetId="2">Date!#REF!</definedName>
    <definedName name="tables_7406" localSheetId="2">Date!#REF!</definedName>
    <definedName name="tables_7407" localSheetId="2">Date!#REF!</definedName>
    <definedName name="tables_7408" localSheetId="2">Date!#REF!</definedName>
    <definedName name="tables_7409" localSheetId="2">Date!#REF!</definedName>
    <definedName name="tables_741" localSheetId="2">Date!#REF!</definedName>
    <definedName name="tables_7410" localSheetId="2">Date!#REF!</definedName>
    <definedName name="tables_7411" localSheetId="2">Date!#REF!</definedName>
    <definedName name="tables_7412" localSheetId="2">Date!#REF!</definedName>
    <definedName name="tables_7413" localSheetId="2">Date!#REF!</definedName>
    <definedName name="tables_7414" localSheetId="2">Date!#REF!</definedName>
    <definedName name="tables_7415" localSheetId="2">Date!#REF!</definedName>
    <definedName name="tables_7416" localSheetId="2">Date!#REF!</definedName>
    <definedName name="tables_7417" localSheetId="2">Date!#REF!</definedName>
    <definedName name="tables_7418" localSheetId="2">Date!#REF!</definedName>
    <definedName name="tables_7419" localSheetId="2">Date!#REF!</definedName>
    <definedName name="tables_742" localSheetId="2">Date!#REF!</definedName>
    <definedName name="tables_7420" localSheetId="2">Date!#REF!</definedName>
    <definedName name="tables_7421" localSheetId="2">Date!#REF!</definedName>
    <definedName name="tables_7422" localSheetId="2">Date!#REF!</definedName>
    <definedName name="tables_7423" localSheetId="2">Date!#REF!</definedName>
    <definedName name="tables_7424" localSheetId="2">Date!#REF!</definedName>
    <definedName name="tables_7425" localSheetId="2">Date!#REF!</definedName>
    <definedName name="tables_7426" localSheetId="2">Date!#REF!</definedName>
    <definedName name="tables_7427" localSheetId="2">Date!#REF!</definedName>
    <definedName name="tables_7428" localSheetId="2">Date!#REF!</definedName>
    <definedName name="tables_7429" localSheetId="2">Date!#REF!</definedName>
    <definedName name="tables_743" localSheetId="2">Date!#REF!</definedName>
    <definedName name="tables_7430" localSheetId="2">Date!#REF!</definedName>
    <definedName name="tables_7431" localSheetId="2">Date!#REF!</definedName>
    <definedName name="tables_7432" localSheetId="2">Date!#REF!</definedName>
    <definedName name="tables_7433" localSheetId="2">Date!#REF!</definedName>
    <definedName name="tables_7434" localSheetId="2">Date!#REF!</definedName>
    <definedName name="tables_7435" localSheetId="2">Date!#REF!</definedName>
    <definedName name="tables_7436" localSheetId="2">Date!#REF!</definedName>
    <definedName name="tables_7437" localSheetId="2">Date!#REF!</definedName>
    <definedName name="tables_7438" localSheetId="2">Date!#REF!</definedName>
    <definedName name="tables_7439" localSheetId="2">Date!#REF!</definedName>
    <definedName name="tables_744" localSheetId="2">Date!#REF!</definedName>
    <definedName name="tables_7440" localSheetId="2">Date!#REF!</definedName>
    <definedName name="tables_7441" localSheetId="2">Date!#REF!</definedName>
    <definedName name="tables_7442" localSheetId="2">Date!#REF!</definedName>
    <definedName name="tables_7443" localSheetId="2">Date!#REF!</definedName>
    <definedName name="tables_7444" localSheetId="2">Date!#REF!</definedName>
    <definedName name="tables_7445" localSheetId="2">Date!#REF!</definedName>
    <definedName name="tables_7446" localSheetId="2">Date!#REF!</definedName>
    <definedName name="tables_7447" localSheetId="2">Date!#REF!</definedName>
    <definedName name="tables_7448" localSheetId="2">Date!#REF!</definedName>
    <definedName name="tables_7449" localSheetId="2">Date!#REF!</definedName>
    <definedName name="tables_745" localSheetId="2">Date!#REF!</definedName>
    <definedName name="tables_7450" localSheetId="2">Date!#REF!</definedName>
    <definedName name="tables_7451" localSheetId="2">Date!#REF!</definedName>
    <definedName name="tables_7452" localSheetId="2">Date!#REF!</definedName>
    <definedName name="tables_7453" localSheetId="2">Date!#REF!</definedName>
    <definedName name="tables_7454" localSheetId="2">Date!#REF!</definedName>
    <definedName name="tables_7455" localSheetId="2">Date!#REF!</definedName>
    <definedName name="tables_7456" localSheetId="2">Date!#REF!</definedName>
    <definedName name="tables_7457" localSheetId="2">Date!#REF!</definedName>
    <definedName name="tables_7458" localSheetId="2">Date!#REF!</definedName>
    <definedName name="tables_7459" localSheetId="2">Date!#REF!</definedName>
    <definedName name="tables_746" localSheetId="2">Date!#REF!</definedName>
    <definedName name="tables_7460" localSheetId="2">Date!#REF!</definedName>
    <definedName name="tables_7461" localSheetId="2">Date!#REF!</definedName>
    <definedName name="tables_7462" localSheetId="2">Date!#REF!</definedName>
    <definedName name="tables_7463" localSheetId="2">Date!#REF!</definedName>
    <definedName name="tables_7464" localSheetId="2">Date!#REF!</definedName>
    <definedName name="tables_7465" localSheetId="2">Date!#REF!</definedName>
    <definedName name="tables_7466" localSheetId="2">Date!#REF!</definedName>
    <definedName name="tables_7467" localSheetId="2">Date!#REF!</definedName>
    <definedName name="tables_7468" localSheetId="2">Date!#REF!</definedName>
    <definedName name="tables_7469" localSheetId="2">Date!#REF!</definedName>
    <definedName name="tables_747" localSheetId="2">Date!#REF!</definedName>
    <definedName name="tables_7470" localSheetId="2">Date!#REF!</definedName>
    <definedName name="tables_7471" localSheetId="2">Date!#REF!</definedName>
    <definedName name="tables_7472" localSheetId="2">Date!#REF!</definedName>
    <definedName name="tables_7473" localSheetId="2">Date!#REF!</definedName>
    <definedName name="tables_7474" localSheetId="2">Date!#REF!</definedName>
    <definedName name="tables_7475" localSheetId="2">Date!#REF!</definedName>
    <definedName name="tables_7476" localSheetId="2">Date!#REF!</definedName>
    <definedName name="tables_7477" localSheetId="2">Date!#REF!</definedName>
    <definedName name="tables_7478" localSheetId="2">Date!#REF!</definedName>
    <definedName name="tables_7479" localSheetId="2">Date!#REF!</definedName>
    <definedName name="tables_748" localSheetId="2">Date!#REF!</definedName>
    <definedName name="tables_7480" localSheetId="2">Date!#REF!</definedName>
    <definedName name="tables_7481" localSheetId="2">Date!#REF!</definedName>
    <definedName name="tables_7482" localSheetId="2">Date!#REF!</definedName>
    <definedName name="tables_7483" localSheetId="2">Date!#REF!</definedName>
    <definedName name="tables_7484" localSheetId="2">Date!#REF!</definedName>
    <definedName name="tables_7485" localSheetId="2">Date!#REF!</definedName>
    <definedName name="tables_7486" localSheetId="2">Date!#REF!</definedName>
    <definedName name="tables_7487" localSheetId="2">Date!#REF!</definedName>
    <definedName name="tables_7488" localSheetId="2">Date!#REF!</definedName>
    <definedName name="tables_7489" localSheetId="2">Date!#REF!</definedName>
    <definedName name="tables_749" localSheetId="2">Date!#REF!</definedName>
    <definedName name="tables_7490" localSheetId="2">Date!#REF!</definedName>
    <definedName name="tables_7491" localSheetId="2">Date!#REF!</definedName>
    <definedName name="tables_7492" localSheetId="2">Date!#REF!</definedName>
    <definedName name="tables_7493" localSheetId="2">Date!#REF!</definedName>
    <definedName name="tables_7494" localSheetId="2">Date!#REF!</definedName>
    <definedName name="tables_7495" localSheetId="2">Date!#REF!</definedName>
    <definedName name="tables_7496" localSheetId="2">Date!#REF!</definedName>
    <definedName name="tables_7497" localSheetId="2">Date!#REF!</definedName>
    <definedName name="tables_7498" localSheetId="2">Date!#REF!</definedName>
    <definedName name="tables_7499" localSheetId="2">Date!#REF!</definedName>
    <definedName name="tables_75" localSheetId="2">Date!#REF!</definedName>
    <definedName name="tables_750" localSheetId="2">Date!#REF!</definedName>
    <definedName name="tables_7500" localSheetId="2">Date!#REF!</definedName>
    <definedName name="tables_7501" localSheetId="2">Date!#REF!</definedName>
    <definedName name="tables_7502" localSheetId="2">Date!#REF!</definedName>
    <definedName name="tables_7503" localSheetId="2">Date!#REF!</definedName>
    <definedName name="tables_7504" localSheetId="2">Date!#REF!</definedName>
    <definedName name="tables_7505" localSheetId="2">Date!#REF!</definedName>
    <definedName name="tables_7506" localSheetId="2">Date!#REF!</definedName>
    <definedName name="tables_7507" localSheetId="2">Date!#REF!</definedName>
    <definedName name="tables_7508" localSheetId="2">Date!#REF!</definedName>
    <definedName name="tables_7509" localSheetId="2">Date!#REF!</definedName>
    <definedName name="tables_751" localSheetId="2">Date!#REF!</definedName>
    <definedName name="tables_7510" localSheetId="2">Date!#REF!</definedName>
    <definedName name="tables_7511" localSheetId="2">Date!#REF!</definedName>
    <definedName name="tables_7512" localSheetId="2">Date!#REF!</definedName>
    <definedName name="tables_7513" localSheetId="2">Date!#REF!</definedName>
    <definedName name="tables_7514" localSheetId="2">Date!#REF!</definedName>
    <definedName name="tables_7515" localSheetId="2">Date!#REF!</definedName>
    <definedName name="tables_7516" localSheetId="2">Date!#REF!</definedName>
    <definedName name="tables_7517" localSheetId="2">Date!#REF!</definedName>
    <definedName name="tables_7518" localSheetId="2">Date!#REF!</definedName>
    <definedName name="tables_7519" localSheetId="2">Date!#REF!</definedName>
    <definedName name="tables_752" localSheetId="2">Date!#REF!</definedName>
    <definedName name="tables_7520" localSheetId="2">Date!#REF!</definedName>
    <definedName name="tables_7521" localSheetId="2">Date!#REF!</definedName>
    <definedName name="tables_7522" localSheetId="2">Date!#REF!</definedName>
    <definedName name="tables_7523" localSheetId="2">Date!#REF!</definedName>
    <definedName name="tables_7524" localSheetId="2">Date!#REF!</definedName>
    <definedName name="tables_7525" localSheetId="2">Date!#REF!</definedName>
    <definedName name="tables_7526" localSheetId="2">Date!#REF!</definedName>
    <definedName name="tables_7527" localSheetId="2">Date!#REF!</definedName>
    <definedName name="tables_7528" localSheetId="2">Date!#REF!</definedName>
    <definedName name="tables_7529" localSheetId="2">Date!#REF!</definedName>
    <definedName name="tables_753" localSheetId="2">Date!#REF!</definedName>
    <definedName name="tables_7530" localSheetId="2">Date!#REF!</definedName>
    <definedName name="tables_7531" localSheetId="2">Date!#REF!</definedName>
    <definedName name="tables_7532" localSheetId="2">Date!#REF!</definedName>
    <definedName name="tables_7533" localSheetId="2">Date!#REF!</definedName>
    <definedName name="tables_7534" localSheetId="2">Date!#REF!</definedName>
    <definedName name="tables_7535" localSheetId="2">Date!#REF!</definedName>
    <definedName name="tables_7536" localSheetId="2">Date!#REF!</definedName>
    <definedName name="tables_7537" localSheetId="2">Date!#REF!</definedName>
    <definedName name="tables_7538" localSheetId="2">Date!#REF!</definedName>
    <definedName name="tables_7539" localSheetId="2">Date!#REF!</definedName>
    <definedName name="tables_754" localSheetId="2">Date!#REF!</definedName>
    <definedName name="tables_7540" localSheetId="2">Date!#REF!</definedName>
    <definedName name="tables_7541" localSheetId="2">Date!#REF!</definedName>
    <definedName name="tables_7542" localSheetId="2">Date!#REF!</definedName>
    <definedName name="tables_7543" localSheetId="2">Date!#REF!</definedName>
    <definedName name="tables_7544" localSheetId="2">Date!#REF!</definedName>
    <definedName name="tables_7545" localSheetId="2">Date!#REF!</definedName>
    <definedName name="tables_7546" localSheetId="2">Date!#REF!</definedName>
    <definedName name="tables_7547" localSheetId="2">Date!#REF!</definedName>
    <definedName name="tables_7548" localSheetId="2">Date!#REF!</definedName>
    <definedName name="tables_7549" localSheetId="2">Date!#REF!</definedName>
    <definedName name="tables_755" localSheetId="2">Date!#REF!</definedName>
    <definedName name="tables_7550" localSheetId="2">Date!#REF!</definedName>
    <definedName name="tables_7551" localSheetId="2">Date!#REF!</definedName>
    <definedName name="tables_7552" localSheetId="2">Date!#REF!</definedName>
    <definedName name="tables_7553" localSheetId="2">Date!#REF!</definedName>
    <definedName name="tables_7554" localSheetId="2">Date!#REF!</definedName>
    <definedName name="tables_7555" localSheetId="2">Date!#REF!</definedName>
    <definedName name="tables_7556" localSheetId="2">Date!#REF!</definedName>
    <definedName name="tables_7557" localSheetId="2">Date!#REF!</definedName>
    <definedName name="tables_7558" localSheetId="2">Date!#REF!</definedName>
    <definedName name="tables_7559" localSheetId="2">Date!#REF!</definedName>
    <definedName name="tables_756" localSheetId="2">Date!#REF!</definedName>
    <definedName name="tables_7560" localSheetId="2">Date!#REF!</definedName>
    <definedName name="tables_7561" localSheetId="2">Date!#REF!</definedName>
    <definedName name="tables_7562" localSheetId="2">Date!#REF!</definedName>
    <definedName name="tables_7563" localSheetId="2">Date!#REF!</definedName>
    <definedName name="tables_7564" localSheetId="2">Date!#REF!</definedName>
    <definedName name="tables_7565" localSheetId="2">Date!#REF!</definedName>
    <definedName name="tables_7566" localSheetId="2">Date!#REF!</definedName>
    <definedName name="tables_7567" localSheetId="2">Date!#REF!</definedName>
    <definedName name="tables_7568" localSheetId="2">Date!#REF!</definedName>
    <definedName name="tables_7569" localSheetId="2">Date!#REF!</definedName>
    <definedName name="tables_757" localSheetId="2">Date!#REF!</definedName>
    <definedName name="tables_7570" localSheetId="2">Date!#REF!</definedName>
    <definedName name="tables_7571" localSheetId="2">Date!#REF!</definedName>
    <definedName name="tables_7572" localSheetId="2">Date!#REF!</definedName>
    <definedName name="tables_7573" localSheetId="2">Date!#REF!</definedName>
    <definedName name="tables_7574" localSheetId="2">Date!#REF!</definedName>
    <definedName name="tables_7575" localSheetId="2">Date!#REF!</definedName>
    <definedName name="tables_7576" localSheetId="2">Date!#REF!</definedName>
    <definedName name="tables_7577" localSheetId="2">Date!#REF!</definedName>
    <definedName name="tables_7578" localSheetId="2">Date!#REF!</definedName>
    <definedName name="tables_7579" localSheetId="2">Date!#REF!</definedName>
    <definedName name="tables_758" localSheetId="2">Date!#REF!</definedName>
    <definedName name="tables_7580" localSheetId="2">Date!#REF!</definedName>
    <definedName name="tables_7581" localSheetId="2">Date!#REF!</definedName>
    <definedName name="tables_7582" localSheetId="2">Date!#REF!</definedName>
    <definedName name="tables_7583" localSheetId="2">Date!#REF!</definedName>
    <definedName name="tables_7584" localSheetId="2">Date!#REF!</definedName>
    <definedName name="tables_7585" localSheetId="2">Date!#REF!</definedName>
    <definedName name="tables_7586" localSheetId="2">Date!#REF!</definedName>
    <definedName name="tables_7587" localSheetId="2">Date!#REF!</definedName>
    <definedName name="tables_7588" localSheetId="2">Date!#REF!</definedName>
    <definedName name="tables_7589" localSheetId="2">Date!#REF!</definedName>
    <definedName name="tables_759" localSheetId="2">Date!#REF!</definedName>
    <definedName name="tables_7590" localSheetId="2">Date!#REF!</definedName>
    <definedName name="tables_7591" localSheetId="2">Date!#REF!</definedName>
    <definedName name="tables_7592" localSheetId="2">Date!#REF!</definedName>
    <definedName name="tables_7593" localSheetId="2">Date!#REF!</definedName>
    <definedName name="tables_7594" localSheetId="2">Date!#REF!</definedName>
    <definedName name="tables_7595" localSheetId="2">Date!#REF!</definedName>
    <definedName name="tables_7596" localSheetId="2">Date!#REF!</definedName>
    <definedName name="tables_7597" localSheetId="2">Date!#REF!</definedName>
    <definedName name="tables_7598" localSheetId="2">Date!#REF!</definedName>
    <definedName name="tables_7599" localSheetId="2">Date!#REF!</definedName>
    <definedName name="tables_76" localSheetId="2">Date!#REF!</definedName>
    <definedName name="tables_760" localSheetId="2">Date!#REF!</definedName>
    <definedName name="tables_7600" localSheetId="2">Date!#REF!</definedName>
    <definedName name="tables_7601" localSheetId="2">Date!#REF!</definedName>
    <definedName name="tables_7602" localSheetId="2">Date!#REF!</definedName>
    <definedName name="tables_7603" localSheetId="2">Date!#REF!</definedName>
    <definedName name="tables_7604" localSheetId="2">Date!#REF!</definedName>
    <definedName name="tables_7605" localSheetId="2">Date!#REF!</definedName>
    <definedName name="tables_7606" localSheetId="2">Date!#REF!</definedName>
    <definedName name="tables_7607" localSheetId="2">Date!#REF!</definedName>
    <definedName name="tables_7608" localSheetId="2">Date!#REF!</definedName>
    <definedName name="tables_7609" localSheetId="2">Date!#REF!</definedName>
    <definedName name="tables_761" localSheetId="2">Date!#REF!</definedName>
    <definedName name="tables_7610" localSheetId="2">Date!#REF!</definedName>
    <definedName name="tables_7611" localSheetId="2">Date!#REF!</definedName>
    <definedName name="tables_7612" localSheetId="2">Date!#REF!</definedName>
    <definedName name="tables_7613" localSheetId="2">Date!#REF!</definedName>
    <definedName name="tables_7614" localSheetId="2">Date!#REF!</definedName>
    <definedName name="tables_7615" localSheetId="2">Date!#REF!</definedName>
    <definedName name="tables_7616" localSheetId="2">Date!#REF!</definedName>
    <definedName name="tables_7617" localSheetId="2">Date!#REF!</definedName>
    <definedName name="tables_7618" localSheetId="2">Date!#REF!</definedName>
    <definedName name="tables_7619" localSheetId="2">Date!#REF!</definedName>
    <definedName name="tables_762" localSheetId="2">Date!#REF!</definedName>
    <definedName name="tables_7620" localSheetId="2">Date!#REF!</definedName>
    <definedName name="tables_7621" localSheetId="2">Date!#REF!</definedName>
    <definedName name="tables_7622" localSheetId="2">Date!#REF!</definedName>
    <definedName name="tables_7623" localSheetId="2">Date!#REF!</definedName>
    <definedName name="tables_7624" localSheetId="2">Date!#REF!</definedName>
    <definedName name="tables_7625" localSheetId="2">Date!#REF!</definedName>
    <definedName name="tables_7626" localSheetId="2">Date!#REF!</definedName>
    <definedName name="tables_7627" localSheetId="2">Date!#REF!</definedName>
    <definedName name="tables_7628" localSheetId="2">Date!#REF!</definedName>
    <definedName name="tables_7629" localSheetId="2">Date!#REF!</definedName>
    <definedName name="tables_763" localSheetId="2">Date!#REF!</definedName>
    <definedName name="tables_7630" localSheetId="2">Date!#REF!</definedName>
    <definedName name="tables_7631" localSheetId="2">Date!#REF!</definedName>
    <definedName name="tables_7632" localSheetId="2">Date!#REF!</definedName>
    <definedName name="tables_7633" localSheetId="2">Date!#REF!</definedName>
    <definedName name="tables_7634" localSheetId="2">Date!#REF!</definedName>
    <definedName name="tables_7635" localSheetId="2">Date!#REF!</definedName>
    <definedName name="tables_7636" localSheetId="2">Date!#REF!</definedName>
    <definedName name="tables_7637" localSheetId="2">Date!#REF!</definedName>
    <definedName name="tables_7638" localSheetId="2">Date!#REF!</definedName>
    <definedName name="tables_7639" localSheetId="2">Date!#REF!</definedName>
    <definedName name="tables_764" localSheetId="2">Date!#REF!</definedName>
    <definedName name="tables_7640" localSheetId="2">Date!#REF!</definedName>
    <definedName name="tables_7641" localSheetId="2">Date!#REF!</definedName>
    <definedName name="tables_7642" localSheetId="2">Date!#REF!</definedName>
    <definedName name="tables_7643" localSheetId="2">Date!#REF!</definedName>
    <definedName name="tables_7644" localSheetId="2">Date!#REF!</definedName>
    <definedName name="tables_7645" localSheetId="2">Date!#REF!</definedName>
    <definedName name="tables_7646" localSheetId="2">Date!#REF!</definedName>
    <definedName name="tables_7647" localSheetId="2">Date!#REF!</definedName>
    <definedName name="tables_7648" localSheetId="2">Date!#REF!</definedName>
    <definedName name="tables_7649" localSheetId="2">Date!#REF!</definedName>
    <definedName name="tables_765" localSheetId="2">Date!#REF!</definedName>
    <definedName name="tables_7650" localSheetId="2">Date!#REF!</definedName>
    <definedName name="tables_7651" localSheetId="2">Date!#REF!</definedName>
    <definedName name="tables_7652" localSheetId="2">Date!#REF!</definedName>
    <definedName name="tables_7653" localSheetId="2">Date!#REF!</definedName>
    <definedName name="tables_7654" localSheetId="2">Date!#REF!</definedName>
    <definedName name="tables_7655" localSheetId="2">Date!#REF!</definedName>
    <definedName name="tables_7656" localSheetId="2">Date!#REF!</definedName>
    <definedName name="tables_7657" localSheetId="2">Date!#REF!</definedName>
    <definedName name="tables_7658" localSheetId="2">Date!#REF!</definedName>
    <definedName name="tables_7659" localSheetId="2">Date!#REF!</definedName>
    <definedName name="tables_766" localSheetId="2">Date!#REF!</definedName>
    <definedName name="tables_7660" localSheetId="2">Date!#REF!</definedName>
    <definedName name="tables_7661" localSheetId="2">Date!#REF!</definedName>
    <definedName name="tables_7662" localSheetId="2">Date!#REF!</definedName>
    <definedName name="tables_7663" localSheetId="2">Date!#REF!</definedName>
    <definedName name="tables_7664" localSheetId="2">Date!#REF!</definedName>
    <definedName name="tables_7665" localSheetId="2">Date!#REF!</definedName>
    <definedName name="tables_7666" localSheetId="2">Date!#REF!</definedName>
    <definedName name="tables_7667" localSheetId="2">Date!#REF!</definedName>
    <definedName name="tables_7668" localSheetId="2">Date!#REF!</definedName>
    <definedName name="tables_7669" localSheetId="2">Date!#REF!</definedName>
    <definedName name="tables_767" localSheetId="2">Date!#REF!</definedName>
    <definedName name="tables_7670" localSheetId="2">Date!#REF!</definedName>
    <definedName name="tables_7671" localSheetId="2">Date!#REF!</definedName>
    <definedName name="tables_7672" localSheetId="2">Date!#REF!</definedName>
    <definedName name="tables_7673" localSheetId="2">Date!#REF!</definedName>
    <definedName name="tables_7674" localSheetId="2">Date!#REF!</definedName>
    <definedName name="tables_7675" localSheetId="2">Date!#REF!</definedName>
    <definedName name="tables_7676" localSheetId="2">Date!#REF!</definedName>
    <definedName name="tables_7677" localSheetId="2">Date!#REF!</definedName>
    <definedName name="tables_7678" localSheetId="2">Date!#REF!</definedName>
    <definedName name="tables_7679" localSheetId="2">Date!#REF!</definedName>
    <definedName name="tables_768" localSheetId="2">Date!#REF!</definedName>
    <definedName name="tables_7680" localSheetId="2">Date!#REF!</definedName>
    <definedName name="tables_7681" localSheetId="2">Date!#REF!</definedName>
    <definedName name="tables_7682" localSheetId="2">Date!#REF!</definedName>
    <definedName name="tables_7683" localSheetId="2">Date!#REF!</definedName>
    <definedName name="tables_7684" localSheetId="2">Date!#REF!</definedName>
    <definedName name="tables_7685" localSheetId="2">Date!#REF!</definedName>
    <definedName name="tables_7686" localSheetId="2">Date!#REF!</definedName>
    <definedName name="tables_7687" localSheetId="2">Date!#REF!</definedName>
    <definedName name="tables_7688" localSheetId="2">Date!#REF!</definedName>
    <definedName name="tables_7689" localSheetId="2">Date!#REF!</definedName>
    <definedName name="tables_769" localSheetId="2">Date!#REF!</definedName>
    <definedName name="tables_7690" localSheetId="2">Date!#REF!</definedName>
    <definedName name="tables_7691" localSheetId="2">Date!#REF!</definedName>
    <definedName name="tables_7692" localSheetId="2">Date!#REF!</definedName>
    <definedName name="tables_7693" localSheetId="2">Date!#REF!</definedName>
    <definedName name="tables_7694" localSheetId="2">Date!#REF!</definedName>
    <definedName name="tables_7695" localSheetId="2">Date!#REF!</definedName>
    <definedName name="tables_7696" localSheetId="2">Date!#REF!</definedName>
    <definedName name="tables_7697" localSheetId="2">Date!#REF!</definedName>
    <definedName name="tables_7698" localSheetId="2">Date!#REF!</definedName>
    <definedName name="tables_7699" localSheetId="2">Date!#REF!</definedName>
    <definedName name="tables_77" localSheetId="2">Date!#REF!</definedName>
    <definedName name="tables_770" localSheetId="2">Date!#REF!</definedName>
    <definedName name="tables_7700" localSheetId="2">Date!#REF!</definedName>
    <definedName name="tables_7701" localSheetId="2">Date!#REF!</definedName>
    <definedName name="tables_7702" localSheetId="2">Date!#REF!</definedName>
    <definedName name="tables_7703" localSheetId="2">Date!#REF!</definedName>
    <definedName name="tables_7704" localSheetId="2">Date!#REF!</definedName>
    <definedName name="tables_7705" localSheetId="2">Date!#REF!</definedName>
    <definedName name="tables_7706" localSheetId="2">Date!#REF!</definedName>
    <definedName name="tables_7707" localSheetId="2">Date!#REF!</definedName>
    <definedName name="tables_7708" localSheetId="2">Date!#REF!</definedName>
    <definedName name="tables_7709" localSheetId="2">Date!#REF!</definedName>
    <definedName name="tables_771" localSheetId="2">Date!#REF!</definedName>
    <definedName name="tables_7710" localSheetId="2">Date!#REF!</definedName>
    <definedName name="tables_7711" localSheetId="2">Date!#REF!</definedName>
    <definedName name="tables_7712" localSheetId="2">Date!#REF!</definedName>
    <definedName name="tables_7713" localSheetId="2">Date!#REF!</definedName>
    <definedName name="tables_7714" localSheetId="2">Date!#REF!</definedName>
    <definedName name="tables_7715" localSheetId="2">Date!#REF!</definedName>
    <definedName name="tables_7716" localSheetId="2">Date!#REF!</definedName>
    <definedName name="tables_7717" localSheetId="2">Date!#REF!</definedName>
    <definedName name="tables_7718" localSheetId="2">Date!#REF!</definedName>
    <definedName name="tables_7719" localSheetId="2">Date!#REF!</definedName>
    <definedName name="tables_772" localSheetId="2">Date!#REF!</definedName>
    <definedName name="tables_7720" localSheetId="2">Date!#REF!</definedName>
    <definedName name="tables_7721" localSheetId="2">Date!#REF!</definedName>
    <definedName name="tables_7722" localSheetId="2">Date!#REF!</definedName>
    <definedName name="tables_7723" localSheetId="2">Date!#REF!</definedName>
    <definedName name="tables_7724" localSheetId="2">Date!#REF!</definedName>
    <definedName name="tables_7725" localSheetId="2">Date!#REF!</definedName>
    <definedName name="tables_7726" localSheetId="2">Date!#REF!</definedName>
    <definedName name="tables_7727" localSheetId="2">Date!#REF!</definedName>
    <definedName name="tables_7728" localSheetId="2">Date!#REF!</definedName>
    <definedName name="tables_7729" localSheetId="2">Date!#REF!</definedName>
    <definedName name="tables_773" localSheetId="2">Date!#REF!</definedName>
    <definedName name="tables_7730" localSheetId="2">Date!#REF!</definedName>
    <definedName name="tables_7731" localSheetId="2">Date!#REF!</definedName>
    <definedName name="tables_7732" localSheetId="2">Date!#REF!</definedName>
    <definedName name="tables_7733" localSheetId="2">Date!#REF!</definedName>
    <definedName name="tables_7734" localSheetId="2">Date!#REF!</definedName>
    <definedName name="tables_7735" localSheetId="2">Date!#REF!</definedName>
    <definedName name="tables_7736" localSheetId="2">Date!#REF!</definedName>
    <definedName name="tables_7737" localSheetId="2">Date!#REF!</definedName>
    <definedName name="tables_7738" localSheetId="2">Date!#REF!</definedName>
    <definedName name="tables_7739" localSheetId="2">Date!#REF!</definedName>
    <definedName name="tables_774" localSheetId="2">Date!#REF!</definedName>
    <definedName name="tables_7740" localSheetId="2">Date!#REF!</definedName>
    <definedName name="tables_7741" localSheetId="2">Date!#REF!</definedName>
    <definedName name="tables_7742" localSheetId="2">Date!#REF!</definedName>
    <definedName name="tables_7743" localSheetId="2">Date!#REF!</definedName>
    <definedName name="tables_7744" localSheetId="2">Date!#REF!</definedName>
    <definedName name="tables_7745" localSheetId="2">Date!#REF!</definedName>
    <definedName name="tables_7746" localSheetId="2">Date!#REF!</definedName>
    <definedName name="tables_7747" localSheetId="2">Date!#REF!</definedName>
    <definedName name="tables_7748" localSheetId="2">Date!#REF!</definedName>
    <definedName name="tables_7749" localSheetId="2">Date!#REF!</definedName>
    <definedName name="tables_775" localSheetId="2">Date!#REF!</definedName>
    <definedName name="tables_7750" localSheetId="2">Date!#REF!</definedName>
    <definedName name="tables_7751" localSheetId="2">Date!#REF!</definedName>
    <definedName name="tables_7752" localSheetId="2">Date!#REF!</definedName>
    <definedName name="tables_7753" localSheetId="2">Date!#REF!</definedName>
    <definedName name="tables_7754" localSheetId="2">Date!#REF!</definedName>
    <definedName name="tables_7755" localSheetId="2">Date!#REF!</definedName>
    <definedName name="tables_7756" localSheetId="2">Date!#REF!</definedName>
    <definedName name="tables_7757" localSheetId="2">Date!#REF!</definedName>
    <definedName name="tables_7758" localSheetId="2">Date!#REF!</definedName>
    <definedName name="tables_7759" localSheetId="2">Date!#REF!</definedName>
    <definedName name="tables_776" localSheetId="2">Date!#REF!</definedName>
    <definedName name="tables_7760" localSheetId="2">Date!#REF!</definedName>
    <definedName name="tables_7761" localSheetId="2">Date!#REF!</definedName>
    <definedName name="tables_7762" localSheetId="2">Date!#REF!</definedName>
    <definedName name="tables_7763" localSheetId="2">Date!#REF!</definedName>
    <definedName name="tables_7764" localSheetId="2">Date!#REF!</definedName>
    <definedName name="tables_7765" localSheetId="2">Date!#REF!</definedName>
    <definedName name="tables_7766" localSheetId="2">Date!#REF!</definedName>
    <definedName name="tables_7767" localSheetId="2">Date!#REF!</definedName>
    <definedName name="tables_7768" localSheetId="2">Date!#REF!</definedName>
    <definedName name="tables_7769" localSheetId="2">Date!#REF!</definedName>
    <definedName name="tables_777" localSheetId="2">Date!#REF!</definedName>
    <definedName name="tables_7770" localSheetId="2">Date!#REF!</definedName>
    <definedName name="tables_7771" localSheetId="2">Date!#REF!</definedName>
    <definedName name="tables_7772" localSheetId="2">Date!#REF!</definedName>
    <definedName name="tables_7773" localSheetId="2">Date!#REF!</definedName>
    <definedName name="tables_7774" localSheetId="2">Date!#REF!</definedName>
    <definedName name="tables_7775" localSheetId="2">Date!#REF!</definedName>
    <definedName name="tables_7776" localSheetId="2">Date!#REF!</definedName>
    <definedName name="tables_7777" localSheetId="2">Date!#REF!</definedName>
    <definedName name="tables_7778" localSheetId="2">Date!#REF!</definedName>
    <definedName name="tables_7779" localSheetId="2">Date!#REF!</definedName>
    <definedName name="tables_778" localSheetId="2">Date!#REF!</definedName>
    <definedName name="tables_7780" localSheetId="2">Date!#REF!</definedName>
    <definedName name="tables_7781" localSheetId="2">Date!#REF!</definedName>
    <definedName name="tables_7782" localSheetId="2">Date!#REF!</definedName>
    <definedName name="tables_7783" localSheetId="2">Date!#REF!</definedName>
    <definedName name="tables_7784" localSheetId="2">Date!#REF!</definedName>
    <definedName name="tables_7785" localSheetId="2">Date!#REF!</definedName>
    <definedName name="tables_7786" localSheetId="2">Date!#REF!</definedName>
    <definedName name="tables_7787" localSheetId="2">Date!#REF!</definedName>
    <definedName name="tables_7788" localSheetId="2">Date!#REF!</definedName>
    <definedName name="tables_7789" localSheetId="2">Date!#REF!</definedName>
    <definedName name="tables_779" localSheetId="2">Date!#REF!</definedName>
    <definedName name="tables_7790" localSheetId="2">Date!#REF!</definedName>
    <definedName name="tables_7791" localSheetId="2">Date!#REF!</definedName>
    <definedName name="tables_7792" localSheetId="2">Date!#REF!</definedName>
    <definedName name="tables_7793" localSheetId="2">Date!#REF!</definedName>
    <definedName name="tables_7794" localSheetId="2">Date!#REF!</definedName>
    <definedName name="tables_7795" localSheetId="2">Date!#REF!</definedName>
    <definedName name="tables_7796" localSheetId="2">Date!#REF!</definedName>
    <definedName name="tables_7797" localSheetId="2">Date!#REF!</definedName>
    <definedName name="tables_7798" localSheetId="2">Date!#REF!</definedName>
    <definedName name="tables_7799" localSheetId="2">Date!#REF!</definedName>
    <definedName name="tables_78" localSheetId="2">Date!#REF!</definedName>
    <definedName name="tables_780" localSheetId="2">Date!#REF!</definedName>
    <definedName name="tables_7800" localSheetId="2">Date!#REF!</definedName>
    <definedName name="tables_7801" localSheetId="2">Date!#REF!</definedName>
    <definedName name="tables_7802" localSheetId="2">Date!#REF!</definedName>
    <definedName name="tables_7803" localSheetId="2">Date!#REF!</definedName>
    <definedName name="tables_7804" localSheetId="2">Date!#REF!</definedName>
    <definedName name="tables_7805" localSheetId="2">Date!#REF!</definedName>
    <definedName name="tables_7806" localSheetId="2">Date!#REF!</definedName>
    <definedName name="tables_7807" localSheetId="2">Date!#REF!</definedName>
    <definedName name="tables_7808" localSheetId="2">Date!#REF!</definedName>
    <definedName name="tables_7809" localSheetId="2">Date!#REF!</definedName>
    <definedName name="tables_781" localSheetId="2">Date!#REF!</definedName>
    <definedName name="tables_7810" localSheetId="2">Date!#REF!</definedName>
    <definedName name="tables_7811" localSheetId="2">Date!#REF!</definedName>
    <definedName name="tables_7812" localSheetId="2">Date!#REF!</definedName>
    <definedName name="tables_7813" localSheetId="2">Date!#REF!</definedName>
    <definedName name="tables_7814" localSheetId="2">Date!#REF!</definedName>
    <definedName name="tables_7815" localSheetId="2">Date!#REF!</definedName>
    <definedName name="tables_7816" localSheetId="2">Date!#REF!</definedName>
    <definedName name="tables_7817" localSheetId="2">Date!#REF!</definedName>
    <definedName name="tables_7818" localSheetId="2">Date!#REF!</definedName>
    <definedName name="tables_7819" localSheetId="2">Date!#REF!</definedName>
    <definedName name="tables_782" localSheetId="2">Date!#REF!</definedName>
    <definedName name="tables_7820" localSheetId="2">Date!#REF!</definedName>
    <definedName name="tables_7821" localSheetId="2">Date!#REF!</definedName>
    <definedName name="tables_7822" localSheetId="2">Date!#REF!</definedName>
    <definedName name="tables_7823" localSheetId="2">Date!#REF!</definedName>
    <definedName name="tables_7824" localSheetId="2">Date!#REF!</definedName>
    <definedName name="tables_7825" localSheetId="2">Date!#REF!</definedName>
    <definedName name="tables_7826" localSheetId="2">Date!#REF!</definedName>
    <definedName name="tables_7827" localSheetId="2">Date!#REF!</definedName>
    <definedName name="tables_7828" localSheetId="2">Date!#REF!</definedName>
    <definedName name="tables_7829" localSheetId="2">Date!#REF!</definedName>
    <definedName name="tables_783" localSheetId="2">Date!#REF!</definedName>
    <definedName name="tables_7830" localSheetId="2">Date!#REF!</definedName>
    <definedName name="tables_7831" localSheetId="2">Date!#REF!</definedName>
    <definedName name="tables_7832" localSheetId="2">Date!#REF!</definedName>
    <definedName name="tables_7833" localSheetId="2">Date!#REF!</definedName>
    <definedName name="tables_7834" localSheetId="2">Date!#REF!</definedName>
    <definedName name="tables_7835" localSheetId="2">Date!#REF!</definedName>
    <definedName name="tables_7836" localSheetId="2">Date!#REF!</definedName>
    <definedName name="tables_7837" localSheetId="2">Date!#REF!</definedName>
    <definedName name="tables_7838" localSheetId="2">Date!#REF!</definedName>
    <definedName name="tables_7839" localSheetId="2">Date!#REF!</definedName>
    <definedName name="tables_784" localSheetId="2">Date!#REF!</definedName>
    <definedName name="tables_7840" localSheetId="2">Date!#REF!</definedName>
    <definedName name="tables_7841" localSheetId="2">Date!#REF!</definedName>
    <definedName name="tables_7842" localSheetId="2">Date!#REF!</definedName>
    <definedName name="tables_7843" localSheetId="2">Date!#REF!</definedName>
    <definedName name="tables_7844" localSheetId="2">Date!#REF!</definedName>
    <definedName name="tables_7845" localSheetId="2">Date!#REF!</definedName>
    <definedName name="tables_7846" localSheetId="2">Date!#REF!</definedName>
    <definedName name="tables_7847" localSheetId="2">Date!#REF!</definedName>
    <definedName name="tables_7848" localSheetId="2">Date!#REF!</definedName>
    <definedName name="tables_7849" localSheetId="2">Date!#REF!</definedName>
    <definedName name="tables_785" localSheetId="2">Date!#REF!</definedName>
    <definedName name="tables_7850" localSheetId="2">Date!#REF!</definedName>
    <definedName name="tables_7851" localSheetId="2">Date!#REF!</definedName>
    <definedName name="tables_7852" localSheetId="2">Date!#REF!</definedName>
    <definedName name="tables_7853" localSheetId="2">Date!#REF!</definedName>
    <definedName name="tables_7854" localSheetId="2">Date!#REF!</definedName>
    <definedName name="tables_7855" localSheetId="2">Date!#REF!</definedName>
    <definedName name="tables_7856" localSheetId="2">Date!#REF!</definedName>
    <definedName name="tables_7857" localSheetId="2">Date!#REF!</definedName>
    <definedName name="tables_7858" localSheetId="2">Date!#REF!</definedName>
    <definedName name="tables_7859" localSheetId="2">Date!#REF!</definedName>
    <definedName name="tables_786" localSheetId="2">Date!#REF!</definedName>
    <definedName name="tables_7860" localSheetId="2">Date!#REF!</definedName>
    <definedName name="tables_7861" localSheetId="2">Date!#REF!</definedName>
    <definedName name="tables_7862" localSheetId="2">Date!#REF!</definedName>
    <definedName name="tables_7863" localSheetId="2">Date!#REF!</definedName>
    <definedName name="tables_7864" localSheetId="2">Date!#REF!</definedName>
    <definedName name="tables_7865" localSheetId="2">Date!#REF!</definedName>
    <definedName name="tables_7866" localSheetId="2">Date!#REF!</definedName>
    <definedName name="tables_7867" localSheetId="2">Date!#REF!</definedName>
    <definedName name="tables_7868" localSheetId="2">Date!#REF!</definedName>
    <definedName name="tables_7869" localSheetId="2">Date!#REF!</definedName>
    <definedName name="tables_787" localSheetId="2">Date!#REF!</definedName>
    <definedName name="tables_7870" localSheetId="2">Date!#REF!</definedName>
    <definedName name="tables_7871" localSheetId="2">Date!#REF!</definedName>
    <definedName name="tables_7872" localSheetId="2">Date!#REF!</definedName>
    <definedName name="tables_7873" localSheetId="2">Date!#REF!</definedName>
    <definedName name="tables_7874" localSheetId="2">Date!#REF!</definedName>
    <definedName name="tables_7875" localSheetId="2">Date!#REF!</definedName>
    <definedName name="tables_7876" localSheetId="2">Date!#REF!</definedName>
    <definedName name="tables_7877" localSheetId="2">Date!#REF!</definedName>
    <definedName name="tables_7878" localSheetId="2">Date!#REF!</definedName>
    <definedName name="tables_7879" localSheetId="2">Date!#REF!</definedName>
    <definedName name="tables_788" localSheetId="2">Date!#REF!</definedName>
    <definedName name="tables_7880" localSheetId="2">Date!#REF!</definedName>
    <definedName name="tables_7881" localSheetId="2">Date!#REF!</definedName>
    <definedName name="tables_7882" localSheetId="2">Date!#REF!</definedName>
    <definedName name="tables_7883" localSheetId="2">Date!#REF!</definedName>
    <definedName name="tables_7884" localSheetId="2">Date!#REF!</definedName>
    <definedName name="tables_7885" localSheetId="2">Date!#REF!</definedName>
    <definedName name="tables_7886" localSheetId="2">Date!#REF!</definedName>
    <definedName name="tables_7887" localSheetId="2">Date!#REF!</definedName>
    <definedName name="tables_7888" localSheetId="2">Date!#REF!</definedName>
    <definedName name="tables_7889" localSheetId="2">Date!#REF!</definedName>
    <definedName name="tables_789" localSheetId="2">Date!#REF!</definedName>
    <definedName name="tables_7890" localSheetId="2">Date!#REF!</definedName>
    <definedName name="tables_7891" localSheetId="2">Date!#REF!</definedName>
    <definedName name="tables_7892" localSheetId="2">Date!#REF!</definedName>
    <definedName name="tables_7893" localSheetId="2">Date!#REF!</definedName>
    <definedName name="tables_7894" localSheetId="2">Date!#REF!</definedName>
    <definedName name="tables_7895" localSheetId="2">Date!#REF!</definedName>
    <definedName name="tables_7896" localSheetId="2">Date!#REF!</definedName>
    <definedName name="tables_7897" localSheetId="2">Date!#REF!</definedName>
    <definedName name="tables_7898" localSheetId="2">Date!#REF!</definedName>
    <definedName name="tables_7899" localSheetId="2">Date!#REF!</definedName>
    <definedName name="tables_79" localSheetId="2">Date!#REF!</definedName>
    <definedName name="tables_790" localSheetId="2">Date!#REF!</definedName>
    <definedName name="tables_7900" localSheetId="2">Date!#REF!</definedName>
    <definedName name="tables_7901" localSheetId="2">Date!#REF!</definedName>
    <definedName name="tables_7902" localSheetId="2">Date!#REF!</definedName>
    <definedName name="tables_7903" localSheetId="2">Date!#REF!</definedName>
    <definedName name="tables_7904" localSheetId="2">Date!#REF!</definedName>
    <definedName name="tables_7905" localSheetId="2">Date!#REF!</definedName>
    <definedName name="tables_7906" localSheetId="2">Date!#REF!</definedName>
    <definedName name="tables_7907" localSheetId="2">Date!#REF!</definedName>
    <definedName name="tables_7908" localSheetId="2">Date!#REF!</definedName>
    <definedName name="tables_7909" localSheetId="2">Date!#REF!</definedName>
    <definedName name="tables_791" localSheetId="2">Date!#REF!</definedName>
    <definedName name="tables_7910" localSheetId="2">Date!#REF!</definedName>
    <definedName name="tables_7911" localSheetId="2">Date!#REF!</definedName>
    <definedName name="tables_7912" localSheetId="2">Date!#REF!</definedName>
    <definedName name="tables_7913" localSheetId="2">Date!#REF!</definedName>
    <definedName name="tables_7914" localSheetId="2">Date!#REF!</definedName>
    <definedName name="tables_7915" localSheetId="2">Date!#REF!</definedName>
    <definedName name="tables_7916" localSheetId="2">Date!#REF!</definedName>
    <definedName name="tables_7917" localSheetId="2">Date!#REF!</definedName>
    <definedName name="tables_7918" localSheetId="2">Date!#REF!</definedName>
    <definedName name="tables_7919" localSheetId="2">Date!#REF!</definedName>
    <definedName name="tables_792" localSheetId="2">Date!#REF!</definedName>
    <definedName name="tables_7920" localSheetId="2">Date!#REF!</definedName>
    <definedName name="tables_7921" localSheetId="2">Date!#REF!</definedName>
    <definedName name="tables_7922" localSheetId="2">Date!#REF!</definedName>
    <definedName name="tables_7923" localSheetId="2">Date!#REF!</definedName>
    <definedName name="tables_7924" localSheetId="2">Date!#REF!</definedName>
    <definedName name="tables_7925" localSheetId="2">Date!#REF!</definedName>
    <definedName name="tables_7926" localSheetId="2">Date!#REF!</definedName>
    <definedName name="tables_7927" localSheetId="2">Date!#REF!</definedName>
    <definedName name="tables_7928" localSheetId="2">Date!#REF!</definedName>
    <definedName name="tables_7929" localSheetId="2">Date!#REF!</definedName>
    <definedName name="tables_793" localSheetId="2">Date!#REF!</definedName>
    <definedName name="tables_7930" localSheetId="2">Date!#REF!</definedName>
    <definedName name="tables_7931" localSheetId="2">Date!#REF!</definedName>
    <definedName name="tables_7932" localSheetId="2">Date!#REF!</definedName>
    <definedName name="tables_7933" localSheetId="2">Date!#REF!</definedName>
    <definedName name="tables_7934" localSheetId="2">Date!#REF!</definedName>
    <definedName name="tables_7935" localSheetId="2">Date!#REF!</definedName>
    <definedName name="tables_7936" localSheetId="2">Date!#REF!</definedName>
    <definedName name="tables_7937" localSheetId="2">Date!#REF!</definedName>
    <definedName name="tables_7938" localSheetId="2">Date!#REF!</definedName>
    <definedName name="tables_7939" localSheetId="2">Date!#REF!</definedName>
    <definedName name="tables_794" localSheetId="2">Date!#REF!</definedName>
    <definedName name="tables_7940" localSheetId="2">Date!#REF!</definedName>
    <definedName name="tables_7941" localSheetId="2">Date!#REF!</definedName>
    <definedName name="tables_7942" localSheetId="2">Date!#REF!</definedName>
    <definedName name="tables_7943" localSheetId="2">Date!#REF!</definedName>
    <definedName name="tables_7944" localSheetId="2">Date!#REF!</definedName>
    <definedName name="tables_7945" localSheetId="2">Date!#REF!</definedName>
    <definedName name="tables_7946" localSheetId="2">Date!#REF!</definedName>
    <definedName name="tables_7947" localSheetId="2">Date!#REF!</definedName>
    <definedName name="tables_7948" localSheetId="2">Date!#REF!</definedName>
    <definedName name="tables_7949" localSheetId="2">Date!#REF!</definedName>
    <definedName name="tables_795" localSheetId="2">Date!#REF!</definedName>
    <definedName name="tables_7950" localSheetId="2">Date!#REF!</definedName>
    <definedName name="tables_7951" localSheetId="2">Date!#REF!</definedName>
    <definedName name="tables_7952" localSheetId="2">Date!#REF!</definedName>
    <definedName name="tables_7953" localSheetId="2">Date!#REF!</definedName>
    <definedName name="tables_7954" localSheetId="2">Date!#REF!</definedName>
    <definedName name="tables_7955" localSheetId="2">Date!#REF!</definedName>
    <definedName name="tables_7956" localSheetId="2">Date!#REF!</definedName>
    <definedName name="tables_7957" localSheetId="2">Date!#REF!</definedName>
    <definedName name="tables_7958" localSheetId="2">Date!#REF!</definedName>
    <definedName name="tables_7959" localSheetId="2">Date!#REF!</definedName>
    <definedName name="tables_796" localSheetId="2">Date!#REF!</definedName>
    <definedName name="tables_7960" localSheetId="2">Date!#REF!</definedName>
    <definedName name="tables_7961" localSheetId="2">Date!#REF!</definedName>
    <definedName name="tables_7962" localSheetId="2">Date!#REF!</definedName>
    <definedName name="tables_7963" localSheetId="2">Date!#REF!</definedName>
    <definedName name="tables_7964" localSheetId="2">Date!#REF!</definedName>
    <definedName name="tables_7965" localSheetId="2">Date!#REF!</definedName>
    <definedName name="tables_7966" localSheetId="2">Date!#REF!</definedName>
    <definedName name="tables_7967" localSheetId="2">Date!#REF!</definedName>
    <definedName name="tables_7968" localSheetId="2">Date!#REF!</definedName>
    <definedName name="tables_7969" localSheetId="2">Date!#REF!</definedName>
    <definedName name="tables_797" localSheetId="2">Date!#REF!</definedName>
    <definedName name="tables_7970" localSheetId="2">Date!#REF!</definedName>
    <definedName name="tables_7971" localSheetId="2">Date!#REF!</definedName>
    <definedName name="tables_7972" localSheetId="2">Date!#REF!</definedName>
    <definedName name="tables_7973" localSheetId="2">Date!#REF!</definedName>
    <definedName name="tables_7974" localSheetId="2">Date!#REF!</definedName>
    <definedName name="tables_7975" localSheetId="2">Date!#REF!</definedName>
    <definedName name="tables_7976" localSheetId="2">Date!#REF!</definedName>
    <definedName name="tables_7977" localSheetId="2">Date!#REF!</definedName>
    <definedName name="tables_7978" localSheetId="2">Date!#REF!</definedName>
    <definedName name="tables_7979" localSheetId="2">Date!#REF!</definedName>
    <definedName name="tables_798" localSheetId="2">Date!#REF!</definedName>
    <definedName name="tables_7980" localSheetId="2">Date!#REF!</definedName>
    <definedName name="tables_7981" localSheetId="2">Date!#REF!</definedName>
    <definedName name="tables_7982" localSheetId="2">Date!#REF!</definedName>
    <definedName name="tables_7983" localSheetId="2">Date!#REF!</definedName>
    <definedName name="tables_7984" localSheetId="2">Date!#REF!</definedName>
    <definedName name="tables_7985" localSheetId="2">Date!#REF!</definedName>
    <definedName name="tables_7986" localSheetId="2">Date!#REF!</definedName>
    <definedName name="tables_7987" localSheetId="2">Date!#REF!</definedName>
    <definedName name="tables_7988" localSheetId="2">Date!#REF!</definedName>
    <definedName name="tables_7989" localSheetId="2">Date!#REF!</definedName>
    <definedName name="tables_799" localSheetId="2">Date!#REF!</definedName>
    <definedName name="tables_7990" localSheetId="2">Date!#REF!</definedName>
    <definedName name="tables_7991" localSheetId="2">Date!#REF!</definedName>
    <definedName name="tables_7992" localSheetId="2">Date!#REF!</definedName>
    <definedName name="tables_7993" localSheetId="2">Date!#REF!</definedName>
    <definedName name="tables_7994" localSheetId="2">Date!#REF!</definedName>
    <definedName name="tables_7995" localSheetId="2">Date!#REF!</definedName>
    <definedName name="tables_7996" localSheetId="2">Date!#REF!</definedName>
    <definedName name="tables_7997" localSheetId="2">Date!#REF!</definedName>
    <definedName name="tables_7998" localSheetId="2">Date!#REF!</definedName>
    <definedName name="tables_7999" localSheetId="2">Date!#REF!</definedName>
    <definedName name="tables_8" localSheetId="2">Date!#REF!</definedName>
    <definedName name="tables_80" localSheetId="2">Date!#REF!</definedName>
    <definedName name="tables_800" localSheetId="2">Date!#REF!</definedName>
    <definedName name="tables_8000" localSheetId="2">Date!#REF!</definedName>
    <definedName name="tables_8001" localSheetId="2">Date!#REF!</definedName>
    <definedName name="tables_8002" localSheetId="2">Date!#REF!</definedName>
    <definedName name="tables_8003" localSheetId="2">Date!#REF!</definedName>
    <definedName name="tables_8004" localSheetId="2">Date!#REF!</definedName>
    <definedName name="tables_8005" localSheetId="2">Date!#REF!</definedName>
    <definedName name="tables_8006" localSheetId="2">Date!#REF!</definedName>
    <definedName name="tables_8007" localSheetId="2">Date!#REF!</definedName>
    <definedName name="tables_8008" localSheetId="2">Date!#REF!</definedName>
    <definedName name="tables_8009" localSheetId="2">Date!#REF!</definedName>
    <definedName name="tables_801" localSheetId="2">Date!#REF!</definedName>
    <definedName name="tables_8010" localSheetId="2">Date!#REF!</definedName>
    <definedName name="tables_8011" localSheetId="2">Date!#REF!</definedName>
    <definedName name="tables_8012" localSheetId="2">Date!#REF!</definedName>
    <definedName name="tables_8013" localSheetId="2">Date!#REF!</definedName>
    <definedName name="tables_8014" localSheetId="2">Date!#REF!</definedName>
    <definedName name="tables_8015" localSheetId="2">Date!#REF!</definedName>
    <definedName name="tables_8016" localSheetId="2">Date!#REF!</definedName>
    <definedName name="tables_8017" localSheetId="2">Date!#REF!</definedName>
    <definedName name="tables_8018" localSheetId="2">Date!#REF!</definedName>
    <definedName name="tables_8019" localSheetId="2">Date!#REF!</definedName>
    <definedName name="tables_802" localSheetId="2">Date!#REF!</definedName>
    <definedName name="tables_8020" localSheetId="2">Date!#REF!</definedName>
    <definedName name="tables_8021" localSheetId="2">Date!#REF!</definedName>
    <definedName name="tables_8022" localSheetId="2">Date!#REF!</definedName>
    <definedName name="tables_8023" localSheetId="2">Date!#REF!</definedName>
    <definedName name="tables_8024" localSheetId="2">Date!#REF!</definedName>
    <definedName name="tables_8025" localSheetId="2">Date!#REF!</definedName>
    <definedName name="tables_8026" localSheetId="2">Date!#REF!</definedName>
    <definedName name="tables_8027" localSheetId="2">Date!#REF!</definedName>
    <definedName name="tables_8028" localSheetId="2">Date!#REF!</definedName>
    <definedName name="tables_8029" localSheetId="2">Date!#REF!</definedName>
    <definedName name="tables_803" localSheetId="2">Date!#REF!</definedName>
    <definedName name="tables_8030" localSheetId="2">Date!#REF!</definedName>
    <definedName name="tables_8031" localSheetId="2">Date!#REF!</definedName>
    <definedName name="tables_8032" localSheetId="2">Date!#REF!</definedName>
    <definedName name="tables_8033" localSheetId="2">Date!#REF!</definedName>
    <definedName name="tables_8034" localSheetId="2">Date!#REF!</definedName>
    <definedName name="tables_8035" localSheetId="2">Date!#REF!</definedName>
    <definedName name="tables_8036" localSheetId="2">Date!#REF!</definedName>
    <definedName name="tables_8037" localSheetId="2">Date!#REF!</definedName>
    <definedName name="tables_8038" localSheetId="2">Date!#REF!</definedName>
    <definedName name="tables_8039" localSheetId="2">Date!#REF!</definedName>
    <definedName name="tables_804" localSheetId="2">Date!#REF!</definedName>
    <definedName name="tables_8040" localSheetId="2">Date!#REF!</definedName>
    <definedName name="tables_8041" localSheetId="2">Date!#REF!</definedName>
    <definedName name="tables_8042" localSheetId="2">Date!#REF!</definedName>
    <definedName name="tables_8043" localSheetId="2">Date!#REF!</definedName>
    <definedName name="tables_8044" localSheetId="2">Date!#REF!</definedName>
    <definedName name="tables_8045" localSheetId="2">Date!#REF!</definedName>
    <definedName name="tables_8046" localSheetId="2">Date!#REF!</definedName>
    <definedName name="tables_8047" localSheetId="2">Date!#REF!</definedName>
    <definedName name="tables_8048" localSheetId="2">Date!#REF!</definedName>
    <definedName name="tables_8049" localSheetId="2">Date!#REF!</definedName>
    <definedName name="tables_805" localSheetId="2">Date!#REF!</definedName>
    <definedName name="tables_8050" localSheetId="2">Date!#REF!</definedName>
    <definedName name="tables_8051" localSheetId="2">Date!#REF!</definedName>
    <definedName name="tables_8052" localSheetId="2">Date!#REF!</definedName>
    <definedName name="tables_8053" localSheetId="2">Date!#REF!</definedName>
    <definedName name="tables_8054" localSheetId="2">Date!#REF!</definedName>
    <definedName name="tables_8055" localSheetId="2">Date!#REF!</definedName>
    <definedName name="tables_8056" localSheetId="2">Date!#REF!</definedName>
    <definedName name="tables_8057" localSheetId="2">Date!#REF!</definedName>
    <definedName name="tables_8058" localSheetId="2">Date!#REF!</definedName>
    <definedName name="tables_8059" localSheetId="2">Date!#REF!</definedName>
    <definedName name="tables_806" localSheetId="2">Date!#REF!</definedName>
    <definedName name="tables_8060" localSheetId="2">Date!#REF!</definedName>
    <definedName name="tables_8061" localSheetId="2">Date!#REF!</definedName>
    <definedName name="tables_8062" localSheetId="2">Date!#REF!</definedName>
    <definedName name="tables_8063" localSheetId="2">Date!#REF!</definedName>
    <definedName name="tables_8064" localSheetId="2">Date!#REF!</definedName>
    <definedName name="tables_8065" localSheetId="2">Date!#REF!</definedName>
    <definedName name="tables_8066" localSheetId="2">Date!#REF!</definedName>
    <definedName name="tables_8067" localSheetId="2">Date!#REF!</definedName>
    <definedName name="tables_8068" localSheetId="2">Date!#REF!</definedName>
    <definedName name="tables_8069" localSheetId="2">Date!#REF!</definedName>
    <definedName name="tables_807" localSheetId="2">Date!#REF!</definedName>
    <definedName name="tables_8070" localSheetId="2">Date!#REF!</definedName>
    <definedName name="tables_8071" localSheetId="2">Date!#REF!</definedName>
    <definedName name="tables_8072" localSheetId="2">Date!#REF!</definedName>
    <definedName name="tables_8073" localSheetId="2">Date!#REF!</definedName>
    <definedName name="tables_8074" localSheetId="2">Date!#REF!</definedName>
    <definedName name="tables_8075" localSheetId="2">Date!#REF!</definedName>
    <definedName name="tables_8076" localSheetId="2">Date!#REF!</definedName>
    <definedName name="tables_8077" localSheetId="2">Date!#REF!</definedName>
    <definedName name="tables_8078" localSheetId="2">Date!#REF!</definedName>
    <definedName name="tables_8079" localSheetId="2">Date!#REF!</definedName>
    <definedName name="tables_808" localSheetId="2">Date!#REF!</definedName>
    <definedName name="tables_8080" localSheetId="2">Date!#REF!</definedName>
    <definedName name="tables_8081" localSheetId="2">Date!#REF!</definedName>
    <definedName name="tables_8082" localSheetId="2">Date!#REF!</definedName>
    <definedName name="tables_8083" localSheetId="2">Date!#REF!</definedName>
    <definedName name="tables_8084" localSheetId="2">Date!#REF!</definedName>
    <definedName name="tables_8085" localSheetId="2">Date!#REF!</definedName>
    <definedName name="tables_8086" localSheetId="2">Date!#REF!</definedName>
    <definedName name="tables_8087" localSheetId="2">Date!#REF!</definedName>
    <definedName name="tables_8088" localSheetId="2">Date!#REF!</definedName>
    <definedName name="tables_8089" localSheetId="2">Date!#REF!</definedName>
    <definedName name="tables_809" localSheetId="2">Date!#REF!</definedName>
    <definedName name="tables_8090" localSheetId="2">Date!#REF!</definedName>
    <definedName name="tables_8091" localSheetId="2">Date!#REF!</definedName>
    <definedName name="tables_8092" localSheetId="2">Date!#REF!</definedName>
    <definedName name="tables_8093" localSheetId="2">Date!#REF!</definedName>
    <definedName name="tables_8094" localSheetId="2">Date!#REF!</definedName>
    <definedName name="tables_8095" localSheetId="2">Date!#REF!</definedName>
    <definedName name="tables_8096" localSheetId="2">Date!#REF!</definedName>
    <definedName name="tables_8097" localSheetId="2">Date!#REF!</definedName>
    <definedName name="tables_8098" localSheetId="2">Date!#REF!</definedName>
    <definedName name="tables_8099" localSheetId="2">Date!#REF!</definedName>
    <definedName name="tables_81" localSheetId="2">Date!#REF!</definedName>
    <definedName name="tables_810" localSheetId="2">Date!#REF!</definedName>
    <definedName name="tables_8100" localSheetId="2">Date!#REF!</definedName>
    <definedName name="tables_8101" localSheetId="2">Date!#REF!</definedName>
    <definedName name="tables_8102" localSheetId="2">Date!#REF!</definedName>
    <definedName name="tables_8103" localSheetId="2">Date!#REF!</definedName>
    <definedName name="tables_8104" localSheetId="2">Date!#REF!</definedName>
    <definedName name="tables_8105" localSheetId="2">Date!#REF!</definedName>
    <definedName name="tables_8106" localSheetId="2">Date!#REF!</definedName>
    <definedName name="tables_8107" localSheetId="2">Date!#REF!</definedName>
    <definedName name="tables_8108" localSheetId="2">Date!#REF!</definedName>
    <definedName name="tables_8109" localSheetId="2">Date!#REF!</definedName>
    <definedName name="tables_811" localSheetId="2">Date!#REF!</definedName>
    <definedName name="tables_8110" localSheetId="2">Date!#REF!</definedName>
    <definedName name="tables_8111" localSheetId="2">Date!#REF!</definedName>
    <definedName name="tables_8112" localSheetId="2">Date!#REF!</definedName>
    <definedName name="tables_8113" localSheetId="2">Date!#REF!</definedName>
    <definedName name="tables_8114" localSheetId="2">Date!#REF!</definedName>
    <definedName name="tables_8115" localSheetId="2">Date!#REF!</definedName>
    <definedName name="tables_8116" localSheetId="2">Date!#REF!</definedName>
    <definedName name="tables_8117" localSheetId="2">Date!#REF!</definedName>
    <definedName name="tables_8118" localSheetId="2">Date!#REF!</definedName>
    <definedName name="tables_8119" localSheetId="2">Date!#REF!</definedName>
    <definedName name="tables_812" localSheetId="2">Date!#REF!</definedName>
    <definedName name="tables_8120" localSheetId="2">Date!#REF!</definedName>
    <definedName name="tables_8121" localSheetId="2">Date!#REF!</definedName>
    <definedName name="tables_8122" localSheetId="2">Date!#REF!</definedName>
    <definedName name="tables_8123" localSheetId="2">Date!#REF!</definedName>
    <definedName name="tables_8124" localSheetId="2">Date!#REF!</definedName>
    <definedName name="tables_8125" localSheetId="2">Date!#REF!</definedName>
    <definedName name="tables_8126" localSheetId="2">Date!#REF!</definedName>
    <definedName name="tables_8127" localSheetId="2">Date!#REF!</definedName>
    <definedName name="tables_8128" localSheetId="2">Date!#REF!</definedName>
    <definedName name="tables_8129" localSheetId="2">Date!#REF!</definedName>
    <definedName name="tables_813" localSheetId="2">Date!#REF!</definedName>
    <definedName name="tables_8130" localSheetId="2">Date!#REF!</definedName>
    <definedName name="tables_8131" localSheetId="2">Date!#REF!</definedName>
    <definedName name="tables_8132" localSheetId="2">Date!#REF!</definedName>
    <definedName name="tables_8133" localSheetId="2">Date!#REF!</definedName>
    <definedName name="tables_8134" localSheetId="2">Date!#REF!</definedName>
    <definedName name="tables_8135" localSheetId="2">Date!#REF!</definedName>
    <definedName name="tables_8136" localSheetId="2">Date!#REF!</definedName>
    <definedName name="tables_8137" localSheetId="2">Date!#REF!</definedName>
    <definedName name="tables_8138" localSheetId="2">Date!#REF!</definedName>
    <definedName name="tables_8139" localSheetId="2">Date!#REF!</definedName>
    <definedName name="tables_814" localSheetId="2">Date!#REF!</definedName>
    <definedName name="tables_8140" localSheetId="2">Date!#REF!</definedName>
    <definedName name="tables_8141" localSheetId="2">Date!#REF!</definedName>
    <definedName name="tables_8142" localSheetId="2">Date!#REF!</definedName>
    <definedName name="tables_8143" localSheetId="2">Date!#REF!</definedName>
    <definedName name="tables_8144" localSheetId="2">Date!#REF!</definedName>
    <definedName name="tables_8145" localSheetId="2">Date!#REF!</definedName>
    <definedName name="tables_8146" localSheetId="2">Date!#REF!</definedName>
    <definedName name="tables_8147" localSheetId="2">Date!#REF!</definedName>
    <definedName name="tables_8148" localSheetId="2">Date!#REF!</definedName>
    <definedName name="tables_8149" localSheetId="2">Date!#REF!</definedName>
    <definedName name="tables_815" localSheetId="2">Date!#REF!</definedName>
    <definedName name="tables_8150" localSheetId="2">Date!#REF!</definedName>
    <definedName name="tables_8151" localSheetId="2">Date!#REF!</definedName>
    <definedName name="tables_8152" localSheetId="2">Date!#REF!</definedName>
    <definedName name="tables_8153" localSheetId="2">Date!#REF!</definedName>
    <definedName name="tables_8154" localSheetId="2">Date!#REF!</definedName>
    <definedName name="tables_8155" localSheetId="2">Date!#REF!</definedName>
    <definedName name="tables_8156" localSheetId="2">Date!#REF!</definedName>
    <definedName name="tables_8157" localSheetId="2">Date!#REF!</definedName>
    <definedName name="tables_8158" localSheetId="2">Date!#REF!</definedName>
    <definedName name="tables_8159" localSheetId="2">Date!#REF!</definedName>
    <definedName name="tables_816" localSheetId="2">Date!#REF!</definedName>
    <definedName name="tables_8160" localSheetId="2">Date!#REF!</definedName>
    <definedName name="tables_8161" localSheetId="2">Date!#REF!</definedName>
    <definedName name="tables_8162" localSheetId="2">Date!#REF!</definedName>
    <definedName name="tables_8163" localSheetId="2">Date!#REF!</definedName>
    <definedName name="tables_8164" localSheetId="2">Date!#REF!</definedName>
    <definedName name="tables_8165" localSheetId="2">Date!#REF!</definedName>
    <definedName name="tables_8166" localSheetId="2">Date!#REF!</definedName>
    <definedName name="tables_8167" localSheetId="2">Date!#REF!</definedName>
    <definedName name="tables_8168" localSheetId="2">Date!#REF!</definedName>
    <definedName name="tables_8169" localSheetId="2">Date!#REF!</definedName>
    <definedName name="tables_817" localSheetId="2">Date!#REF!</definedName>
    <definedName name="tables_8170" localSheetId="2">Date!#REF!</definedName>
    <definedName name="tables_8171" localSheetId="2">Date!#REF!</definedName>
    <definedName name="tables_8172" localSheetId="2">Date!#REF!</definedName>
    <definedName name="tables_8173" localSheetId="2">Date!#REF!</definedName>
    <definedName name="tables_8174" localSheetId="2">Date!#REF!</definedName>
    <definedName name="tables_8175" localSheetId="2">Date!#REF!</definedName>
    <definedName name="tables_8176" localSheetId="2">Date!#REF!</definedName>
    <definedName name="tables_8177" localSheetId="2">Date!#REF!</definedName>
    <definedName name="tables_8178" localSheetId="2">Date!#REF!</definedName>
    <definedName name="tables_8179" localSheetId="2">Date!#REF!</definedName>
    <definedName name="tables_818" localSheetId="2">Date!#REF!</definedName>
    <definedName name="tables_8180" localSheetId="2">Date!#REF!</definedName>
    <definedName name="tables_8181" localSheetId="2">Date!#REF!</definedName>
    <definedName name="tables_8182" localSheetId="2">Date!#REF!</definedName>
    <definedName name="tables_8183" localSheetId="2">Date!#REF!</definedName>
    <definedName name="tables_8184" localSheetId="2">Date!#REF!</definedName>
    <definedName name="tables_8185" localSheetId="2">Date!#REF!</definedName>
    <definedName name="tables_8186" localSheetId="2">Date!#REF!</definedName>
    <definedName name="tables_8187" localSheetId="2">Date!#REF!</definedName>
    <definedName name="tables_8188" localSheetId="2">Date!#REF!</definedName>
    <definedName name="tables_8189" localSheetId="2">Date!#REF!</definedName>
    <definedName name="tables_819" localSheetId="2">Date!#REF!</definedName>
    <definedName name="tables_8190" localSheetId="2">Date!#REF!</definedName>
    <definedName name="tables_8191" localSheetId="2">Date!#REF!</definedName>
    <definedName name="tables_8192" localSheetId="2">Date!#REF!</definedName>
    <definedName name="tables_8193" localSheetId="2">Date!#REF!</definedName>
    <definedName name="tables_8194" localSheetId="2">Date!#REF!</definedName>
    <definedName name="tables_8195" localSheetId="2">Date!#REF!</definedName>
    <definedName name="tables_8196" localSheetId="2">Date!#REF!</definedName>
    <definedName name="tables_8197" localSheetId="2">Date!#REF!</definedName>
    <definedName name="tables_8198" localSheetId="2">Date!#REF!</definedName>
    <definedName name="tables_8199" localSheetId="2">Date!#REF!</definedName>
    <definedName name="tables_82" localSheetId="2">Date!#REF!</definedName>
    <definedName name="tables_820" localSheetId="2">Date!#REF!</definedName>
    <definedName name="tables_8200" localSheetId="2">Date!#REF!</definedName>
    <definedName name="tables_8201" localSheetId="2">Date!#REF!</definedName>
    <definedName name="tables_8202" localSheetId="2">Date!#REF!</definedName>
    <definedName name="tables_8203" localSheetId="2">Date!#REF!</definedName>
    <definedName name="tables_8204" localSheetId="2">Date!#REF!</definedName>
    <definedName name="tables_8205" localSheetId="2">Date!#REF!</definedName>
    <definedName name="tables_8206" localSheetId="2">Date!#REF!</definedName>
    <definedName name="tables_8207" localSheetId="2">Date!#REF!</definedName>
    <definedName name="tables_8208" localSheetId="2">Date!#REF!</definedName>
    <definedName name="tables_8209" localSheetId="2">Date!#REF!</definedName>
    <definedName name="tables_821" localSheetId="2">Date!#REF!</definedName>
    <definedName name="tables_8210" localSheetId="2">Date!#REF!</definedName>
    <definedName name="tables_8211" localSheetId="2">Date!#REF!</definedName>
    <definedName name="tables_8212" localSheetId="2">Date!#REF!</definedName>
    <definedName name="tables_8213" localSheetId="2">Date!#REF!</definedName>
    <definedName name="tables_8214" localSheetId="2">Date!#REF!</definedName>
    <definedName name="tables_8215" localSheetId="2">Date!#REF!</definedName>
    <definedName name="tables_8216" localSheetId="2">Date!#REF!</definedName>
    <definedName name="tables_8217" localSheetId="2">Date!#REF!</definedName>
    <definedName name="tables_8218" localSheetId="2">Date!#REF!</definedName>
    <definedName name="tables_8219" localSheetId="2">Date!#REF!</definedName>
    <definedName name="tables_822" localSheetId="2">Date!#REF!</definedName>
    <definedName name="tables_8220" localSheetId="2">Date!#REF!</definedName>
    <definedName name="tables_8221" localSheetId="2">Date!#REF!</definedName>
    <definedName name="tables_8222" localSheetId="2">Date!#REF!</definedName>
    <definedName name="tables_8223" localSheetId="2">Date!#REF!</definedName>
    <definedName name="tables_8224" localSheetId="2">Date!#REF!</definedName>
    <definedName name="tables_8225" localSheetId="2">Date!#REF!</definedName>
    <definedName name="tables_8226" localSheetId="2">Date!#REF!</definedName>
    <definedName name="tables_8227" localSheetId="2">Date!#REF!</definedName>
    <definedName name="tables_8228" localSheetId="2">Date!#REF!</definedName>
    <definedName name="tables_8229" localSheetId="2">Date!#REF!</definedName>
    <definedName name="tables_823" localSheetId="2">Date!#REF!</definedName>
    <definedName name="tables_8230" localSheetId="2">Date!#REF!</definedName>
    <definedName name="tables_8231" localSheetId="2">Date!#REF!</definedName>
    <definedName name="tables_8232" localSheetId="2">Date!#REF!</definedName>
    <definedName name="tables_8233" localSheetId="2">Date!#REF!</definedName>
    <definedName name="tables_8234" localSheetId="2">Date!#REF!</definedName>
    <definedName name="tables_8235" localSheetId="2">Date!#REF!</definedName>
    <definedName name="tables_8236" localSheetId="2">Date!#REF!</definedName>
    <definedName name="tables_8237" localSheetId="2">Date!#REF!</definedName>
    <definedName name="tables_8238" localSheetId="2">Date!#REF!</definedName>
    <definedName name="tables_8239" localSheetId="2">Date!#REF!</definedName>
    <definedName name="tables_824" localSheetId="2">Date!#REF!</definedName>
    <definedName name="tables_8240" localSheetId="2">Date!#REF!</definedName>
    <definedName name="tables_8241" localSheetId="2">Date!#REF!</definedName>
    <definedName name="tables_8242" localSheetId="2">Date!#REF!</definedName>
    <definedName name="tables_8243" localSheetId="2">Date!#REF!</definedName>
    <definedName name="tables_8244" localSheetId="2">Date!#REF!</definedName>
    <definedName name="tables_8245" localSheetId="2">Date!#REF!</definedName>
    <definedName name="tables_8246" localSheetId="2">Date!#REF!</definedName>
    <definedName name="tables_8247" localSheetId="2">Date!#REF!</definedName>
    <definedName name="tables_8248" localSheetId="2">Date!#REF!</definedName>
    <definedName name="tables_8249" localSheetId="2">Date!#REF!</definedName>
    <definedName name="tables_825" localSheetId="2">Date!#REF!</definedName>
    <definedName name="tables_8250" localSheetId="2">Date!#REF!</definedName>
    <definedName name="tables_8251" localSheetId="2">Date!#REF!</definedName>
    <definedName name="tables_8252" localSheetId="2">Date!#REF!</definedName>
    <definedName name="tables_8253" localSheetId="2">Date!#REF!</definedName>
    <definedName name="tables_8254" localSheetId="2">Date!#REF!</definedName>
    <definedName name="tables_8255" localSheetId="2">Date!#REF!</definedName>
    <definedName name="tables_8256" localSheetId="2">Date!#REF!</definedName>
    <definedName name="tables_8257" localSheetId="2">Date!#REF!</definedName>
    <definedName name="tables_8258" localSheetId="2">Date!#REF!</definedName>
    <definedName name="tables_8259" localSheetId="2">Date!#REF!</definedName>
    <definedName name="tables_826" localSheetId="2">Date!#REF!</definedName>
    <definedName name="tables_8260" localSheetId="2">Date!#REF!</definedName>
    <definedName name="tables_8261" localSheetId="2">Date!#REF!</definedName>
    <definedName name="tables_8262" localSheetId="2">Date!#REF!</definedName>
    <definedName name="tables_8263" localSheetId="2">Date!#REF!</definedName>
    <definedName name="tables_8264" localSheetId="2">Date!#REF!</definedName>
    <definedName name="tables_8265" localSheetId="2">Date!#REF!</definedName>
    <definedName name="tables_8266" localSheetId="2">Date!#REF!</definedName>
    <definedName name="tables_8267" localSheetId="2">Date!#REF!</definedName>
    <definedName name="tables_8268" localSheetId="2">Date!#REF!</definedName>
    <definedName name="tables_8269" localSheetId="2">Date!#REF!</definedName>
    <definedName name="tables_827" localSheetId="2">Date!#REF!</definedName>
    <definedName name="tables_8270" localSheetId="2">Date!#REF!</definedName>
    <definedName name="tables_8271" localSheetId="2">Date!#REF!</definedName>
    <definedName name="tables_8272" localSheetId="2">Date!#REF!</definedName>
    <definedName name="tables_8273" localSheetId="2">Date!#REF!</definedName>
    <definedName name="tables_8274" localSheetId="2">Date!#REF!</definedName>
    <definedName name="tables_8275" localSheetId="2">Date!#REF!</definedName>
    <definedName name="tables_8276" localSheetId="2">Date!#REF!</definedName>
    <definedName name="tables_8277" localSheetId="2">Date!#REF!</definedName>
    <definedName name="tables_8278" localSheetId="2">Date!#REF!</definedName>
    <definedName name="tables_8279" localSheetId="2">Date!#REF!</definedName>
    <definedName name="tables_828" localSheetId="2">Date!#REF!</definedName>
    <definedName name="tables_8280" localSheetId="2">Date!#REF!</definedName>
    <definedName name="tables_8281" localSheetId="2">Date!#REF!</definedName>
    <definedName name="tables_8282" localSheetId="2">Date!#REF!</definedName>
    <definedName name="tables_8283" localSheetId="2">Date!#REF!</definedName>
    <definedName name="tables_8284" localSheetId="2">Date!#REF!</definedName>
    <definedName name="tables_8285" localSheetId="2">Date!#REF!</definedName>
    <definedName name="tables_8286" localSheetId="2">Date!#REF!</definedName>
    <definedName name="tables_8287" localSheetId="2">Date!#REF!</definedName>
    <definedName name="tables_8288" localSheetId="2">Date!#REF!</definedName>
    <definedName name="tables_8289" localSheetId="2">Date!#REF!</definedName>
    <definedName name="tables_829" localSheetId="2">Date!#REF!</definedName>
    <definedName name="tables_8290" localSheetId="2">Date!#REF!</definedName>
    <definedName name="tables_8291" localSheetId="2">Date!#REF!</definedName>
    <definedName name="tables_8292" localSheetId="2">Date!#REF!</definedName>
    <definedName name="tables_8293" localSheetId="2">Date!#REF!</definedName>
    <definedName name="tables_8294" localSheetId="2">Date!#REF!</definedName>
    <definedName name="tables_8295" localSheetId="2">Date!#REF!</definedName>
    <definedName name="tables_8296" localSheetId="2">Date!#REF!</definedName>
    <definedName name="tables_8297" localSheetId="2">Date!#REF!</definedName>
    <definedName name="tables_8298" localSheetId="2">Date!#REF!</definedName>
    <definedName name="tables_8299" localSheetId="2">Date!#REF!</definedName>
    <definedName name="tables_83" localSheetId="2">Date!#REF!</definedName>
    <definedName name="tables_830" localSheetId="2">Date!#REF!</definedName>
    <definedName name="tables_8300" localSheetId="2">Date!#REF!</definedName>
    <definedName name="tables_8301" localSheetId="2">Date!#REF!</definedName>
    <definedName name="tables_8302" localSheetId="2">Date!#REF!</definedName>
    <definedName name="tables_8303" localSheetId="2">Date!#REF!</definedName>
    <definedName name="tables_8304" localSheetId="2">Date!#REF!</definedName>
    <definedName name="tables_8305" localSheetId="2">Date!#REF!</definedName>
    <definedName name="tables_8306" localSheetId="2">Date!#REF!</definedName>
    <definedName name="tables_8307" localSheetId="2">Date!#REF!</definedName>
    <definedName name="tables_8308" localSheetId="2">Date!#REF!</definedName>
    <definedName name="tables_8309" localSheetId="2">Date!#REF!</definedName>
    <definedName name="tables_831" localSheetId="2">Date!#REF!</definedName>
    <definedName name="tables_8310" localSheetId="2">Date!#REF!</definedName>
    <definedName name="tables_8311" localSheetId="2">Date!#REF!</definedName>
    <definedName name="tables_8312" localSheetId="2">Date!#REF!</definedName>
    <definedName name="tables_8313" localSheetId="2">Date!#REF!</definedName>
    <definedName name="tables_8314" localSheetId="2">Date!#REF!</definedName>
    <definedName name="tables_8315" localSheetId="2">Date!#REF!</definedName>
    <definedName name="tables_8316" localSheetId="2">Date!#REF!</definedName>
    <definedName name="tables_8317" localSheetId="2">Date!#REF!</definedName>
    <definedName name="tables_8318" localSheetId="2">Date!#REF!</definedName>
    <definedName name="tables_8319" localSheetId="2">Date!#REF!</definedName>
    <definedName name="tables_832" localSheetId="2">Date!#REF!</definedName>
    <definedName name="tables_8320" localSheetId="2">Date!#REF!</definedName>
    <definedName name="tables_8321" localSheetId="2">Date!#REF!</definedName>
    <definedName name="tables_8322" localSheetId="2">Date!#REF!</definedName>
    <definedName name="tables_8323" localSheetId="2">Date!#REF!</definedName>
    <definedName name="tables_8324" localSheetId="2">Date!#REF!</definedName>
    <definedName name="tables_8325" localSheetId="2">Date!#REF!</definedName>
    <definedName name="tables_8326" localSheetId="2">Date!#REF!</definedName>
    <definedName name="tables_8327" localSheetId="2">Date!#REF!</definedName>
    <definedName name="tables_8328" localSheetId="2">Date!#REF!</definedName>
    <definedName name="tables_8329" localSheetId="2">Date!#REF!</definedName>
    <definedName name="tables_833" localSheetId="2">Date!#REF!</definedName>
    <definedName name="tables_8330" localSheetId="2">Date!#REF!</definedName>
    <definedName name="tables_8331" localSheetId="2">Date!#REF!</definedName>
    <definedName name="tables_8332" localSheetId="2">Date!#REF!</definedName>
    <definedName name="tables_8333" localSheetId="2">Date!#REF!</definedName>
    <definedName name="tables_8334" localSheetId="2">Date!#REF!</definedName>
    <definedName name="tables_8335" localSheetId="2">Date!#REF!</definedName>
    <definedName name="tables_8336" localSheetId="2">Date!#REF!</definedName>
    <definedName name="tables_8337" localSheetId="2">Date!#REF!</definedName>
    <definedName name="tables_8338" localSheetId="2">Date!#REF!</definedName>
    <definedName name="tables_8339" localSheetId="2">Date!#REF!</definedName>
    <definedName name="tables_834" localSheetId="2">Date!#REF!</definedName>
    <definedName name="tables_8340" localSheetId="2">Date!#REF!</definedName>
    <definedName name="tables_8341" localSheetId="2">Date!#REF!</definedName>
    <definedName name="tables_8342" localSheetId="2">Date!#REF!</definedName>
    <definedName name="tables_8343" localSheetId="2">Date!#REF!</definedName>
    <definedName name="tables_8344" localSheetId="2">Date!#REF!</definedName>
    <definedName name="tables_8345" localSheetId="2">Date!#REF!</definedName>
    <definedName name="tables_8346" localSheetId="2">Date!#REF!</definedName>
    <definedName name="tables_8347" localSheetId="2">Date!#REF!</definedName>
    <definedName name="tables_8348" localSheetId="2">Date!#REF!</definedName>
    <definedName name="tables_8349" localSheetId="2">Date!#REF!</definedName>
    <definedName name="tables_835" localSheetId="2">Date!#REF!</definedName>
    <definedName name="tables_8350" localSheetId="2">Date!#REF!</definedName>
    <definedName name="tables_8351" localSheetId="2">Date!#REF!</definedName>
    <definedName name="tables_8352" localSheetId="2">Date!#REF!</definedName>
    <definedName name="tables_8353" localSheetId="2">Date!#REF!</definedName>
    <definedName name="tables_8354" localSheetId="2">Date!#REF!</definedName>
    <definedName name="tables_8355" localSheetId="2">Date!#REF!</definedName>
    <definedName name="tables_8356" localSheetId="2">Date!#REF!</definedName>
    <definedName name="tables_8357" localSheetId="2">Date!#REF!</definedName>
    <definedName name="tables_8358" localSheetId="2">Date!#REF!</definedName>
    <definedName name="tables_8359" localSheetId="2">Date!#REF!</definedName>
    <definedName name="tables_836" localSheetId="2">Date!#REF!</definedName>
    <definedName name="tables_8360" localSheetId="2">Date!#REF!</definedName>
    <definedName name="tables_8361" localSheetId="2">Date!#REF!</definedName>
    <definedName name="tables_8362" localSheetId="2">Date!#REF!</definedName>
    <definedName name="tables_8363" localSheetId="2">Date!#REF!</definedName>
    <definedName name="tables_8364" localSheetId="2">Date!#REF!</definedName>
    <definedName name="tables_8365" localSheetId="2">Date!#REF!</definedName>
    <definedName name="tables_8366" localSheetId="2">Date!#REF!</definedName>
    <definedName name="tables_8367" localSheetId="2">Date!#REF!</definedName>
    <definedName name="tables_8368" localSheetId="2">Date!#REF!</definedName>
    <definedName name="tables_8369" localSheetId="2">Date!#REF!</definedName>
    <definedName name="tables_837" localSheetId="2">Date!#REF!</definedName>
    <definedName name="tables_8370" localSheetId="2">Date!#REF!</definedName>
    <definedName name="tables_8371" localSheetId="2">Date!#REF!</definedName>
    <definedName name="tables_8372" localSheetId="2">Date!#REF!</definedName>
    <definedName name="tables_8373" localSheetId="2">Date!#REF!</definedName>
    <definedName name="tables_8374" localSheetId="2">Date!#REF!</definedName>
    <definedName name="tables_8375" localSheetId="2">Date!#REF!</definedName>
    <definedName name="tables_8376" localSheetId="2">Date!#REF!</definedName>
    <definedName name="tables_8377" localSheetId="2">Date!#REF!</definedName>
    <definedName name="tables_8378" localSheetId="2">Date!#REF!</definedName>
    <definedName name="tables_8379" localSheetId="2">Date!#REF!</definedName>
    <definedName name="tables_838" localSheetId="2">Date!#REF!</definedName>
    <definedName name="tables_8380" localSheetId="2">Date!#REF!</definedName>
    <definedName name="tables_8381" localSheetId="2">Date!#REF!</definedName>
    <definedName name="tables_8382" localSheetId="2">Date!#REF!</definedName>
    <definedName name="tables_8383" localSheetId="2">Date!#REF!</definedName>
    <definedName name="tables_8384" localSheetId="2">Date!#REF!</definedName>
    <definedName name="tables_8385" localSheetId="2">Date!#REF!</definedName>
    <definedName name="tables_8386" localSheetId="2">Date!#REF!</definedName>
    <definedName name="tables_8387" localSheetId="2">Date!#REF!</definedName>
    <definedName name="tables_8388" localSheetId="2">Date!#REF!</definedName>
    <definedName name="tables_8389" localSheetId="2">Date!#REF!</definedName>
    <definedName name="tables_839" localSheetId="2">Date!#REF!</definedName>
    <definedName name="tables_8390" localSheetId="2">Date!#REF!</definedName>
    <definedName name="tables_8391" localSheetId="2">Date!#REF!</definedName>
    <definedName name="tables_8392" localSheetId="2">Date!#REF!</definedName>
    <definedName name="tables_8393" localSheetId="2">Date!#REF!</definedName>
    <definedName name="tables_8394" localSheetId="2">Date!#REF!</definedName>
    <definedName name="tables_8395" localSheetId="2">Date!#REF!</definedName>
    <definedName name="tables_8396" localSheetId="2">Date!#REF!</definedName>
    <definedName name="tables_8397" localSheetId="2">Date!#REF!</definedName>
    <definedName name="tables_8398" localSheetId="2">Date!#REF!</definedName>
    <definedName name="tables_8399" localSheetId="2">Date!#REF!</definedName>
    <definedName name="tables_84" localSheetId="2">Date!#REF!</definedName>
    <definedName name="tables_840" localSheetId="2">Date!#REF!</definedName>
    <definedName name="tables_8400" localSheetId="2">Date!#REF!</definedName>
    <definedName name="tables_8401" localSheetId="2">Date!#REF!</definedName>
    <definedName name="tables_8402" localSheetId="2">Date!#REF!</definedName>
    <definedName name="tables_8403" localSheetId="2">Date!#REF!</definedName>
    <definedName name="tables_8404" localSheetId="2">Date!#REF!</definedName>
    <definedName name="tables_8405" localSheetId="2">Date!#REF!</definedName>
    <definedName name="tables_8406" localSheetId="2">Date!#REF!</definedName>
    <definedName name="tables_8407" localSheetId="2">Date!#REF!</definedName>
    <definedName name="tables_8408" localSheetId="2">Date!#REF!</definedName>
    <definedName name="tables_8409" localSheetId="2">Date!#REF!</definedName>
    <definedName name="tables_841" localSheetId="2">Date!#REF!</definedName>
    <definedName name="tables_8410" localSheetId="2">Date!#REF!</definedName>
    <definedName name="tables_8411" localSheetId="2">Date!#REF!</definedName>
    <definedName name="tables_8412" localSheetId="2">Date!#REF!</definedName>
    <definedName name="tables_8413" localSheetId="2">Date!#REF!</definedName>
    <definedName name="tables_8414" localSheetId="2">Date!#REF!</definedName>
    <definedName name="tables_8415" localSheetId="2">Date!#REF!</definedName>
    <definedName name="tables_8416" localSheetId="2">Date!#REF!</definedName>
    <definedName name="tables_8417" localSheetId="2">Date!#REF!</definedName>
    <definedName name="tables_8418" localSheetId="2">Date!#REF!</definedName>
    <definedName name="tables_8419" localSheetId="2">Date!#REF!</definedName>
    <definedName name="tables_842" localSheetId="2">Date!#REF!</definedName>
    <definedName name="tables_8420" localSheetId="2">Date!#REF!</definedName>
    <definedName name="tables_8421" localSheetId="2">Date!#REF!</definedName>
    <definedName name="tables_8422" localSheetId="2">Date!#REF!</definedName>
    <definedName name="tables_8423" localSheetId="2">Date!#REF!</definedName>
    <definedName name="tables_8424" localSheetId="2">Date!#REF!</definedName>
    <definedName name="tables_8425" localSheetId="2">Date!#REF!</definedName>
    <definedName name="tables_8426" localSheetId="2">Date!#REF!</definedName>
    <definedName name="tables_8427" localSheetId="2">Date!#REF!</definedName>
    <definedName name="tables_8428" localSheetId="2">Date!#REF!</definedName>
    <definedName name="tables_8429" localSheetId="2">Date!#REF!</definedName>
    <definedName name="tables_843" localSheetId="2">Date!#REF!</definedName>
    <definedName name="tables_8430" localSheetId="2">Date!#REF!</definedName>
    <definedName name="tables_8431" localSheetId="2">Date!#REF!</definedName>
    <definedName name="tables_8432" localSheetId="2">Date!#REF!</definedName>
    <definedName name="tables_8433" localSheetId="2">Date!#REF!</definedName>
    <definedName name="tables_8434" localSheetId="2">Date!#REF!</definedName>
    <definedName name="tables_8435" localSheetId="2">Date!#REF!</definedName>
    <definedName name="tables_8436" localSheetId="2">Date!#REF!</definedName>
    <definedName name="tables_8437" localSheetId="2">Date!#REF!</definedName>
    <definedName name="tables_8438" localSheetId="2">Date!#REF!</definedName>
    <definedName name="tables_8439" localSheetId="2">Date!#REF!</definedName>
    <definedName name="tables_844" localSheetId="2">Date!#REF!</definedName>
    <definedName name="tables_8440" localSheetId="2">Date!#REF!</definedName>
    <definedName name="tables_8441" localSheetId="2">Date!#REF!</definedName>
    <definedName name="tables_8442" localSheetId="2">Date!#REF!</definedName>
    <definedName name="tables_8443" localSheetId="2">Date!#REF!</definedName>
    <definedName name="tables_8444" localSheetId="2">Date!#REF!</definedName>
    <definedName name="tables_8445" localSheetId="2">Date!#REF!</definedName>
    <definedName name="tables_8446" localSheetId="2">Date!#REF!</definedName>
    <definedName name="tables_8447" localSheetId="2">Date!#REF!</definedName>
    <definedName name="tables_8448" localSheetId="2">Date!#REF!</definedName>
    <definedName name="tables_8449" localSheetId="2">Date!#REF!</definedName>
    <definedName name="tables_845" localSheetId="2">Date!#REF!</definedName>
    <definedName name="tables_8450" localSheetId="2">Date!#REF!</definedName>
    <definedName name="tables_8451" localSheetId="2">Date!#REF!</definedName>
    <definedName name="tables_8452" localSheetId="2">Date!#REF!</definedName>
    <definedName name="tables_8453" localSheetId="2">Date!#REF!</definedName>
    <definedName name="tables_8454" localSheetId="2">Date!#REF!</definedName>
    <definedName name="tables_8455" localSheetId="2">Date!#REF!</definedName>
    <definedName name="tables_8456" localSheetId="2">Date!#REF!</definedName>
    <definedName name="tables_8457" localSheetId="2">Date!#REF!</definedName>
    <definedName name="tables_8458" localSheetId="2">Date!#REF!</definedName>
    <definedName name="tables_8459" localSheetId="2">Date!#REF!</definedName>
    <definedName name="tables_846" localSheetId="2">Date!#REF!</definedName>
    <definedName name="tables_8460" localSheetId="2">Date!#REF!</definedName>
    <definedName name="tables_8461" localSheetId="2">Date!#REF!</definedName>
    <definedName name="tables_8462" localSheetId="2">Date!#REF!</definedName>
    <definedName name="tables_8463" localSheetId="2">Date!#REF!</definedName>
    <definedName name="tables_8464" localSheetId="2">Date!#REF!</definedName>
    <definedName name="tables_8465" localSheetId="2">Date!#REF!</definedName>
    <definedName name="tables_8466" localSheetId="2">Date!#REF!</definedName>
    <definedName name="tables_8467" localSheetId="2">Date!#REF!</definedName>
    <definedName name="tables_8468" localSheetId="2">Date!#REF!</definedName>
    <definedName name="tables_8469" localSheetId="2">Date!#REF!</definedName>
    <definedName name="tables_847" localSheetId="2">Date!#REF!</definedName>
    <definedName name="tables_8470" localSheetId="2">Date!#REF!</definedName>
    <definedName name="tables_8471" localSheetId="2">Date!#REF!</definedName>
    <definedName name="tables_8472" localSheetId="2">Date!#REF!</definedName>
    <definedName name="tables_8473" localSheetId="2">Date!#REF!</definedName>
    <definedName name="tables_8474" localSheetId="2">Date!#REF!</definedName>
    <definedName name="tables_8475" localSheetId="2">Date!#REF!</definedName>
    <definedName name="tables_8476" localSheetId="2">Date!#REF!</definedName>
    <definedName name="tables_8477" localSheetId="2">Date!#REF!</definedName>
    <definedName name="tables_8478" localSheetId="2">Date!#REF!</definedName>
    <definedName name="tables_8479" localSheetId="2">Date!#REF!</definedName>
    <definedName name="tables_848" localSheetId="2">Date!#REF!</definedName>
    <definedName name="tables_8480" localSheetId="2">Date!#REF!</definedName>
    <definedName name="tables_8481" localSheetId="2">Date!#REF!</definedName>
    <definedName name="tables_8482" localSheetId="2">Date!#REF!</definedName>
    <definedName name="tables_8483" localSheetId="2">Date!#REF!</definedName>
    <definedName name="tables_8484" localSheetId="2">Date!#REF!</definedName>
    <definedName name="tables_8485" localSheetId="2">Date!#REF!</definedName>
    <definedName name="tables_8486" localSheetId="2">Date!#REF!</definedName>
    <definedName name="tables_8487" localSheetId="2">Date!#REF!</definedName>
    <definedName name="tables_8488" localSheetId="2">Date!#REF!</definedName>
    <definedName name="tables_8489" localSheetId="2">Date!#REF!</definedName>
    <definedName name="tables_849" localSheetId="2">Date!#REF!</definedName>
    <definedName name="tables_8490" localSheetId="2">Date!#REF!</definedName>
    <definedName name="tables_8491" localSheetId="2">Date!#REF!</definedName>
    <definedName name="tables_8492" localSheetId="2">Date!#REF!</definedName>
    <definedName name="tables_8493" localSheetId="2">Date!#REF!</definedName>
    <definedName name="tables_8494" localSheetId="2">Date!#REF!</definedName>
    <definedName name="tables_8495" localSheetId="2">Date!#REF!</definedName>
    <definedName name="tables_8496" localSheetId="2">Date!#REF!</definedName>
    <definedName name="tables_8497" localSheetId="2">Date!#REF!</definedName>
    <definedName name="tables_8498" localSheetId="2">Date!#REF!</definedName>
    <definedName name="tables_8499" localSheetId="2">Date!#REF!</definedName>
    <definedName name="tables_85" localSheetId="2">Date!#REF!</definedName>
    <definedName name="tables_850" localSheetId="2">Date!#REF!</definedName>
    <definedName name="tables_8500" localSheetId="2">Date!#REF!</definedName>
    <definedName name="tables_8501" localSheetId="2">Date!#REF!</definedName>
    <definedName name="tables_8502" localSheetId="2">Date!#REF!</definedName>
    <definedName name="tables_8503" localSheetId="2">Date!#REF!</definedName>
    <definedName name="tables_8504" localSheetId="2">Date!#REF!</definedName>
    <definedName name="tables_8505" localSheetId="2">Date!#REF!</definedName>
    <definedName name="tables_8506" localSheetId="2">Date!#REF!</definedName>
    <definedName name="tables_8507" localSheetId="2">Date!#REF!</definedName>
    <definedName name="tables_8508" localSheetId="2">Date!#REF!</definedName>
    <definedName name="tables_8509" localSheetId="2">Date!#REF!</definedName>
    <definedName name="tables_851" localSheetId="2">Date!#REF!</definedName>
    <definedName name="tables_8510" localSheetId="2">Date!#REF!</definedName>
    <definedName name="tables_8511" localSheetId="2">Date!#REF!</definedName>
    <definedName name="tables_8512" localSheetId="2">Date!#REF!</definedName>
    <definedName name="tables_8513" localSheetId="2">Date!#REF!</definedName>
    <definedName name="tables_8514" localSheetId="2">Date!#REF!</definedName>
    <definedName name="tables_8515" localSheetId="2">Date!#REF!</definedName>
    <definedName name="tables_8516" localSheetId="2">Date!#REF!</definedName>
    <definedName name="tables_8517" localSheetId="2">Date!#REF!</definedName>
    <definedName name="tables_8518" localSheetId="2">Date!#REF!</definedName>
    <definedName name="tables_8519" localSheetId="2">Date!#REF!</definedName>
    <definedName name="tables_852" localSheetId="2">Date!#REF!</definedName>
    <definedName name="tables_8520" localSheetId="2">Date!#REF!</definedName>
    <definedName name="tables_8521" localSheetId="2">Date!#REF!</definedName>
    <definedName name="tables_8522" localSheetId="2">Date!#REF!</definedName>
    <definedName name="tables_8523" localSheetId="2">Date!#REF!</definedName>
    <definedName name="tables_8524" localSheetId="2">Date!#REF!</definedName>
    <definedName name="tables_8525" localSheetId="2">Date!#REF!</definedName>
    <definedName name="tables_8526" localSheetId="2">Date!#REF!</definedName>
    <definedName name="tables_8527" localSheetId="2">Date!#REF!</definedName>
    <definedName name="tables_8528" localSheetId="2">Date!#REF!</definedName>
    <definedName name="tables_8529" localSheetId="2">Date!#REF!</definedName>
    <definedName name="tables_853" localSheetId="2">Date!#REF!</definedName>
    <definedName name="tables_8530" localSheetId="2">Date!#REF!</definedName>
    <definedName name="tables_8531" localSheetId="2">Date!#REF!</definedName>
    <definedName name="tables_8532" localSheetId="2">Date!#REF!</definedName>
    <definedName name="tables_8533" localSheetId="2">Date!#REF!</definedName>
    <definedName name="tables_8534" localSheetId="2">Date!#REF!</definedName>
    <definedName name="tables_8535" localSheetId="2">Date!#REF!</definedName>
    <definedName name="tables_8536" localSheetId="2">Date!#REF!</definedName>
    <definedName name="tables_8537" localSheetId="2">Date!#REF!</definedName>
    <definedName name="tables_8538" localSheetId="2">Date!#REF!</definedName>
    <definedName name="tables_8539" localSheetId="2">Date!#REF!</definedName>
    <definedName name="tables_854" localSheetId="2">Date!#REF!</definedName>
    <definedName name="tables_8540" localSheetId="2">Date!#REF!</definedName>
    <definedName name="tables_8541" localSheetId="2">Date!#REF!</definedName>
    <definedName name="tables_8542" localSheetId="2">Date!#REF!</definedName>
    <definedName name="tables_8543" localSheetId="2">Date!#REF!</definedName>
    <definedName name="tables_8544" localSheetId="2">Date!#REF!</definedName>
    <definedName name="tables_8545" localSheetId="2">Date!#REF!</definedName>
    <definedName name="tables_8546" localSheetId="2">Date!#REF!</definedName>
    <definedName name="tables_8547" localSheetId="2">Date!#REF!</definedName>
    <definedName name="tables_8548" localSheetId="2">Date!#REF!</definedName>
    <definedName name="tables_8549" localSheetId="2">Date!#REF!</definedName>
    <definedName name="tables_855" localSheetId="2">Date!#REF!</definedName>
    <definedName name="tables_8550" localSheetId="2">Date!#REF!</definedName>
    <definedName name="tables_8551" localSheetId="2">Date!#REF!</definedName>
    <definedName name="tables_8552" localSheetId="2">Date!#REF!</definedName>
    <definedName name="tables_8553" localSheetId="2">Date!#REF!</definedName>
    <definedName name="tables_8554" localSheetId="2">Date!#REF!</definedName>
    <definedName name="tables_8555" localSheetId="2">Date!#REF!</definedName>
    <definedName name="tables_8556" localSheetId="2">Date!#REF!</definedName>
    <definedName name="tables_8557" localSheetId="2">Date!#REF!</definedName>
    <definedName name="tables_8558" localSheetId="2">Date!#REF!</definedName>
    <definedName name="tables_8559" localSheetId="2">Date!#REF!</definedName>
    <definedName name="tables_856" localSheetId="2">Date!#REF!</definedName>
    <definedName name="tables_8560" localSheetId="2">Date!#REF!</definedName>
    <definedName name="tables_8561" localSheetId="2">Date!#REF!</definedName>
    <definedName name="tables_8562" localSheetId="2">Date!#REF!</definedName>
    <definedName name="tables_8563" localSheetId="2">Date!#REF!</definedName>
    <definedName name="tables_8564" localSheetId="2">Date!#REF!</definedName>
    <definedName name="tables_8565" localSheetId="2">Date!#REF!</definedName>
    <definedName name="tables_8566" localSheetId="2">Date!#REF!</definedName>
    <definedName name="tables_8567" localSheetId="2">Date!#REF!</definedName>
    <definedName name="tables_8568" localSheetId="2">Date!#REF!</definedName>
    <definedName name="tables_8569" localSheetId="2">Date!#REF!</definedName>
    <definedName name="tables_857" localSheetId="2">Date!#REF!</definedName>
    <definedName name="tables_8570" localSheetId="2">Date!#REF!</definedName>
    <definedName name="tables_8571" localSheetId="2">Date!#REF!</definedName>
    <definedName name="tables_8572" localSheetId="2">Date!#REF!</definedName>
    <definedName name="tables_8573" localSheetId="2">Date!#REF!</definedName>
    <definedName name="tables_8574" localSheetId="2">Date!#REF!</definedName>
    <definedName name="tables_8575" localSheetId="2">Date!#REF!</definedName>
    <definedName name="tables_8576" localSheetId="2">Date!#REF!</definedName>
    <definedName name="tables_8577" localSheetId="2">Date!#REF!</definedName>
    <definedName name="tables_8578" localSheetId="2">Date!#REF!</definedName>
    <definedName name="tables_8579" localSheetId="2">Date!#REF!</definedName>
    <definedName name="tables_858" localSheetId="2">Date!#REF!</definedName>
    <definedName name="tables_8580" localSheetId="2">Date!#REF!</definedName>
    <definedName name="tables_8581" localSheetId="2">Date!#REF!</definedName>
    <definedName name="tables_8582" localSheetId="2">Date!#REF!</definedName>
    <definedName name="tables_8583" localSheetId="2">Date!#REF!</definedName>
    <definedName name="tables_8584" localSheetId="2">Date!#REF!</definedName>
    <definedName name="tables_8585" localSheetId="2">Date!#REF!</definedName>
    <definedName name="tables_8586" localSheetId="2">Date!#REF!</definedName>
    <definedName name="tables_8587" localSheetId="2">Date!#REF!</definedName>
    <definedName name="tables_8588" localSheetId="2">Date!#REF!</definedName>
    <definedName name="tables_8589" localSheetId="2">Date!#REF!</definedName>
    <definedName name="tables_859" localSheetId="2">Date!#REF!</definedName>
    <definedName name="tables_8590" localSheetId="2">Date!#REF!</definedName>
    <definedName name="tables_8591" localSheetId="2">Date!#REF!</definedName>
    <definedName name="tables_8592" localSheetId="2">Date!#REF!</definedName>
    <definedName name="tables_8593" localSheetId="2">Date!#REF!</definedName>
    <definedName name="tables_8594" localSheetId="2">Date!#REF!</definedName>
    <definedName name="tables_8595" localSheetId="2">Date!#REF!</definedName>
    <definedName name="tables_8596" localSheetId="2">Date!#REF!</definedName>
    <definedName name="tables_8597" localSheetId="2">Date!#REF!</definedName>
    <definedName name="tables_8598" localSheetId="2">Date!#REF!</definedName>
    <definedName name="tables_8599" localSheetId="2">Date!#REF!</definedName>
    <definedName name="tables_86" localSheetId="2">Date!#REF!</definedName>
    <definedName name="tables_860" localSheetId="2">Date!#REF!</definedName>
    <definedName name="tables_8600" localSheetId="2">Date!#REF!</definedName>
    <definedName name="tables_8601" localSheetId="2">Date!#REF!</definedName>
    <definedName name="tables_8602" localSheetId="2">Date!#REF!</definedName>
    <definedName name="tables_8603" localSheetId="2">Date!#REF!</definedName>
    <definedName name="tables_8604" localSheetId="2">Date!#REF!</definedName>
    <definedName name="tables_8605" localSheetId="2">Date!#REF!</definedName>
    <definedName name="tables_8606" localSheetId="2">Date!#REF!</definedName>
    <definedName name="tables_8607" localSheetId="2">Date!#REF!</definedName>
    <definedName name="tables_8608" localSheetId="2">Date!#REF!</definedName>
    <definedName name="tables_8609" localSheetId="2">Date!#REF!</definedName>
    <definedName name="tables_861" localSheetId="2">Date!#REF!</definedName>
    <definedName name="tables_8610" localSheetId="2">Date!#REF!</definedName>
    <definedName name="tables_8611" localSheetId="2">Date!#REF!</definedName>
    <definedName name="tables_8612" localSheetId="2">Date!#REF!</definedName>
    <definedName name="tables_8613" localSheetId="2">Date!#REF!</definedName>
    <definedName name="tables_8614" localSheetId="2">Date!#REF!</definedName>
    <definedName name="tables_8615" localSheetId="2">Date!#REF!</definedName>
    <definedName name="tables_8616" localSheetId="2">Date!#REF!</definedName>
    <definedName name="tables_8617" localSheetId="2">Date!#REF!</definedName>
    <definedName name="tables_8618" localSheetId="2">Date!#REF!</definedName>
    <definedName name="tables_8619" localSheetId="2">Date!#REF!</definedName>
    <definedName name="tables_862" localSheetId="2">Date!#REF!</definedName>
    <definedName name="tables_8620" localSheetId="2">Date!#REF!</definedName>
    <definedName name="tables_8621" localSheetId="2">Date!#REF!</definedName>
    <definedName name="tables_8622" localSheetId="2">Date!#REF!</definedName>
    <definedName name="tables_8623" localSheetId="2">Date!#REF!</definedName>
    <definedName name="tables_8624" localSheetId="2">Date!#REF!</definedName>
    <definedName name="tables_8625" localSheetId="2">Date!#REF!</definedName>
    <definedName name="tables_8626" localSheetId="2">Date!#REF!</definedName>
    <definedName name="tables_8627" localSheetId="2">Date!#REF!</definedName>
    <definedName name="tables_8628" localSheetId="2">Date!#REF!</definedName>
    <definedName name="tables_8629" localSheetId="2">Date!#REF!</definedName>
    <definedName name="tables_863" localSheetId="2">Date!#REF!</definedName>
    <definedName name="tables_8630" localSheetId="2">Date!#REF!</definedName>
    <definedName name="tables_8631" localSheetId="2">Date!#REF!</definedName>
    <definedName name="tables_8632" localSheetId="2">Date!#REF!</definedName>
    <definedName name="tables_8633" localSheetId="2">Date!#REF!</definedName>
    <definedName name="tables_8634" localSheetId="2">Date!#REF!</definedName>
    <definedName name="tables_8635" localSheetId="2">Date!#REF!</definedName>
    <definedName name="tables_8636" localSheetId="2">Date!#REF!</definedName>
    <definedName name="tables_8637" localSheetId="2">Date!#REF!</definedName>
    <definedName name="tables_8638" localSheetId="2">Date!#REF!</definedName>
    <definedName name="tables_8639" localSheetId="2">Date!#REF!</definedName>
    <definedName name="tables_864" localSheetId="2">Date!#REF!</definedName>
    <definedName name="tables_8640" localSheetId="2">Date!#REF!</definedName>
    <definedName name="tables_8641" localSheetId="2">Date!#REF!</definedName>
    <definedName name="tables_8642" localSheetId="2">Date!#REF!</definedName>
    <definedName name="tables_8643" localSheetId="2">Date!#REF!</definedName>
    <definedName name="tables_8644" localSheetId="2">Date!#REF!</definedName>
    <definedName name="tables_8645" localSheetId="2">Date!#REF!</definedName>
    <definedName name="tables_8646" localSheetId="2">Date!#REF!</definedName>
    <definedName name="tables_8647" localSheetId="2">Date!#REF!</definedName>
    <definedName name="tables_8648" localSheetId="2">Date!#REF!</definedName>
    <definedName name="tables_8649" localSheetId="2">Date!#REF!</definedName>
    <definedName name="tables_865" localSheetId="2">Date!#REF!</definedName>
    <definedName name="tables_8650" localSheetId="2">Date!#REF!</definedName>
    <definedName name="tables_8651" localSheetId="2">Date!#REF!</definedName>
    <definedName name="tables_8652" localSheetId="2">Date!#REF!</definedName>
    <definedName name="tables_8653" localSheetId="2">Date!#REF!</definedName>
    <definedName name="tables_8654" localSheetId="2">Date!#REF!</definedName>
    <definedName name="tables_8655" localSheetId="2">Date!#REF!</definedName>
    <definedName name="tables_8656" localSheetId="2">Date!#REF!</definedName>
    <definedName name="tables_8657" localSheetId="2">Date!#REF!</definedName>
    <definedName name="tables_8658" localSheetId="2">Date!#REF!</definedName>
    <definedName name="tables_8659" localSheetId="2">Date!#REF!</definedName>
    <definedName name="tables_866" localSheetId="2">Date!#REF!</definedName>
    <definedName name="tables_8660" localSheetId="2">Date!#REF!</definedName>
    <definedName name="tables_8661" localSheetId="2">Date!#REF!</definedName>
    <definedName name="tables_8662" localSheetId="2">Date!#REF!</definedName>
    <definedName name="tables_8663" localSheetId="2">Date!#REF!</definedName>
    <definedName name="tables_8664" localSheetId="2">Date!#REF!</definedName>
    <definedName name="tables_8665" localSheetId="2">Date!#REF!</definedName>
    <definedName name="tables_8666" localSheetId="2">Date!#REF!</definedName>
    <definedName name="tables_8667" localSheetId="2">Date!#REF!</definedName>
    <definedName name="tables_8668" localSheetId="2">Date!#REF!</definedName>
    <definedName name="tables_8669" localSheetId="2">Date!#REF!</definedName>
    <definedName name="tables_867" localSheetId="2">Date!#REF!</definedName>
    <definedName name="tables_8670" localSheetId="2">Date!#REF!</definedName>
    <definedName name="tables_8671" localSheetId="2">Date!#REF!</definedName>
    <definedName name="tables_8672" localSheetId="2">Date!#REF!</definedName>
    <definedName name="tables_8673" localSheetId="2">Date!#REF!</definedName>
    <definedName name="tables_8674" localSheetId="2">Date!#REF!</definedName>
    <definedName name="tables_8675" localSheetId="2">Date!#REF!</definedName>
    <definedName name="tables_8676" localSheetId="2">Date!#REF!</definedName>
    <definedName name="tables_8677" localSheetId="2">Date!#REF!</definedName>
    <definedName name="tables_8678" localSheetId="2">Date!#REF!</definedName>
    <definedName name="tables_8679" localSheetId="2">Date!#REF!</definedName>
    <definedName name="tables_868" localSheetId="2">Date!#REF!</definedName>
    <definedName name="tables_8680" localSheetId="2">Date!#REF!</definedName>
    <definedName name="tables_8681" localSheetId="2">Date!#REF!</definedName>
    <definedName name="tables_8682" localSheetId="2">Date!#REF!</definedName>
    <definedName name="tables_8683" localSheetId="2">Date!#REF!</definedName>
    <definedName name="tables_8684" localSheetId="2">Date!#REF!</definedName>
    <definedName name="tables_8685" localSheetId="2">Date!#REF!</definedName>
    <definedName name="tables_8686" localSheetId="2">Date!#REF!</definedName>
    <definedName name="tables_8687" localSheetId="2">Date!#REF!</definedName>
    <definedName name="tables_8688" localSheetId="2">Date!#REF!</definedName>
    <definedName name="tables_8689" localSheetId="2">Date!#REF!</definedName>
    <definedName name="tables_869" localSheetId="2">Date!#REF!</definedName>
    <definedName name="tables_8690" localSheetId="2">Date!#REF!</definedName>
    <definedName name="tables_8691" localSheetId="2">Date!#REF!</definedName>
    <definedName name="tables_8692" localSheetId="2">Date!#REF!</definedName>
    <definedName name="tables_8693" localSheetId="2">Date!#REF!</definedName>
    <definedName name="tables_8694" localSheetId="2">Date!#REF!</definedName>
    <definedName name="tables_8695" localSheetId="2">Date!#REF!</definedName>
    <definedName name="tables_8696" localSheetId="2">Date!#REF!</definedName>
    <definedName name="tables_8697" localSheetId="2">Date!#REF!</definedName>
    <definedName name="tables_8698" localSheetId="2">Date!#REF!</definedName>
    <definedName name="tables_8699" localSheetId="2">Date!#REF!</definedName>
    <definedName name="tables_87" localSheetId="2">Date!#REF!</definedName>
    <definedName name="tables_870" localSheetId="2">Date!#REF!</definedName>
    <definedName name="tables_8700" localSheetId="2">Date!#REF!</definedName>
    <definedName name="tables_8701" localSheetId="2">Date!#REF!</definedName>
    <definedName name="tables_8702" localSheetId="2">Date!#REF!</definedName>
    <definedName name="tables_8703" localSheetId="2">Date!#REF!</definedName>
    <definedName name="tables_8704" localSheetId="2">Date!#REF!</definedName>
    <definedName name="tables_8705" localSheetId="2">Date!#REF!</definedName>
    <definedName name="tables_8706" localSheetId="2">Date!#REF!</definedName>
    <definedName name="tables_8707" localSheetId="2">Date!#REF!</definedName>
    <definedName name="tables_8708" localSheetId="2">Date!#REF!</definedName>
    <definedName name="tables_8709" localSheetId="2">Date!#REF!</definedName>
    <definedName name="tables_871" localSheetId="2">Date!#REF!</definedName>
    <definedName name="tables_8710" localSheetId="2">Date!#REF!</definedName>
    <definedName name="tables_8711" localSheetId="2">Date!#REF!</definedName>
    <definedName name="tables_8712" localSheetId="2">Date!#REF!</definedName>
    <definedName name="tables_8713" localSheetId="2">Date!#REF!</definedName>
    <definedName name="tables_8714" localSheetId="2">Date!#REF!</definedName>
    <definedName name="tables_8715" localSheetId="2">Date!#REF!</definedName>
    <definedName name="tables_8716" localSheetId="2">Date!#REF!</definedName>
    <definedName name="tables_8717" localSheetId="2">Date!#REF!</definedName>
    <definedName name="tables_8718" localSheetId="2">Date!#REF!</definedName>
    <definedName name="tables_8719" localSheetId="2">Date!#REF!</definedName>
    <definedName name="tables_872" localSheetId="2">Date!#REF!</definedName>
    <definedName name="tables_8720" localSheetId="2">Date!#REF!</definedName>
    <definedName name="tables_8721" localSheetId="2">Date!#REF!</definedName>
    <definedName name="tables_8722" localSheetId="2">Date!#REF!</definedName>
    <definedName name="tables_8723" localSheetId="2">Date!#REF!</definedName>
    <definedName name="tables_8724" localSheetId="2">Date!#REF!</definedName>
    <definedName name="tables_8725" localSheetId="2">Date!#REF!</definedName>
    <definedName name="tables_8726" localSheetId="2">Date!#REF!</definedName>
    <definedName name="tables_8727" localSheetId="2">Date!#REF!</definedName>
    <definedName name="tables_8728" localSheetId="2">Date!#REF!</definedName>
    <definedName name="tables_8729" localSheetId="2">Date!#REF!</definedName>
    <definedName name="tables_873" localSheetId="2">Date!#REF!</definedName>
    <definedName name="tables_8730" localSheetId="2">Date!#REF!</definedName>
    <definedName name="tables_8731" localSheetId="2">Date!#REF!</definedName>
    <definedName name="tables_8732" localSheetId="2">Date!#REF!</definedName>
    <definedName name="tables_8733" localSheetId="2">Date!#REF!</definedName>
    <definedName name="tables_8734" localSheetId="2">Date!#REF!</definedName>
    <definedName name="tables_8735" localSheetId="2">Date!#REF!</definedName>
    <definedName name="tables_8736" localSheetId="2">Date!#REF!</definedName>
    <definedName name="tables_8737" localSheetId="2">Date!#REF!</definedName>
    <definedName name="tables_8738" localSheetId="2">Date!#REF!</definedName>
    <definedName name="tables_8739" localSheetId="2">Date!#REF!</definedName>
    <definedName name="tables_874" localSheetId="2">Date!#REF!</definedName>
    <definedName name="tables_8740" localSheetId="2">Date!#REF!</definedName>
    <definedName name="tables_8741" localSheetId="2">Date!#REF!</definedName>
    <definedName name="tables_8742" localSheetId="2">Date!#REF!</definedName>
    <definedName name="tables_8743" localSheetId="2">Date!#REF!</definedName>
    <definedName name="tables_8744" localSheetId="2">Date!#REF!</definedName>
    <definedName name="tables_8745" localSheetId="2">Date!#REF!</definedName>
    <definedName name="tables_8746" localSheetId="2">Date!#REF!</definedName>
    <definedName name="tables_8747" localSheetId="2">Date!#REF!</definedName>
    <definedName name="tables_8748" localSheetId="2">Date!#REF!</definedName>
    <definedName name="tables_8749" localSheetId="2">Date!#REF!</definedName>
    <definedName name="tables_875" localSheetId="2">Date!#REF!</definedName>
    <definedName name="tables_8750" localSheetId="2">Date!#REF!</definedName>
    <definedName name="tables_8751" localSheetId="2">Date!#REF!</definedName>
    <definedName name="tables_8752" localSheetId="2">Date!#REF!</definedName>
    <definedName name="tables_8753" localSheetId="2">Date!#REF!</definedName>
    <definedName name="tables_8754" localSheetId="2">Date!#REF!</definedName>
    <definedName name="tables_8755" localSheetId="2">Date!#REF!</definedName>
    <definedName name="tables_8756" localSheetId="2">Date!#REF!</definedName>
    <definedName name="tables_8757" localSheetId="2">Date!#REF!</definedName>
    <definedName name="tables_8758" localSheetId="2">Date!#REF!</definedName>
    <definedName name="tables_8759" localSheetId="2">Date!#REF!</definedName>
    <definedName name="tables_876" localSheetId="2">Date!#REF!</definedName>
    <definedName name="tables_8760" localSheetId="2">Date!#REF!</definedName>
    <definedName name="tables_8761" localSheetId="2">Date!#REF!</definedName>
    <definedName name="tables_8762" localSheetId="2">Date!#REF!</definedName>
    <definedName name="tables_8763" localSheetId="2">Date!#REF!</definedName>
    <definedName name="tables_8764" localSheetId="2">Date!#REF!</definedName>
    <definedName name="tables_8765" localSheetId="2">Date!#REF!</definedName>
    <definedName name="tables_8766" localSheetId="2">Date!#REF!</definedName>
    <definedName name="tables_8767" localSheetId="2">Date!#REF!</definedName>
    <definedName name="tables_8768" localSheetId="2">Date!#REF!</definedName>
    <definedName name="tables_8769" localSheetId="2">Date!#REF!</definedName>
    <definedName name="tables_877" localSheetId="2">Date!#REF!</definedName>
    <definedName name="tables_8770" localSheetId="2">Date!#REF!</definedName>
    <definedName name="tables_8771" localSheetId="2">Date!#REF!</definedName>
    <definedName name="tables_8772" localSheetId="2">Date!#REF!</definedName>
    <definedName name="tables_8773" localSheetId="2">Date!#REF!</definedName>
    <definedName name="tables_8774" localSheetId="2">Date!#REF!</definedName>
    <definedName name="tables_8775" localSheetId="2">Date!#REF!</definedName>
    <definedName name="tables_8776" localSheetId="2">Date!#REF!</definedName>
    <definedName name="tables_8777" localSheetId="2">Date!#REF!</definedName>
    <definedName name="tables_8778" localSheetId="2">Date!#REF!</definedName>
    <definedName name="tables_8779" localSheetId="2">Date!#REF!</definedName>
    <definedName name="tables_878" localSheetId="2">Date!#REF!</definedName>
    <definedName name="tables_8780" localSheetId="2">Date!#REF!</definedName>
    <definedName name="tables_8781" localSheetId="2">Date!#REF!</definedName>
    <definedName name="tables_8782" localSheetId="2">Date!#REF!</definedName>
    <definedName name="tables_8783" localSheetId="2">Date!#REF!</definedName>
    <definedName name="tables_8784" localSheetId="2">Date!#REF!</definedName>
    <definedName name="tables_8785" localSheetId="2">Date!#REF!</definedName>
    <definedName name="tables_8786" localSheetId="2">Date!#REF!</definedName>
    <definedName name="tables_8787" localSheetId="2">Date!#REF!</definedName>
    <definedName name="tables_8788" localSheetId="2">Date!#REF!</definedName>
    <definedName name="tables_8789" localSheetId="2">Date!#REF!</definedName>
    <definedName name="tables_879" localSheetId="2">Date!#REF!</definedName>
    <definedName name="tables_8790" localSheetId="2">Date!#REF!</definedName>
    <definedName name="tables_8791" localSheetId="2">Date!#REF!</definedName>
    <definedName name="tables_8792" localSheetId="2">Date!#REF!</definedName>
    <definedName name="tables_8793" localSheetId="2">Date!#REF!</definedName>
    <definedName name="tables_8794" localSheetId="2">Date!#REF!</definedName>
    <definedName name="tables_8795" localSheetId="2">Date!#REF!</definedName>
    <definedName name="tables_8796" localSheetId="2">Date!#REF!</definedName>
    <definedName name="tables_8797" localSheetId="2">Date!#REF!</definedName>
    <definedName name="tables_8798" localSheetId="2">Date!#REF!</definedName>
    <definedName name="tables_8799" localSheetId="2">Date!#REF!</definedName>
    <definedName name="tables_88" localSheetId="2">Date!#REF!</definedName>
    <definedName name="tables_880" localSheetId="2">Date!#REF!</definedName>
    <definedName name="tables_8800" localSheetId="2">Date!#REF!</definedName>
    <definedName name="tables_8801" localSheetId="2">Date!#REF!</definedName>
    <definedName name="tables_8802" localSheetId="2">Date!#REF!</definedName>
    <definedName name="tables_8803" localSheetId="2">Date!#REF!</definedName>
    <definedName name="tables_8804" localSheetId="2">Date!#REF!</definedName>
    <definedName name="tables_8805" localSheetId="2">Date!#REF!</definedName>
    <definedName name="tables_8806" localSheetId="2">Date!#REF!</definedName>
    <definedName name="tables_8807" localSheetId="2">Date!#REF!</definedName>
    <definedName name="tables_8808" localSheetId="2">Date!#REF!</definedName>
    <definedName name="tables_8809" localSheetId="2">Date!#REF!</definedName>
    <definedName name="tables_881" localSheetId="2">Date!#REF!</definedName>
    <definedName name="tables_8810" localSheetId="2">Date!#REF!</definedName>
    <definedName name="tables_8811" localSheetId="2">Date!#REF!</definedName>
    <definedName name="tables_8812" localSheetId="2">Date!#REF!</definedName>
    <definedName name="tables_8813" localSheetId="2">Date!#REF!</definedName>
    <definedName name="tables_8814" localSheetId="2">Date!#REF!</definedName>
    <definedName name="tables_8815" localSheetId="2">Date!#REF!</definedName>
    <definedName name="tables_8816" localSheetId="2">Date!#REF!</definedName>
    <definedName name="tables_8817" localSheetId="2">Date!#REF!</definedName>
    <definedName name="tables_8818" localSheetId="2">Date!#REF!</definedName>
    <definedName name="tables_8819" localSheetId="2">Date!#REF!</definedName>
    <definedName name="tables_882" localSheetId="2">Date!#REF!</definedName>
    <definedName name="tables_8820" localSheetId="2">Date!#REF!</definedName>
    <definedName name="tables_8821" localSheetId="2">Date!#REF!</definedName>
    <definedName name="tables_8822" localSheetId="2">Date!#REF!</definedName>
    <definedName name="tables_8823" localSheetId="2">Date!#REF!</definedName>
    <definedName name="tables_8824" localSheetId="2">Date!#REF!</definedName>
    <definedName name="tables_8825" localSheetId="2">Date!#REF!</definedName>
    <definedName name="tables_8826" localSheetId="2">Date!#REF!</definedName>
    <definedName name="tables_8827" localSheetId="2">Date!#REF!</definedName>
    <definedName name="tables_8828" localSheetId="2">Date!#REF!</definedName>
    <definedName name="tables_8829" localSheetId="2">Date!#REF!</definedName>
    <definedName name="tables_883" localSheetId="2">Date!#REF!</definedName>
    <definedName name="tables_8830" localSheetId="2">Date!#REF!</definedName>
    <definedName name="tables_8831" localSheetId="2">Date!#REF!</definedName>
    <definedName name="tables_8832" localSheetId="2">Date!#REF!</definedName>
    <definedName name="tables_8833" localSheetId="2">Date!#REF!</definedName>
    <definedName name="tables_8834" localSheetId="2">Date!#REF!</definedName>
    <definedName name="tables_8835" localSheetId="2">Date!#REF!</definedName>
    <definedName name="tables_8836" localSheetId="2">Date!#REF!</definedName>
    <definedName name="tables_8837" localSheetId="2">Date!#REF!</definedName>
    <definedName name="tables_8838" localSheetId="2">Date!#REF!</definedName>
    <definedName name="tables_8839" localSheetId="2">Date!#REF!</definedName>
    <definedName name="tables_884" localSheetId="2">Date!#REF!</definedName>
    <definedName name="tables_8840" localSheetId="2">Date!#REF!</definedName>
    <definedName name="tables_8841" localSheetId="2">Date!#REF!</definedName>
    <definedName name="tables_8842" localSheetId="2">Date!#REF!</definedName>
    <definedName name="tables_8843" localSheetId="2">Date!#REF!</definedName>
    <definedName name="tables_8844" localSheetId="2">Date!#REF!</definedName>
    <definedName name="tables_8845" localSheetId="2">Date!#REF!</definedName>
    <definedName name="tables_8846" localSheetId="2">Date!#REF!</definedName>
    <definedName name="tables_8847" localSheetId="2">Date!#REF!</definedName>
    <definedName name="tables_8848" localSheetId="2">Date!#REF!</definedName>
    <definedName name="tables_8849" localSheetId="2">Date!#REF!</definedName>
    <definedName name="tables_885" localSheetId="2">Date!#REF!</definedName>
    <definedName name="tables_8850" localSheetId="2">Date!#REF!</definedName>
    <definedName name="tables_8851" localSheetId="2">Date!#REF!</definedName>
    <definedName name="tables_8852" localSheetId="2">Date!#REF!</definedName>
    <definedName name="tables_8853" localSheetId="2">Date!#REF!</definedName>
    <definedName name="tables_8854" localSheetId="2">Date!#REF!</definedName>
    <definedName name="tables_8855" localSheetId="2">Date!#REF!</definedName>
    <definedName name="tables_8856" localSheetId="2">Date!#REF!</definedName>
    <definedName name="tables_8857" localSheetId="2">Date!#REF!</definedName>
    <definedName name="tables_8858" localSheetId="2">Date!#REF!</definedName>
    <definedName name="tables_8859" localSheetId="2">Date!#REF!</definedName>
    <definedName name="tables_886" localSheetId="2">Date!#REF!</definedName>
    <definedName name="tables_8860" localSheetId="2">Date!#REF!</definedName>
    <definedName name="tables_8861" localSheetId="2">Date!#REF!</definedName>
    <definedName name="tables_8862" localSheetId="2">Date!#REF!</definedName>
    <definedName name="tables_8863" localSheetId="2">Date!#REF!</definedName>
    <definedName name="tables_8864" localSheetId="2">Date!#REF!</definedName>
    <definedName name="tables_8865" localSheetId="2">Date!#REF!</definedName>
    <definedName name="tables_8866" localSheetId="2">Date!#REF!</definedName>
    <definedName name="tables_8867" localSheetId="2">Date!#REF!</definedName>
    <definedName name="tables_8868" localSheetId="2">Date!#REF!</definedName>
    <definedName name="tables_8869" localSheetId="2">Date!#REF!</definedName>
    <definedName name="tables_887" localSheetId="2">Date!#REF!</definedName>
    <definedName name="tables_8870" localSheetId="2">Date!#REF!</definedName>
    <definedName name="tables_8871" localSheetId="2">Date!#REF!</definedName>
    <definedName name="tables_8872" localSheetId="2">Date!#REF!</definedName>
    <definedName name="tables_8873" localSheetId="2">Date!#REF!</definedName>
    <definedName name="tables_8874" localSheetId="2">Date!#REF!</definedName>
    <definedName name="tables_8875" localSheetId="2">Date!#REF!</definedName>
    <definedName name="tables_8876" localSheetId="2">Date!#REF!</definedName>
    <definedName name="tables_8877" localSheetId="2">Date!#REF!</definedName>
    <definedName name="tables_8878" localSheetId="2">Date!#REF!</definedName>
    <definedName name="tables_8879" localSheetId="2">Date!#REF!</definedName>
    <definedName name="tables_888" localSheetId="2">Date!#REF!</definedName>
    <definedName name="tables_8880" localSheetId="2">Date!#REF!</definedName>
    <definedName name="tables_8881" localSheetId="2">Date!#REF!</definedName>
    <definedName name="tables_8882" localSheetId="2">Date!#REF!</definedName>
    <definedName name="tables_8883" localSheetId="2">Date!#REF!</definedName>
    <definedName name="tables_8884" localSheetId="2">Date!#REF!</definedName>
    <definedName name="tables_8885" localSheetId="2">Date!#REF!</definedName>
    <definedName name="tables_8886" localSheetId="2">Date!#REF!</definedName>
    <definedName name="tables_8887" localSheetId="2">Date!#REF!</definedName>
    <definedName name="tables_8888" localSheetId="2">Date!#REF!</definedName>
    <definedName name="tables_8889" localSheetId="2">Date!#REF!</definedName>
    <definedName name="tables_889" localSheetId="2">Date!#REF!</definedName>
    <definedName name="tables_8890" localSheetId="2">Date!#REF!</definedName>
    <definedName name="tables_8891" localSheetId="2">Date!#REF!</definedName>
    <definedName name="tables_8892" localSheetId="2">Date!#REF!</definedName>
    <definedName name="tables_8893" localSheetId="2">Date!#REF!</definedName>
    <definedName name="tables_8894" localSheetId="2">Date!#REF!</definedName>
    <definedName name="tables_8895" localSheetId="2">Date!#REF!</definedName>
    <definedName name="tables_8896" localSheetId="2">Date!#REF!</definedName>
    <definedName name="tables_8897" localSheetId="2">Date!#REF!</definedName>
    <definedName name="tables_8898" localSheetId="2">Date!#REF!</definedName>
    <definedName name="tables_8899" localSheetId="2">Date!#REF!</definedName>
    <definedName name="tables_89" localSheetId="2">Date!#REF!</definedName>
    <definedName name="tables_890" localSheetId="2">Date!#REF!</definedName>
    <definedName name="tables_8900" localSheetId="2">Date!#REF!</definedName>
    <definedName name="tables_8901" localSheetId="2">Date!#REF!</definedName>
    <definedName name="tables_8902" localSheetId="2">Date!#REF!</definedName>
    <definedName name="tables_8903" localSheetId="2">Date!#REF!</definedName>
    <definedName name="tables_8904" localSheetId="2">Date!#REF!</definedName>
    <definedName name="tables_8905" localSheetId="2">Date!#REF!</definedName>
    <definedName name="tables_8906" localSheetId="2">Date!#REF!</definedName>
    <definedName name="tables_8907" localSheetId="2">Date!#REF!</definedName>
    <definedName name="tables_8908" localSheetId="2">Date!#REF!</definedName>
    <definedName name="tables_8909" localSheetId="2">Date!#REF!</definedName>
    <definedName name="tables_891" localSheetId="2">Date!#REF!</definedName>
    <definedName name="tables_8910" localSheetId="2">Date!#REF!</definedName>
    <definedName name="tables_8911" localSheetId="2">Date!#REF!</definedName>
    <definedName name="tables_8912" localSheetId="2">Date!#REF!</definedName>
    <definedName name="tables_8913" localSheetId="2">Date!#REF!</definedName>
    <definedName name="tables_8914" localSheetId="2">Date!#REF!</definedName>
    <definedName name="tables_8915" localSheetId="2">Date!#REF!</definedName>
    <definedName name="tables_8916" localSheetId="2">Date!#REF!</definedName>
    <definedName name="tables_8917" localSheetId="2">Date!#REF!</definedName>
    <definedName name="tables_8918" localSheetId="2">Date!#REF!</definedName>
    <definedName name="tables_8919" localSheetId="2">Date!#REF!</definedName>
    <definedName name="tables_892" localSheetId="2">Date!#REF!</definedName>
    <definedName name="tables_8920" localSheetId="2">Date!#REF!</definedName>
    <definedName name="tables_8921" localSheetId="2">Date!#REF!</definedName>
    <definedName name="tables_8922" localSheetId="2">Date!#REF!</definedName>
    <definedName name="tables_8923" localSheetId="2">Date!#REF!</definedName>
    <definedName name="tables_8924" localSheetId="2">Date!#REF!</definedName>
    <definedName name="tables_8925" localSheetId="2">Date!#REF!</definedName>
    <definedName name="tables_8926" localSheetId="2">Date!#REF!</definedName>
    <definedName name="tables_8927" localSheetId="2">Date!#REF!</definedName>
    <definedName name="tables_8928" localSheetId="2">Date!#REF!</definedName>
    <definedName name="tables_8929" localSheetId="2">Date!#REF!</definedName>
    <definedName name="tables_893" localSheetId="2">Date!#REF!</definedName>
    <definedName name="tables_8930" localSheetId="2">Date!#REF!</definedName>
    <definedName name="tables_8931" localSheetId="2">Date!#REF!</definedName>
    <definedName name="tables_8932" localSheetId="2">Date!#REF!</definedName>
    <definedName name="tables_8933" localSheetId="2">Date!#REF!</definedName>
    <definedName name="tables_8934" localSheetId="2">Date!#REF!</definedName>
    <definedName name="tables_8935" localSheetId="2">Date!#REF!</definedName>
    <definedName name="tables_8936" localSheetId="2">Date!#REF!</definedName>
    <definedName name="tables_8937" localSheetId="2">Date!#REF!</definedName>
    <definedName name="tables_8938" localSheetId="2">Date!#REF!</definedName>
    <definedName name="tables_8939" localSheetId="2">Date!#REF!</definedName>
    <definedName name="tables_894" localSheetId="2">Date!#REF!</definedName>
    <definedName name="tables_8940" localSheetId="2">Date!#REF!</definedName>
    <definedName name="tables_8941" localSheetId="2">Date!#REF!</definedName>
    <definedName name="tables_8942" localSheetId="2">Date!#REF!</definedName>
    <definedName name="tables_8943" localSheetId="2">Date!#REF!</definedName>
    <definedName name="tables_8944" localSheetId="2">Date!#REF!</definedName>
    <definedName name="tables_8945" localSheetId="2">Date!#REF!</definedName>
    <definedName name="tables_8946" localSheetId="2">Date!#REF!</definedName>
    <definedName name="tables_8947" localSheetId="2">Date!#REF!</definedName>
    <definedName name="tables_8948" localSheetId="2">Date!#REF!</definedName>
    <definedName name="tables_8949" localSheetId="2">Date!#REF!</definedName>
    <definedName name="tables_895" localSheetId="2">Date!#REF!</definedName>
    <definedName name="tables_8950" localSheetId="2">Date!#REF!</definedName>
    <definedName name="tables_8951" localSheetId="2">Date!#REF!</definedName>
    <definedName name="tables_8952" localSheetId="2">Date!#REF!</definedName>
    <definedName name="tables_8953" localSheetId="2">Date!#REF!</definedName>
    <definedName name="tables_8954" localSheetId="2">Date!#REF!</definedName>
    <definedName name="tables_8955" localSheetId="2">Date!#REF!</definedName>
    <definedName name="tables_8956" localSheetId="2">Date!#REF!</definedName>
    <definedName name="tables_8957" localSheetId="2">Date!#REF!</definedName>
    <definedName name="tables_8958" localSheetId="2">Date!#REF!</definedName>
    <definedName name="tables_8959" localSheetId="2">Date!#REF!</definedName>
    <definedName name="tables_896" localSheetId="2">Date!#REF!</definedName>
    <definedName name="tables_8960" localSheetId="2">Date!#REF!</definedName>
    <definedName name="tables_8961" localSheetId="2">Date!#REF!</definedName>
    <definedName name="tables_8962" localSheetId="2">Date!#REF!</definedName>
    <definedName name="tables_8963" localSheetId="2">Date!#REF!</definedName>
    <definedName name="tables_8964" localSheetId="2">Date!#REF!</definedName>
    <definedName name="tables_8965" localSheetId="2">Date!#REF!</definedName>
    <definedName name="tables_8966" localSheetId="2">Date!#REF!</definedName>
    <definedName name="tables_8967" localSheetId="2">Date!#REF!</definedName>
    <definedName name="tables_8968" localSheetId="2">Date!#REF!</definedName>
    <definedName name="tables_8969" localSheetId="2">Date!#REF!</definedName>
    <definedName name="tables_897" localSheetId="2">Date!#REF!</definedName>
    <definedName name="tables_8970" localSheetId="2">Date!#REF!</definedName>
    <definedName name="tables_8971" localSheetId="2">Date!#REF!</definedName>
    <definedName name="tables_8972" localSheetId="2">Date!#REF!</definedName>
    <definedName name="tables_8973" localSheetId="2">Date!#REF!</definedName>
    <definedName name="tables_8974" localSheetId="2">Date!#REF!</definedName>
    <definedName name="tables_8975" localSheetId="2">Date!#REF!</definedName>
    <definedName name="tables_8976" localSheetId="2">Date!#REF!</definedName>
    <definedName name="tables_8977" localSheetId="2">Date!#REF!</definedName>
    <definedName name="tables_8978" localSheetId="2">Date!#REF!</definedName>
    <definedName name="tables_8979" localSheetId="2">Date!#REF!</definedName>
    <definedName name="tables_898" localSheetId="2">Date!#REF!</definedName>
    <definedName name="tables_8980" localSheetId="2">Date!#REF!</definedName>
    <definedName name="tables_8981" localSheetId="2">Date!#REF!</definedName>
    <definedName name="tables_8982" localSheetId="2">Date!#REF!</definedName>
    <definedName name="tables_8983" localSheetId="2">Date!#REF!</definedName>
    <definedName name="tables_8984" localSheetId="2">Date!#REF!</definedName>
    <definedName name="tables_8985" localSheetId="2">Date!#REF!</definedName>
    <definedName name="tables_8986" localSheetId="2">Date!#REF!</definedName>
    <definedName name="tables_8987" localSheetId="2">Date!#REF!</definedName>
    <definedName name="tables_8988" localSheetId="2">Date!#REF!</definedName>
    <definedName name="tables_8989" localSheetId="2">Date!#REF!</definedName>
    <definedName name="tables_899" localSheetId="2">Date!#REF!</definedName>
    <definedName name="tables_8990" localSheetId="2">Date!#REF!</definedName>
    <definedName name="tables_8991" localSheetId="2">Date!#REF!</definedName>
    <definedName name="tables_8992" localSheetId="2">Date!#REF!</definedName>
    <definedName name="tables_8993" localSheetId="2">Date!#REF!</definedName>
    <definedName name="tables_8994" localSheetId="2">Date!#REF!</definedName>
    <definedName name="tables_8995" localSheetId="2">Date!#REF!</definedName>
    <definedName name="tables_8996" localSheetId="2">Date!#REF!</definedName>
    <definedName name="tables_8997" localSheetId="2">Date!#REF!</definedName>
    <definedName name="tables_8998" localSheetId="2">Date!#REF!</definedName>
    <definedName name="tables_8999" localSheetId="2">Date!#REF!</definedName>
    <definedName name="tables_9" localSheetId="2">Date!#REF!</definedName>
    <definedName name="tables_90" localSheetId="2">Date!#REF!</definedName>
    <definedName name="tables_900" localSheetId="2">Date!#REF!</definedName>
    <definedName name="tables_9000" localSheetId="2">Date!#REF!</definedName>
    <definedName name="tables_9001" localSheetId="2">Date!#REF!</definedName>
    <definedName name="tables_9002" localSheetId="2">Date!#REF!</definedName>
    <definedName name="tables_9003" localSheetId="2">Date!#REF!</definedName>
    <definedName name="tables_9004" localSheetId="2">Date!#REF!</definedName>
    <definedName name="tables_9005" localSheetId="2">Date!#REF!</definedName>
    <definedName name="tables_9006" localSheetId="2">Date!#REF!</definedName>
    <definedName name="tables_9007" localSheetId="2">Date!#REF!</definedName>
    <definedName name="tables_9008" localSheetId="2">Date!#REF!</definedName>
    <definedName name="tables_9009" localSheetId="2">Date!#REF!</definedName>
    <definedName name="tables_901" localSheetId="2">Date!#REF!</definedName>
    <definedName name="tables_9010" localSheetId="2">Date!#REF!</definedName>
    <definedName name="tables_9011" localSheetId="2">Date!#REF!</definedName>
    <definedName name="tables_9012" localSheetId="2">Date!#REF!</definedName>
    <definedName name="tables_9013" localSheetId="2">Date!#REF!</definedName>
    <definedName name="tables_9014" localSheetId="2">Date!#REF!</definedName>
    <definedName name="tables_9015" localSheetId="2">Date!#REF!</definedName>
    <definedName name="tables_9016" localSheetId="2">Date!#REF!</definedName>
    <definedName name="tables_9017" localSheetId="2">Date!#REF!</definedName>
    <definedName name="tables_9018" localSheetId="2">Date!#REF!</definedName>
    <definedName name="tables_9019" localSheetId="2">Date!#REF!</definedName>
    <definedName name="tables_902" localSheetId="2">Date!#REF!</definedName>
    <definedName name="tables_9020" localSheetId="2">Date!#REF!</definedName>
    <definedName name="tables_9021" localSheetId="2">Date!#REF!</definedName>
    <definedName name="tables_9022" localSheetId="2">Date!#REF!</definedName>
    <definedName name="tables_9023" localSheetId="2">Date!#REF!</definedName>
    <definedName name="tables_9024" localSheetId="2">Date!#REF!</definedName>
    <definedName name="tables_9025" localSheetId="2">Date!#REF!</definedName>
    <definedName name="tables_9026" localSheetId="2">Date!#REF!</definedName>
    <definedName name="tables_9027" localSheetId="2">Date!#REF!</definedName>
    <definedName name="tables_9028" localSheetId="2">Date!#REF!</definedName>
    <definedName name="tables_9029" localSheetId="2">Date!#REF!</definedName>
    <definedName name="tables_903" localSheetId="2">Date!#REF!</definedName>
    <definedName name="tables_9030" localSheetId="2">Date!#REF!</definedName>
    <definedName name="tables_9031" localSheetId="2">Date!#REF!</definedName>
    <definedName name="tables_9032" localSheetId="2">Date!#REF!</definedName>
    <definedName name="tables_9033" localSheetId="2">Date!#REF!</definedName>
    <definedName name="tables_9034" localSheetId="2">Date!#REF!</definedName>
    <definedName name="tables_9035" localSheetId="2">Date!#REF!</definedName>
    <definedName name="tables_9036" localSheetId="2">Date!#REF!</definedName>
    <definedName name="tables_9037" localSheetId="2">Date!#REF!</definedName>
    <definedName name="tables_9038" localSheetId="2">Date!#REF!</definedName>
    <definedName name="tables_9039" localSheetId="2">Date!#REF!</definedName>
    <definedName name="tables_904" localSheetId="2">Date!#REF!</definedName>
    <definedName name="tables_9040" localSheetId="2">Date!#REF!</definedName>
    <definedName name="tables_9041" localSheetId="2">Date!#REF!</definedName>
    <definedName name="tables_9042" localSheetId="2">Date!#REF!</definedName>
    <definedName name="tables_9043" localSheetId="2">Date!#REF!</definedName>
    <definedName name="tables_9044" localSheetId="2">Date!#REF!</definedName>
    <definedName name="tables_9045" localSheetId="2">Date!#REF!</definedName>
    <definedName name="tables_9046" localSheetId="2">Date!#REF!</definedName>
    <definedName name="tables_9047" localSheetId="2">Date!#REF!</definedName>
    <definedName name="tables_9048" localSheetId="2">Date!#REF!</definedName>
    <definedName name="tables_9049" localSheetId="2">Date!#REF!</definedName>
    <definedName name="tables_905" localSheetId="2">Date!#REF!</definedName>
    <definedName name="tables_9050" localSheetId="2">Date!#REF!</definedName>
    <definedName name="tables_9051" localSheetId="2">Date!#REF!</definedName>
    <definedName name="tables_9052" localSheetId="2">Date!#REF!</definedName>
    <definedName name="tables_9053" localSheetId="2">Date!#REF!</definedName>
    <definedName name="tables_9054" localSheetId="2">Date!#REF!</definedName>
    <definedName name="tables_9055" localSheetId="2">Date!#REF!</definedName>
    <definedName name="tables_9056" localSheetId="2">Date!#REF!</definedName>
    <definedName name="tables_9057" localSheetId="2">Date!#REF!</definedName>
    <definedName name="tables_9058" localSheetId="2">Date!#REF!</definedName>
    <definedName name="tables_9059" localSheetId="2">Date!#REF!</definedName>
    <definedName name="tables_906" localSheetId="2">Date!#REF!</definedName>
    <definedName name="tables_9060" localSheetId="2">Date!#REF!</definedName>
    <definedName name="tables_9061" localSheetId="2">Date!#REF!</definedName>
    <definedName name="tables_9062" localSheetId="2">Date!#REF!</definedName>
    <definedName name="tables_9063" localSheetId="2">Date!#REF!</definedName>
    <definedName name="tables_9064" localSheetId="2">Date!#REF!</definedName>
    <definedName name="tables_9065" localSheetId="2">Date!#REF!</definedName>
    <definedName name="tables_9066" localSheetId="2">Date!#REF!</definedName>
    <definedName name="tables_9067" localSheetId="2">Date!#REF!</definedName>
    <definedName name="tables_9068" localSheetId="2">Date!#REF!</definedName>
    <definedName name="tables_9069" localSheetId="2">Date!#REF!</definedName>
    <definedName name="tables_907" localSheetId="2">Date!#REF!</definedName>
    <definedName name="tables_9070" localSheetId="2">Date!#REF!</definedName>
    <definedName name="tables_9071" localSheetId="2">Date!#REF!</definedName>
    <definedName name="tables_9072" localSheetId="2">Date!#REF!</definedName>
    <definedName name="tables_9073" localSheetId="2">Date!#REF!</definedName>
    <definedName name="tables_9074" localSheetId="2">Date!#REF!</definedName>
    <definedName name="tables_9075" localSheetId="2">Date!#REF!</definedName>
    <definedName name="tables_9076" localSheetId="2">Date!#REF!</definedName>
    <definedName name="tables_9077" localSheetId="2">Date!#REF!</definedName>
    <definedName name="tables_9078" localSheetId="2">Date!#REF!</definedName>
    <definedName name="tables_9079" localSheetId="2">Date!#REF!</definedName>
    <definedName name="tables_908" localSheetId="2">Date!#REF!</definedName>
    <definedName name="tables_9080" localSheetId="2">Date!#REF!</definedName>
    <definedName name="tables_9081" localSheetId="2">Date!#REF!</definedName>
    <definedName name="tables_9082" localSheetId="2">Date!#REF!</definedName>
    <definedName name="tables_9083" localSheetId="2">Date!#REF!</definedName>
    <definedName name="tables_9084" localSheetId="2">Date!#REF!</definedName>
    <definedName name="tables_9085" localSheetId="2">Date!#REF!</definedName>
    <definedName name="tables_9086" localSheetId="2">Date!#REF!</definedName>
    <definedName name="tables_9087" localSheetId="2">Date!#REF!</definedName>
    <definedName name="tables_9088" localSheetId="2">Date!#REF!</definedName>
    <definedName name="tables_9089" localSheetId="2">Date!#REF!</definedName>
    <definedName name="tables_909" localSheetId="2">Date!#REF!</definedName>
    <definedName name="tables_9090" localSheetId="2">Date!#REF!</definedName>
    <definedName name="tables_9091" localSheetId="2">Date!#REF!</definedName>
    <definedName name="tables_9092" localSheetId="2">Date!#REF!</definedName>
    <definedName name="tables_9093" localSheetId="2">Date!#REF!</definedName>
    <definedName name="tables_9094" localSheetId="2">Date!#REF!</definedName>
    <definedName name="tables_9095" localSheetId="2">Date!#REF!</definedName>
    <definedName name="tables_9096" localSheetId="2">Date!#REF!</definedName>
    <definedName name="tables_9097" localSheetId="2">Date!#REF!</definedName>
    <definedName name="tables_9098" localSheetId="2">Date!#REF!</definedName>
    <definedName name="tables_9099" localSheetId="2">Date!#REF!</definedName>
    <definedName name="tables_91" localSheetId="2">Date!#REF!</definedName>
    <definedName name="tables_910" localSheetId="2">Date!#REF!</definedName>
    <definedName name="tables_9100" localSheetId="2">Date!#REF!</definedName>
    <definedName name="tables_9101" localSheetId="2">Date!#REF!</definedName>
    <definedName name="tables_9102" localSheetId="2">Date!#REF!</definedName>
    <definedName name="tables_9103" localSheetId="2">Date!#REF!</definedName>
    <definedName name="tables_9104" localSheetId="2">Date!#REF!</definedName>
    <definedName name="tables_9105" localSheetId="2">Date!#REF!</definedName>
    <definedName name="tables_9106" localSheetId="2">Date!#REF!</definedName>
    <definedName name="tables_9107" localSheetId="2">Date!#REF!</definedName>
    <definedName name="tables_9108" localSheetId="2">Date!#REF!</definedName>
    <definedName name="tables_9109" localSheetId="2">Date!#REF!</definedName>
    <definedName name="tables_911" localSheetId="2">Date!#REF!</definedName>
    <definedName name="tables_9110" localSheetId="2">Date!#REF!</definedName>
    <definedName name="tables_9111" localSheetId="2">Date!#REF!</definedName>
    <definedName name="tables_9112" localSheetId="2">Date!#REF!</definedName>
    <definedName name="tables_9113" localSheetId="2">Date!#REF!</definedName>
    <definedName name="tables_9114" localSheetId="2">Date!#REF!</definedName>
    <definedName name="tables_9115" localSheetId="2">Date!#REF!</definedName>
    <definedName name="tables_9116" localSheetId="2">Date!#REF!</definedName>
    <definedName name="tables_9117" localSheetId="2">Date!#REF!</definedName>
    <definedName name="tables_9118" localSheetId="2">Date!#REF!</definedName>
    <definedName name="tables_9119" localSheetId="2">Date!#REF!</definedName>
    <definedName name="tables_912" localSheetId="2">Date!#REF!</definedName>
    <definedName name="tables_9120" localSheetId="2">Date!#REF!</definedName>
    <definedName name="tables_9121" localSheetId="2">Date!#REF!</definedName>
    <definedName name="tables_9122" localSheetId="2">Date!#REF!</definedName>
    <definedName name="tables_9123" localSheetId="2">Date!#REF!</definedName>
    <definedName name="tables_9124" localSheetId="2">Date!#REF!</definedName>
    <definedName name="tables_9125" localSheetId="2">Date!#REF!</definedName>
    <definedName name="tables_9126" localSheetId="2">Date!#REF!</definedName>
    <definedName name="tables_9127" localSheetId="2">Date!#REF!</definedName>
    <definedName name="tables_9128" localSheetId="2">Date!#REF!</definedName>
    <definedName name="tables_9129" localSheetId="2">Date!#REF!</definedName>
    <definedName name="tables_913" localSheetId="2">Date!#REF!</definedName>
    <definedName name="tables_9130" localSheetId="2">Date!#REF!</definedName>
    <definedName name="tables_9131" localSheetId="2">Date!#REF!</definedName>
    <definedName name="tables_9132" localSheetId="2">Date!#REF!</definedName>
    <definedName name="tables_9133" localSheetId="2">Date!#REF!</definedName>
    <definedName name="tables_9134" localSheetId="2">Date!#REF!</definedName>
    <definedName name="tables_9135" localSheetId="2">Date!#REF!</definedName>
    <definedName name="tables_9136" localSheetId="2">Date!#REF!</definedName>
    <definedName name="tables_9137" localSheetId="2">Date!#REF!</definedName>
    <definedName name="tables_9138" localSheetId="2">Date!#REF!</definedName>
    <definedName name="tables_9139" localSheetId="2">Date!#REF!</definedName>
    <definedName name="tables_914" localSheetId="2">Date!#REF!</definedName>
    <definedName name="tables_9140" localSheetId="2">Date!#REF!</definedName>
    <definedName name="tables_9141" localSheetId="2">Date!#REF!</definedName>
    <definedName name="tables_9142" localSheetId="2">Date!#REF!</definedName>
    <definedName name="tables_9143" localSheetId="2">Date!#REF!</definedName>
    <definedName name="tables_9144" localSheetId="2">Date!#REF!</definedName>
    <definedName name="tables_9145" localSheetId="2">Date!#REF!</definedName>
    <definedName name="tables_9146" localSheetId="2">Date!#REF!</definedName>
    <definedName name="tables_9147" localSheetId="2">Date!#REF!</definedName>
    <definedName name="tables_9148" localSheetId="2">Date!#REF!</definedName>
    <definedName name="tables_9149" localSheetId="2">Date!#REF!</definedName>
    <definedName name="tables_915" localSheetId="2">Date!#REF!</definedName>
    <definedName name="tables_9150" localSheetId="2">Date!#REF!</definedName>
    <definedName name="tables_9151" localSheetId="2">Date!#REF!</definedName>
    <definedName name="tables_9152" localSheetId="2">Date!#REF!</definedName>
    <definedName name="tables_9153" localSheetId="2">Date!#REF!</definedName>
    <definedName name="tables_9154" localSheetId="2">Date!#REF!</definedName>
    <definedName name="tables_9155" localSheetId="2">Date!#REF!</definedName>
    <definedName name="tables_9156" localSheetId="2">Date!#REF!</definedName>
    <definedName name="tables_9157" localSheetId="2">Date!#REF!</definedName>
    <definedName name="tables_9158" localSheetId="2">Date!#REF!</definedName>
    <definedName name="tables_9159" localSheetId="2">Date!#REF!</definedName>
    <definedName name="tables_916" localSheetId="2">Date!#REF!</definedName>
    <definedName name="tables_9160" localSheetId="2">Date!#REF!</definedName>
    <definedName name="tables_9161" localSheetId="2">Date!#REF!</definedName>
    <definedName name="tables_9162" localSheetId="2">Date!#REF!</definedName>
    <definedName name="tables_9163" localSheetId="2">Date!#REF!</definedName>
    <definedName name="tables_9164" localSheetId="2">Date!#REF!</definedName>
    <definedName name="tables_9165" localSheetId="2">Date!#REF!</definedName>
    <definedName name="tables_9166" localSheetId="2">Date!#REF!</definedName>
    <definedName name="tables_9167" localSheetId="2">Date!#REF!</definedName>
    <definedName name="tables_9168" localSheetId="2">Date!#REF!</definedName>
    <definedName name="tables_9169" localSheetId="2">Date!#REF!</definedName>
    <definedName name="tables_917" localSheetId="2">Date!#REF!</definedName>
    <definedName name="tables_9170" localSheetId="2">Date!#REF!</definedName>
    <definedName name="tables_9171" localSheetId="2">Date!#REF!</definedName>
    <definedName name="tables_9172" localSheetId="2">Date!#REF!</definedName>
    <definedName name="tables_9173" localSheetId="2">Date!#REF!</definedName>
    <definedName name="tables_9174" localSheetId="2">Date!#REF!</definedName>
    <definedName name="tables_9175" localSheetId="2">Date!#REF!</definedName>
    <definedName name="tables_9176" localSheetId="2">Date!#REF!</definedName>
    <definedName name="tables_9177" localSheetId="2">Date!#REF!</definedName>
    <definedName name="tables_9178" localSheetId="2">Date!#REF!</definedName>
    <definedName name="tables_9179" localSheetId="2">Date!#REF!</definedName>
    <definedName name="tables_918" localSheetId="2">Date!#REF!</definedName>
    <definedName name="tables_9180" localSheetId="2">Date!#REF!</definedName>
    <definedName name="tables_9181" localSheetId="2">Date!#REF!</definedName>
    <definedName name="tables_9182" localSheetId="2">Date!#REF!</definedName>
    <definedName name="tables_9183" localSheetId="2">Date!#REF!</definedName>
    <definedName name="tables_9184" localSheetId="2">Date!#REF!</definedName>
    <definedName name="tables_9185" localSheetId="2">Date!#REF!</definedName>
    <definedName name="tables_9186" localSheetId="2">Date!#REF!</definedName>
    <definedName name="tables_9187" localSheetId="2">Date!#REF!</definedName>
    <definedName name="tables_9188" localSheetId="2">Date!#REF!</definedName>
    <definedName name="tables_9189" localSheetId="2">Date!#REF!</definedName>
    <definedName name="tables_919" localSheetId="2">Date!#REF!</definedName>
    <definedName name="tables_9190" localSheetId="2">Date!#REF!</definedName>
    <definedName name="tables_9191" localSheetId="2">Date!#REF!</definedName>
    <definedName name="tables_9192" localSheetId="2">Date!#REF!</definedName>
    <definedName name="tables_9193" localSheetId="2">Date!#REF!</definedName>
    <definedName name="tables_9194" localSheetId="2">Date!#REF!</definedName>
    <definedName name="tables_9195" localSheetId="2">Date!#REF!</definedName>
    <definedName name="tables_9196" localSheetId="2">Date!#REF!</definedName>
    <definedName name="tables_9197" localSheetId="2">Date!#REF!</definedName>
    <definedName name="tables_9198" localSheetId="2">Date!#REF!</definedName>
    <definedName name="tables_9199" localSheetId="2">Date!#REF!</definedName>
    <definedName name="tables_92" localSheetId="2">Date!#REF!</definedName>
    <definedName name="tables_920" localSheetId="2">Date!#REF!</definedName>
    <definedName name="tables_9200" localSheetId="2">Date!#REF!</definedName>
    <definedName name="tables_9201" localSheetId="2">Date!#REF!</definedName>
    <definedName name="tables_9202" localSheetId="2">Date!#REF!</definedName>
    <definedName name="tables_9203" localSheetId="2">Date!#REF!</definedName>
    <definedName name="tables_9204" localSheetId="2">Date!#REF!</definedName>
    <definedName name="tables_9205" localSheetId="2">Date!#REF!</definedName>
    <definedName name="tables_9206" localSheetId="2">Date!#REF!</definedName>
    <definedName name="tables_9207" localSheetId="2">Date!#REF!</definedName>
    <definedName name="tables_9208" localSheetId="2">Date!#REF!</definedName>
    <definedName name="tables_9209" localSheetId="2">Date!#REF!</definedName>
    <definedName name="tables_921" localSheetId="2">Date!#REF!</definedName>
    <definedName name="tables_9210" localSheetId="2">Date!#REF!</definedName>
    <definedName name="tables_9211" localSheetId="2">Date!#REF!</definedName>
    <definedName name="tables_9212" localSheetId="2">Date!#REF!</definedName>
    <definedName name="tables_9213" localSheetId="2">Date!#REF!</definedName>
    <definedName name="tables_9214" localSheetId="2">Date!#REF!</definedName>
    <definedName name="tables_9215" localSheetId="2">Date!#REF!</definedName>
    <definedName name="tables_9216" localSheetId="2">Date!#REF!</definedName>
    <definedName name="tables_9217" localSheetId="2">Date!#REF!</definedName>
    <definedName name="tables_9218" localSheetId="2">Date!#REF!</definedName>
    <definedName name="tables_9219" localSheetId="2">Date!#REF!</definedName>
    <definedName name="tables_922" localSheetId="2">Date!#REF!</definedName>
    <definedName name="tables_9220" localSheetId="2">Date!#REF!</definedName>
    <definedName name="tables_9221" localSheetId="2">Date!#REF!</definedName>
    <definedName name="tables_9222" localSheetId="2">Date!#REF!</definedName>
    <definedName name="tables_9223" localSheetId="2">Date!#REF!</definedName>
    <definedName name="tables_9224" localSheetId="2">Date!#REF!</definedName>
    <definedName name="tables_9225" localSheetId="2">Date!#REF!</definedName>
    <definedName name="tables_9226" localSheetId="2">Date!#REF!</definedName>
    <definedName name="tables_9227" localSheetId="2">Date!#REF!</definedName>
    <definedName name="tables_9228" localSheetId="2">Date!#REF!</definedName>
    <definedName name="tables_9229" localSheetId="2">Date!#REF!</definedName>
    <definedName name="tables_923" localSheetId="2">Date!#REF!</definedName>
    <definedName name="tables_9230" localSheetId="2">Date!#REF!</definedName>
    <definedName name="tables_9231" localSheetId="2">Date!#REF!</definedName>
    <definedName name="tables_9232" localSheetId="2">Date!#REF!</definedName>
    <definedName name="tables_9233" localSheetId="2">Date!#REF!</definedName>
    <definedName name="tables_9234" localSheetId="2">Date!#REF!</definedName>
    <definedName name="tables_9235" localSheetId="2">Date!#REF!</definedName>
    <definedName name="tables_9236" localSheetId="2">Date!#REF!</definedName>
    <definedName name="tables_9237" localSheetId="2">Date!#REF!</definedName>
    <definedName name="tables_9238" localSheetId="2">Date!#REF!</definedName>
    <definedName name="tables_9239" localSheetId="2">Date!#REF!</definedName>
    <definedName name="tables_924" localSheetId="2">Date!#REF!</definedName>
    <definedName name="tables_9240" localSheetId="2">Date!#REF!</definedName>
    <definedName name="tables_9241" localSheetId="2">Date!#REF!</definedName>
    <definedName name="tables_9242" localSheetId="2">Date!#REF!</definedName>
    <definedName name="tables_9243" localSheetId="2">Date!#REF!</definedName>
    <definedName name="tables_9244" localSheetId="2">Date!#REF!</definedName>
    <definedName name="tables_9245" localSheetId="2">Date!#REF!</definedName>
    <definedName name="tables_9246" localSheetId="2">Date!#REF!</definedName>
    <definedName name="tables_9247" localSheetId="2">Date!#REF!</definedName>
    <definedName name="tables_9248" localSheetId="2">Date!#REF!</definedName>
    <definedName name="tables_9249" localSheetId="2">Date!#REF!</definedName>
    <definedName name="tables_925" localSheetId="2">Date!#REF!</definedName>
    <definedName name="tables_9250" localSheetId="2">Date!#REF!</definedName>
    <definedName name="tables_9251" localSheetId="2">Date!#REF!</definedName>
    <definedName name="tables_9252" localSheetId="2">Date!#REF!</definedName>
    <definedName name="tables_9253" localSheetId="2">Date!#REF!</definedName>
    <definedName name="tables_9254" localSheetId="2">Date!#REF!</definedName>
    <definedName name="tables_9255" localSheetId="2">Date!#REF!</definedName>
    <definedName name="tables_9256" localSheetId="2">Date!#REF!</definedName>
    <definedName name="tables_9257" localSheetId="2">Date!#REF!</definedName>
    <definedName name="tables_9258" localSheetId="2">Date!#REF!</definedName>
    <definedName name="tables_9259" localSheetId="2">Date!#REF!</definedName>
    <definedName name="tables_926" localSheetId="2">Date!#REF!</definedName>
    <definedName name="tables_9260" localSheetId="2">Date!#REF!</definedName>
    <definedName name="tables_9261" localSheetId="2">Date!#REF!</definedName>
    <definedName name="tables_9262" localSheetId="2">Date!#REF!</definedName>
    <definedName name="tables_9263" localSheetId="2">Date!#REF!</definedName>
    <definedName name="tables_9264" localSheetId="2">Date!#REF!</definedName>
    <definedName name="tables_9265" localSheetId="2">Date!#REF!</definedName>
    <definedName name="tables_9266" localSheetId="2">Date!#REF!</definedName>
    <definedName name="tables_9267" localSheetId="2">Date!#REF!</definedName>
    <definedName name="tables_9268" localSheetId="2">Date!#REF!</definedName>
    <definedName name="tables_9269" localSheetId="2">Date!#REF!</definedName>
    <definedName name="tables_927" localSheetId="2">Date!#REF!</definedName>
    <definedName name="tables_9270" localSheetId="2">Date!#REF!</definedName>
    <definedName name="tables_9271" localSheetId="2">Date!#REF!</definedName>
    <definedName name="tables_9272" localSheetId="2">Date!#REF!</definedName>
    <definedName name="tables_9273" localSheetId="2">Date!#REF!</definedName>
    <definedName name="tables_9274" localSheetId="2">Date!#REF!</definedName>
    <definedName name="tables_9275" localSheetId="2">Date!#REF!</definedName>
    <definedName name="tables_9276" localSheetId="2">Date!#REF!</definedName>
    <definedName name="tables_9277" localSheetId="2">Date!#REF!</definedName>
    <definedName name="tables_9278" localSheetId="2">Date!#REF!</definedName>
    <definedName name="tables_9279" localSheetId="2">Date!#REF!</definedName>
    <definedName name="tables_928" localSheetId="2">Date!#REF!</definedName>
    <definedName name="tables_9280" localSheetId="2">Date!#REF!</definedName>
    <definedName name="tables_9281" localSheetId="2">Date!#REF!</definedName>
    <definedName name="tables_9282" localSheetId="2">Date!#REF!</definedName>
    <definedName name="tables_9283" localSheetId="2">Date!#REF!</definedName>
    <definedName name="tables_9284" localSheetId="2">Date!#REF!</definedName>
    <definedName name="tables_9285" localSheetId="2">Date!#REF!</definedName>
    <definedName name="tables_9286" localSheetId="2">Date!#REF!</definedName>
    <definedName name="tables_9287" localSheetId="2">Date!#REF!</definedName>
    <definedName name="tables_9288" localSheetId="2">Date!#REF!</definedName>
    <definedName name="tables_9289" localSheetId="2">Date!#REF!</definedName>
    <definedName name="tables_929" localSheetId="2">Date!#REF!</definedName>
    <definedName name="tables_9290" localSheetId="2">Date!#REF!</definedName>
    <definedName name="tables_9291" localSheetId="2">Date!#REF!</definedName>
    <definedName name="tables_9292" localSheetId="2">Date!#REF!</definedName>
    <definedName name="tables_9293" localSheetId="2">Date!#REF!</definedName>
    <definedName name="tables_9294" localSheetId="2">Date!#REF!</definedName>
    <definedName name="tables_9295" localSheetId="2">Date!#REF!</definedName>
    <definedName name="tables_9296" localSheetId="2">Date!#REF!</definedName>
    <definedName name="tables_9297" localSheetId="2">Date!#REF!</definedName>
    <definedName name="tables_9298" localSheetId="2">Date!#REF!</definedName>
    <definedName name="tables_9299" localSheetId="2">Date!#REF!</definedName>
    <definedName name="tables_93" localSheetId="2">Date!#REF!</definedName>
    <definedName name="tables_930" localSheetId="2">Date!#REF!</definedName>
    <definedName name="tables_9300" localSheetId="2">Date!#REF!</definedName>
    <definedName name="tables_9301" localSheetId="2">Date!#REF!</definedName>
    <definedName name="tables_9302" localSheetId="2">Date!#REF!</definedName>
    <definedName name="tables_9303" localSheetId="2">Date!#REF!</definedName>
    <definedName name="tables_9304" localSheetId="2">Date!#REF!</definedName>
    <definedName name="tables_9305" localSheetId="2">Date!#REF!</definedName>
    <definedName name="tables_9306" localSheetId="2">Date!#REF!</definedName>
    <definedName name="tables_9307" localSheetId="2">Date!#REF!</definedName>
    <definedName name="tables_9308" localSheetId="2">Date!#REF!</definedName>
    <definedName name="tables_9309" localSheetId="2">Date!#REF!</definedName>
    <definedName name="tables_931" localSheetId="2">Date!#REF!</definedName>
    <definedName name="tables_9310" localSheetId="2">Date!#REF!</definedName>
    <definedName name="tables_9311" localSheetId="2">Date!#REF!</definedName>
    <definedName name="tables_9312" localSheetId="2">Date!#REF!</definedName>
    <definedName name="tables_9313" localSheetId="2">Date!#REF!</definedName>
    <definedName name="tables_9314" localSheetId="2">Date!#REF!</definedName>
    <definedName name="tables_9315" localSheetId="2">Date!#REF!</definedName>
    <definedName name="tables_9316" localSheetId="2">Date!#REF!</definedName>
    <definedName name="tables_9317" localSheetId="2">Date!#REF!</definedName>
    <definedName name="tables_9318" localSheetId="2">Date!#REF!</definedName>
    <definedName name="tables_9319" localSheetId="2">Date!#REF!</definedName>
    <definedName name="tables_932" localSheetId="2">Date!#REF!</definedName>
    <definedName name="tables_9320" localSheetId="2">Date!#REF!</definedName>
    <definedName name="tables_9321" localSheetId="2">Date!#REF!</definedName>
    <definedName name="tables_9322" localSheetId="2">Date!#REF!</definedName>
    <definedName name="tables_9323" localSheetId="2">Date!#REF!</definedName>
    <definedName name="tables_9324" localSheetId="2">Date!#REF!</definedName>
    <definedName name="tables_9325" localSheetId="2">Date!#REF!</definedName>
    <definedName name="tables_9326" localSheetId="2">Date!#REF!</definedName>
    <definedName name="tables_9327" localSheetId="2">Date!#REF!</definedName>
    <definedName name="tables_9328" localSheetId="2">Date!#REF!</definedName>
    <definedName name="tables_9329" localSheetId="2">Date!#REF!</definedName>
    <definedName name="tables_933" localSheetId="2">Date!#REF!</definedName>
    <definedName name="tables_9330" localSheetId="2">Date!#REF!</definedName>
    <definedName name="tables_9331" localSheetId="2">Date!#REF!</definedName>
    <definedName name="tables_9332" localSheetId="2">Date!#REF!</definedName>
    <definedName name="tables_9333" localSheetId="2">Date!#REF!</definedName>
    <definedName name="tables_9334" localSheetId="2">Date!#REF!</definedName>
    <definedName name="tables_9335" localSheetId="2">Date!#REF!</definedName>
    <definedName name="tables_9336" localSheetId="2">Date!#REF!</definedName>
    <definedName name="tables_9337" localSheetId="2">Date!#REF!</definedName>
    <definedName name="tables_9338" localSheetId="2">Date!#REF!</definedName>
    <definedName name="tables_9339" localSheetId="2">Date!#REF!</definedName>
    <definedName name="tables_934" localSheetId="2">Date!#REF!</definedName>
    <definedName name="tables_9340" localSheetId="2">Date!#REF!</definedName>
    <definedName name="tables_9341" localSheetId="2">Date!#REF!</definedName>
    <definedName name="tables_9342" localSheetId="2">Date!#REF!</definedName>
    <definedName name="tables_9343" localSheetId="2">Date!#REF!</definedName>
    <definedName name="tables_9344" localSheetId="2">Date!#REF!</definedName>
    <definedName name="tables_9345" localSheetId="2">Date!#REF!</definedName>
    <definedName name="tables_9346" localSheetId="2">Date!#REF!</definedName>
    <definedName name="tables_9347" localSheetId="2">Date!#REF!</definedName>
    <definedName name="tables_9348" localSheetId="2">Date!#REF!</definedName>
    <definedName name="tables_9349" localSheetId="2">Date!#REF!</definedName>
    <definedName name="tables_935" localSheetId="2">Date!#REF!</definedName>
    <definedName name="tables_9350" localSheetId="2">Date!#REF!</definedName>
    <definedName name="tables_9351" localSheetId="2">Date!#REF!</definedName>
    <definedName name="tables_9352" localSheetId="2">Date!#REF!</definedName>
    <definedName name="tables_9353" localSheetId="2">Date!#REF!</definedName>
    <definedName name="tables_9354" localSheetId="2">Date!#REF!</definedName>
    <definedName name="tables_9355" localSheetId="2">Date!#REF!</definedName>
    <definedName name="tables_9356" localSheetId="2">Date!#REF!</definedName>
    <definedName name="tables_9357" localSheetId="2">Date!#REF!</definedName>
    <definedName name="tables_9358" localSheetId="2">Date!#REF!</definedName>
    <definedName name="tables_9359" localSheetId="2">Date!#REF!</definedName>
    <definedName name="tables_936" localSheetId="2">Date!#REF!</definedName>
    <definedName name="tables_9360" localSheetId="2">Date!#REF!</definedName>
    <definedName name="tables_9361" localSheetId="2">Date!#REF!</definedName>
    <definedName name="tables_9362" localSheetId="2">Date!#REF!</definedName>
    <definedName name="tables_9363" localSheetId="2">Date!#REF!</definedName>
    <definedName name="tables_9364" localSheetId="2">Date!#REF!</definedName>
    <definedName name="tables_9365" localSheetId="2">Date!#REF!</definedName>
    <definedName name="tables_9366" localSheetId="2">Date!#REF!</definedName>
    <definedName name="tables_9367" localSheetId="2">Date!#REF!</definedName>
    <definedName name="tables_9368" localSheetId="2">Date!#REF!</definedName>
    <definedName name="tables_9369" localSheetId="2">Date!#REF!</definedName>
    <definedName name="tables_937" localSheetId="2">Date!#REF!</definedName>
    <definedName name="tables_9370" localSheetId="2">Date!#REF!</definedName>
    <definedName name="tables_9371" localSheetId="2">Date!#REF!</definedName>
    <definedName name="tables_9372" localSheetId="2">Date!#REF!</definedName>
    <definedName name="tables_9373" localSheetId="2">Date!#REF!</definedName>
    <definedName name="tables_9374" localSheetId="2">Date!#REF!</definedName>
    <definedName name="tables_9375" localSheetId="2">Date!#REF!</definedName>
    <definedName name="tables_9376" localSheetId="2">Date!#REF!</definedName>
    <definedName name="tables_9377" localSheetId="2">Date!#REF!</definedName>
    <definedName name="tables_9378" localSheetId="2">Date!#REF!</definedName>
    <definedName name="tables_9379" localSheetId="2">Date!#REF!</definedName>
    <definedName name="tables_938" localSheetId="2">Date!#REF!</definedName>
    <definedName name="tables_9380" localSheetId="2">Date!#REF!</definedName>
    <definedName name="tables_9381" localSheetId="2">Date!#REF!</definedName>
    <definedName name="tables_9382" localSheetId="2">Date!#REF!</definedName>
    <definedName name="tables_9383" localSheetId="2">Date!#REF!</definedName>
    <definedName name="tables_9384" localSheetId="2">Date!#REF!</definedName>
    <definedName name="tables_9385" localSheetId="2">Date!#REF!</definedName>
    <definedName name="tables_9386" localSheetId="2">Date!#REF!</definedName>
    <definedName name="tables_9387" localSheetId="2">Date!#REF!</definedName>
    <definedName name="tables_9388" localSheetId="2">Date!#REF!</definedName>
    <definedName name="tables_9389" localSheetId="2">Date!#REF!</definedName>
    <definedName name="tables_939" localSheetId="2">Date!#REF!</definedName>
    <definedName name="tables_9390" localSheetId="2">Date!#REF!</definedName>
    <definedName name="tables_9391" localSheetId="2">Date!#REF!</definedName>
    <definedName name="tables_9392" localSheetId="2">Date!#REF!</definedName>
    <definedName name="tables_9393" localSheetId="2">Date!#REF!</definedName>
    <definedName name="tables_9394" localSheetId="2">Date!#REF!</definedName>
    <definedName name="tables_9395" localSheetId="2">Date!#REF!</definedName>
    <definedName name="tables_9396" localSheetId="2">Date!#REF!</definedName>
    <definedName name="tables_9397" localSheetId="2">Date!#REF!</definedName>
    <definedName name="tables_9398" localSheetId="2">Date!#REF!</definedName>
    <definedName name="tables_9399" localSheetId="2">Date!#REF!</definedName>
    <definedName name="tables_94" localSheetId="2">Date!#REF!</definedName>
    <definedName name="tables_940" localSheetId="2">Date!#REF!</definedName>
    <definedName name="tables_9400" localSheetId="2">Date!#REF!</definedName>
    <definedName name="tables_9401" localSheetId="2">Date!#REF!</definedName>
    <definedName name="tables_9402" localSheetId="2">Date!#REF!</definedName>
    <definedName name="tables_9403" localSheetId="2">Date!#REF!</definedName>
    <definedName name="tables_9404" localSheetId="2">Date!#REF!</definedName>
    <definedName name="tables_9405" localSheetId="2">Date!#REF!</definedName>
    <definedName name="tables_9406" localSheetId="2">Date!#REF!</definedName>
    <definedName name="tables_9407" localSheetId="2">Date!#REF!</definedName>
    <definedName name="tables_9408" localSheetId="2">Date!#REF!</definedName>
    <definedName name="tables_9409" localSheetId="2">Date!#REF!</definedName>
    <definedName name="tables_941" localSheetId="2">Date!#REF!</definedName>
    <definedName name="tables_9410" localSheetId="2">Date!#REF!</definedName>
    <definedName name="tables_9411" localSheetId="2">Date!#REF!</definedName>
    <definedName name="tables_9412" localSheetId="2">Date!#REF!</definedName>
    <definedName name="tables_9413" localSheetId="2">Date!#REF!</definedName>
    <definedName name="tables_9414" localSheetId="2">Date!#REF!</definedName>
    <definedName name="tables_9415" localSheetId="2">Date!#REF!</definedName>
    <definedName name="tables_9416" localSheetId="2">Date!#REF!</definedName>
    <definedName name="tables_9417" localSheetId="2">Date!#REF!</definedName>
    <definedName name="tables_9418" localSheetId="2">Date!#REF!</definedName>
    <definedName name="tables_9419" localSheetId="2">Date!#REF!</definedName>
    <definedName name="tables_942" localSheetId="2">Date!#REF!</definedName>
    <definedName name="tables_9420" localSheetId="2">Date!#REF!</definedName>
    <definedName name="tables_9421" localSheetId="2">Date!#REF!</definedName>
    <definedName name="tables_9422" localSheetId="2">Date!#REF!</definedName>
    <definedName name="tables_9423" localSheetId="2">Date!#REF!</definedName>
    <definedName name="tables_9424" localSheetId="2">Date!#REF!</definedName>
    <definedName name="tables_9425" localSheetId="2">Date!#REF!</definedName>
    <definedName name="tables_9426" localSheetId="2">Date!#REF!</definedName>
    <definedName name="tables_9427" localSheetId="2">Date!#REF!</definedName>
    <definedName name="tables_9428" localSheetId="2">Date!#REF!</definedName>
    <definedName name="tables_9429" localSheetId="2">Date!#REF!</definedName>
    <definedName name="tables_943" localSheetId="2">Date!#REF!</definedName>
    <definedName name="tables_9430" localSheetId="2">Date!#REF!</definedName>
    <definedName name="tables_9431" localSheetId="2">Date!#REF!</definedName>
    <definedName name="tables_9432" localSheetId="2">Date!#REF!</definedName>
    <definedName name="tables_9433" localSheetId="2">Date!#REF!</definedName>
    <definedName name="tables_9434" localSheetId="2">Date!#REF!</definedName>
    <definedName name="tables_9435" localSheetId="2">Date!#REF!</definedName>
    <definedName name="tables_9436" localSheetId="2">Date!#REF!</definedName>
    <definedName name="tables_9437" localSheetId="2">Date!#REF!</definedName>
    <definedName name="tables_9438" localSheetId="2">Date!#REF!</definedName>
    <definedName name="tables_9439" localSheetId="2">Date!#REF!</definedName>
    <definedName name="tables_944" localSheetId="2">Date!#REF!</definedName>
    <definedName name="tables_9440" localSheetId="2">Date!#REF!</definedName>
    <definedName name="tables_9441" localSheetId="2">Date!#REF!</definedName>
    <definedName name="tables_9442" localSheetId="2">Date!#REF!</definedName>
    <definedName name="tables_9443" localSheetId="2">Date!#REF!</definedName>
    <definedName name="tables_9444" localSheetId="2">Date!#REF!</definedName>
    <definedName name="tables_9445" localSheetId="2">Date!#REF!</definedName>
    <definedName name="tables_9446" localSheetId="2">Date!#REF!</definedName>
    <definedName name="tables_9447" localSheetId="2">Date!#REF!</definedName>
    <definedName name="tables_9448" localSheetId="2">Date!#REF!</definedName>
    <definedName name="tables_9449" localSheetId="2">Date!#REF!</definedName>
    <definedName name="tables_945" localSheetId="2">Date!#REF!</definedName>
    <definedName name="tables_9450" localSheetId="2">Date!#REF!</definedName>
    <definedName name="tables_9451" localSheetId="2">Date!#REF!</definedName>
    <definedName name="tables_9452" localSheetId="2">Date!#REF!</definedName>
    <definedName name="tables_9453" localSheetId="2">Date!#REF!</definedName>
    <definedName name="tables_9454" localSheetId="2">Date!#REF!</definedName>
    <definedName name="tables_9455" localSheetId="2">Date!#REF!</definedName>
    <definedName name="tables_9456" localSheetId="2">Date!#REF!</definedName>
    <definedName name="tables_9457" localSheetId="2">Date!#REF!</definedName>
    <definedName name="tables_9458" localSheetId="2">Date!#REF!</definedName>
    <definedName name="tables_9459" localSheetId="2">Date!#REF!</definedName>
    <definedName name="tables_946" localSheetId="2">Date!#REF!</definedName>
    <definedName name="tables_9460" localSheetId="2">Date!#REF!</definedName>
    <definedName name="tables_9461" localSheetId="2">Date!#REF!</definedName>
    <definedName name="tables_9462" localSheetId="2">Date!#REF!</definedName>
    <definedName name="tables_9463" localSheetId="2">Date!#REF!</definedName>
    <definedName name="tables_9464" localSheetId="2">Date!#REF!</definedName>
    <definedName name="tables_9465" localSheetId="2">Date!#REF!</definedName>
    <definedName name="tables_9466" localSheetId="2">Date!#REF!</definedName>
    <definedName name="tables_947" localSheetId="2">Date!#REF!</definedName>
    <definedName name="tables_9475" localSheetId="2">Date!#REF!</definedName>
    <definedName name="tables_9476" localSheetId="2">Date!#REF!</definedName>
    <definedName name="tables_9477" localSheetId="2">Date!#REF!</definedName>
    <definedName name="tables_9478" localSheetId="2">Date!#REF!</definedName>
    <definedName name="tables_948" localSheetId="2">Date!#REF!</definedName>
    <definedName name="tables_949" localSheetId="2">Date!#REF!</definedName>
    <definedName name="tables_9498" localSheetId="2">Date!#REF!</definedName>
    <definedName name="tables_95" localSheetId="2">Date!#REF!</definedName>
    <definedName name="tables_950" localSheetId="2">Date!#REF!</definedName>
    <definedName name="tables_9507" localSheetId="2">Date!#REF!</definedName>
    <definedName name="tables_9508" localSheetId="2">Date!#REF!</definedName>
    <definedName name="tables_951" localSheetId="2">Date!#REF!</definedName>
    <definedName name="tables_9510" localSheetId="2">Date!#REF!</definedName>
    <definedName name="tables_952" localSheetId="2">Date!#REF!</definedName>
    <definedName name="tables_953" localSheetId="2">Date!#REF!</definedName>
    <definedName name="tables_954" localSheetId="2">Date!#REF!</definedName>
    <definedName name="tables_955" localSheetId="2">Date!#REF!</definedName>
    <definedName name="tables_956" localSheetId="2">Date!#REF!</definedName>
    <definedName name="tables_9561" localSheetId="2">Date!#REF!</definedName>
    <definedName name="tables_9562" localSheetId="2">Date!#REF!</definedName>
    <definedName name="tables_9563" localSheetId="2">Date!#REF!</definedName>
    <definedName name="tables_9564" localSheetId="2">Date!#REF!</definedName>
    <definedName name="tables_9566" localSheetId="2">Date!#REF!</definedName>
    <definedName name="tables_9568" localSheetId="2">Date!#REF!</definedName>
    <definedName name="tables_9569" localSheetId="2">Date!#REF!</definedName>
    <definedName name="tables_957" localSheetId="2">Date!#REF!</definedName>
    <definedName name="tables_9570" localSheetId="2">Date!#REF!</definedName>
    <definedName name="tables_9571" localSheetId="2">Date!#REF!</definedName>
    <definedName name="tables_9572" localSheetId="2">Date!#REF!</definedName>
    <definedName name="tables_9573" localSheetId="2">Date!#REF!</definedName>
    <definedName name="tables_9574" localSheetId="2">Date!#REF!</definedName>
    <definedName name="tables_9575" localSheetId="2">Date!#REF!</definedName>
    <definedName name="tables_9576" localSheetId="2">Date!#REF!</definedName>
    <definedName name="tables_9577" localSheetId="2">Date!#REF!</definedName>
    <definedName name="tables_9578" localSheetId="2">Date!#REF!</definedName>
    <definedName name="tables_9579" localSheetId="2">Date!#REF!</definedName>
    <definedName name="tables_958" localSheetId="2">Date!#REF!</definedName>
    <definedName name="tables_9580" localSheetId="2">Date!#REF!</definedName>
    <definedName name="tables_9581" localSheetId="2">Date!#REF!</definedName>
    <definedName name="tables_9582" localSheetId="2">Date!#REF!</definedName>
    <definedName name="tables_9583" localSheetId="2">Date!#REF!</definedName>
    <definedName name="tables_9584" localSheetId="2">Date!#REF!</definedName>
    <definedName name="tables_9586" localSheetId="2">Date!#REF!</definedName>
    <definedName name="tables_9587" localSheetId="2">Date!#REF!</definedName>
    <definedName name="tables_9588" localSheetId="2">Date!#REF!</definedName>
    <definedName name="tables_9589" localSheetId="2">Date!#REF!</definedName>
    <definedName name="tables_959" localSheetId="2">Date!#REF!</definedName>
    <definedName name="tables_9590" localSheetId="2">Date!#REF!</definedName>
    <definedName name="tables_9591" localSheetId="2">Date!#REF!</definedName>
    <definedName name="tables_9592" localSheetId="2">Date!#REF!</definedName>
    <definedName name="tables_9593" localSheetId="2">Date!#REF!</definedName>
    <definedName name="tables_9594" localSheetId="2">Date!#REF!</definedName>
    <definedName name="tables_9596" localSheetId="2">Date!#REF!</definedName>
    <definedName name="tables_9597" localSheetId="2">Date!#REF!</definedName>
    <definedName name="tables_9598" localSheetId="2">Date!#REF!</definedName>
    <definedName name="tables_9599" localSheetId="2">Date!#REF!</definedName>
    <definedName name="tables_96" localSheetId="2">Date!#REF!</definedName>
    <definedName name="tables_960" localSheetId="2">Date!#REF!</definedName>
    <definedName name="tables_9600" localSheetId="2">Date!#REF!</definedName>
    <definedName name="tables_9601" localSheetId="2">Date!#REF!</definedName>
    <definedName name="tables_9602" localSheetId="2">Date!#REF!</definedName>
    <definedName name="tables_9603" localSheetId="2">Date!#REF!</definedName>
    <definedName name="tables_9604" localSheetId="2">Date!#REF!</definedName>
    <definedName name="tables_9605" localSheetId="2">Date!#REF!</definedName>
    <definedName name="tables_9606" localSheetId="2">Date!#REF!</definedName>
    <definedName name="tables_9607" localSheetId="2">Date!#REF!</definedName>
    <definedName name="tables_9608" localSheetId="2">Date!#REF!</definedName>
    <definedName name="tables_9609" localSheetId="2">Date!#REF!</definedName>
    <definedName name="tables_961" localSheetId="2">Date!#REF!</definedName>
    <definedName name="tables_9610" localSheetId="2">Date!#REF!</definedName>
    <definedName name="tables_9611" localSheetId="2">Date!#REF!</definedName>
    <definedName name="tables_9613" localSheetId="2">Date!#REF!</definedName>
    <definedName name="tables_9614" localSheetId="2">Date!#REF!</definedName>
    <definedName name="tables_9615" localSheetId="2">Date!#REF!</definedName>
    <definedName name="tables_9616" localSheetId="2">Date!#REF!</definedName>
    <definedName name="tables_9617" localSheetId="2">Date!#REF!</definedName>
    <definedName name="tables_9618" localSheetId="2">Date!#REF!</definedName>
    <definedName name="tables_9619" localSheetId="2">Date!#REF!</definedName>
    <definedName name="tables_962" localSheetId="2">Date!#REF!</definedName>
    <definedName name="tables_9620" localSheetId="2">Date!#REF!</definedName>
    <definedName name="tables_9621" localSheetId="2">Date!#REF!</definedName>
    <definedName name="tables_9622" localSheetId="2">Date!#REF!</definedName>
    <definedName name="tables_9623" localSheetId="2">Date!#REF!</definedName>
    <definedName name="tables_9624" localSheetId="2">Date!#REF!</definedName>
    <definedName name="tables_9625" localSheetId="2">Date!#REF!</definedName>
    <definedName name="tables_9626" localSheetId="2">Date!#REF!</definedName>
    <definedName name="tables_9628" localSheetId="2">Date!#REF!</definedName>
    <definedName name="tables_9629" localSheetId="2">Date!#REF!</definedName>
    <definedName name="tables_963" localSheetId="2">Date!#REF!</definedName>
    <definedName name="tables_9630" localSheetId="2">Date!#REF!</definedName>
    <definedName name="tables_9631" localSheetId="2">Date!#REF!</definedName>
    <definedName name="tables_9632" localSheetId="2">Date!#REF!</definedName>
    <definedName name="tables_9633" localSheetId="2">Date!#REF!</definedName>
    <definedName name="tables_9634" localSheetId="2">Date!#REF!</definedName>
    <definedName name="tables_9635" localSheetId="2">Date!#REF!</definedName>
    <definedName name="tables_9636" localSheetId="2">Date!#REF!</definedName>
    <definedName name="tables_9637" localSheetId="2">Date!#REF!</definedName>
    <definedName name="tables_9638" localSheetId="2">Date!#REF!</definedName>
    <definedName name="tables_9639" localSheetId="2">Date!#REF!</definedName>
    <definedName name="tables_964" localSheetId="2">Date!#REF!</definedName>
    <definedName name="tables_9640" localSheetId="2">Date!#REF!</definedName>
    <definedName name="tables_9641" localSheetId="2">Date!#REF!</definedName>
    <definedName name="tables_9642" localSheetId="2">Date!#REF!</definedName>
    <definedName name="tables_9643" localSheetId="2">Date!#REF!</definedName>
    <definedName name="tables_9644" localSheetId="2">Date!#REF!</definedName>
    <definedName name="tables_9645" localSheetId="2">Date!#REF!</definedName>
    <definedName name="tables_9646" localSheetId="2">Date!#REF!</definedName>
    <definedName name="tables_9647" localSheetId="2">Date!#REF!</definedName>
    <definedName name="tables_9648" localSheetId="2">Date!#REF!</definedName>
    <definedName name="tables_9649" localSheetId="2">Date!#REF!</definedName>
    <definedName name="tables_965" localSheetId="2">Date!#REF!</definedName>
    <definedName name="tables_9650" localSheetId="2">Date!#REF!</definedName>
    <definedName name="tables_9651" localSheetId="2">Date!#REF!</definedName>
    <definedName name="tables_9652" localSheetId="2">Date!#REF!</definedName>
    <definedName name="tables_9653" localSheetId="2">Date!#REF!</definedName>
    <definedName name="tables_9654" localSheetId="2">Date!#REF!</definedName>
    <definedName name="tables_9655" localSheetId="2">Date!#REF!</definedName>
    <definedName name="tables_9656" localSheetId="2">Date!#REF!</definedName>
    <definedName name="tables_9657" localSheetId="2">Date!#REF!</definedName>
    <definedName name="tables_9658" localSheetId="2">Date!#REF!</definedName>
    <definedName name="tables_9659" localSheetId="2">Date!#REF!</definedName>
    <definedName name="tables_966" localSheetId="2">Date!#REF!</definedName>
    <definedName name="tables_9660" localSheetId="2">Date!#REF!</definedName>
    <definedName name="tables_9661" localSheetId="2">Date!#REF!</definedName>
    <definedName name="tables_9662" localSheetId="2">Date!#REF!</definedName>
    <definedName name="tables_9663" localSheetId="2">Date!#REF!</definedName>
    <definedName name="tables_9664" localSheetId="2">Date!#REF!</definedName>
    <definedName name="tables_9665" localSheetId="2">Date!#REF!</definedName>
    <definedName name="tables_9666" localSheetId="2">Date!#REF!</definedName>
    <definedName name="tables_9667" localSheetId="2">Date!#REF!</definedName>
    <definedName name="tables_9668" localSheetId="2">Date!#REF!</definedName>
    <definedName name="tables_9669" localSheetId="2">Date!#REF!</definedName>
    <definedName name="tables_967" localSheetId="2">Date!#REF!</definedName>
    <definedName name="tables_9671" localSheetId="2">Date!#REF!</definedName>
    <definedName name="tables_9672" localSheetId="2">Date!#REF!</definedName>
    <definedName name="tables_9673" localSheetId="2">Date!#REF!</definedName>
    <definedName name="tables_9674" localSheetId="2">Date!#REF!</definedName>
    <definedName name="tables_9675" localSheetId="2">Date!#REF!</definedName>
    <definedName name="tables_9676" localSheetId="2">Date!#REF!</definedName>
    <definedName name="tables_9677" localSheetId="2">Date!#REF!</definedName>
    <definedName name="tables_9678" localSheetId="2">Date!#REF!</definedName>
    <definedName name="tables_9679" localSheetId="2">Date!#REF!</definedName>
    <definedName name="tables_968" localSheetId="2">Date!#REF!</definedName>
    <definedName name="tables_9680" localSheetId="2">Date!#REF!</definedName>
    <definedName name="tables_9681" localSheetId="2">Date!#REF!</definedName>
    <definedName name="tables_9682" localSheetId="2">Date!#REF!</definedName>
    <definedName name="tables_9683" localSheetId="2">Date!#REF!</definedName>
    <definedName name="tables_9684" localSheetId="2">Date!#REF!</definedName>
    <definedName name="tables_9685" localSheetId="2">Date!#REF!</definedName>
    <definedName name="tables_9686" localSheetId="2">Date!#REF!</definedName>
    <definedName name="tables_9687" localSheetId="2">Date!#REF!</definedName>
    <definedName name="tables_9688" localSheetId="2">Date!#REF!</definedName>
    <definedName name="tables_9689" localSheetId="2">Date!#REF!</definedName>
    <definedName name="tables_969" localSheetId="2">Date!#REF!</definedName>
    <definedName name="tables_9690" localSheetId="2">Date!#REF!</definedName>
    <definedName name="tables_9691" localSheetId="2">Date!#REF!</definedName>
    <definedName name="tables_9692" localSheetId="2">Date!#REF!</definedName>
    <definedName name="tables_9693" localSheetId="2">Date!#REF!</definedName>
    <definedName name="tables_9694" localSheetId="2">Date!#REF!</definedName>
    <definedName name="tables_9695" localSheetId="2">Date!#REF!</definedName>
    <definedName name="tables_9696" localSheetId="2">Date!#REF!</definedName>
    <definedName name="tables_9697" localSheetId="2">Date!#REF!</definedName>
    <definedName name="tables_9698" localSheetId="2">Date!#REF!</definedName>
    <definedName name="tables_9699" localSheetId="2">Date!#REF!</definedName>
    <definedName name="tables_97" localSheetId="2">Date!#REF!</definedName>
    <definedName name="tables_970" localSheetId="2">Date!#REF!</definedName>
    <definedName name="tables_9700" localSheetId="2">Date!#REF!</definedName>
    <definedName name="tables_9701" localSheetId="2">Date!#REF!</definedName>
    <definedName name="tables_9702" localSheetId="2">Date!#REF!</definedName>
    <definedName name="tables_9703" localSheetId="2">Date!#REF!</definedName>
    <definedName name="tables_9704" localSheetId="2">Date!#REF!</definedName>
    <definedName name="tables_9705" localSheetId="2">Date!#REF!</definedName>
    <definedName name="tables_971" localSheetId="2">Date!#REF!</definedName>
    <definedName name="tables_972" localSheetId="2">Date!#REF!</definedName>
    <definedName name="tables_973" localSheetId="2">Date!#REF!</definedName>
    <definedName name="tables_974" localSheetId="2">Date!#REF!</definedName>
    <definedName name="tables_975" localSheetId="2">Date!#REF!</definedName>
    <definedName name="tables_976" localSheetId="2">Date!#REF!</definedName>
    <definedName name="tables_977" localSheetId="2">Date!#REF!</definedName>
    <definedName name="tables_978" localSheetId="2">Date!#REF!</definedName>
    <definedName name="tables_979" localSheetId="2">Date!#REF!</definedName>
    <definedName name="tables_98" localSheetId="2">Date!#REF!</definedName>
    <definedName name="tables_980" localSheetId="2">Date!#REF!</definedName>
    <definedName name="tables_981" localSheetId="2">Date!#REF!</definedName>
    <definedName name="tables_982" localSheetId="2">Date!#REF!</definedName>
    <definedName name="tables_983" localSheetId="2">Date!#REF!</definedName>
    <definedName name="tables_984" localSheetId="2">Date!#REF!</definedName>
    <definedName name="tables_985" localSheetId="2">Date!#REF!</definedName>
    <definedName name="tables_986" localSheetId="2">Date!#REF!</definedName>
    <definedName name="tables_987" localSheetId="2">Date!#REF!</definedName>
    <definedName name="tables_988" localSheetId="2">Date!#REF!</definedName>
    <definedName name="tables_989" localSheetId="2">Date!#REF!</definedName>
    <definedName name="tables_99" localSheetId="2">Date!#REF!</definedName>
    <definedName name="tables_990" localSheetId="2">Date!#REF!</definedName>
    <definedName name="tables_991" localSheetId="2">Date!#REF!</definedName>
    <definedName name="tables_992" localSheetId="2">Date!#REF!</definedName>
    <definedName name="tables_993" localSheetId="2">Date!#REF!</definedName>
    <definedName name="tables_994" localSheetId="2">Date!#REF!</definedName>
    <definedName name="tables_995" localSheetId="2">Date!#REF!</definedName>
    <definedName name="tables_996" localSheetId="2">Date!#REF!</definedName>
    <definedName name="tables_997" localSheetId="2">Date!#REF!</definedName>
    <definedName name="tables_998" localSheetId="2">Date!#REF!</definedName>
    <definedName name="tables_999" localSheetId="2">Date!#REF!</definedName>
  </definedNames>
  <calcPr calcId="144525"/>
</workbook>
</file>

<file path=xl/calcChain.xml><?xml version="1.0" encoding="utf-8"?>
<calcChain xmlns="http://schemas.openxmlformats.org/spreadsheetml/2006/main">
  <c r="BC3" i="33" l="1"/>
  <c r="Y3" i="29"/>
  <c r="Y7" i="29"/>
  <c r="Y11" i="29"/>
  <c r="Y15" i="29"/>
  <c r="Y19" i="29"/>
  <c r="Y23" i="29"/>
  <c r="Y27" i="29"/>
  <c r="Y31" i="29"/>
  <c r="Y35" i="29"/>
  <c r="Y39" i="29"/>
  <c r="Y43" i="29"/>
  <c r="Y47" i="29"/>
  <c r="Y51" i="29"/>
  <c r="Y55" i="29"/>
  <c r="Y59" i="29"/>
  <c r="Y63" i="29"/>
  <c r="Y67" i="29"/>
  <c r="Y4" i="29"/>
  <c r="Y8" i="29"/>
  <c r="Y12" i="29"/>
  <c r="Y16" i="29"/>
  <c r="Y20" i="29"/>
  <c r="Y24" i="29"/>
  <c r="Y28" i="29"/>
  <c r="Y32" i="29"/>
  <c r="Y36" i="29"/>
  <c r="Y40" i="29"/>
  <c r="Y44" i="29"/>
  <c r="Y48" i="29"/>
  <c r="Y52" i="29"/>
  <c r="Y56" i="29"/>
  <c r="Y60" i="29"/>
  <c r="Y64" i="29"/>
  <c r="Y68" i="29"/>
  <c r="Y72" i="29"/>
  <c r="Y5" i="29"/>
  <c r="Y9" i="29"/>
  <c r="Y13" i="29"/>
  <c r="Y17" i="29"/>
  <c r="Y21" i="29"/>
  <c r="Y25" i="29"/>
  <c r="Y29" i="29"/>
  <c r="Y33" i="29"/>
  <c r="Y37" i="29"/>
  <c r="Y41" i="29"/>
  <c r="Y45" i="29"/>
  <c r="Y49" i="29"/>
  <c r="Y53" i="29"/>
  <c r="Y57" i="29"/>
  <c r="Y61" i="29"/>
  <c r="Y65" i="29"/>
  <c r="Y69" i="29"/>
  <c r="Y6" i="29"/>
  <c r="Y10" i="29"/>
  <c r="Y14" i="29"/>
  <c r="Y18" i="29"/>
  <c r="Y22" i="29"/>
  <c r="Y26" i="29"/>
  <c r="Y30" i="29"/>
  <c r="Y34" i="29"/>
  <c r="Y38" i="29"/>
  <c r="Y42" i="29"/>
  <c r="Y46" i="29"/>
  <c r="Y50" i="29"/>
  <c r="Y54" i="29"/>
  <c r="Y58" i="29"/>
  <c r="Y62" i="29"/>
  <c r="Y66" i="29"/>
  <c r="Y70" i="29"/>
  <c r="Y74" i="29"/>
  <c r="Y76" i="29"/>
  <c r="Y80" i="29"/>
  <c r="Y84" i="29"/>
  <c r="Y88" i="29"/>
  <c r="Y92" i="29"/>
  <c r="Y96" i="29"/>
  <c r="Y100" i="29"/>
  <c r="Y104" i="29"/>
  <c r="Y108" i="29"/>
  <c r="Y112" i="29"/>
  <c r="Y116" i="29"/>
  <c r="Y120" i="29"/>
  <c r="Y124" i="29"/>
  <c r="Y128" i="29"/>
  <c r="Y132" i="29"/>
  <c r="Y136" i="29"/>
  <c r="Y140" i="29"/>
  <c r="Y144" i="29"/>
  <c r="Y71" i="29"/>
  <c r="Y77" i="29"/>
  <c r="Y81" i="29"/>
  <c r="Y85" i="29"/>
  <c r="Y89" i="29"/>
  <c r="Y93" i="29"/>
  <c r="Y97" i="29"/>
  <c r="Y101" i="29"/>
  <c r="Y105" i="29"/>
  <c r="Y109" i="29"/>
  <c r="Y113" i="29"/>
  <c r="Y117" i="29"/>
  <c r="Y121" i="29"/>
  <c r="Y125" i="29"/>
  <c r="Y129" i="29"/>
  <c r="Y133" i="29"/>
  <c r="Y137" i="29"/>
  <c r="Y141" i="29"/>
  <c r="Y145" i="29"/>
  <c r="Y149" i="29"/>
  <c r="Y153" i="29"/>
  <c r="Y157" i="29"/>
  <c r="Y161" i="29"/>
  <c r="Y165" i="29"/>
  <c r="Y169" i="29"/>
  <c r="Y173" i="29"/>
  <c r="Y177" i="29"/>
  <c r="Y181" i="29"/>
  <c r="Y185" i="29"/>
  <c r="Y73" i="29"/>
  <c r="Y78" i="29"/>
  <c r="Y82" i="29"/>
  <c r="Y86" i="29"/>
  <c r="Y90" i="29"/>
  <c r="Y94" i="29"/>
  <c r="Y98" i="29"/>
  <c r="Y102" i="29"/>
  <c r="Y106" i="29"/>
  <c r="Y110" i="29"/>
  <c r="Y114" i="29"/>
  <c r="Y118" i="29"/>
  <c r="Y122" i="29"/>
  <c r="Y126" i="29"/>
  <c r="Y130" i="29"/>
  <c r="Y134" i="29"/>
  <c r="Y138" i="29"/>
  <c r="Y142" i="29"/>
  <c r="Y75" i="29"/>
  <c r="Y79" i="29"/>
  <c r="Y83" i="29"/>
  <c r="Y87" i="29"/>
  <c r="Y91" i="29"/>
  <c r="Y95" i="29"/>
  <c r="Y99" i="29"/>
  <c r="Y103" i="29"/>
  <c r="Y107" i="29"/>
  <c r="Y111" i="29"/>
  <c r="Y115" i="29"/>
  <c r="Y119" i="29"/>
  <c r="Y123" i="29"/>
  <c r="Y127" i="29"/>
  <c r="Y131" i="29"/>
  <c r="Y135" i="29"/>
  <c r="Y139" i="29"/>
  <c r="Y143" i="29"/>
  <c r="Y147" i="29"/>
  <c r="Y151" i="29"/>
  <c r="Y155" i="29"/>
  <c r="Y159" i="29"/>
  <c r="Y163" i="29"/>
  <c r="Y167" i="29"/>
  <c r="Y171" i="29"/>
  <c r="Y175" i="29"/>
  <c r="Y179" i="29"/>
  <c r="Y183" i="29"/>
  <c r="Y187" i="29"/>
  <c r="Y148" i="29"/>
  <c r="Y156" i="29"/>
  <c r="Y164" i="29"/>
  <c r="Y172" i="29"/>
  <c r="Y180" i="29"/>
  <c r="Y188" i="29"/>
  <c r="Y189" i="29"/>
  <c r="Y193" i="29"/>
  <c r="Y197" i="29"/>
  <c r="Y201" i="29"/>
  <c r="Y205" i="29"/>
  <c r="Y209" i="29"/>
  <c r="Y213" i="29"/>
  <c r="Y217" i="29"/>
  <c r="Y221" i="29"/>
  <c r="Y225" i="29"/>
  <c r="Y229" i="29"/>
  <c r="Y233" i="29"/>
  <c r="Y237" i="29"/>
  <c r="Y150" i="29"/>
  <c r="Y158" i="29"/>
  <c r="Y166" i="29"/>
  <c r="Y174" i="29"/>
  <c r="Y182" i="29"/>
  <c r="Y190" i="29"/>
  <c r="Y194" i="29"/>
  <c r="Y198" i="29"/>
  <c r="Y202" i="29"/>
  <c r="Y206" i="29"/>
  <c r="Y210" i="29"/>
  <c r="Y214" i="29"/>
  <c r="Y218" i="29"/>
  <c r="Y222" i="29"/>
  <c r="Y226" i="29"/>
  <c r="Y230" i="29"/>
  <c r="Y234" i="29"/>
  <c r="Y238" i="29"/>
  <c r="Y152" i="29"/>
  <c r="Y160" i="29"/>
  <c r="Y168" i="29"/>
  <c r="Y176" i="29"/>
  <c r="Y184" i="29"/>
  <c r="Y191" i="29"/>
  <c r="Y195" i="29"/>
  <c r="Y199" i="29"/>
  <c r="Y203" i="29"/>
  <c r="Y207" i="29"/>
  <c r="Y211" i="29"/>
  <c r="Y215" i="29"/>
  <c r="Y219" i="29"/>
  <c r="Y223" i="29"/>
  <c r="Y227" i="29"/>
  <c r="Y231" i="29"/>
  <c r="Y146" i="29"/>
  <c r="Y154" i="29"/>
  <c r="Y162" i="29"/>
  <c r="Y170" i="29"/>
  <c r="Y178" i="29"/>
  <c r="Y186" i="29"/>
  <c r="Y192" i="29"/>
  <c r="Y196" i="29"/>
  <c r="Y200" i="29"/>
  <c r="Y204" i="29"/>
  <c r="Y208" i="29"/>
  <c r="Y212" i="29"/>
  <c r="Y216" i="29"/>
  <c r="Y220" i="29"/>
  <c r="Y224" i="29"/>
  <c r="Y228" i="29"/>
  <c r="Y232" i="29"/>
  <c r="Y235" i="29"/>
  <c r="Y242" i="29"/>
  <c r="Y246" i="29"/>
  <c r="Y250" i="29"/>
  <c r="Y254" i="29"/>
  <c r="Y258" i="29"/>
  <c r="Y262" i="29"/>
  <c r="Y266" i="29"/>
  <c r="Y270" i="29"/>
  <c r="Y274" i="29"/>
  <c r="Y278" i="29"/>
  <c r="Y282" i="29"/>
  <c r="Y286" i="29"/>
  <c r="Y290" i="29"/>
  <c r="Y294" i="29"/>
  <c r="Y298" i="29"/>
  <c r="Y302" i="29"/>
  <c r="Y306" i="29"/>
  <c r="Y310" i="29"/>
  <c r="Y314" i="29"/>
  <c r="Y318" i="29"/>
  <c r="Y322" i="29"/>
  <c r="Y326" i="29"/>
  <c r="Y330" i="29"/>
  <c r="Y334" i="29"/>
  <c r="Y338" i="29"/>
  <c r="Y342" i="29"/>
  <c r="Y346" i="29"/>
  <c r="Y350" i="29"/>
  <c r="Y354" i="29"/>
  <c r="Y358" i="29"/>
  <c r="Y362" i="29"/>
  <c r="Y366" i="29"/>
  <c r="Y370" i="29"/>
  <c r="Y374" i="29"/>
  <c r="Y378" i="29"/>
  <c r="Y382" i="29"/>
  <c r="Y243" i="29"/>
  <c r="Y247" i="29"/>
  <c r="Y251" i="29"/>
  <c r="Y255" i="29"/>
  <c r="Y259" i="29"/>
  <c r="Y263" i="29"/>
  <c r="Y267" i="29"/>
  <c r="Y271" i="29"/>
  <c r="Y275" i="29"/>
  <c r="Y279" i="29"/>
  <c r="Y283" i="29"/>
  <c r="Y287" i="29"/>
  <c r="Y291" i="29"/>
  <c r="Y295" i="29"/>
  <c r="Y299" i="29"/>
  <c r="Y303" i="29"/>
  <c r="Y307" i="29"/>
  <c r="Y311" i="29"/>
  <c r="Y315" i="29"/>
  <c r="Y319" i="29"/>
  <c r="Y323" i="29"/>
  <c r="Y327" i="29"/>
  <c r="Y331" i="29"/>
  <c r="Y335" i="29"/>
  <c r="Y339" i="29"/>
  <c r="Y343" i="29"/>
  <c r="Y347" i="29"/>
  <c r="Y351" i="29"/>
  <c r="Y355" i="29"/>
  <c r="Y359" i="29"/>
  <c r="Y363" i="29"/>
  <c r="Y367" i="29"/>
  <c r="Y371" i="29"/>
  <c r="Y375" i="29"/>
  <c r="Y379" i="29"/>
  <c r="Y239" i="29"/>
  <c r="Y240" i="29"/>
  <c r="Y244" i="29"/>
  <c r="Y248" i="29"/>
  <c r="Y252" i="29"/>
  <c r="Y256" i="29"/>
  <c r="Y260" i="29"/>
  <c r="Y264" i="29"/>
  <c r="Y268" i="29"/>
  <c r="Y272" i="29"/>
  <c r="Y276" i="29"/>
  <c r="Y280" i="29"/>
  <c r="Y284" i="29"/>
  <c r="Y288" i="29"/>
  <c r="Y292" i="29"/>
  <c r="Y296" i="29"/>
  <c r="Y300" i="29"/>
  <c r="Y304" i="29"/>
  <c r="Y308" i="29"/>
  <c r="Y312" i="29"/>
  <c r="Y316" i="29"/>
  <c r="Y320" i="29"/>
  <c r="Y324" i="29"/>
  <c r="Y328" i="29"/>
  <c r="Y332" i="29"/>
  <c r="Y336" i="29"/>
  <c r="Y340" i="29"/>
  <c r="Y344" i="29"/>
  <c r="Y348" i="29"/>
  <c r="Y352" i="29"/>
  <c r="Y356" i="29"/>
  <c r="Y360" i="29"/>
  <c r="Y364" i="29"/>
  <c r="Y368" i="29"/>
  <c r="Y372" i="29"/>
  <c r="Y376" i="29"/>
  <c r="Y380" i="29"/>
  <c r="Y236" i="29"/>
  <c r="Y241" i="29"/>
  <c r="Y245" i="29"/>
  <c r="Y249" i="29"/>
  <c r="Y253" i="29"/>
  <c r="Y257" i="29"/>
  <c r="Y261" i="29"/>
  <c r="Y265" i="29"/>
  <c r="Y269" i="29"/>
  <c r="Y273" i="29"/>
  <c r="Y277" i="29"/>
  <c r="Y281" i="29"/>
  <c r="Y285" i="29"/>
  <c r="Y289" i="29"/>
  <c r="Y293" i="29"/>
  <c r="Y297" i="29"/>
  <c r="Y301" i="29"/>
  <c r="Y305" i="29"/>
  <c r="Y309" i="29"/>
  <c r="Y313" i="29"/>
  <c r="Y317" i="29"/>
  <c r="Y321" i="29"/>
  <c r="Y325" i="29"/>
  <c r="Y329" i="29"/>
  <c r="Y333" i="29"/>
  <c r="Y337" i="29"/>
  <c r="Y341" i="29"/>
  <c r="Y345" i="29"/>
  <c r="Y349" i="29"/>
  <c r="Y353" i="29"/>
  <c r="Y357" i="29"/>
  <c r="Y361" i="29"/>
  <c r="Y365" i="29"/>
  <c r="Y369" i="29"/>
  <c r="Y373" i="29"/>
  <c r="Y377" i="29"/>
  <c r="Y381" i="29"/>
  <c r="Y385" i="29"/>
  <c r="Y389" i="29"/>
  <c r="Y393" i="29"/>
  <c r="Y397" i="29"/>
  <c r="Y401" i="29"/>
  <c r="Y405" i="29"/>
  <c r="Y409" i="29"/>
  <c r="Y413" i="29"/>
  <c r="Y417" i="29"/>
  <c r="Y421" i="29"/>
  <c r="Y425" i="29"/>
  <c r="Y429" i="29"/>
  <c r="Y433" i="29"/>
  <c r="Y437" i="29"/>
  <c r="Y441" i="29"/>
  <c r="Y445" i="29"/>
  <c r="Y449" i="29"/>
  <c r="Y453" i="29"/>
  <c r="Y457" i="29"/>
  <c r="Y461" i="29"/>
  <c r="Y465" i="29"/>
  <c r="Y469" i="29"/>
  <c r="Y473" i="29"/>
  <c r="Y477" i="29"/>
  <c r="Y481" i="29"/>
  <c r="Y485" i="29"/>
  <c r="Y489" i="29"/>
  <c r="Y493" i="29"/>
  <c r="Y497" i="29"/>
  <c r="Y501" i="29"/>
  <c r="Y505" i="29"/>
  <c r="Y509" i="29"/>
  <c r="Y513" i="29"/>
  <c r="Y517" i="29"/>
  <c r="Y521" i="29"/>
  <c r="Y525" i="29"/>
  <c r="Y386" i="29"/>
  <c r="Y390" i="29"/>
  <c r="Y394" i="29"/>
  <c r="Y398" i="29"/>
  <c r="Y402" i="29"/>
  <c r="Y406" i="29"/>
  <c r="Y410" i="29"/>
  <c r="Y414" i="29"/>
  <c r="Y418" i="29"/>
  <c r="Y422" i="29"/>
  <c r="Y426" i="29"/>
  <c r="Y430" i="29"/>
  <c r="Y434" i="29"/>
  <c r="Y438" i="29"/>
  <c r="Y442" i="29"/>
  <c r="Y446" i="29"/>
  <c r="Y450" i="29"/>
  <c r="Y454" i="29"/>
  <c r="Y458" i="29"/>
  <c r="Y462" i="29"/>
  <c r="Y466" i="29"/>
  <c r="Y470" i="29"/>
  <c r="Y474" i="29"/>
  <c r="Y478" i="29"/>
  <c r="Y482" i="29"/>
  <c r="Y486" i="29"/>
  <c r="Y490" i="29"/>
  <c r="Y494" i="29"/>
  <c r="Y498" i="29"/>
  <c r="Y502" i="29"/>
  <c r="Y506" i="29"/>
  <c r="Y510" i="29"/>
  <c r="Y514" i="29"/>
  <c r="Y518" i="29"/>
  <c r="Y522" i="29"/>
  <c r="Y526" i="29"/>
  <c r="Y383" i="29"/>
  <c r="Y387" i="29"/>
  <c r="Y391" i="29"/>
  <c r="Y395" i="29"/>
  <c r="Y399" i="29"/>
  <c r="Y403" i="29"/>
  <c r="Y407" i="29"/>
  <c r="Y411" i="29"/>
  <c r="Y415" i="29"/>
  <c r="Y419" i="29"/>
  <c r="Y423" i="29"/>
  <c r="Y427" i="29"/>
  <c r="Y431" i="29"/>
  <c r="Y435" i="29"/>
  <c r="Y439" i="29"/>
  <c r="Y443" i="29"/>
  <c r="Y447" i="29"/>
  <c r="Y451" i="29"/>
  <c r="Y455" i="29"/>
  <c r="Y459" i="29"/>
  <c r="Y463" i="29"/>
  <c r="Y467" i="29"/>
  <c r="Y471" i="29"/>
  <c r="Y475" i="29"/>
  <c r="Y479" i="29"/>
  <c r="Y483" i="29"/>
  <c r="Y487" i="29"/>
  <c r="Y491" i="29"/>
  <c r="Y495" i="29"/>
  <c r="Y499" i="29"/>
  <c r="Y503" i="29"/>
  <c r="Y507" i="29"/>
  <c r="Y511" i="29"/>
  <c r="Y515" i="29"/>
  <c r="Y519" i="29"/>
  <c r="Y523" i="29"/>
  <c r="Y527" i="29"/>
  <c r="Y384" i="29"/>
  <c r="Y388" i="29"/>
  <c r="Y392" i="29"/>
  <c r="Y396" i="29"/>
  <c r="Y400" i="29"/>
  <c r="Y404" i="29"/>
  <c r="Y408" i="29"/>
  <c r="Y412" i="29"/>
  <c r="Y416" i="29"/>
  <c r="Y420" i="29"/>
  <c r="Y424" i="29"/>
  <c r="Y428" i="29"/>
  <c r="Y432" i="29"/>
  <c r="Y436" i="29"/>
  <c r="Y440" i="29"/>
  <c r="Y444" i="29"/>
  <c r="Y448" i="29"/>
  <c r="Y452" i="29"/>
  <c r="Y456" i="29"/>
  <c r="Y460" i="29"/>
  <c r="Y464" i="29"/>
  <c r="Y468" i="29"/>
  <c r="Y472" i="29"/>
  <c r="Y476" i="29"/>
  <c r="Y480" i="29"/>
  <c r="Y484" i="29"/>
  <c r="Y488" i="29"/>
  <c r="Y492" i="29"/>
  <c r="Y496" i="29"/>
  <c r="Y500" i="29"/>
  <c r="Y504" i="29"/>
  <c r="Y508" i="29"/>
  <c r="Y512" i="29"/>
  <c r="Y516" i="29"/>
  <c r="Y520" i="29"/>
  <c r="Y524" i="29"/>
  <c r="Y528" i="29"/>
  <c r="Y529" i="29"/>
  <c r="Y533" i="29"/>
  <c r="Y537" i="29"/>
  <c r="Y541" i="29"/>
  <c r="Y545" i="29"/>
  <c r="Y549" i="29"/>
  <c r="Y553" i="29"/>
  <c r="Y557" i="29"/>
  <c r="Y561" i="29"/>
  <c r="Y565" i="29"/>
  <c r="Y569" i="29"/>
  <c r="Y573" i="29"/>
  <c r="Y577" i="29"/>
  <c r="Y581" i="29"/>
  <c r="Y585" i="29"/>
  <c r="Y589" i="29"/>
  <c r="Y593" i="29"/>
  <c r="Y597" i="29"/>
  <c r="Y601" i="29"/>
  <c r="Y605" i="29"/>
  <c r="Y609" i="29"/>
  <c r="Y613" i="29"/>
  <c r="Y617" i="29"/>
  <c r="Y621" i="29"/>
  <c r="Y625" i="29"/>
  <c r="Y629" i="29"/>
  <c r="Y633" i="29"/>
  <c r="Y637" i="29"/>
  <c r="Y641" i="29"/>
  <c r="Y645" i="29"/>
  <c r="Y530" i="29"/>
  <c r="Y534" i="29"/>
  <c r="Y538" i="29"/>
  <c r="Y542" i="29"/>
  <c r="Y546" i="29"/>
  <c r="Y550" i="29"/>
  <c r="Y554" i="29"/>
  <c r="Y558" i="29"/>
  <c r="Y562" i="29"/>
  <c r="Y566" i="29"/>
  <c r="Y570" i="29"/>
  <c r="Y574" i="29"/>
  <c r="Y578" i="29"/>
  <c r="Y582" i="29"/>
  <c r="Y586" i="29"/>
  <c r="Y590" i="29"/>
  <c r="Y594" i="29"/>
  <c r="Y598" i="29"/>
  <c r="Y602" i="29"/>
  <c r="Y606" i="29"/>
  <c r="Y610" i="29"/>
  <c r="Y614" i="29"/>
  <c r="Y618" i="29"/>
  <c r="Y622" i="29"/>
  <c r="Y626" i="29"/>
  <c r="Y630" i="29"/>
  <c r="Y634" i="29"/>
  <c r="Y638" i="29"/>
  <c r="Y642" i="29"/>
  <c r="Y646" i="29"/>
  <c r="Y650" i="29"/>
  <c r="Y654" i="29"/>
  <c r="Y658" i="29"/>
  <c r="Y662" i="29"/>
  <c r="Y666" i="29"/>
  <c r="Y670" i="29"/>
  <c r="Y674" i="29"/>
  <c r="Y531" i="29"/>
  <c r="Y535" i="29"/>
  <c r="Y539" i="29"/>
  <c r="Y543" i="29"/>
  <c r="Y547" i="29"/>
  <c r="Y551" i="29"/>
  <c r="Y555" i="29"/>
  <c r="Y559" i="29"/>
  <c r="Y563" i="29"/>
  <c r="Y567" i="29"/>
  <c r="Y571" i="29"/>
  <c r="Y575" i="29"/>
  <c r="Y579" i="29"/>
  <c r="Y583" i="29"/>
  <c r="Y587" i="29"/>
  <c r="Y591" i="29"/>
  <c r="Y595" i="29"/>
  <c r="Y599" i="29"/>
  <c r="Y603" i="29"/>
  <c r="Y607" i="29"/>
  <c r="Y611" i="29"/>
  <c r="Y615" i="29"/>
  <c r="Y619" i="29"/>
  <c r="Y623" i="29"/>
  <c r="Y627" i="29"/>
  <c r="Y631" i="29"/>
  <c r="Y635" i="29"/>
  <c r="Y639" i="29"/>
  <c r="Y643" i="29"/>
  <c r="Y532" i="29"/>
  <c r="Y536" i="29"/>
  <c r="Y540" i="29"/>
  <c r="Y544" i="29"/>
  <c r="Y548" i="29"/>
  <c r="Y552" i="29"/>
  <c r="Y556" i="29"/>
  <c r="Y560" i="29"/>
  <c r="Y564" i="29"/>
  <c r="Y568" i="29"/>
  <c r="Y572" i="29"/>
  <c r="Y576" i="29"/>
  <c r="Y580" i="29"/>
  <c r="Y584" i="29"/>
  <c r="Y588" i="29"/>
  <c r="Y592" i="29"/>
  <c r="Y596" i="29"/>
  <c r="Y600" i="29"/>
  <c r="Y604" i="29"/>
  <c r="Y608" i="29"/>
  <c r="Y612" i="29"/>
  <c r="Y616" i="29"/>
  <c r="Y620" i="29"/>
  <c r="Y624" i="29"/>
  <c r="Y628" i="29"/>
  <c r="Y632" i="29"/>
  <c r="Y636" i="29"/>
  <c r="Y640" i="29"/>
  <c r="Y644" i="29"/>
  <c r="Y648" i="29"/>
  <c r="Y652" i="29"/>
  <c r="Y656" i="29"/>
  <c r="Y660" i="29"/>
  <c r="Y664" i="29"/>
  <c r="Y668" i="29"/>
  <c r="Y672" i="29"/>
  <c r="Y649" i="29"/>
  <c r="Y657" i="29"/>
  <c r="Y665" i="29"/>
  <c r="Y673" i="29"/>
  <c r="Y676" i="29"/>
  <c r="Y680" i="29"/>
  <c r="Y684" i="29"/>
  <c r="Y688" i="29"/>
  <c r="Y692" i="29"/>
  <c r="Y696" i="29"/>
  <c r="Y700" i="29"/>
  <c r="Y704" i="29"/>
  <c r="Y708" i="29"/>
  <c r="Y712" i="29"/>
  <c r="Y716" i="29"/>
  <c r="Y720" i="29"/>
  <c r="Y724" i="29"/>
  <c r="Y728" i="29"/>
  <c r="Y732" i="29"/>
  <c r="Y736" i="29"/>
  <c r="Y740" i="29"/>
  <c r="Y744" i="29"/>
  <c r="Y748" i="29"/>
  <c r="Y752" i="29"/>
  <c r="Y756" i="29"/>
  <c r="Y760" i="29"/>
  <c r="Y764" i="29"/>
  <c r="Y768" i="29"/>
  <c r="Y772" i="29"/>
  <c r="Y776" i="29"/>
  <c r="Y780" i="29"/>
  <c r="Y784" i="29"/>
  <c r="Y788" i="29"/>
  <c r="Y792" i="29"/>
  <c r="Y796" i="29"/>
  <c r="Y800" i="29"/>
  <c r="Y804" i="29"/>
  <c r="Y651" i="29"/>
  <c r="Y659" i="29"/>
  <c r="Y667" i="29"/>
  <c r="Y677" i="29"/>
  <c r="Y681" i="29"/>
  <c r="Y685" i="29"/>
  <c r="Y689" i="29"/>
  <c r="Y693" i="29"/>
  <c r="Y697" i="29"/>
  <c r="Y701" i="29"/>
  <c r="Y705" i="29"/>
  <c r="Y709" i="29"/>
  <c r="Y713" i="29"/>
  <c r="Y717" i="29"/>
  <c r="Y721" i="29"/>
  <c r="Y725" i="29"/>
  <c r="Y729" i="29"/>
  <c r="Y733" i="29"/>
  <c r="Y737" i="29"/>
  <c r="Y741" i="29"/>
  <c r="Y745" i="29"/>
  <c r="Y749" i="29"/>
  <c r="Y753" i="29"/>
  <c r="Y757" i="29"/>
  <c r="Y761" i="29"/>
  <c r="Y765" i="29"/>
  <c r="Y769" i="29"/>
  <c r="Y773" i="29"/>
  <c r="Y777" i="29"/>
  <c r="Y781" i="29"/>
  <c r="Y785" i="29"/>
  <c r="Y789" i="29"/>
  <c r="Y793" i="29"/>
  <c r="Y797" i="29"/>
  <c r="Y801" i="29"/>
  <c r="Y805" i="29"/>
  <c r="Y809" i="29"/>
  <c r="Y813" i="29"/>
  <c r="Y817" i="29"/>
  <c r="Y821" i="29"/>
  <c r="Y825" i="29"/>
  <c r="Y829" i="29"/>
  <c r="Y833" i="29"/>
  <c r="Y837" i="29"/>
  <c r="Y841" i="29"/>
  <c r="Y653" i="29"/>
  <c r="Y661" i="29"/>
  <c r="Y669" i="29"/>
  <c r="Y678" i="29"/>
  <c r="Y682" i="29"/>
  <c r="Y686" i="29"/>
  <c r="Y690" i="29"/>
  <c r="Y694" i="29"/>
  <c r="Y698" i="29"/>
  <c r="Y702" i="29"/>
  <c r="Y706" i="29"/>
  <c r="Y710" i="29"/>
  <c r="Y714" i="29"/>
  <c r="Y718" i="29"/>
  <c r="Y722" i="29"/>
  <c r="Y726" i="29"/>
  <c r="Y730" i="29"/>
  <c r="Y734" i="29"/>
  <c r="Y738" i="29"/>
  <c r="Y742" i="29"/>
  <c r="Y746" i="29"/>
  <c r="Y750" i="29"/>
  <c r="Y754" i="29"/>
  <c r="Y758" i="29"/>
  <c r="Y762" i="29"/>
  <c r="Y766" i="29"/>
  <c r="Y770" i="29"/>
  <c r="Y774" i="29"/>
  <c r="Y778" i="29"/>
  <c r="Y782" i="29"/>
  <c r="Y786" i="29"/>
  <c r="Y790" i="29"/>
  <c r="Y794" i="29"/>
  <c r="Y798" i="29"/>
  <c r="Y802" i="29"/>
  <c r="Y647" i="29"/>
  <c r="Y655" i="29"/>
  <c r="Y663" i="29"/>
  <c r="Y671" i="29"/>
  <c r="Y675" i="29"/>
  <c r="Y679" i="29"/>
  <c r="Y683" i="29"/>
  <c r="Y687" i="29"/>
  <c r="Y691" i="29"/>
  <c r="Y695" i="29"/>
  <c r="Y699" i="29"/>
  <c r="Y703" i="29"/>
  <c r="Y707" i="29"/>
  <c r="Y711" i="29"/>
  <c r="Y715" i="29"/>
  <c r="Y719" i="29"/>
  <c r="Y723" i="29"/>
  <c r="Y727" i="29"/>
  <c r="Y731" i="29"/>
  <c r="Y735" i="29"/>
  <c r="Y739" i="29"/>
  <c r="Y743" i="29"/>
  <c r="Y747" i="29"/>
  <c r="Y751" i="29"/>
  <c r="Y755" i="29"/>
  <c r="Y759" i="29"/>
  <c r="Y763" i="29"/>
  <c r="Y767" i="29"/>
  <c r="Y771" i="29"/>
  <c r="Y775" i="29"/>
  <c r="Y779" i="29"/>
  <c r="Y783" i="29"/>
  <c r="Y787" i="29"/>
  <c r="Y791" i="29"/>
  <c r="Y795" i="29"/>
  <c r="Y799" i="29"/>
  <c r="Y803" i="29"/>
  <c r="Y807" i="29"/>
  <c r="Y811" i="29"/>
  <c r="Y815" i="29"/>
  <c r="Y819" i="29"/>
  <c r="Y823" i="29"/>
  <c r="Y827" i="29"/>
  <c r="Y831" i="29"/>
  <c r="Y835" i="29"/>
  <c r="Y839" i="29"/>
  <c r="Y806" i="29"/>
  <c r="Y814" i="29"/>
  <c r="Y822" i="29"/>
  <c r="Y830" i="29"/>
  <c r="Y838" i="29"/>
  <c r="Y844" i="29"/>
  <c r="Y848" i="29"/>
  <c r="Y852" i="29"/>
  <c r="Y856" i="29"/>
  <c r="Y860" i="29"/>
  <c r="Y864" i="29"/>
  <c r="Y868" i="29"/>
  <c r="Y872" i="29"/>
  <c r="Y876" i="29"/>
  <c r="Y880" i="29"/>
  <c r="Y884" i="29"/>
  <c r="Y888" i="29"/>
  <c r="Y892" i="29"/>
  <c r="Y896" i="29"/>
  <c r="Y900" i="29"/>
  <c r="Y904" i="29"/>
  <c r="Y908" i="29"/>
  <c r="Y912" i="29"/>
  <c r="Y916" i="29"/>
  <c r="Y920" i="29"/>
  <c r="Y924" i="29"/>
  <c r="Y928" i="29"/>
  <c r="Y932" i="29"/>
  <c r="Y936" i="29"/>
  <c r="Y940" i="29"/>
  <c r="Y944" i="29"/>
  <c r="Y948" i="29"/>
  <c r="Y952" i="29"/>
  <c r="Y956" i="29"/>
  <c r="Y960" i="29"/>
  <c r="Y964" i="29"/>
  <c r="Y968" i="29"/>
  <c r="Y972" i="29"/>
  <c r="Y976" i="29"/>
  <c r="Y980" i="29"/>
  <c r="Y984" i="29"/>
  <c r="Y988" i="29"/>
  <c r="Y992" i="29"/>
  <c r="Y996" i="29"/>
  <c r="Y1000" i="29"/>
  <c r="Y1004" i="29"/>
  <c r="Y1008" i="29"/>
  <c r="Y1012" i="29"/>
  <c r="Y1016" i="29"/>
  <c r="Y1020" i="29"/>
  <c r="Y1024" i="29"/>
  <c r="Y1028" i="29"/>
  <c r="Y1032" i="29"/>
  <c r="Y1036" i="29"/>
  <c r="Y1040" i="29"/>
  <c r="Y1044" i="29"/>
  <c r="Y1048" i="29"/>
  <c r="Y1052" i="29"/>
  <c r="Y1056" i="29"/>
  <c r="Y1060" i="29"/>
  <c r="Y1064" i="29"/>
  <c r="Y1068" i="29"/>
  <c r="Y1072" i="29"/>
  <c r="Y1076" i="29"/>
  <c r="Y1080" i="29"/>
  <c r="Y1084" i="29"/>
  <c r="Y1088" i="29"/>
  <c r="Y1092" i="29"/>
  <c r="Y1096" i="29"/>
  <c r="Y1100" i="29"/>
  <c r="Y1104" i="29"/>
  <c r="Y1108" i="29"/>
  <c r="Y808" i="29"/>
  <c r="Y816" i="29"/>
  <c r="Y824" i="29"/>
  <c r="Y832" i="29"/>
  <c r="Y840" i="29"/>
  <c r="Y845" i="29"/>
  <c r="Y849" i="29"/>
  <c r="Y853" i="29"/>
  <c r="Y857" i="29"/>
  <c r="Y861" i="29"/>
  <c r="Y865" i="29"/>
  <c r="Y869" i="29"/>
  <c r="Y873" i="29"/>
  <c r="Y877" i="29"/>
  <c r="Y881" i="29"/>
  <c r="Y885" i="29"/>
  <c r="Y889" i="29"/>
  <c r="Y893" i="29"/>
  <c r="Y897" i="29"/>
  <c r="Y901" i="29"/>
  <c r="Y905" i="29"/>
  <c r="Y909" i="29"/>
  <c r="Y913" i="29"/>
  <c r="Y917" i="29"/>
  <c r="Y921" i="29"/>
  <c r="Y925" i="29"/>
  <c r="Y929" i="29"/>
  <c r="Y933" i="29"/>
  <c r="Y937" i="29"/>
  <c r="Y941" i="29"/>
  <c r="Y945" i="29"/>
  <c r="Y949" i="29"/>
  <c r="Y953" i="29"/>
  <c r="Y957" i="29"/>
  <c r="Y961" i="29"/>
  <c r="Y965" i="29"/>
  <c r="Y969" i="29"/>
  <c r="Y973" i="29"/>
  <c r="Y977" i="29"/>
  <c r="Y981" i="29"/>
  <c r="Y985" i="29"/>
  <c r="Y989" i="29"/>
  <c r="Y993" i="29"/>
  <c r="Y997" i="29"/>
  <c r="Y1001" i="29"/>
  <c r="Y1005" i="29"/>
  <c r="Y1009" i="29"/>
  <c r="Y1013" i="29"/>
  <c r="Y1017" i="29"/>
  <c r="Y1021" i="29"/>
  <c r="Y1025" i="29"/>
  <c r="Y1029" i="29"/>
  <c r="Y1033" i="29"/>
  <c r="Y1037" i="29"/>
  <c r="Y1041" i="29"/>
  <c r="Y1045" i="29"/>
  <c r="Y1049" i="29"/>
  <c r="Y1053" i="29"/>
  <c r="Y1057" i="29"/>
  <c r="Y1061" i="29"/>
  <c r="Y1065" i="29"/>
  <c r="Y1069" i="29"/>
  <c r="Y1073" i="29"/>
  <c r="Y1077" i="29"/>
  <c r="Y1081" i="29"/>
  <c r="Y1085" i="29"/>
  <c r="Y1089" i="29"/>
  <c r="Y1093" i="29"/>
  <c r="Y1097" i="29"/>
  <c r="Y1101" i="29"/>
  <c r="Y1105" i="29"/>
  <c r="Y1109" i="29"/>
  <c r="Y1113" i="29"/>
  <c r="Y810" i="29"/>
  <c r="Y818" i="29"/>
  <c r="Y826" i="29"/>
  <c r="Y834" i="29"/>
  <c r="Y842" i="29"/>
  <c r="Y846" i="29"/>
  <c r="Y850" i="29"/>
  <c r="Y854" i="29"/>
  <c r="Y858" i="29"/>
  <c r="Y862" i="29"/>
  <c r="Y866" i="29"/>
  <c r="Y870" i="29"/>
  <c r="Y874" i="29"/>
  <c r="Y878" i="29"/>
  <c r="Y882" i="29"/>
  <c r="Y886" i="29"/>
  <c r="Y890" i="29"/>
  <c r="Y894" i="29"/>
  <c r="Y898" i="29"/>
  <c r="Y902" i="29"/>
  <c r="Y906" i="29"/>
  <c r="Y910" i="29"/>
  <c r="Y914" i="29"/>
  <c r="Y918" i="29"/>
  <c r="Y922" i="29"/>
  <c r="Y926" i="29"/>
  <c r="Y930" i="29"/>
  <c r="Y934" i="29"/>
  <c r="Y938" i="29"/>
  <c r="Y942" i="29"/>
  <c r="Y946" i="29"/>
  <c r="Y950" i="29"/>
  <c r="Y954" i="29"/>
  <c r="Y958" i="29"/>
  <c r="Y962" i="29"/>
  <c r="Y966" i="29"/>
  <c r="Y970" i="29"/>
  <c r="Y974" i="29"/>
  <c r="Y978" i="29"/>
  <c r="Y982" i="29"/>
  <c r="Y986" i="29"/>
  <c r="Y990" i="29"/>
  <c r="Y994" i="29"/>
  <c r="Y998" i="29"/>
  <c r="Y1002" i="29"/>
  <c r="Y1006" i="29"/>
  <c r="Y1010" i="29"/>
  <c r="Y1014" i="29"/>
  <c r="Y1018" i="29"/>
  <c r="Y1022" i="29"/>
  <c r="Y1026" i="29"/>
  <c r="Y1030" i="29"/>
  <c r="Y1034" i="29"/>
  <c r="Y1038" i="29"/>
  <c r="Y1042" i="29"/>
  <c r="Y1046" i="29"/>
  <c r="Y1050" i="29"/>
  <c r="Y1054" i="29"/>
  <c r="Y1058" i="29"/>
  <c r="Y1062" i="29"/>
  <c r="Y1066" i="29"/>
  <c r="Y1070" i="29"/>
  <c r="Y1074" i="29"/>
  <c r="Y1078" i="29"/>
  <c r="Y1082" i="29"/>
  <c r="Y1086" i="29"/>
  <c r="Y1090" i="29"/>
  <c r="Y1094" i="29"/>
  <c r="Y1098" i="29"/>
  <c r="Y1102" i="29"/>
  <c r="Y1106" i="29"/>
  <c r="Y812" i="29"/>
  <c r="Y820" i="29"/>
  <c r="Y828" i="29"/>
  <c r="Y836" i="29"/>
  <c r="Y843" i="29"/>
  <c r="Y847" i="29"/>
  <c r="Y851" i="29"/>
  <c r="Y855" i="29"/>
  <c r="Y859" i="29"/>
  <c r="Y863" i="29"/>
  <c r="Y867" i="29"/>
  <c r="Y871" i="29"/>
  <c r="Y875" i="29"/>
  <c r="Y879" i="29"/>
  <c r="Y883" i="29"/>
  <c r="Y887" i="29"/>
  <c r="Y891" i="29"/>
  <c r="Y895" i="29"/>
  <c r="Y899" i="29"/>
  <c r="Y903" i="29"/>
  <c r="Y907" i="29"/>
  <c r="Y911" i="29"/>
  <c r="Y915" i="29"/>
  <c r="Y919" i="29"/>
  <c r="Y923" i="29"/>
  <c r="Y927" i="29"/>
  <c r="Y931" i="29"/>
  <c r="Y935" i="29"/>
  <c r="Y939" i="29"/>
  <c r="Y943" i="29"/>
  <c r="Y947" i="29"/>
  <c r="Y951" i="29"/>
  <c r="Y955" i="29"/>
  <c r="Y959" i="29"/>
  <c r="Y963" i="29"/>
  <c r="Y967" i="29"/>
  <c r="Y971" i="29"/>
  <c r="Y975" i="29"/>
  <c r="Y979" i="29"/>
  <c r="Y983" i="29"/>
  <c r="Y987" i="29"/>
  <c r="Y991" i="29"/>
  <c r="Y995" i="29"/>
  <c r="Y999" i="29"/>
  <c r="Y1003" i="29"/>
  <c r="Y1007" i="29"/>
  <c r="Y1011" i="29"/>
  <c r="Y1015" i="29"/>
  <c r="Y1019" i="29"/>
  <c r="Y1023" i="29"/>
  <c r="Y1027" i="29"/>
  <c r="Y1031" i="29"/>
  <c r="Y1035" i="29"/>
  <c r="Y1039" i="29"/>
  <c r="Y1043" i="29"/>
  <c r="Y1047" i="29"/>
  <c r="Y1051" i="29"/>
  <c r="Y1055" i="29"/>
  <c r="Y1059" i="29"/>
  <c r="Y1063" i="29"/>
  <c r="Y1067" i="29"/>
  <c r="Y1071" i="29"/>
  <c r="Y1075" i="29"/>
  <c r="Y1079" i="29"/>
  <c r="Y1083" i="29"/>
  <c r="Y1087" i="29"/>
  <c r="Y1091" i="29"/>
  <c r="Y1095" i="29"/>
  <c r="Y1099" i="29"/>
  <c r="Y1103" i="29"/>
  <c r="Y1107" i="29"/>
  <c r="Y1111" i="29"/>
  <c r="Y1115" i="29"/>
  <c r="Y1112" i="29"/>
  <c r="Y1118" i="29"/>
  <c r="Y1122" i="29"/>
  <c r="Y1126" i="29"/>
  <c r="Y1130" i="29"/>
  <c r="Y1134" i="29"/>
  <c r="Y1138" i="29"/>
  <c r="Y1142" i="29"/>
  <c r="Y1146" i="29"/>
  <c r="Y1150" i="29"/>
  <c r="Y1154" i="29"/>
  <c r="Y1158" i="29"/>
  <c r="Y1162" i="29"/>
  <c r="Y1166" i="29"/>
  <c r="Y1170" i="29"/>
  <c r="Y1174" i="29"/>
  <c r="Y1178" i="29"/>
  <c r="Y1182" i="29"/>
  <c r="Y1186" i="29"/>
  <c r="Y1190" i="29"/>
  <c r="Y1194" i="29"/>
  <c r="Y1198" i="29"/>
  <c r="Y1202" i="29"/>
  <c r="Y1206" i="29"/>
  <c r="Y1210" i="29"/>
  <c r="Y1214" i="29"/>
  <c r="Y1218" i="29"/>
  <c r="Y1222" i="29"/>
  <c r="Y1226" i="29"/>
  <c r="Y1230" i="29"/>
  <c r="Y1234" i="29"/>
  <c r="Y1238" i="29"/>
  <c r="Y1242" i="29"/>
  <c r="Y1246" i="29"/>
  <c r="Y1250" i="29"/>
  <c r="Y1254" i="29"/>
  <c r="Y1258" i="29"/>
  <c r="Y1262" i="29"/>
  <c r="Y1266" i="29"/>
  <c r="Y1270" i="29"/>
  <c r="Y1274" i="29"/>
  <c r="Y1278" i="29"/>
  <c r="Y1282" i="29"/>
  <c r="Y1286" i="29"/>
  <c r="Y1290" i="29"/>
  <c r="Y1294" i="29"/>
  <c r="Y1298" i="29"/>
  <c r="Y1302" i="29"/>
  <c r="Y1306" i="29"/>
  <c r="Y1310" i="29"/>
  <c r="Y1314" i="29"/>
  <c r="Y1318" i="29"/>
  <c r="Y1322" i="29"/>
  <c r="Y1326" i="29"/>
  <c r="Y1330" i="29"/>
  <c r="Y1334" i="29"/>
  <c r="Y1338" i="29"/>
  <c r="Y1342" i="29"/>
  <c r="Y1346" i="29"/>
  <c r="Y1350" i="29"/>
  <c r="Y1354" i="29"/>
  <c r="Y1358" i="29"/>
  <c r="Y1362" i="29"/>
  <c r="Y1366" i="29"/>
  <c r="Y1370" i="29"/>
  <c r="Y1374" i="29"/>
  <c r="Y1378" i="29"/>
  <c r="Y1382" i="29"/>
  <c r="Y1386" i="29"/>
  <c r="Y1390" i="29"/>
  <c r="Y1114" i="29"/>
  <c r="Y1119" i="29"/>
  <c r="Y1123" i="29"/>
  <c r="Y1127" i="29"/>
  <c r="Y1131" i="29"/>
  <c r="Y1135" i="29"/>
  <c r="Y1139" i="29"/>
  <c r="Y1143" i="29"/>
  <c r="Y1147" i="29"/>
  <c r="Y1151" i="29"/>
  <c r="Y1155" i="29"/>
  <c r="Y1159" i="29"/>
  <c r="Y1163" i="29"/>
  <c r="Y1167" i="29"/>
  <c r="Y1171" i="29"/>
  <c r="Y1175" i="29"/>
  <c r="Y1179" i="29"/>
  <c r="Y1183" i="29"/>
  <c r="Y1187" i="29"/>
  <c r="Y1191" i="29"/>
  <c r="Y1195" i="29"/>
  <c r="Y1199" i="29"/>
  <c r="Y1203" i="29"/>
  <c r="Y1207" i="29"/>
  <c r="Y1211" i="29"/>
  <c r="Y1215" i="29"/>
  <c r="Y1219" i="29"/>
  <c r="Y1223" i="29"/>
  <c r="Y1227" i="29"/>
  <c r="Y1231" i="29"/>
  <c r="Y1235" i="29"/>
  <c r="Y1239" i="29"/>
  <c r="Y1243" i="29"/>
  <c r="Y1247" i="29"/>
  <c r="Y1251" i="29"/>
  <c r="Y1255" i="29"/>
  <c r="Y1259" i="29"/>
  <c r="Y1263" i="29"/>
  <c r="Y1267" i="29"/>
  <c r="Y1271" i="29"/>
  <c r="Y1275" i="29"/>
  <c r="Y1279" i="29"/>
  <c r="Y1283" i="29"/>
  <c r="Y1287" i="29"/>
  <c r="Y1291" i="29"/>
  <c r="Y1295" i="29"/>
  <c r="Y1299" i="29"/>
  <c r="Y1303" i="29"/>
  <c r="Y1307" i="29"/>
  <c r="Y1311" i="29"/>
  <c r="Y1315" i="29"/>
  <c r="Y1319" i="29"/>
  <c r="Y1323" i="29"/>
  <c r="Y1327" i="29"/>
  <c r="Y1331" i="29"/>
  <c r="Y1335" i="29"/>
  <c r="Y1339" i="29"/>
  <c r="Y1343" i="29"/>
  <c r="Y1347" i="29"/>
  <c r="Y1351" i="29"/>
  <c r="Y1355" i="29"/>
  <c r="Y1359" i="29"/>
  <c r="Y1363" i="29"/>
  <c r="Y1367" i="29"/>
  <c r="Y1371" i="29"/>
  <c r="Y1375" i="29"/>
  <c r="Y1379" i="29"/>
  <c r="Y1383" i="29"/>
  <c r="Y1387" i="29"/>
  <c r="Y1391" i="29"/>
  <c r="Y1395" i="29"/>
  <c r="Y1399" i="29"/>
  <c r="Y1403" i="29"/>
  <c r="Y1116" i="29"/>
  <c r="Y1120" i="29"/>
  <c r="Y1124" i="29"/>
  <c r="Y1128" i="29"/>
  <c r="Y1132" i="29"/>
  <c r="Y1136" i="29"/>
  <c r="Y1140" i="29"/>
  <c r="Y1144" i="29"/>
  <c r="Y1148" i="29"/>
  <c r="Y1152" i="29"/>
  <c r="Y1156" i="29"/>
  <c r="Y1160" i="29"/>
  <c r="Y1164" i="29"/>
  <c r="Y1168" i="29"/>
  <c r="Y1172" i="29"/>
  <c r="Y1176" i="29"/>
  <c r="Y1180" i="29"/>
  <c r="Y1184" i="29"/>
  <c r="Y1188" i="29"/>
  <c r="Y1192" i="29"/>
  <c r="Y1196" i="29"/>
  <c r="Y1200" i="29"/>
  <c r="Y1204" i="29"/>
  <c r="Y1208" i="29"/>
  <c r="Y1212" i="29"/>
  <c r="Y1216" i="29"/>
  <c r="Y1220" i="29"/>
  <c r="Y1224" i="29"/>
  <c r="Y1228" i="29"/>
  <c r="Y1232" i="29"/>
  <c r="Y1236" i="29"/>
  <c r="Y1240" i="29"/>
  <c r="Y1244" i="29"/>
  <c r="Y1248" i="29"/>
  <c r="Y1252" i="29"/>
  <c r="Y1256" i="29"/>
  <c r="Y1260" i="29"/>
  <c r="Y1264" i="29"/>
  <c r="Y1268" i="29"/>
  <c r="Y1272" i="29"/>
  <c r="Y1276" i="29"/>
  <c r="Y1280" i="29"/>
  <c r="Y1284" i="29"/>
  <c r="Y1288" i="29"/>
  <c r="Y1292" i="29"/>
  <c r="Y1296" i="29"/>
  <c r="Y1300" i="29"/>
  <c r="Y1304" i="29"/>
  <c r="Y1308" i="29"/>
  <c r="Y1312" i="29"/>
  <c r="Y1316" i="29"/>
  <c r="Y1320" i="29"/>
  <c r="Y1324" i="29"/>
  <c r="Y1328" i="29"/>
  <c r="Y1332" i="29"/>
  <c r="Y1336" i="29"/>
  <c r="Y1340" i="29"/>
  <c r="Y1344" i="29"/>
  <c r="Y1348" i="29"/>
  <c r="Y1352" i="29"/>
  <c r="Y1356" i="29"/>
  <c r="Y1360" i="29"/>
  <c r="Y1364" i="29"/>
  <c r="Y1368" i="29"/>
  <c r="Y1372" i="29"/>
  <c r="Y1376" i="29"/>
  <c r="Y1380" i="29"/>
  <c r="Y1384" i="29"/>
  <c r="Y1388" i="29"/>
  <c r="Y1110" i="29"/>
  <c r="Y1117" i="29"/>
  <c r="Y1121" i="29"/>
  <c r="Y1125" i="29"/>
  <c r="Y1129" i="29"/>
  <c r="Y1133" i="29"/>
  <c r="Y1137" i="29"/>
  <c r="Y1141" i="29"/>
  <c r="Y1145" i="29"/>
  <c r="Y1149" i="29"/>
  <c r="Y1153" i="29"/>
  <c r="Y1157" i="29"/>
  <c r="Y1161" i="29"/>
  <c r="Y1165" i="29"/>
  <c r="Y1169" i="29"/>
  <c r="Y1173" i="29"/>
  <c r="Y1177" i="29"/>
  <c r="Y1181" i="29"/>
  <c r="Y1185" i="29"/>
  <c r="Y1189" i="29"/>
  <c r="Y1193" i="29"/>
  <c r="Y1197" i="29"/>
  <c r="Y1201" i="29"/>
  <c r="Y1205" i="29"/>
  <c r="Y1209" i="29"/>
  <c r="Y1213" i="29"/>
  <c r="Y1217" i="29"/>
  <c r="Y1221" i="29"/>
  <c r="Y1225" i="29"/>
  <c r="Y1229" i="29"/>
  <c r="Y1233" i="29"/>
  <c r="Y1237" i="29"/>
  <c r="Y1241" i="29"/>
  <c r="Y1245" i="29"/>
  <c r="Y1249" i="29"/>
  <c r="Y1253" i="29"/>
  <c r="Y1257" i="29"/>
  <c r="Y1261" i="29"/>
  <c r="Y1265" i="29"/>
  <c r="Y1269" i="29"/>
  <c r="Y1273" i="29"/>
  <c r="Y1277" i="29"/>
  <c r="Y1281" i="29"/>
  <c r="Y1285" i="29"/>
  <c r="Y1289" i="29"/>
  <c r="Y1293" i="29"/>
  <c r="Y1297" i="29"/>
  <c r="Y1301" i="29"/>
  <c r="Y1305" i="29"/>
  <c r="Y1309" i="29"/>
  <c r="Y1313" i="29"/>
  <c r="Y1317" i="29"/>
  <c r="Y1321" i="29"/>
  <c r="Y1325" i="29"/>
  <c r="Y1329" i="29"/>
  <c r="Y1333" i="29"/>
  <c r="Y1337" i="29"/>
  <c r="Y1341" i="29"/>
  <c r="Y1345" i="29"/>
  <c r="Y1349" i="29"/>
  <c r="Y1353" i="29"/>
  <c r="Y1357" i="29"/>
  <c r="Y1361" i="29"/>
  <c r="Y1365" i="29"/>
  <c r="Y1369" i="29"/>
  <c r="Y1373" i="29"/>
  <c r="Y1377" i="29"/>
  <c r="Y1381" i="29"/>
  <c r="Y1385" i="29"/>
  <c r="Y1389" i="29"/>
  <c r="Y1393" i="29"/>
  <c r="Y1397" i="29"/>
  <c r="Y1401" i="29"/>
  <c r="Y1394" i="29"/>
  <c r="Y1402" i="29"/>
  <c r="Y1407" i="29"/>
  <c r="Y1411" i="29"/>
  <c r="Y1415" i="29"/>
  <c r="Y1419" i="29"/>
  <c r="Y1423" i="29"/>
  <c r="Y1427" i="29"/>
  <c r="Y1431" i="29"/>
  <c r="Y1435" i="29"/>
  <c r="Y1439" i="29"/>
  <c r="Y1443" i="29"/>
  <c r="Y1447" i="29"/>
  <c r="Y1451" i="29"/>
  <c r="Y1455" i="29"/>
  <c r="Y1459" i="29"/>
  <c r="Y1463" i="29"/>
  <c r="Y1467" i="29"/>
  <c r="Y1471" i="29"/>
  <c r="Y1475" i="29"/>
  <c r="Y1479" i="29"/>
  <c r="Y1483" i="29"/>
  <c r="Y1487" i="29"/>
  <c r="Y1491" i="29"/>
  <c r="Y1495" i="29"/>
  <c r="Y1499" i="29"/>
  <c r="Y1503" i="29"/>
  <c r="Y1507" i="29"/>
  <c r="Y1511" i="29"/>
  <c r="Y1515" i="29"/>
  <c r="Y1519" i="29"/>
  <c r="Y1523" i="29"/>
  <c r="Y1527" i="29"/>
  <c r="Y1531" i="29"/>
  <c r="Y1535" i="29"/>
  <c r="Y1539" i="29"/>
  <c r="Y1543" i="29"/>
  <c r="Y1547" i="29"/>
  <c r="Y1551" i="29"/>
  <c r="Y1555" i="29"/>
  <c r="Y1559" i="29"/>
  <c r="Y1563" i="29"/>
  <c r="Y1567" i="29"/>
  <c r="Y1571" i="29"/>
  <c r="Y1575" i="29"/>
  <c r="Y1579" i="29"/>
  <c r="Y1583" i="29"/>
  <c r="Y1587" i="29"/>
  <c r="Y1591" i="29"/>
  <c r="Y1595" i="29"/>
  <c r="Y1599" i="29"/>
  <c r="Y1603" i="29"/>
  <c r="Y1607" i="29"/>
  <c r="Y1611" i="29"/>
  <c r="Y1615" i="29"/>
  <c r="Y1619" i="29"/>
  <c r="Y1623" i="29"/>
  <c r="Y1627" i="29"/>
  <c r="Y1631" i="29"/>
  <c r="Y1635" i="29"/>
  <c r="Y1639" i="29"/>
  <c r="Y1643" i="29"/>
  <c r="Y1647" i="29"/>
  <c r="Y1651" i="29"/>
  <c r="Y1655" i="29"/>
  <c r="Y1659" i="29"/>
  <c r="Y1663" i="29"/>
  <c r="Y1667" i="29"/>
  <c r="Y1671" i="29"/>
  <c r="Y1675" i="29"/>
  <c r="Y1679" i="29"/>
  <c r="Y1683" i="29"/>
  <c r="Y1687" i="29"/>
  <c r="Y1396" i="29"/>
  <c r="Y1404" i="29"/>
  <c r="Y1408" i="29"/>
  <c r="Y1412" i="29"/>
  <c r="Y1416" i="29"/>
  <c r="Y1420" i="29"/>
  <c r="Y1424" i="29"/>
  <c r="Y1428" i="29"/>
  <c r="Y1432" i="29"/>
  <c r="Y1436" i="29"/>
  <c r="Y1440" i="29"/>
  <c r="Y1444" i="29"/>
  <c r="Y1448" i="29"/>
  <c r="Y1452" i="29"/>
  <c r="Y1456" i="29"/>
  <c r="Y1460" i="29"/>
  <c r="Y1464" i="29"/>
  <c r="Y1468" i="29"/>
  <c r="Y1472" i="29"/>
  <c r="Y1476" i="29"/>
  <c r="Y1480" i="29"/>
  <c r="Y1484" i="29"/>
  <c r="Y1488" i="29"/>
  <c r="Y1492" i="29"/>
  <c r="Y1496" i="29"/>
  <c r="Y1500" i="29"/>
  <c r="Y1504" i="29"/>
  <c r="Y1508" i="29"/>
  <c r="Y1512" i="29"/>
  <c r="Y1516" i="29"/>
  <c r="Y1520" i="29"/>
  <c r="Y1524" i="29"/>
  <c r="Y1528" i="29"/>
  <c r="Y1532" i="29"/>
  <c r="Y1536" i="29"/>
  <c r="Y1540" i="29"/>
  <c r="Y1544" i="29"/>
  <c r="Y1548" i="29"/>
  <c r="Y1552" i="29"/>
  <c r="Y1556" i="29"/>
  <c r="Y1560" i="29"/>
  <c r="Y1564" i="29"/>
  <c r="Y1568" i="29"/>
  <c r="Y1572" i="29"/>
  <c r="Y1576" i="29"/>
  <c r="Y1580" i="29"/>
  <c r="Y1584" i="29"/>
  <c r="Y1588" i="29"/>
  <c r="Y1592" i="29"/>
  <c r="Y1596" i="29"/>
  <c r="Y1600" i="29"/>
  <c r="Y1604" i="29"/>
  <c r="Y1608" i="29"/>
  <c r="Y1612" i="29"/>
  <c r="Y1616" i="29"/>
  <c r="Y1620" i="29"/>
  <c r="Y1624" i="29"/>
  <c r="Y1628" i="29"/>
  <c r="Y1632" i="29"/>
  <c r="Y1636" i="29"/>
  <c r="Y1640" i="29"/>
  <c r="Y1644" i="29"/>
  <c r="Y1648" i="29"/>
  <c r="Y1652" i="29"/>
  <c r="Y1656" i="29"/>
  <c r="Y1660" i="29"/>
  <c r="Y1664" i="29"/>
  <c r="Y1668" i="29"/>
  <c r="Y1672" i="29"/>
  <c r="Y1676" i="29"/>
  <c r="Y1680" i="29"/>
  <c r="Y1684" i="29"/>
  <c r="Y1688" i="29"/>
  <c r="Y1692" i="29"/>
  <c r="Y1696" i="29"/>
  <c r="Y1700" i="29"/>
  <c r="Y1398" i="29"/>
  <c r="Y1405" i="29"/>
  <c r="Y1409" i="29"/>
  <c r="Y1413" i="29"/>
  <c r="Y1417" i="29"/>
  <c r="Y1421" i="29"/>
  <c r="Y1425" i="29"/>
  <c r="Y1429" i="29"/>
  <c r="Y1433" i="29"/>
  <c r="Y1437" i="29"/>
  <c r="Y1441" i="29"/>
  <c r="Y1445" i="29"/>
  <c r="Y1449" i="29"/>
  <c r="Y1453" i="29"/>
  <c r="Y1457" i="29"/>
  <c r="Y1461" i="29"/>
  <c r="Y1465" i="29"/>
  <c r="Y1469" i="29"/>
  <c r="Y1473" i="29"/>
  <c r="Y1477" i="29"/>
  <c r="Y1481" i="29"/>
  <c r="Y1485" i="29"/>
  <c r="Y1489" i="29"/>
  <c r="Y1493" i="29"/>
  <c r="Y1497" i="29"/>
  <c r="Y1501" i="29"/>
  <c r="Y1505" i="29"/>
  <c r="Y1509" i="29"/>
  <c r="Y1513" i="29"/>
  <c r="Y1517" i="29"/>
  <c r="Y1521" i="29"/>
  <c r="Y1525" i="29"/>
  <c r="Y1529" i="29"/>
  <c r="Y1533" i="29"/>
  <c r="Y1537" i="29"/>
  <c r="Y1541" i="29"/>
  <c r="Y1545" i="29"/>
  <c r="Y1549" i="29"/>
  <c r="Y1553" i="29"/>
  <c r="Y1557" i="29"/>
  <c r="Y1561" i="29"/>
  <c r="Y1565" i="29"/>
  <c r="Y1569" i="29"/>
  <c r="Y1573" i="29"/>
  <c r="Y1577" i="29"/>
  <c r="Y1581" i="29"/>
  <c r="Y1585" i="29"/>
  <c r="Y1589" i="29"/>
  <c r="Y1593" i="29"/>
  <c r="Y1597" i="29"/>
  <c r="Y1601" i="29"/>
  <c r="Y1605" i="29"/>
  <c r="Y1609" i="29"/>
  <c r="Y1613" i="29"/>
  <c r="Y1617" i="29"/>
  <c r="Y1621" i="29"/>
  <c r="Y1625" i="29"/>
  <c r="Y1629" i="29"/>
  <c r="Y1633" i="29"/>
  <c r="Y1637" i="29"/>
  <c r="Y1641" i="29"/>
  <c r="Y1645" i="29"/>
  <c r="Y1649" i="29"/>
  <c r="Y1653" i="29"/>
  <c r="Y1657" i="29"/>
  <c r="Y1661" i="29"/>
  <c r="Y1665" i="29"/>
  <c r="Y1669" i="29"/>
  <c r="Y1673" i="29"/>
  <c r="Y1677" i="29"/>
  <c r="Y1681" i="29"/>
  <c r="Y1685" i="29"/>
  <c r="Y1689" i="29"/>
  <c r="Y1392" i="29"/>
  <c r="Y1400" i="29"/>
  <c r="Y1406" i="29"/>
  <c r="Y1410" i="29"/>
  <c r="Y1414" i="29"/>
  <c r="Y1418" i="29"/>
  <c r="Y1422" i="29"/>
  <c r="Y1426" i="29"/>
  <c r="Y1430" i="29"/>
  <c r="Y1434" i="29"/>
  <c r="Y1438" i="29"/>
  <c r="Y1442" i="29"/>
  <c r="Y1446" i="29"/>
  <c r="Y1450" i="29"/>
  <c r="Y1454" i="29"/>
  <c r="Y1458" i="29"/>
  <c r="Y1462" i="29"/>
  <c r="Y1466" i="29"/>
  <c r="Y1470" i="29"/>
  <c r="Y1474" i="29"/>
  <c r="Y1478" i="29"/>
  <c r="Y1482" i="29"/>
  <c r="Y1486" i="29"/>
  <c r="Y1490" i="29"/>
  <c r="Y1494" i="29"/>
  <c r="Y1498" i="29"/>
  <c r="Y1502" i="29"/>
  <c r="Y1506" i="29"/>
  <c r="Y1510" i="29"/>
  <c r="Y1514" i="29"/>
  <c r="Y1518" i="29"/>
  <c r="Y1522" i="29"/>
  <c r="Y1526" i="29"/>
  <c r="Y1530" i="29"/>
  <c r="Y1534" i="29"/>
  <c r="Y1538" i="29"/>
  <c r="Y1542" i="29"/>
  <c r="Y1546" i="29"/>
  <c r="Y1550" i="29"/>
  <c r="Y1554" i="29"/>
  <c r="Y1558" i="29"/>
  <c r="Y1562" i="29"/>
  <c r="Y1566" i="29"/>
  <c r="Y1570" i="29"/>
  <c r="Y1574" i="29"/>
  <c r="Y1578" i="29"/>
  <c r="Y1582" i="29"/>
  <c r="Y1586" i="29"/>
  <c r="Y1590" i="29"/>
  <c r="Y1594" i="29"/>
  <c r="Y1598" i="29"/>
  <c r="Y1602" i="29"/>
  <c r="Y1606" i="29"/>
  <c r="Y1610" i="29"/>
  <c r="Y1614" i="29"/>
  <c r="Y1618" i="29"/>
  <c r="Y1622" i="29"/>
  <c r="Y1626" i="29"/>
  <c r="Y1630" i="29"/>
  <c r="Y1634" i="29"/>
  <c r="Y1638" i="29"/>
  <c r="Y1642" i="29"/>
  <c r="Y1646" i="29"/>
  <c r="Y1650" i="29"/>
  <c r="Y1654" i="29"/>
  <c r="Y1658" i="29"/>
  <c r="Y1662" i="29"/>
  <c r="Y1666" i="29"/>
  <c r="Y1670" i="29"/>
  <c r="Y1674" i="29"/>
  <c r="Y1678" i="29"/>
  <c r="Y1682" i="29"/>
  <c r="Y1686" i="29"/>
  <c r="Y1690" i="29"/>
  <c r="Y1694" i="29"/>
  <c r="Y1698" i="29"/>
  <c r="Y1702" i="29"/>
  <c r="Y1691" i="29"/>
  <c r="Y1699" i="29"/>
  <c r="Y1706" i="29"/>
  <c r="Y1710" i="29"/>
  <c r="Y1714" i="29"/>
  <c r="Y1718" i="29"/>
  <c r="Y1722" i="29"/>
  <c r="Y1726" i="29"/>
  <c r="Y1730" i="29"/>
  <c r="Y1734" i="29"/>
  <c r="Y1738" i="29"/>
  <c r="Y1742" i="29"/>
  <c r="Y1746" i="29"/>
  <c r="Y1750" i="29"/>
  <c r="Y1754" i="29"/>
  <c r="Y1758" i="29"/>
  <c r="Y1762" i="29"/>
  <c r="Y1766" i="29"/>
  <c r="Y1770" i="29"/>
  <c r="Y1774" i="29"/>
  <c r="Y1778" i="29"/>
  <c r="Y1782" i="29"/>
  <c r="Y1786" i="29"/>
  <c r="Y1790" i="29"/>
  <c r="Y1794" i="29"/>
  <c r="Y1798" i="29"/>
  <c r="Y1802" i="29"/>
  <c r="Y1806" i="29"/>
  <c r="Y1810" i="29"/>
  <c r="Y1814" i="29"/>
  <c r="Y1818" i="29"/>
  <c r="Y1822" i="29"/>
  <c r="Y1826" i="29"/>
  <c r="Y1830" i="29"/>
  <c r="Y1834" i="29"/>
  <c r="Y1838" i="29"/>
  <c r="Y1842" i="29"/>
  <c r="Y1846" i="29"/>
  <c r="Y1850" i="29"/>
  <c r="Y1854" i="29"/>
  <c r="Y1858" i="29"/>
  <c r="Y1862" i="29"/>
  <c r="Y1866" i="29"/>
  <c r="Y1870" i="29"/>
  <c r="Y1874" i="29"/>
  <c r="Y1878" i="29"/>
  <c r="Y1882" i="29"/>
  <c r="Y1886" i="29"/>
  <c r="Y1890" i="29"/>
  <c r="Y1894" i="29"/>
  <c r="Y1898" i="29"/>
  <c r="Y1902" i="29"/>
  <c r="Y1906" i="29"/>
  <c r="Y1910" i="29"/>
  <c r="Y1914" i="29"/>
  <c r="Y1918" i="29"/>
  <c r="Y1922" i="29"/>
  <c r="Y1926" i="29"/>
  <c r="Y1930" i="29"/>
  <c r="Y1934" i="29"/>
  <c r="Y1938" i="29"/>
  <c r="Y1942" i="29"/>
  <c r="Y1946" i="29"/>
  <c r="Y1950" i="29"/>
  <c r="Y1954" i="29"/>
  <c r="Y1958" i="29"/>
  <c r="Y1962" i="29"/>
  <c r="Y1966" i="29"/>
  <c r="Y1970" i="29"/>
  <c r="Y1974" i="29"/>
  <c r="Y1978" i="29"/>
  <c r="Y1982" i="29"/>
  <c r="Y1986" i="29"/>
  <c r="Y1693" i="29"/>
  <c r="Y1701" i="29"/>
  <c r="Y1707" i="29"/>
  <c r="Y1711" i="29"/>
  <c r="Y1715" i="29"/>
  <c r="Y1719" i="29"/>
  <c r="Y1723" i="29"/>
  <c r="Y1727" i="29"/>
  <c r="Y1731" i="29"/>
  <c r="Y1735" i="29"/>
  <c r="Y1739" i="29"/>
  <c r="Y1743" i="29"/>
  <c r="Y1747" i="29"/>
  <c r="Y1751" i="29"/>
  <c r="Y1755" i="29"/>
  <c r="Y1759" i="29"/>
  <c r="Y1763" i="29"/>
  <c r="Y1767" i="29"/>
  <c r="Y1771" i="29"/>
  <c r="Y1775" i="29"/>
  <c r="Y1779" i="29"/>
  <c r="Y1783" i="29"/>
  <c r="Y1787" i="29"/>
  <c r="Y1791" i="29"/>
  <c r="Y1795" i="29"/>
  <c r="Y1799" i="29"/>
  <c r="Y1803" i="29"/>
  <c r="Y1807" i="29"/>
  <c r="Y1811" i="29"/>
  <c r="Y1815" i="29"/>
  <c r="Y1819" i="29"/>
  <c r="Y1823" i="29"/>
  <c r="Y1827" i="29"/>
  <c r="Y1831" i="29"/>
  <c r="Y1835" i="29"/>
  <c r="Y1839" i="29"/>
  <c r="Y1843" i="29"/>
  <c r="Y1847" i="29"/>
  <c r="Y1851" i="29"/>
  <c r="Y1855" i="29"/>
  <c r="Y1859" i="29"/>
  <c r="Y1863" i="29"/>
  <c r="Y1867" i="29"/>
  <c r="Y1871" i="29"/>
  <c r="Y1875" i="29"/>
  <c r="Y1879" i="29"/>
  <c r="Y1883" i="29"/>
  <c r="Y1887" i="29"/>
  <c r="Y1891" i="29"/>
  <c r="Y1895" i="29"/>
  <c r="Y1899" i="29"/>
  <c r="Y1903" i="29"/>
  <c r="Y1907" i="29"/>
  <c r="Y1911" i="29"/>
  <c r="Y1915" i="29"/>
  <c r="Y1919" i="29"/>
  <c r="Y1923" i="29"/>
  <c r="Y1927" i="29"/>
  <c r="Y1931" i="29"/>
  <c r="Y1935" i="29"/>
  <c r="Y1939" i="29"/>
  <c r="Y1943" i="29"/>
  <c r="Y1947" i="29"/>
  <c r="Y1951" i="29"/>
  <c r="Y1955" i="29"/>
  <c r="Y1959" i="29"/>
  <c r="Y1963" i="29"/>
  <c r="Y1967" i="29"/>
  <c r="Y1971" i="29"/>
  <c r="Y1975" i="29"/>
  <c r="Y1979" i="29"/>
  <c r="Y1983" i="29"/>
  <c r="Y1987" i="29"/>
  <c r="Y1991" i="29"/>
  <c r="Y1995" i="29"/>
  <c r="Y1999" i="29"/>
  <c r="Y2003" i="29"/>
  <c r="Y1695" i="29"/>
  <c r="Y1703" i="29"/>
  <c r="Y1704" i="29"/>
  <c r="Y1708" i="29"/>
  <c r="Y1712" i="29"/>
  <c r="Y1716" i="29"/>
  <c r="Y1720" i="29"/>
  <c r="Y1724" i="29"/>
  <c r="Y1728" i="29"/>
  <c r="Y1732" i="29"/>
  <c r="Y1736" i="29"/>
  <c r="Y1740" i="29"/>
  <c r="Y1744" i="29"/>
  <c r="Y1748" i="29"/>
  <c r="Y1752" i="29"/>
  <c r="Y1756" i="29"/>
  <c r="Y1760" i="29"/>
  <c r="Y1764" i="29"/>
  <c r="Y1768" i="29"/>
  <c r="Y1772" i="29"/>
  <c r="Y1776" i="29"/>
  <c r="Y1780" i="29"/>
  <c r="Y1784" i="29"/>
  <c r="Y1788" i="29"/>
  <c r="Y1792" i="29"/>
  <c r="Y1796" i="29"/>
  <c r="Y1800" i="29"/>
  <c r="Y1804" i="29"/>
  <c r="Y1808" i="29"/>
  <c r="Y1812" i="29"/>
  <c r="Y1816" i="29"/>
  <c r="Y1820" i="29"/>
  <c r="Y1824" i="29"/>
  <c r="Y1828" i="29"/>
  <c r="Y1832" i="29"/>
  <c r="Y1836" i="29"/>
  <c r="Y1840" i="29"/>
  <c r="Y1844" i="29"/>
  <c r="Y1848" i="29"/>
  <c r="Y1852" i="29"/>
  <c r="Y1856" i="29"/>
  <c r="Y1860" i="29"/>
  <c r="Y1864" i="29"/>
  <c r="Y1868" i="29"/>
  <c r="Y1872" i="29"/>
  <c r="Y1876" i="29"/>
  <c r="Y1880" i="29"/>
  <c r="Y1884" i="29"/>
  <c r="Y1888" i="29"/>
  <c r="Y1892" i="29"/>
  <c r="Y1896" i="29"/>
  <c r="Y1900" i="29"/>
  <c r="Y1904" i="29"/>
  <c r="Y1908" i="29"/>
  <c r="Y1912" i="29"/>
  <c r="Y1916" i="29"/>
  <c r="Y1920" i="29"/>
  <c r="Y1924" i="29"/>
  <c r="Y1928" i="29"/>
  <c r="Y1932" i="29"/>
  <c r="Y1936" i="29"/>
  <c r="Y1940" i="29"/>
  <c r="Y1944" i="29"/>
  <c r="Y1948" i="29"/>
  <c r="Y1952" i="29"/>
  <c r="Y1956" i="29"/>
  <c r="Y1960" i="29"/>
  <c r="Y1964" i="29"/>
  <c r="Y1968" i="29"/>
  <c r="Y1972" i="29"/>
  <c r="Y1976" i="29"/>
  <c r="Y1980" i="29"/>
  <c r="Y1984" i="29"/>
  <c r="Y1988" i="29"/>
  <c r="Y1697" i="29"/>
  <c r="Y1705" i="29"/>
  <c r="Y1709" i="29"/>
  <c r="Y1713" i="29"/>
  <c r="Y1717" i="29"/>
  <c r="Y1721" i="29"/>
  <c r="Y1725" i="29"/>
  <c r="Y1729" i="29"/>
  <c r="Y1733" i="29"/>
  <c r="Y1737" i="29"/>
  <c r="Y1741" i="29"/>
  <c r="Y1745" i="29"/>
  <c r="Y1749" i="29"/>
  <c r="Y1753" i="29"/>
  <c r="Y1757" i="29"/>
  <c r="Y1761" i="29"/>
  <c r="Y1765" i="29"/>
  <c r="Y1769" i="29"/>
  <c r="Y1773" i="29"/>
  <c r="Y1777" i="29"/>
  <c r="Y1781" i="29"/>
  <c r="Y1785" i="29"/>
  <c r="Y1789" i="29"/>
  <c r="Y1793" i="29"/>
  <c r="Y1797" i="29"/>
  <c r="Y1801" i="29"/>
  <c r="Y1805" i="29"/>
  <c r="Y1809" i="29"/>
  <c r="Y1813" i="29"/>
  <c r="Y1817" i="29"/>
  <c r="Y1821" i="29"/>
  <c r="Y1825" i="29"/>
  <c r="Y1829" i="29"/>
  <c r="Y1833" i="29"/>
  <c r="Y1837" i="29"/>
  <c r="Y1841" i="29"/>
  <c r="Y1845" i="29"/>
  <c r="Y1849" i="29"/>
  <c r="Y1853" i="29"/>
  <c r="Y1857" i="29"/>
  <c r="Y1861" i="29"/>
  <c r="Y1865" i="29"/>
  <c r="Y1869" i="29"/>
  <c r="Y1873" i="29"/>
  <c r="Y1877" i="29"/>
  <c r="Y1881" i="29"/>
  <c r="Y1885" i="29"/>
  <c r="Y1889" i="29"/>
  <c r="Y1893" i="29"/>
  <c r="Y1897" i="29"/>
  <c r="Y1901" i="29"/>
  <c r="Y1905" i="29"/>
  <c r="Y1909" i="29"/>
  <c r="Y1913" i="29"/>
  <c r="Y1917" i="29"/>
  <c r="Y1921" i="29"/>
  <c r="Y1925" i="29"/>
  <c r="Y1929" i="29"/>
  <c r="Y1933" i="29"/>
  <c r="Y1937" i="29"/>
  <c r="Y1941" i="29"/>
  <c r="Y1945" i="29"/>
  <c r="Y1949" i="29"/>
  <c r="Y1953" i="29"/>
  <c r="Y1957" i="29"/>
  <c r="Y1961" i="29"/>
  <c r="Y1965" i="29"/>
  <c r="Y1969" i="29"/>
  <c r="Y1973" i="29"/>
  <c r="Y1977" i="29"/>
  <c r="Y1981" i="29"/>
  <c r="Y1985" i="29"/>
  <c r="Y1989" i="29"/>
  <c r="Y1993" i="29"/>
  <c r="Y1997" i="29"/>
  <c r="Y2001" i="29"/>
  <c r="Y1996" i="29"/>
  <c r="Y2007" i="29"/>
  <c r="Y2011" i="29"/>
  <c r="Y2015" i="29"/>
  <c r="Y2019" i="29"/>
  <c r="Y2023" i="29"/>
  <c r="Y2027" i="29"/>
  <c r="Y2031" i="29"/>
  <c r="Y2035" i="29"/>
  <c r="Y2039" i="29"/>
  <c r="Y2043" i="29"/>
  <c r="Y2047" i="29"/>
  <c r="Y2051" i="29"/>
  <c r="Y2055" i="29"/>
  <c r="Y2059" i="29"/>
  <c r="Y2063" i="29"/>
  <c r="Y2067" i="29"/>
  <c r="Y2071" i="29"/>
  <c r="Y2075" i="29"/>
  <c r="Y2079" i="29"/>
  <c r="Y2083" i="29"/>
  <c r="Y2087" i="29"/>
  <c r="Y2091" i="29"/>
  <c r="Y2095" i="29"/>
  <c r="Y2099" i="29"/>
  <c r="Y2103" i="29"/>
  <c r="Y2107" i="29"/>
  <c r="Y2111" i="29"/>
  <c r="Y2115" i="29"/>
  <c r="Y2119" i="29"/>
  <c r="Y2123" i="29"/>
  <c r="Y2127" i="29"/>
  <c r="Y2131" i="29"/>
  <c r="Y2135" i="29"/>
  <c r="Y2139" i="29"/>
  <c r="Y2143" i="29"/>
  <c r="Y2147" i="29"/>
  <c r="Y2151" i="29"/>
  <c r="Y2155" i="29"/>
  <c r="Y2159" i="29"/>
  <c r="Y2163" i="29"/>
  <c r="Y2167" i="29"/>
  <c r="Y2171" i="29"/>
  <c r="Y2175" i="29"/>
  <c r="Y2179" i="29"/>
  <c r="Y2183" i="29"/>
  <c r="Y2187" i="29"/>
  <c r="Y2191" i="29"/>
  <c r="Y2195" i="29"/>
  <c r="Y2199" i="29"/>
  <c r="Y2203" i="29"/>
  <c r="Y2207" i="29"/>
  <c r="Y2211" i="29"/>
  <c r="Y2215" i="29"/>
  <c r="Y2219" i="29"/>
  <c r="Y2223" i="29"/>
  <c r="Y2227" i="29"/>
  <c r="Y2231" i="29"/>
  <c r="Y2235" i="29"/>
  <c r="Y2239" i="29"/>
  <c r="Y2243" i="29"/>
  <c r="Y2247" i="29"/>
  <c r="Y2251" i="29"/>
  <c r="Y2255" i="29"/>
  <c r="Y2259" i="29"/>
  <c r="Y2263" i="29"/>
  <c r="Y2267" i="29"/>
  <c r="Y2271" i="29"/>
  <c r="Y2275" i="29"/>
  <c r="Y2279" i="29"/>
  <c r="Y2283" i="29"/>
  <c r="Y2287" i="29"/>
  <c r="Y2291" i="29"/>
  <c r="Y2295" i="29"/>
  <c r="Y2299" i="29"/>
  <c r="Y2303" i="29"/>
  <c r="Y2307" i="29"/>
  <c r="Y2311" i="29"/>
  <c r="Y2315" i="29"/>
  <c r="Y2319" i="29"/>
  <c r="Y2323" i="29"/>
  <c r="Y2327" i="29"/>
  <c r="Y2331" i="29"/>
  <c r="Y2335" i="29"/>
  <c r="Y2339" i="29"/>
  <c r="Y2343" i="29"/>
  <c r="Y2347" i="29"/>
  <c r="Y2351" i="29"/>
  <c r="Y2355" i="29"/>
  <c r="Y2359" i="29"/>
  <c r="Y2363" i="29"/>
  <c r="Y2367" i="29"/>
  <c r="Y2371" i="29"/>
  <c r="Y2375" i="29"/>
  <c r="Y2379" i="29"/>
  <c r="Y2383" i="29"/>
  <c r="Y2387" i="29"/>
  <c r="Y2391" i="29"/>
  <c r="Y2395" i="29"/>
  <c r="Y2399" i="29"/>
  <c r="Y2403" i="29"/>
  <c r="Y2407" i="29"/>
  <c r="Y2411" i="29"/>
  <c r="Y2415" i="29"/>
  <c r="Y2419" i="29"/>
  <c r="Y2423" i="29"/>
  <c r="Y2427" i="29"/>
  <c r="Y2431" i="29"/>
  <c r="Y2435" i="29"/>
  <c r="Y2439" i="29"/>
  <c r="Y2443" i="29"/>
  <c r="Y2447" i="29"/>
  <c r="Y2451" i="29"/>
  <c r="Y2455" i="29"/>
  <c r="Y2459" i="29"/>
  <c r="Y2463" i="29"/>
  <c r="Y2467" i="29"/>
  <c r="Y2471" i="29"/>
  <c r="Y2475" i="29"/>
  <c r="Y2479" i="29"/>
  <c r="Y2483" i="29"/>
  <c r="Y2487" i="29"/>
  <c r="Y2491" i="29"/>
  <c r="Y2495" i="29"/>
  <c r="Y2499" i="29"/>
  <c r="Y2503" i="29"/>
  <c r="Y2507" i="29"/>
  <c r="Y2511" i="29"/>
  <c r="Y2515" i="29"/>
  <c r="Y2519" i="29"/>
  <c r="Y2523" i="29"/>
  <c r="Y2527" i="29"/>
  <c r="Y2531" i="29"/>
  <c r="Y2535" i="29"/>
  <c r="Y2539" i="29"/>
  <c r="Y2543" i="29"/>
  <c r="Y2547" i="29"/>
  <c r="Y2551" i="29"/>
  <c r="Y2555" i="29"/>
  <c r="Y2559" i="29"/>
  <c r="Y2563" i="29"/>
  <c r="Y2567" i="29"/>
  <c r="Y2571" i="29"/>
  <c r="Y2575" i="29"/>
  <c r="Y2579" i="29"/>
  <c r="Y1990" i="29"/>
  <c r="Y1998" i="29"/>
  <c r="Y2004" i="29"/>
  <c r="Y2008" i="29"/>
  <c r="Y2012" i="29"/>
  <c r="Y2016" i="29"/>
  <c r="Y2020" i="29"/>
  <c r="Y2024" i="29"/>
  <c r="Y2028" i="29"/>
  <c r="Y2032" i="29"/>
  <c r="Y2036" i="29"/>
  <c r="Y2040" i="29"/>
  <c r="Y2044" i="29"/>
  <c r="Y2048" i="29"/>
  <c r="Y2052" i="29"/>
  <c r="Y2056" i="29"/>
  <c r="Y2060" i="29"/>
  <c r="Y2064" i="29"/>
  <c r="Y2068" i="29"/>
  <c r="Y2072" i="29"/>
  <c r="Y2076" i="29"/>
  <c r="Y2080" i="29"/>
  <c r="Y2084" i="29"/>
  <c r="Y2088" i="29"/>
  <c r="Y2092" i="29"/>
  <c r="Y2096" i="29"/>
  <c r="Y2100" i="29"/>
  <c r="Y2104" i="29"/>
  <c r="Y2108" i="29"/>
  <c r="Y2112" i="29"/>
  <c r="Y2116" i="29"/>
  <c r="Y2120" i="29"/>
  <c r="Y2124" i="29"/>
  <c r="Y2128" i="29"/>
  <c r="Y2132" i="29"/>
  <c r="Y2136" i="29"/>
  <c r="Y2140" i="29"/>
  <c r="Y2144" i="29"/>
  <c r="Y2148" i="29"/>
  <c r="Y2152" i="29"/>
  <c r="Y2156" i="29"/>
  <c r="Y2160" i="29"/>
  <c r="Y2164" i="29"/>
  <c r="Y2168" i="29"/>
  <c r="Y2172" i="29"/>
  <c r="Y2176" i="29"/>
  <c r="Y2180" i="29"/>
  <c r="Y2184" i="29"/>
  <c r="Y2188" i="29"/>
  <c r="Y2192" i="29"/>
  <c r="Y2196" i="29"/>
  <c r="Y2200" i="29"/>
  <c r="Y2204" i="29"/>
  <c r="Y2208" i="29"/>
  <c r="Y2212" i="29"/>
  <c r="Y2216" i="29"/>
  <c r="Y2220" i="29"/>
  <c r="Y2224" i="29"/>
  <c r="Y2228" i="29"/>
  <c r="Y2232" i="29"/>
  <c r="Y2236" i="29"/>
  <c r="Y2240" i="29"/>
  <c r="Y2244" i="29"/>
  <c r="Y2248" i="29"/>
  <c r="Y2252" i="29"/>
  <c r="Y2256" i="29"/>
  <c r="Y2260" i="29"/>
  <c r="Y2264" i="29"/>
  <c r="Y2268" i="29"/>
  <c r="Y2272" i="29"/>
  <c r="Y2276" i="29"/>
  <c r="Y2280" i="29"/>
  <c r="Y2284" i="29"/>
  <c r="Y2288" i="29"/>
  <c r="Y2292" i="29"/>
  <c r="Y2296" i="29"/>
  <c r="Y2300" i="29"/>
  <c r="Y2304" i="29"/>
  <c r="Y2308" i="29"/>
  <c r="Y2312" i="29"/>
  <c r="Y2316" i="29"/>
  <c r="Y2320" i="29"/>
  <c r="Y2324" i="29"/>
  <c r="Y2328" i="29"/>
  <c r="Y2332" i="29"/>
  <c r="Y2336" i="29"/>
  <c r="Y2340" i="29"/>
  <c r="Y2344" i="29"/>
  <c r="Y2348" i="29"/>
  <c r="Y2352" i="29"/>
  <c r="Y2356" i="29"/>
  <c r="Y2360" i="29"/>
  <c r="Y2364" i="29"/>
  <c r="Y2368" i="29"/>
  <c r="Y2372" i="29"/>
  <c r="Y2376" i="29"/>
  <c r="Y2380" i="29"/>
  <c r="Y2384" i="29"/>
  <c r="Y2388" i="29"/>
  <c r="Y2392" i="29"/>
  <c r="Y2396" i="29"/>
  <c r="Y2400" i="29"/>
  <c r="Y2404" i="29"/>
  <c r="Y2408" i="29"/>
  <c r="Y2412" i="29"/>
  <c r="Y2416" i="29"/>
  <c r="Y2420" i="29"/>
  <c r="Y2424" i="29"/>
  <c r="Y2428" i="29"/>
  <c r="Y2432" i="29"/>
  <c r="Y2436" i="29"/>
  <c r="Y2440" i="29"/>
  <c r="Y2444" i="29"/>
  <c r="Y2448" i="29"/>
  <c r="Y2452" i="29"/>
  <c r="Y2456" i="29"/>
  <c r="Y2460" i="29"/>
  <c r="Y2464" i="29"/>
  <c r="Y2468" i="29"/>
  <c r="Y2472" i="29"/>
  <c r="Y2476" i="29"/>
  <c r="Y2480" i="29"/>
  <c r="Y2484" i="29"/>
  <c r="Y2488" i="29"/>
  <c r="Y2492" i="29"/>
  <c r="Y2496" i="29"/>
  <c r="Y2500" i="29"/>
  <c r="Y2504" i="29"/>
  <c r="Y2508" i="29"/>
  <c r="Y2512" i="29"/>
  <c r="Y2516" i="29"/>
  <c r="Y2520" i="29"/>
  <c r="Y2524" i="29"/>
  <c r="Y2528" i="29"/>
  <c r="Y2532" i="29"/>
  <c r="Y2536" i="29"/>
  <c r="Y2540" i="29"/>
  <c r="Y2544" i="29"/>
  <c r="Y2548" i="29"/>
  <c r="Y2552" i="29"/>
  <c r="Y2556" i="29"/>
  <c r="Y2560" i="29"/>
  <c r="Y2564" i="29"/>
  <c r="Y2568" i="29"/>
  <c r="Y2572" i="29"/>
  <c r="Y2576" i="29"/>
  <c r="Y2580" i="29"/>
  <c r="Y1992" i="29"/>
  <c r="Y2000" i="29"/>
  <c r="Y2005" i="29"/>
  <c r="Y2009" i="29"/>
  <c r="Y2013" i="29"/>
  <c r="Y2017" i="29"/>
  <c r="Y2021" i="29"/>
  <c r="Y2025" i="29"/>
  <c r="Y2029" i="29"/>
  <c r="Y2033" i="29"/>
  <c r="Y2037" i="29"/>
  <c r="Y2041" i="29"/>
  <c r="Y2045" i="29"/>
  <c r="Y2049" i="29"/>
  <c r="Y2053" i="29"/>
  <c r="Y2057" i="29"/>
  <c r="Y2061" i="29"/>
  <c r="Y2065" i="29"/>
  <c r="Y2069" i="29"/>
  <c r="Y2073" i="29"/>
  <c r="Y2077" i="29"/>
  <c r="Y2081" i="29"/>
  <c r="Y2085" i="29"/>
  <c r="Y2089" i="29"/>
  <c r="Y2093" i="29"/>
  <c r="Y2097" i="29"/>
  <c r="Y2101" i="29"/>
  <c r="Y2105" i="29"/>
  <c r="Y2109" i="29"/>
  <c r="Y2113" i="29"/>
  <c r="Y2117" i="29"/>
  <c r="Y2121" i="29"/>
  <c r="Y2125" i="29"/>
  <c r="Y2129" i="29"/>
  <c r="Y2133" i="29"/>
  <c r="Y2137" i="29"/>
  <c r="Y2141" i="29"/>
  <c r="Y2145" i="29"/>
  <c r="Y2149" i="29"/>
  <c r="Y2153" i="29"/>
  <c r="Y2157" i="29"/>
  <c r="Y2161" i="29"/>
  <c r="Y2165" i="29"/>
  <c r="Y2169" i="29"/>
  <c r="Y2173" i="29"/>
  <c r="Y2177" i="29"/>
  <c r="Y2181" i="29"/>
  <c r="Y2185" i="29"/>
  <c r="Y2189" i="29"/>
  <c r="Y2193" i="29"/>
  <c r="Y2197" i="29"/>
  <c r="Y2201" i="29"/>
  <c r="Y2205" i="29"/>
  <c r="Y2209" i="29"/>
  <c r="Y2213" i="29"/>
  <c r="Y2217" i="29"/>
  <c r="Y2221" i="29"/>
  <c r="Y2225" i="29"/>
  <c r="Y2229" i="29"/>
  <c r="Y2233" i="29"/>
  <c r="Y2237" i="29"/>
  <c r="Y2241" i="29"/>
  <c r="Y2245" i="29"/>
  <c r="Y2249" i="29"/>
  <c r="Y2253" i="29"/>
  <c r="Y2257" i="29"/>
  <c r="Y2261" i="29"/>
  <c r="Y2265" i="29"/>
  <c r="Y2269" i="29"/>
  <c r="Y2273" i="29"/>
  <c r="Y2277" i="29"/>
  <c r="Y2281" i="29"/>
  <c r="Y2285" i="29"/>
  <c r="Y2289" i="29"/>
  <c r="Y2293" i="29"/>
  <c r="Y2297" i="29"/>
  <c r="Y2301" i="29"/>
  <c r="Y2305" i="29"/>
  <c r="Y2309" i="29"/>
  <c r="Y2313" i="29"/>
  <c r="Y2317" i="29"/>
  <c r="Y2321" i="29"/>
  <c r="Y2325" i="29"/>
  <c r="Y2329" i="29"/>
  <c r="Y2333" i="29"/>
  <c r="Y2337" i="29"/>
  <c r="Y2341" i="29"/>
  <c r="Y2345" i="29"/>
  <c r="Y2349" i="29"/>
  <c r="Y2353" i="29"/>
  <c r="Y2357" i="29"/>
  <c r="Y2361" i="29"/>
  <c r="Y2365" i="29"/>
  <c r="Y2369" i="29"/>
  <c r="Y2373" i="29"/>
  <c r="Y2377" i="29"/>
  <c r="Y2381" i="29"/>
  <c r="Y2385" i="29"/>
  <c r="Y2389" i="29"/>
  <c r="Y2393" i="29"/>
  <c r="Y2397" i="29"/>
  <c r="Y2401" i="29"/>
  <c r="Y2405" i="29"/>
  <c r="Y2409" i="29"/>
  <c r="Y2413" i="29"/>
  <c r="Y2417" i="29"/>
  <c r="Y2421" i="29"/>
  <c r="Y2425" i="29"/>
  <c r="Y2429" i="29"/>
  <c r="Y2433" i="29"/>
  <c r="Y2437" i="29"/>
  <c r="Y2441" i="29"/>
  <c r="Y2445" i="29"/>
  <c r="Y2449" i="29"/>
  <c r="Y2453" i="29"/>
  <c r="Y2457" i="29"/>
  <c r="Y2461" i="29"/>
  <c r="Y2465" i="29"/>
  <c r="Y2469" i="29"/>
  <c r="Y2473" i="29"/>
  <c r="Y2477" i="29"/>
  <c r="Y2481" i="29"/>
  <c r="Y2485" i="29"/>
  <c r="Y2489" i="29"/>
  <c r="Y2493" i="29"/>
  <c r="Y2497" i="29"/>
  <c r="Y2501" i="29"/>
  <c r="Y2505" i="29"/>
  <c r="Y2509" i="29"/>
  <c r="Y2513" i="29"/>
  <c r="Y2517" i="29"/>
  <c r="Y2521" i="29"/>
  <c r="Y2525" i="29"/>
  <c r="Y2529" i="29"/>
  <c r="Y2533" i="29"/>
  <c r="Y2537" i="29"/>
  <c r="Y2541" i="29"/>
  <c r="Y2545" i="29"/>
  <c r="Y2549" i="29"/>
  <c r="Y2553" i="29"/>
  <c r="Y2557" i="29"/>
  <c r="Y2561" i="29"/>
  <c r="Y2565" i="29"/>
  <c r="Y2569" i="29"/>
  <c r="Y2573" i="29"/>
  <c r="Y2577" i="29"/>
  <c r="Y2581" i="29"/>
  <c r="Y1994" i="29"/>
  <c r="Y2002" i="29"/>
  <c r="Y2006" i="29"/>
  <c r="Y2010" i="29"/>
  <c r="Y2014" i="29"/>
  <c r="Y2018" i="29"/>
  <c r="Y2022" i="29"/>
  <c r="Y2026" i="29"/>
  <c r="Y2030" i="29"/>
  <c r="Y2034" i="29"/>
  <c r="Y2038" i="29"/>
  <c r="Y2042" i="29"/>
  <c r="Y2046" i="29"/>
  <c r="Y2050" i="29"/>
  <c r="Y2054" i="29"/>
  <c r="Y2058" i="29"/>
  <c r="Y2062" i="29"/>
  <c r="Y2066" i="29"/>
  <c r="Y2070" i="29"/>
  <c r="Y2074" i="29"/>
  <c r="Y2078" i="29"/>
  <c r="Y2082" i="29"/>
  <c r="Y2086" i="29"/>
  <c r="Y2090" i="29"/>
  <c r="Y2094" i="29"/>
  <c r="Y2098" i="29"/>
  <c r="Y2102" i="29"/>
  <c r="Y2106" i="29"/>
  <c r="Y2110" i="29"/>
  <c r="Y2114" i="29"/>
  <c r="Y2118" i="29"/>
  <c r="Y2122" i="29"/>
  <c r="Y2126" i="29"/>
  <c r="Y2130" i="29"/>
  <c r="Y2134" i="29"/>
  <c r="Y2138" i="29"/>
  <c r="Y2142" i="29"/>
  <c r="Y2146" i="29"/>
  <c r="Y2150" i="29"/>
  <c r="Y2154" i="29"/>
  <c r="Y2158" i="29"/>
  <c r="Y2162" i="29"/>
  <c r="Y2166" i="29"/>
  <c r="Y2170" i="29"/>
  <c r="Y2174" i="29"/>
  <c r="Y2178" i="29"/>
  <c r="Y2182" i="29"/>
  <c r="Y2186" i="29"/>
  <c r="Y2190" i="29"/>
  <c r="Y2194" i="29"/>
  <c r="Y2198" i="29"/>
  <c r="Y2202" i="29"/>
  <c r="Y2206" i="29"/>
  <c r="Y2210" i="29"/>
  <c r="Y2214" i="29"/>
  <c r="Y2218" i="29"/>
  <c r="Y2222" i="29"/>
  <c r="Y2226" i="29"/>
  <c r="Y2230" i="29"/>
  <c r="Y2234" i="29"/>
  <c r="Y2238" i="29"/>
  <c r="Y2242" i="29"/>
  <c r="Y2246" i="29"/>
  <c r="Y2250" i="29"/>
  <c r="Y2254" i="29"/>
  <c r="Y2258" i="29"/>
  <c r="Y2262" i="29"/>
  <c r="Y2266" i="29"/>
  <c r="Y2270" i="29"/>
  <c r="Y2274" i="29"/>
  <c r="Y2278" i="29"/>
  <c r="Y2282" i="29"/>
  <c r="Y2286" i="29"/>
  <c r="Y2290" i="29"/>
  <c r="Y2294" i="29"/>
  <c r="Y2298" i="29"/>
  <c r="Y2302" i="29"/>
  <c r="Y2306" i="29"/>
  <c r="Y2310" i="29"/>
  <c r="Y2314" i="29"/>
  <c r="Y2318" i="29"/>
  <c r="Y2322" i="29"/>
  <c r="Y2326" i="29"/>
  <c r="Y2330" i="29"/>
  <c r="Y2334" i="29"/>
  <c r="Y2338" i="29"/>
  <c r="Y2342" i="29"/>
  <c r="Y2346" i="29"/>
  <c r="Y2350" i="29"/>
  <c r="Y2354" i="29"/>
  <c r="Y2358" i="29"/>
  <c r="Y2362" i="29"/>
  <c r="Y2366" i="29"/>
  <c r="Y2370" i="29"/>
  <c r="Y2374" i="29"/>
  <c r="Y2378" i="29"/>
  <c r="Y2382" i="29"/>
  <c r="Y2386" i="29"/>
  <c r="Y2390" i="29"/>
  <c r="Y2394" i="29"/>
  <c r="Y2398" i="29"/>
  <c r="Y2402" i="29"/>
  <c r="Y2406" i="29"/>
  <c r="Y2410" i="29"/>
  <c r="Y2414" i="29"/>
  <c r="Y2418" i="29"/>
  <c r="Y2422" i="29"/>
  <c r="Y2426" i="29"/>
  <c r="Y2430" i="29"/>
  <c r="Y2434" i="29"/>
  <c r="Y2438" i="29"/>
  <c r="Y2442" i="29"/>
  <c r="Y2446" i="29"/>
  <c r="Y2450" i="29"/>
  <c r="Y2454" i="29"/>
  <c r="Y2458" i="29"/>
  <c r="Y2462" i="29"/>
  <c r="Y2466" i="29"/>
  <c r="Y2470" i="29"/>
  <c r="Y2474" i="29"/>
  <c r="Y2478" i="29"/>
  <c r="Y2482" i="29"/>
  <c r="Y2486" i="29"/>
  <c r="Y2490" i="29"/>
  <c r="Y2494" i="29"/>
  <c r="Y2498" i="29"/>
  <c r="Y2502" i="29"/>
  <c r="Y2506" i="29"/>
  <c r="Y2510" i="29"/>
  <c r="Y2514" i="29"/>
  <c r="Y2518" i="29"/>
  <c r="Y2522" i="29"/>
  <c r="Y2526" i="29"/>
  <c r="Y2530" i="29"/>
  <c r="Y2534" i="29"/>
  <c r="Y2538" i="29"/>
  <c r="Y2542" i="29"/>
  <c r="Y2546" i="29"/>
  <c r="Y2550" i="29"/>
  <c r="Y2554" i="29"/>
  <c r="Y2558" i="29"/>
  <c r="Y2562" i="29"/>
  <c r="Y2566" i="29"/>
  <c r="Y2570" i="29"/>
  <c r="Y2574" i="29"/>
  <c r="Y2578" i="29"/>
  <c r="Y2583" i="29"/>
  <c r="Y2587" i="29"/>
  <c r="Y2591" i="29"/>
  <c r="Y2595" i="29"/>
  <c r="Y2599" i="29"/>
  <c r="Y2603" i="29"/>
  <c r="Y2607" i="29"/>
  <c r="Y2611" i="29"/>
  <c r="Y2615" i="29"/>
  <c r="Y2619" i="29"/>
  <c r="Y2623" i="29"/>
  <c r="Y2627" i="29"/>
  <c r="Y2631" i="29"/>
  <c r="Y2635" i="29"/>
  <c r="Y2639" i="29"/>
  <c r="Y2643" i="29"/>
  <c r="Y2647" i="29"/>
  <c r="Y2651" i="29"/>
  <c r="Y2655" i="29"/>
  <c r="Y2659" i="29"/>
  <c r="Y2663" i="29"/>
  <c r="Y2667" i="29"/>
  <c r="Y2671" i="29"/>
  <c r="Y2675" i="29"/>
  <c r="Y2679" i="29"/>
  <c r="Y2683" i="29"/>
  <c r="Y2687" i="29"/>
  <c r="Y2691" i="29"/>
  <c r="Y2695" i="29"/>
  <c r="Y2699" i="29"/>
  <c r="Y2703" i="29"/>
  <c r="Y2707" i="29"/>
  <c r="Y2711" i="29"/>
  <c r="Y2715" i="29"/>
  <c r="Y2719" i="29"/>
  <c r="Y2723" i="29"/>
  <c r="Y2727" i="29"/>
  <c r="Y2731" i="29"/>
  <c r="Y2735" i="29"/>
  <c r="Y2739" i="29"/>
  <c r="Y2743" i="29"/>
  <c r="Y2747" i="29"/>
  <c r="Y2751" i="29"/>
  <c r="Y2755" i="29"/>
  <c r="Y2759" i="29"/>
  <c r="Y2763" i="29"/>
  <c r="Y2767" i="29"/>
  <c r="Y2771" i="29"/>
  <c r="Y2775" i="29"/>
  <c r="Y2779" i="29"/>
  <c r="Y2783" i="29"/>
  <c r="Y2787" i="29"/>
  <c r="Y2791" i="29"/>
  <c r="Y2795" i="29"/>
  <c r="Y2799" i="29"/>
  <c r="Y2803" i="29"/>
  <c r="Y2807" i="29"/>
  <c r="Y2811" i="29"/>
  <c r="Y2815" i="29"/>
  <c r="Y2819" i="29"/>
  <c r="Y2823" i="29"/>
  <c r="Y2827" i="29"/>
  <c r="Y2831" i="29"/>
  <c r="Y2835" i="29"/>
  <c r="Y2839" i="29"/>
  <c r="Y2843" i="29"/>
  <c r="Y2847" i="29"/>
  <c r="Y2851" i="29"/>
  <c r="Y2855" i="29"/>
  <c r="Y2859" i="29"/>
  <c r="Y2863" i="29"/>
  <c r="Y2867" i="29"/>
  <c r="Y2871" i="29"/>
  <c r="Y2875" i="29"/>
  <c r="Y2879" i="29"/>
  <c r="Y2883" i="29"/>
  <c r="Y2887" i="29"/>
  <c r="Y2891" i="29"/>
  <c r="Y2895" i="29"/>
  <c r="Y2899" i="29"/>
  <c r="Y2903" i="29"/>
  <c r="Y2907" i="29"/>
  <c r="Y2911" i="29"/>
  <c r="Y2915" i="29"/>
  <c r="Y2919" i="29"/>
  <c r="Y2923" i="29"/>
  <c r="Y2927" i="29"/>
  <c r="Y2931" i="29"/>
  <c r="Y2935" i="29"/>
  <c r="Y2939" i="29"/>
  <c r="Y2943" i="29"/>
  <c r="Y2947" i="29"/>
  <c r="Y2951" i="29"/>
  <c r="Y2955" i="29"/>
  <c r="Y2959" i="29"/>
  <c r="Y2963" i="29"/>
  <c r="Y2967" i="29"/>
  <c r="Y2971" i="29"/>
  <c r="Y2975" i="29"/>
  <c r="Y2979" i="29"/>
  <c r="Y2983" i="29"/>
  <c r="Y2987" i="29"/>
  <c r="Y2991" i="29"/>
  <c r="Y2995" i="29"/>
  <c r="Y2999" i="29"/>
  <c r="Y3003" i="29"/>
  <c r="Y3007" i="29"/>
  <c r="Y3011" i="29"/>
  <c r="Y3015" i="29"/>
  <c r="Y3019" i="29"/>
  <c r="Y3023" i="29"/>
  <c r="Y3027" i="29"/>
  <c r="Y3031" i="29"/>
  <c r="Y3035" i="29"/>
  <c r="Y3039" i="29"/>
  <c r="Y3043" i="29"/>
  <c r="Y3047" i="29"/>
  <c r="Y3051" i="29"/>
  <c r="Y3055" i="29"/>
  <c r="Y3059" i="29"/>
  <c r="Y3063" i="29"/>
  <c r="Y3067" i="29"/>
  <c r="Y3071" i="29"/>
  <c r="Y3075" i="29"/>
  <c r="Y3079" i="29"/>
  <c r="Y3083" i="29"/>
  <c r="Y3087" i="29"/>
  <c r="Y3091" i="29"/>
  <c r="Y3095" i="29"/>
  <c r="Y3099" i="29"/>
  <c r="Y3103" i="29"/>
  <c r="Y3107" i="29"/>
  <c r="Y3111" i="29"/>
  <c r="Y3115" i="29"/>
  <c r="Y3119" i="29"/>
  <c r="Y3123" i="29"/>
  <c r="Y3127" i="29"/>
  <c r="Y3131" i="29"/>
  <c r="Y3135" i="29"/>
  <c r="Y3139" i="29"/>
  <c r="Y3143" i="29"/>
  <c r="Y3147" i="29"/>
  <c r="Y3151" i="29"/>
  <c r="Y3155" i="29"/>
  <c r="Y3159" i="29"/>
  <c r="Y3163" i="29"/>
  <c r="Y2584" i="29"/>
  <c r="Y2588" i="29"/>
  <c r="Y2592" i="29"/>
  <c r="Y2596" i="29"/>
  <c r="Y2600" i="29"/>
  <c r="Y2604" i="29"/>
  <c r="Y2608" i="29"/>
  <c r="Y2612" i="29"/>
  <c r="Y2616" i="29"/>
  <c r="Y2620" i="29"/>
  <c r="Y2624" i="29"/>
  <c r="Y2628" i="29"/>
  <c r="Y2632" i="29"/>
  <c r="Y2636" i="29"/>
  <c r="Y2640" i="29"/>
  <c r="Y2644" i="29"/>
  <c r="Y2648" i="29"/>
  <c r="Y2652" i="29"/>
  <c r="Y2656" i="29"/>
  <c r="Y2660" i="29"/>
  <c r="Y2664" i="29"/>
  <c r="Y2668" i="29"/>
  <c r="Y2672" i="29"/>
  <c r="Y2676" i="29"/>
  <c r="Y2680" i="29"/>
  <c r="Y2684" i="29"/>
  <c r="Y2688" i="29"/>
  <c r="Y2692" i="29"/>
  <c r="Y2696" i="29"/>
  <c r="Y2700" i="29"/>
  <c r="Y2704" i="29"/>
  <c r="Y2708" i="29"/>
  <c r="Y2712" i="29"/>
  <c r="Y2716" i="29"/>
  <c r="Y2720" i="29"/>
  <c r="Y2724" i="29"/>
  <c r="Y2728" i="29"/>
  <c r="Y2732" i="29"/>
  <c r="Y2736" i="29"/>
  <c r="Y2740" i="29"/>
  <c r="Y2744" i="29"/>
  <c r="Y2748" i="29"/>
  <c r="Y2752" i="29"/>
  <c r="Y2756" i="29"/>
  <c r="Y2760" i="29"/>
  <c r="Y2764" i="29"/>
  <c r="Y2768" i="29"/>
  <c r="Y2772" i="29"/>
  <c r="Y2776" i="29"/>
  <c r="Y2780" i="29"/>
  <c r="Y2784" i="29"/>
  <c r="Y2788" i="29"/>
  <c r="Y2792" i="29"/>
  <c r="Y2796" i="29"/>
  <c r="Y2800" i="29"/>
  <c r="Y2804" i="29"/>
  <c r="Y2808" i="29"/>
  <c r="Y2812" i="29"/>
  <c r="Y2816" i="29"/>
  <c r="Y2820" i="29"/>
  <c r="Y2824" i="29"/>
  <c r="Y2828" i="29"/>
  <c r="Y2832" i="29"/>
  <c r="Y2836" i="29"/>
  <c r="Y2840" i="29"/>
  <c r="Y2844" i="29"/>
  <c r="Y2848" i="29"/>
  <c r="Y2852" i="29"/>
  <c r="Y2856" i="29"/>
  <c r="Y2860" i="29"/>
  <c r="Y2864" i="29"/>
  <c r="Y2868" i="29"/>
  <c r="Y2872" i="29"/>
  <c r="Y2876" i="29"/>
  <c r="Y2880" i="29"/>
  <c r="Y2884" i="29"/>
  <c r="Y2888" i="29"/>
  <c r="Y2892" i="29"/>
  <c r="Y2896" i="29"/>
  <c r="Y2900" i="29"/>
  <c r="Y2904" i="29"/>
  <c r="Y2908" i="29"/>
  <c r="Y2912" i="29"/>
  <c r="Y2916" i="29"/>
  <c r="Y2920" i="29"/>
  <c r="Y2924" i="29"/>
  <c r="Y2928" i="29"/>
  <c r="Y2932" i="29"/>
  <c r="Y2936" i="29"/>
  <c r="Y2940" i="29"/>
  <c r="Y2944" i="29"/>
  <c r="Y2948" i="29"/>
  <c r="Y2952" i="29"/>
  <c r="Y2956" i="29"/>
  <c r="Y2960" i="29"/>
  <c r="Y2964" i="29"/>
  <c r="Y2968" i="29"/>
  <c r="Y2972" i="29"/>
  <c r="Y2976" i="29"/>
  <c r="Y2980" i="29"/>
  <c r="Y2984" i="29"/>
  <c r="Y2988" i="29"/>
  <c r="Y2992" i="29"/>
  <c r="Y2996" i="29"/>
  <c r="Y3000" i="29"/>
  <c r="Y3004" i="29"/>
  <c r="Y3008" i="29"/>
  <c r="Y3012" i="29"/>
  <c r="Y3016" i="29"/>
  <c r="Y3020" i="29"/>
  <c r="Y3024" i="29"/>
  <c r="Y3028" i="29"/>
  <c r="Y3032" i="29"/>
  <c r="Y3036" i="29"/>
  <c r="Y3040" i="29"/>
  <c r="Y3044" i="29"/>
  <c r="Y3048" i="29"/>
  <c r="Y3052" i="29"/>
  <c r="Y3056" i="29"/>
  <c r="Y3060" i="29"/>
  <c r="Y3064" i="29"/>
  <c r="Y3068" i="29"/>
  <c r="Y3072" i="29"/>
  <c r="Y3076" i="29"/>
  <c r="Y3080" i="29"/>
  <c r="Y3084" i="29"/>
  <c r="Y3088" i="29"/>
  <c r="Y3092" i="29"/>
  <c r="Y3096" i="29"/>
  <c r="Y3100" i="29"/>
  <c r="Y3104" i="29"/>
  <c r="Y3108" i="29"/>
  <c r="Y3112" i="29"/>
  <c r="Y3116" i="29"/>
  <c r="Y3120" i="29"/>
  <c r="Y3124" i="29"/>
  <c r="Y3128" i="29"/>
  <c r="Y3132" i="29"/>
  <c r="Y3136" i="29"/>
  <c r="Y3140" i="29"/>
  <c r="Y3144" i="29"/>
  <c r="Y3148" i="29"/>
  <c r="Y3152" i="29"/>
  <c r="Y3156" i="29"/>
  <c r="Y3160" i="29"/>
  <c r="Y3164" i="29"/>
  <c r="Y2585" i="29"/>
  <c r="Y2589" i="29"/>
  <c r="Y2593" i="29"/>
  <c r="Y2597" i="29"/>
  <c r="Y2601" i="29"/>
  <c r="Y2605" i="29"/>
  <c r="Y2609" i="29"/>
  <c r="Y2613" i="29"/>
  <c r="Y2617" i="29"/>
  <c r="Y2621" i="29"/>
  <c r="Y2625" i="29"/>
  <c r="Y2629" i="29"/>
  <c r="Y2633" i="29"/>
  <c r="Y2637" i="29"/>
  <c r="Y2641" i="29"/>
  <c r="Y2645" i="29"/>
  <c r="Y2649" i="29"/>
  <c r="Y2653" i="29"/>
  <c r="Y2657" i="29"/>
  <c r="Y2661" i="29"/>
  <c r="Y2665" i="29"/>
  <c r="Y2669" i="29"/>
  <c r="Y2673" i="29"/>
  <c r="Y2677" i="29"/>
  <c r="Y2681" i="29"/>
  <c r="Y2685" i="29"/>
  <c r="Y2689" i="29"/>
  <c r="Y2693" i="29"/>
  <c r="Y2697" i="29"/>
  <c r="Y2701" i="29"/>
  <c r="Y2705" i="29"/>
  <c r="Y2709" i="29"/>
  <c r="Y2713" i="29"/>
  <c r="Y2717" i="29"/>
  <c r="Y2721" i="29"/>
  <c r="Y2725" i="29"/>
  <c r="Y2729" i="29"/>
  <c r="Y2733" i="29"/>
  <c r="Y2737" i="29"/>
  <c r="Y2741" i="29"/>
  <c r="Y2745" i="29"/>
  <c r="Y2749" i="29"/>
  <c r="Y2753" i="29"/>
  <c r="Y2757" i="29"/>
  <c r="Y2761" i="29"/>
  <c r="Y2765" i="29"/>
  <c r="Y2769" i="29"/>
  <c r="Y2773" i="29"/>
  <c r="Y2777" i="29"/>
  <c r="Y2781" i="29"/>
  <c r="Y2785" i="29"/>
  <c r="Y2789" i="29"/>
  <c r="Y2793" i="29"/>
  <c r="Y2797" i="29"/>
  <c r="Y2801" i="29"/>
  <c r="Y2805" i="29"/>
  <c r="Y2809" i="29"/>
  <c r="Y2813" i="29"/>
  <c r="Y2817" i="29"/>
  <c r="Y2821" i="29"/>
  <c r="Y2825" i="29"/>
  <c r="Y2829" i="29"/>
  <c r="Y2833" i="29"/>
  <c r="Y2837" i="29"/>
  <c r="Y2841" i="29"/>
  <c r="Y2845" i="29"/>
  <c r="Y2849" i="29"/>
  <c r="Y2853" i="29"/>
  <c r="Y2857" i="29"/>
  <c r="Y2861" i="29"/>
  <c r="Y2865" i="29"/>
  <c r="Y2869" i="29"/>
  <c r="Y2873" i="29"/>
  <c r="Y2877" i="29"/>
  <c r="Y2881" i="29"/>
  <c r="Y2885" i="29"/>
  <c r="Y2889" i="29"/>
  <c r="Y2893" i="29"/>
  <c r="Y2897" i="29"/>
  <c r="Y2901" i="29"/>
  <c r="Y2905" i="29"/>
  <c r="Y2909" i="29"/>
  <c r="Y2913" i="29"/>
  <c r="Y2917" i="29"/>
  <c r="Y2921" i="29"/>
  <c r="Y2925" i="29"/>
  <c r="Y2929" i="29"/>
  <c r="Y2933" i="29"/>
  <c r="Y2937" i="29"/>
  <c r="Y2941" i="29"/>
  <c r="Y2945" i="29"/>
  <c r="Y2949" i="29"/>
  <c r="Y2953" i="29"/>
  <c r="Y2957" i="29"/>
  <c r="Y2961" i="29"/>
  <c r="Y2965" i="29"/>
  <c r="Y2969" i="29"/>
  <c r="Y2973" i="29"/>
  <c r="Y2977" i="29"/>
  <c r="Y2981" i="29"/>
  <c r="Y2985" i="29"/>
  <c r="Y2989" i="29"/>
  <c r="Y2993" i="29"/>
  <c r="Y2997" i="29"/>
  <c r="Y3001" i="29"/>
  <c r="Y3005" i="29"/>
  <c r="Y3009" i="29"/>
  <c r="Y3013" i="29"/>
  <c r="Y3017" i="29"/>
  <c r="Y3021" i="29"/>
  <c r="Y3025" i="29"/>
  <c r="Y3029" i="29"/>
  <c r="Y3033" i="29"/>
  <c r="Y3037" i="29"/>
  <c r="Y3041" i="29"/>
  <c r="Y3045" i="29"/>
  <c r="Y3049" i="29"/>
  <c r="Y3053" i="29"/>
  <c r="Y3057" i="29"/>
  <c r="Y3061" i="29"/>
  <c r="Y3065" i="29"/>
  <c r="Y3069" i="29"/>
  <c r="Y3073" i="29"/>
  <c r="Y3077" i="29"/>
  <c r="Y3081" i="29"/>
  <c r="Y3085" i="29"/>
  <c r="Y3089" i="29"/>
  <c r="Y3093" i="29"/>
  <c r="Y3097" i="29"/>
  <c r="Y3101" i="29"/>
  <c r="Y3105" i="29"/>
  <c r="Y3109" i="29"/>
  <c r="Y3113" i="29"/>
  <c r="Y3117" i="29"/>
  <c r="Y3121" i="29"/>
  <c r="Y3125" i="29"/>
  <c r="Y3129" i="29"/>
  <c r="Y3133" i="29"/>
  <c r="Y3137" i="29"/>
  <c r="Y3141" i="29"/>
  <c r="Y3145" i="29"/>
  <c r="Y3149" i="29"/>
  <c r="Y3153" i="29"/>
  <c r="Y3157" i="29"/>
  <c r="Y3161" i="29"/>
  <c r="Y3165" i="29"/>
  <c r="Y2582" i="29"/>
  <c r="Y2586" i="29"/>
  <c r="Y2590" i="29"/>
  <c r="Y2594" i="29"/>
  <c r="Y2598" i="29"/>
  <c r="Y2602" i="29"/>
  <c r="Y2606" i="29"/>
  <c r="Y2610" i="29"/>
  <c r="Y2614" i="29"/>
  <c r="Y2618" i="29"/>
  <c r="Y2622" i="29"/>
  <c r="Y2626" i="29"/>
  <c r="Y2630" i="29"/>
  <c r="Y2634" i="29"/>
  <c r="Y2638" i="29"/>
  <c r="Y2642" i="29"/>
  <c r="Y2646" i="29"/>
  <c r="Y2650" i="29"/>
  <c r="Y2654" i="29"/>
  <c r="Y2658" i="29"/>
  <c r="Y2662" i="29"/>
  <c r="Y2666" i="29"/>
  <c r="Y2670" i="29"/>
  <c r="Y2674" i="29"/>
  <c r="Y2678" i="29"/>
  <c r="Y2682" i="29"/>
  <c r="Y2686" i="29"/>
  <c r="Y2690" i="29"/>
  <c r="Y2694" i="29"/>
  <c r="Y2698" i="29"/>
  <c r="Y2702" i="29"/>
  <c r="Y2706" i="29"/>
  <c r="Y2710" i="29"/>
  <c r="Y2714" i="29"/>
  <c r="Y2718" i="29"/>
  <c r="Y2722" i="29"/>
  <c r="Y2726" i="29"/>
  <c r="Y2730" i="29"/>
  <c r="Y2734" i="29"/>
  <c r="Y2738" i="29"/>
  <c r="Y2742" i="29"/>
  <c r="Y2746" i="29"/>
  <c r="Y2750" i="29"/>
  <c r="Y2754" i="29"/>
  <c r="Y2758" i="29"/>
  <c r="Y2762" i="29"/>
  <c r="Y2766" i="29"/>
  <c r="Y2770" i="29"/>
  <c r="Y2774" i="29"/>
  <c r="Y2778" i="29"/>
  <c r="Y2782" i="29"/>
  <c r="Y2786" i="29"/>
  <c r="Y2790" i="29"/>
  <c r="Y2794" i="29"/>
  <c r="Y2798" i="29"/>
  <c r="Y2802" i="29"/>
  <c r="Y2806" i="29"/>
  <c r="Y2810" i="29"/>
  <c r="Y2814" i="29"/>
  <c r="Y2818" i="29"/>
  <c r="Y2822" i="29"/>
  <c r="Y2826" i="29"/>
  <c r="Y2830" i="29"/>
  <c r="Y2834" i="29"/>
  <c r="Y2838" i="29"/>
  <c r="Y2842" i="29"/>
  <c r="Y2846" i="29"/>
  <c r="Y2850" i="29"/>
  <c r="Y2854" i="29"/>
  <c r="Y2858" i="29"/>
  <c r="Y2862" i="29"/>
  <c r="Y2866" i="29"/>
  <c r="Y2870" i="29"/>
  <c r="Y2874" i="29"/>
  <c r="Y2878" i="29"/>
  <c r="Y2882" i="29"/>
  <c r="Y2886" i="29"/>
  <c r="Y2890" i="29"/>
  <c r="Y2894" i="29"/>
  <c r="Y2898" i="29"/>
  <c r="Y2902" i="29"/>
  <c r="Y2906" i="29"/>
  <c r="Y2910" i="29"/>
  <c r="Y2914" i="29"/>
  <c r="Y2918" i="29"/>
  <c r="Y2922" i="29"/>
  <c r="Y2926" i="29"/>
  <c r="Y2930" i="29"/>
  <c r="Y2934" i="29"/>
  <c r="Y2938" i="29"/>
  <c r="Y2942" i="29"/>
  <c r="Y2946" i="29"/>
  <c r="Y2950" i="29"/>
  <c r="Y2954" i="29"/>
  <c r="Y2958" i="29"/>
  <c r="Y2962" i="29"/>
  <c r="Y2966" i="29"/>
  <c r="Y2970" i="29"/>
  <c r="Y2974" i="29"/>
  <c r="Y2978" i="29"/>
  <c r="Y2982" i="29"/>
  <c r="Y2986" i="29"/>
  <c r="Y2990" i="29"/>
  <c r="Y2994" i="29"/>
  <c r="Y2998" i="29"/>
  <c r="Y3002" i="29"/>
  <c r="Y3006" i="29"/>
  <c r="Y3010" i="29"/>
  <c r="Y3014" i="29"/>
  <c r="Y3018" i="29"/>
  <c r="Y3022" i="29"/>
  <c r="Y3026" i="29"/>
  <c r="Y3030" i="29"/>
  <c r="Y3034" i="29"/>
  <c r="Y3038" i="29"/>
  <c r="Y3042" i="29"/>
  <c r="Y3046" i="29"/>
  <c r="Y3050" i="29"/>
  <c r="Y3054" i="29"/>
  <c r="Y3058" i="29"/>
  <c r="Y3062" i="29"/>
  <c r="Y3066" i="29"/>
  <c r="Y3070" i="29"/>
  <c r="Y3074" i="29"/>
  <c r="Y3078" i="29"/>
  <c r="Y3082" i="29"/>
  <c r="Y3086" i="29"/>
  <c r="Y3090" i="29"/>
  <c r="Y3094" i="29"/>
  <c r="Y3098" i="29"/>
  <c r="Y3102" i="29"/>
  <c r="Y3106" i="29"/>
  <c r="Y3110" i="29"/>
  <c r="Y3114" i="29"/>
  <c r="Y3118" i="29"/>
  <c r="Y3122" i="29"/>
  <c r="Y3126" i="29"/>
  <c r="Y3130" i="29"/>
  <c r="Y3134" i="29"/>
  <c r="Y3138" i="29"/>
  <c r="Y3142" i="29"/>
  <c r="Y3146" i="29"/>
  <c r="Y3150" i="29"/>
  <c r="Y3154" i="29"/>
  <c r="Y3158" i="29"/>
  <c r="Y3162" i="29"/>
  <c r="Y3166" i="29"/>
  <c r="Y3167" i="29"/>
  <c r="Y3171" i="29"/>
  <c r="Y3175" i="29"/>
  <c r="Y3179" i="29"/>
  <c r="Y3183" i="29"/>
  <c r="Y3187" i="29"/>
  <c r="Y3191" i="29"/>
  <c r="Y3195" i="29"/>
  <c r="Y3199" i="29"/>
  <c r="Y3203" i="29"/>
  <c r="Y3207" i="29"/>
  <c r="Y3211" i="29"/>
  <c r="Y3215" i="29"/>
  <c r="Y3219" i="29"/>
  <c r="Y3223" i="29"/>
  <c r="Y3227" i="29"/>
  <c r="Y3231" i="29"/>
  <c r="Y3235" i="29"/>
  <c r="Y3239" i="29"/>
  <c r="Y3243" i="29"/>
  <c r="Y3247" i="29"/>
  <c r="Y3251" i="29"/>
  <c r="Y3255" i="29"/>
  <c r="Y3259" i="29"/>
  <c r="Y3263" i="29"/>
  <c r="Y3267" i="29"/>
  <c r="Y3271" i="29"/>
  <c r="Y3275" i="29"/>
  <c r="Y3279" i="29"/>
  <c r="Y3283" i="29"/>
  <c r="Y3287" i="29"/>
  <c r="Y3291" i="29"/>
  <c r="Y3295" i="29"/>
  <c r="Y3299" i="29"/>
  <c r="Y3303" i="29"/>
  <c r="Y3307" i="29"/>
  <c r="Y3311" i="29"/>
  <c r="Y3315" i="29"/>
  <c r="Y3319" i="29"/>
  <c r="Y3323" i="29"/>
  <c r="Y3327" i="29"/>
  <c r="Y3331" i="29"/>
  <c r="Y3335" i="29"/>
  <c r="Y3339" i="29"/>
  <c r="Y3343" i="29"/>
  <c r="Y3347" i="29"/>
  <c r="Y3351" i="29"/>
  <c r="Y3355" i="29"/>
  <c r="Y3359" i="29"/>
  <c r="Y3363" i="29"/>
  <c r="Y3367" i="29"/>
  <c r="Y3371" i="29"/>
  <c r="Y3375" i="29"/>
  <c r="Y3379" i="29"/>
  <c r="Y3383" i="29"/>
  <c r="Y3387" i="29"/>
  <c r="Y3391" i="29"/>
  <c r="Y3395" i="29"/>
  <c r="Y3399" i="29"/>
  <c r="Y3403" i="29"/>
  <c r="Y3407" i="29"/>
  <c r="Y3411" i="29"/>
  <c r="Y3415" i="29"/>
  <c r="Y3419" i="29"/>
  <c r="Y3423" i="29"/>
  <c r="Y3427" i="29"/>
  <c r="Y3431" i="29"/>
  <c r="Y3435" i="29"/>
  <c r="Y3439" i="29"/>
  <c r="Y3443" i="29"/>
  <c r="Y3447" i="29"/>
  <c r="Y3451" i="29"/>
  <c r="Y3455" i="29"/>
  <c r="Y3459" i="29"/>
  <c r="Y3463" i="29"/>
  <c r="Y3467" i="29"/>
  <c r="Y3471" i="29"/>
  <c r="Y3475" i="29"/>
  <c r="Y3479" i="29"/>
  <c r="Y3483" i="29"/>
  <c r="Y3487" i="29"/>
  <c r="Y3491" i="29"/>
  <c r="Y3495" i="29"/>
  <c r="Y3499" i="29"/>
  <c r="Y3503" i="29"/>
  <c r="Y3507" i="29"/>
  <c r="Y3511" i="29"/>
  <c r="Y3515" i="29"/>
  <c r="Y3519" i="29"/>
  <c r="Y3523" i="29"/>
  <c r="Y3527" i="29"/>
  <c r="Y3531" i="29"/>
  <c r="Y3535" i="29"/>
  <c r="Y3539" i="29"/>
  <c r="Y3543" i="29"/>
  <c r="Y3547" i="29"/>
  <c r="Y3551" i="29"/>
  <c r="Y3555" i="29"/>
  <c r="Y3559" i="29"/>
  <c r="Y3563" i="29"/>
  <c r="Y3567" i="29"/>
  <c r="Y3571" i="29"/>
  <c r="Y3575" i="29"/>
  <c r="Y3579" i="29"/>
  <c r="Y3583" i="29"/>
  <c r="Y3587" i="29"/>
  <c r="Y3591" i="29"/>
  <c r="Y3595" i="29"/>
  <c r="Y3599" i="29"/>
  <c r="Y3603" i="29"/>
  <c r="Y3607" i="29"/>
  <c r="Y3611" i="29"/>
  <c r="Y3615" i="29"/>
  <c r="Y3619" i="29"/>
  <c r="Y3623" i="29"/>
  <c r="Y3627" i="29"/>
  <c r="Y3631" i="29"/>
  <c r="Y3635" i="29"/>
  <c r="Y3639" i="29"/>
  <c r="Y3643" i="29"/>
  <c r="Y3647" i="29"/>
  <c r="Y3651" i="29"/>
  <c r="Y3655" i="29"/>
  <c r="Y3659" i="29"/>
  <c r="Y3663" i="29"/>
  <c r="Y3667" i="29"/>
  <c r="Y3671" i="29"/>
  <c r="Y3168" i="29"/>
  <c r="Y3172" i="29"/>
  <c r="Y3176" i="29"/>
  <c r="Y3180" i="29"/>
  <c r="Y3184" i="29"/>
  <c r="Y3188" i="29"/>
  <c r="Y3192" i="29"/>
  <c r="Y3196" i="29"/>
  <c r="Y3200" i="29"/>
  <c r="Y3204" i="29"/>
  <c r="Y3208" i="29"/>
  <c r="Y3212" i="29"/>
  <c r="Y3216" i="29"/>
  <c r="Y3220" i="29"/>
  <c r="Y3224" i="29"/>
  <c r="Y3228" i="29"/>
  <c r="Y3232" i="29"/>
  <c r="Y3236" i="29"/>
  <c r="Y3240" i="29"/>
  <c r="Y3244" i="29"/>
  <c r="Y3248" i="29"/>
  <c r="Y3252" i="29"/>
  <c r="Y3256" i="29"/>
  <c r="Y3260" i="29"/>
  <c r="Y3264" i="29"/>
  <c r="Y3268" i="29"/>
  <c r="Y3272" i="29"/>
  <c r="Y3276" i="29"/>
  <c r="Y3280" i="29"/>
  <c r="Y3284" i="29"/>
  <c r="Y3288" i="29"/>
  <c r="Y3292" i="29"/>
  <c r="Y3296" i="29"/>
  <c r="Y3300" i="29"/>
  <c r="Y3304" i="29"/>
  <c r="Y3308" i="29"/>
  <c r="Y3312" i="29"/>
  <c r="Y3316" i="29"/>
  <c r="Y3320" i="29"/>
  <c r="Y3324" i="29"/>
  <c r="Y3328" i="29"/>
  <c r="Y3332" i="29"/>
  <c r="Y3336" i="29"/>
  <c r="Y3340" i="29"/>
  <c r="Y3344" i="29"/>
  <c r="Y3348" i="29"/>
  <c r="Y3352" i="29"/>
  <c r="Y3356" i="29"/>
  <c r="Y3360" i="29"/>
  <c r="Y3364" i="29"/>
  <c r="Y3368" i="29"/>
  <c r="Y3372" i="29"/>
  <c r="Y3376" i="29"/>
  <c r="Y3380" i="29"/>
  <c r="Y3384" i="29"/>
  <c r="Y3388" i="29"/>
  <c r="Y3392" i="29"/>
  <c r="Y3396" i="29"/>
  <c r="Y3400" i="29"/>
  <c r="Y3404" i="29"/>
  <c r="Y3408" i="29"/>
  <c r="Y3412" i="29"/>
  <c r="Y3416" i="29"/>
  <c r="Y3420" i="29"/>
  <c r="Y3424" i="29"/>
  <c r="Y3428" i="29"/>
  <c r="Y3432" i="29"/>
  <c r="Y3436" i="29"/>
  <c r="Y3440" i="29"/>
  <c r="Y3444" i="29"/>
  <c r="Y3448" i="29"/>
  <c r="Y3452" i="29"/>
  <c r="Y3456" i="29"/>
  <c r="Y3460" i="29"/>
  <c r="Y3464" i="29"/>
  <c r="Y3468" i="29"/>
  <c r="Y3472" i="29"/>
  <c r="Y3476" i="29"/>
  <c r="Y3480" i="29"/>
  <c r="Y3484" i="29"/>
  <c r="Y3488" i="29"/>
  <c r="Y3492" i="29"/>
  <c r="Y3496" i="29"/>
  <c r="Y3500" i="29"/>
  <c r="Y3504" i="29"/>
  <c r="Y3508" i="29"/>
  <c r="Y3512" i="29"/>
  <c r="Y3516" i="29"/>
  <c r="Y3520" i="29"/>
  <c r="Y3524" i="29"/>
  <c r="Y3528" i="29"/>
  <c r="Y3532" i="29"/>
  <c r="Y3536" i="29"/>
  <c r="Y3540" i="29"/>
  <c r="Y3544" i="29"/>
  <c r="Y3548" i="29"/>
  <c r="Y3552" i="29"/>
  <c r="Y3556" i="29"/>
  <c r="Y3560" i="29"/>
  <c r="Y3564" i="29"/>
  <c r="Y3568" i="29"/>
  <c r="Y3572" i="29"/>
  <c r="Y3576" i="29"/>
  <c r="Y3580" i="29"/>
  <c r="Y3584" i="29"/>
  <c r="Y3588" i="29"/>
  <c r="Y3592" i="29"/>
  <c r="Y3596" i="29"/>
  <c r="Y3600" i="29"/>
  <c r="Y3604" i="29"/>
  <c r="Y3608" i="29"/>
  <c r="Y3612" i="29"/>
  <c r="Y3616" i="29"/>
  <c r="Y3620" i="29"/>
  <c r="Y3624" i="29"/>
  <c r="Y3628" i="29"/>
  <c r="Y3632" i="29"/>
  <c r="Y3636" i="29"/>
  <c r="Y3640" i="29"/>
  <c r="Y3644" i="29"/>
  <c r="Y3648" i="29"/>
  <c r="Y3652" i="29"/>
  <c r="Y3656" i="29"/>
  <c r="Y3660" i="29"/>
  <c r="Y3664" i="29"/>
  <c r="Y3668" i="29"/>
  <c r="Y3672" i="29"/>
  <c r="Y3676" i="29"/>
  <c r="Y3680" i="29"/>
  <c r="Y3684" i="29"/>
  <c r="Y3688" i="29"/>
  <c r="Y3692" i="29"/>
  <c r="Y3696" i="29"/>
  <c r="Y3700" i="29"/>
  <c r="Y3704" i="29"/>
  <c r="Y3708" i="29"/>
  <c r="Y3712" i="29"/>
  <c r="Y3716" i="29"/>
  <c r="Y3720" i="29"/>
  <c r="Y3724" i="29"/>
  <c r="Y3728" i="29"/>
  <c r="Y3732" i="29"/>
  <c r="Y3736" i="29"/>
  <c r="Y3740" i="29"/>
  <c r="Y3744" i="29"/>
  <c r="Y3748" i="29"/>
  <c r="Y3169" i="29"/>
  <c r="Y3173" i="29"/>
  <c r="Y3177" i="29"/>
  <c r="Y3181" i="29"/>
  <c r="Y3185" i="29"/>
  <c r="Y3189" i="29"/>
  <c r="Y3193" i="29"/>
  <c r="Y3197" i="29"/>
  <c r="Y3201" i="29"/>
  <c r="Y3205" i="29"/>
  <c r="Y3209" i="29"/>
  <c r="Y3213" i="29"/>
  <c r="Y3217" i="29"/>
  <c r="Y3221" i="29"/>
  <c r="Y3225" i="29"/>
  <c r="Y3229" i="29"/>
  <c r="Y3233" i="29"/>
  <c r="Y3237" i="29"/>
  <c r="Y3241" i="29"/>
  <c r="Y3245" i="29"/>
  <c r="Y3249" i="29"/>
  <c r="Y3253" i="29"/>
  <c r="Y3257" i="29"/>
  <c r="Y3261" i="29"/>
  <c r="Y3265" i="29"/>
  <c r="Y3269" i="29"/>
  <c r="Y3273" i="29"/>
  <c r="Y3277" i="29"/>
  <c r="Y3281" i="29"/>
  <c r="Y3285" i="29"/>
  <c r="Y3289" i="29"/>
  <c r="Y3293" i="29"/>
  <c r="Y3297" i="29"/>
  <c r="Y3301" i="29"/>
  <c r="Y3305" i="29"/>
  <c r="Y3309" i="29"/>
  <c r="Y3313" i="29"/>
  <c r="Y3317" i="29"/>
  <c r="Y3321" i="29"/>
  <c r="Y3325" i="29"/>
  <c r="Y3329" i="29"/>
  <c r="Y3333" i="29"/>
  <c r="Y3337" i="29"/>
  <c r="Y3341" i="29"/>
  <c r="Y3345" i="29"/>
  <c r="Y3349" i="29"/>
  <c r="Y3353" i="29"/>
  <c r="Y3357" i="29"/>
  <c r="Y3361" i="29"/>
  <c r="Y3365" i="29"/>
  <c r="Y3369" i="29"/>
  <c r="Y3373" i="29"/>
  <c r="Y3377" i="29"/>
  <c r="Y3381" i="29"/>
  <c r="Y3385" i="29"/>
  <c r="Y3389" i="29"/>
  <c r="Y3393" i="29"/>
  <c r="Y3397" i="29"/>
  <c r="Y3401" i="29"/>
  <c r="Y3405" i="29"/>
  <c r="Y3409" i="29"/>
  <c r="Y3413" i="29"/>
  <c r="Y3417" i="29"/>
  <c r="Y3421" i="29"/>
  <c r="Y3425" i="29"/>
  <c r="Y3429" i="29"/>
  <c r="Y3433" i="29"/>
  <c r="Y3437" i="29"/>
  <c r="Y3441" i="29"/>
  <c r="Y3445" i="29"/>
  <c r="Y3449" i="29"/>
  <c r="Y3453" i="29"/>
  <c r="Y3457" i="29"/>
  <c r="Y3461" i="29"/>
  <c r="Y3465" i="29"/>
  <c r="Y3469" i="29"/>
  <c r="Y3473" i="29"/>
  <c r="Y3477" i="29"/>
  <c r="Y3481" i="29"/>
  <c r="Y3485" i="29"/>
  <c r="Y3489" i="29"/>
  <c r="Y3493" i="29"/>
  <c r="Y3497" i="29"/>
  <c r="Y3501" i="29"/>
  <c r="Y3505" i="29"/>
  <c r="Y3509" i="29"/>
  <c r="Y3513" i="29"/>
  <c r="Y3517" i="29"/>
  <c r="Y3521" i="29"/>
  <c r="Y3525" i="29"/>
  <c r="Y3529" i="29"/>
  <c r="Y3533" i="29"/>
  <c r="Y3537" i="29"/>
  <c r="Y3541" i="29"/>
  <c r="Y3545" i="29"/>
  <c r="Y3549" i="29"/>
  <c r="Y3553" i="29"/>
  <c r="Y3557" i="29"/>
  <c r="Y3561" i="29"/>
  <c r="Y3565" i="29"/>
  <c r="Y3569" i="29"/>
  <c r="Y3573" i="29"/>
  <c r="Y3577" i="29"/>
  <c r="Y3581" i="29"/>
  <c r="Y3585" i="29"/>
  <c r="Y3589" i="29"/>
  <c r="Y3593" i="29"/>
  <c r="Y3597" i="29"/>
  <c r="Y3601" i="29"/>
  <c r="Y3170" i="29"/>
  <c r="Y3174" i="29"/>
  <c r="Y3178" i="29"/>
  <c r="Y3182" i="29"/>
  <c r="Y3186" i="29"/>
  <c r="Y3190" i="29"/>
  <c r="Y3194" i="29"/>
  <c r="Y3198" i="29"/>
  <c r="Y3202" i="29"/>
  <c r="Y3206" i="29"/>
  <c r="Y3210" i="29"/>
  <c r="Y3214" i="29"/>
  <c r="Y3218" i="29"/>
  <c r="Y3222" i="29"/>
  <c r="Y3226" i="29"/>
  <c r="Y3230" i="29"/>
  <c r="Y3234" i="29"/>
  <c r="Y3238" i="29"/>
  <c r="Y3242" i="29"/>
  <c r="Y3246" i="29"/>
  <c r="Y3250" i="29"/>
  <c r="Y3254" i="29"/>
  <c r="Y3258" i="29"/>
  <c r="Y3262" i="29"/>
  <c r="Y3266" i="29"/>
  <c r="Y3270" i="29"/>
  <c r="Y3274" i="29"/>
  <c r="Y3278" i="29"/>
  <c r="Y3282" i="29"/>
  <c r="Y3286" i="29"/>
  <c r="Y3290" i="29"/>
  <c r="Y3294" i="29"/>
  <c r="Y3298" i="29"/>
  <c r="Y3302" i="29"/>
  <c r="Y3306" i="29"/>
  <c r="Y3310" i="29"/>
  <c r="Y3314" i="29"/>
  <c r="Y3318" i="29"/>
  <c r="Y3322" i="29"/>
  <c r="Y3326" i="29"/>
  <c r="Y3330" i="29"/>
  <c r="Y3334" i="29"/>
  <c r="Y3338" i="29"/>
  <c r="Y3342" i="29"/>
  <c r="Y3346" i="29"/>
  <c r="Y3350" i="29"/>
  <c r="Y3354" i="29"/>
  <c r="Y3358" i="29"/>
  <c r="Y3362" i="29"/>
  <c r="Y3366" i="29"/>
  <c r="Y3370" i="29"/>
  <c r="Y3374" i="29"/>
  <c r="Y3378" i="29"/>
  <c r="Y3382" i="29"/>
  <c r="Y3386" i="29"/>
  <c r="Y3390" i="29"/>
  <c r="Y3394" i="29"/>
  <c r="Y3398" i="29"/>
  <c r="Y3402" i="29"/>
  <c r="Y3406" i="29"/>
  <c r="Y3410" i="29"/>
  <c r="Y3414" i="29"/>
  <c r="Y3418" i="29"/>
  <c r="Y3422" i="29"/>
  <c r="Y3426" i="29"/>
  <c r="Y3430" i="29"/>
  <c r="Y3434" i="29"/>
  <c r="Y3438" i="29"/>
  <c r="Y3442" i="29"/>
  <c r="Y3446" i="29"/>
  <c r="Y3450" i="29"/>
  <c r="Y3454" i="29"/>
  <c r="Y3458" i="29"/>
  <c r="Y3462" i="29"/>
  <c r="Y3466" i="29"/>
  <c r="Y3470" i="29"/>
  <c r="Y3474" i="29"/>
  <c r="Y3478" i="29"/>
  <c r="Y3482" i="29"/>
  <c r="Y3486" i="29"/>
  <c r="Y3490" i="29"/>
  <c r="Y3494" i="29"/>
  <c r="Y3498" i="29"/>
  <c r="Y3502" i="29"/>
  <c r="Y3506" i="29"/>
  <c r="Y3510" i="29"/>
  <c r="Y3514" i="29"/>
  <c r="Y3518" i="29"/>
  <c r="Y3522" i="29"/>
  <c r="Y3526" i="29"/>
  <c r="Y3530" i="29"/>
  <c r="Y3534" i="29"/>
  <c r="Y3538" i="29"/>
  <c r="Y3542" i="29"/>
  <c r="Y3546" i="29"/>
  <c r="Y3550" i="29"/>
  <c r="Y3554" i="29"/>
  <c r="Y3558" i="29"/>
  <c r="Y3562" i="29"/>
  <c r="Y3566" i="29"/>
  <c r="Y3570" i="29"/>
  <c r="Y3574" i="29"/>
  <c r="Y3578" i="29"/>
  <c r="Y3582" i="29"/>
  <c r="Y3586" i="29"/>
  <c r="Y3590" i="29"/>
  <c r="Y3594" i="29"/>
  <c r="Y3598" i="29"/>
  <c r="Y3602" i="29"/>
  <c r="Y3606" i="29"/>
  <c r="Y3610" i="29"/>
  <c r="Y3614" i="29"/>
  <c r="Y3618" i="29"/>
  <c r="Y3622" i="29"/>
  <c r="Y3626" i="29"/>
  <c r="Y3630" i="29"/>
  <c r="Y3634" i="29"/>
  <c r="Y3638" i="29"/>
  <c r="Y3642" i="29"/>
  <c r="Y3646" i="29"/>
  <c r="Y3650" i="29"/>
  <c r="Y3654" i="29"/>
  <c r="Y3658" i="29"/>
  <c r="Y3662" i="29"/>
  <c r="Y3666" i="29"/>
  <c r="Y3670" i="29"/>
  <c r="Y3674" i="29"/>
  <c r="Y3678" i="29"/>
  <c r="Y3682" i="29"/>
  <c r="Y3686" i="29"/>
  <c r="Y3690" i="29"/>
  <c r="Y3694" i="29"/>
  <c r="Y3698" i="29"/>
  <c r="Y3702" i="29"/>
  <c r="Y3706" i="29"/>
  <c r="Y3710" i="29"/>
  <c r="Y3714" i="29"/>
  <c r="Y3718" i="29"/>
  <c r="Y3722" i="29"/>
  <c r="Y3726" i="29"/>
  <c r="Y3730" i="29"/>
  <c r="Y3734" i="29"/>
  <c r="Y3738" i="29"/>
  <c r="Y3742" i="29"/>
  <c r="Y3746" i="29"/>
  <c r="Y3750" i="29"/>
  <c r="Y3617" i="29"/>
  <c r="Y3633" i="29"/>
  <c r="Y3649" i="29"/>
  <c r="Y3665" i="29"/>
  <c r="Y3681" i="29"/>
  <c r="Y3689" i="29"/>
  <c r="Y3697" i="29"/>
  <c r="Y3705" i="29"/>
  <c r="Y3713" i="29"/>
  <c r="Y3721" i="29"/>
  <c r="Y3729" i="29"/>
  <c r="Y3737" i="29"/>
  <c r="Y3745" i="29"/>
  <c r="Y3753" i="29"/>
  <c r="Y3757" i="29"/>
  <c r="Y3761" i="29"/>
  <c r="Y3765" i="29"/>
  <c r="Y3769" i="29"/>
  <c r="Y3773" i="29"/>
  <c r="Y3777" i="29"/>
  <c r="Y3781" i="29"/>
  <c r="Y3785" i="29"/>
  <c r="Y3789" i="29"/>
  <c r="Y3793" i="29"/>
  <c r="Y3797" i="29"/>
  <c r="Y3801" i="29"/>
  <c r="Y3805" i="29"/>
  <c r="Y3809" i="29"/>
  <c r="Y3813" i="29"/>
  <c r="Y3817" i="29"/>
  <c r="Y3821" i="29"/>
  <c r="Y3825" i="29"/>
  <c r="Y3829" i="29"/>
  <c r="Y3833" i="29"/>
  <c r="Y3837" i="29"/>
  <c r="Y3841" i="29"/>
  <c r="Y3845" i="29"/>
  <c r="Y3849" i="29"/>
  <c r="Y3853" i="29"/>
  <c r="Y3857" i="29"/>
  <c r="Y3861" i="29"/>
  <c r="Y3865" i="29"/>
  <c r="Y3869" i="29"/>
  <c r="Y3873" i="29"/>
  <c r="Y3877" i="29"/>
  <c r="Y3881" i="29"/>
  <c r="Y3885" i="29"/>
  <c r="Y3889" i="29"/>
  <c r="Y3893" i="29"/>
  <c r="Y3897" i="29"/>
  <c r="Y3901" i="29"/>
  <c r="Y3905" i="29"/>
  <c r="Y3909" i="29"/>
  <c r="Y3913" i="29"/>
  <c r="Y3917" i="29"/>
  <c r="Y3921" i="29"/>
  <c r="Y3925" i="29"/>
  <c r="Y3929" i="29"/>
  <c r="Y3933" i="29"/>
  <c r="Y3937" i="29"/>
  <c r="Y3941" i="29"/>
  <c r="Y3945" i="29"/>
  <c r="Y3949" i="29"/>
  <c r="Y3953" i="29"/>
  <c r="Y3957" i="29"/>
  <c r="Y3961" i="29"/>
  <c r="Y3965" i="29"/>
  <c r="Y3969" i="29"/>
  <c r="Y3973" i="29"/>
  <c r="Y3977" i="29"/>
  <c r="Y3981" i="29"/>
  <c r="Y3985" i="29"/>
  <c r="Y3989" i="29"/>
  <c r="Y3993" i="29"/>
  <c r="Y3997" i="29"/>
  <c r="Y4001" i="29"/>
  <c r="Y4005" i="29"/>
  <c r="Y4009" i="29"/>
  <c r="Y4013" i="29"/>
  <c r="Y4017" i="29"/>
  <c r="Y4021" i="29"/>
  <c r="Y4025" i="29"/>
  <c r="Y4029" i="29"/>
  <c r="Y4033" i="29"/>
  <c r="Y3983" i="29"/>
  <c r="Y3991" i="29"/>
  <c r="Y3995" i="29"/>
  <c r="Y4003" i="29"/>
  <c r="Y4019" i="29"/>
  <c r="Y4027" i="29"/>
  <c r="Y3735" i="29"/>
  <c r="Y3743" i="29"/>
  <c r="Y3752" i="29"/>
  <c r="Y3756" i="29"/>
  <c r="Y3760" i="29"/>
  <c r="Y3764" i="29"/>
  <c r="Y3768" i="29"/>
  <c r="Y3772" i="29"/>
  <c r="Y3780" i="29"/>
  <c r="Y3796" i="29"/>
  <c r="Y3804" i="29"/>
  <c r="Y3808" i="29"/>
  <c r="Y3812" i="29"/>
  <c r="Y3848" i="29"/>
  <c r="Y3860" i="29"/>
  <c r="Y3880" i="29"/>
  <c r="Y3884" i="29"/>
  <c r="Y3904" i="29"/>
  <c r="Y3908" i="29"/>
  <c r="Y3912" i="29"/>
  <c r="Y3916" i="29"/>
  <c r="Y3920" i="29"/>
  <c r="Y3924" i="29"/>
  <c r="Y3944" i="29"/>
  <c r="Y3952" i="29"/>
  <c r="Y3968" i="29"/>
  <c r="Y3972" i="29"/>
  <c r="Y3976" i="29"/>
  <c r="Y4000" i="29"/>
  <c r="Y4016" i="29"/>
  <c r="Y4020" i="29"/>
  <c r="Y4032" i="29"/>
  <c r="Y3605" i="29"/>
  <c r="Y3621" i="29"/>
  <c r="Y3637" i="29"/>
  <c r="Y3653" i="29"/>
  <c r="Y3669" i="29"/>
  <c r="Y3675" i="29"/>
  <c r="Y3683" i="29"/>
  <c r="Y3691" i="29"/>
  <c r="Y3699" i="29"/>
  <c r="Y3707" i="29"/>
  <c r="Y3715" i="29"/>
  <c r="Y3723" i="29"/>
  <c r="Y3731" i="29"/>
  <c r="Y3739" i="29"/>
  <c r="Y3747" i="29"/>
  <c r="Y3754" i="29"/>
  <c r="Y3758" i="29"/>
  <c r="Y3762" i="29"/>
  <c r="Y3766" i="29"/>
  <c r="Y3770" i="29"/>
  <c r="Y3774" i="29"/>
  <c r="Y3778" i="29"/>
  <c r="Y3782" i="29"/>
  <c r="Y3786" i="29"/>
  <c r="Y3790" i="29"/>
  <c r="Y3794" i="29"/>
  <c r="Y3798" i="29"/>
  <c r="Y3802" i="29"/>
  <c r="Y3806" i="29"/>
  <c r="Y3810" i="29"/>
  <c r="Y3814" i="29"/>
  <c r="Y3818" i="29"/>
  <c r="Y3822" i="29"/>
  <c r="Y3826" i="29"/>
  <c r="Y3830" i="29"/>
  <c r="Y3834" i="29"/>
  <c r="Y3838" i="29"/>
  <c r="Y3842" i="29"/>
  <c r="Y3846" i="29"/>
  <c r="Y3850" i="29"/>
  <c r="Y3854" i="29"/>
  <c r="Y3858" i="29"/>
  <c r="Y3862" i="29"/>
  <c r="Y3866" i="29"/>
  <c r="Y3870" i="29"/>
  <c r="Y3874" i="29"/>
  <c r="Y3878" i="29"/>
  <c r="Y3882" i="29"/>
  <c r="Y3886" i="29"/>
  <c r="Y3890" i="29"/>
  <c r="Y3894" i="29"/>
  <c r="Y3898" i="29"/>
  <c r="Y3902" i="29"/>
  <c r="Y3906" i="29"/>
  <c r="Y3910" i="29"/>
  <c r="Y3914" i="29"/>
  <c r="Y3918" i="29"/>
  <c r="Y3922" i="29"/>
  <c r="Y3926" i="29"/>
  <c r="Y3930" i="29"/>
  <c r="Y3934" i="29"/>
  <c r="Y3938" i="29"/>
  <c r="Y3942" i="29"/>
  <c r="Y3946" i="29"/>
  <c r="Y3950" i="29"/>
  <c r="Y3954" i="29"/>
  <c r="Y3958" i="29"/>
  <c r="Y3962" i="29"/>
  <c r="Y3966" i="29"/>
  <c r="Y3970" i="29"/>
  <c r="Y3974" i="29"/>
  <c r="Y3978" i="29"/>
  <c r="Y3982" i="29"/>
  <c r="Y3986" i="29"/>
  <c r="Y3990" i="29"/>
  <c r="Y3994" i="29"/>
  <c r="Y3998" i="29"/>
  <c r="Y4002" i="29"/>
  <c r="Y4006" i="29"/>
  <c r="Y4010" i="29"/>
  <c r="Y4014" i="29"/>
  <c r="Y4018" i="29"/>
  <c r="Y4022" i="29"/>
  <c r="Y4026" i="29"/>
  <c r="Y4030" i="29"/>
  <c r="Y3999" i="29"/>
  <c r="Y4007" i="29"/>
  <c r="Y4023" i="29"/>
  <c r="Y3719" i="29"/>
  <c r="Y3749" i="29"/>
  <c r="Y3784" i="29"/>
  <c r="Y3792" i="29"/>
  <c r="Y3816" i="29"/>
  <c r="Y3820" i="29"/>
  <c r="Y3824" i="29"/>
  <c r="Y3836" i="29"/>
  <c r="Y3844" i="29"/>
  <c r="Y3892" i="29"/>
  <c r="Y3928" i="29"/>
  <c r="Y3932" i="29"/>
  <c r="Y3948" i="29"/>
  <c r="Y3960" i="29"/>
  <c r="Y3984" i="29"/>
  <c r="Y3988" i="29"/>
  <c r="Y3996" i="29"/>
  <c r="Y4004" i="29"/>
  <c r="Y4008" i="29"/>
  <c r="Y4012" i="29"/>
  <c r="Y4024" i="29"/>
  <c r="Y3609" i="29"/>
  <c r="Y3625" i="29"/>
  <c r="Y3641" i="29"/>
  <c r="Y3657" i="29"/>
  <c r="Y3673" i="29"/>
  <c r="Y3677" i="29"/>
  <c r="Y3685" i="29"/>
  <c r="Y3693" i="29"/>
  <c r="Y3701" i="29"/>
  <c r="Y3709" i="29"/>
  <c r="Y3717" i="29"/>
  <c r="Y3725" i="29"/>
  <c r="Y3733" i="29"/>
  <c r="Y3741" i="29"/>
  <c r="Y3751" i="29"/>
  <c r="Y3755" i="29"/>
  <c r="Y3759" i="29"/>
  <c r="Y3763" i="29"/>
  <c r="Y3767" i="29"/>
  <c r="Y3771" i="29"/>
  <c r="Y3775" i="29"/>
  <c r="Y3779" i="29"/>
  <c r="Y3783" i="29"/>
  <c r="Y3787" i="29"/>
  <c r="Y3791" i="29"/>
  <c r="Y3795" i="29"/>
  <c r="Y3799" i="29"/>
  <c r="Y3803" i="29"/>
  <c r="Y3807" i="29"/>
  <c r="Y3811" i="29"/>
  <c r="Y3815" i="29"/>
  <c r="Y3819" i="29"/>
  <c r="Y3823" i="29"/>
  <c r="Y3827" i="29"/>
  <c r="Y3831" i="29"/>
  <c r="Y3835" i="29"/>
  <c r="Y3839" i="29"/>
  <c r="Y3843" i="29"/>
  <c r="Y3847" i="29"/>
  <c r="Y3851" i="29"/>
  <c r="Y3855" i="29"/>
  <c r="Y3859" i="29"/>
  <c r="Y3863" i="29"/>
  <c r="Y3867" i="29"/>
  <c r="Y3871" i="29"/>
  <c r="Y3875" i="29"/>
  <c r="Y3879" i="29"/>
  <c r="Y3883" i="29"/>
  <c r="Y3887" i="29"/>
  <c r="Y3891" i="29"/>
  <c r="Y3895" i="29"/>
  <c r="Y3899" i="29"/>
  <c r="Y3903" i="29"/>
  <c r="Y3907" i="29"/>
  <c r="Y3911" i="29"/>
  <c r="Y3915" i="29"/>
  <c r="Y3919" i="29"/>
  <c r="Y3923" i="29"/>
  <c r="Y3927" i="29"/>
  <c r="Y3931" i="29"/>
  <c r="Y3935" i="29"/>
  <c r="Y3939" i="29"/>
  <c r="Y3943" i="29"/>
  <c r="Y3947" i="29"/>
  <c r="Y3951" i="29"/>
  <c r="Y3955" i="29"/>
  <c r="Y3959" i="29"/>
  <c r="Y3963" i="29"/>
  <c r="Y3967" i="29"/>
  <c r="Y3971" i="29"/>
  <c r="Y3975" i="29"/>
  <c r="Y3979" i="29"/>
  <c r="Y3987" i="29"/>
  <c r="Y4011" i="29"/>
  <c r="Y4015" i="29"/>
  <c r="Y4031" i="29"/>
  <c r="Y3645" i="29"/>
  <c r="Y3727" i="29"/>
  <c r="Y3788" i="29"/>
  <c r="Y3800" i="29"/>
  <c r="Y3828" i="29"/>
  <c r="Y3832" i="29"/>
  <c r="Y3840" i="29"/>
  <c r="Y3852" i="29"/>
  <c r="Y3856" i="29"/>
  <c r="Y3864" i="29"/>
  <c r="Y3868" i="29"/>
  <c r="Y3872" i="29"/>
  <c r="Y3888" i="29"/>
  <c r="Y3896" i="29"/>
  <c r="Y3936" i="29"/>
  <c r="Y3940" i="29"/>
  <c r="Y3980" i="29"/>
  <c r="Y3992" i="29"/>
  <c r="Y3613" i="29"/>
  <c r="Y3629" i="29"/>
  <c r="Y3661" i="29"/>
  <c r="Y3679" i="29"/>
  <c r="Y3687" i="29"/>
  <c r="Y3695" i="29"/>
  <c r="Y3703" i="29"/>
  <c r="Y3711" i="29"/>
  <c r="Y3776" i="29"/>
  <c r="Y3876" i="29"/>
  <c r="Y3900" i="29"/>
  <c r="Y3956" i="29"/>
  <c r="Y3964" i="29"/>
  <c r="Y4028" i="29"/>
  <c r="W4028" i="29" l="1"/>
  <c r="W3964" i="29"/>
  <c r="W3956" i="29"/>
  <c r="W3900" i="29"/>
  <c r="W3876" i="29"/>
  <c r="W3776" i="29"/>
  <c r="W3711" i="29"/>
  <c r="W3703" i="29"/>
  <c r="W3695" i="29"/>
  <c r="W3687" i="29"/>
  <c r="W3679" i="29"/>
  <c r="W3661" i="29"/>
  <c r="W3629" i="29"/>
  <c r="W3613" i="29"/>
  <c r="W3992" i="29"/>
  <c r="W3980" i="29"/>
  <c r="W3940" i="29"/>
  <c r="W3936" i="29"/>
  <c r="W3896" i="29"/>
  <c r="W3888" i="29"/>
  <c r="W3872" i="29"/>
  <c r="W3868" i="29"/>
  <c r="W3864" i="29"/>
  <c r="W3856" i="29"/>
  <c r="W3852" i="29"/>
  <c r="W3840" i="29"/>
  <c r="W3832" i="29"/>
  <c r="W3828" i="29"/>
  <c r="W3800" i="29"/>
  <c r="W3788" i="29"/>
  <c r="W3727" i="29"/>
  <c r="W3645" i="29"/>
  <c r="W4031" i="29"/>
  <c r="W4015" i="29"/>
  <c r="W4011" i="29"/>
  <c r="W3987" i="29"/>
  <c r="W3979" i="29"/>
  <c r="W3975" i="29"/>
  <c r="W3971" i="29"/>
  <c r="W3967" i="29"/>
  <c r="W3963" i="29"/>
  <c r="W3959" i="29"/>
  <c r="W3955" i="29"/>
  <c r="W3951" i="29"/>
  <c r="W3947" i="29"/>
  <c r="W3943" i="29"/>
  <c r="W3939" i="29"/>
  <c r="W3935" i="29"/>
  <c r="W3931" i="29"/>
  <c r="W3927" i="29"/>
  <c r="W3923" i="29"/>
  <c r="W3919" i="29"/>
  <c r="W3915" i="29"/>
  <c r="W3911" i="29"/>
  <c r="W3907" i="29"/>
  <c r="W3903" i="29"/>
  <c r="W3899" i="29"/>
  <c r="W3895" i="29"/>
  <c r="W3891" i="29"/>
  <c r="W3887" i="29"/>
  <c r="W3883" i="29"/>
  <c r="W3879" i="29"/>
  <c r="W3875" i="29"/>
  <c r="W3871" i="29"/>
  <c r="W3867" i="29"/>
  <c r="W3863" i="29"/>
  <c r="W3859" i="29"/>
  <c r="W3855" i="29"/>
  <c r="W3851" i="29"/>
  <c r="W3847" i="29"/>
  <c r="W3843" i="29"/>
  <c r="W3839" i="29"/>
  <c r="W3835" i="29"/>
  <c r="W3831" i="29"/>
  <c r="W3827" i="29"/>
  <c r="W3823" i="29"/>
  <c r="W3819" i="29"/>
  <c r="W3815" i="29"/>
  <c r="W3811" i="29"/>
  <c r="W3807" i="29"/>
  <c r="W3803" i="29"/>
  <c r="W3799" i="29"/>
  <c r="W3795" i="29"/>
  <c r="W3791" i="29"/>
  <c r="W3787" i="29"/>
  <c r="W3783" i="29"/>
  <c r="W3779" i="29"/>
  <c r="W3775" i="29"/>
  <c r="W3771" i="29"/>
  <c r="W3767" i="29"/>
  <c r="W3763" i="29"/>
  <c r="W3759" i="29"/>
  <c r="W3755" i="29"/>
  <c r="W3751" i="29"/>
  <c r="W3741" i="29"/>
  <c r="W3733" i="29"/>
  <c r="W3725" i="29"/>
  <c r="W3717" i="29"/>
  <c r="W3709" i="29"/>
  <c r="W3701" i="29"/>
  <c r="W3693" i="29"/>
  <c r="W3685" i="29"/>
  <c r="W3677" i="29"/>
  <c r="W3673" i="29"/>
  <c r="W3657" i="29"/>
  <c r="W3641" i="29"/>
  <c r="W3625" i="29"/>
  <c r="W3609" i="29"/>
  <c r="W4024" i="29"/>
  <c r="W4012" i="29"/>
  <c r="W4008" i="29"/>
  <c r="W4004" i="29"/>
  <c r="W3996" i="29"/>
  <c r="W3988" i="29"/>
  <c r="W3984" i="29"/>
  <c r="W3960" i="29"/>
  <c r="W3948" i="29"/>
  <c r="W3932" i="29"/>
  <c r="W3928" i="29"/>
  <c r="W3892" i="29"/>
  <c r="W3844" i="29"/>
  <c r="W3836" i="29"/>
  <c r="W3824" i="29"/>
  <c r="W3820" i="29"/>
  <c r="W3816" i="29"/>
  <c r="W3792" i="29"/>
  <c r="W3784" i="29"/>
  <c r="W3749" i="29"/>
  <c r="W3719" i="29"/>
  <c r="W4023" i="29"/>
  <c r="W4007" i="29"/>
  <c r="W3999" i="29"/>
  <c r="W4030" i="29"/>
  <c r="W4026" i="29"/>
  <c r="W4022" i="29"/>
  <c r="W4018" i="29"/>
  <c r="W4014" i="29"/>
  <c r="W4010" i="29"/>
  <c r="W4006" i="29"/>
  <c r="W4002" i="29"/>
  <c r="W3998" i="29"/>
  <c r="W3994" i="29"/>
  <c r="W3990" i="29"/>
  <c r="W3986" i="29"/>
  <c r="W3982" i="29"/>
  <c r="W3978" i="29"/>
  <c r="W3974" i="29"/>
  <c r="W3970" i="29"/>
  <c r="W3966" i="29"/>
  <c r="W3962" i="29"/>
  <c r="W3958" i="29"/>
  <c r="W3954" i="29"/>
  <c r="W3950" i="29"/>
  <c r="W3946" i="29"/>
  <c r="W3942" i="29"/>
  <c r="W3938" i="29"/>
  <c r="W3934" i="29"/>
  <c r="W3930" i="29"/>
  <c r="W3926" i="29"/>
  <c r="W3922" i="29"/>
  <c r="W3918" i="29"/>
  <c r="W3914" i="29"/>
  <c r="W3910" i="29"/>
  <c r="W3906" i="29"/>
  <c r="W3902" i="29"/>
  <c r="W3898" i="29"/>
  <c r="W3894" i="29"/>
  <c r="W3890" i="29"/>
  <c r="W3886" i="29"/>
  <c r="W3882" i="29"/>
  <c r="W3878" i="29"/>
  <c r="W3874" i="29"/>
  <c r="W3870" i="29"/>
  <c r="W3866" i="29"/>
  <c r="W3862" i="29"/>
  <c r="W3858" i="29"/>
  <c r="W3854" i="29"/>
  <c r="W3850" i="29"/>
  <c r="W3846" i="29"/>
  <c r="W3842" i="29"/>
  <c r="W3838" i="29"/>
  <c r="W3834" i="29"/>
  <c r="W3830" i="29"/>
  <c r="W3826" i="29"/>
  <c r="W3822" i="29"/>
  <c r="W3818" i="29"/>
  <c r="W3814" i="29"/>
  <c r="W3810" i="29"/>
  <c r="W3806" i="29"/>
  <c r="W3802" i="29"/>
  <c r="W3798" i="29"/>
  <c r="W3794" i="29"/>
  <c r="W3790" i="29"/>
  <c r="W3786" i="29"/>
  <c r="W3782" i="29"/>
  <c r="W3778" i="29"/>
  <c r="W3774" i="29"/>
  <c r="W3770" i="29"/>
  <c r="W3766" i="29"/>
  <c r="W3762" i="29"/>
  <c r="W3758" i="29"/>
  <c r="W3754" i="29"/>
  <c r="W3747" i="29"/>
  <c r="W3739" i="29"/>
  <c r="W3731" i="29"/>
  <c r="W3723" i="29"/>
  <c r="W3715" i="29"/>
  <c r="W3707" i="29"/>
  <c r="W3699" i="29"/>
  <c r="W3691" i="29"/>
  <c r="W3683" i="29"/>
  <c r="W3675" i="29"/>
  <c r="W3669" i="29"/>
  <c r="W3653" i="29"/>
  <c r="W3637" i="29"/>
  <c r="W3621" i="29"/>
  <c r="W3605" i="29"/>
  <c r="W4032" i="29"/>
  <c r="W4020" i="29"/>
  <c r="W4016" i="29"/>
  <c r="W4000" i="29"/>
  <c r="W3976" i="29"/>
  <c r="W3972" i="29"/>
  <c r="W3968" i="29"/>
  <c r="W3952" i="29"/>
  <c r="W3944" i="29"/>
  <c r="W3924" i="29"/>
  <c r="W3920" i="29"/>
  <c r="W3916" i="29"/>
  <c r="W3912" i="29"/>
  <c r="W3908" i="29"/>
  <c r="W3904" i="29"/>
  <c r="W3884" i="29"/>
  <c r="W3880" i="29"/>
  <c r="W3860" i="29"/>
  <c r="W3848" i="29"/>
  <c r="W3812" i="29"/>
  <c r="W3808" i="29"/>
  <c r="W3804" i="29"/>
  <c r="W3796" i="29"/>
  <c r="W3780" i="29"/>
  <c r="W3772" i="29"/>
  <c r="W3768" i="29"/>
  <c r="W3764" i="29"/>
  <c r="W3760" i="29"/>
  <c r="W3756" i="29"/>
  <c r="W3752" i="29"/>
  <c r="W3743" i="29"/>
  <c r="W3735" i="29"/>
  <c r="W4027" i="29"/>
  <c r="W4019" i="29"/>
  <c r="W4003" i="29"/>
  <c r="W3995" i="29"/>
  <c r="W3991" i="29"/>
  <c r="W3983" i="29"/>
  <c r="W4033" i="29"/>
  <c r="W4029" i="29"/>
  <c r="W4025" i="29"/>
  <c r="W4021" i="29"/>
  <c r="W4017" i="29"/>
  <c r="W4013" i="29"/>
  <c r="W4009" i="29"/>
  <c r="W4005" i="29"/>
  <c r="W4001" i="29"/>
  <c r="W3997" i="29"/>
  <c r="W3993" i="29"/>
  <c r="W3989" i="29"/>
  <c r="W3985" i="29"/>
  <c r="W3981" i="29"/>
  <c r="W3977" i="29"/>
  <c r="W3973" i="29"/>
  <c r="W3969" i="29"/>
  <c r="W3965" i="29"/>
  <c r="W3961" i="29"/>
  <c r="W3957" i="29"/>
  <c r="W3953" i="29"/>
  <c r="W3949" i="29"/>
  <c r="W3945" i="29"/>
  <c r="W3941" i="29"/>
  <c r="W3937" i="29"/>
  <c r="W3933" i="29"/>
  <c r="W3929" i="29"/>
  <c r="W3925" i="29"/>
  <c r="W3921" i="29"/>
  <c r="W3917" i="29"/>
  <c r="W3913" i="29"/>
  <c r="W3909" i="29"/>
  <c r="W3905" i="29"/>
  <c r="W3901" i="29"/>
  <c r="W3897" i="29"/>
  <c r="W3893" i="29"/>
  <c r="W3889" i="29"/>
  <c r="W3885" i="29"/>
  <c r="W3881" i="29"/>
  <c r="W3877" i="29"/>
  <c r="W3873" i="29"/>
  <c r="W3869" i="29"/>
  <c r="W3865" i="29"/>
  <c r="W3861" i="29"/>
  <c r="W3857" i="29"/>
  <c r="W3853" i="29"/>
  <c r="W3849" i="29"/>
  <c r="W3845" i="29"/>
  <c r="W3841" i="29"/>
  <c r="W3837" i="29"/>
  <c r="W3833" i="29"/>
  <c r="W3829" i="29"/>
  <c r="W3825" i="29"/>
  <c r="W3821" i="29"/>
  <c r="W3817" i="29"/>
  <c r="W3813" i="29"/>
  <c r="W3809" i="29"/>
  <c r="W3805" i="29"/>
  <c r="W3801" i="29"/>
  <c r="W3797" i="29"/>
  <c r="W3793" i="29"/>
  <c r="W3789" i="29"/>
  <c r="W3785" i="29"/>
  <c r="W3781" i="29"/>
  <c r="W3777" i="29"/>
  <c r="W3773" i="29"/>
  <c r="W3769" i="29"/>
  <c r="W3765" i="29"/>
  <c r="W3761" i="29"/>
  <c r="W3757" i="29"/>
  <c r="W3753" i="29"/>
  <c r="W3745" i="29"/>
  <c r="W3737" i="29"/>
  <c r="W3729" i="29"/>
  <c r="W3721" i="29"/>
  <c r="W3713" i="29"/>
  <c r="W3705" i="29"/>
  <c r="W3697" i="29"/>
  <c r="W3689" i="29"/>
  <c r="W3681" i="29"/>
  <c r="W3665" i="29"/>
  <c r="W3649" i="29"/>
  <c r="W3633" i="29"/>
  <c r="W3617" i="29"/>
  <c r="W3750" i="29"/>
  <c r="W3746" i="29"/>
  <c r="W3742" i="29"/>
  <c r="W3738" i="29"/>
  <c r="W3734" i="29"/>
  <c r="W3730" i="29"/>
  <c r="W3726" i="29"/>
  <c r="W3722" i="29"/>
  <c r="W3718" i="29"/>
  <c r="W3714" i="29"/>
  <c r="W3710" i="29"/>
  <c r="W3706" i="29"/>
  <c r="W3702" i="29"/>
  <c r="W3698" i="29"/>
  <c r="W3694" i="29"/>
  <c r="W3690" i="29"/>
  <c r="W3686" i="29"/>
  <c r="W3682" i="29"/>
  <c r="W3678" i="29"/>
  <c r="W3674" i="29"/>
  <c r="W3670" i="29"/>
  <c r="W3666" i="29"/>
  <c r="W3662" i="29"/>
  <c r="W3658" i="29"/>
  <c r="W3654" i="29"/>
  <c r="W3650" i="29"/>
  <c r="W3646" i="29"/>
  <c r="W3642" i="29"/>
  <c r="W3638" i="29"/>
  <c r="W3634" i="29"/>
  <c r="W3630" i="29"/>
  <c r="W3626" i="29"/>
  <c r="W3622" i="29"/>
  <c r="W3618" i="29"/>
  <c r="W3614" i="29"/>
  <c r="W3610" i="29"/>
  <c r="W3606" i="29"/>
  <c r="W3602" i="29"/>
  <c r="W3598" i="29"/>
  <c r="W3594" i="29"/>
  <c r="W3590" i="29"/>
  <c r="W3586" i="29"/>
  <c r="W3582" i="29"/>
  <c r="W3578" i="29"/>
  <c r="W3574" i="29"/>
  <c r="W3570" i="29"/>
  <c r="W3566" i="29"/>
  <c r="W3562" i="29"/>
  <c r="W3558" i="29"/>
  <c r="W3554" i="29"/>
  <c r="W3550" i="29"/>
  <c r="W3546" i="29"/>
  <c r="W3542" i="29"/>
  <c r="W3538" i="29"/>
  <c r="W3534" i="29"/>
  <c r="W3530" i="29"/>
  <c r="W3526" i="29"/>
  <c r="W3522" i="29"/>
  <c r="W3518" i="29"/>
  <c r="W3514" i="29"/>
  <c r="W3510" i="29"/>
  <c r="W3506" i="29"/>
  <c r="W3502" i="29"/>
  <c r="W3498" i="29"/>
  <c r="W3494" i="29"/>
  <c r="W3490" i="29"/>
  <c r="W3486" i="29"/>
  <c r="W3482" i="29"/>
  <c r="W3478" i="29"/>
  <c r="W3474" i="29"/>
  <c r="W3470" i="29"/>
  <c r="W3466" i="29"/>
  <c r="W3462" i="29"/>
  <c r="W3458" i="29"/>
  <c r="W3454" i="29"/>
  <c r="W3450" i="29"/>
  <c r="W3446" i="29"/>
  <c r="W3442" i="29"/>
  <c r="W3438" i="29"/>
  <c r="W3434" i="29"/>
  <c r="W3430" i="29"/>
  <c r="W3426" i="29"/>
  <c r="W3422" i="29"/>
  <c r="W3418" i="29"/>
  <c r="W3414" i="29"/>
  <c r="W3410" i="29"/>
  <c r="W3406" i="29"/>
  <c r="W3402" i="29"/>
  <c r="W3398" i="29"/>
  <c r="W3394" i="29"/>
  <c r="W3390" i="29"/>
  <c r="W3386" i="29"/>
  <c r="W3382" i="29"/>
  <c r="W3378" i="29"/>
  <c r="W3374" i="29"/>
  <c r="W3370" i="29"/>
  <c r="W3366" i="29"/>
  <c r="W3362" i="29"/>
  <c r="W3358" i="29"/>
  <c r="W3354" i="29"/>
  <c r="W3350" i="29"/>
  <c r="W3346" i="29"/>
  <c r="W3342" i="29"/>
  <c r="W3338" i="29"/>
  <c r="W3334" i="29"/>
  <c r="W3330" i="29"/>
  <c r="W3326" i="29"/>
  <c r="W3322" i="29"/>
  <c r="W3318" i="29"/>
  <c r="W3314" i="29"/>
  <c r="W3310" i="29"/>
  <c r="W3306" i="29"/>
  <c r="W3302" i="29"/>
  <c r="W3298" i="29"/>
  <c r="W3294" i="29"/>
  <c r="W3290" i="29"/>
  <c r="W3286" i="29"/>
  <c r="W3282" i="29"/>
  <c r="W3278" i="29"/>
  <c r="W3274" i="29"/>
  <c r="W3270" i="29"/>
  <c r="W3266" i="29"/>
  <c r="W3262" i="29"/>
  <c r="W3258" i="29"/>
  <c r="W3254" i="29"/>
  <c r="W3250" i="29"/>
  <c r="W3246" i="29"/>
  <c r="W3242" i="29"/>
  <c r="W3238" i="29"/>
  <c r="W3234" i="29"/>
  <c r="W3230" i="29"/>
  <c r="W3226" i="29"/>
  <c r="W3222" i="29"/>
  <c r="W3218" i="29"/>
  <c r="W3214" i="29"/>
  <c r="W3210" i="29"/>
  <c r="W3206" i="29"/>
  <c r="W3202" i="29"/>
  <c r="W3198" i="29"/>
  <c r="W3194" i="29"/>
  <c r="W3190" i="29"/>
  <c r="W3186" i="29"/>
  <c r="W3182" i="29"/>
  <c r="W3178" i="29"/>
  <c r="W3174" i="29"/>
  <c r="W3170" i="29"/>
  <c r="W3601" i="29"/>
  <c r="W3597" i="29"/>
  <c r="W3593" i="29"/>
  <c r="W3589" i="29"/>
  <c r="W3585" i="29"/>
  <c r="W3581" i="29"/>
  <c r="W3577" i="29"/>
  <c r="W3573" i="29"/>
  <c r="W3569" i="29"/>
  <c r="W3565" i="29"/>
  <c r="W3561" i="29"/>
  <c r="W3557" i="29"/>
  <c r="W3553" i="29"/>
  <c r="W3549" i="29"/>
  <c r="W3545" i="29"/>
  <c r="W3541" i="29"/>
  <c r="W3537" i="29"/>
  <c r="W3533" i="29"/>
  <c r="W3529" i="29"/>
  <c r="W3525" i="29"/>
  <c r="W3521" i="29"/>
  <c r="W3517" i="29"/>
  <c r="W3513" i="29"/>
  <c r="W3509" i="29"/>
  <c r="W3505" i="29"/>
  <c r="W3501" i="29"/>
  <c r="W3497" i="29"/>
  <c r="W3493" i="29"/>
  <c r="W3489" i="29"/>
  <c r="W3485" i="29"/>
  <c r="W3481" i="29"/>
  <c r="W3477" i="29"/>
  <c r="W3473" i="29"/>
  <c r="W3469" i="29"/>
  <c r="W3465" i="29"/>
  <c r="W3461" i="29"/>
  <c r="W3457" i="29"/>
  <c r="W3453" i="29"/>
  <c r="W3449" i="29"/>
  <c r="W3445" i="29"/>
  <c r="W3441" i="29"/>
  <c r="W3437" i="29"/>
  <c r="W3433" i="29"/>
  <c r="W3429" i="29"/>
  <c r="W3425" i="29"/>
  <c r="W3421" i="29"/>
  <c r="W3417" i="29"/>
  <c r="W3413" i="29"/>
  <c r="W3409" i="29"/>
  <c r="W3405" i="29"/>
  <c r="W3401" i="29"/>
  <c r="W3397" i="29"/>
  <c r="W3393" i="29"/>
  <c r="W3389" i="29"/>
  <c r="W3385" i="29"/>
  <c r="W3381" i="29"/>
  <c r="W3377" i="29"/>
  <c r="W3373" i="29"/>
  <c r="W3369" i="29"/>
  <c r="W3365" i="29"/>
  <c r="W3361" i="29"/>
  <c r="W3357" i="29"/>
  <c r="W3353" i="29"/>
  <c r="W3349" i="29"/>
  <c r="W3345" i="29"/>
  <c r="W3341" i="29"/>
  <c r="W3337" i="29"/>
  <c r="W3333" i="29"/>
  <c r="W3329" i="29"/>
  <c r="W3325" i="29"/>
  <c r="W3321" i="29"/>
  <c r="W3317" i="29"/>
  <c r="W3313" i="29"/>
  <c r="W3309" i="29"/>
  <c r="W3305" i="29"/>
  <c r="W3301" i="29"/>
  <c r="W3297" i="29"/>
  <c r="W3293" i="29"/>
  <c r="W3289" i="29"/>
  <c r="W3285" i="29"/>
  <c r="W3281" i="29"/>
  <c r="W3277" i="29"/>
  <c r="W3273" i="29"/>
  <c r="W3269" i="29"/>
  <c r="W3265" i="29"/>
  <c r="W3261" i="29"/>
  <c r="W3257" i="29"/>
  <c r="W3253" i="29"/>
  <c r="W3249" i="29"/>
  <c r="W3245" i="29"/>
  <c r="W3241" i="29"/>
  <c r="W3237" i="29"/>
  <c r="W3233" i="29"/>
  <c r="W3229" i="29"/>
  <c r="W3225" i="29"/>
  <c r="W3221" i="29"/>
  <c r="W3217" i="29"/>
  <c r="W3213" i="29"/>
  <c r="W3209" i="29"/>
  <c r="W3205" i="29"/>
  <c r="W3201" i="29"/>
  <c r="W3197" i="29"/>
  <c r="W3193" i="29"/>
  <c r="W3189" i="29"/>
  <c r="W3185" i="29"/>
  <c r="W3181" i="29"/>
  <c r="W3177" i="29"/>
  <c r="W3173" i="29"/>
  <c r="W3169" i="29"/>
  <c r="W3748" i="29"/>
  <c r="W3744" i="29"/>
  <c r="W3740" i="29"/>
  <c r="W3736" i="29"/>
  <c r="W3732" i="29"/>
  <c r="W3728" i="29"/>
  <c r="W3724" i="29"/>
  <c r="W3720" i="29"/>
  <c r="W3716" i="29"/>
  <c r="W3712" i="29"/>
  <c r="W3708" i="29"/>
  <c r="W3704" i="29"/>
  <c r="W3700" i="29"/>
  <c r="W3696" i="29"/>
  <c r="W3692" i="29"/>
  <c r="W3688" i="29"/>
  <c r="W3684" i="29"/>
  <c r="W3680" i="29"/>
  <c r="W3676" i="29"/>
  <c r="W3672" i="29"/>
  <c r="W3668" i="29"/>
  <c r="W3664" i="29"/>
  <c r="W3660" i="29"/>
  <c r="W3656" i="29"/>
  <c r="W3652" i="29"/>
  <c r="W3648" i="29"/>
  <c r="W3644" i="29"/>
  <c r="W3640" i="29"/>
  <c r="W3636" i="29"/>
  <c r="W3632" i="29"/>
  <c r="W3628" i="29"/>
  <c r="W3624" i="29"/>
  <c r="W3620" i="29"/>
  <c r="W3616" i="29"/>
  <c r="W3612" i="29"/>
  <c r="W3608" i="29"/>
  <c r="W3604" i="29"/>
  <c r="W3600" i="29"/>
  <c r="W3596" i="29"/>
  <c r="W3592" i="29"/>
  <c r="W3588" i="29"/>
  <c r="W3584" i="29"/>
  <c r="W3580" i="29"/>
  <c r="W3576" i="29"/>
  <c r="W3572" i="29"/>
  <c r="W3568" i="29"/>
  <c r="W3564" i="29"/>
  <c r="W3560" i="29"/>
  <c r="W3556" i="29"/>
  <c r="W3552" i="29"/>
  <c r="W3548" i="29"/>
  <c r="W3544" i="29"/>
  <c r="W3540" i="29"/>
  <c r="W3536" i="29"/>
  <c r="W3532" i="29"/>
  <c r="W3528" i="29"/>
  <c r="W3524" i="29"/>
  <c r="W3520" i="29"/>
  <c r="W3516" i="29"/>
  <c r="W3512" i="29"/>
  <c r="W3508" i="29"/>
  <c r="W3504" i="29"/>
  <c r="W3500" i="29"/>
  <c r="W3496" i="29"/>
  <c r="W3492" i="29"/>
  <c r="W3488" i="29"/>
  <c r="W3484" i="29"/>
  <c r="W3480" i="29"/>
  <c r="W3476" i="29"/>
  <c r="W3472" i="29"/>
  <c r="W3468" i="29"/>
  <c r="W3464" i="29"/>
  <c r="W3460" i="29"/>
  <c r="W3456" i="29"/>
  <c r="W3452" i="29"/>
  <c r="W3448" i="29"/>
  <c r="W3444" i="29"/>
  <c r="W3440" i="29"/>
  <c r="W3436" i="29"/>
  <c r="W3432" i="29"/>
  <c r="W3428" i="29"/>
  <c r="W3424" i="29"/>
  <c r="W3420" i="29"/>
  <c r="W3416" i="29"/>
  <c r="W3412" i="29"/>
  <c r="W3408" i="29"/>
  <c r="W3404" i="29"/>
  <c r="W3400" i="29"/>
  <c r="W3396" i="29"/>
  <c r="W3392" i="29"/>
  <c r="W3388" i="29"/>
  <c r="W3384" i="29"/>
  <c r="W3380" i="29"/>
  <c r="W3376" i="29"/>
  <c r="W3372" i="29"/>
  <c r="W3368" i="29"/>
  <c r="W3364" i="29"/>
  <c r="W3360" i="29"/>
  <c r="W3356" i="29"/>
  <c r="W3352" i="29"/>
  <c r="W3348" i="29"/>
  <c r="W3344" i="29"/>
  <c r="W3340" i="29"/>
  <c r="W3336" i="29"/>
  <c r="W3332" i="29"/>
  <c r="W3328" i="29"/>
  <c r="W3324" i="29"/>
  <c r="W3320" i="29"/>
  <c r="W3316" i="29"/>
  <c r="W3312" i="29"/>
  <c r="W3308" i="29"/>
  <c r="W3304" i="29"/>
  <c r="W3300" i="29"/>
  <c r="W3296" i="29"/>
  <c r="W3292" i="29"/>
  <c r="W3288" i="29"/>
  <c r="W3284" i="29"/>
  <c r="W3280" i="29"/>
  <c r="W3276" i="29"/>
  <c r="W3272" i="29"/>
  <c r="W3268" i="29"/>
  <c r="W3264" i="29"/>
  <c r="W3260" i="29"/>
  <c r="W3256" i="29"/>
  <c r="W3252" i="29"/>
  <c r="W3248" i="29"/>
  <c r="W3244" i="29"/>
  <c r="W3240" i="29"/>
  <c r="W3236" i="29"/>
  <c r="W3232" i="29"/>
  <c r="W3228" i="29"/>
  <c r="W3224" i="29"/>
  <c r="W3220" i="29"/>
  <c r="W3216" i="29"/>
  <c r="W3212" i="29"/>
  <c r="W3208" i="29"/>
  <c r="W3204" i="29"/>
  <c r="W3200" i="29"/>
  <c r="W3196" i="29"/>
  <c r="W3192" i="29"/>
  <c r="W3188" i="29"/>
  <c r="W3184" i="29"/>
  <c r="W3180" i="29"/>
  <c r="W3176" i="29"/>
  <c r="W3172" i="29"/>
  <c r="W3168" i="29"/>
  <c r="W3671" i="29"/>
  <c r="W3667" i="29"/>
  <c r="W3663" i="29"/>
  <c r="W3659" i="29"/>
  <c r="W3655" i="29"/>
  <c r="W3651" i="29"/>
  <c r="W3647" i="29"/>
  <c r="W3643" i="29"/>
  <c r="W3639" i="29"/>
  <c r="W3635" i="29"/>
  <c r="W3631" i="29"/>
  <c r="W3627" i="29"/>
  <c r="W3623" i="29"/>
  <c r="W3619" i="29"/>
  <c r="W3615" i="29"/>
  <c r="W3611" i="29"/>
  <c r="W3607" i="29"/>
  <c r="W3603" i="29"/>
  <c r="W3599" i="29"/>
  <c r="W3595" i="29"/>
  <c r="W3591" i="29"/>
  <c r="W3587" i="29"/>
  <c r="W3583" i="29"/>
  <c r="W3579" i="29"/>
  <c r="W3575" i="29"/>
  <c r="W3571" i="29"/>
  <c r="W3567" i="29"/>
  <c r="W3563" i="29"/>
  <c r="W3559" i="29"/>
  <c r="W3555" i="29"/>
  <c r="W3551" i="29"/>
  <c r="W3547" i="29"/>
  <c r="W3543" i="29"/>
  <c r="W3539" i="29"/>
  <c r="W3535" i="29"/>
  <c r="W3531" i="29"/>
  <c r="W3527" i="29"/>
  <c r="W3523" i="29"/>
  <c r="W3519" i="29"/>
  <c r="W3515" i="29"/>
  <c r="W3511" i="29"/>
  <c r="W3507" i="29"/>
  <c r="W3503" i="29"/>
  <c r="W3499" i="29"/>
  <c r="W3495" i="29"/>
  <c r="W3491" i="29"/>
  <c r="W3487" i="29"/>
  <c r="W3483" i="29"/>
  <c r="W3479" i="29"/>
  <c r="W3475" i="29"/>
  <c r="W3471" i="29"/>
  <c r="W3467" i="29"/>
  <c r="W3463" i="29"/>
  <c r="W3459" i="29"/>
  <c r="W3455" i="29"/>
  <c r="W3451" i="29"/>
  <c r="W3447" i="29"/>
  <c r="W3443" i="29"/>
  <c r="W3439" i="29"/>
  <c r="W3435" i="29"/>
  <c r="W3431" i="29"/>
  <c r="W3427" i="29"/>
  <c r="W3423" i="29"/>
  <c r="W3419" i="29"/>
  <c r="W3415" i="29"/>
  <c r="W3411" i="29"/>
  <c r="W3407" i="29"/>
  <c r="W3403" i="29"/>
  <c r="W3399" i="29"/>
  <c r="W3395" i="29"/>
  <c r="W3391" i="29"/>
  <c r="W3387" i="29"/>
  <c r="W3383" i="29"/>
  <c r="W3379" i="29"/>
  <c r="W3375" i="29"/>
  <c r="W3371" i="29"/>
  <c r="W3367" i="29"/>
  <c r="W3363" i="29"/>
  <c r="W3359" i="29"/>
  <c r="W3355" i="29"/>
  <c r="W3351" i="29"/>
  <c r="W3347" i="29"/>
  <c r="W3343" i="29"/>
  <c r="W3339" i="29"/>
  <c r="W3335" i="29"/>
  <c r="W3331" i="29"/>
  <c r="W3327" i="29"/>
  <c r="W3323" i="29"/>
  <c r="W3319" i="29"/>
  <c r="W3315" i="29"/>
  <c r="W3311" i="29"/>
  <c r="W3307" i="29"/>
  <c r="W3303" i="29"/>
  <c r="W3299" i="29"/>
  <c r="W3295" i="29"/>
  <c r="W3291" i="29"/>
  <c r="W3287" i="29"/>
  <c r="W3283" i="29"/>
  <c r="W3279" i="29"/>
  <c r="W3275" i="29"/>
  <c r="W3271" i="29"/>
  <c r="W3267" i="29"/>
  <c r="W3263" i="29"/>
  <c r="W3259" i="29"/>
  <c r="W3255" i="29"/>
  <c r="W3251" i="29"/>
  <c r="W3247" i="29"/>
  <c r="W3243" i="29"/>
  <c r="W3239" i="29"/>
  <c r="W3235" i="29"/>
  <c r="W3231" i="29"/>
  <c r="W3227" i="29"/>
  <c r="W3223" i="29"/>
  <c r="W3219" i="29"/>
  <c r="W3215" i="29"/>
  <c r="W3211" i="29"/>
  <c r="W3207" i="29"/>
  <c r="W3203" i="29"/>
  <c r="W3199" i="29"/>
  <c r="W3195" i="29"/>
  <c r="W3191" i="29"/>
  <c r="W3187" i="29"/>
  <c r="W3183" i="29"/>
  <c r="W3179" i="29"/>
  <c r="W3175" i="29"/>
  <c r="W3171" i="29"/>
  <c r="W3167" i="29"/>
  <c r="W3166" i="29"/>
  <c r="W3162" i="29"/>
  <c r="W3158" i="29"/>
  <c r="W3154" i="29"/>
  <c r="W3150" i="29"/>
  <c r="W3146" i="29"/>
  <c r="W3142" i="29"/>
  <c r="W3138" i="29"/>
  <c r="W3134" i="29"/>
  <c r="W3130" i="29"/>
  <c r="W3126" i="29"/>
  <c r="W3122" i="29"/>
  <c r="W3118" i="29"/>
  <c r="W3114" i="29"/>
  <c r="W3110" i="29"/>
  <c r="W3106" i="29"/>
  <c r="W3102" i="29"/>
  <c r="W3098" i="29"/>
  <c r="W3094" i="29"/>
  <c r="W3090" i="29"/>
  <c r="W3086" i="29"/>
  <c r="W3082" i="29"/>
  <c r="W3078" i="29"/>
  <c r="W3074" i="29"/>
  <c r="W3070" i="29"/>
  <c r="W3066" i="29"/>
  <c r="W3062" i="29"/>
  <c r="W3058" i="29"/>
  <c r="W3054" i="29"/>
  <c r="W3050" i="29"/>
  <c r="W3046" i="29"/>
  <c r="W3042" i="29"/>
  <c r="W3038" i="29"/>
  <c r="W3034" i="29"/>
  <c r="W3030" i="29"/>
  <c r="W3026" i="29"/>
  <c r="W3022" i="29"/>
  <c r="W3018" i="29"/>
  <c r="W3014" i="29"/>
  <c r="W3010" i="29"/>
  <c r="W3006" i="29"/>
  <c r="W3002" i="29"/>
  <c r="W2998" i="29"/>
  <c r="W2994" i="29"/>
  <c r="W2990" i="29"/>
  <c r="W2986" i="29"/>
  <c r="W2982" i="29"/>
  <c r="W2978" i="29"/>
  <c r="W2974" i="29"/>
  <c r="W2970" i="29"/>
  <c r="W2966" i="29"/>
  <c r="W2962" i="29"/>
  <c r="W2958" i="29"/>
  <c r="W2954" i="29"/>
  <c r="W2950" i="29"/>
  <c r="W2946" i="29"/>
  <c r="W2942" i="29"/>
  <c r="W2938" i="29"/>
  <c r="W2934" i="29"/>
  <c r="W2930" i="29"/>
  <c r="W2926" i="29"/>
  <c r="W2922" i="29"/>
  <c r="W2918" i="29"/>
  <c r="W2914" i="29"/>
  <c r="W2910" i="29"/>
  <c r="W2906" i="29"/>
  <c r="W2902" i="29"/>
  <c r="W2898" i="29"/>
  <c r="W2894" i="29"/>
  <c r="W2890" i="29"/>
  <c r="W2886" i="29"/>
  <c r="W2882" i="29"/>
  <c r="W2878" i="29"/>
  <c r="W2874" i="29"/>
  <c r="W2870" i="29"/>
  <c r="W2866" i="29"/>
  <c r="W2862" i="29"/>
  <c r="W2858" i="29"/>
  <c r="W2854" i="29"/>
  <c r="W2850" i="29"/>
  <c r="W2846" i="29"/>
  <c r="W2842" i="29"/>
  <c r="W2838" i="29"/>
  <c r="W2834" i="29"/>
  <c r="W2830" i="29"/>
  <c r="W2826" i="29"/>
  <c r="W2822" i="29"/>
  <c r="W2818" i="29"/>
  <c r="W2814" i="29"/>
  <c r="W2810" i="29"/>
  <c r="W2806" i="29"/>
  <c r="W2802" i="29"/>
  <c r="W2798" i="29"/>
  <c r="W2794" i="29"/>
  <c r="W2790" i="29"/>
  <c r="W2786" i="29"/>
  <c r="W2782" i="29"/>
  <c r="W2778" i="29"/>
  <c r="W2774" i="29"/>
  <c r="W2770" i="29"/>
  <c r="W2766" i="29"/>
  <c r="W2762" i="29"/>
  <c r="W2758" i="29"/>
  <c r="W2754" i="29"/>
  <c r="W2750" i="29"/>
  <c r="W2746" i="29"/>
  <c r="W2742" i="29"/>
  <c r="W2738" i="29"/>
  <c r="W2734" i="29"/>
  <c r="W2730" i="29"/>
  <c r="W2726" i="29"/>
  <c r="W2722" i="29"/>
  <c r="W2718" i="29"/>
  <c r="W2714" i="29"/>
  <c r="W2710" i="29"/>
  <c r="W2706" i="29"/>
  <c r="W2702" i="29"/>
  <c r="W2698" i="29"/>
  <c r="W2694" i="29"/>
  <c r="W2690" i="29"/>
  <c r="W2686" i="29"/>
  <c r="W2682" i="29"/>
  <c r="W2678" i="29"/>
  <c r="W2674" i="29"/>
  <c r="W2670" i="29"/>
  <c r="W2666" i="29"/>
  <c r="W2662" i="29"/>
  <c r="W2658" i="29"/>
  <c r="W2654" i="29"/>
  <c r="W2650" i="29"/>
  <c r="W2646" i="29"/>
  <c r="W2642" i="29"/>
  <c r="W2638" i="29"/>
  <c r="W2634" i="29"/>
  <c r="W2630" i="29"/>
  <c r="W2626" i="29"/>
  <c r="W2622" i="29"/>
  <c r="W2618" i="29"/>
  <c r="W2614" i="29"/>
  <c r="W2610" i="29"/>
  <c r="W2606" i="29"/>
  <c r="W2602" i="29"/>
  <c r="W2598" i="29"/>
  <c r="W2594" i="29"/>
  <c r="W2590" i="29"/>
  <c r="W2586" i="29"/>
  <c r="W2582" i="29"/>
  <c r="W3165" i="29"/>
  <c r="W3161" i="29"/>
  <c r="W3157" i="29"/>
  <c r="W3153" i="29"/>
  <c r="W3149" i="29"/>
  <c r="W3145" i="29"/>
  <c r="W3141" i="29"/>
  <c r="W3137" i="29"/>
  <c r="W3133" i="29"/>
  <c r="W3129" i="29"/>
  <c r="W3125" i="29"/>
  <c r="W3121" i="29"/>
  <c r="W3117" i="29"/>
  <c r="W3113" i="29"/>
  <c r="W3109" i="29"/>
  <c r="W3105" i="29"/>
  <c r="W3101" i="29"/>
  <c r="W3097" i="29"/>
  <c r="W3093" i="29"/>
  <c r="W3089" i="29"/>
  <c r="W3085" i="29"/>
  <c r="W3081" i="29"/>
  <c r="W3077" i="29"/>
  <c r="W3073" i="29"/>
  <c r="W3069" i="29"/>
  <c r="W3065" i="29"/>
  <c r="W3061" i="29"/>
  <c r="W3057" i="29"/>
  <c r="W3053" i="29"/>
  <c r="W3049" i="29"/>
  <c r="W3045" i="29"/>
  <c r="W3041" i="29"/>
  <c r="W3037" i="29"/>
  <c r="W3033" i="29"/>
  <c r="W3029" i="29"/>
  <c r="W3025" i="29"/>
  <c r="W3021" i="29"/>
  <c r="W3017" i="29"/>
  <c r="W3013" i="29"/>
  <c r="W3009" i="29"/>
  <c r="W3005" i="29"/>
  <c r="W3001" i="29"/>
  <c r="W2997" i="29"/>
  <c r="W2993" i="29"/>
  <c r="W2989" i="29"/>
  <c r="W2985" i="29"/>
  <c r="W2981" i="29"/>
  <c r="W2977" i="29"/>
  <c r="W2973" i="29"/>
  <c r="W2969" i="29"/>
  <c r="W2965" i="29"/>
  <c r="W2961" i="29"/>
  <c r="W2957" i="29"/>
  <c r="W2953" i="29"/>
  <c r="W2949" i="29"/>
  <c r="W2945" i="29"/>
  <c r="W2941" i="29"/>
  <c r="W2937" i="29"/>
  <c r="W2933" i="29"/>
  <c r="W2929" i="29"/>
  <c r="W2925" i="29"/>
  <c r="W2921" i="29"/>
  <c r="W2917" i="29"/>
  <c r="W2913" i="29"/>
  <c r="W2909" i="29"/>
  <c r="W2905" i="29"/>
  <c r="W2901" i="29"/>
  <c r="W2897" i="29"/>
  <c r="W2893" i="29"/>
  <c r="W2889" i="29"/>
  <c r="W2885" i="29"/>
  <c r="W2881" i="29"/>
  <c r="W2877" i="29"/>
  <c r="W2873" i="29"/>
  <c r="W2869" i="29"/>
  <c r="W2865" i="29"/>
  <c r="W2861" i="29"/>
  <c r="W2857" i="29"/>
  <c r="W2853" i="29"/>
  <c r="W2849" i="29"/>
  <c r="W2845" i="29"/>
  <c r="W2841" i="29"/>
  <c r="W2837" i="29"/>
  <c r="W2833" i="29"/>
  <c r="W2829" i="29"/>
  <c r="W2825" i="29"/>
  <c r="W2821" i="29"/>
  <c r="W2817" i="29"/>
  <c r="W2813" i="29"/>
  <c r="W2809" i="29"/>
  <c r="W2805" i="29"/>
  <c r="W2801" i="29"/>
  <c r="W2797" i="29"/>
  <c r="W2793" i="29"/>
  <c r="W2789" i="29"/>
  <c r="W2785" i="29"/>
  <c r="W2781" i="29"/>
  <c r="W2777" i="29"/>
  <c r="W2773" i="29"/>
  <c r="W2769" i="29"/>
  <c r="W2765" i="29"/>
  <c r="W2761" i="29"/>
  <c r="W2757" i="29"/>
  <c r="W2753" i="29"/>
  <c r="W2749" i="29"/>
  <c r="W2745" i="29"/>
  <c r="W2741" i="29"/>
  <c r="W2737" i="29"/>
  <c r="W2733" i="29"/>
  <c r="W2729" i="29"/>
  <c r="W2725" i="29"/>
  <c r="W2721" i="29"/>
  <c r="W2717" i="29"/>
  <c r="W2713" i="29"/>
  <c r="W2709" i="29"/>
  <c r="W2705" i="29"/>
  <c r="W2701" i="29"/>
  <c r="W2697" i="29"/>
  <c r="W2693" i="29"/>
  <c r="W2689" i="29"/>
  <c r="W2685" i="29"/>
  <c r="W2681" i="29"/>
  <c r="W2677" i="29"/>
  <c r="W2673" i="29"/>
  <c r="W2669" i="29"/>
  <c r="W2665" i="29"/>
  <c r="W2661" i="29"/>
  <c r="W2657" i="29"/>
  <c r="W2653" i="29"/>
  <c r="W2649" i="29"/>
  <c r="W2645" i="29"/>
  <c r="W2641" i="29"/>
  <c r="W2637" i="29"/>
  <c r="W2633" i="29"/>
  <c r="W2629" i="29"/>
  <c r="W2625" i="29"/>
  <c r="W2621" i="29"/>
  <c r="W2617" i="29"/>
  <c r="W2613" i="29"/>
  <c r="W2609" i="29"/>
  <c r="W2605" i="29"/>
  <c r="W2601" i="29"/>
  <c r="W2597" i="29"/>
  <c r="W2593" i="29"/>
  <c r="W2589" i="29"/>
  <c r="W2585" i="29"/>
  <c r="W3164" i="29"/>
  <c r="W3160" i="29"/>
  <c r="W3156" i="29"/>
  <c r="W3152" i="29"/>
  <c r="W3148" i="29"/>
  <c r="W3144" i="29"/>
  <c r="W3140" i="29"/>
  <c r="W3136" i="29"/>
  <c r="W3132" i="29"/>
  <c r="W3128" i="29"/>
  <c r="W3124" i="29"/>
  <c r="W3120" i="29"/>
  <c r="W3116" i="29"/>
  <c r="W3112" i="29"/>
  <c r="W3108" i="29"/>
  <c r="W3104" i="29"/>
  <c r="W3100" i="29"/>
  <c r="W3096" i="29"/>
  <c r="W3092" i="29"/>
  <c r="W3088" i="29"/>
  <c r="W3084" i="29"/>
  <c r="W3080" i="29"/>
  <c r="W3076" i="29"/>
  <c r="W3072" i="29"/>
  <c r="W3068" i="29"/>
  <c r="W3064" i="29"/>
  <c r="W3060" i="29"/>
  <c r="W3056" i="29"/>
  <c r="W3052" i="29"/>
  <c r="W3048" i="29"/>
  <c r="W3044" i="29"/>
  <c r="W3040" i="29"/>
  <c r="W3036" i="29"/>
  <c r="W3032" i="29"/>
  <c r="W3028" i="29"/>
  <c r="W3024" i="29"/>
  <c r="W3020" i="29"/>
  <c r="W3016" i="29"/>
  <c r="W3012" i="29"/>
  <c r="W3008" i="29"/>
  <c r="W3004" i="29"/>
  <c r="W3000" i="29"/>
  <c r="W2996" i="29"/>
  <c r="W2992" i="29"/>
  <c r="W2988" i="29"/>
  <c r="W2984" i="29"/>
  <c r="W2980" i="29"/>
  <c r="W2976" i="29"/>
  <c r="W2972" i="29"/>
  <c r="W2968" i="29"/>
  <c r="W2964" i="29"/>
  <c r="W2960" i="29"/>
  <c r="W2956" i="29"/>
  <c r="W2952" i="29"/>
  <c r="W2948" i="29"/>
  <c r="W2944" i="29"/>
  <c r="W2940" i="29"/>
  <c r="W2936" i="29"/>
  <c r="W2932" i="29"/>
  <c r="W2928" i="29"/>
  <c r="W2924" i="29"/>
  <c r="W2920" i="29"/>
  <c r="W2916" i="29"/>
  <c r="W2912" i="29"/>
  <c r="W2908" i="29"/>
  <c r="W2904" i="29"/>
  <c r="W2900" i="29"/>
  <c r="W2896" i="29"/>
  <c r="W2892" i="29"/>
  <c r="W2888" i="29"/>
  <c r="W2884" i="29"/>
  <c r="W2880" i="29"/>
  <c r="W2876" i="29"/>
  <c r="W2872" i="29"/>
  <c r="W2868" i="29"/>
  <c r="W2864" i="29"/>
  <c r="W2860" i="29"/>
  <c r="W2856" i="29"/>
  <c r="W2852" i="29"/>
  <c r="W2848" i="29"/>
  <c r="W2844" i="29"/>
  <c r="W2840" i="29"/>
  <c r="W2836" i="29"/>
  <c r="W2832" i="29"/>
  <c r="W2828" i="29"/>
  <c r="W2824" i="29"/>
  <c r="W2820" i="29"/>
  <c r="W2816" i="29"/>
  <c r="W2812" i="29"/>
  <c r="W2808" i="29"/>
  <c r="W2804" i="29"/>
  <c r="W2800" i="29"/>
  <c r="W2796" i="29"/>
  <c r="W2792" i="29"/>
  <c r="W2788" i="29"/>
  <c r="W2784" i="29"/>
  <c r="W2780" i="29"/>
  <c r="W2776" i="29"/>
  <c r="W2772" i="29"/>
  <c r="W2768" i="29"/>
  <c r="W2764" i="29"/>
  <c r="W2760" i="29"/>
  <c r="W2756" i="29"/>
  <c r="W2752" i="29"/>
  <c r="W2748" i="29"/>
  <c r="W2744" i="29"/>
  <c r="W2740" i="29"/>
  <c r="W2736" i="29"/>
  <c r="W2732" i="29"/>
  <c r="W2728" i="29"/>
  <c r="W2724" i="29"/>
  <c r="W2720" i="29"/>
  <c r="W2716" i="29"/>
  <c r="W2712" i="29"/>
  <c r="W2708" i="29"/>
  <c r="W2704" i="29"/>
  <c r="W2700" i="29"/>
  <c r="W2696" i="29"/>
  <c r="W2692" i="29"/>
  <c r="W2688" i="29"/>
  <c r="W2684" i="29"/>
  <c r="W2680" i="29"/>
  <c r="W2676" i="29"/>
  <c r="W2672" i="29"/>
  <c r="W2668" i="29"/>
  <c r="W2664" i="29"/>
  <c r="W2660" i="29"/>
  <c r="W2656" i="29"/>
  <c r="W2652" i="29"/>
  <c r="W2648" i="29"/>
  <c r="W2644" i="29"/>
  <c r="W2640" i="29"/>
  <c r="W2636" i="29"/>
  <c r="W2632" i="29"/>
  <c r="W2628" i="29"/>
  <c r="W2624" i="29"/>
  <c r="W2620" i="29"/>
  <c r="W2616" i="29"/>
  <c r="W2612" i="29"/>
  <c r="W2608" i="29"/>
  <c r="W2604" i="29"/>
  <c r="W2600" i="29"/>
  <c r="W2596" i="29"/>
  <c r="W2592" i="29"/>
  <c r="W2588" i="29"/>
  <c r="W2584" i="29"/>
  <c r="W3163" i="29"/>
  <c r="W3159" i="29"/>
  <c r="W3155" i="29"/>
  <c r="W3151" i="29"/>
  <c r="W3147" i="29"/>
  <c r="W3143" i="29"/>
  <c r="W3139" i="29"/>
  <c r="W3135" i="29"/>
  <c r="W3131" i="29"/>
  <c r="W3127" i="29"/>
  <c r="W3123" i="29"/>
  <c r="W3119" i="29"/>
  <c r="W3115" i="29"/>
  <c r="W3111" i="29"/>
  <c r="W3107" i="29"/>
  <c r="W3103" i="29"/>
  <c r="W3099" i="29"/>
  <c r="W3095" i="29"/>
  <c r="W3091" i="29"/>
  <c r="W3087" i="29"/>
  <c r="W3083" i="29"/>
  <c r="W3079" i="29"/>
  <c r="W3075" i="29"/>
  <c r="W3071" i="29"/>
  <c r="W3067" i="29"/>
  <c r="W3063" i="29"/>
  <c r="W3059" i="29"/>
  <c r="W3055" i="29"/>
  <c r="W3051" i="29"/>
  <c r="W3047" i="29"/>
  <c r="W3043" i="29"/>
  <c r="W3039" i="29"/>
  <c r="W3035" i="29"/>
  <c r="W3031" i="29"/>
  <c r="W3027" i="29"/>
  <c r="W3023" i="29"/>
  <c r="W3019" i="29"/>
  <c r="W3015" i="29"/>
  <c r="W3011" i="29"/>
  <c r="W3007" i="29"/>
  <c r="W3003" i="29"/>
  <c r="W2999" i="29"/>
  <c r="W2995" i="29"/>
  <c r="W2991" i="29"/>
  <c r="W2987" i="29"/>
  <c r="W2983" i="29"/>
  <c r="W2979" i="29"/>
  <c r="W2975" i="29"/>
  <c r="W2971" i="29"/>
  <c r="W2967" i="29"/>
  <c r="W2963" i="29"/>
  <c r="W2959" i="29"/>
  <c r="W2955" i="29"/>
  <c r="W2951" i="29"/>
  <c r="W2947" i="29"/>
  <c r="W2943" i="29"/>
  <c r="W2939" i="29"/>
  <c r="W2935" i="29"/>
  <c r="W2931" i="29"/>
  <c r="W2927" i="29"/>
  <c r="W2923" i="29"/>
  <c r="W2919" i="29"/>
  <c r="W2915" i="29"/>
  <c r="W2911" i="29"/>
  <c r="W2907" i="29"/>
  <c r="W2903" i="29"/>
  <c r="W2899" i="29"/>
  <c r="W2895" i="29"/>
  <c r="W2891" i="29"/>
  <c r="W2887" i="29"/>
  <c r="W2883" i="29"/>
  <c r="W2879" i="29"/>
  <c r="W2875" i="29"/>
  <c r="W2871" i="29"/>
  <c r="W2867" i="29"/>
  <c r="W2863" i="29"/>
  <c r="W2859" i="29"/>
  <c r="W2855" i="29"/>
  <c r="W2851" i="29"/>
  <c r="W2847" i="29"/>
  <c r="W2843" i="29"/>
  <c r="W2839" i="29"/>
  <c r="W2835" i="29"/>
  <c r="W2831" i="29"/>
  <c r="W2827" i="29"/>
  <c r="W2823" i="29"/>
  <c r="W2819" i="29"/>
  <c r="W2815" i="29"/>
  <c r="W2811" i="29"/>
  <c r="W2807" i="29"/>
  <c r="W2803" i="29"/>
  <c r="W2799" i="29"/>
  <c r="W2795" i="29"/>
  <c r="W2791" i="29"/>
  <c r="W2787" i="29"/>
  <c r="W2783" i="29"/>
  <c r="W2779" i="29"/>
  <c r="W2775" i="29"/>
  <c r="W2771" i="29"/>
  <c r="W2767" i="29"/>
  <c r="W2763" i="29"/>
  <c r="W2759" i="29"/>
  <c r="W2755" i="29"/>
  <c r="W2751" i="29"/>
  <c r="W2747" i="29"/>
  <c r="W2743" i="29"/>
  <c r="W2739" i="29"/>
  <c r="W2735" i="29"/>
  <c r="W2731" i="29"/>
  <c r="W2727" i="29"/>
  <c r="W2723" i="29"/>
  <c r="W2719" i="29"/>
  <c r="W2715" i="29"/>
  <c r="W2711" i="29"/>
  <c r="W2707" i="29"/>
  <c r="W2703" i="29"/>
  <c r="W2699" i="29"/>
  <c r="W2695" i="29"/>
  <c r="W2691" i="29"/>
  <c r="W2687" i="29"/>
  <c r="W2683" i="29"/>
  <c r="W2679" i="29"/>
  <c r="W2675" i="29"/>
  <c r="W2671" i="29"/>
  <c r="W2667" i="29"/>
  <c r="W2663" i="29"/>
  <c r="W2659" i="29"/>
  <c r="W2655" i="29"/>
  <c r="W2651" i="29"/>
  <c r="W2647" i="29"/>
  <c r="W2643" i="29"/>
  <c r="W2639" i="29"/>
  <c r="W2635" i="29"/>
  <c r="W2631" i="29"/>
  <c r="W2627" i="29"/>
  <c r="W2623" i="29"/>
  <c r="W2619" i="29"/>
  <c r="W2615" i="29"/>
  <c r="W2611" i="29"/>
  <c r="W2607" i="29"/>
  <c r="W2603" i="29"/>
  <c r="W2599" i="29"/>
  <c r="W2595" i="29"/>
  <c r="W2591" i="29"/>
  <c r="W2587" i="29"/>
  <c r="W2583" i="29"/>
  <c r="W2578" i="29"/>
  <c r="W2574" i="29"/>
  <c r="W2570" i="29"/>
  <c r="W2566" i="29"/>
  <c r="W2562" i="29"/>
  <c r="W2558" i="29"/>
  <c r="W2554" i="29"/>
  <c r="W2550" i="29"/>
  <c r="W2546" i="29"/>
  <c r="W2542" i="29"/>
  <c r="W2538" i="29"/>
  <c r="W2534" i="29"/>
  <c r="W2530" i="29"/>
  <c r="W2526" i="29"/>
  <c r="W2522" i="29"/>
  <c r="W2518" i="29"/>
  <c r="W2514" i="29"/>
  <c r="W2510" i="29"/>
  <c r="W2506" i="29"/>
  <c r="W2502" i="29"/>
  <c r="W2498" i="29"/>
  <c r="W2494" i="29"/>
  <c r="W2490" i="29"/>
  <c r="W2486" i="29"/>
  <c r="W2482" i="29"/>
  <c r="W2478" i="29"/>
  <c r="W2474" i="29"/>
  <c r="W2470" i="29"/>
  <c r="W2466" i="29"/>
  <c r="W2462" i="29"/>
  <c r="W2458" i="29"/>
  <c r="W2454" i="29"/>
  <c r="W2450" i="29"/>
  <c r="W2446" i="29"/>
  <c r="W2442" i="29"/>
  <c r="W2438" i="29"/>
  <c r="W2434" i="29"/>
  <c r="W2430" i="29"/>
  <c r="W2426" i="29"/>
  <c r="W2422" i="29"/>
  <c r="W2418" i="29"/>
  <c r="W2414" i="29"/>
  <c r="W2410" i="29"/>
  <c r="W2406" i="29"/>
  <c r="W2402" i="29"/>
  <c r="W2398" i="29"/>
  <c r="W2394" i="29"/>
  <c r="W2390" i="29"/>
  <c r="W2386" i="29"/>
  <c r="W2382" i="29"/>
  <c r="W2378" i="29"/>
  <c r="W2374" i="29"/>
  <c r="W2370" i="29"/>
  <c r="W2366" i="29"/>
  <c r="W2362" i="29"/>
  <c r="W2358" i="29"/>
  <c r="W2354" i="29"/>
  <c r="W2350" i="29"/>
  <c r="W2346" i="29"/>
  <c r="W2342" i="29"/>
  <c r="W2338" i="29"/>
  <c r="W2334" i="29"/>
  <c r="W2330" i="29"/>
  <c r="W2326" i="29"/>
  <c r="W2322" i="29"/>
  <c r="W2318" i="29"/>
  <c r="W2314" i="29"/>
  <c r="W2310" i="29"/>
  <c r="W2306" i="29"/>
  <c r="W2302" i="29"/>
  <c r="W2298" i="29"/>
  <c r="W2294" i="29"/>
  <c r="W2290" i="29"/>
  <c r="W2286" i="29"/>
  <c r="W2282" i="29"/>
  <c r="W2278" i="29"/>
  <c r="W2274" i="29"/>
  <c r="W2270" i="29"/>
  <c r="W2266" i="29"/>
  <c r="W2262" i="29"/>
  <c r="W2258" i="29"/>
  <c r="W2254" i="29"/>
  <c r="W2250" i="29"/>
  <c r="W2246" i="29"/>
  <c r="W2242" i="29"/>
  <c r="W2238" i="29"/>
  <c r="W2234" i="29"/>
  <c r="W2230" i="29"/>
  <c r="W2226" i="29"/>
  <c r="W2222" i="29"/>
  <c r="W2218" i="29"/>
  <c r="W2214" i="29"/>
  <c r="W2210" i="29"/>
  <c r="W2206" i="29"/>
  <c r="W2202" i="29"/>
  <c r="W2198" i="29"/>
  <c r="W2194" i="29"/>
  <c r="W2190" i="29"/>
  <c r="W2186" i="29"/>
  <c r="W2182" i="29"/>
  <c r="W2178" i="29"/>
  <c r="W2174" i="29"/>
  <c r="W2170" i="29"/>
  <c r="W2166" i="29"/>
  <c r="W2162" i="29"/>
  <c r="W2158" i="29"/>
  <c r="W2154" i="29"/>
  <c r="W2150" i="29"/>
  <c r="W2146" i="29"/>
  <c r="W2142" i="29"/>
  <c r="W2138" i="29"/>
  <c r="W2134" i="29"/>
  <c r="W2130" i="29"/>
  <c r="W2126" i="29"/>
  <c r="W2122" i="29"/>
  <c r="W2118" i="29"/>
  <c r="W2114" i="29"/>
  <c r="W2110" i="29"/>
  <c r="W2106" i="29"/>
  <c r="W2102" i="29"/>
  <c r="W2098" i="29"/>
  <c r="W2094" i="29"/>
  <c r="W2090" i="29"/>
  <c r="W2086" i="29"/>
  <c r="W2082" i="29"/>
  <c r="W2078" i="29"/>
  <c r="W2074" i="29"/>
  <c r="W2070" i="29"/>
  <c r="W2066" i="29"/>
  <c r="W2062" i="29"/>
  <c r="W2058" i="29"/>
  <c r="W2054" i="29"/>
  <c r="W2050" i="29"/>
  <c r="W2046" i="29"/>
  <c r="W2042" i="29"/>
  <c r="W2038" i="29"/>
  <c r="W2034" i="29"/>
  <c r="W2030" i="29"/>
  <c r="W2026" i="29"/>
  <c r="W2022" i="29"/>
  <c r="W2018" i="29"/>
  <c r="W2014" i="29"/>
  <c r="W2010" i="29"/>
  <c r="W2006" i="29"/>
  <c r="W2002" i="29"/>
  <c r="W1994" i="29"/>
  <c r="W2581" i="29"/>
  <c r="W2577" i="29"/>
  <c r="W2573" i="29"/>
  <c r="W2569" i="29"/>
  <c r="W2565" i="29"/>
  <c r="W2561" i="29"/>
  <c r="W2557" i="29"/>
  <c r="W2553" i="29"/>
  <c r="W2549" i="29"/>
  <c r="W2545" i="29"/>
  <c r="W2541" i="29"/>
  <c r="W2537" i="29"/>
  <c r="W2533" i="29"/>
  <c r="W2529" i="29"/>
  <c r="W2525" i="29"/>
  <c r="W2521" i="29"/>
  <c r="W2517" i="29"/>
  <c r="W2513" i="29"/>
  <c r="W2509" i="29"/>
  <c r="W2505" i="29"/>
  <c r="W2501" i="29"/>
  <c r="W2497" i="29"/>
  <c r="W2493" i="29"/>
  <c r="W2489" i="29"/>
  <c r="W2485" i="29"/>
  <c r="W2481" i="29"/>
  <c r="W2477" i="29"/>
  <c r="W2473" i="29"/>
  <c r="W2469" i="29"/>
  <c r="W2465" i="29"/>
  <c r="W2461" i="29"/>
  <c r="W2457" i="29"/>
  <c r="W2453" i="29"/>
  <c r="W2449" i="29"/>
  <c r="W2445" i="29"/>
  <c r="W2441" i="29"/>
  <c r="W2437" i="29"/>
  <c r="W2433" i="29"/>
  <c r="W2429" i="29"/>
  <c r="W2425" i="29"/>
  <c r="W2421" i="29"/>
  <c r="W2417" i="29"/>
  <c r="W2413" i="29"/>
  <c r="W2409" i="29"/>
  <c r="W2405" i="29"/>
  <c r="W2401" i="29"/>
  <c r="W2397" i="29"/>
  <c r="W2393" i="29"/>
  <c r="W2389" i="29"/>
  <c r="W2385" i="29"/>
  <c r="W2381" i="29"/>
  <c r="W2377" i="29"/>
  <c r="W2373" i="29"/>
  <c r="W2369" i="29"/>
  <c r="W2365" i="29"/>
  <c r="W2361" i="29"/>
  <c r="W2357" i="29"/>
  <c r="W2353" i="29"/>
  <c r="W2349" i="29"/>
  <c r="W2345" i="29"/>
  <c r="W2341" i="29"/>
  <c r="W2337" i="29"/>
  <c r="W2333" i="29"/>
  <c r="W2329" i="29"/>
  <c r="W2325" i="29"/>
  <c r="W2321" i="29"/>
  <c r="W2317" i="29"/>
  <c r="W2313" i="29"/>
  <c r="W2309" i="29"/>
  <c r="W2305" i="29"/>
  <c r="W2301" i="29"/>
  <c r="W2297" i="29"/>
  <c r="W2293" i="29"/>
  <c r="W2289" i="29"/>
  <c r="W2285" i="29"/>
  <c r="W2281" i="29"/>
  <c r="W2277" i="29"/>
  <c r="W2273" i="29"/>
  <c r="W2269" i="29"/>
  <c r="W2265" i="29"/>
  <c r="W2261" i="29"/>
  <c r="W2257" i="29"/>
  <c r="W2253" i="29"/>
  <c r="W2249" i="29"/>
  <c r="W2245" i="29"/>
  <c r="W2241" i="29"/>
  <c r="W2237" i="29"/>
  <c r="W2233" i="29"/>
  <c r="W2229" i="29"/>
  <c r="W2225" i="29"/>
  <c r="W2221" i="29"/>
  <c r="W2217" i="29"/>
  <c r="W2213" i="29"/>
  <c r="W2209" i="29"/>
  <c r="W2205" i="29"/>
  <c r="W2201" i="29"/>
  <c r="W2197" i="29"/>
  <c r="W2193" i="29"/>
  <c r="W2189" i="29"/>
  <c r="W2185" i="29"/>
  <c r="W2181" i="29"/>
  <c r="W2177" i="29"/>
  <c r="W2173" i="29"/>
  <c r="W2169" i="29"/>
  <c r="W2165" i="29"/>
  <c r="W2161" i="29"/>
  <c r="W2157" i="29"/>
  <c r="W2153" i="29"/>
  <c r="W2149" i="29"/>
  <c r="W2145" i="29"/>
  <c r="W2141" i="29"/>
  <c r="W2137" i="29"/>
  <c r="W2133" i="29"/>
  <c r="W2129" i="29"/>
  <c r="W2125" i="29"/>
  <c r="W2121" i="29"/>
  <c r="W2117" i="29"/>
  <c r="W2113" i="29"/>
  <c r="W2109" i="29"/>
  <c r="W2105" i="29"/>
  <c r="W2101" i="29"/>
  <c r="W2097" i="29"/>
  <c r="W2093" i="29"/>
  <c r="W2089" i="29"/>
  <c r="W2085" i="29"/>
  <c r="W2081" i="29"/>
  <c r="W2077" i="29"/>
  <c r="W2073" i="29"/>
  <c r="W2069" i="29"/>
  <c r="W2065" i="29"/>
  <c r="W2061" i="29"/>
  <c r="W2057" i="29"/>
  <c r="W2053" i="29"/>
  <c r="W2049" i="29"/>
  <c r="W2045" i="29"/>
  <c r="W2041" i="29"/>
  <c r="W2037" i="29"/>
  <c r="W2033" i="29"/>
  <c r="W2029" i="29"/>
  <c r="W2025" i="29"/>
  <c r="W2021" i="29"/>
  <c r="W2017" i="29"/>
  <c r="W2013" i="29"/>
  <c r="W2009" i="29"/>
  <c r="W2005" i="29"/>
  <c r="W2000" i="29"/>
  <c r="W1992" i="29"/>
  <c r="W2580" i="29"/>
  <c r="W2576" i="29"/>
  <c r="W2572" i="29"/>
  <c r="W2568" i="29"/>
  <c r="W2564" i="29"/>
  <c r="W2560" i="29"/>
  <c r="W2556" i="29"/>
  <c r="W2552" i="29"/>
  <c r="W2548" i="29"/>
  <c r="W2544" i="29"/>
  <c r="W2540" i="29"/>
  <c r="W2536" i="29"/>
  <c r="W2532" i="29"/>
  <c r="W2528" i="29"/>
  <c r="W2524" i="29"/>
  <c r="W2520" i="29"/>
  <c r="W2516" i="29"/>
  <c r="W2512" i="29"/>
  <c r="W2508" i="29"/>
  <c r="W2504" i="29"/>
  <c r="W2500" i="29"/>
  <c r="W2496" i="29"/>
  <c r="W2492" i="29"/>
  <c r="W2488" i="29"/>
  <c r="W2484" i="29"/>
  <c r="W2480" i="29"/>
  <c r="W2476" i="29"/>
  <c r="W2472" i="29"/>
  <c r="W2468" i="29"/>
  <c r="W2464" i="29"/>
  <c r="W2460" i="29"/>
  <c r="W2456" i="29"/>
  <c r="W2452" i="29"/>
  <c r="W2448" i="29"/>
  <c r="W2444" i="29"/>
  <c r="W2440" i="29"/>
  <c r="W2436" i="29"/>
  <c r="W2432" i="29"/>
  <c r="W2428" i="29"/>
  <c r="W2424" i="29"/>
  <c r="W2420" i="29"/>
  <c r="W2416" i="29"/>
  <c r="W2412" i="29"/>
  <c r="W2408" i="29"/>
  <c r="W2404" i="29"/>
  <c r="W2400" i="29"/>
  <c r="W2396" i="29"/>
  <c r="W2392" i="29"/>
  <c r="W2388" i="29"/>
  <c r="W2384" i="29"/>
  <c r="W2380" i="29"/>
  <c r="W2376" i="29"/>
  <c r="W2372" i="29"/>
  <c r="W2368" i="29"/>
  <c r="W2364" i="29"/>
  <c r="W2360" i="29"/>
  <c r="W2356" i="29"/>
  <c r="W2352" i="29"/>
  <c r="W2348" i="29"/>
  <c r="W2344" i="29"/>
  <c r="W2340" i="29"/>
  <c r="W2336" i="29"/>
  <c r="W2332" i="29"/>
  <c r="W2328" i="29"/>
  <c r="W2324" i="29"/>
  <c r="W2320" i="29"/>
  <c r="W2316" i="29"/>
  <c r="W2312" i="29"/>
  <c r="W2308" i="29"/>
  <c r="W2304" i="29"/>
  <c r="W2300" i="29"/>
  <c r="W2296" i="29"/>
  <c r="W2292" i="29"/>
  <c r="W2288" i="29"/>
  <c r="W2284" i="29"/>
  <c r="W2280" i="29"/>
  <c r="W2276" i="29"/>
  <c r="W2272" i="29"/>
  <c r="W2268" i="29"/>
  <c r="W2264" i="29"/>
  <c r="W2260" i="29"/>
  <c r="W2256" i="29"/>
  <c r="W2252" i="29"/>
  <c r="W2248" i="29"/>
  <c r="W2244" i="29"/>
  <c r="W2240" i="29"/>
  <c r="W2236" i="29"/>
  <c r="W2232" i="29"/>
  <c r="W2228" i="29"/>
  <c r="W2224" i="29"/>
  <c r="W2220" i="29"/>
  <c r="W2216" i="29"/>
  <c r="W2212" i="29"/>
  <c r="W2208" i="29"/>
  <c r="W2204" i="29"/>
  <c r="W2200" i="29"/>
  <c r="W2196" i="29"/>
  <c r="W2192" i="29"/>
  <c r="W2188" i="29"/>
  <c r="W2184" i="29"/>
  <c r="W2180" i="29"/>
  <c r="W2176" i="29"/>
  <c r="W2172" i="29"/>
  <c r="W2168" i="29"/>
  <c r="W2164" i="29"/>
  <c r="W2160" i="29"/>
  <c r="W2156" i="29"/>
  <c r="W2152" i="29"/>
  <c r="W2148" i="29"/>
  <c r="W2144" i="29"/>
  <c r="W2140" i="29"/>
  <c r="W2136" i="29"/>
  <c r="W2132" i="29"/>
  <c r="W2128" i="29"/>
  <c r="W2124" i="29"/>
  <c r="W2120" i="29"/>
  <c r="W2116" i="29"/>
  <c r="W2112" i="29"/>
  <c r="W2108" i="29"/>
  <c r="W2104" i="29"/>
  <c r="W2100" i="29"/>
  <c r="W2096" i="29"/>
  <c r="W2092" i="29"/>
  <c r="W2088" i="29"/>
  <c r="W2084" i="29"/>
  <c r="W2080" i="29"/>
  <c r="W2076" i="29"/>
  <c r="W2072" i="29"/>
  <c r="W2068" i="29"/>
  <c r="W2064" i="29"/>
  <c r="W2060" i="29"/>
  <c r="W2056" i="29"/>
  <c r="W2052" i="29"/>
  <c r="W2048" i="29"/>
  <c r="W2044" i="29"/>
  <c r="W2040" i="29"/>
  <c r="W2036" i="29"/>
  <c r="W2032" i="29"/>
  <c r="W2028" i="29"/>
  <c r="W2024" i="29"/>
  <c r="W2020" i="29"/>
  <c r="W2016" i="29"/>
  <c r="W2012" i="29"/>
  <c r="W2008" i="29"/>
  <c r="W2004" i="29"/>
  <c r="W1998" i="29"/>
  <c r="W1990" i="29"/>
  <c r="W2579" i="29"/>
  <c r="W2575" i="29"/>
  <c r="W2571" i="29"/>
  <c r="W2567" i="29"/>
  <c r="W2563" i="29"/>
  <c r="W2559" i="29"/>
  <c r="W2555" i="29"/>
  <c r="W2551" i="29"/>
  <c r="W2547" i="29"/>
  <c r="W2543" i="29"/>
  <c r="W2539" i="29"/>
  <c r="W2535" i="29"/>
  <c r="W2531" i="29"/>
  <c r="W2527" i="29"/>
  <c r="W2523" i="29"/>
  <c r="W2519" i="29"/>
  <c r="W2515" i="29"/>
  <c r="W2511" i="29"/>
  <c r="W2507" i="29"/>
  <c r="W2503" i="29"/>
  <c r="W2499" i="29"/>
  <c r="W2495" i="29"/>
  <c r="W2491" i="29"/>
  <c r="W2487" i="29"/>
  <c r="W2483" i="29"/>
  <c r="W2479" i="29"/>
  <c r="W2475" i="29"/>
  <c r="W2471" i="29"/>
  <c r="W2467" i="29"/>
  <c r="W2463" i="29"/>
  <c r="W2459" i="29"/>
  <c r="W2455" i="29"/>
  <c r="W2451" i="29"/>
  <c r="W2447" i="29"/>
  <c r="W2443" i="29"/>
  <c r="W2439" i="29"/>
  <c r="W2435" i="29"/>
  <c r="W2431" i="29"/>
  <c r="W2427" i="29"/>
  <c r="W2423" i="29"/>
  <c r="W2419" i="29"/>
  <c r="W2415" i="29"/>
  <c r="W2411" i="29"/>
  <c r="W2407" i="29"/>
  <c r="W2403" i="29"/>
  <c r="W2399" i="29"/>
  <c r="W2395" i="29"/>
  <c r="W2391" i="29"/>
  <c r="W2387" i="29"/>
  <c r="W2383" i="29"/>
  <c r="W2379" i="29"/>
  <c r="W2375" i="29"/>
  <c r="W2371" i="29"/>
  <c r="W2367" i="29"/>
  <c r="W2363" i="29"/>
  <c r="W2359" i="29"/>
  <c r="W2355" i="29"/>
  <c r="W2351" i="29"/>
  <c r="W2347" i="29"/>
  <c r="W2343" i="29"/>
  <c r="W2339" i="29"/>
  <c r="W2335" i="29"/>
  <c r="W2331" i="29"/>
  <c r="W2327" i="29"/>
  <c r="W2323" i="29"/>
  <c r="W2319" i="29"/>
  <c r="W2315" i="29"/>
  <c r="W2311" i="29"/>
  <c r="W2307" i="29"/>
  <c r="W2303" i="29"/>
  <c r="W2299" i="29"/>
  <c r="W2295" i="29"/>
  <c r="W2291" i="29"/>
  <c r="W2287" i="29"/>
  <c r="W2283" i="29"/>
  <c r="W2279" i="29"/>
  <c r="W2275" i="29"/>
  <c r="W2271" i="29"/>
  <c r="W2267" i="29"/>
  <c r="W2263" i="29"/>
  <c r="W2259" i="29"/>
  <c r="W2255" i="29"/>
  <c r="W2251" i="29"/>
  <c r="W2247" i="29"/>
  <c r="W2243" i="29"/>
  <c r="W2239" i="29"/>
  <c r="W2235" i="29"/>
  <c r="W2231" i="29"/>
  <c r="W2227" i="29"/>
  <c r="W2223" i="29"/>
  <c r="W2219" i="29"/>
  <c r="W2215" i="29"/>
  <c r="W2211" i="29"/>
  <c r="W2207" i="29"/>
  <c r="W2203" i="29"/>
  <c r="W2199" i="29"/>
  <c r="W2195" i="29"/>
  <c r="W2191" i="29"/>
  <c r="W2187" i="29"/>
  <c r="W2183" i="29"/>
  <c r="W2179" i="29"/>
  <c r="W2175" i="29"/>
  <c r="W2171" i="29"/>
  <c r="W2167" i="29"/>
  <c r="W2163" i="29"/>
  <c r="W2159" i="29"/>
  <c r="W2155" i="29"/>
  <c r="W2151" i="29"/>
  <c r="W2147" i="29"/>
  <c r="W2143" i="29"/>
  <c r="W2139" i="29"/>
  <c r="W2135" i="29"/>
  <c r="W2131" i="29"/>
  <c r="W2127" i="29"/>
  <c r="W2123" i="29"/>
  <c r="W2119" i="29"/>
  <c r="W2115" i="29"/>
  <c r="W2111" i="29"/>
  <c r="W2107" i="29"/>
  <c r="W2103" i="29"/>
  <c r="W2099" i="29"/>
  <c r="W2095" i="29"/>
  <c r="W2091" i="29"/>
  <c r="W2087" i="29"/>
  <c r="W2083" i="29"/>
  <c r="W2079" i="29"/>
  <c r="W2075" i="29"/>
  <c r="W2071" i="29"/>
  <c r="W2067" i="29"/>
  <c r="W2063" i="29"/>
  <c r="W2059" i="29"/>
  <c r="W2055" i="29"/>
  <c r="W2051" i="29"/>
  <c r="W2047" i="29"/>
  <c r="W2043" i="29"/>
  <c r="W2039" i="29"/>
  <c r="W2035" i="29"/>
  <c r="W2031" i="29"/>
  <c r="W2027" i="29"/>
  <c r="W2023" i="29"/>
  <c r="W2019" i="29"/>
  <c r="W2015" i="29"/>
  <c r="W2011" i="29"/>
  <c r="W2007" i="29"/>
  <c r="W1996" i="29"/>
  <c r="W2001" i="29"/>
  <c r="W1997" i="29"/>
  <c r="W1993" i="29"/>
  <c r="W1989" i="29"/>
  <c r="W1985" i="29"/>
  <c r="W1981" i="29"/>
  <c r="W1977" i="29"/>
  <c r="W1973" i="29"/>
  <c r="W1969" i="29"/>
  <c r="W1965" i="29"/>
  <c r="W1961" i="29"/>
  <c r="W1957" i="29"/>
  <c r="W1953" i="29"/>
  <c r="W1949" i="29"/>
  <c r="W1945" i="29"/>
  <c r="W1941" i="29"/>
  <c r="W1937" i="29"/>
  <c r="W1933" i="29"/>
  <c r="W1929" i="29"/>
  <c r="W1925" i="29"/>
  <c r="W1921" i="29"/>
  <c r="W1917" i="29"/>
  <c r="W1913" i="29"/>
  <c r="W1909" i="29"/>
  <c r="W1905" i="29"/>
  <c r="W1901" i="29"/>
  <c r="W1897" i="29"/>
  <c r="W1893" i="29"/>
  <c r="W1889" i="29"/>
  <c r="W1885" i="29"/>
  <c r="W1881" i="29"/>
  <c r="W1877" i="29"/>
  <c r="W1873" i="29"/>
  <c r="W1869" i="29"/>
  <c r="W1865" i="29"/>
  <c r="W1861" i="29"/>
  <c r="W1857" i="29"/>
  <c r="W1853" i="29"/>
  <c r="W1849" i="29"/>
  <c r="W1845" i="29"/>
  <c r="W1841" i="29"/>
  <c r="W1837" i="29"/>
  <c r="W1833" i="29"/>
  <c r="W1829" i="29"/>
  <c r="W1825" i="29"/>
  <c r="W1821" i="29"/>
  <c r="W1817" i="29"/>
  <c r="W1813" i="29"/>
  <c r="W1809" i="29"/>
  <c r="W1805" i="29"/>
  <c r="W1801" i="29"/>
  <c r="W1797" i="29"/>
  <c r="W1793" i="29"/>
  <c r="W1789" i="29"/>
  <c r="W1785" i="29"/>
  <c r="W1781" i="29"/>
  <c r="W1777" i="29"/>
  <c r="W1773" i="29"/>
  <c r="W1769" i="29"/>
  <c r="W1765" i="29"/>
  <c r="W1761" i="29"/>
  <c r="W1757" i="29"/>
  <c r="W1753" i="29"/>
  <c r="W1749" i="29"/>
  <c r="W1745" i="29"/>
  <c r="W1741" i="29"/>
  <c r="W1737" i="29"/>
  <c r="W1733" i="29"/>
  <c r="W1729" i="29"/>
  <c r="W1725" i="29"/>
  <c r="W1721" i="29"/>
  <c r="W1717" i="29"/>
  <c r="W1713" i="29"/>
  <c r="W1709" i="29"/>
  <c r="W1705" i="29"/>
  <c r="W1697" i="29"/>
  <c r="W1988" i="29"/>
  <c r="W1984" i="29"/>
  <c r="W1980" i="29"/>
  <c r="W1976" i="29"/>
  <c r="W1972" i="29"/>
  <c r="W1968" i="29"/>
  <c r="W1964" i="29"/>
  <c r="W1960" i="29"/>
  <c r="W1956" i="29"/>
  <c r="W1952" i="29"/>
  <c r="W1948" i="29"/>
  <c r="W1944" i="29"/>
  <c r="W1940" i="29"/>
  <c r="W1936" i="29"/>
  <c r="W1932" i="29"/>
  <c r="W1928" i="29"/>
  <c r="W1924" i="29"/>
  <c r="W1920" i="29"/>
  <c r="W1916" i="29"/>
  <c r="W1912" i="29"/>
  <c r="W1908" i="29"/>
  <c r="W1904" i="29"/>
  <c r="W1900" i="29"/>
  <c r="W1896" i="29"/>
  <c r="W1892" i="29"/>
  <c r="W1888" i="29"/>
  <c r="W1884" i="29"/>
  <c r="W1880" i="29"/>
  <c r="W1876" i="29"/>
  <c r="W1872" i="29"/>
  <c r="W1868" i="29"/>
  <c r="W1864" i="29"/>
  <c r="W1860" i="29"/>
  <c r="W1856" i="29"/>
  <c r="W1852" i="29"/>
  <c r="W1848" i="29"/>
  <c r="W1844" i="29"/>
  <c r="W1840" i="29"/>
  <c r="W1836" i="29"/>
  <c r="W1832" i="29"/>
  <c r="W1828" i="29"/>
  <c r="W1824" i="29"/>
  <c r="W1820" i="29"/>
  <c r="W1816" i="29"/>
  <c r="W1812" i="29"/>
  <c r="W1808" i="29"/>
  <c r="W1804" i="29"/>
  <c r="W1800" i="29"/>
  <c r="W1796" i="29"/>
  <c r="W1792" i="29"/>
  <c r="W1788" i="29"/>
  <c r="W1784" i="29"/>
  <c r="W1780" i="29"/>
  <c r="W1776" i="29"/>
  <c r="W1772" i="29"/>
  <c r="W1768" i="29"/>
  <c r="W1764" i="29"/>
  <c r="W1760" i="29"/>
  <c r="W1756" i="29"/>
  <c r="W1752" i="29"/>
  <c r="W1748" i="29"/>
  <c r="W1744" i="29"/>
  <c r="W1740" i="29"/>
  <c r="W1736" i="29"/>
  <c r="W1732" i="29"/>
  <c r="W1728" i="29"/>
  <c r="W1724" i="29"/>
  <c r="W1720" i="29"/>
  <c r="W1716" i="29"/>
  <c r="W1712" i="29"/>
  <c r="W1708" i="29"/>
  <c r="W1704" i="29"/>
  <c r="W1703" i="29"/>
  <c r="W1695" i="29"/>
  <c r="W2003" i="29"/>
  <c r="W1999" i="29"/>
  <c r="W1995" i="29"/>
  <c r="W1991" i="29"/>
  <c r="W1987" i="29"/>
  <c r="W1983" i="29"/>
  <c r="W1979" i="29"/>
  <c r="W1975" i="29"/>
  <c r="W1971" i="29"/>
  <c r="W1967" i="29"/>
  <c r="W1963" i="29"/>
  <c r="W1959" i="29"/>
  <c r="W1955" i="29"/>
  <c r="W1951" i="29"/>
  <c r="W1947" i="29"/>
  <c r="W1943" i="29"/>
  <c r="W1939" i="29"/>
  <c r="W1935" i="29"/>
  <c r="W1931" i="29"/>
  <c r="W1927" i="29"/>
  <c r="W1923" i="29"/>
  <c r="W1919" i="29"/>
  <c r="W1915" i="29"/>
  <c r="W1911" i="29"/>
  <c r="W1907" i="29"/>
  <c r="W1903" i="29"/>
  <c r="W1899" i="29"/>
  <c r="W1895" i="29"/>
  <c r="W1891" i="29"/>
  <c r="W1887" i="29"/>
  <c r="W1883" i="29"/>
  <c r="W1879" i="29"/>
  <c r="W1875" i="29"/>
  <c r="W1871" i="29"/>
  <c r="W1867" i="29"/>
  <c r="W1863" i="29"/>
  <c r="W1859" i="29"/>
  <c r="W1855" i="29"/>
  <c r="W1851" i="29"/>
  <c r="W1847" i="29"/>
  <c r="W1843" i="29"/>
  <c r="W1839" i="29"/>
  <c r="W1835" i="29"/>
  <c r="W1831" i="29"/>
  <c r="W1827" i="29"/>
  <c r="W1823" i="29"/>
  <c r="W1819" i="29"/>
  <c r="W1815" i="29"/>
  <c r="W1811" i="29"/>
  <c r="W1807" i="29"/>
  <c r="W1803" i="29"/>
  <c r="W1799" i="29"/>
  <c r="W1795" i="29"/>
  <c r="W1791" i="29"/>
  <c r="W1787" i="29"/>
  <c r="W1783" i="29"/>
  <c r="W1779" i="29"/>
  <c r="W1775" i="29"/>
  <c r="W1771" i="29"/>
  <c r="W1767" i="29"/>
  <c r="W1763" i="29"/>
  <c r="W1759" i="29"/>
  <c r="W1755" i="29"/>
  <c r="W1751" i="29"/>
  <c r="W1747" i="29"/>
  <c r="W1743" i="29"/>
  <c r="W1739" i="29"/>
  <c r="W1735" i="29"/>
  <c r="W1731" i="29"/>
  <c r="W1727" i="29"/>
  <c r="W1723" i="29"/>
  <c r="W1719" i="29"/>
  <c r="W1715" i="29"/>
  <c r="W1711" i="29"/>
  <c r="W1707" i="29"/>
  <c r="W1701" i="29"/>
  <c r="W1693" i="29"/>
  <c r="W1986" i="29"/>
  <c r="W1982" i="29"/>
  <c r="W1978" i="29"/>
  <c r="W1974" i="29"/>
  <c r="W1970" i="29"/>
  <c r="W1966" i="29"/>
  <c r="W1962" i="29"/>
  <c r="W1958" i="29"/>
  <c r="W1954" i="29"/>
  <c r="W1950" i="29"/>
  <c r="W1946" i="29"/>
  <c r="W1942" i="29"/>
  <c r="W1938" i="29"/>
  <c r="W1934" i="29"/>
  <c r="W1930" i="29"/>
  <c r="W1926" i="29"/>
  <c r="W1922" i="29"/>
  <c r="W1918" i="29"/>
  <c r="W1914" i="29"/>
  <c r="W1910" i="29"/>
  <c r="W1906" i="29"/>
  <c r="W1902" i="29"/>
  <c r="W1898" i="29"/>
  <c r="W1894" i="29"/>
  <c r="W1890" i="29"/>
  <c r="W1886" i="29"/>
  <c r="W1882" i="29"/>
  <c r="W1878" i="29"/>
  <c r="W1874" i="29"/>
  <c r="W1870" i="29"/>
  <c r="W1866" i="29"/>
  <c r="W1862" i="29"/>
  <c r="W1858" i="29"/>
  <c r="W1854" i="29"/>
  <c r="W1850" i="29"/>
  <c r="W1846" i="29"/>
  <c r="W1842" i="29"/>
  <c r="W1838" i="29"/>
  <c r="W1834" i="29"/>
  <c r="W1830" i="29"/>
  <c r="W1826" i="29"/>
  <c r="W1822" i="29"/>
  <c r="W1818" i="29"/>
  <c r="W1814" i="29"/>
  <c r="W1810" i="29"/>
  <c r="W1806" i="29"/>
  <c r="W1802" i="29"/>
  <c r="W1798" i="29"/>
  <c r="W1794" i="29"/>
  <c r="W1790" i="29"/>
  <c r="W1786" i="29"/>
  <c r="W1782" i="29"/>
  <c r="W1778" i="29"/>
  <c r="W1774" i="29"/>
  <c r="W1770" i="29"/>
  <c r="W1766" i="29"/>
  <c r="W1762" i="29"/>
  <c r="W1758" i="29"/>
  <c r="W1754" i="29"/>
  <c r="W1750" i="29"/>
  <c r="W1746" i="29"/>
  <c r="W1742" i="29"/>
  <c r="W1738" i="29"/>
  <c r="W1734" i="29"/>
  <c r="W1730" i="29"/>
  <c r="W1726" i="29"/>
  <c r="W1722" i="29"/>
  <c r="W1718" i="29"/>
  <c r="W1714" i="29"/>
  <c r="W1710" i="29"/>
  <c r="W1706" i="29"/>
  <c r="W1699" i="29"/>
  <c r="W1691" i="29"/>
  <c r="W1702" i="29"/>
  <c r="W1698" i="29"/>
  <c r="W1694" i="29"/>
  <c r="W1690" i="29"/>
  <c r="W1686" i="29"/>
  <c r="W1682" i="29"/>
  <c r="W1678" i="29"/>
  <c r="W1674" i="29"/>
  <c r="W1670" i="29"/>
  <c r="W1666" i="29"/>
  <c r="W1662" i="29"/>
  <c r="W1658" i="29"/>
  <c r="W1654" i="29"/>
  <c r="W1650" i="29"/>
  <c r="W1646" i="29"/>
  <c r="W1642" i="29"/>
  <c r="W1638" i="29"/>
  <c r="W1634" i="29"/>
  <c r="W1630" i="29"/>
  <c r="W1626" i="29"/>
  <c r="W1622" i="29"/>
  <c r="W1618" i="29"/>
  <c r="W1614" i="29"/>
  <c r="W1610" i="29"/>
  <c r="W1606" i="29"/>
  <c r="W1602" i="29"/>
  <c r="W1598" i="29"/>
  <c r="W1594" i="29"/>
  <c r="W1590" i="29"/>
  <c r="W1586" i="29"/>
  <c r="W1582" i="29"/>
  <c r="W1578" i="29"/>
  <c r="W1574" i="29"/>
  <c r="W1570" i="29"/>
  <c r="W1566" i="29"/>
  <c r="W1562" i="29"/>
  <c r="W1558" i="29"/>
  <c r="W1554" i="29"/>
  <c r="W1550" i="29"/>
  <c r="W1546" i="29"/>
  <c r="W1542" i="29"/>
  <c r="W1538" i="29"/>
  <c r="W1534" i="29"/>
  <c r="W1530" i="29"/>
  <c r="W1526" i="29"/>
  <c r="W1522" i="29"/>
  <c r="W1518" i="29"/>
  <c r="W1514" i="29"/>
  <c r="W1510" i="29"/>
  <c r="W1506" i="29"/>
  <c r="W1502" i="29"/>
  <c r="W1498" i="29"/>
  <c r="W1494" i="29"/>
  <c r="W1490" i="29"/>
  <c r="W1486" i="29"/>
  <c r="W1482" i="29"/>
  <c r="W1478" i="29"/>
  <c r="W1474" i="29"/>
  <c r="W1470" i="29"/>
  <c r="W1466" i="29"/>
  <c r="W1462" i="29"/>
  <c r="W1458" i="29"/>
  <c r="W1454" i="29"/>
  <c r="W1450" i="29"/>
  <c r="W1446" i="29"/>
  <c r="W1442" i="29"/>
  <c r="W1438" i="29"/>
  <c r="W1434" i="29"/>
  <c r="W1430" i="29"/>
  <c r="W1426" i="29"/>
  <c r="W1422" i="29"/>
  <c r="W1418" i="29"/>
  <c r="W1414" i="29"/>
  <c r="W1410" i="29"/>
  <c r="W1406" i="29"/>
  <c r="W1400" i="29"/>
  <c r="W1392" i="29"/>
  <c r="W1689" i="29"/>
  <c r="W1685" i="29"/>
  <c r="W1681" i="29"/>
  <c r="W1677" i="29"/>
  <c r="W1673" i="29"/>
  <c r="W1669" i="29"/>
  <c r="W1665" i="29"/>
  <c r="W1661" i="29"/>
  <c r="W1657" i="29"/>
  <c r="W1653" i="29"/>
  <c r="W1649" i="29"/>
  <c r="W1645" i="29"/>
  <c r="W1641" i="29"/>
  <c r="W1637" i="29"/>
  <c r="W1633" i="29"/>
  <c r="W1629" i="29"/>
  <c r="W1625" i="29"/>
  <c r="W1621" i="29"/>
  <c r="W1617" i="29"/>
  <c r="W1613" i="29"/>
  <c r="W1609" i="29"/>
  <c r="W1605" i="29"/>
  <c r="W1601" i="29"/>
  <c r="W1597" i="29"/>
  <c r="W1593" i="29"/>
  <c r="W1589" i="29"/>
  <c r="W1585" i="29"/>
  <c r="W1581" i="29"/>
  <c r="W1577" i="29"/>
  <c r="W1573" i="29"/>
  <c r="W1569" i="29"/>
  <c r="W1565" i="29"/>
  <c r="W1561" i="29"/>
  <c r="W1557" i="29"/>
  <c r="W1553" i="29"/>
  <c r="W1549" i="29"/>
  <c r="W1545" i="29"/>
  <c r="W1541" i="29"/>
  <c r="W1537" i="29"/>
  <c r="W1533" i="29"/>
  <c r="W1529" i="29"/>
  <c r="W1525" i="29"/>
  <c r="W1521" i="29"/>
  <c r="W1517" i="29"/>
  <c r="W1513" i="29"/>
  <c r="W1509" i="29"/>
  <c r="W1505" i="29"/>
  <c r="W1501" i="29"/>
  <c r="W1497" i="29"/>
  <c r="W1493" i="29"/>
  <c r="W1489" i="29"/>
  <c r="W1485" i="29"/>
  <c r="W1481" i="29"/>
  <c r="W1477" i="29"/>
  <c r="W1473" i="29"/>
  <c r="W1469" i="29"/>
  <c r="W1465" i="29"/>
  <c r="W1461" i="29"/>
  <c r="W1457" i="29"/>
  <c r="W1453" i="29"/>
  <c r="W1449" i="29"/>
  <c r="W1445" i="29"/>
  <c r="W1441" i="29"/>
  <c r="W1437" i="29"/>
  <c r="W1433" i="29"/>
  <c r="W1429" i="29"/>
  <c r="W1425" i="29"/>
  <c r="W1421" i="29"/>
  <c r="W1417" i="29"/>
  <c r="W1413" i="29"/>
  <c r="W1409" i="29"/>
  <c r="W1405" i="29"/>
  <c r="W1398" i="29"/>
  <c r="W1700" i="29"/>
  <c r="W1696" i="29"/>
  <c r="W1692" i="29"/>
  <c r="W1688" i="29"/>
  <c r="W1684" i="29"/>
  <c r="W1680" i="29"/>
  <c r="W1676" i="29"/>
  <c r="W1672" i="29"/>
  <c r="W1668" i="29"/>
  <c r="W1664" i="29"/>
  <c r="W1660" i="29"/>
  <c r="W1656" i="29"/>
  <c r="W1652" i="29"/>
  <c r="W1648" i="29"/>
  <c r="W1644" i="29"/>
  <c r="W1640" i="29"/>
  <c r="W1636" i="29"/>
  <c r="W1632" i="29"/>
  <c r="W1628" i="29"/>
  <c r="W1624" i="29"/>
  <c r="W1620" i="29"/>
  <c r="W1616" i="29"/>
  <c r="W1612" i="29"/>
  <c r="W1608" i="29"/>
  <c r="W1604" i="29"/>
  <c r="W1600" i="29"/>
  <c r="W1596" i="29"/>
  <c r="W1592" i="29"/>
  <c r="W1588" i="29"/>
  <c r="W1584" i="29"/>
  <c r="W1580" i="29"/>
  <c r="W1576" i="29"/>
  <c r="W1572" i="29"/>
  <c r="W1568" i="29"/>
  <c r="W1564" i="29"/>
  <c r="W1560" i="29"/>
  <c r="W1556" i="29"/>
  <c r="W1552" i="29"/>
  <c r="W1548" i="29"/>
  <c r="W1544" i="29"/>
  <c r="W1540" i="29"/>
  <c r="W1536" i="29"/>
  <c r="W1532" i="29"/>
  <c r="W1528" i="29"/>
  <c r="W1524" i="29"/>
  <c r="W1520" i="29"/>
  <c r="W1516" i="29"/>
  <c r="W1512" i="29"/>
  <c r="W1508" i="29"/>
  <c r="W1504" i="29"/>
  <c r="W1500" i="29"/>
  <c r="W1496" i="29"/>
  <c r="W1492" i="29"/>
  <c r="W1488" i="29"/>
  <c r="W1484" i="29"/>
  <c r="W1480" i="29"/>
  <c r="W1476" i="29"/>
  <c r="W1472" i="29"/>
  <c r="W1468" i="29"/>
  <c r="W1464" i="29"/>
  <c r="W1460" i="29"/>
  <c r="W1456" i="29"/>
  <c r="W1452" i="29"/>
  <c r="W1448" i="29"/>
  <c r="W1444" i="29"/>
  <c r="W1440" i="29"/>
  <c r="W1436" i="29"/>
  <c r="W1432" i="29"/>
  <c r="W1428" i="29"/>
  <c r="W1424" i="29"/>
  <c r="W1420" i="29"/>
  <c r="W1416" i="29"/>
  <c r="W1412" i="29"/>
  <c r="W1408" i="29"/>
  <c r="W1404" i="29"/>
  <c r="W1396" i="29"/>
  <c r="W1687" i="29"/>
  <c r="W1683" i="29"/>
  <c r="W1679" i="29"/>
  <c r="W1675" i="29"/>
  <c r="W1671" i="29"/>
  <c r="W1667" i="29"/>
  <c r="W1663" i="29"/>
  <c r="W1659" i="29"/>
  <c r="W1655" i="29"/>
  <c r="W1651" i="29"/>
  <c r="W1647" i="29"/>
  <c r="W1643" i="29"/>
  <c r="W1639" i="29"/>
  <c r="W1635" i="29"/>
  <c r="W1631" i="29"/>
  <c r="W1627" i="29"/>
  <c r="W1623" i="29"/>
  <c r="W1619" i="29"/>
  <c r="W1615" i="29"/>
  <c r="W1611" i="29"/>
  <c r="W1607" i="29"/>
  <c r="W1603" i="29"/>
  <c r="W1599" i="29"/>
  <c r="W1595" i="29"/>
  <c r="W1591" i="29"/>
  <c r="W1587" i="29"/>
  <c r="W1583" i="29"/>
  <c r="W1579" i="29"/>
  <c r="W1575" i="29"/>
  <c r="W1571" i="29"/>
  <c r="W1567" i="29"/>
  <c r="W1563" i="29"/>
  <c r="W1559" i="29"/>
  <c r="W1555" i="29"/>
  <c r="W1551" i="29"/>
  <c r="W1547" i="29"/>
  <c r="W1543" i="29"/>
  <c r="W1539" i="29"/>
  <c r="W1535" i="29"/>
  <c r="W1531" i="29"/>
  <c r="W1527" i="29"/>
  <c r="W1523" i="29"/>
  <c r="W1519" i="29"/>
  <c r="W1515" i="29"/>
  <c r="W1511" i="29"/>
  <c r="W1507" i="29"/>
  <c r="W1503" i="29"/>
  <c r="W1499" i="29"/>
  <c r="W1495" i="29"/>
  <c r="W1491" i="29"/>
  <c r="W1487" i="29"/>
  <c r="W1483" i="29"/>
  <c r="W1479" i="29"/>
  <c r="W1475" i="29"/>
  <c r="W1471" i="29"/>
  <c r="W1467" i="29"/>
  <c r="W1463" i="29"/>
  <c r="W1459" i="29"/>
  <c r="W1455" i="29"/>
  <c r="W1451" i="29"/>
  <c r="W1447" i="29"/>
  <c r="W1443" i="29"/>
  <c r="W1439" i="29"/>
  <c r="W1435" i="29"/>
  <c r="W1431" i="29"/>
  <c r="W1427" i="29"/>
  <c r="W1423" i="29"/>
  <c r="W1419" i="29"/>
  <c r="W1415" i="29"/>
  <c r="W1411" i="29"/>
  <c r="W1407" i="29"/>
  <c r="W1402" i="29"/>
  <c r="W1394" i="29"/>
  <c r="W1401" i="29"/>
  <c r="W1397" i="29"/>
  <c r="W1393" i="29"/>
  <c r="W1389" i="29"/>
  <c r="W1385" i="29"/>
  <c r="W1381" i="29"/>
  <c r="W1377" i="29"/>
  <c r="W1373" i="29"/>
  <c r="W1369" i="29"/>
  <c r="W1365" i="29"/>
  <c r="W1361" i="29"/>
  <c r="W1357" i="29"/>
  <c r="W1353" i="29"/>
  <c r="W1349" i="29"/>
  <c r="W1345" i="29"/>
  <c r="W1341" i="29"/>
  <c r="W1337" i="29"/>
  <c r="W1333" i="29"/>
  <c r="W1329" i="29"/>
  <c r="W1325" i="29"/>
  <c r="W1321" i="29"/>
  <c r="W1317" i="29"/>
  <c r="W1313" i="29"/>
  <c r="W1309" i="29"/>
  <c r="W1305" i="29"/>
  <c r="W1301" i="29"/>
  <c r="W1297" i="29"/>
  <c r="W1293" i="29"/>
  <c r="W1289" i="29"/>
  <c r="W1285" i="29"/>
  <c r="W1281" i="29"/>
  <c r="W1277" i="29"/>
  <c r="W1273" i="29"/>
  <c r="W1269" i="29"/>
  <c r="W1265" i="29"/>
  <c r="W1261" i="29"/>
  <c r="W1257" i="29"/>
  <c r="W1253" i="29"/>
  <c r="W1249" i="29"/>
  <c r="W1245" i="29"/>
  <c r="W1241" i="29"/>
  <c r="W1237" i="29"/>
  <c r="W1233" i="29"/>
  <c r="W1229" i="29"/>
  <c r="W1225" i="29"/>
  <c r="W1221" i="29"/>
  <c r="W1217" i="29"/>
  <c r="W1213" i="29"/>
  <c r="W1209" i="29"/>
  <c r="W1205" i="29"/>
  <c r="W1201" i="29"/>
  <c r="W1197" i="29"/>
  <c r="W1193" i="29"/>
  <c r="W1189" i="29"/>
  <c r="W1185" i="29"/>
  <c r="W1181" i="29"/>
  <c r="W1177" i="29"/>
  <c r="W1173" i="29"/>
  <c r="W1169" i="29"/>
  <c r="W1165" i="29"/>
  <c r="W1161" i="29"/>
  <c r="W1157" i="29"/>
  <c r="W1153" i="29"/>
  <c r="W1149" i="29"/>
  <c r="W1145" i="29"/>
  <c r="W1141" i="29"/>
  <c r="W1137" i="29"/>
  <c r="W1133" i="29"/>
  <c r="W1129" i="29"/>
  <c r="W1125" i="29"/>
  <c r="W1121" i="29"/>
  <c r="W1117" i="29"/>
  <c r="W1110" i="29"/>
  <c r="W1388" i="29"/>
  <c r="W1384" i="29"/>
  <c r="W1380" i="29"/>
  <c r="W1376" i="29"/>
  <c r="W1372" i="29"/>
  <c r="W1368" i="29"/>
  <c r="W1364" i="29"/>
  <c r="W1360" i="29"/>
  <c r="W1356" i="29"/>
  <c r="W1352" i="29"/>
  <c r="W1348" i="29"/>
  <c r="W1344" i="29"/>
  <c r="W1340" i="29"/>
  <c r="W1336" i="29"/>
  <c r="W1332" i="29"/>
  <c r="W1328" i="29"/>
  <c r="W1324" i="29"/>
  <c r="W1320" i="29"/>
  <c r="W1316" i="29"/>
  <c r="W1312" i="29"/>
  <c r="W1308" i="29"/>
  <c r="W1304" i="29"/>
  <c r="W1300" i="29"/>
  <c r="W1296" i="29"/>
  <c r="W1292" i="29"/>
  <c r="W1288" i="29"/>
  <c r="W1284" i="29"/>
  <c r="W1280" i="29"/>
  <c r="W1276" i="29"/>
  <c r="W1272" i="29"/>
  <c r="W1268" i="29"/>
  <c r="W1264" i="29"/>
  <c r="W1260" i="29"/>
  <c r="W1256" i="29"/>
  <c r="W1252" i="29"/>
  <c r="W1248" i="29"/>
  <c r="W1244" i="29"/>
  <c r="W1240" i="29"/>
  <c r="W1236" i="29"/>
  <c r="W1232" i="29"/>
  <c r="W1228" i="29"/>
  <c r="W1224" i="29"/>
  <c r="W1220" i="29"/>
  <c r="W1216" i="29"/>
  <c r="W1212" i="29"/>
  <c r="W1208" i="29"/>
  <c r="W1204" i="29"/>
  <c r="W1200" i="29"/>
  <c r="W1196" i="29"/>
  <c r="W1192" i="29"/>
  <c r="W1188" i="29"/>
  <c r="W1184" i="29"/>
  <c r="W1180" i="29"/>
  <c r="W1176" i="29"/>
  <c r="W1172" i="29"/>
  <c r="W1168" i="29"/>
  <c r="W1164" i="29"/>
  <c r="W1160" i="29"/>
  <c r="W1156" i="29"/>
  <c r="W1152" i="29"/>
  <c r="W1148" i="29"/>
  <c r="W1144" i="29"/>
  <c r="W1140" i="29"/>
  <c r="W1136" i="29"/>
  <c r="W1132" i="29"/>
  <c r="W1128" i="29"/>
  <c r="W1124" i="29"/>
  <c r="W1120" i="29"/>
  <c r="W1116" i="29"/>
  <c r="W1403" i="29"/>
  <c r="W1399" i="29"/>
  <c r="W1395" i="29"/>
  <c r="W1391" i="29"/>
  <c r="W1387" i="29"/>
  <c r="W1383" i="29"/>
  <c r="W1379" i="29"/>
  <c r="W1375" i="29"/>
  <c r="W1371" i="29"/>
  <c r="W1367" i="29"/>
  <c r="W1363" i="29"/>
  <c r="W1359" i="29"/>
  <c r="W1355" i="29"/>
  <c r="W1351" i="29"/>
  <c r="W1347" i="29"/>
  <c r="W1343" i="29"/>
  <c r="W1339" i="29"/>
  <c r="W1335" i="29"/>
  <c r="W1331" i="29"/>
  <c r="W1327" i="29"/>
  <c r="W1323" i="29"/>
  <c r="W1319" i="29"/>
  <c r="W1315" i="29"/>
  <c r="W1311" i="29"/>
  <c r="W1307" i="29"/>
  <c r="W1303" i="29"/>
  <c r="W1299" i="29"/>
  <c r="W1295" i="29"/>
  <c r="W1291" i="29"/>
  <c r="W1287" i="29"/>
  <c r="W1283" i="29"/>
  <c r="W1279" i="29"/>
  <c r="W1275" i="29"/>
  <c r="W1271" i="29"/>
  <c r="W1267" i="29"/>
  <c r="W1263" i="29"/>
  <c r="W1259" i="29"/>
  <c r="W1255" i="29"/>
  <c r="W1251" i="29"/>
  <c r="W1247" i="29"/>
  <c r="W1243" i="29"/>
  <c r="W1239" i="29"/>
  <c r="W1235" i="29"/>
  <c r="W1231" i="29"/>
  <c r="W1227" i="29"/>
  <c r="W1223" i="29"/>
  <c r="W1219" i="29"/>
  <c r="W1215" i="29"/>
  <c r="W1211" i="29"/>
  <c r="W1207" i="29"/>
  <c r="W1203" i="29"/>
  <c r="W1199" i="29"/>
  <c r="W1195" i="29"/>
  <c r="W1191" i="29"/>
  <c r="W1187" i="29"/>
  <c r="W1183" i="29"/>
  <c r="W1179" i="29"/>
  <c r="W1175" i="29"/>
  <c r="W1171" i="29"/>
  <c r="W1167" i="29"/>
  <c r="W1163" i="29"/>
  <c r="W1159" i="29"/>
  <c r="W1155" i="29"/>
  <c r="W1151" i="29"/>
  <c r="W1147" i="29"/>
  <c r="W1143" i="29"/>
  <c r="W1139" i="29"/>
  <c r="W1135" i="29"/>
  <c r="W1131" i="29"/>
  <c r="W1127" i="29"/>
  <c r="W1123" i="29"/>
  <c r="W1119" i="29"/>
  <c r="W1114" i="29"/>
  <c r="W1390" i="29"/>
  <c r="W1386" i="29"/>
  <c r="W1382" i="29"/>
  <c r="W1378" i="29"/>
  <c r="W1374" i="29"/>
  <c r="W1370" i="29"/>
  <c r="W1366" i="29"/>
  <c r="W1362" i="29"/>
  <c r="W1358" i="29"/>
  <c r="W1354" i="29"/>
  <c r="W1350" i="29"/>
  <c r="W1346" i="29"/>
  <c r="W1342" i="29"/>
  <c r="W1338" i="29"/>
  <c r="W1334" i="29"/>
  <c r="W1330" i="29"/>
  <c r="W1326" i="29"/>
  <c r="W1322" i="29"/>
  <c r="W1318" i="29"/>
  <c r="W1314" i="29"/>
  <c r="W1310" i="29"/>
  <c r="W1306" i="29"/>
  <c r="W1302" i="29"/>
  <c r="W1298" i="29"/>
  <c r="W1294" i="29"/>
  <c r="W1290" i="29"/>
  <c r="W1286" i="29"/>
  <c r="W1282" i="29"/>
  <c r="W1278" i="29"/>
  <c r="W1274" i="29"/>
  <c r="W1270" i="29"/>
  <c r="W1266" i="29"/>
  <c r="W1262" i="29"/>
  <c r="W1258" i="29"/>
  <c r="W1254" i="29"/>
  <c r="W1250" i="29"/>
  <c r="W1246" i="29"/>
  <c r="W1242" i="29"/>
  <c r="W1238" i="29"/>
  <c r="W1234" i="29"/>
  <c r="W1230" i="29"/>
  <c r="W1226" i="29"/>
  <c r="W1222" i="29"/>
  <c r="W1218" i="29"/>
  <c r="W1214" i="29"/>
  <c r="W1210" i="29"/>
  <c r="W1206" i="29"/>
  <c r="W1202" i="29"/>
  <c r="W1198" i="29"/>
  <c r="W1194" i="29"/>
  <c r="W1190" i="29"/>
  <c r="W1186" i="29"/>
  <c r="W1182" i="29"/>
  <c r="W1178" i="29"/>
  <c r="W1174" i="29"/>
  <c r="W1170" i="29"/>
  <c r="W1166" i="29"/>
  <c r="W1162" i="29"/>
  <c r="W1158" i="29"/>
  <c r="W1154" i="29"/>
  <c r="W1150" i="29"/>
  <c r="W1146" i="29"/>
  <c r="W1142" i="29"/>
  <c r="W1138" i="29"/>
  <c r="W1134" i="29"/>
  <c r="W1130" i="29"/>
  <c r="W1126" i="29"/>
  <c r="W1122" i="29"/>
  <c r="W1118" i="29"/>
  <c r="W1112" i="29"/>
  <c r="W1115" i="29"/>
  <c r="W1111" i="29"/>
  <c r="W1107" i="29"/>
  <c r="W1103" i="29"/>
  <c r="W1099" i="29"/>
  <c r="W1095" i="29"/>
  <c r="W1091" i="29"/>
  <c r="W1087" i="29"/>
  <c r="W1083" i="29"/>
  <c r="W1079" i="29"/>
  <c r="W1075" i="29"/>
  <c r="W1071" i="29"/>
  <c r="W1067" i="29"/>
  <c r="W1063" i="29"/>
  <c r="W1059" i="29"/>
  <c r="W1055" i="29"/>
  <c r="W1051" i="29"/>
  <c r="W1047" i="29"/>
  <c r="W1043" i="29"/>
  <c r="W1039" i="29"/>
  <c r="W1035" i="29"/>
  <c r="W1031" i="29"/>
  <c r="W1027" i="29"/>
  <c r="W1023" i="29"/>
  <c r="W1019" i="29"/>
  <c r="W1015" i="29"/>
  <c r="W1011" i="29"/>
  <c r="W1007" i="29"/>
  <c r="W1003" i="29"/>
  <c r="W999" i="29"/>
  <c r="W995" i="29"/>
  <c r="W991" i="29"/>
  <c r="W987" i="29"/>
  <c r="W983" i="29"/>
  <c r="W979" i="29"/>
  <c r="W975" i="29"/>
  <c r="W971" i="29"/>
  <c r="W967" i="29"/>
  <c r="W963" i="29"/>
  <c r="W959" i="29"/>
  <c r="W955" i="29"/>
  <c r="W951" i="29"/>
  <c r="W947" i="29"/>
  <c r="W943" i="29"/>
  <c r="W939" i="29"/>
  <c r="W935" i="29"/>
  <c r="W931" i="29"/>
  <c r="W927" i="29"/>
  <c r="W923" i="29"/>
  <c r="W919" i="29"/>
  <c r="W915" i="29"/>
  <c r="W911" i="29"/>
  <c r="W907" i="29"/>
  <c r="W903" i="29"/>
  <c r="W899" i="29"/>
  <c r="W895" i="29"/>
  <c r="W891" i="29"/>
  <c r="W887" i="29"/>
  <c r="W883" i="29"/>
  <c r="W879" i="29"/>
  <c r="W875" i="29"/>
  <c r="W871" i="29"/>
  <c r="W867" i="29"/>
  <c r="W863" i="29"/>
  <c r="W859" i="29"/>
  <c r="W855" i="29"/>
  <c r="W851" i="29"/>
  <c r="W847" i="29"/>
  <c r="W843" i="29"/>
  <c r="W836" i="29"/>
  <c r="W828" i="29"/>
  <c r="W820" i="29"/>
  <c r="W812" i="29"/>
  <c r="W1106" i="29"/>
  <c r="W1102" i="29"/>
  <c r="W1098" i="29"/>
  <c r="W1094" i="29"/>
  <c r="W1090" i="29"/>
  <c r="W1086" i="29"/>
  <c r="W1082" i="29"/>
  <c r="W1078" i="29"/>
  <c r="W1074" i="29"/>
  <c r="W1070" i="29"/>
  <c r="W1066" i="29"/>
  <c r="W1062" i="29"/>
  <c r="W1058" i="29"/>
  <c r="W1054" i="29"/>
  <c r="W1050" i="29"/>
  <c r="W1046" i="29"/>
  <c r="W1042" i="29"/>
  <c r="W1038" i="29"/>
  <c r="W1034" i="29"/>
  <c r="W1030" i="29"/>
  <c r="W1026" i="29"/>
  <c r="W1022" i="29"/>
  <c r="W1018" i="29"/>
  <c r="W1014" i="29"/>
  <c r="W1010" i="29"/>
  <c r="W1006" i="29"/>
  <c r="W1002" i="29"/>
  <c r="W998" i="29"/>
  <c r="W994" i="29"/>
  <c r="W990" i="29"/>
  <c r="W986" i="29"/>
  <c r="W982" i="29"/>
  <c r="W978" i="29"/>
  <c r="W974" i="29"/>
  <c r="W970" i="29"/>
  <c r="W966" i="29"/>
  <c r="W962" i="29"/>
  <c r="W958" i="29"/>
  <c r="W954" i="29"/>
  <c r="W950" i="29"/>
  <c r="W946" i="29"/>
  <c r="W942" i="29"/>
  <c r="W938" i="29"/>
  <c r="W934" i="29"/>
  <c r="W930" i="29"/>
  <c r="W926" i="29"/>
  <c r="W922" i="29"/>
  <c r="W918" i="29"/>
  <c r="W914" i="29"/>
  <c r="W910" i="29"/>
  <c r="W906" i="29"/>
  <c r="W902" i="29"/>
  <c r="W898" i="29"/>
  <c r="W894" i="29"/>
  <c r="W890" i="29"/>
  <c r="W886" i="29"/>
  <c r="W882" i="29"/>
  <c r="W878" i="29"/>
  <c r="W874" i="29"/>
  <c r="W870" i="29"/>
  <c r="W866" i="29"/>
  <c r="W862" i="29"/>
  <c r="W858" i="29"/>
  <c r="W854" i="29"/>
  <c r="W850" i="29"/>
  <c r="W846" i="29"/>
  <c r="W842" i="29"/>
  <c r="W834" i="29"/>
  <c r="W826" i="29"/>
  <c r="W818" i="29"/>
  <c r="W810" i="29"/>
  <c r="W1113" i="29"/>
  <c r="W1109" i="29"/>
  <c r="W1105" i="29"/>
  <c r="W1101" i="29"/>
  <c r="W1097" i="29"/>
  <c r="W1093" i="29"/>
  <c r="W1089" i="29"/>
  <c r="W1085" i="29"/>
  <c r="W1081" i="29"/>
  <c r="W1077" i="29"/>
  <c r="W1073" i="29"/>
  <c r="W1069" i="29"/>
  <c r="W1065" i="29"/>
  <c r="W1061" i="29"/>
  <c r="W1057" i="29"/>
  <c r="W1053" i="29"/>
  <c r="W1049" i="29"/>
  <c r="W1045" i="29"/>
  <c r="W1041" i="29"/>
  <c r="W1037" i="29"/>
  <c r="W1033" i="29"/>
  <c r="W1029" i="29"/>
  <c r="W1025" i="29"/>
  <c r="W1021" i="29"/>
  <c r="W1017" i="29"/>
  <c r="W1013" i="29"/>
  <c r="W1009" i="29"/>
  <c r="W1005" i="29"/>
  <c r="W1001" i="29"/>
  <c r="W997" i="29"/>
  <c r="W993" i="29"/>
  <c r="W989" i="29"/>
  <c r="W985" i="29"/>
  <c r="W981" i="29"/>
  <c r="W977" i="29"/>
  <c r="W973" i="29"/>
  <c r="W969" i="29"/>
  <c r="W965" i="29"/>
  <c r="W961" i="29"/>
  <c r="W957" i="29"/>
  <c r="W953" i="29"/>
  <c r="W949" i="29"/>
  <c r="W945" i="29"/>
  <c r="W941" i="29"/>
  <c r="W937" i="29"/>
  <c r="W933" i="29"/>
  <c r="W929" i="29"/>
  <c r="W925" i="29"/>
  <c r="W921" i="29"/>
  <c r="W917" i="29"/>
  <c r="W913" i="29"/>
  <c r="W909" i="29"/>
  <c r="W905" i="29"/>
  <c r="W901" i="29"/>
  <c r="W897" i="29"/>
  <c r="W893" i="29"/>
  <c r="W889" i="29"/>
  <c r="W885" i="29"/>
  <c r="W881" i="29"/>
  <c r="W877" i="29"/>
  <c r="W873" i="29"/>
  <c r="W869" i="29"/>
  <c r="W865" i="29"/>
  <c r="W861" i="29"/>
  <c r="W857" i="29"/>
  <c r="W853" i="29"/>
  <c r="W849" i="29"/>
  <c r="W845" i="29"/>
  <c r="W840" i="29"/>
  <c r="W832" i="29"/>
  <c r="W824" i="29"/>
  <c r="W816" i="29"/>
  <c r="W808" i="29"/>
  <c r="W1108" i="29"/>
  <c r="W1104" i="29"/>
  <c r="W1100" i="29"/>
  <c r="W1096" i="29"/>
  <c r="W1092" i="29"/>
  <c r="W1088" i="29"/>
  <c r="W1084" i="29"/>
  <c r="W1080" i="29"/>
  <c r="W1076" i="29"/>
  <c r="W1072" i="29"/>
  <c r="W1068" i="29"/>
  <c r="W1064" i="29"/>
  <c r="W1060" i="29"/>
  <c r="W1056" i="29"/>
  <c r="W1052" i="29"/>
  <c r="W1048" i="29"/>
  <c r="W1044" i="29"/>
  <c r="W1040" i="29"/>
  <c r="W1036" i="29"/>
  <c r="W1032" i="29"/>
  <c r="W1028" i="29"/>
  <c r="W1024" i="29"/>
  <c r="W1020" i="29"/>
  <c r="W1016" i="29"/>
  <c r="W1012" i="29"/>
  <c r="W1008" i="29"/>
  <c r="W1004" i="29"/>
  <c r="W1000" i="29"/>
  <c r="W996" i="29"/>
  <c r="W992" i="29"/>
  <c r="W988" i="29"/>
  <c r="W984" i="29"/>
  <c r="W980" i="29"/>
  <c r="W976" i="29"/>
  <c r="W972" i="29"/>
  <c r="W968" i="29"/>
  <c r="W964" i="29"/>
  <c r="W960" i="29"/>
  <c r="W956" i="29"/>
  <c r="W952" i="29"/>
  <c r="W948" i="29"/>
  <c r="W944" i="29"/>
  <c r="W940" i="29"/>
  <c r="W936" i="29"/>
  <c r="W932" i="29"/>
  <c r="W928" i="29"/>
  <c r="W924" i="29"/>
  <c r="W920" i="29"/>
  <c r="W916" i="29"/>
  <c r="W912" i="29"/>
  <c r="W908" i="29"/>
  <c r="W904" i="29"/>
  <c r="W900" i="29"/>
  <c r="W896" i="29"/>
  <c r="W892" i="29"/>
  <c r="W888" i="29"/>
  <c r="W884" i="29"/>
  <c r="W880" i="29"/>
  <c r="W876" i="29"/>
  <c r="W872" i="29"/>
  <c r="W868" i="29"/>
  <c r="W864" i="29"/>
  <c r="W860" i="29"/>
  <c r="W856" i="29"/>
  <c r="W852" i="29"/>
  <c r="W848" i="29"/>
  <c r="W844" i="29"/>
  <c r="W838" i="29"/>
  <c r="W830" i="29"/>
  <c r="W822" i="29"/>
  <c r="W814" i="29"/>
  <c r="W806" i="29"/>
  <c r="W839" i="29"/>
  <c r="W835" i="29"/>
  <c r="W831" i="29"/>
  <c r="W827" i="29"/>
  <c r="W823" i="29"/>
  <c r="W819" i="29"/>
  <c r="W815" i="29"/>
  <c r="W811" i="29"/>
  <c r="W807" i="29"/>
  <c r="W803" i="29"/>
  <c r="W799" i="29"/>
  <c r="W795" i="29"/>
  <c r="W791" i="29"/>
  <c r="W787" i="29"/>
  <c r="W783" i="29"/>
  <c r="W779" i="29"/>
  <c r="W775" i="29"/>
  <c r="W771" i="29"/>
  <c r="W767" i="29"/>
  <c r="W763" i="29"/>
  <c r="W759" i="29"/>
  <c r="W755" i="29"/>
  <c r="W751" i="29"/>
  <c r="W747" i="29"/>
  <c r="W743" i="29"/>
  <c r="W739" i="29"/>
  <c r="W735" i="29"/>
  <c r="W731" i="29"/>
  <c r="W727" i="29"/>
  <c r="W723" i="29"/>
  <c r="W719" i="29"/>
  <c r="W715" i="29"/>
  <c r="W711" i="29"/>
  <c r="W707" i="29"/>
  <c r="W703" i="29"/>
  <c r="W699" i="29"/>
  <c r="W695" i="29"/>
  <c r="W691" i="29"/>
  <c r="W687" i="29"/>
  <c r="W683" i="29"/>
  <c r="W679" i="29"/>
  <c r="W675" i="29"/>
  <c r="W671" i="29"/>
  <c r="W663" i="29"/>
  <c r="W655" i="29"/>
  <c r="W647" i="29"/>
  <c r="W802" i="29"/>
  <c r="W798" i="29"/>
  <c r="W794" i="29"/>
  <c r="W790" i="29"/>
  <c r="W786" i="29"/>
  <c r="W782" i="29"/>
  <c r="W778" i="29"/>
  <c r="W774" i="29"/>
  <c r="W770" i="29"/>
  <c r="W766" i="29"/>
  <c r="W762" i="29"/>
  <c r="W758" i="29"/>
  <c r="W754" i="29"/>
  <c r="W750" i="29"/>
  <c r="W746" i="29"/>
  <c r="W742" i="29"/>
  <c r="W738" i="29"/>
  <c r="W734" i="29"/>
  <c r="W730" i="29"/>
  <c r="W726" i="29"/>
  <c r="W722" i="29"/>
  <c r="W718" i="29"/>
  <c r="W714" i="29"/>
  <c r="W710" i="29"/>
  <c r="W706" i="29"/>
  <c r="W702" i="29"/>
  <c r="W698" i="29"/>
  <c r="W694" i="29"/>
  <c r="W690" i="29"/>
  <c r="W686" i="29"/>
  <c r="W682" i="29"/>
  <c r="W678" i="29"/>
  <c r="W669" i="29"/>
  <c r="W661" i="29"/>
  <c r="W653" i="29"/>
  <c r="W841" i="29"/>
  <c r="W837" i="29"/>
  <c r="W833" i="29"/>
  <c r="W829" i="29"/>
  <c r="W825" i="29"/>
  <c r="W821" i="29"/>
  <c r="W817" i="29"/>
  <c r="W813" i="29"/>
  <c r="W809" i="29"/>
  <c r="W805" i="29"/>
  <c r="W801" i="29"/>
  <c r="W797" i="29"/>
  <c r="W793" i="29"/>
  <c r="W789" i="29"/>
  <c r="W785" i="29"/>
  <c r="W781" i="29"/>
  <c r="W777" i="29"/>
  <c r="W773" i="29"/>
  <c r="W769" i="29"/>
  <c r="W765" i="29"/>
  <c r="W761" i="29"/>
  <c r="W757" i="29"/>
  <c r="W753" i="29"/>
  <c r="W749" i="29"/>
  <c r="W745" i="29"/>
  <c r="W741" i="29"/>
  <c r="W737" i="29"/>
  <c r="W733" i="29"/>
  <c r="W729" i="29"/>
  <c r="W725" i="29"/>
  <c r="W721" i="29"/>
  <c r="W717" i="29"/>
  <c r="W713" i="29"/>
  <c r="W709" i="29"/>
  <c r="W705" i="29"/>
  <c r="W701" i="29"/>
  <c r="W697" i="29"/>
  <c r="W693" i="29"/>
  <c r="W689" i="29"/>
  <c r="W685" i="29"/>
  <c r="W681" i="29"/>
  <c r="W677" i="29"/>
  <c r="W667" i="29"/>
  <c r="W659" i="29"/>
  <c r="W651" i="29"/>
  <c r="W804" i="29"/>
  <c r="W800" i="29"/>
  <c r="W796" i="29"/>
  <c r="W792" i="29"/>
  <c r="W788" i="29"/>
  <c r="W784" i="29"/>
  <c r="W780" i="29"/>
  <c r="W776" i="29"/>
  <c r="W772" i="29"/>
  <c r="W768" i="29"/>
  <c r="W764" i="29"/>
  <c r="W760" i="29"/>
  <c r="W756" i="29"/>
  <c r="W752" i="29"/>
  <c r="W748" i="29"/>
  <c r="W744" i="29"/>
  <c r="W740" i="29"/>
  <c r="W736" i="29"/>
  <c r="W732" i="29"/>
  <c r="W728" i="29"/>
  <c r="W724" i="29"/>
  <c r="W720" i="29"/>
  <c r="W716" i="29"/>
  <c r="W712" i="29"/>
  <c r="W708" i="29"/>
  <c r="W704" i="29"/>
  <c r="W700" i="29"/>
  <c r="W696" i="29"/>
  <c r="W692" i="29"/>
  <c r="W688" i="29"/>
  <c r="W684" i="29"/>
  <c r="W680" i="29"/>
  <c r="W676" i="29"/>
  <c r="W673" i="29"/>
  <c r="W665" i="29"/>
  <c r="W657" i="29"/>
  <c r="W649" i="29"/>
  <c r="W672" i="29"/>
  <c r="W668" i="29"/>
  <c r="W664" i="29"/>
  <c r="W660" i="29"/>
  <c r="W656" i="29"/>
  <c r="W652" i="29"/>
  <c r="W648" i="29"/>
  <c r="W644" i="29"/>
  <c r="W640" i="29"/>
  <c r="W636" i="29"/>
  <c r="W632" i="29"/>
  <c r="W628" i="29"/>
  <c r="W624" i="29"/>
  <c r="W620" i="29"/>
  <c r="W616" i="29"/>
  <c r="W612" i="29"/>
  <c r="W608" i="29"/>
  <c r="W604" i="29"/>
  <c r="W600" i="29"/>
  <c r="W596" i="29"/>
  <c r="W592" i="29"/>
  <c r="W588" i="29"/>
  <c r="W584" i="29"/>
  <c r="W580" i="29"/>
  <c r="W576" i="29"/>
  <c r="W572" i="29"/>
  <c r="W568" i="29"/>
  <c r="W564" i="29"/>
  <c r="W560" i="29"/>
  <c r="W556" i="29"/>
  <c r="W552" i="29"/>
  <c r="W548" i="29"/>
  <c r="W544" i="29"/>
  <c r="W540" i="29"/>
  <c r="W536" i="29"/>
  <c r="W532" i="29"/>
  <c r="W643" i="29"/>
  <c r="W639" i="29"/>
  <c r="W635" i="29"/>
  <c r="W631" i="29"/>
  <c r="W627" i="29"/>
  <c r="W623" i="29"/>
  <c r="W619" i="29"/>
  <c r="W615" i="29"/>
  <c r="W611" i="29"/>
  <c r="W607" i="29"/>
  <c r="W603" i="29"/>
  <c r="W599" i="29"/>
  <c r="W595" i="29"/>
  <c r="W591" i="29"/>
  <c r="W587" i="29"/>
  <c r="W583" i="29"/>
  <c r="W579" i="29"/>
  <c r="W575" i="29"/>
  <c r="W571" i="29"/>
  <c r="W567" i="29"/>
  <c r="W563" i="29"/>
  <c r="W559" i="29"/>
  <c r="W555" i="29"/>
  <c r="W551" i="29"/>
  <c r="W547" i="29"/>
  <c r="W543" i="29"/>
  <c r="W539" i="29"/>
  <c r="W535" i="29"/>
  <c r="W531" i="29"/>
  <c r="W674" i="29"/>
  <c r="W670" i="29"/>
  <c r="W666" i="29"/>
  <c r="W662" i="29"/>
  <c r="W658" i="29"/>
  <c r="W654" i="29"/>
  <c r="W650" i="29"/>
  <c r="W646" i="29"/>
  <c r="W642" i="29"/>
  <c r="W638" i="29"/>
  <c r="W634" i="29"/>
  <c r="W630" i="29"/>
  <c r="W626" i="29"/>
  <c r="W622" i="29"/>
  <c r="W618" i="29"/>
  <c r="W614" i="29"/>
  <c r="W610" i="29"/>
  <c r="W606" i="29"/>
  <c r="W602" i="29"/>
  <c r="W598" i="29"/>
  <c r="W594" i="29"/>
  <c r="W590" i="29"/>
  <c r="W586" i="29"/>
  <c r="W582" i="29"/>
  <c r="W578" i="29"/>
  <c r="W574" i="29"/>
  <c r="W570" i="29"/>
  <c r="W566" i="29"/>
  <c r="W562" i="29"/>
  <c r="W558" i="29"/>
  <c r="W554" i="29"/>
  <c r="W550" i="29"/>
  <c r="W546" i="29"/>
  <c r="W542" i="29"/>
  <c r="W538" i="29"/>
  <c r="W534" i="29"/>
  <c r="W530" i="29"/>
  <c r="W645" i="29"/>
  <c r="W641" i="29"/>
  <c r="W637" i="29"/>
  <c r="W633" i="29"/>
  <c r="W629" i="29"/>
  <c r="W625" i="29"/>
  <c r="W621" i="29"/>
  <c r="W617" i="29"/>
  <c r="W613" i="29"/>
  <c r="W609" i="29"/>
  <c r="W605" i="29"/>
  <c r="W601" i="29"/>
  <c r="W597" i="29"/>
  <c r="W593" i="29"/>
  <c r="W589" i="29"/>
  <c r="W585" i="29"/>
  <c r="W581" i="29"/>
  <c r="W577" i="29"/>
  <c r="W573" i="29"/>
  <c r="W569" i="29"/>
  <c r="W565" i="29"/>
  <c r="W561" i="29"/>
  <c r="W557" i="29"/>
  <c r="W553" i="29"/>
  <c r="W549" i="29"/>
  <c r="W545" i="29"/>
  <c r="W541" i="29"/>
  <c r="W537" i="29"/>
  <c r="W533" i="29"/>
  <c r="W529" i="29"/>
  <c r="W528" i="29"/>
  <c r="W524" i="29"/>
  <c r="W520" i="29"/>
  <c r="W516" i="29"/>
  <c r="W512" i="29"/>
  <c r="W508" i="29"/>
  <c r="W504" i="29"/>
  <c r="W500" i="29"/>
  <c r="W496" i="29"/>
  <c r="W492" i="29"/>
  <c r="W488" i="29"/>
  <c r="W484" i="29"/>
  <c r="W480" i="29"/>
  <c r="W476" i="29"/>
  <c r="W472" i="29"/>
  <c r="W468" i="29"/>
  <c r="W464" i="29"/>
  <c r="W460" i="29"/>
  <c r="W456" i="29"/>
  <c r="W452" i="29"/>
  <c r="W448" i="29"/>
  <c r="W444" i="29"/>
  <c r="W440" i="29"/>
  <c r="W436" i="29"/>
  <c r="W432" i="29"/>
  <c r="W428" i="29"/>
  <c r="W424" i="29"/>
  <c r="W420" i="29"/>
  <c r="W416" i="29"/>
  <c r="W412" i="29"/>
  <c r="W408" i="29"/>
  <c r="W404" i="29"/>
  <c r="W400" i="29"/>
  <c r="W396" i="29"/>
  <c r="W392" i="29"/>
  <c r="W388" i="29"/>
  <c r="W384" i="29"/>
  <c r="W527" i="29"/>
  <c r="W523" i="29"/>
  <c r="W519" i="29"/>
  <c r="W515" i="29"/>
  <c r="W511" i="29"/>
  <c r="W507" i="29"/>
  <c r="W503" i="29"/>
  <c r="W499" i="29"/>
  <c r="W495" i="29"/>
  <c r="W491" i="29"/>
  <c r="W487" i="29"/>
  <c r="W483" i="29"/>
  <c r="W479" i="29"/>
  <c r="W475" i="29"/>
  <c r="W471" i="29"/>
  <c r="W467" i="29"/>
  <c r="W463" i="29"/>
  <c r="W459" i="29"/>
  <c r="W455" i="29"/>
  <c r="W451" i="29"/>
  <c r="W447" i="29"/>
  <c r="W443" i="29"/>
  <c r="W439" i="29"/>
  <c r="W435" i="29"/>
  <c r="W431" i="29"/>
  <c r="W427" i="29"/>
  <c r="W423" i="29"/>
  <c r="W419" i="29"/>
  <c r="W415" i="29"/>
  <c r="W411" i="29"/>
  <c r="W407" i="29"/>
  <c r="W403" i="29"/>
  <c r="W399" i="29"/>
  <c r="W395" i="29"/>
  <c r="W391" i="29"/>
  <c r="W387" i="29"/>
  <c r="W383" i="29"/>
  <c r="W526" i="29"/>
  <c r="W522" i="29"/>
  <c r="W518" i="29"/>
  <c r="W514" i="29"/>
  <c r="W510" i="29"/>
  <c r="W506" i="29"/>
  <c r="W502" i="29"/>
  <c r="W498" i="29"/>
  <c r="W494" i="29"/>
  <c r="W490" i="29"/>
  <c r="W486" i="29"/>
  <c r="W482" i="29"/>
  <c r="W478" i="29"/>
  <c r="W474" i="29"/>
  <c r="W470" i="29"/>
  <c r="W466" i="29"/>
  <c r="W462" i="29"/>
  <c r="W458" i="29"/>
  <c r="W454" i="29"/>
  <c r="W450" i="29"/>
  <c r="W446" i="29"/>
  <c r="W442" i="29"/>
  <c r="W438" i="29"/>
  <c r="W434" i="29"/>
  <c r="W430" i="29"/>
  <c r="W426" i="29"/>
  <c r="W422" i="29"/>
  <c r="W418" i="29"/>
  <c r="W414" i="29"/>
  <c r="W410" i="29"/>
  <c r="W406" i="29"/>
  <c r="W402" i="29"/>
  <c r="W398" i="29"/>
  <c r="W394" i="29"/>
  <c r="W390" i="29"/>
  <c r="W386" i="29"/>
  <c r="W525" i="29"/>
  <c r="W521" i="29"/>
  <c r="W517" i="29"/>
  <c r="W513" i="29"/>
  <c r="W509" i="29"/>
  <c r="W505" i="29"/>
  <c r="W501" i="29"/>
  <c r="W497" i="29"/>
  <c r="W493" i="29"/>
  <c r="W489" i="29"/>
  <c r="W485" i="29"/>
  <c r="W481" i="29"/>
  <c r="W477" i="29"/>
  <c r="W473" i="29"/>
  <c r="W469" i="29"/>
  <c r="W465" i="29"/>
  <c r="W461" i="29"/>
  <c r="W457" i="29"/>
  <c r="W453" i="29"/>
  <c r="W449" i="29"/>
  <c r="W445" i="29"/>
  <c r="W441" i="29"/>
  <c r="W437" i="29"/>
  <c r="W433" i="29"/>
  <c r="W429" i="29"/>
  <c r="W425" i="29"/>
  <c r="W421" i="29"/>
  <c r="W417" i="29"/>
  <c r="W413" i="29"/>
  <c r="W409" i="29"/>
  <c r="W405" i="29"/>
  <c r="W401" i="29"/>
  <c r="W397" i="29"/>
  <c r="W393" i="29"/>
  <c r="W389" i="29"/>
  <c r="W385" i="29"/>
  <c r="W381" i="29"/>
  <c r="W377" i="29"/>
  <c r="W373" i="29"/>
  <c r="W369" i="29"/>
  <c r="W365" i="29"/>
  <c r="W361" i="29"/>
  <c r="W357" i="29"/>
  <c r="W353" i="29"/>
  <c r="W349" i="29"/>
  <c r="W345" i="29"/>
  <c r="W341" i="29"/>
  <c r="W337" i="29"/>
  <c r="W333" i="29"/>
  <c r="W329" i="29"/>
  <c r="W325" i="29"/>
  <c r="W321" i="29"/>
  <c r="W317" i="29"/>
  <c r="W313" i="29"/>
  <c r="W309" i="29"/>
  <c r="W305" i="29"/>
  <c r="W301" i="29"/>
  <c r="W297" i="29"/>
  <c r="W293" i="29"/>
  <c r="W289" i="29"/>
  <c r="W285" i="29"/>
  <c r="W281" i="29"/>
  <c r="W277" i="29"/>
  <c r="W273" i="29"/>
  <c r="W269" i="29"/>
  <c r="W265" i="29"/>
  <c r="W261" i="29"/>
  <c r="W257" i="29"/>
  <c r="W253" i="29"/>
  <c r="W249" i="29"/>
  <c r="W245" i="29"/>
  <c r="W241" i="29"/>
  <c r="W236" i="29"/>
  <c r="W380" i="29"/>
  <c r="W376" i="29"/>
  <c r="W372" i="29"/>
  <c r="W368" i="29"/>
  <c r="W364" i="29"/>
  <c r="W360" i="29"/>
  <c r="W356" i="29"/>
  <c r="W352" i="29"/>
  <c r="W348" i="29"/>
  <c r="W344" i="29"/>
  <c r="W340" i="29"/>
  <c r="W336" i="29"/>
  <c r="W332" i="29"/>
  <c r="W328" i="29"/>
  <c r="W324" i="29"/>
  <c r="W320" i="29"/>
  <c r="W316" i="29"/>
  <c r="W312" i="29"/>
  <c r="W308" i="29"/>
  <c r="W304" i="29"/>
  <c r="W300" i="29"/>
  <c r="W296" i="29"/>
  <c r="W292" i="29"/>
  <c r="W288" i="29"/>
  <c r="W284" i="29"/>
  <c r="W280" i="29"/>
  <c r="W276" i="29"/>
  <c r="W272" i="29"/>
  <c r="W268" i="29"/>
  <c r="W264" i="29"/>
  <c r="W260" i="29"/>
  <c r="W256" i="29"/>
  <c r="W252" i="29"/>
  <c r="W248" i="29"/>
  <c r="W244" i="29"/>
  <c r="W240" i="29"/>
  <c r="W239" i="29"/>
  <c r="W379" i="29"/>
  <c r="W375" i="29"/>
  <c r="W371" i="29"/>
  <c r="W367" i="29"/>
  <c r="W363" i="29"/>
  <c r="W359" i="29"/>
  <c r="W355" i="29"/>
  <c r="W351" i="29"/>
  <c r="W347" i="29"/>
  <c r="W343" i="29"/>
  <c r="W339" i="29"/>
  <c r="W335" i="29"/>
  <c r="W331" i="29"/>
  <c r="W327" i="29"/>
  <c r="W323" i="29"/>
  <c r="W319" i="29"/>
  <c r="W315" i="29"/>
  <c r="W311" i="29"/>
  <c r="W307" i="29"/>
  <c r="W303" i="29"/>
  <c r="W299" i="29"/>
  <c r="W295" i="29"/>
  <c r="W291" i="29"/>
  <c r="W287" i="29"/>
  <c r="W283" i="29"/>
  <c r="W279" i="29"/>
  <c r="W275" i="29"/>
  <c r="W271" i="29"/>
  <c r="W267" i="29"/>
  <c r="W263" i="29"/>
  <c r="W259" i="29"/>
  <c r="W255" i="29"/>
  <c r="W251" i="29"/>
  <c r="W247" i="29"/>
  <c r="W243" i="29"/>
  <c r="W382" i="29"/>
  <c r="W378" i="29"/>
  <c r="W374" i="29"/>
  <c r="W370" i="29"/>
  <c r="W366" i="29"/>
  <c r="W362" i="29"/>
  <c r="W358" i="29"/>
  <c r="W354" i="29"/>
  <c r="W350" i="29"/>
  <c r="W346" i="29"/>
  <c r="W342" i="29"/>
  <c r="W338" i="29"/>
  <c r="W334" i="29"/>
  <c r="W330" i="29"/>
  <c r="W326" i="29"/>
  <c r="W322" i="29"/>
  <c r="W318" i="29"/>
  <c r="W314" i="29"/>
  <c r="W310" i="29"/>
  <c r="W306" i="29"/>
  <c r="W302" i="29"/>
  <c r="W298" i="29"/>
  <c r="W294" i="29"/>
  <c r="W290" i="29"/>
  <c r="W286" i="29"/>
  <c r="W282" i="29"/>
  <c r="W278" i="29"/>
  <c r="W274" i="29"/>
  <c r="W270" i="29"/>
  <c r="W266" i="29"/>
  <c r="W262" i="29"/>
  <c r="W258" i="29"/>
  <c r="W254" i="29"/>
  <c r="W250" i="29"/>
  <c r="W246" i="29"/>
  <c r="W242" i="29"/>
  <c r="W235" i="29"/>
  <c r="W232" i="29"/>
  <c r="W228" i="29"/>
  <c r="W224" i="29"/>
  <c r="W220" i="29"/>
  <c r="W216" i="29"/>
  <c r="W212" i="29"/>
  <c r="W208" i="29"/>
  <c r="W204" i="29"/>
  <c r="W200" i="29"/>
  <c r="W196" i="29"/>
  <c r="W192" i="29"/>
  <c r="W186" i="29"/>
  <c r="W178" i="29"/>
  <c r="W170" i="29"/>
  <c r="W162" i="29"/>
  <c r="W154" i="29"/>
  <c r="W146" i="29"/>
  <c r="W231" i="29"/>
  <c r="W227" i="29"/>
  <c r="W223" i="29"/>
  <c r="W219" i="29"/>
  <c r="W215" i="29"/>
  <c r="W211" i="29"/>
  <c r="W207" i="29"/>
  <c r="W203" i="29"/>
  <c r="W199" i="29"/>
  <c r="W195" i="29"/>
  <c r="W191" i="29"/>
  <c r="W184" i="29"/>
  <c r="W176" i="29"/>
  <c r="W168" i="29"/>
  <c r="W160" i="29"/>
  <c r="W152" i="29"/>
  <c r="W238" i="29"/>
  <c r="W234" i="29"/>
  <c r="W230" i="29"/>
  <c r="W226" i="29"/>
  <c r="W222" i="29"/>
  <c r="W218" i="29"/>
  <c r="W214" i="29"/>
  <c r="W210" i="29"/>
  <c r="W206" i="29"/>
  <c r="W202" i="29"/>
  <c r="W198" i="29"/>
  <c r="W194" i="29"/>
  <c r="W190" i="29"/>
  <c r="W182" i="29"/>
  <c r="W174" i="29"/>
  <c r="W166" i="29"/>
  <c r="W158" i="29"/>
  <c r="W150" i="29"/>
  <c r="W237" i="29"/>
  <c r="W233" i="29"/>
  <c r="W229" i="29"/>
  <c r="W225" i="29"/>
  <c r="W221" i="29"/>
  <c r="W217" i="29"/>
  <c r="W213" i="29"/>
  <c r="W209" i="29"/>
  <c r="W205" i="29"/>
  <c r="W201" i="29"/>
  <c r="W197" i="29"/>
  <c r="W193" i="29"/>
  <c r="W189" i="29"/>
  <c r="W188" i="29"/>
  <c r="W180" i="29"/>
  <c r="W172" i="29"/>
  <c r="W164" i="29"/>
  <c r="W156" i="29"/>
  <c r="W148" i="29"/>
  <c r="W187" i="29"/>
  <c r="W183" i="29"/>
  <c r="W179" i="29"/>
  <c r="W175" i="29"/>
  <c r="W171" i="29"/>
  <c r="W167" i="29"/>
  <c r="W163" i="29"/>
  <c r="W159" i="29"/>
  <c r="W155" i="29"/>
  <c r="W151" i="29"/>
  <c r="W147" i="29"/>
  <c r="W143" i="29"/>
  <c r="W139" i="29"/>
  <c r="W135" i="29"/>
  <c r="W131" i="29"/>
  <c r="W127" i="29"/>
  <c r="W123" i="29"/>
  <c r="W119" i="29"/>
  <c r="W115" i="29"/>
  <c r="W111" i="29"/>
  <c r="W107" i="29"/>
  <c r="W103" i="29"/>
  <c r="W99" i="29"/>
  <c r="W95" i="29"/>
  <c r="W91" i="29"/>
  <c r="W87" i="29"/>
  <c r="W83" i="29"/>
  <c r="W79" i="29"/>
  <c r="W75" i="29"/>
  <c r="W142" i="29"/>
  <c r="W138" i="29"/>
  <c r="W134" i="29"/>
  <c r="W130" i="29"/>
  <c r="W126" i="29"/>
  <c r="W122" i="29"/>
  <c r="W118" i="29"/>
  <c r="W114" i="29"/>
  <c r="W110" i="29"/>
  <c r="W106" i="29"/>
  <c r="W102" i="29"/>
  <c r="W98" i="29"/>
  <c r="W94" i="29"/>
  <c r="W90" i="29"/>
  <c r="W86" i="29"/>
  <c r="W82" i="29"/>
  <c r="W78" i="29"/>
  <c r="W73" i="29"/>
  <c r="W185" i="29"/>
  <c r="W181" i="29"/>
  <c r="W177" i="29"/>
  <c r="W173" i="29"/>
  <c r="W169" i="29"/>
  <c r="W165" i="29"/>
  <c r="W161" i="29"/>
  <c r="W157" i="29"/>
  <c r="W153" i="29"/>
  <c r="W149" i="29"/>
  <c r="W145" i="29"/>
  <c r="W141" i="29"/>
  <c r="W137" i="29"/>
  <c r="W133" i="29"/>
  <c r="W129" i="29"/>
  <c r="W125" i="29"/>
  <c r="W121" i="29"/>
  <c r="W117" i="29"/>
  <c r="W113" i="29"/>
  <c r="W109" i="29"/>
  <c r="W105" i="29"/>
  <c r="W101" i="29"/>
  <c r="W97" i="29"/>
  <c r="W93" i="29"/>
  <c r="W89" i="29"/>
  <c r="W85" i="29"/>
  <c r="W81" i="29"/>
  <c r="W77" i="29"/>
  <c r="W71" i="29"/>
  <c r="W144" i="29"/>
  <c r="W140" i="29"/>
  <c r="W136" i="29"/>
  <c r="W132" i="29"/>
  <c r="W128" i="29"/>
  <c r="W124" i="29"/>
  <c r="W120" i="29"/>
  <c r="W116" i="29"/>
  <c r="W112" i="29"/>
  <c r="W108" i="29"/>
  <c r="W104" i="29"/>
  <c r="W100" i="29"/>
  <c r="W96" i="29"/>
  <c r="W92" i="29"/>
  <c r="W88" i="29"/>
  <c r="W84" i="29"/>
  <c r="W80" i="29"/>
  <c r="W76" i="29"/>
  <c r="W74" i="29"/>
  <c r="W70" i="29"/>
  <c r="W66" i="29"/>
  <c r="W62" i="29"/>
  <c r="W58" i="29"/>
  <c r="W54" i="29"/>
  <c r="W50" i="29"/>
  <c r="W46" i="29"/>
  <c r="W42" i="29"/>
  <c r="W38" i="29"/>
  <c r="W34" i="29"/>
  <c r="W30" i="29"/>
  <c r="W26" i="29"/>
  <c r="W22" i="29"/>
  <c r="W18" i="29"/>
  <c r="W14" i="29"/>
  <c r="W10" i="29"/>
  <c r="W6" i="29"/>
  <c r="W69" i="29"/>
  <c r="W65" i="29"/>
  <c r="W61" i="29"/>
  <c r="W57" i="29"/>
  <c r="W53" i="29"/>
  <c r="W49" i="29"/>
  <c r="W45" i="29"/>
  <c r="W41" i="29"/>
  <c r="W37" i="29"/>
  <c r="W33" i="29"/>
  <c r="W29" i="29"/>
  <c r="W25" i="29"/>
  <c r="W21" i="29"/>
  <c r="W17" i="29"/>
  <c r="W13" i="29"/>
  <c r="W9" i="29"/>
  <c r="W5" i="29"/>
  <c r="W72" i="29"/>
  <c r="W68" i="29"/>
  <c r="W64" i="29"/>
  <c r="W60" i="29"/>
  <c r="W56" i="29"/>
  <c r="W52" i="29"/>
  <c r="W48" i="29"/>
  <c r="W44" i="29"/>
  <c r="W40" i="29"/>
  <c r="W36" i="29"/>
  <c r="W32" i="29"/>
  <c r="W28" i="29"/>
  <c r="W24" i="29"/>
  <c r="W20" i="29"/>
  <c r="W16" i="29"/>
  <c r="W12" i="29"/>
  <c r="W8" i="29"/>
  <c r="W4" i="29"/>
  <c r="W67" i="29"/>
  <c r="W63" i="29"/>
  <c r="W59" i="29"/>
  <c r="W55" i="29"/>
  <c r="W51" i="29"/>
  <c r="W47" i="29"/>
  <c r="W43" i="29"/>
  <c r="W39" i="29"/>
  <c r="W35" i="29"/>
  <c r="W31" i="29"/>
  <c r="W27" i="29"/>
  <c r="W23" i="29"/>
  <c r="W19" i="29"/>
  <c r="W15" i="29"/>
  <c r="W11" i="29"/>
  <c r="W7" i="29"/>
  <c r="W3" i="29"/>
  <c r="DD34" i="33"/>
  <c r="AL26" i="33"/>
  <c r="W26" i="33"/>
  <c r="T8" i="29" l="1"/>
  <c r="U8" i="29"/>
  <c r="V8" i="29"/>
  <c r="T72" i="29"/>
  <c r="V72" i="29"/>
  <c r="U72" i="29"/>
  <c r="V49" i="29"/>
  <c r="T49" i="29"/>
  <c r="U49" i="29"/>
  <c r="U30" i="29"/>
  <c r="V30" i="29"/>
  <c r="T30" i="29"/>
  <c r="T140" i="29"/>
  <c r="U140" i="29"/>
  <c r="V140" i="29"/>
  <c r="T129" i="29"/>
  <c r="U129" i="29"/>
  <c r="V129" i="29"/>
  <c r="T161" i="29"/>
  <c r="V161" i="29"/>
  <c r="U161" i="29"/>
  <c r="V78" i="29"/>
  <c r="T78" i="29"/>
  <c r="U78" i="29"/>
  <c r="V142" i="29"/>
  <c r="T142" i="29"/>
  <c r="U142" i="29"/>
  <c r="U164" i="29"/>
  <c r="T164" i="29"/>
  <c r="V164" i="29"/>
  <c r="T205" i="29"/>
  <c r="U205" i="29"/>
  <c r="V205" i="29"/>
  <c r="T237" i="29"/>
  <c r="U237" i="29"/>
  <c r="V237" i="29"/>
  <c r="T230" i="29"/>
  <c r="U230" i="29"/>
  <c r="V230" i="29"/>
  <c r="U154" i="29"/>
  <c r="T154" i="29"/>
  <c r="V154" i="29"/>
  <c r="T15" i="29"/>
  <c r="U15" i="29"/>
  <c r="V15" i="29"/>
  <c r="T31" i="29"/>
  <c r="U31" i="29"/>
  <c r="V31" i="29"/>
  <c r="T47" i="29"/>
  <c r="U47" i="29"/>
  <c r="V47" i="29"/>
  <c r="T63" i="29"/>
  <c r="U63" i="29"/>
  <c r="V63" i="29"/>
  <c r="T12" i="29"/>
  <c r="U12" i="29"/>
  <c r="V12" i="29"/>
  <c r="T28" i="29"/>
  <c r="U28" i="29"/>
  <c r="V28" i="29"/>
  <c r="T44" i="29"/>
  <c r="U44" i="29"/>
  <c r="V44" i="29"/>
  <c r="T60" i="29"/>
  <c r="U60" i="29"/>
  <c r="V60" i="29"/>
  <c r="V5" i="29"/>
  <c r="T5" i="29"/>
  <c r="U5" i="29"/>
  <c r="V21" i="29"/>
  <c r="T21" i="29"/>
  <c r="U21" i="29"/>
  <c r="V37" i="29"/>
  <c r="T37" i="29"/>
  <c r="U37" i="29"/>
  <c r="V53" i="29"/>
  <c r="T53" i="29"/>
  <c r="U53" i="29"/>
  <c r="T69" i="29"/>
  <c r="U69" i="29"/>
  <c r="V69" i="29"/>
  <c r="U18" i="29"/>
  <c r="V18" i="29"/>
  <c r="T18" i="29"/>
  <c r="U34" i="29"/>
  <c r="V34" i="29"/>
  <c r="T34" i="29"/>
  <c r="U50" i="29"/>
  <c r="V50" i="29"/>
  <c r="T50" i="29"/>
  <c r="U66" i="29"/>
  <c r="V66" i="29"/>
  <c r="T66" i="29"/>
  <c r="T80" i="29"/>
  <c r="U80" i="29"/>
  <c r="V80" i="29"/>
  <c r="T96" i="29"/>
  <c r="U96" i="29"/>
  <c r="V96" i="29"/>
  <c r="T112" i="29"/>
  <c r="U112" i="29"/>
  <c r="V112" i="29"/>
  <c r="T128" i="29"/>
  <c r="U128" i="29"/>
  <c r="V128" i="29"/>
  <c r="T144" i="29"/>
  <c r="U144" i="29"/>
  <c r="V144" i="29"/>
  <c r="T85" i="29"/>
  <c r="U85" i="29"/>
  <c r="V85" i="29"/>
  <c r="T101" i="29"/>
  <c r="U101" i="29"/>
  <c r="V101" i="29"/>
  <c r="T117" i="29"/>
  <c r="U117" i="29"/>
  <c r="V117" i="29"/>
  <c r="T133" i="29"/>
  <c r="U133" i="29"/>
  <c r="V133" i="29"/>
  <c r="T149" i="29"/>
  <c r="V149" i="29"/>
  <c r="U149" i="29"/>
  <c r="T165" i="29"/>
  <c r="V165" i="29"/>
  <c r="U165" i="29"/>
  <c r="T181" i="29"/>
  <c r="V181" i="29"/>
  <c r="U181" i="29"/>
  <c r="V82" i="29"/>
  <c r="T82" i="29"/>
  <c r="U82" i="29"/>
  <c r="V98" i="29"/>
  <c r="T98" i="29"/>
  <c r="U98" i="29"/>
  <c r="V114" i="29"/>
  <c r="T114" i="29"/>
  <c r="U114" i="29"/>
  <c r="V130" i="29"/>
  <c r="T130" i="29"/>
  <c r="U130" i="29"/>
  <c r="U75" i="29"/>
  <c r="T75" i="29"/>
  <c r="V75" i="29"/>
  <c r="U91" i="29"/>
  <c r="V91" i="29"/>
  <c r="T91" i="29"/>
  <c r="U107" i="29"/>
  <c r="V107" i="29"/>
  <c r="T107" i="29"/>
  <c r="U123" i="29"/>
  <c r="V123" i="29"/>
  <c r="T123" i="29"/>
  <c r="U139" i="29"/>
  <c r="V139" i="29"/>
  <c r="T139" i="29"/>
  <c r="V155" i="29"/>
  <c r="T155" i="29"/>
  <c r="U155" i="29"/>
  <c r="V171" i="29"/>
  <c r="T171" i="29"/>
  <c r="U171" i="29"/>
  <c r="V187" i="29"/>
  <c r="T187" i="29"/>
  <c r="U187" i="29"/>
  <c r="U172" i="29"/>
  <c r="T172" i="29"/>
  <c r="V172" i="29"/>
  <c r="T193" i="29"/>
  <c r="U193" i="29"/>
  <c r="V193" i="29"/>
  <c r="T209" i="29"/>
  <c r="U209" i="29"/>
  <c r="V209" i="29"/>
  <c r="T225" i="29"/>
  <c r="U225" i="29"/>
  <c r="V225" i="29"/>
  <c r="U150" i="29"/>
  <c r="V150" i="29"/>
  <c r="T150" i="29"/>
  <c r="U182" i="29"/>
  <c r="V182" i="29"/>
  <c r="T182" i="29"/>
  <c r="T202" i="29"/>
  <c r="U202" i="29"/>
  <c r="V202" i="29"/>
  <c r="T218" i="29"/>
  <c r="U218" i="29"/>
  <c r="V218" i="29"/>
  <c r="T234" i="29"/>
  <c r="U234" i="29"/>
  <c r="V234" i="29"/>
  <c r="U168" i="29"/>
  <c r="T168" i="29"/>
  <c r="V168" i="29"/>
  <c r="V195" i="29"/>
  <c r="T195" i="29"/>
  <c r="U195" i="29"/>
  <c r="V211" i="29"/>
  <c r="T211" i="29"/>
  <c r="U211" i="29"/>
  <c r="V227" i="29"/>
  <c r="T227" i="29"/>
  <c r="U227" i="29"/>
  <c r="U162" i="29"/>
  <c r="T162" i="29"/>
  <c r="V162" i="29"/>
  <c r="U192" i="29"/>
  <c r="V192" i="29"/>
  <c r="T192" i="29"/>
  <c r="U208" i="29"/>
  <c r="V208" i="29"/>
  <c r="T208" i="29"/>
  <c r="U224" i="29"/>
  <c r="V224" i="29"/>
  <c r="T224" i="29"/>
  <c r="T242" i="29"/>
  <c r="U242" i="29"/>
  <c r="V242" i="29"/>
  <c r="T258" i="29"/>
  <c r="U258" i="29"/>
  <c r="V258" i="29"/>
  <c r="T274" i="29"/>
  <c r="U274" i="29"/>
  <c r="V274" i="29"/>
  <c r="T290" i="29"/>
  <c r="U290" i="29"/>
  <c r="V290" i="29"/>
  <c r="T306" i="29"/>
  <c r="U306" i="29"/>
  <c r="V306" i="29"/>
  <c r="T322" i="29"/>
  <c r="U322" i="29"/>
  <c r="V322" i="29"/>
  <c r="T338" i="29"/>
  <c r="U338" i="29"/>
  <c r="V338" i="29"/>
  <c r="T354" i="29"/>
  <c r="U354" i="29"/>
  <c r="V354" i="29"/>
  <c r="T370" i="29"/>
  <c r="U370" i="29"/>
  <c r="V370" i="29"/>
  <c r="T243" i="29"/>
  <c r="U243" i="29"/>
  <c r="V243" i="29"/>
  <c r="T259" i="29"/>
  <c r="U259" i="29"/>
  <c r="V259" i="29"/>
  <c r="T275" i="29"/>
  <c r="U275" i="29"/>
  <c r="V275" i="29"/>
  <c r="T291" i="29"/>
  <c r="U291" i="29"/>
  <c r="V291" i="29"/>
  <c r="T307" i="29"/>
  <c r="U307" i="29"/>
  <c r="V307" i="29"/>
  <c r="T323" i="29"/>
  <c r="U323" i="29"/>
  <c r="V323" i="29"/>
  <c r="T339" i="29"/>
  <c r="U339" i="29"/>
  <c r="V339" i="29"/>
  <c r="T355" i="29"/>
  <c r="U355" i="29"/>
  <c r="V355" i="29"/>
  <c r="T371" i="29"/>
  <c r="U371" i="29"/>
  <c r="V371" i="29"/>
  <c r="V240" i="29"/>
  <c r="U240" i="29"/>
  <c r="T240" i="29"/>
  <c r="V256" i="29"/>
  <c r="T256" i="29"/>
  <c r="U256" i="29"/>
  <c r="V272" i="29"/>
  <c r="T272" i="29"/>
  <c r="U272" i="29"/>
  <c r="V288" i="29"/>
  <c r="T288" i="29"/>
  <c r="U288" i="29"/>
  <c r="V304" i="29"/>
  <c r="T304" i="29"/>
  <c r="U304" i="29"/>
  <c r="V320" i="29"/>
  <c r="T320" i="29"/>
  <c r="U320" i="29"/>
  <c r="V336" i="29"/>
  <c r="T336" i="29"/>
  <c r="U336" i="29"/>
  <c r="V352" i="29"/>
  <c r="T352" i="29"/>
  <c r="U352" i="29"/>
  <c r="V368" i="29"/>
  <c r="T368" i="29"/>
  <c r="U368" i="29"/>
  <c r="U236" i="29"/>
  <c r="V236" i="29"/>
  <c r="T236" i="29"/>
  <c r="U253" i="29"/>
  <c r="V253" i="29"/>
  <c r="T253" i="29"/>
  <c r="U269" i="29"/>
  <c r="V269" i="29"/>
  <c r="T269" i="29"/>
  <c r="U285" i="29"/>
  <c r="V285" i="29"/>
  <c r="T285" i="29"/>
  <c r="U301" i="29"/>
  <c r="V301" i="29"/>
  <c r="T301" i="29"/>
  <c r="U317" i="29"/>
  <c r="V317" i="29"/>
  <c r="T317" i="29"/>
  <c r="U333" i="29"/>
  <c r="V333" i="29"/>
  <c r="T333" i="29"/>
  <c r="U349" i="29"/>
  <c r="V349" i="29"/>
  <c r="T349" i="29"/>
  <c r="U365" i="29"/>
  <c r="V365" i="29"/>
  <c r="T365" i="29"/>
  <c r="U381" i="29"/>
  <c r="V381" i="29"/>
  <c r="T381" i="29"/>
  <c r="T397" i="29"/>
  <c r="U397" i="29"/>
  <c r="V397" i="29"/>
  <c r="T413" i="29"/>
  <c r="U413" i="29"/>
  <c r="V413" i="29"/>
  <c r="T429" i="29"/>
  <c r="U429" i="29"/>
  <c r="V429" i="29"/>
  <c r="T445" i="29"/>
  <c r="U445" i="29"/>
  <c r="V445" i="29"/>
  <c r="T461" i="29"/>
  <c r="U461" i="29"/>
  <c r="V461" i="29"/>
  <c r="T477" i="29"/>
  <c r="U477" i="29"/>
  <c r="V477" i="29"/>
  <c r="T493" i="29"/>
  <c r="U493" i="29"/>
  <c r="V493" i="29"/>
  <c r="T509" i="29"/>
  <c r="U509" i="29"/>
  <c r="V509" i="29"/>
  <c r="T525" i="29"/>
  <c r="U525" i="29"/>
  <c r="V525" i="29"/>
  <c r="T398" i="29"/>
  <c r="U398" i="29"/>
  <c r="V398" i="29"/>
  <c r="T414" i="29"/>
  <c r="U414" i="29"/>
  <c r="V414" i="29"/>
  <c r="T430" i="29"/>
  <c r="U430" i="29"/>
  <c r="V430" i="29"/>
  <c r="T446" i="29"/>
  <c r="U446" i="29"/>
  <c r="V446" i="29"/>
  <c r="T462" i="29"/>
  <c r="U462" i="29"/>
  <c r="V462" i="29"/>
  <c r="T478" i="29"/>
  <c r="U478" i="29"/>
  <c r="V478" i="29"/>
  <c r="T494" i="29"/>
  <c r="U494" i="29"/>
  <c r="V494" i="29"/>
  <c r="T510" i="29"/>
  <c r="U510" i="29"/>
  <c r="V510" i="29"/>
  <c r="T526" i="29"/>
  <c r="U526" i="29"/>
  <c r="V526" i="29"/>
  <c r="V395" i="29"/>
  <c r="T395" i="29"/>
  <c r="U395" i="29"/>
  <c r="V411" i="29"/>
  <c r="T411" i="29"/>
  <c r="U411" i="29"/>
  <c r="V427" i="29"/>
  <c r="T427" i="29"/>
  <c r="U427" i="29"/>
  <c r="V443" i="29"/>
  <c r="T443" i="29"/>
  <c r="U443" i="29"/>
  <c r="V459" i="29"/>
  <c r="T459" i="29"/>
  <c r="U459" i="29"/>
  <c r="V475" i="29"/>
  <c r="T475" i="29"/>
  <c r="U475" i="29"/>
  <c r="V491" i="29"/>
  <c r="T491" i="29"/>
  <c r="U491" i="29"/>
  <c r="V507" i="29"/>
  <c r="T507" i="29"/>
  <c r="U507" i="29"/>
  <c r="V523" i="29"/>
  <c r="T523" i="29"/>
  <c r="U523" i="29"/>
  <c r="U392" i="29"/>
  <c r="V392" i="29"/>
  <c r="T392" i="29"/>
  <c r="U408" i="29"/>
  <c r="V408" i="29"/>
  <c r="T408" i="29"/>
  <c r="U424" i="29"/>
  <c r="V424" i="29"/>
  <c r="T424" i="29"/>
  <c r="U440" i="29"/>
  <c r="V440" i="29"/>
  <c r="T440" i="29"/>
  <c r="U456" i="29"/>
  <c r="V456" i="29"/>
  <c r="T456" i="29"/>
  <c r="U472" i="29"/>
  <c r="V472" i="29"/>
  <c r="T472" i="29"/>
  <c r="U488" i="29"/>
  <c r="V488" i="29"/>
  <c r="T488" i="29"/>
  <c r="U504" i="29"/>
  <c r="V504" i="29"/>
  <c r="T504" i="29"/>
  <c r="U520" i="29"/>
  <c r="V520" i="29"/>
  <c r="T520" i="29"/>
  <c r="T533" i="29"/>
  <c r="U533" i="29"/>
  <c r="V533" i="29"/>
  <c r="T549" i="29"/>
  <c r="U549" i="29"/>
  <c r="V549" i="29"/>
  <c r="T565" i="29"/>
  <c r="U565" i="29"/>
  <c r="V565" i="29"/>
  <c r="T581" i="29"/>
  <c r="U581" i="29"/>
  <c r="V581" i="29"/>
  <c r="T597" i="29"/>
  <c r="U597" i="29"/>
  <c r="V597" i="29"/>
  <c r="T613" i="29"/>
  <c r="U613" i="29"/>
  <c r="V613" i="29"/>
  <c r="T629" i="29"/>
  <c r="U629" i="29"/>
  <c r="V629" i="29"/>
  <c r="T645" i="29"/>
  <c r="U645" i="29"/>
  <c r="V645" i="29"/>
  <c r="T542" i="29"/>
  <c r="U542" i="29"/>
  <c r="V542" i="29"/>
  <c r="T558" i="29"/>
  <c r="U558" i="29"/>
  <c r="V558" i="29"/>
  <c r="T574" i="29"/>
  <c r="U574" i="29"/>
  <c r="V574" i="29"/>
  <c r="T590" i="29"/>
  <c r="U590" i="29"/>
  <c r="V590" i="29"/>
  <c r="T606" i="29"/>
  <c r="U606" i="29"/>
  <c r="V606" i="29"/>
  <c r="T622" i="29"/>
  <c r="U622" i="29"/>
  <c r="V622" i="29"/>
  <c r="T638" i="29"/>
  <c r="U638" i="29"/>
  <c r="V638" i="29"/>
  <c r="T654" i="29"/>
  <c r="V654" i="29"/>
  <c r="U654" i="29"/>
  <c r="T670" i="29"/>
  <c r="V670" i="29"/>
  <c r="U670" i="29"/>
  <c r="V539" i="29"/>
  <c r="T539" i="29"/>
  <c r="U539" i="29"/>
  <c r="V555" i="29"/>
  <c r="T555" i="29"/>
  <c r="U555" i="29"/>
  <c r="V571" i="29"/>
  <c r="T571" i="29"/>
  <c r="U571" i="29"/>
  <c r="V587" i="29"/>
  <c r="T587" i="29"/>
  <c r="U587" i="29"/>
  <c r="V603" i="29"/>
  <c r="T603" i="29"/>
  <c r="U603" i="29"/>
  <c r="V619" i="29"/>
  <c r="T619" i="29"/>
  <c r="U619" i="29"/>
  <c r="V635" i="29"/>
  <c r="T635" i="29"/>
  <c r="U635" i="29"/>
  <c r="U536" i="29"/>
  <c r="V536" i="29"/>
  <c r="T536" i="29"/>
  <c r="U552" i="29"/>
  <c r="V552" i="29"/>
  <c r="T552" i="29"/>
  <c r="U568" i="29"/>
  <c r="V568" i="29"/>
  <c r="T568" i="29"/>
  <c r="U584" i="29"/>
  <c r="V584" i="29"/>
  <c r="T584" i="29"/>
  <c r="U600" i="29"/>
  <c r="V600" i="29"/>
  <c r="T600" i="29"/>
  <c r="U616" i="29"/>
  <c r="V616" i="29"/>
  <c r="T616" i="29"/>
  <c r="U632" i="29"/>
  <c r="V632" i="29"/>
  <c r="T632" i="29"/>
  <c r="V648" i="29"/>
  <c r="T648" i="29"/>
  <c r="U648" i="29"/>
  <c r="V664" i="29"/>
  <c r="T664" i="29"/>
  <c r="U664" i="29"/>
  <c r="U657" i="29"/>
  <c r="T657" i="29"/>
  <c r="V657" i="29"/>
  <c r="T680" i="29"/>
  <c r="U680" i="29"/>
  <c r="V680" i="29"/>
  <c r="T696" i="29"/>
  <c r="U696" i="29"/>
  <c r="V696" i="29"/>
  <c r="T712" i="29"/>
  <c r="U712" i="29"/>
  <c r="V712" i="29"/>
  <c r="T728" i="29"/>
  <c r="U728" i="29"/>
  <c r="V728" i="29"/>
  <c r="T744" i="29"/>
  <c r="U744" i="29"/>
  <c r="V744" i="29"/>
  <c r="T760" i="29"/>
  <c r="U760" i="29"/>
  <c r="V760" i="29"/>
  <c r="T776" i="29"/>
  <c r="U776" i="29"/>
  <c r="V776" i="29"/>
  <c r="T792" i="29"/>
  <c r="U792" i="29"/>
  <c r="V792" i="29"/>
  <c r="U651" i="29"/>
  <c r="V651" i="29"/>
  <c r="T651" i="29"/>
  <c r="T681" i="29"/>
  <c r="U681" i="29"/>
  <c r="V681" i="29"/>
  <c r="T697" i="29"/>
  <c r="U697" i="29"/>
  <c r="V697" i="29"/>
  <c r="T713" i="29"/>
  <c r="U713" i="29"/>
  <c r="V713" i="29"/>
  <c r="T729" i="29"/>
  <c r="U729" i="29"/>
  <c r="V729" i="29"/>
  <c r="T745" i="29"/>
  <c r="U745" i="29"/>
  <c r="V745" i="29"/>
  <c r="T761" i="29"/>
  <c r="U761" i="29"/>
  <c r="V761" i="29"/>
  <c r="T777" i="29"/>
  <c r="U777" i="29"/>
  <c r="V777" i="29"/>
  <c r="T793" i="29"/>
  <c r="U793" i="29"/>
  <c r="V793" i="29"/>
  <c r="T809" i="29"/>
  <c r="V809" i="29"/>
  <c r="U809" i="29"/>
  <c r="T825" i="29"/>
  <c r="V825" i="29"/>
  <c r="U825" i="29"/>
  <c r="T841" i="29"/>
  <c r="V841" i="29"/>
  <c r="U841" i="29"/>
  <c r="V678" i="29"/>
  <c r="T678" i="29"/>
  <c r="U678" i="29"/>
  <c r="V694" i="29"/>
  <c r="T694" i="29"/>
  <c r="U694" i="29"/>
  <c r="V710" i="29"/>
  <c r="T710" i="29"/>
  <c r="U710" i="29"/>
  <c r="V726" i="29"/>
  <c r="T726" i="29"/>
  <c r="U726" i="29"/>
  <c r="V742" i="29"/>
  <c r="T742" i="29"/>
  <c r="U742" i="29"/>
  <c r="V758" i="29"/>
  <c r="T758" i="29"/>
  <c r="U758" i="29"/>
  <c r="V774" i="29"/>
  <c r="T774" i="29"/>
  <c r="U774" i="29"/>
  <c r="V790" i="29"/>
  <c r="T790" i="29"/>
  <c r="U790" i="29"/>
  <c r="U647" i="29"/>
  <c r="T647" i="29"/>
  <c r="V647" i="29"/>
  <c r="U675" i="29"/>
  <c r="V675" i="29"/>
  <c r="T675" i="29"/>
  <c r="U691" i="29"/>
  <c r="V691" i="29"/>
  <c r="T691" i="29"/>
  <c r="U707" i="29"/>
  <c r="V707" i="29"/>
  <c r="T707" i="29"/>
  <c r="U723" i="29"/>
  <c r="V723" i="29"/>
  <c r="T723" i="29"/>
  <c r="U739" i="29"/>
  <c r="V739" i="29"/>
  <c r="T739" i="29"/>
  <c r="U755" i="29"/>
  <c r="V755" i="29"/>
  <c r="T755" i="29"/>
  <c r="U771" i="29"/>
  <c r="V771" i="29"/>
  <c r="T771" i="29"/>
  <c r="U787" i="29"/>
  <c r="V787" i="29"/>
  <c r="T787" i="29"/>
  <c r="U803" i="29"/>
  <c r="V803" i="29"/>
  <c r="T803" i="29"/>
  <c r="V819" i="29"/>
  <c r="T819" i="29"/>
  <c r="U819" i="29"/>
  <c r="V835" i="29"/>
  <c r="T835" i="29"/>
  <c r="U835" i="29"/>
  <c r="U822" i="29"/>
  <c r="T822" i="29"/>
  <c r="V822" i="29"/>
  <c r="T848" i="29"/>
  <c r="U848" i="29"/>
  <c r="V848" i="29"/>
  <c r="T864" i="29"/>
  <c r="U864" i="29"/>
  <c r="V864" i="29"/>
  <c r="T880" i="29"/>
  <c r="U880" i="29"/>
  <c r="V880" i="29"/>
  <c r="T896" i="29"/>
  <c r="U896" i="29"/>
  <c r="V896" i="29"/>
  <c r="T912" i="29"/>
  <c r="U912" i="29"/>
  <c r="V912" i="29"/>
  <c r="T928" i="29"/>
  <c r="U928" i="29"/>
  <c r="V928" i="29"/>
  <c r="T944" i="29"/>
  <c r="U944" i="29"/>
  <c r="V944" i="29"/>
  <c r="T960" i="29"/>
  <c r="U960" i="29"/>
  <c r="V960" i="29"/>
  <c r="T976" i="29"/>
  <c r="U976" i="29"/>
  <c r="V976" i="29"/>
  <c r="T992" i="29"/>
  <c r="U992" i="29"/>
  <c r="V992" i="29"/>
  <c r="T1008" i="29"/>
  <c r="U1008" i="29"/>
  <c r="V1008" i="29"/>
  <c r="T1024" i="29"/>
  <c r="U1024" i="29"/>
  <c r="V1024" i="29"/>
  <c r="T1040" i="29"/>
  <c r="U1040" i="29"/>
  <c r="V1040" i="29"/>
  <c r="T1056" i="29"/>
  <c r="U1056" i="29"/>
  <c r="V1056" i="29"/>
  <c r="T1072" i="29"/>
  <c r="U1072" i="29"/>
  <c r="V1072" i="29"/>
  <c r="T1088" i="29"/>
  <c r="U1088" i="29"/>
  <c r="V1088" i="29"/>
  <c r="T1104" i="29"/>
  <c r="U1104" i="29"/>
  <c r="V1104" i="29"/>
  <c r="U824" i="29"/>
  <c r="V824" i="29"/>
  <c r="T824" i="29"/>
  <c r="T849" i="29"/>
  <c r="U849" i="29"/>
  <c r="V849" i="29"/>
  <c r="T865" i="29"/>
  <c r="U865" i="29"/>
  <c r="V865" i="29"/>
  <c r="T881" i="29"/>
  <c r="U881" i="29"/>
  <c r="V881" i="29"/>
  <c r="T897" i="29"/>
  <c r="U897" i="29"/>
  <c r="V897" i="29"/>
  <c r="T913" i="29"/>
  <c r="U913" i="29"/>
  <c r="V913" i="29"/>
  <c r="T929" i="29"/>
  <c r="U929" i="29"/>
  <c r="V929" i="29"/>
  <c r="T945" i="29"/>
  <c r="U945" i="29"/>
  <c r="V945" i="29"/>
  <c r="T961" i="29"/>
  <c r="U961" i="29"/>
  <c r="V961" i="29"/>
  <c r="T977" i="29"/>
  <c r="U977" i="29"/>
  <c r="V977" i="29"/>
  <c r="T993" i="29"/>
  <c r="U993" i="29"/>
  <c r="V993" i="29"/>
  <c r="T1009" i="29"/>
  <c r="U1009" i="29"/>
  <c r="V1009" i="29"/>
  <c r="T1025" i="29"/>
  <c r="U1025" i="29"/>
  <c r="V1025" i="29"/>
  <c r="T1041" i="29"/>
  <c r="U1041" i="29"/>
  <c r="V1041" i="29"/>
  <c r="T1057" i="29"/>
  <c r="U1057" i="29"/>
  <c r="V1057" i="29"/>
  <c r="T1073" i="29"/>
  <c r="U1073" i="29"/>
  <c r="V1073" i="29"/>
  <c r="T1089" i="29"/>
  <c r="U1089" i="29"/>
  <c r="V1089" i="29"/>
  <c r="T1105" i="29"/>
  <c r="U1105" i="29"/>
  <c r="V1105" i="29"/>
  <c r="U818" i="29"/>
  <c r="T818" i="29"/>
  <c r="V818" i="29"/>
  <c r="V846" i="29"/>
  <c r="T846" i="29"/>
  <c r="U846" i="29"/>
  <c r="V862" i="29"/>
  <c r="T862" i="29"/>
  <c r="U862" i="29"/>
  <c r="V878" i="29"/>
  <c r="T878" i="29"/>
  <c r="U878" i="29"/>
  <c r="V894" i="29"/>
  <c r="T894" i="29"/>
  <c r="U894" i="29"/>
  <c r="V910" i="29"/>
  <c r="T910" i="29"/>
  <c r="U910" i="29"/>
  <c r="V926" i="29"/>
  <c r="T926" i="29"/>
  <c r="U926" i="29"/>
  <c r="V942" i="29"/>
  <c r="T942" i="29"/>
  <c r="U942" i="29"/>
  <c r="V958" i="29"/>
  <c r="T958" i="29"/>
  <c r="U958" i="29"/>
  <c r="V974" i="29"/>
  <c r="T974" i="29"/>
  <c r="U974" i="29"/>
  <c r="V990" i="29"/>
  <c r="T990" i="29"/>
  <c r="U990" i="29"/>
  <c r="V1006" i="29"/>
  <c r="T1006" i="29"/>
  <c r="U1006" i="29"/>
  <c r="V1022" i="29"/>
  <c r="T1022" i="29"/>
  <c r="U1022" i="29"/>
  <c r="V1038" i="29"/>
  <c r="T1038" i="29"/>
  <c r="U1038" i="29"/>
  <c r="V1054" i="29"/>
  <c r="T1054" i="29"/>
  <c r="U1054" i="29"/>
  <c r="V1070" i="29"/>
  <c r="T1070" i="29"/>
  <c r="U1070" i="29"/>
  <c r="V1086" i="29"/>
  <c r="T1086" i="29"/>
  <c r="U1086" i="29"/>
  <c r="V1102" i="29"/>
  <c r="T1102" i="29"/>
  <c r="U1102" i="29"/>
  <c r="U828" i="29"/>
  <c r="T828" i="29"/>
  <c r="V828" i="29"/>
  <c r="U851" i="29"/>
  <c r="V851" i="29"/>
  <c r="T851" i="29"/>
  <c r="U867" i="29"/>
  <c r="V867" i="29"/>
  <c r="T867" i="29"/>
  <c r="U883" i="29"/>
  <c r="V883" i="29"/>
  <c r="T883" i="29"/>
  <c r="U899" i="29"/>
  <c r="V899" i="29"/>
  <c r="T899" i="29"/>
  <c r="U915" i="29"/>
  <c r="V915" i="29"/>
  <c r="T915" i="29"/>
  <c r="U931" i="29"/>
  <c r="V931" i="29"/>
  <c r="T931" i="29"/>
  <c r="U947" i="29"/>
  <c r="V947" i="29"/>
  <c r="T947" i="29"/>
  <c r="U963" i="29"/>
  <c r="V963" i="29"/>
  <c r="T963" i="29"/>
  <c r="U979" i="29"/>
  <c r="V979" i="29"/>
  <c r="T979" i="29"/>
  <c r="U995" i="29"/>
  <c r="V995" i="29"/>
  <c r="T995" i="29"/>
  <c r="U1011" i="29"/>
  <c r="V1011" i="29"/>
  <c r="T1011" i="29"/>
  <c r="U1027" i="29"/>
  <c r="V1027" i="29"/>
  <c r="T1027" i="29"/>
  <c r="U1043" i="29"/>
  <c r="V1043" i="29"/>
  <c r="T1043" i="29"/>
  <c r="U1059" i="29"/>
  <c r="V1059" i="29"/>
  <c r="T1059" i="29"/>
  <c r="U1075" i="29"/>
  <c r="V1075" i="29"/>
  <c r="T1075" i="29"/>
  <c r="U1091" i="29"/>
  <c r="V1091" i="29"/>
  <c r="T1091" i="29"/>
  <c r="U1107" i="29"/>
  <c r="V1107" i="29"/>
  <c r="T1107" i="29"/>
  <c r="T1118" i="29"/>
  <c r="U1118" i="29"/>
  <c r="V1118" i="29"/>
  <c r="T1134" i="29"/>
  <c r="U1134" i="29"/>
  <c r="V1134" i="29"/>
  <c r="T1150" i="29"/>
  <c r="U1150" i="29"/>
  <c r="V1150" i="29"/>
  <c r="T1166" i="29"/>
  <c r="U1166" i="29"/>
  <c r="V1166" i="29"/>
  <c r="T1182" i="29"/>
  <c r="U1182" i="29"/>
  <c r="V1182" i="29"/>
  <c r="T1198" i="29"/>
  <c r="U1198" i="29"/>
  <c r="V1198" i="29"/>
  <c r="T1214" i="29"/>
  <c r="U1214" i="29"/>
  <c r="V1214" i="29"/>
  <c r="T1230" i="29"/>
  <c r="U1230" i="29"/>
  <c r="V1230" i="29"/>
  <c r="T1246" i="29"/>
  <c r="U1246" i="29"/>
  <c r="V1246" i="29"/>
  <c r="T1262" i="29"/>
  <c r="U1262" i="29"/>
  <c r="V1262" i="29"/>
  <c r="T1278" i="29"/>
  <c r="U1278" i="29"/>
  <c r="V1278" i="29"/>
  <c r="T1294" i="29"/>
  <c r="U1294" i="29"/>
  <c r="V1294" i="29"/>
  <c r="T1310" i="29"/>
  <c r="U1310" i="29"/>
  <c r="V1310" i="29"/>
  <c r="T1326" i="29"/>
  <c r="U1326" i="29"/>
  <c r="V1326" i="29"/>
  <c r="T1342" i="29"/>
  <c r="U1342" i="29"/>
  <c r="V1342" i="29"/>
  <c r="T1358" i="29"/>
  <c r="U1358" i="29"/>
  <c r="V1358" i="29"/>
  <c r="T1374" i="29"/>
  <c r="U1374" i="29"/>
  <c r="V1374" i="29"/>
  <c r="T1390" i="29"/>
  <c r="U1390" i="29"/>
  <c r="V1390" i="29"/>
  <c r="T1127" i="29"/>
  <c r="U1127" i="29"/>
  <c r="V1127" i="29"/>
  <c r="T1143" i="29"/>
  <c r="U1143" i="29"/>
  <c r="V1143" i="29"/>
  <c r="T1159" i="29"/>
  <c r="U1159" i="29"/>
  <c r="V1159" i="29"/>
  <c r="T1175" i="29"/>
  <c r="U1175" i="29"/>
  <c r="V1175" i="29"/>
  <c r="T1191" i="29"/>
  <c r="U1191" i="29"/>
  <c r="V1191" i="29"/>
  <c r="T1207" i="29"/>
  <c r="U1207" i="29"/>
  <c r="V1207" i="29"/>
  <c r="T1223" i="29"/>
  <c r="U1223" i="29"/>
  <c r="V1223" i="29"/>
  <c r="T1239" i="29"/>
  <c r="U1239" i="29"/>
  <c r="V1239" i="29"/>
  <c r="T1255" i="29"/>
  <c r="U1255" i="29"/>
  <c r="V1255" i="29"/>
  <c r="T1271" i="29"/>
  <c r="U1271" i="29"/>
  <c r="V1271" i="29"/>
  <c r="T1287" i="29"/>
  <c r="U1287" i="29"/>
  <c r="V1287" i="29"/>
  <c r="T1303" i="29"/>
  <c r="U1303" i="29"/>
  <c r="V1303" i="29"/>
  <c r="T1319" i="29"/>
  <c r="U1319" i="29"/>
  <c r="V1319" i="29"/>
  <c r="T1335" i="29"/>
  <c r="U1335" i="29"/>
  <c r="V1335" i="29"/>
  <c r="T1351" i="29"/>
  <c r="U1351" i="29"/>
  <c r="V1351" i="29"/>
  <c r="T1367" i="29"/>
  <c r="U1367" i="29"/>
  <c r="V1367" i="29"/>
  <c r="T1383" i="29"/>
  <c r="U1383" i="29"/>
  <c r="V1383" i="29"/>
  <c r="T1399" i="29"/>
  <c r="V1399" i="29"/>
  <c r="U1399" i="29"/>
  <c r="V1124" i="29"/>
  <c r="T1124" i="29"/>
  <c r="U1124" i="29"/>
  <c r="V1140" i="29"/>
  <c r="T1140" i="29"/>
  <c r="U1140" i="29"/>
  <c r="V1156" i="29"/>
  <c r="T1156" i="29"/>
  <c r="U1156" i="29"/>
  <c r="V1172" i="29"/>
  <c r="T1172" i="29"/>
  <c r="U1172" i="29"/>
  <c r="V1188" i="29"/>
  <c r="T1188" i="29"/>
  <c r="U1188" i="29"/>
  <c r="V1204" i="29"/>
  <c r="T1204" i="29"/>
  <c r="U1204" i="29"/>
  <c r="V1220" i="29"/>
  <c r="T1220" i="29"/>
  <c r="U1220" i="29"/>
  <c r="V1236" i="29"/>
  <c r="T1236" i="29"/>
  <c r="U1236" i="29"/>
  <c r="V1252" i="29"/>
  <c r="T1252" i="29"/>
  <c r="U1252" i="29"/>
  <c r="V1268" i="29"/>
  <c r="T1268" i="29"/>
  <c r="U1268" i="29"/>
  <c r="V1284" i="29"/>
  <c r="T1284" i="29"/>
  <c r="U1284" i="29"/>
  <c r="V1300" i="29"/>
  <c r="T1300" i="29"/>
  <c r="U1300" i="29"/>
  <c r="V1316" i="29"/>
  <c r="T1316" i="29"/>
  <c r="U1316" i="29"/>
  <c r="V1332" i="29"/>
  <c r="T1332" i="29"/>
  <c r="U1332" i="29"/>
  <c r="V1348" i="29"/>
  <c r="T1348" i="29"/>
  <c r="U1348" i="29"/>
  <c r="V1364" i="29"/>
  <c r="T1364" i="29"/>
  <c r="U1364" i="29"/>
  <c r="V1380" i="29"/>
  <c r="T1380" i="29"/>
  <c r="U1380" i="29"/>
  <c r="U1117" i="29"/>
  <c r="V1117" i="29"/>
  <c r="T1117" i="29"/>
  <c r="U1133" i="29"/>
  <c r="V1133" i="29"/>
  <c r="T1133" i="29"/>
  <c r="U1149" i="29"/>
  <c r="V1149" i="29"/>
  <c r="T1149" i="29"/>
  <c r="U1165" i="29"/>
  <c r="V1165" i="29"/>
  <c r="T1165" i="29"/>
  <c r="U1181" i="29"/>
  <c r="V1181" i="29"/>
  <c r="T1181" i="29"/>
  <c r="U1197" i="29"/>
  <c r="V1197" i="29"/>
  <c r="T1197" i="29"/>
  <c r="U1213" i="29"/>
  <c r="V1213" i="29"/>
  <c r="T1213" i="29"/>
  <c r="U1229" i="29"/>
  <c r="V1229" i="29"/>
  <c r="T1229" i="29"/>
  <c r="U1245" i="29"/>
  <c r="V1245" i="29"/>
  <c r="T1245" i="29"/>
  <c r="U1261" i="29"/>
  <c r="V1261" i="29"/>
  <c r="T1261" i="29"/>
  <c r="U1277" i="29"/>
  <c r="V1277" i="29"/>
  <c r="T1277" i="29"/>
  <c r="U1293" i="29"/>
  <c r="V1293" i="29"/>
  <c r="T1293" i="29"/>
  <c r="U1309" i="29"/>
  <c r="V1309" i="29"/>
  <c r="T1309" i="29"/>
  <c r="U1325" i="29"/>
  <c r="V1325" i="29"/>
  <c r="T1325" i="29"/>
  <c r="U1341" i="29"/>
  <c r="V1341" i="29"/>
  <c r="T1341" i="29"/>
  <c r="U1357" i="29"/>
  <c r="V1357" i="29"/>
  <c r="T1357" i="29"/>
  <c r="U1373" i="29"/>
  <c r="V1373" i="29"/>
  <c r="T1373" i="29"/>
  <c r="U1389" i="29"/>
  <c r="V1389" i="29"/>
  <c r="T1389" i="29"/>
  <c r="U1394" i="29"/>
  <c r="T1394" i="29"/>
  <c r="V1394" i="29"/>
  <c r="T1415" i="29"/>
  <c r="U1415" i="29"/>
  <c r="V1415" i="29"/>
  <c r="T1431" i="29"/>
  <c r="U1431" i="29"/>
  <c r="V1431" i="29"/>
  <c r="T1447" i="29"/>
  <c r="U1447" i="29"/>
  <c r="V1447" i="29"/>
  <c r="T1463" i="29"/>
  <c r="U1463" i="29"/>
  <c r="V1463" i="29"/>
  <c r="T1479" i="29"/>
  <c r="U1479" i="29"/>
  <c r="V1479" i="29"/>
  <c r="T1495" i="29"/>
  <c r="U1495" i="29"/>
  <c r="V1495" i="29"/>
  <c r="T1511" i="29"/>
  <c r="U1511" i="29"/>
  <c r="V1511" i="29"/>
  <c r="T1527" i="29"/>
  <c r="U1527" i="29"/>
  <c r="V1527" i="29"/>
  <c r="T1543" i="29"/>
  <c r="U1543" i="29"/>
  <c r="V1543" i="29"/>
  <c r="T1559" i="29"/>
  <c r="U1559" i="29"/>
  <c r="V1559" i="29"/>
  <c r="T1575" i="29"/>
  <c r="U1575" i="29"/>
  <c r="V1575" i="29"/>
  <c r="T1591" i="29"/>
  <c r="U1591" i="29"/>
  <c r="V1591" i="29"/>
  <c r="T1607" i="29"/>
  <c r="U1607" i="29"/>
  <c r="V1607" i="29"/>
  <c r="T1623" i="29"/>
  <c r="U1623" i="29"/>
  <c r="V1623" i="29"/>
  <c r="T1639" i="29"/>
  <c r="U1639" i="29"/>
  <c r="V1639" i="29"/>
  <c r="T1655" i="29"/>
  <c r="U1655" i="29"/>
  <c r="V1655" i="29"/>
  <c r="T1671" i="29"/>
  <c r="U1671" i="29"/>
  <c r="V1671" i="29"/>
  <c r="T1687" i="29"/>
  <c r="U1687" i="29"/>
  <c r="V1687" i="29"/>
  <c r="T1412" i="29"/>
  <c r="U1412" i="29"/>
  <c r="V1412" i="29"/>
  <c r="T1428" i="29"/>
  <c r="U1428" i="29"/>
  <c r="V1428" i="29"/>
  <c r="T1444" i="29"/>
  <c r="U1444" i="29"/>
  <c r="V1444" i="29"/>
  <c r="T1460" i="29"/>
  <c r="U1460" i="29"/>
  <c r="V1460" i="29"/>
  <c r="T1476" i="29"/>
  <c r="U1476" i="29"/>
  <c r="V1476" i="29"/>
  <c r="T1492" i="29"/>
  <c r="U1492" i="29"/>
  <c r="V1492" i="29"/>
  <c r="T1508" i="29"/>
  <c r="U1508" i="29"/>
  <c r="V1508" i="29"/>
  <c r="T1524" i="29"/>
  <c r="U1524" i="29"/>
  <c r="V1524" i="29"/>
  <c r="T1540" i="29"/>
  <c r="U1540" i="29"/>
  <c r="V1540" i="29"/>
  <c r="T1556" i="29"/>
  <c r="U1556" i="29"/>
  <c r="V1556" i="29"/>
  <c r="T1572" i="29"/>
  <c r="U1572" i="29"/>
  <c r="V1572" i="29"/>
  <c r="T1588" i="29"/>
  <c r="U1588" i="29"/>
  <c r="V1588" i="29"/>
  <c r="T1604" i="29"/>
  <c r="U1604" i="29"/>
  <c r="V1604" i="29"/>
  <c r="T1620" i="29"/>
  <c r="U1620" i="29"/>
  <c r="V1620" i="29"/>
  <c r="T1636" i="29"/>
  <c r="U1636" i="29"/>
  <c r="V1636" i="29"/>
  <c r="T1652" i="29"/>
  <c r="U1652" i="29"/>
  <c r="V1652" i="29"/>
  <c r="T1668" i="29"/>
  <c r="U1668" i="29"/>
  <c r="V1668" i="29"/>
  <c r="T1684" i="29"/>
  <c r="U1684" i="29"/>
  <c r="V1684" i="29"/>
  <c r="T1700" i="29"/>
  <c r="V1700" i="29"/>
  <c r="U1700" i="29"/>
  <c r="V1413" i="29"/>
  <c r="T1413" i="29"/>
  <c r="U1413" i="29"/>
  <c r="V1429" i="29"/>
  <c r="T1429" i="29"/>
  <c r="U1429" i="29"/>
  <c r="V1445" i="29"/>
  <c r="T1445" i="29"/>
  <c r="U1445" i="29"/>
  <c r="V1461" i="29"/>
  <c r="T1461" i="29"/>
  <c r="U1461" i="29"/>
  <c r="V1477" i="29"/>
  <c r="T1477" i="29"/>
  <c r="U1477" i="29"/>
  <c r="V1493" i="29"/>
  <c r="T1493" i="29"/>
  <c r="U1493" i="29"/>
  <c r="V1509" i="29"/>
  <c r="T1509" i="29"/>
  <c r="U1509" i="29"/>
  <c r="V1525" i="29"/>
  <c r="T1525" i="29"/>
  <c r="U1525" i="29"/>
  <c r="V1541" i="29"/>
  <c r="T1541" i="29"/>
  <c r="U1541" i="29"/>
  <c r="V1557" i="29"/>
  <c r="T1557" i="29"/>
  <c r="U1557" i="29"/>
  <c r="V1573" i="29"/>
  <c r="T1573" i="29"/>
  <c r="U1573" i="29"/>
  <c r="V1589" i="29"/>
  <c r="T1589" i="29"/>
  <c r="U1589" i="29"/>
  <c r="V1605" i="29"/>
  <c r="T1605" i="29"/>
  <c r="U1605" i="29"/>
  <c r="V1621" i="29"/>
  <c r="T1621" i="29"/>
  <c r="U1621" i="29"/>
  <c r="V1637" i="29"/>
  <c r="T1637" i="29"/>
  <c r="U1637" i="29"/>
  <c r="V1653" i="29"/>
  <c r="T1653" i="29"/>
  <c r="U1653" i="29"/>
  <c r="V1669" i="29"/>
  <c r="T1669" i="29"/>
  <c r="U1669" i="29"/>
  <c r="V1685" i="29"/>
  <c r="T1685" i="29"/>
  <c r="U1685" i="29"/>
  <c r="U1406" i="29"/>
  <c r="V1406" i="29"/>
  <c r="T1406" i="29"/>
  <c r="U1422" i="29"/>
  <c r="V1422" i="29"/>
  <c r="T1422" i="29"/>
  <c r="U1438" i="29"/>
  <c r="V1438" i="29"/>
  <c r="T1438" i="29"/>
  <c r="U1454" i="29"/>
  <c r="V1454" i="29"/>
  <c r="T1454" i="29"/>
  <c r="U1470" i="29"/>
  <c r="V1470" i="29"/>
  <c r="T1470" i="29"/>
  <c r="U1486" i="29"/>
  <c r="V1486" i="29"/>
  <c r="T1486" i="29"/>
  <c r="U1502" i="29"/>
  <c r="V1502" i="29"/>
  <c r="T1502" i="29"/>
  <c r="U1518" i="29"/>
  <c r="V1518" i="29"/>
  <c r="T1518" i="29"/>
  <c r="U1534" i="29"/>
  <c r="V1534" i="29"/>
  <c r="T1534" i="29"/>
  <c r="U1550" i="29"/>
  <c r="V1550" i="29"/>
  <c r="T1550" i="29"/>
  <c r="U1566" i="29"/>
  <c r="V1566" i="29"/>
  <c r="T1566" i="29"/>
  <c r="U1582" i="29"/>
  <c r="V1582" i="29"/>
  <c r="T1582" i="29"/>
  <c r="U1598" i="29"/>
  <c r="V1598" i="29"/>
  <c r="T1598" i="29"/>
  <c r="U1614" i="29"/>
  <c r="V1614" i="29"/>
  <c r="T1614" i="29"/>
  <c r="U1630" i="29"/>
  <c r="V1630" i="29"/>
  <c r="T1630" i="29"/>
  <c r="U1646" i="29"/>
  <c r="V1646" i="29"/>
  <c r="T1646" i="29"/>
  <c r="U1662" i="29"/>
  <c r="V1662" i="29"/>
  <c r="T1662" i="29"/>
  <c r="U1678" i="29"/>
  <c r="V1678" i="29"/>
  <c r="T1678" i="29"/>
  <c r="V1694" i="29"/>
  <c r="T1694" i="29"/>
  <c r="U1694" i="29"/>
  <c r="U1699" i="29"/>
  <c r="T1699" i="29"/>
  <c r="V1699" i="29"/>
  <c r="T1718" i="29"/>
  <c r="U1718" i="29"/>
  <c r="V1718" i="29"/>
  <c r="T1734" i="29"/>
  <c r="U1734" i="29"/>
  <c r="V1734" i="29"/>
  <c r="T1750" i="29"/>
  <c r="U1750" i="29"/>
  <c r="V1750" i="29"/>
  <c r="T1766" i="29"/>
  <c r="U1766" i="29"/>
  <c r="V1766" i="29"/>
  <c r="T1782" i="29"/>
  <c r="U1782" i="29"/>
  <c r="V1782" i="29"/>
  <c r="T1798" i="29"/>
  <c r="U1798" i="29"/>
  <c r="V1798" i="29"/>
  <c r="T1814" i="29"/>
  <c r="U1814" i="29"/>
  <c r="V1814" i="29"/>
  <c r="T1830" i="29"/>
  <c r="U1830" i="29"/>
  <c r="V1830" i="29"/>
  <c r="T1846" i="29"/>
  <c r="U1846" i="29"/>
  <c r="V1846" i="29"/>
  <c r="T1862" i="29"/>
  <c r="U1862" i="29"/>
  <c r="V1862" i="29"/>
  <c r="T1878" i="29"/>
  <c r="U1878" i="29"/>
  <c r="V1878" i="29"/>
  <c r="T1894" i="29"/>
  <c r="U1894" i="29"/>
  <c r="V1894" i="29"/>
  <c r="T1910" i="29"/>
  <c r="U1910" i="29"/>
  <c r="V1910" i="29"/>
  <c r="T1926" i="29"/>
  <c r="U1926" i="29"/>
  <c r="V1926" i="29"/>
  <c r="T1942" i="29"/>
  <c r="U1942" i="29"/>
  <c r="V1942" i="29"/>
  <c r="T1958" i="29"/>
  <c r="U1958" i="29"/>
  <c r="V1958" i="29"/>
  <c r="T1974" i="29"/>
  <c r="U1974" i="29"/>
  <c r="V1974" i="29"/>
  <c r="U1693" i="29"/>
  <c r="V1693" i="29"/>
  <c r="T1693" i="29"/>
  <c r="T1715" i="29"/>
  <c r="U1715" i="29"/>
  <c r="V1715" i="29"/>
  <c r="T1731" i="29"/>
  <c r="U1731" i="29"/>
  <c r="V1731" i="29"/>
  <c r="T1747" i="29"/>
  <c r="U1747" i="29"/>
  <c r="V1747" i="29"/>
  <c r="T1763" i="29"/>
  <c r="U1763" i="29"/>
  <c r="V1763" i="29"/>
  <c r="T1779" i="29"/>
  <c r="U1779" i="29"/>
  <c r="V1779" i="29"/>
  <c r="T1795" i="29"/>
  <c r="U1795" i="29"/>
  <c r="V1795" i="29"/>
  <c r="T1811" i="29"/>
  <c r="U1811" i="29"/>
  <c r="V1811" i="29"/>
  <c r="T1827" i="29"/>
  <c r="U1827" i="29"/>
  <c r="V1827" i="29"/>
  <c r="T1843" i="29"/>
  <c r="U1843" i="29"/>
  <c r="V1843" i="29"/>
  <c r="T1859" i="29"/>
  <c r="U1859" i="29"/>
  <c r="V1859" i="29"/>
  <c r="T1875" i="29"/>
  <c r="U1875" i="29"/>
  <c r="V1875" i="29"/>
  <c r="T1891" i="29"/>
  <c r="U1891" i="29"/>
  <c r="V1891" i="29"/>
  <c r="T1907" i="29"/>
  <c r="U1907" i="29"/>
  <c r="V1907" i="29"/>
  <c r="T1923" i="29"/>
  <c r="U1923" i="29"/>
  <c r="V1923" i="29"/>
  <c r="T1939" i="29"/>
  <c r="U1939" i="29"/>
  <c r="V1939" i="29"/>
  <c r="T1955" i="29"/>
  <c r="U1955" i="29"/>
  <c r="V1955" i="29"/>
  <c r="T1971" i="29"/>
  <c r="U1971" i="29"/>
  <c r="V1971" i="29"/>
  <c r="T1987" i="29"/>
  <c r="U1987" i="29"/>
  <c r="V1987" i="29"/>
  <c r="T2003" i="29"/>
  <c r="V2003" i="29"/>
  <c r="U2003" i="29"/>
  <c r="V1708" i="29"/>
  <c r="T1708" i="29"/>
  <c r="U1708" i="29"/>
  <c r="V1724" i="29"/>
  <c r="T1724" i="29"/>
  <c r="U1724" i="29"/>
  <c r="V1740" i="29"/>
  <c r="T1740" i="29"/>
  <c r="U1740" i="29"/>
  <c r="V1756" i="29"/>
  <c r="T1756" i="29"/>
  <c r="U1756" i="29"/>
  <c r="V1772" i="29"/>
  <c r="T1772" i="29"/>
  <c r="U1772" i="29"/>
  <c r="V1788" i="29"/>
  <c r="T1788" i="29"/>
  <c r="U1788" i="29"/>
  <c r="V1804" i="29"/>
  <c r="T1804" i="29"/>
  <c r="U1804" i="29"/>
  <c r="V1820" i="29"/>
  <c r="T1820" i="29"/>
  <c r="U1820" i="29"/>
  <c r="V1836" i="29"/>
  <c r="T1836" i="29"/>
  <c r="U1836" i="29"/>
  <c r="V1852" i="29"/>
  <c r="T1852" i="29"/>
  <c r="U1852" i="29"/>
  <c r="V1868" i="29"/>
  <c r="T1868" i="29"/>
  <c r="U1868" i="29"/>
  <c r="V1884" i="29"/>
  <c r="T1884" i="29"/>
  <c r="U1884" i="29"/>
  <c r="V1900" i="29"/>
  <c r="T1900" i="29"/>
  <c r="U1900" i="29"/>
  <c r="V1916" i="29"/>
  <c r="T1916" i="29"/>
  <c r="U1916" i="29"/>
  <c r="V1932" i="29"/>
  <c r="T1932" i="29"/>
  <c r="U1932" i="29"/>
  <c r="V1948" i="29"/>
  <c r="T1948" i="29"/>
  <c r="U1948" i="29"/>
  <c r="V1964" i="29"/>
  <c r="T1964" i="29"/>
  <c r="U1964" i="29"/>
  <c r="V1980" i="29"/>
  <c r="T1980" i="29"/>
  <c r="U1980" i="29"/>
  <c r="U1705" i="29"/>
  <c r="V1705" i="29"/>
  <c r="T1705" i="29"/>
  <c r="U1721" i="29"/>
  <c r="V1721" i="29"/>
  <c r="T1721" i="29"/>
  <c r="U1737" i="29"/>
  <c r="V1737" i="29"/>
  <c r="T1737" i="29"/>
  <c r="U1753" i="29"/>
  <c r="V1753" i="29"/>
  <c r="T1753" i="29"/>
  <c r="U1769" i="29"/>
  <c r="V1769" i="29"/>
  <c r="T1769" i="29"/>
  <c r="U1785" i="29"/>
  <c r="V1785" i="29"/>
  <c r="T1785" i="29"/>
  <c r="U1801" i="29"/>
  <c r="V1801" i="29"/>
  <c r="T1801" i="29"/>
  <c r="U1817" i="29"/>
  <c r="V1817" i="29"/>
  <c r="T1817" i="29"/>
  <c r="U1833" i="29"/>
  <c r="V1833" i="29"/>
  <c r="T1833" i="29"/>
  <c r="U1849" i="29"/>
  <c r="V1849" i="29"/>
  <c r="T1849" i="29"/>
  <c r="U1865" i="29"/>
  <c r="V1865" i="29"/>
  <c r="T1865" i="29"/>
  <c r="U1881" i="29"/>
  <c r="V1881" i="29"/>
  <c r="T1881" i="29"/>
  <c r="U1897" i="29"/>
  <c r="V1897" i="29"/>
  <c r="T1897" i="29"/>
  <c r="U1913" i="29"/>
  <c r="V1913" i="29"/>
  <c r="T1913" i="29"/>
  <c r="U1929" i="29"/>
  <c r="V1929" i="29"/>
  <c r="T1929" i="29"/>
  <c r="U1945" i="29"/>
  <c r="V1945" i="29"/>
  <c r="T1945" i="29"/>
  <c r="U1961" i="29"/>
  <c r="V1961" i="29"/>
  <c r="T1961" i="29"/>
  <c r="U1977" i="29"/>
  <c r="V1977" i="29"/>
  <c r="T1977" i="29"/>
  <c r="V1993" i="29"/>
  <c r="T1993" i="29"/>
  <c r="U1993" i="29"/>
  <c r="T2007" i="29"/>
  <c r="U2007" i="29"/>
  <c r="V2007" i="29"/>
  <c r="T2023" i="29"/>
  <c r="U2023" i="29"/>
  <c r="V2023" i="29"/>
  <c r="T2039" i="29"/>
  <c r="U2039" i="29"/>
  <c r="V2039" i="29"/>
  <c r="T2055" i="29"/>
  <c r="U2055" i="29"/>
  <c r="V2055" i="29"/>
  <c r="T2071" i="29"/>
  <c r="U2071" i="29"/>
  <c r="V2071" i="29"/>
  <c r="T2087" i="29"/>
  <c r="U2087" i="29"/>
  <c r="V2087" i="29"/>
  <c r="T2103" i="29"/>
  <c r="U2103" i="29"/>
  <c r="V2103" i="29"/>
  <c r="T2119" i="29"/>
  <c r="U2119" i="29"/>
  <c r="V2119" i="29"/>
  <c r="T2135" i="29"/>
  <c r="U2135" i="29"/>
  <c r="V2135" i="29"/>
  <c r="T2151" i="29"/>
  <c r="U2151" i="29"/>
  <c r="V2151" i="29"/>
  <c r="T2167" i="29"/>
  <c r="U2167" i="29"/>
  <c r="V2167" i="29"/>
  <c r="T2183" i="29"/>
  <c r="U2183" i="29"/>
  <c r="V2183" i="29"/>
  <c r="T2199" i="29"/>
  <c r="U2199" i="29"/>
  <c r="V2199" i="29"/>
  <c r="T2215" i="29"/>
  <c r="U2215" i="29"/>
  <c r="V2215" i="29"/>
  <c r="T2231" i="29"/>
  <c r="U2231" i="29"/>
  <c r="V2231" i="29"/>
  <c r="T2247" i="29"/>
  <c r="U2247" i="29"/>
  <c r="V2247" i="29"/>
  <c r="T2263" i="29"/>
  <c r="U2263" i="29"/>
  <c r="V2263" i="29"/>
  <c r="T2279" i="29"/>
  <c r="U2279" i="29"/>
  <c r="V2279" i="29"/>
  <c r="T2295" i="29"/>
  <c r="U2295" i="29"/>
  <c r="V2295" i="29"/>
  <c r="T2311" i="29"/>
  <c r="U2311" i="29"/>
  <c r="V2311" i="29"/>
  <c r="T2327" i="29"/>
  <c r="U2327" i="29"/>
  <c r="V2327" i="29"/>
  <c r="T2343" i="29"/>
  <c r="U2343" i="29"/>
  <c r="V2343" i="29"/>
  <c r="T2359" i="29"/>
  <c r="U2359" i="29"/>
  <c r="V2359" i="29"/>
  <c r="T2375" i="29"/>
  <c r="U2375" i="29"/>
  <c r="V2375" i="29"/>
  <c r="T2391" i="29"/>
  <c r="U2391" i="29"/>
  <c r="V2391" i="29"/>
  <c r="T2407" i="29"/>
  <c r="U2407" i="29"/>
  <c r="V2407" i="29"/>
  <c r="T2423" i="29"/>
  <c r="U2423" i="29"/>
  <c r="V2423" i="29"/>
  <c r="T2439" i="29"/>
  <c r="U2439" i="29"/>
  <c r="V2439" i="29"/>
  <c r="T2455" i="29"/>
  <c r="U2455" i="29"/>
  <c r="V2455" i="29"/>
  <c r="T2471" i="29"/>
  <c r="U2471" i="29"/>
  <c r="V2471" i="29"/>
  <c r="T2487" i="29"/>
  <c r="U2487" i="29"/>
  <c r="V2487" i="29"/>
  <c r="T2503" i="29"/>
  <c r="U2503" i="29"/>
  <c r="V2503" i="29"/>
  <c r="T2519" i="29"/>
  <c r="U2519" i="29"/>
  <c r="V2519" i="29"/>
  <c r="T2535" i="29"/>
  <c r="U2535" i="29"/>
  <c r="V2535" i="29"/>
  <c r="T2551" i="29"/>
  <c r="U2551" i="29"/>
  <c r="V2551" i="29"/>
  <c r="T2567" i="29"/>
  <c r="U2567" i="29"/>
  <c r="V2567" i="29"/>
  <c r="T1990" i="29"/>
  <c r="U1990" i="29"/>
  <c r="V1990" i="29"/>
  <c r="T2012" i="29"/>
  <c r="U2012" i="29"/>
  <c r="V2012" i="29"/>
  <c r="T2028" i="29"/>
  <c r="U2028" i="29"/>
  <c r="V2028" i="29"/>
  <c r="T2044" i="29"/>
  <c r="U2044" i="29"/>
  <c r="V2044" i="29"/>
  <c r="T2060" i="29"/>
  <c r="U2060" i="29"/>
  <c r="V2060" i="29"/>
  <c r="T2076" i="29"/>
  <c r="U2076" i="29"/>
  <c r="V2076" i="29"/>
  <c r="T2092" i="29"/>
  <c r="U2092" i="29"/>
  <c r="V2092" i="29"/>
  <c r="T2108" i="29"/>
  <c r="U2108" i="29"/>
  <c r="V2108" i="29"/>
  <c r="T2124" i="29"/>
  <c r="U2124" i="29"/>
  <c r="V2124" i="29"/>
  <c r="T2140" i="29"/>
  <c r="U2140" i="29"/>
  <c r="V2140" i="29"/>
  <c r="T2156" i="29"/>
  <c r="U2156" i="29"/>
  <c r="V2156" i="29"/>
  <c r="T2172" i="29"/>
  <c r="U2172" i="29"/>
  <c r="V2172" i="29"/>
  <c r="T2188" i="29"/>
  <c r="U2188" i="29"/>
  <c r="V2188" i="29"/>
  <c r="T2204" i="29"/>
  <c r="U2204" i="29"/>
  <c r="V2204" i="29"/>
  <c r="T2220" i="29"/>
  <c r="U2220" i="29"/>
  <c r="V2220" i="29"/>
  <c r="T2236" i="29"/>
  <c r="U2236" i="29"/>
  <c r="V2236" i="29"/>
  <c r="T2252" i="29"/>
  <c r="U2252" i="29"/>
  <c r="V2252" i="29"/>
  <c r="T2268" i="29"/>
  <c r="U2268" i="29"/>
  <c r="V2268" i="29"/>
  <c r="T2284" i="29"/>
  <c r="U2284" i="29"/>
  <c r="V2284" i="29"/>
  <c r="T2300" i="29"/>
  <c r="U2300" i="29"/>
  <c r="V2300" i="29"/>
  <c r="T2316" i="29"/>
  <c r="U2316" i="29"/>
  <c r="V2316" i="29"/>
  <c r="T2332" i="29"/>
  <c r="U2332" i="29"/>
  <c r="V2332" i="29"/>
  <c r="T2348" i="29"/>
  <c r="U2348" i="29"/>
  <c r="V2348" i="29"/>
  <c r="T2364" i="29"/>
  <c r="U2364" i="29"/>
  <c r="V2364" i="29"/>
  <c r="T2380" i="29"/>
  <c r="U2380" i="29"/>
  <c r="V2380" i="29"/>
  <c r="T2396" i="29"/>
  <c r="U2396" i="29"/>
  <c r="V2396" i="29"/>
  <c r="T2412" i="29"/>
  <c r="U2412" i="29"/>
  <c r="V2412" i="29"/>
  <c r="T2428" i="29"/>
  <c r="U2428" i="29"/>
  <c r="V2428" i="29"/>
  <c r="T2444" i="29"/>
  <c r="U2444" i="29"/>
  <c r="V2444" i="29"/>
  <c r="T2460" i="29"/>
  <c r="U2460" i="29"/>
  <c r="V2460" i="29"/>
  <c r="T2476" i="29"/>
  <c r="U2476" i="29"/>
  <c r="V2476" i="29"/>
  <c r="T2492" i="29"/>
  <c r="U2492" i="29"/>
  <c r="V2492" i="29"/>
  <c r="T2508" i="29"/>
  <c r="U2508" i="29"/>
  <c r="V2508" i="29"/>
  <c r="T2524" i="29"/>
  <c r="U2524" i="29"/>
  <c r="V2524" i="29"/>
  <c r="T2540" i="29"/>
  <c r="U2540" i="29"/>
  <c r="V2540" i="29"/>
  <c r="T2556" i="29"/>
  <c r="U2556" i="29"/>
  <c r="V2556" i="29"/>
  <c r="T2572" i="29"/>
  <c r="U2572" i="29"/>
  <c r="V2572" i="29"/>
  <c r="U2000" i="29"/>
  <c r="T2000" i="29"/>
  <c r="V2000" i="29"/>
  <c r="V2017" i="29"/>
  <c r="T2017" i="29"/>
  <c r="U2017" i="29"/>
  <c r="V2033" i="29"/>
  <c r="T2033" i="29"/>
  <c r="U2033" i="29"/>
  <c r="V2049" i="29"/>
  <c r="T2049" i="29"/>
  <c r="U2049" i="29"/>
  <c r="V2065" i="29"/>
  <c r="T2065" i="29"/>
  <c r="U2065" i="29"/>
  <c r="V2081" i="29"/>
  <c r="T2081" i="29"/>
  <c r="U2081" i="29"/>
  <c r="V2097" i="29"/>
  <c r="T2097" i="29"/>
  <c r="U2097" i="29"/>
  <c r="V2113" i="29"/>
  <c r="T2113" i="29"/>
  <c r="U2113" i="29"/>
  <c r="V2129" i="29"/>
  <c r="T2129" i="29"/>
  <c r="U2129" i="29"/>
  <c r="V2145" i="29"/>
  <c r="T2145" i="29"/>
  <c r="U2145" i="29"/>
  <c r="V2161" i="29"/>
  <c r="T2161" i="29"/>
  <c r="U2161" i="29"/>
  <c r="V2177" i="29"/>
  <c r="T2177" i="29"/>
  <c r="U2177" i="29"/>
  <c r="V2193" i="29"/>
  <c r="T2193" i="29"/>
  <c r="U2193" i="29"/>
  <c r="V2209" i="29"/>
  <c r="T2209" i="29"/>
  <c r="U2209" i="29"/>
  <c r="V2225" i="29"/>
  <c r="T2225" i="29"/>
  <c r="U2225" i="29"/>
  <c r="V2241" i="29"/>
  <c r="T2241" i="29"/>
  <c r="U2241" i="29"/>
  <c r="V2257" i="29"/>
  <c r="T2257" i="29"/>
  <c r="U2257" i="29"/>
  <c r="V2273" i="29"/>
  <c r="T2273" i="29"/>
  <c r="U2273" i="29"/>
  <c r="V2289" i="29"/>
  <c r="T2289" i="29"/>
  <c r="U2289" i="29"/>
  <c r="V2305" i="29"/>
  <c r="T2305" i="29"/>
  <c r="U2305" i="29"/>
  <c r="V2321" i="29"/>
  <c r="T2321" i="29"/>
  <c r="U2321" i="29"/>
  <c r="V2337" i="29"/>
  <c r="T2337" i="29"/>
  <c r="U2337" i="29"/>
  <c r="V2353" i="29"/>
  <c r="T2353" i="29"/>
  <c r="U2353" i="29"/>
  <c r="V2369" i="29"/>
  <c r="T2369" i="29"/>
  <c r="U2369" i="29"/>
  <c r="V2385" i="29"/>
  <c r="T2385" i="29"/>
  <c r="U2385" i="29"/>
  <c r="V2401" i="29"/>
  <c r="T2401" i="29"/>
  <c r="U2401" i="29"/>
  <c r="V2417" i="29"/>
  <c r="T2417" i="29"/>
  <c r="U2417" i="29"/>
  <c r="V2433" i="29"/>
  <c r="T2433" i="29"/>
  <c r="U2433" i="29"/>
  <c r="V2449" i="29"/>
  <c r="T2449" i="29"/>
  <c r="U2449" i="29"/>
  <c r="V2465" i="29"/>
  <c r="T2465" i="29"/>
  <c r="U2465" i="29"/>
  <c r="V2481" i="29"/>
  <c r="T2481" i="29"/>
  <c r="U2481" i="29"/>
  <c r="V2497" i="29"/>
  <c r="T2497" i="29"/>
  <c r="U2497" i="29"/>
  <c r="V2513" i="29"/>
  <c r="T2513" i="29"/>
  <c r="U2513" i="29"/>
  <c r="V2529" i="29"/>
  <c r="T2529" i="29"/>
  <c r="U2529" i="29"/>
  <c r="V2545" i="29"/>
  <c r="T2545" i="29"/>
  <c r="U2545" i="29"/>
  <c r="V2561" i="29"/>
  <c r="T2561" i="29"/>
  <c r="U2561" i="29"/>
  <c r="V2577" i="29"/>
  <c r="T2577" i="29"/>
  <c r="U2577" i="29"/>
  <c r="U2006" i="29"/>
  <c r="V2006" i="29"/>
  <c r="T2006" i="29"/>
  <c r="U2022" i="29"/>
  <c r="V2022" i="29"/>
  <c r="T2022" i="29"/>
  <c r="U2038" i="29"/>
  <c r="V2038" i="29"/>
  <c r="T2038" i="29"/>
  <c r="U2054" i="29"/>
  <c r="V2054" i="29"/>
  <c r="T2054" i="29"/>
  <c r="U2070" i="29"/>
  <c r="V2070" i="29"/>
  <c r="T2070" i="29"/>
  <c r="U2086" i="29"/>
  <c r="V2086" i="29"/>
  <c r="T2086" i="29"/>
  <c r="U2102" i="29"/>
  <c r="V2102" i="29"/>
  <c r="T2102" i="29"/>
  <c r="U2118" i="29"/>
  <c r="V2118" i="29"/>
  <c r="T2118" i="29"/>
  <c r="U2134" i="29"/>
  <c r="V2134" i="29"/>
  <c r="T2134" i="29"/>
  <c r="U2150" i="29"/>
  <c r="V2150" i="29"/>
  <c r="T2150" i="29"/>
  <c r="U2166" i="29"/>
  <c r="V2166" i="29"/>
  <c r="T2166" i="29"/>
  <c r="U2182" i="29"/>
  <c r="V2182" i="29"/>
  <c r="T2182" i="29"/>
  <c r="U2198" i="29"/>
  <c r="V2198" i="29"/>
  <c r="T2198" i="29"/>
  <c r="U2214" i="29"/>
  <c r="V2214" i="29"/>
  <c r="T2214" i="29"/>
  <c r="U2230" i="29"/>
  <c r="V2230" i="29"/>
  <c r="T2230" i="29"/>
  <c r="U2246" i="29"/>
  <c r="V2246" i="29"/>
  <c r="T2246" i="29"/>
  <c r="U2262" i="29"/>
  <c r="V2262" i="29"/>
  <c r="T2262" i="29"/>
  <c r="U2278" i="29"/>
  <c r="V2278" i="29"/>
  <c r="T2278" i="29"/>
  <c r="U2294" i="29"/>
  <c r="V2294" i="29"/>
  <c r="T2294" i="29"/>
  <c r="U2310" i="29"/>
  <c r="V2310" i="29"/>
  <c r="T2310" i="29"/>
  <c r="U2326" i="29"/>
  <c r="V2326" i="29"/>
  <c r="T2326" i="29"/>
  <c r="U2342" i="29"/>
  <c r="V2342" i="29"/>
  <c r="T2342" i="29"/>
  <c r="U2358" i="29"/>
  <c r="V2358" i="29"/>
  <c r="T2358" i="29"/>
  <c r="U2374" i="29"/>
  <c r="V2374" i="29"/>
  <c r="T2374" i="29"/>
  <c r="U2390" i="29"/>
  <c r="V2390" i="29"/>
  <c r="T2390" i="29"/>
  <c r="U2406" i="29"/>
  <c r="V2406" i="29"/>
  <c r="T2406" i="29"/>
  <c r="U2422" i="29"/>
  <c r="V2422" i="29"/>
  <c r="T2422" i="29"/>
  <c r="U2438" i="29"/>
  <c r="V2438" i="29"/>
  <c r="T2438" i="29"/>
  <c r="U2454" i="29"/>
  <c r="V2454" i="29"/>
  <c r="T2454" i="29"/>
  <c r="U2470" i="29"/>
  <c r="V2470" i="29"/>
  <c r="T2470" i="29"/>
  <c r="U2486" i="29"/>
  <c r="V2486" i="29"/>
  <c r="T2486" i="29"/>
  <c r="U2502" i="29"/>
  <c r="V2502" i="29"/>
  <c r="T2502" i="29"/>
  <c r="U2518" i="29"/>
  <c r="V2518" i="29"/>
  <c r="T2518" i="29"/>
  <c r="U2534" i="29"/>
  <c r="V2534" i="29"/>
  <c r="T2534" i="29"/>
  <c r="U2550" i="29"/>
  <c r="V2550" i="29"/>
  <c r="T2550" i="29"/>
  <c r="U2566" i="29"/>
  <c r="V2566" i="29"/>
  <c r="T2566" i="29"/>
  <c r="T2583" i="29"/>
  <c r="U2583" i="29"/>
  <c r="V2583" i="29"/>
  <c r="T2599" i="29"/>
  <c r="U2599" i="29"/>
  <c r="V2599" i="29"/>
  <c r="T2615" i="29"/>
  <c r="U2615" i="29"/>
  <c r="V2615" i="29"/>
  <c r="T2631" i="29"/>
  <c r="U2631" i="29"/>
  <c r="V2631" i="29"/>
  <c r="T2647" i="29"/>
  <c r="U2647" i="29"/>
  <c r="V2647" i="29"/>
  <c r="T2663" i="29"/>
  <c r="U2663" i="29"/>
  <c r="V2663" i="29"/>
  <c r="T2679" i="29"/>
  <c r="U2679" i="29"/>
  <c r="V2679" i="29"/>
  <c r="T2695" i="29"/>
  <c r="U2695" i="29"/>
  <c r="V2695" i="29"/>
  <c r="T2711" i="29"/>
  <c r="U2711" i="29"/>
  <c r="V2711" i="29"/>
  <c r="T2727" i="29"/>
  <c r="U2727" i="29"/>
  <c r="V2727" i="29"/>
  <c r="T2743" i="29"/>
  <c r="U2743" i="29"/>
  <c r="V2743" i="29"/>
  <c r="T2759" i="29"/>
  <c r="U2759" i="29"/>
  <c r="V2759" i="29"/>
  <c r="T2775" i="29"/>
  <c r="U2775" i="29"/>
  <c r="V2775" i="29"/>
  <c r="T2791" i="29"/>
  <c r="U2791" i="29"/>
  <c r="V2791" i="29"/>
  <c r="T2807" i="29"/>
  <c r="U2807" i="29"/>
  <c r="V2807" i="29"/>
  <c r="T2823" i="29"/>
  <c r="U2823" i="29"/>
  <c r="V2823" i="29"/>
  <c r="T2839" i="29"/>
  <c r="U2839" i="29"/>
  <c r="V2839" i="29"/>
  <c r="T2855" i="29"/>
  <c r="U2855" i="29"/>
  <c r="V2855" i="29"/>
  <c r="T2871" i="29"/>
  <c r="U2871" i="29"/>
  <c r="V2871" i="29"/>
  <c r="T2887" i="29"/>
  <c r="U2887" i="29"/>
  <c r="V2887" i="29"/>
  <c r="T2903" i="29"/>
  <c r="U2903" i="29"/>
  <c r="V2903" i="29"/>
  <c r="T2919" i="29"/>
  <c r="U2919" i="29"/>
  <c r="V2919" i="29"/>
  <c r="T2935" i="29"/>
  <c r="U2935" i="29"/>
  <c r="V2935" i="29"/>
  <c r="T2951" i="29"/>
  <c r="U2951" i="29"/>
  <c r="V2951" i="29"/>
  <c r="T2967" i="29"/>
  <c r="U2967" i="29"/>
  <c r="V2967" i="29"/>
  <c r="T2983" i="29"/>
  <c r="U2983" i="29"/>
  <c r="V2983" i="29"/>
  <c r="T2999" i="29"/>
  <c r="U2999" i="29"/>
  <c r="V2999" i="29"/>
  <c r="T3015" i="29"/>
  <c r="U3015" i="29"/>
  <c r="V3015" i="29"/>
  <c r="T3031" i="29"/>
  <c r="U3031" i="29"/>
  <c r="V3031" i="29"/>
  <c r="T3047" i="29"/>
  <c r="U3047" i="29"/>
  <c r="V3047" i="29"/>
  <c r="T3063" i="29"/>
  <c r="U3063" i="29"/>
  <c r="V3063" i="29"/>
  <c r="T3079" i="29"/>
  <c r="U3079" i="29"/>
  <c r="V3079" i="29"/>
  <c r="T3095" i="29"/>
  <c r="U3095" i="29"/>
  <c r="V3095" i="29"/>
  <c r="T3111" i="29"/>
  <c r="U3111" i="29"/>
  <c r="V3111" i="29"/>
  <c r="T3127" i="29"/>
  <c r="U3127" i="29"/>
  <c r="V3127" i="29"/>
  <c r="T3143" i="29"/>
  <c r="U3143" i="29"/>
  <c r="V3143" i="29"/>
  <c r="T3159" i="29"/>
  <c r="U3159" i="29"/>
  <c r="V3159" i="29"/>
  <c r="T2592" i="29"/>
  <c r="U2592" i="29"/>
  <c r="V2592" i="29"/>
  <c r="T2608" i="29"/>
  <c r="U2608" i="29"/>
  <c r="V2608" i="29"/>
  <c r="T2624" i="29"/>
  <c r="U2624" i="29"/>
  <c r="V2624" i="29"/>
  <c r="T2640" i="29"/>
  <c r="U2640" i="29"/>
  <c r="V2640" i="29"/>
  <c r="T2656" i="29"/>
  <c r="U2656" i="29"/>
  <c r="V2656" i="29"/>
  <c r="T2672" i="29"/>
  <c r="U2672" i="29"/>
  <c r="V2672" i="29"/>
  <c r="T2688" i="29"/>
  <c r="U2688" i="29"/>
  <c r="V2688" i="29"/>
  <c r="T2704" i="29"/>
  <c r="U2704" i="29"/>
  <c r="V2704" i="29"/>
  <c r="T2720" i="29"/>
  <c r="U2720" i="29"/>
  <c r="V2720" i="29"/>
  <c r="T2736" i="29"/>
  <c r="U2736" i="29"/>
  <c r="V2736" i="29"/>
  <c r="T2752" i="29"/>
  <c r="U2752" i="29"/>
  <c r="V2752" i="29"/>
  <c r="T2768" i="29"/>
  <c r="U2768" i="29"/>
  <c r="V2768" i="29"/>
  <c r="T2784" i="29"/>
  <c r="U2784" i="29"/>
  <c r="V2784" i="29"/>
  <c r="T2800" i="29"/>
  <c r="U2800" i="29"/>
  <c r="V2800" i="29"/>
  <c r="T2816" i="29"/>
  <c r="U2816" i="29"/>
  <c r="V2816" i="29"/>
  <c r="T2832" i="29"/>
  <c r="U2832" i="29"/>
  <c r="V2832" i="29"/>
  <c r="T2848" i="29"/>
  <c r="U2848" i="29"/>
  <c r="V2848" i="29"/>
  <c r="T2864" i="29"/>
  <c r="U2864" i="29"/>
  <c r="V2864" i="29"/>
  <c r="T2880" i="29"/>
  <c r="U2880" i="29"/>
  <c r="V2880" i="29"/>
  <c r="T2896" i="29"/>
  <c r="U2896" i="29"/>
  <c r="V2896" i="29"/>
  <c r="T2912" i="29"/>
  <c r="U2912" i="29"/>
  <c r="V2912" i="29"/>
  <c r="T2928" i="29"/>
  <c r="U2928" i="29"/>
  <c r="V2928" i="29"/>
  <c r="T2944" i="29"/>
  <c r="U2944" i="29"/>
  <c r="V2944" i="29"/>
  <c r="T2960" i="29"/>
  <c r="U2960" i="29"/>
  <c r="V2960" i="29"/>
  <c r="T2976" i="29"/>
  <c r="U2976" i="29"/>
  <c r="V2976" i="29"/>
  <c r="T2992" i="29"/>
  <c r="U2992" i="29"/>
  <c r="V2992" i="29"/>
  <c r="T3008" i="29"/>
  <c r="U3008" i="29"/>
  <c r="V3008" i="29"/>
  <c r="T3024" i="29"/>
  <c r="U3024" i="29"/>
  <c r="V3024" i="29"/>
  <c r="T3040" i="29"/>
  <c r="U3040" i="29"/>
  <c r="V3040" i="29"/>
  <c r="T3056" i="29"/>
  <c r="U3056" i="29"/>
  <c r="V3056" i="29"/>
  <c r="T3072" i="29"/>
  <c r="U3072" i="29"/>
  <c r="V3072" i="29"/>
  <c r="T3088" i="29"/>
  <c r="U3088" i="29"/>
  <c r="V3088" i="29"/>
  <c r="T3104" i="29"/>
  <c r="U3104" i="29"/>
  <c r="V3104" i="29"/>
  <c r="T3120" i="29"/>
  <c r="U3120" i="29"/>
  <c r="V3120" i="29"/>
  <c r="T3136" i="29"/>
  <c r="U3136" i="29"/>
  <c r="V3136" i="29"/>
  <c r="T3152" i="29"/>
  <c r="U3152" i="29"/>
  <c r="V3152" i="29"/>
  <c r="V2585" i="29"/>
  <c r="T2585" i="29"/>
  <c r="U2585" i="29"/>
  <c r="V2601" i="29"/>
  <c r="T2601" i="29"/>
  <c r="U2601" i="29"/>
  <c r="V2617" i="29"/>
  <c r="T2617" i="29"/>
  <c r="U2617" i="29"/>
  <c r="V2633" i="29"/>
  <c r="T2633" i="29"/>
  <c r="U2633" i="29"/>
  <c r="V2649" i="29"/>
  <c r="T2649" i="29"/>
  <c r="U2649" i="29"/>
  <c r="V2665" i="29"/>
  <c r="T2665" i="29"/>
  <c r="U2665" i="29"/>
  <c r="V2681" i="29"/>
  <c r="T2681" i="29"/>
  <c r="U2681" i="29"/>
  <c r="V2697" i="29"/>
  <c r="T2697" i="29"/>
  <c r="U2697" i="29"/>
  <c r="V2713" i="29"/>
  <c r="T2713" i="29"/>
  <c r="U2713" i="29"/>
  <c r="V2729" i="29"/>
  <c r="T2729" i="29"/>
  <c r="U2729" i="29"/>
  <c r="V2745" i="29"/>
  <c r="T2745" i="29"/>
  <c r="U2745" i="29"/>
  <c r="V2761" i="29"/>
  <c r="T2761" i="29"/>
  <c r="U2761" i="29"/>
  <c r="V2777" i="29"/>
  <c r="T2777" i="29"/>
  <c r="U2777" i="29"/>
  <c r="V2793" i="29"/>
  <c r="T2793" i="29"/>
  <c r="U2793" i="29"/>
  <c r="V2809" i="29"/>
  <c r="T2809" i="29"/>
  <c r="U2809" i="29"/>
  <c r="V2825" i="29"/>
  <c r="T2825" i="29"/>
  <c r="U2825" i="29"/>
  <c r="V2841" i="29"/>
  <c r="T2841" i="29"/>
  <c r="U2841" i="29"/>
  <c r="V2857" i="29"/>
  <c r="T2857" i="29"/>
  <c r="U2857" i="29"/>
  <c r="V2873" i="29"/>
  <c r="T2873" i="29"/>
  <c r="U2873" i="29"/>
  <c r="V2889" i="29"/>
  <c r="T2889" i="29"/>
  <c r="U2889" i="29"/>
  <c r="V2905" i="29"/>
  <c r="T2905" i="29"/>
  <c r="U2905" i="29"/>
  <c r="V2921" i="29"/>
  <c r="T2921" i="29"/>
  <c r="U2921" i="29"/>
  <c r="V2937" i="29"/>
  <c r="T2937" i="29"/>
  <c r="U2937" i="29"/>
  <c r="V2953" i="29"/>
  <c r="T2953" i="29"/>
  <c r="U2953" i="29"/>
  <c r="V2969" i="29"/>
  <c r="T2969" i="29"/>
  <c r="U2969" i="29"/>
  <c r="V2985" i="29"/>
  <c r="T2985" i="29"/>
  <c r="U2985" i="29"/>
  <c r="V3001" i="29"/>
  <c r="T3001" i="29"/>
  <c r="U3001" i="29"/>
  <c r="V3017" i="29"/>
  <c r="T3017" i="29"/>
  <c r="U3017" i="29"/>
  <c r="V3033" i="29"/>
  <c r="T3033" i="29"/>
  <c r="U3033" i="29"/>
  <c r="V3049" i="29"/>
  <c r="T3049" i="29"/>
  <c r="U3049" i="29"/>
  <c r="V3065" i="29"/>
  <c r="T3065" i="29"/>
  <c r="U3065" i="29"/>
  <c r="V3081" i="29"/>
  <c r="T3081" i="29"/>
  <c r="U3081" i="29"/>
  <c r="V3097" i="29"/>
  <c r="T3097" i="29"/>
  <c r="U3097" i="29"/>
  <c r="V3113" i="29"/>
  <c r="T3113" i="29"/>
  <c r="U3113" i="29"/>
  <c r="V3129" i="29"/>
  <c r="T3129" i="29"/>
  <c r="U3129" i="29"/>
  <c r="V3145" i="29"/>
  <c r="T3145" i="29"/>
  <c r="U3145" i="29"/>
  <c r="V3161" i="29"/>
  <c r="T3161" i="29"/>
  <c r="U3161" i="29"/>
  <c r="U2590" i="29"/>
  <c r="V2590" i="29"/>
  <c r="T2590" i="29"/>
  <c r="U2606" i="29"/>
  <c r="V2606" i="29"/>
  <c r="T2606" i="29"/>
  <c r="U2622" i="29"/>
  <c r="V2622" i="29"/>
  <c r="T2622" i="29"/>
  <c r="U2638" i="29"/>
  <c r="V2638" i="29"/>
  <c r="T2638" i="29"/>
  <c r="U2654" i="29"/>
  <c r="V2654" i="29"/>
  <c r="T2654" i="29"/>
  <c r="U2670" i="29"/>
  <c r="V2670" i="29"/>
  <c r="T2670" i="29"/>
  <c r="U2686" i="29"/>
  <c r="V2686" i="29"/>
  <c r="T2686" i="29"/>
  <c r="U2702" i="29"/>
  <c r="V2702" i="29"/>
  <c r="T2702" i="29"/>
  <c r="U2718" i="29"/>
  <c r="V2718" i="29"/>
  <c r="T2718" i="29"/>
  <c r="U2734" i="29"/>
  <c r="V2734" i="29"/>
  <c r="T2734" i="29"/>
  <c r="U2750" i="29"/>
  <c r="V2750" i="29"/>
  <c r="T2750" i="29"/>
  <c r="U2766" i="29"/>
  <c r="V2766" i="29"/>
  <c r="T2766" i="29"/>
  <c r="U2782" i="29"/>
  <c r="V2782" i="29"/>
  <c r="T2782" i="29"/>
  <c r="U2798" i="29"/>
  <c r="V2798" i="29"/>
  <c r="T2798" i="29"/>
  <c r="U2814" i="29"/>
  <c r="V2814" i="29"/>
  <c r="T2814" i="29"/>
  <c r="U2830" i="29"/>
  <c r="V2830" i="29"/>
  <c r="T2830" i="29"/>
  <c r="U2846" i="29"/>
  <c r="V2846" i="29"/>
  <c r="T2846" i="29"/>
  <c r="U2862" i="29"/>
  <c r="V2862" i="29"/>
  <c r="T2862" i="29"/>
  <c r="U2878" i="29"/>
  <c r="V2878" i="29"/>
  <c r="T2878" i="29"/>
  <c r="U2894" i="29"/>
  <c r="V2894" i="29"/>
  <c r="T2894" i="29"/>
  <c r="U2910" i="29"/>
  <c r="V2910" i="29"/>
  <c r="T2910" i="29"/>
  <c r="U2926" i="29"/>
  <c r="V2926" i="29"/>
  <c r="T2926" i="29"/>
  <c r="U2942" i="29"/>
  <c r="V2942" i="29"/>
  <c r="T2942" i="29"/>
  <c r="U2958" i="29"/>
  <c r="V2958" i="29"/>
  <c r="T2958" i="29"/>
  <c r="U2974" i="29"/>
  <c r="V2974" i="29"/>
  <c r="T2974" i="29"/>
  <c r="U2990" i="29"/>
  <c r="V2990" i="29"/>
  <c r="T2990" i="29"/>
  <c r="U3006" i="29"/>
  <c r="V3006" i="29"/>
  <c r="T3006" i="29"/>
  <c r="U3022" i="29"/>
  <c r="V3022" i="29"/>
  <c r="T3022" i="29"/>
  <c r="U3038" i="29"/>
  <c r="V3038" i="29"/>
  <c r="T3038" i="29"/>
  <c r="U3054" i="29"/>
  <c r="V3054" i="29"/>
  <c r="T3054" i="29"/>
  <c r="U3070" i="29"/>
  <c r="V3070" i="29"/>
  <c r="T3070" i="29"/>
  <c r="U3086" i="29"/>
  <c r="V3086" i="29"/>
  <c r="T3086" i="29"/>
  <c r="U3102" i="29"/>
  <c r="V3102" i="29"/>
  <c r="T3102" i="29"/>
  <c r="U3118" i="29"/>
  <c r="V3118" i="29"/>
  <c r="T3118" i="29"/>
  <c r="U3134" i="29"/>
  <c r="V3134" i="29"/>
  <c r="T3134" i="29"/>
  <c r="U3150" i="29"/>
  <c r="V3150" i="29"/>
  <c r="T3150" i="29"/>
  <c r="U3166" i="29"/>
  <c r="V3166" i="29"/>
  <c r="T3166" i="29"/>
  <c r="T3179" i="29"/>
  <c r="U3179" i="29"/>
  <c r="V3179" i="29"/>
  <c r="T3195" i="29"/>
  <c r="U3195" i="29"/>
  <c r="V3195" i="29"/>
  <c r="T3211" i="29"/>
  <c r="U3211" i="29"/>
  <c r="V3211" i="29"/>
  <c r="T3227" i="29"/>
  <c r="U3227" i="29"/>
  <c r="V3227" i="29"/>
  <c r="T3243" i="29"/>
  <c r="U3243" i="29"/>
  <c r="V3243" i="29"/>
  <c r="T3259" i="29"/>
  <c r="U3259" i="29"/>
  <c r="V3259" i="29"/>
  <c r="T3275" i="29"/>
  <c r="U3275" i="29"/>
  <c r="V3275" i="29"/>
  <c r="T3291" i="29"/>
  <c r="U3291" i="29"/>
  <c r="V3291" i="29"/>
  <c r="T3307" i="29"/>
  <c r="U3307" i="29"/>
  <c r="V3307" i="29"/>
  <c r="T3323" i="29"/>
  <c r="U3323" i="29"/>
  <c r="V3323" i="29"/>
  <c r="T3339" i="29"/>
  <c r="U3339" i="29"/>
  <c r="V3339" i="29"/>
  <c r="T3355" i="29"/>
  <c r="U3355" i="29"/>
  <c r="V3355" i="29"/>
  <c r="T3371" i="29"/>
  <c r="U3371" i="29"/>
  <c r="V3371" i="29"/>
  <c r="T3387" i="29"/>
  <c r="U3387" i="29"/>
  <c r="V3387" i="29"/>
  <c r="T3403" i="29"/>
  <c r="U3403" i="29"/>
  <c r="V3403" i="29"/>
  <c r="T3419" i="29"/>
  <c r="U3419" i="29"/>
  <c r="V3419" i="29"/>
  <c r="T3435" i="29"/>
  <c r="U3435" i="29"/>
  <c r="V3435" i="29"/>
  <c r="T3451" i="29"/>
  <c r="U3451" i="29"/>
  <c r="V3451" i="29"/>
  <c r="T3467" i="29"/>
  <c r="U3467" i="29"/>
  <c r="V3467" i="29"/>
  <c r="T3483" i="29"/>
  <c r="U3483" i="29"/>
  <c r="V3483" i="29"/>
  <c r="T3499" i="29"/>
  <c r="U3499" i="29"/>
  <c r="V3499" i="29"/>
  <c r="T3515" i="29"/>
  <c r="U3515" i="29"/>
  <c r="V3515" i="29"/>
  <c r="T3531" i="29"/>
  <c r="U3531" i="29"/>
  <c r="V3531" i="29"/>
  <c r="T3547" i="29"/>
  <c r="U3547" i="29"/>
  <c r="V3547" i="29"/>
  <c r="T3563" i="29"/>
  <c r="U3563" i="29"/>
  <c r="V3563" i="29"/>
  <c r="T3579" i="29"/>
  <c r="U3579" i="29"/>
  <c r="V3579" i="29"/>
  <c r="T3595" i="29"/>
  <c r="U3595" i="29"/>
  <c r="V3595" i="29"/>
  <c r="T3611" i="29"/>
  <c r="U3611" i="29"/>
  <c r="V3611" i="29"/>
  <c r="T3627" i="29"/>
  <c r="U3627" i="29"/>
  <c r="V3627" i="29"/>
  <c r="T3643" i="29"/>
  <c r="U3643" i="29"/>
  <c r="V3643" i="29"/>
  <c r="T3659" i="29"/>
  <c r="U3659" i="29"/>
  <c r="V3659" i="29"/>
  <c r="T3168" i="29"/>
  <c r="U3168" i="29"/>
  <c r="V3168" i="29"/>
  <c r="T3184" i="29"/>
  <c r="U3184" i="29"/>
  <c r="V3184" i="29"/>
  <c r="T3200" i="29"/>
  <c r="U3200" i="29"/>
  <c r="V3200" i="29"/>
  <c r="T3216" i="29"/>
  <c r="U3216" i="29"/>
  <c r="V3216" i="29"/>
  <c r="T3232" i="29"/>
  <c r="U3232" i="29"/>
  <c r="V3232" i="29"/>
  <c r="T3248" i="29"/>
  <c r="U3248" i="29"/>
  <c r="V3248" i="29"/>
  <c r="T3264" i="29"/>
  <c r="U3264" i="29"/>
  <c r="V3264" i="29"/>
  <c r="T3280" i="29"/>
  <c r="U3280" i="29"/>
  <c r="V3280" i="29"/>
  <c r="T3296" i="29"/>
  <c r="U3296" i="29"/>
  <c r="V3296" i="29"/>
  <c r="T3312" i="29"/>
  <c r="U3312" i="29"/>
  <c r="V3312" i="29"/>
  <c r="T3328" i="29"/>
  <c r="U3328" i="29"/>
  <c r="V3328" i="29"/>
  <c r="T3344" i="29"/>
  <c r="U3344" i="29"/>
  <c r="V3344" i="29"/>
  <c r="T3360" i="29"/>
  <c r="U3360" i="29"/>
  <c r="V3360" i="29"/>
  <c r="T3376" i="29"/>
  <c r="U3376" i="29"/>
  <c r="V3376" i="29"/>
  <c r="T3392" i="29"/>
  <c r="U3392" i="29"/>
  <c r="V3392" i="29"/>
  <c r="T3408" i="29"/>
  <c r="U3408" i="29"/>
  <c r="V3408" i="29"/>
  <c r="T3424" i="29"/>
  <c r="U3424" i="29"/>
  <c r="V3424" i="29"/>
  <c r="T3440" i="29"/>
  <c r="U3440" i="29"/>
  <c r="V3440" i="29"/>
  <c r="T3456" i="29"/>
  <c r="U3456" i="29"/>
  <c r="V3456" i="29"/>
  <c r="T3472" i="29"/>
  <c r="U3472" i="29"/>
  <c r="V3472" i="29"/>
  <c r="T3488" i="29"/>
  <c r="U3488" i="29"/>
  <c r="V3488" i="29"/>
  <c r="T3504" i="29"/>
  <c r="U3504" i="29"/>
  <c r="V3504" i="29"/>
  <c r="T3520" i="29"/>
  <c r="U3520" i="29"/>
  <c r="V3520" i="29"/>
  <c r="T3536" i="29"/>
  <c r="U3536" i="29"/>
  <c r="V3536" i="29"/>
  <c r="T3552" i="29"/>
  <c r="U3552" i="29"/>
  <c r="V3552" i="29"/>
  <c r="T3568" i="29"/>
  <c r="U3568" i="29"/>
  <c r="V3568" i="29"/>
  <c r="T3584" i="29"/>
  <c r="U3584" i="29"/>
  <c r="V3584" i="29"/>
  <c r="T3600" i="29"/>
  <c r="U3600" i="29"/>
  <c r="V3600" i="29"/>
  <c r="T3616" i="29"/>
  <c r="V3616" i="29"/>
  <c r="U3616" i="29"/>
  <c r="T3632" i="29"/>
  <c r="V3632" i="29"/>
  <c r="U3632" i="29"/>
  <c r="T3648" i="29"/>
  <c r="V3648" i="29"/>
  <c r="U3648" i="29"/>
  <c r="T3664" i="29"/>
  <c r="V3664" i="29"/>
  <c r="U3664" i="29"/>
  <c r="T3680" i="29"/>
  <c r="V3680" i="29"/>
  <c r="U3680" i="29"/>
  <c r="T3696" i="29"/>
  <c r="V3696" i="29"/>
  <c r="U3696" i="29"/>
  <c r="T3712" i="29"/>
  <c r="V3712" i="29"/>
  <c r="U3712" i="29"/>
  <c r="T3728" i="29"/>
  <c r="V3728" i="29"/>
  <c r="U3728" i="29"/>
  <c r="T3744" i="29"/>
  <c r="V3744" i="29"/>
  <c r="U3744" i="29"/>
  <c r="V3177" i="29"/>
  <c r="T3177" i="29"/>
  <c r="U3177" i="29"/>
  <c r="V3193" i="29"/>
  <c r="T3193" i="29"/>
  <c r="U3193" i="29"/>
  <c r="V3209" i="29"/>
  <c r="T3209" i="29"/>
  <c r="U3209" i="29"/>
  <c r="V3225" i="29"/>
  <c r="T3225" i="29"/>
  <c r="U3225" i="29"/>
  <c r="V3241" i="29"/>
  <c r="T3241" i="29"/>
  <c r="U3241" i="29"/>
  <c r="V3257" i="29"/>
  <c r="T3257" i="29"/>
  <c r="U3257" i="29"/>
  <c r="V3273" i="29"/>
  <c r="T3273" i="29"/>
  <c r="U3273" i="29"/>
  <c r="V3289" i="29"/>
  <c r="T3289" i="29"/>
  <c r="U3289" i="29"/>
  <c r="V3305" i="29"/>
  <c r="T3305" i="29"/>
  <c r="U3305" i="29"/>
  <c r="V3321" i="29"/>
  <c r="T3321" i="29"/>
  <c r="U3321" i="29"/>
  <c r="V3337" i="29"/>
  <c r="T3337" i="29"/>
  <c r="U3337" i="29"/>
  <c r="V3353" i="29"/>
  <c r="T3353" i="29"/>
  <c r="U3353" i="29"/>
  <c r="V3369" i="29"/>
  <c r="T3369" i="29"/>
  <c r="U3369" i="29"/>
  <c r="V3385" i="29"/>
  <c r="T3385" i="29"/>
  <c r="U3385" i="29"/>
  <c r="V3401" i="29"/>
  <c r="T3401" i="29"/>
  <c r="U3401" i="29"/>
  <c r="V3417" i="29"/>
  <c r="T3417" i="29"/>
  <c r="U3417" i="29"/>
  <c r="V3433" i="29"/>
  <c r="T3433" i="29"/>
  <c r="U3433" i="29"/>
  <c r="V3449" i="29"/>
  <c r="T3449" i="29"/>
  <c r="U3449" i="29"/>
  <c r="V3465" i="29"/>
  <c r="T3465" i="29"/>
  <c r="U3465" i="29"/>
  <c r="V3481" i="29"/>
  <c r="T3481" i="29"/>
  <c r="U3481" i="29"/>
  <c r="V3497" i="29"/>
  <c r="T3497" i="29"/>
  <c r="U3497" i="29"/>
  <c r="V3513" i="29"/>
  <c r="T3513" i="29"/>
  <c r="U3513" i="29"/>
  <c r="V3529" i="29"/>
  <c r="T3529" i="29"/>
  <c r="U3529" i="29"/>
  <c r="V3545" i="29"/>
  <c r="T3545" i="29"/>
  <c r="U3545" i="29"/>
  <c r="V3561" i="29"/>
  <c r="T3561" i="29"/>
  <c r="U3561" i="29"/>
  <c r="V3577" i="29"/>
  <c r="T3577" i="29"/>
  <c r="U3577" i="29"/>
  <c r="V3593" i="29"/>
  <c r="T3593" i="29"/>
  <c r="U3593" i="29"/>
  <c r="U3174" i="29"/>
  <c r="V3174" i="29"/>
  <c r="T3174" i="29"/>
  <c r="U3190" i="29"/>
  <c r="V3190" i="29"/>
  <c r="T3190" i="29"/>
  <c r="U3206" i="29"/>
  <c r="V3206" i="29"/>
  <c r="T3206" i="29"/>
  <c r="U3222" i="29"/>
  <c r="V3222" i="29"/>
  <c r="T3222" i="29"/>
  <c r="U3238" i="29"/>
  <c r="V3238" i="29"/>
  <c r="T3238" i="29"/>
  <c r="U3254" i="29"/>
  <c r="V3254" i="29"/>
  <c r="T3254" i="29"/>
  <c r="U3270" i="29"/>
  <c r="V3270" i="29"/>
  <c r="T3270" i="29"/>
  <c r="U3286" i="29"/>
  <c r="V3286" i="29"/>
  <c r="T3286" i="29"/>
  <c r="U3302" i="29"/>
  <c r="V3302" i="29"/>
  <c r="T3302" i="29"/>
  <c r="U3318" i="29"/>
  <c r="V3318" i="29"/>
  <c r="T3318" i="29"/>
  <c r="U3334" i="29"/>
  <c r="V3334" i="29"/>
  <c r="T3334" i="29"/>
  <c r="U3350" i="29"/>
  <c r="V3350" i="29"/>
  <c r="T3350" i="29"/>
  <c r="U3366" i="29"/>
  <c r="V3366" i="29"/>
  <c r="T3366" i="29"/>
  <c r="U3382" i="29"/>
  <c r="V3382" i="29"/>
  <c r="T3382" i="29"/>
  <c r="U3398" i="29"/>
  <c r="V3398" i="29"/>
  <c r="T3398" i="29"/>
  <c r="U3414" i="29"/>
  <c r="V3414" i="29"/>
  <c r="T3414" i="29"/>
  <c r="U3430" i="29"/>
  <c r="V3430" i="29"/>
  <c r="T3430" i="29"/>
  <c r="U3446" i="29"/>
  <c r="V3446" i="29"/>
  <c r="T3446" i="29"/>
  <c r="U3462" i="29"/>
  <c r="V3462" i="29"/>
  <c r="T3462" i="29"/>
  <c r="U3478" i="29"/>
  <c r="V3478" i="29"/>
  <c r="T3478" i="29"/>
  <c r="U3494" i="29"/>
  <c r="V3494" i="29"/>
  <c r="T3494" i="29"/>
  <c r="U3510" i="29"/>
  <c r="V3510" i="29"/>
  <c r="T3510" i="29"/>
  <c r="U3526" i="29"/>
  <c r="V3526" i="29"/>
  <c r="T3526" i="29"/>
  <c r="U3542" i="29"/>
  <c r="V3542" i="29"/>
  <c r="T3542" i="29"/>
  <c r="U3558" i="29"/>
  <c r="V3558" i="29"/>
  <c r="T3558" i="29"/>
  <c r="U3574" i="29"/>
  <c r="V3574" i="29"/>
  <c r="T3574" i="29"/>
  <c r="U3590" i="29"/>
  <c r="V3590" i="29"/>
  <c r="T3590" i="29"/>
  <c r="U3606" i="29"/>
  <c r="V3606" i="29"/>
  <c r="T3606" i="29"/>
  <c r="U3622" i="29"/>
  <c r="V3622" i="29"/>
  <c r="T3622" i="29"/>
  <c r="U3638" i="29"/>
  <c r="V3638" i="29"/>
  <c r="T3638" i="29"/>
  <c r="U3654" i="29"/>
  <c r="V3654" i="29"/>
  <c r="T3654" i="29"/>
  <c r="U3670" i="29"/>
  <c r="V3670" i="29"/>
  <c r="T3670" i="29"/>
  <c r="V3686" i="29"/>
  <c r="T3686" i="29"/>
  <c r="U3686" i="29"/>
  <c r="V3702" i="29"/>
  <c r="T3702" i="29"/>
  <c r="U3702" i="29"/>
  <c r="V3718" i="29"/>
  <c r="T3718" i="29"/>
  <c r="U3718" i="29"/>
  <c r="V3734" i="29"/>
  <c r="T3734" i="29"/>
  <c r="U3734" i="29"/>
  <c r="T3750" i="29"/>
  <c r="U3750" i="29"/>
  <c r="V3750" i="29"/>
  <c r="V3665" i="29"/>
  <c r="U3665" i="29"/>
  <c r="T3665" i="29"/>
  <c r="U3705" i="29"/>
  <c r="T3705" i="29"/>
  <c r="V3705" i="29"/>
  <c r="U3737" i="29"/>
  <c r="V3737" i="29"/>
  <c r="T3737" i="29"/>
  <c r="T3761" i="29"/>
  <c r="U3761" i="29"/>
  <c r="V3761" i="29"/>
  <c r="T3777" i="29"/>
  <c r="U3777" i="29"/>
  <c r="V3777" i="29"/>
  <c r="T3793" i="29"/>
  <c r="U3793" i="29"/>
  <c r="V3793" i="29"/>
  <c r="T3809" i="29"/>
  <c r="U3809" i="29"/>
  <c r="V3809" i="29"/>
  <c r="T3825" i="29"/>
  <c r="U3825" i="29"/>
  <c r="V3825" i="29"/>
  <c r="T3841" i="29"/>
  <c r="U3841" i="29"/>
  <c r="V3841" i="29"/>
  <c r="T3857" i="29"/>
  <c r="U3857" i="29"/>
  <c r="V3857" i="29"/>
  <c r="T3873" i="29"/>
  <c r="U3873" i="29"/>
  <c r="V3873" i="29"/>
  <c r="T3889" i="29"/>
  <c r="U3889" i="29"/>
  <c r="V3889" i="29"/>
  <c r="T3905" i="29"/>
  <c r="U3905" i="29"/>
  <c r="V3905" i="29"/>
  <c r="T3921" i="29"/>
  <c r="U3921" i="29"/>
  <c r="V3921" i="29"/>
  <c r="T3937" i="29"/>
  <c r="U3937" i="29"/>
  <c r="V3937" i="29"/>
  <c r="T3953" i="29"/>
  <c r="U3953" i="29"/>
  <c r="V3953" i="29"/>
  <c r="T3969" i="29"/>
  <c r="U3969" i="29"/>
  <c r="V3969" i="29"/>
  <c r="T3985" i="29"/>
  <c r="U3985" i="29"/>
  <c r="V3985" i="29"/>
  <c r="T4001" i="29"/>
  <c r="U4001" i="29"/>
  <c r="V4001" i="29"/>
  <c r="T4017" i="29"/>
  <c r="V4017" i="29"/>
  <c r="U4017" i="29"/>
  <c r="T4033" i="29"/>
  <c r="V4033" i="29"/>
  <c r="U4033" i="29"/>
  <c r="V4003" i="29"/>
  <c r="T4003" i="29"/>
  <c r="U4003" i="29"/>
  <c r="U3743" i="29"/>
  <c r="T3743" i="29"/>
  <c r="V3743" i="29"/>
  <c r="U3764" i="29"/>
  <c r="V3764" i="29"/>
  <c r="T3764" i="29"/>
  <c r="U3796" i="29"/>
  <c r="V3796" i="29"/>
  <c r="T3796" i="29"/>
  <c r="U3848" i="29"/>
  <c r="V3848" i="29"/>
  <c r="T3848" i="29"/>
  <c r="U3904" i="29"/>
  <c r="V3904" i="29"/>
  <c r="T3904" i="29"/>
  <c r="U3920" i="29"/>
  <c r="V3920" i="29"/>
  <c r="T3920" i="29"/>
  <c r="U3968" i="29"/>
  <c r="V3968" i="29"/>
  <c r="T3968" i="29"/>
  <c r="U4016" i="29"/>
  <c r="V4016" i="29"/>
  <c r="T4016" i="29"/>
  <c r="V3621" i="29"/>
  <c r="U3621" i="29"/>
  <c r="T3621" i="29"/>
  <c r="T3675" i="29"/>
  <c r="U3675" i="29"/>
  <c r="V3675" i="29"/>
  <c r="U3707" i="29"/>
  <c r="V3707" i="29"/>
  <c r="T3707" i="29"/>
  <c r="U3739" i="29"/>
  <c r="V3739" i="29"/>
  <c r="T3739" i="29"/>
  <c r="T3762" i="29"/>
  <c r="U3762" i="29"/>
  <c r="V3762" i="29"/>
  <c r="T3778" i="29"/>
  <c r="V3778" i="29"/>
  <c r="U3778" i="29"/>
  <c r="V3794" i="29"/>
  <c r="T3794" i="29"/>
  <c r="U3794" i="29"/>
  <c r="T3810" i="29"/>
  <c r="U3810" i="29"/>
  <c r="V3810" i="29"/>
  <c r="T3826" i="29"/>
  <c r="U3826" i="29"/>
  <c r="V3826" i="29"/>
  <c r="T3842" i="29"/>
  <c r="U3842" i="29"/>
  <c r="V3842" i="29"/>
  <c r="T3858" i="29"/>
  <c r="V3858" i="29"/>
  <c r="U3858" i="29"/>
  <c r="T3874" i="29"/>
  <c r="U3874" i="29"/>
  <c r="V3874" i="29"/>
  <c r="T3890" i="29"/>
  <c r="U3890" i="29"/>
  <c r="V3890" i="29"/>
  <c r="T3906" i="29"/>
  <c r="U3906" i="29"/>
  <c r="V3906" i="29"/>
  <c r="T3922" i="29"/>
  <c r="U3922" i="29"/>
  <c r="V3922" i="29"/>
  <c r="T3938" i="29"/>
  <c r="U3938" i="29"/>
  <c r="V3938" i="29"/>
  <c r="T3954" i="29"/>
  <c r="U3954" i="29"/>
  <c r="V3954" i="29"/>
  <c r="T3970" i="29"/>
  <c r="U3970" i="29"/>
  <c r="V3970" i="29"/>
  <c r="V3986" i="29"/>
  <c r="T3986" i="29"/>
  <c r="U3986" i="29"/>
  <c r="U4002" i="29"/>
  <c r="T4002" i="29"/>
  <c r="V4002" i="29"/>
  <c r="U4018" i="29"/>
  <c r="T4018" i="29"/>
  <c r="V4018" i="29"/>
  <c r="V3999" i="29"/>
  <c r="T3999" i="29"/>
  <c r="U3999" i="29"/>
  <c r="U3749" i="29"/>
  <c r="T3749" i="29"/>
  <c r="V3749" i="29"/>
  <c r="U3820" i="29"/>
  <c r="T3820" i="29"/>
  <c r="V3820" i="29"/>
  <c r="U3892" i="29"/>
  <c r="T3892" i="29"/>
  <c r="V3892" i="29"/>
  <c r="U3960" i="29"/>
  <c r="T3960" i="29"/>
  <c r="V3960" i="29"/>
  <c r="U4004" i="29"/>
  <c r="V4004" i="29"/>
  <c r="T4004" i="29"/>
  <c r="V3609" i="29"/>
  <c r="U3609" i="29"/>
  <c r="T3609" i="29"/>
  <c r="V3673" i="29"/>
  <c r="U3673" i="29"/>
  <c r="T3673" i="29"/>
  <c r="U3701" i="29"/>
  <c r="T3701" i="29"/>
  <c r="V3701" i="29"/>
  <c r="U3733" i="29"/>
  <c r="T3733" i="29"/>
  <c r="V3733" i="29"/>
  <c r="V3759" i="29"/>
  <c r="T3759" i="29"/>
  <c r="U3759" i="29"/>
  <c r="V3775" i="29"/>
  <c r="U3775" i="29"/>
  <c r="T3775" i="29"/>
  <c r="V3791" i="29"/>
  <c r="U3791" i="29"/>
  <c r="T3791" i="29"/>
  <c r="V3807" i="29"/>
  <c r="T3807" i="29"/>
  <c r="U3807" i="29"/>
  <c r="V3823" i="29"/>
  <c r="T3823" i="29"/>
  <c r="U3823" i="29"/>
  <c r="V3839" i="29"/>
  <c r="T3839" i="29"/>
  <c r="U3839" i="29"/>
  <c r="V3855" i="29"/>
  <c r="U3855" i="29"/>
  <c r="T3855" i="29"/>
  <c r="V3871" i="29"/>
  <c r="T3871" i="29"/>
  <c r="U3871" i="29"/>
  <c r="V3887" i="29"/>
  <c r="T3887" i="29"/>
  <c r="U3887" i="29"/>
  <c r="V3903" i="29"/>
  <c r="U3903" i="29"/>
  <c r="T3903" i="29"/>
  <c r="V3919" i="29"/>
  <c r="U3919" i="29"/>
  <c r="T3919" i="29"/>
  <c r="V3935" i="29"/>
  <c r="U3935" i="29"/>
  <c r="T3935" i="29"/>
  <c r="V3951" i="29"/>
  <c r="T3951" i="29"/>
  <c r="U3951" i="29"/>
  <c r="V3967" i="29"/>
  <c r="T3967" i="29"/>
  <c r="U3967" i="29"/>
  <c r="V3987" i="29"/>
  <c r="T3987" i="29"/>
  <c r="U3987" i="29"/>
  <c r="V3645" i="29"/>
  <c r="U3645" i="29"/>
  <c r="T3645" i="29"/>
  <c r="U3828" i="29"/>
  <c r="V3828" i="29"/>
  <c r="T3828" i="29"/>
  <c r="U3856" i="29"/>
  <c r="V3856" i="29"/>
  <c r="T3856" i="29"/>
  <c r="U3888" i="29"/>
  <c r="V3888" i="29"/>
  <c r="T3888" i="29"/>
  <c r="U3980" i="29"/>
  <c r="V3980" i="29"/>
  <c r="T3980" i="29"/>
  <c r="V3661" i="29"/>
  <c r="U3661" i="29"/>
  <c r="T3661" i="29"/>
  <c r="U3703" i="29"/>
  <c r="T3703" i="29"/>
  <c r="V3703" i="29"/>
  <c r="U3900" i="29"/>
  <c r="T3900" i="29"/>
  <c r="V3900" i="29"/>
  <c r="T43" i="29"/>
  <c r="U43" i="29"/>
  <c r="V43" i="29"/>
  <c r="T40" i="29"/>
  <c r="U40" i="29"/>
  <c r="V40" i="29"/>
  <c r="V33" i="29"/>
  <c r="T33" i="29"/>
  <c r="U33" i="29"/>
  <c r="T108" i="29"/>
  <c r="U108" i="29"/>
  <c r="V108" i="29"/>
  <c r="V110" i="29"/>
  <c r="T110" i="29"/>
  <c r="U110" i="29"/>
  <c r="U103" i="29"/>
  <c r="V103" i="29"/>
  <c r="T103" i="29"/>
  <c r="V151" i="29"/>
  <c r="T151" i="29"/>
  <c r="U151" i="29"/>
  <c r="T198" i="29"/>
  <c r="U198" i="29"/>
  <c r="V198" i="29"/>
  <c r="T3" i="29"/>
  <c r="U3" i="29"/>
  <c r="V3" i="29"/>
  <c r="T35" i="29"/>
  <c r="U35" i="29"/>
  <c r="V35" i="29"/>
  <c r="T51" i="29"/>
  <c r="U51" i="29"/>
  <c r="V51" i="29"/>
  <c r="T67" i="29"/>
  <c r="U67" i="29"/>
  <c r="V67" i="29"/>
  <c r="T16" i="29"/>
  <c r="U16" i="29"/>
  <c r="V16" i="29"/>
  <c r="T32" i="29"/>
  <c r="U32" i="29"/>
  <c r="V32" i="29"/>
  <c r="T48" i="29"/>
  <c r="U48" i="29"/>
  <c r="V48" i="29"/>
  <c r="T64" i="29"/>
  <c r="U64" i="29"/>
  <c r="V64" i="29"/>
  <c r="V9" i="29"/>
  <c r="T9" i="29"/>
  <c r="U9" i="29"/>
  <c r="V25" i="29"/>
  <c r="T25" i="29"/>
  <c r="U25" i="29"/>
  <c r="V41" i="29"/>
  <c r="T41" i="29"/>
  <c r="U41" i="29"/>
  <c r="V57" i="29"/>
  <c r="T57" i="29"/>
  <c r="U57" i="29"/>
  <c r="U6" i="29"/>
  <c r="V6" i="29"/>
  <c r="T6" i="29"/>
  <c r="U22" i="29"/>
  <c r="V22" i="29"/>
  <c r="T22" i="29"/>
  <c r="U38" i="29"/>
  <c r="V38" i="29"/>
  <c r="T38" i="29"/>
  <c r="U54" i="29"/>
  <c r="V54" i="29"/>
  <c r="T54" i="29"/>
  <c r="V70" i="29"/>
  <c r="T70" i="29"/>
  <c r="U70" i="29"/>
  <c r="T84" i="29"/>
  <c r="U84" i="29"/>
  <c r="V84" i="29"/>
  <c r="T100" i="29"/>
  <c r="U100" i="29"/>
  <c r="V100" i="29"/>
  <c r="T116" i="29"/>
  <c r="U116" i="29"/>
  <c r="V116" i="29"/>
  <c r="T132" i="29"/>
  <c r="U132" i="29"/>
  <c r="V132" i="29"/>
  <c r="U71" i="29"/>
  <c r="V71" i="29"/>
  <c r="T71" i="29"/>
  <c r="T89" i="29"/>
  <c r="U89" i="29"/>
  <c r="V89" i="29"/>
  <c r="T105" i="29"/>
  <c r="U105" i="29"/>
  <c r="V105" i="29"/>
  <c r="T121" i="29"/>
  <c r="U121" i="29"/>
  <c r="V121" i="29"/>
  <c r="T137" i="29"/>
  <c r="U137" i="29"/>
  <c r="V137" i="29"/>
  <c r="T153" i="29"/>
  <c r="V153" i="29"/>
  <c r="U153" i="29"/>
  <c r="T169" i="29"/>
  <c r="V169" i="29"/>
  <c r="U169" i="29"/>
  <c r="T185" i="29"/>
  <c r="V185" i="29"/>
  <c r="U185" i="29"/>
  <c r="V86" i="29"/>
  <c r="T86" i="29"/>
  <c r="U86" i="29"/>
  <c r="V102" i="29"/>
  <c r="T102" i="29"/>
  <c r="U102" i="29"/>
  <c r="V118" i="29"/>
  <c r="T118" i="29"/>
  <c r="U118" i="29"/>
  <c r="V134" i="29"/>
  <c r="T134" i="29"/>
  <c r="U134" i="29"/>
  <c r="U79" i="29"/>
  <c r="V79" i="29"/>
  <c r="T79" i="29"/>
  <c r="U95" i="29"/>
  <c r="V95" i="29"/>
  <c r="T95" i="29"/>
  <c r="U111" i="29"/>
  <c r="V111" i="29"/>
  <c r="T111" i="29"/>
  <c r="U127" i="29"/>
  <c r="V127" i="29"/>
  <c r="T127" i="29"/>
  <c r="U143" i="29"/>
  <c r="V143" i="29"/>
  <c r="T143" i="29"/>
  <c r="V159" i="29"/>
  <c r="T159" i="29"/>
  <c r="U159" i="29"/>
  <c r="V175" i="29"/>
  <c r="T175" i="29"/>
  <c r="U175" i="29"/>
  <c r="U148" i="29"/>
  <c r="T148" i="29"/>
  <c r="V148" i="29"/>
  <c r="U180" i="29"/>
  <c r="T180" i="29"/>
  <c r="V180" i="29"/>
  <c r="T197" i="29"/>
  <c r="U197" i="29"/>
  <c r="V197" i="29"/>
  <c r="T213" i="29"/>
  <c r="U213" i="29"/>
  <c r="V213" i="29"/>
  <c r="T229" i="29"/>
  <c r="U229" i="29"/>
  <c r="V229" i="29"/>
  <c r="U158" i="29"/>
  <c r="V158" i="29"/>
  <c r="T158" i="29"/>
  <c r="T190" i="29"/>
  <c r="U190" i="29"/>
  <c r="V190" i="29"/>
  <c r="T206" i="29"/>
  <c r="U206" i="29"/>
  <c r="V206" i="29"/>
  <c r="T222" i="29"/>
  <c r="U222" i="29"/>
  <c r="V222" i="29"/>
  <c r="T238" i="29"/>
  <c r="U238" i="29"/>
  <c r="V238" i="29"/>
  <c r="U176" i="29"/>
  <c r="T176" i="29"/>
  <c r="V176" i="29"/>
  <c r="V199" i="29"/>
  <c r="T199" i="29"/>
  <c r="U199" i="29"/>
  <c r="V215" i="29"/>
  <c r="T215" i="29"/>
  <c r="U215" i="29"/>
  <c r="V231" i="29"/>
  <c r="T231" i="29"/>
  <c r="U231" i="29"/>
  <c r="U170" i="29"/>
  <c r="T170" i="29"/>
  <c r="V170" i="29"/>
  <c r="U196" i="29"/>
  <c r="V196" i="29"/>
  <c r="T196" i="29"/>
  <c r="U212" i="29"/>
  <c r="V212" i="29"/>
  <c r="T212" i="29"/>
  <c r="U228" i="29"/>
  <c r="V228" i="29"/>
  <c r="T228" i="29"/>
  <c r="T246" i="29"/>
  <c r="U246" i="29"/>
  <c r="V246" i="29"/>
  <c r="T262" i="29"/>
  <c r="U262" i="29"/>
  <c r="V262" i="29"/>
  <c r="T278" i="29"/>
  <c r="U278" i="29"/>
  <c r="V278" i="29"/>
  <c r="T294" i="29"/>
  <c r="U294" i="29"/>
  <c r="V294" i="29"/>
  <c r="T310" i="29"/>
  <c r="U310" i="29"/>
  <c r="V310" i="29"/>
  <c r="T326" i="29"/>
  <c r="U326" i="29"/>
  <c r="V326" i="29"/>
  <c r="T342" i="29"/>
  <c r="U342" i="29"/>
  <c r="V342" i="29"/>
  <c r="T358" i="29"/>
  <c r="U358" i="29"/>
  <c r="V358" i="29"/>
  <c r="T374" i="29"/>
  <c r="U374" i="29"/>
  <c r="V374" i="29"/>
  <c r="T247" i="29"/>
  <c r="U247" i="29"/>
  <c r="V247" i="29"/>
  <c r="T263" i="29"/>
  <c r="U263" i="29"/>
  <c r="V263" i="29"/>
  <c r="T279" i="29"/>
  <c r="U279" i="29"/>
  <c r="V279" i="29"/>
  <c r="T295" i="29"/>
  <c r="U295" i="29"/>
  <c r="V295" i="29"/>
  <c r="T311" i="29"/>
  <c r="U311" i="29"/>
  <c r="V311" i="29"/>
  <c r="T327" i="29"/>
  <c r="U327" i="29"/>
  <c r="V327" i="29"/>
  <c r="T343" i="29"/>
  <c r="U343" i="29"/>
  <c r="V343" i="29"/>
  <c r="T359" i="29"/>
  <c r="U359" i="29"/>
  <c r="V359" i="29"/>
  <c r="T375" i="29"/>
  <c r="U375" i="29"/>
  <c r="V375" i="29"/>
  <c r="V244" i="29"/>
  <c r="T244" i="29"/>
  <c r="U244" i="29"/>
  <c r="V260" i="29"/>
  <c r="T260" i="29"/>
  <c r="U260" i="29"/>
  <c r="V276" i="29"/>
  <c r="T276" i="29"/>
  <c r="U276" i="29"/>
  <c r="V292" i="29"/>
  <c r="T292" i="29"/>
  <c r="U292" i="29"/>
  <c r="V308" i="29"/>
  <c r="T308" i="29"/>
  <c r="U308" i="29"/>
  <c r="V324" i="29"/>
  <c r="T324" i="29"/>
  <c r="U324" i="29"/>
  <c r="V340" i="29"/>
  <c r="T340" i="29"/>
  <c r="U340" i="29"/>
  <c r="V356" i="29"/>
  <c r="T356" i="29"/>
  <c r="U356" i="29"/>
  <c r="V372" i="29"/>
  <c r="T372" i="29"/>
  <c r="U372" i="29"/>
  <c r="U241" i="29"/>
  <c r="V241" i="29"/>
  <c r="T241" i="29"/>
  <c r="U257" i="29"/>
  <c r="V257" i="29"/>
  <c r="T257" i="29"/>
  <c r="U273" i="29"/>
  <c r="V273" i="29"/>
  <c r="T273" i="29"/>
  <c r="U289" i="29"/>
  <c r="V289" i="29"/>
  <c r="T289" i="29"/>
  <c r="U305" i="29"/>
  <c r="V305" i="29"/>
  <c r="T305" i="29"/>
  <c r="U321" i="29"/>
  <c r="V321" i="29"/>
  <c r="T321" i="29"/>
  <c r="U337" i="29"/>
  <c r="V337" i="29"/>
  <c r="T337" i="29"/>
  <c r="U353" i="29"/>
  <c r="V353" i="29"/>
  <c r="T353" i="29"/>
  <c r="U369" i="29"/>
  <c r="V369" i="29"/>
  <c r="T369" i="29"/>
  <c r="T385" i="29"/>
  <c r="U385" i="29"/>
  <c r="V385" i="29"/>
  <c r="T401" i="29"/>
  <c r="U401" i="29"/>
  <c r="V401" i="29"/>
  <c r="T417" i="29"/>
  <c r="U417" i="29"/>
  <c r="V417" i="29"/>
  <c r="T433" i="29"/>
  <c r="U433" i="29"/>
  <c r="V433" i="29"/>
  <c r="T449" i="29"/>
  <c r="U449" i="29"/>
  <c r="V449" i="29"/>
  <c r="T465" i="29"/>
  <c r="U465" i="29"/>
  <c r="V465" i="29"/>
  <c r="T481" i="29"/>
  <c r="U481" i="29"/>
  <c r="V481" i="29"/>
  <c r="T497" i="29"/>
  <c r="U497" i="29"/>
  <c r="V497" i="29"/>
  <c r="T513" i="29"/>
  <c r="U513" i="29"/>
  <c r="V513" i="29"/>
  <c r="T386" i="29"/>
  <c r="U386" i="29"/>
  <c r="V386" i="29"/>
  <c r="T402" i="29"/>
  <c r="U402" i="29"/>
  <c r="V402" i="29"/>
  <c r="T418" i="29"/>
  <c r="U418" i="29"/>
  <c r="V418" i="29"/>
  <c r="T434" i="29"/>
  <c r="U434" i="29"/>
  <c r="V434" i="29"/>
  <c r="T450" i="29"/>
  <c r="U450" i="29"/>
  <c r="V450" i="29"/>
  <c r="T466" i="29"/>
  <c r="U466" i="29"/>
  <c r="V466" i="29"/>
  <c r="T482" i="29"/>
  <c r="U482" i="29"/>
  <c r="V482" i="29"/>
  <c r="T498" i="29"/>
  <c r="U498" i="29"/>
  <c r="V498" i="29"/>
  <c r="T514" i="29"/>
  <c r="U514" i="29"/>
  <c r="V514" i="29"/>
  <c r="T383" i="29"/>
  <c r="U383" i="29"/>
  <c r="V383" i="29"/>
  <c r="V399" i="29"/>
  <c r="T399" i="29"/>
  <c r="U399" i="29"/>
  <c r="V415" i="29"/>
  <c r="T415" i="29"/>
  <c r="U415" i="29"/>
  <c r="V431" i="29"/>
  <c r="T431" i="29"/>
  <c r="U431" i="29"/>
  <c r="V447" i="29"/>
  <c r="T447" i="29"/>
  <c r="U447" i="29"/>
  <c r="V463" i="29"/>
  <c r="T463" i="29"/>
  <c r="U463" i="29"/>
  <c r="V479" i="29"/>
  <c r="T479" i="29"/>
  <c r="U479" i="29"/>
  <c r="V495" i="29"/>
  <c r="T495" i="29"/>
  <c r="U495" i="29"/>
  <c r="V511" i="29"/>
  <c r="T511" i="29"/>
  <c r="U511" i="29"/>
  <c r="V527" i="29"/>
  <c r="T527" i="29"/>
  <c r="U527" i="29"/>
  <c r="U396" i="29"/>
  <c r="V396" i="29"/>
  <c r="T396" i="29"/>
  <c r="U412" i="29"/>
  <c r="V412" i="29"/>
  <c r="T412" i="29"/>
  <c r="U428" i="29"/>
  <c r="V428" i="29"/>
  <c r="T428" i="29"/>
  <c r="U444" i="29"/>
  <c r="V444" i="29"/>
  <c r="T444" i="29"/>
  <c r="U460" i="29"/>
  <c r="V460" i="29"/>
  <c r="T460" i="29"/>
  <c r="U476" i="29"/>
  <c r="V476" i="29"/>
  <c r="T476" i="29"/>
  <c r="U492" i="29"/>
  <c r="V492" i="29"/>
  <c r="T492" i="29"/>
  <c r="U508" i="29"/>
  <c r="V508" i="29"/>
  <c r="T508" i="29"/>
  <c r="U524" i="29"/>
  <c r="V524" i="29"/>
  <c r="T524" i="29"/>
  <c r="T537" i="29"/>
  <c r="U537" i="29"/>
  <c r="V537" i="29"/>
  <c r="T553" i="29"/>
  <c r="U553" i="29"/>
  <c r="V553" i="29"/>
  <c r="T569" i="29"/>
  <c r="U569" i="29"/>
  <c r="V569" i="29"/>
  <c r="T585" i="29"/>
  <c r="U585" i="29"/>
  <c r="V585" i="29"/>
  <c r="T601" i="29"/>
  <c r="U601" i="29"/>
  <c r="V601" i="29"/>
  <c r="T617" i="29"/>
  <c r="U617" i="29"/>
  <c r="V617" i="29"/>
  <c r="T633" i="29"/>
  <c r="U633" i="29"/>
  <c r="V633" i="29"/>
  <c r="T530" i="29"/>
  <c r="U530" i="29"/>
  <c r="V530" i="29"/>
  <c r="T546" i="29"/>
  <c r="U546" i="29"/>
  <c r="V546" i="29"/>
  <c r="T562" i="29"/>
  <c r="U562" i="29"/>
  <c r="V562" i="29"/>
  <c r="T578" i="29"/>
  <c r="U578" i="29"/>
  <c r="V578" i="29"/>
  <c r="T594" i="29"/>
  <c r="U594" i="29"/>
  <c r="V594" i="29"/>
  <c r="T610" i="29"/>
  <c r="U610" i="29"/>
  <c r="V610" i="29"/>
  <c r="T626" i="29"/>
  <c r="U626" i="29"/>
  <c r="V626" i="29"/>
  <c r="T642" i="29"/>
  <c r="U642" i="29"/>
  <c r="V642" i="29"/>
  <c r="T658" i="29"/>
  <c r="V658" i="29"/>
  <c r="U658" i="29"/>
  <c r="T674" i="29"/>
  <c r="V674" i="29"/>
  <c r="U674" i="29"/>
  <c r="V543" i="29"/>
  <c r="T543" i="29"/>
  <c r="U543" i="29"/>
  <c r="V559" i="29"/>
  <c r="T559" i="29"/>
  <c r="U559" i="29"/>
  <c r="V575" i="29"/>
  <c r="T575" i="29"/>
  <c r="U575" i="29"/>
  <c r="V591" i="29"/>
  <c r="T591" i="29"/>
  <c r="U591" i="29"/>
  <c r="V607" i="29"/>
  <c r="T607" i="29"/>
  <c r="U607" i="29"/>
  <c r="V623" i="29"/>
  <c r="T623" i="29"/>
  <c r="U623" i="29"/>
  <c r="V639" i="29"/>
  <c r="T639" i="29"/>
  <c r="U639" i="29"/>
  <c r="U540" i="29"/>
  <c r="V540" i="29"/>
  <c r="T540" i="29"/>
  <c r="U556" i="29"/>
  <c r="V556" i="29"/>
  <c r="T556" i="29"/>
  <c r="U572" i="29"/>
  <c r="V572" i="29"/>
  <c r="T572" i="29"/>
  <c r="U588" i="29"/>
  <c r="V588" i="29"/>
  <c r="T588" i="29"/>
  <c r="U604" i="29"/>
  <c r="V604" i="29"/>
  <c r="T604" i="29"/>
  <c r="U620" i="29"/>
  <c r="V620" i="29"/>
  <c r="T620" i="29"/>
  <c r="U636" i="29"/>
  <c r="V636" i="29"/>
  <c r="T636" i="29"/>
  <c r="V652" i="29"/>
  <c r="T652" i="29"/>
  <c r="U652" i="29"/>
  <c r="V668" i="29"/>
  <c r="T668" i="29"/>
  <c r="U668" i="29"/>
  <c r="U665" i="29"/>
  <c r="T665" i="29"/>
  <c r="V665" i="29"/>
  <c r="T684" i="29"/>
  <c r="U684" i="29"/>
  <c r="V684" i="29"/>
  <c r="T700" i="29"/>
  <c r="U700" i="29"/>
  <c r="V700" i="29"/>
  <c r="T716" i="29"/>
  <c r="U716" i="29"/>
  <c r="V716" i="29"/>
  <c r="T732" i="29"/>
  <c r="U732" i="29"/>
  <c r="V732" i="29"/>
  <c r="T748" i="29"/>
  <c r="U748" i="29"/>
  <c r="V748" i="29"/>
  <c r="T764" i="29"/>
  <c r="U764" i="29"/>
  <c r="V764" i="29"/>
  <c r="T780" i="29"/>
  <c r="U780" i="29"/>
  <c r="V780" i="29"/>
  <c r="T796" i="29"/>
  <c r="U796" i="29"/>
  <c r="V796" i="29"/>
  <c r="U659" i="29"/>
  <c r="V659" i="29"/>
  <c r="T659" i="29"/>
  <c r="T685" i="29"/>
  <c r="U685" i="29"/>
  <c r="V685" i="29"/>
  <c r="T701" i="29"/>
  <c r="U701" i="29"/>
  <c r="V701" i="29"/>
  <c r="T717" i="29"/>
  <c r="U717" i="29"/>
  <c r="V717" i="29"/>
  <c r="T733" i="29"/>
  <c r="U733" i="29"/>
  <c r="V733" i="29"/>
  <c r="T749" i="29"/>
  <c r="U749" i="29"/>
  <c r="V749" i="29"/>
  <c r="T765" i="29"/>
  <c r="U765" i="29"/>
  <c r="V765" i="29"/>
  <c r="T781" i="29"/>
  <c r="U781" i="29"/>
  <c r="V781" i="29"/>
  <c r="T797" i="29"/>
  <c r="U797" i="29"/>
  <c r="V797" i="29"/>
  <c r="T813" i="29"/>
  <c r="V813" i="29"/>
  <c r="U813" i="29"/>
  <c r="T829" i="29"/>
  <c r="V829" i="29"/>
  <c r="U829" i="29"/>
  <c r="U653" i="29"/>
  <c r="T653" i="29"/>
  <c r="V653" i="29"/>
  <c r="V682" i="29"/>
  <c r="T682" i="29"/>
  <c r="U682" i="29"/>
  <c r="V698" i="29"/>
  <c r="T698" i="29"/>
  <c r="U698" i="29"/>
  <c r="V714" i="29"/>
  <c r="T714" i="29"/>
  <c r="U714" i="29"/>
  <c r="V730" i="29"/>
  <c r="T730" i="29"/>
  <c r="U730" i="29"/>
  <c r="V746" i="29"/>
  <c r="T746" i="29"/>
  <c r="U746" i="29"/>
  <c r="V762" i="29"/>
  <c r="T762" i="29"/>
  <c r="U762" i="29"/>
  <c r="V778" i="29"/>
  <c r="T778" i="29"/>
  <c r="U778" i="29"/>
  <c r="V794" i="29"/>
  <c r="T794" i="29"/>
  <c r="U794" i="29"/>
  <c r="U655" i="29"/>
  <c r="T655" i="29"/>
  <c r="V655" i="29"/>
  <c r="U679" i="29"/>
  <c r="V679" i="29"/>
  <c r="T679" i="29"/>
  <c r="U695" i="29"/>
  <c r="V695" i="29"/>
  <c r="T695" i="29"/>
  <c r="U711" i="29"/>
  <c r="V711" i="29"/>
  <c r="T711" i="29"/>
  <c r="U727" i="29"/>
  <c r="V727" i="29"/>
  <c r="T727" i="29"/>
  <c r="U743" i="29"/>
  <c r="V743" i="29"/>
  <c r="T743" i="29"/>
  <c r="U759" i="29"/>
  <c r="V759" i="29"/>
  <c r="T759" i="29"/>
  <c r="U775" i="29"/>
  <c r="V775" i="29"/>
  <c r="T775" i="29"/>
  <c r="U791" i="29"/>
  <c r="V791" i="29"/>
  <c r="T791" i="29"/>
  <c r="V807" i="29"/>
  <c r="T807" i="29"/>
  <c r="U807" i="29"/>
  <c r="V823" i="29"/>
  <c r="T823" i="29"/>
  <c r="U823" i="29"/>
  <c r="V839" i="29"/>
  <c r="T839" i="29"/>
  <c r="U839" i="29"/>
  <c r="U830" i="29"/>
  <c r="T830" i="29"/>
  <c r="V830" i="29"/>
  <c r="T852" i="29"/>
  <c r="U852" i="29"/>
  <c r="V852" i="29"/>
  <c r="T868" i="29"/>
  <c r="U868" i="29"/>
  <c r="V868" i="29"/>
  <c r="T884" i="29"/>
  <c r="U884" i="29"/>
  <c r="V884" i="29"/>
  <c r="T900" i="29"/>
  <c r="U900" i="29"/>
  <c r="V900" i="29"/>
  <c r="T916" i="29"/>
  <c r="U916" i="29"/>
  <c r="V916" i="29"/>
  <c r="T932" i="29"/>
  <c r="U932" i="29"/>
  <c r="V932" i="29"/>
  <c r="T948" i="29"/>
  <c r="U948" i="29"/>
  <c r="V948" i="29"/>
  <c r="T964" i="29"/>
  <c r="U964" i="29"/>
  <c r="V964" i="29"/>
  <c r="T980" i="29"/>
  <c r="U980" i="29"/>
  <c r="V980" i="29"/>
  <c r="T996" i="29"/>
  <c r="U996" i="29"/>
  <c r="V996" i="29"/>
  <c r="T1012" i="29"/>
  <c r="U1012" i="29"/>
  <c r="V1012" i="29"/>
  <c r="T1028" i="29"/>
  <c r="U1028" i="29"/>
  <c r="V1028" i="29"/>
  <c r="T1044" i="29"/>
  <c r="U1044" i="29"/>
  <c r="V1044" i="29"/>
  <c r="T1060" i="29"/>
  <c r="U1060" i="29"/>
  <c r="V1060" i="29"/>
  <c r="T1076" i="29"/>
  <c r="U1076" i="29"/>
  <c r="V1076" i="29"/>
  <c r="T1092" i="29"/>
  <c r="U1092" i="29"/>
  <c r="V1092" i="29"/>
  <c r="T1108" i="29"/>
  <c r="U1108" i="29"/>
  <c r="V1108" i="29"/>
  <c r="U832" i="29"/>
  <c r="V832" i="29"/>
  <c r="T832" i="29"/>
  <c r="T853" i="29"/>
  <c r="U853" i="29"/>
  <c r="V853" i="29"/>
  <c r="T869" i="29"/>
  <c r="U869" i="29"/>
  <c r="V869" i="29"/>
  <c r="T885" i="29"/>
  <c r="U885" i="29"/>
  <c r="V885" i="29"/>
  <c r="T901" i="29"/>
  <c r="U901" i="29"/>
  <c r="V901" i="29"/>
  <c r="T917" i="29"/>
  <c r="U917" i="29"/>
  <c r="V917" i="29"/>
  <c r="T933" i="29"/>
  <c r="U933" i="29"/>
  <c r="V933" i="29"/>
  <c r="T949" i="29"/>
  <c r="U949" i="29"/>
  <c r="V949" i="29"/>
  <c r="T965" i="29"/>
  <c r="U965" i="29"/>
  <c r="V965" i="29"/>
  <c r="T981" i="29"/>
  <c r="U981" i="29"/>
  <c r="V981" i="29"/>
  <c r="T997" i="29"/>
  <c r="U997" i="29"/>
  <c r="V997" i="29"/>
  <c r="T1013" i="29"/>
  <c r="U1013" i="29"/>
  <c r="V1013" i="29"/>
  <c r="T1029" i="29"/>
  <c r="U1029" i="29"/>
  <c r="V1029" i="29"/>
  <c r="T1045" i="29"/>
  <c r="U1045" i="29"/>
  <c r="V1045" i="29"/>
  <c r="T1061" i="29"/>
  <c r="U1061" i="29"/>
  <c r="V1061" i="29"/>
  <c r="T1077" i="29"/>
  <c r="U1077" i="29"/>
  <c r="V1077" i="29"/>
  <c r="T1093" i="29"/>
  <c r="U1093" i="29"/>
  <c r="V1093" i="29"/>
  <c r="T1109" i="29"/>
  <c r="U1109" i="29"/>
  <c r="V1109" i="29"/>
  <c r="U826" i="29"/>
  <c r="T826" i="29"/>
  <c r="V826" i="29"/>
  <c r="V850" i="29"/>
  <c r="T850" i="29"/>
  <c r="U850" i="29"/>
  <c r="V866" i="29"/>
  <c r="T866" i="29"/>
  <c r="U866" i="29"/>
  <c r="V882" i="29"/>
  <c r="T882" i="29"/>
  <c r="U882" i="29"/>
  <c r="V898" i="29"/>
  <c r="T898" i="29"/>
  <c r="U898" i="29"/>
  <c r="V914" i="29"/>
  <c r="T914" i="29"/>
  <c r="U914" i="29"/>
  <c r="V930" i="29"/>
  <c r="T930" i="29"/>
  <c r="U930" i="29"/>
  <c r="V946" i="29"/>
  <c r="T946" i="29"/>
  <c r="U946" i="29"/>
  <c r="V962" i="29"/>
  <c r="T962" i="29"/>
  <c r="U962" i="29"/>
  <c r="V978" i="29"/>
  <c r="T978" i="29"/>
  <c r="U978" i="29"/>
  <c r="V994" i="29"/>
  <c r="T994" i="29"/>
  <c r="U994" i="29"/>
  <c r="V1010" i="29"/>
  <c r="T1010" i="29"/>
  <c r="U1010" i="29"/>
  <c r="V1026" i="29"/>
  <c r="T1026" i="29"/>
  <c r="U1026" i="29"/>
  <c r="V1042" i="29"/>
  <c r="T1042" i="29"/>
  <c r="U1042" i="29"/>
  <c r="V1058" i="29"/>
  <c r="T1058" i="29"/>
  <c r="U1058" i="29"/>
  <c r="V1074" i="29"/>
  <c r="T1074" i="29"/>
  <c r="U1074" i="29"/>
  <c r="V1090" i="29"/>
  <c r="T1090" i="29"/>
  <c r="U1090" i="29"/>
  <c r="V1106" i="29"/>
  <c r="T1106" i="29"/>
  <c r="U1106" i="29"/>
  <c r="U836" i="29"/>
  <c r="T836" i="29"/>
  <c r="V836" i="29"/>
  <c r="U855" i="29"/>
  <c r="V855" i="29"/>
  <c r="T855" i="29"/>
  <c r="U871" i="29"/>
  <c r="V871" i="29"/>
  <c r="T871" i="29"/>
  <c r="U887" i="29"/>
  <c r="V887" i="29"/>
  <c r="T887" i="29"/>
  <c r="U903" i="29"/>
  <c r="V903" i="29"/>
  <c r="T903" i="29"/>
  <c r="U919" i="29"/>
  <c r="V919" i="29"/>
  <c r="T919" i="29"/>
  <c r="U935" i="29"/>
  <c r="V935" i="29"/>
  <c r="T935" i="29"/>
  <c r="U951" i="29"/>
  <c r="V951" i="29"/>
  <c r="T951" i="29"/>
  <c r="U967" i="29"/>
  <c r="V967" i="29"/>
  <c r="T967" i="29"/>
  <c r="U983" i="29"/>
  <c r="V983" i="29"/>
  <c r="T983" i="29"/>
  <c r="U999" i="29"/>
  <c r="V999" i="29"/>
  <c r="T999" i="29"/>
  <c r="U1015" i="29"/>
  <c r="V1015" i="29"/>
  <c r="T1015" i="29"/>
  <c r="U1031" i="29"/>
  <c r="V1031" i="29"/>
  <c r="T1031" i="29"/>
  <c r="U1047" i="29"/>
  <c r="V1047" i="29"/>
  <c r="T1047" i="29"/>
  <c r="U1063" i="29"/>
  <c r="V1063" i="29"/>
  <c r="T1063" i="29"/>
  <c r="U1079" i="29"/>
  <c r="V1079" i="29"/>
  <c r="T1079" i="29"/>
  <c r="U1095" i="29"/>
  <c r="V1095" i="29"/>
  <c r="T1095" i="29"/>
  <c r="V1111" i="29"/>
  <c r="T1111" i="29"/>
  <c r="U1111" i="29"/>
  <c r="T1122" i="29"/>
  <c r="U1122" i="29"/>
  <c r="V1122" i="29"/>
  <c r="T1138" i="29"/>
  <c r="U1138" i="29"/>
  <c r="V1138" i="29"/>
  <c r="T1154" i="29"/>
  <c r="U1154" i="29"/>
  <c r="V1154" i="29"/>
  <c r="T1170" i="29"/>
  <c r="U1170" i="29"/>
  <c r="V1170" i="29"/>
  <c r="T1186" i="29"/>
  <c r="U1186" i="29"/>
  <c r="V1186" i="29"/>
  <c r="T1202" i="29"/>
  <c r="U1202" i="29"/>
  <c r="V1202" i="29"/>
  <c r="T1218" i="29"/>
  <c r="U1218" i="29"/>
  <c r="V1218" i="29"/>
  <c r="T1234" i="29"/>
  <c r="U1234" i="29"/>
  <c r="V1234" i="29"/>
  <c r="T1250" i="29"/>
  <c r="U1250" i="29"/>
  <c r="V1250" i="29"/>
  <c r="T1266" i="29"/>
  <c r="U1266" i="29"/>
  <c r="V1266" i="29"/>
  <c r="T1282" i="29"/>
  <c r="U1282" i="29"/>
  <c r="V1282" i="29"/>
  <c r="T1298" i="29"/>
  <c r="U1298" i="29"/>
  <c r="V1298" i="29"/>
  <c r="T1314" i="29"/>
  <c r="U1314" i="29"/>
  <c r="V1314" i="29"/>
  <c r="T1330" i="29"/>
  <c r="U1330" i="29"/>
  <c r="V1330" i="29"/>
  <c r="T1346" i="29"/>
  <c r="U1346" i="29"/>
  <c r="V1346" i="29"/>
  <c r="T1362" i="29"/>
  <c r="U1362" i="29"/>
  <c r="V1362" i="29"/>
  <c r="T1378" i="29"/>
  <c r="U1378" i="29"/>
  <c r="V1378" i="29"/>
  <c r="U1114" i="29"/>
  <c r="V1114" i="29"/>
  <c r="T1114" i="29"/>
  <c r="T1131" i="29"/>
  <c r="U1131" i="29"/>
  <c r="V1131" i="29"/>
  <c r="T1147" i="29"/>
  <c r="U1147" i="29"/>
  <c r="V1147" i="29"/>
  <c r="T1163" i="29"/>
  <c r="U1163" i="29"/>
  <c r="V1163" i="29"/>
  <c r="T1179" i="29"/>
  <c r="U1179" i="29"/>
  <c r="V1179" i="29"/>
  <c r="T1195" i="29"/>
  <c r="U1195" i="29"/>
  <c r="V1195" i="29"/>
  <c r="T1211" i="29"/>
  <c r="U1211" i="29"/>
  <c r="V1211" i="29"/>
  <c r="T1227" i="29"/>
  <c r="U1227" i="29"/>
  <c r="V1227" i="29"/>
  <c r="T1243" i="29"/>
  <c r="U1243" i="29"/>
  <c r="V1243" i="29"/>
  <c r="T1259" i="29"/>
  <c r="U1259" i="29"/>
  <c r="V1259" i="29"/>
  <c r="T1275" i="29"/>
  <c r="U1275" i="29"/>
  <c r="V1275" i="29"/>
  <c r="T1291" i="29"/>
  <c r="U1291" i="29"/>
  <c r="V1291" i="29"/>
  <c r="T1307" i="29"/>
  <c r="U1307" i="29"/>
  <c r="V1307" i="29"/>
  <c r="T1323" i="29"/>
  <c r="U1323" i="29"/>
  <c r="V1323" i="29"/>
  <c r="T1339" i="29"/>
  <c r="U1339" i="29"/>
  <c r="V1339" i="29"/>
  <c r="T1355" i="29"/>
  <c r="U1355" i="29"/>
  <c r="V1355" i="29"/>
  <c r="T1371" i="29"/>
  <c r="U1371" i="29"/>
  <c r="V1371" i="29"/>
  <c r="T1387" i="29"/>
  <c r="U1387" i="29"/>
  <c r="V1387" i="29"/>
  <c r="T1403" i="29"/>
  <c r="V1403" i="29"/>
  <c r="U1403" i="29"/>
  <c r="V1128" i="29"/>
  <c r="T1128" i="29"/>
  <c r="U1128" i="29"/>
  <c r="V1144" i="29"/>
  <c r="T1144" i="29"/>
  <c r="U1144" i="29"/>
  <c r="V1160" i="29"/>
  <c r="T1160" i="29"/>
  <c r="U1160" i="29"/>
  <c r="V1176" i="29"/>
  <c r="T1176" i="29"/>
  <c r="U1176" i="29"/>
  <c r="V1192" i="29"/>
  <c r="T1192" i="29"/>
  <c r="U1192" i="29"/>
  <c r="V1208" i="29"/>
  <c r="T1208" i="29"/>
  <c r="U1208" i="29"/>
  <c r="V1224" i="29"/>
  <c r="T1224" i="29"/>
  <c r="U1224" i="29"/>
  <c r="V1240" i="29"/>
  <c r="T1240" i="29"/>
  <c r="U1240" i="29"/>
  <c r="V1256" i="29"/>
  <c r="T1256" i="29"/>
  <c r="U1256" i="29"/>
  <c r="V1272" i="29"/>
  <c r="T1272" i="29"/>
  <c r="U1272" i="29"/>
  <c r="V1288" i="29"/>
  <c r="T1288" i="29"/>
  <c r="U1288" i="29"/>
  <c r="V1304" i="29"/>
  <c r="T1304" i="29"/>
  <c r="U1304" i="29"/>
  <c r="V1320" i="29"/>
  <c r="T1320" i="29"/>
  <c r="U1320" i="29"/>
  <c r="V1336" i="29"/>
  <c r="T1336" i="29"/>
  <c r="U1336" i="29"/>
  <c r="V1352" i="29"/>
  <c r="T1352" i="29"/>
  <c r="U1352" i="29"/>
  <c r="V1368" i="29"/>
  <c r="T1368" i="29"/>
  <c r="U1368" i="29"/>
  <c r="V1384" i="29"/>
  <c r="T1384" i="29"/>
  <c r="U1384" i="29"/>
  <c r="U1121" i="29"/>
  <c r="V1121" i="29"/>
  <c r="T1121" i="29"/>
  <c r="U1137" i="29"/>
  <c r="V1137" i="29"/>
  <c r="T1137" i="29"/>
  <c r="U1153" i="29"/>
  <c r="V1153" i="29"/>
  <c r="T1153" i="29"/>
  <c r="U1169" i="29"/>
  <c r="V1169" i="29"/>
  <c r="T1169" i="29"/>
  <c r="U1185" i="29"/>
  <c r="V1185" i="29"/>
  <c r="T1185" i="29"/>
  <c r="U1201" i="29"/>
  <c r="V1201" i="29"/>
  <c r="T1201" i="29"/>
  <c r="U1217" i="29"/>
  <c r="V1217" i="29"/>
  <c r="T1217" i="29"/>
  <c r="U1233" i="29"/>
  <c r="V1233" i="29"/>
  <c r="T1233" i="29"/>
  <c r="U1249" i="29"/>
  <c r="V1249" i="29"/>
  <c r="T1249" i="29"/>
  <c r="U1265" i="29"/>
  <c r="V1265" i="29"/>
  <c r="T1265" i="29"/>
  <c r="U1281" i="29"/>
  <c r="V1281" i="29"/>
  <c r="T1281" i="29"/>
  <c r="U1297" i="29"/>
  <c r="V1297" i="29"/>
  <c r="T1297" i="29"/>
  <c r="U1313" i="29"/>
  <c r="V1313" i="29"/>
  <c r="T1313" i="29"/>
  <c r="U1329" i="29"/>
  <c r="V1329" i="29"/>
  <c r="T1329" i="29"/>
  <c r="U1345" i="29"/>
  <c r="V1345" i="29"/>
  <c r="T1345" i="29"/>
  <c r="U1361" i="29"/>
  <c r="V1361" i="29"/>
  <c r="T1361" i="29"/>
  <c r="U1377" i="29"/>
  <c r="V1377" i="29"/>
  <c r="T1377" i="29"/>
  <c r="V1393" i="29"/>
  <c r="T1393" i="29"/>
  <c r="U1393" i="29"/>
  <c r="U1402" i="29"/>
  <c r="T1402" i="29"/>
  <c r="V1402" i="29"/>
  <c r="T1419" i="29"/>
  <c r="U1419" i="29"/>
  <c r="V1419" i="29"/>
  <c r="T1435" i="29"/>
  <c r="U1435" i="29"/>
  <c r="V1435" i="29"/>
  <c r="T1451" i="29"/>
  <c r="U1451" i="29"/>
  <c r="V1451" i="29"/>
  <c r="T1467" i="29"/>
  <c r="U1467" i="29"/>
  <c r="V1467" i="29"/>
  <c r="T1483" i="29"/>
  <c r="U1483" i="29"/>
  <c r="V1483" i="29"/>
  <c r="T1499" i="29"/>
  <c r="U1499" i="29"/>
  <c r="V1499" i="29"/>
  <c r="T1515" i="29"/>
  <c r="U1515" i="29"/>
  <c r="V1515" i="29"/>
  <c r="T1531" i="29"/>
  <c r="U1531" i="29"/>
  <c r="V1531" i="29"/>
  <c r="T1547" i="29"/>
  <c r="U1547" i="29"/>
  <c r="V1547" i="29"/>
  <c r="T1563" i="29"/>
  <c r="U1563" i="29"/>
  <c r="V1563" i="29"/>
  <c r="T1579" i="29"/>
  <c r="U1579" i="29"/>
  <c r="V1579" i="29"/>
  <c r="T1595" i="29"/>
  <c r="U1595" i="29"/>
  <c r="V1595" i="29"/>
  <c r="T1611" i="29"/>
  <c r="U1611" i="29"/>
  <c r="V1611" i="29"/>
  <c r="T1627" i="29"/>
  <c r="U1627" i="29"/>
  <c r="V1627" i="29"/>
  <c r="T1643" i="29"/>
  <c r="U1643" i="29"/>
  <c r="V1643" i="29"/>
  <c r="T1659" i="29"/>
  <c r="U1659" i="29"/>
  <c r="V1659" i="29"/>
  <c r="T1675" i="29"/>
  <c r="U1675" i="29"/>
  <c r="V1675" i="29"/>
  <c r="U1396" i="29"/>
  <c r="V1396" i="29"/>
  <c r="T1396" i="29"/>
  <c r="T1416" i="29"/>
  <c r="U1416" i="29"/>
  <c r="V1416" i="29"/>
  <c r="T1432" i="29"/>
  <c r="U1432" i="29"/>
  <c r="V1432" i="29"/>
  <c r="T1448" i="29"/>
  <c r="U1448" i="29"/>
  <c r="V1448" i="29"/>
  <c r="T1464" i="29"/>
  <c r="U1464" i="29"/>
  <c r="V1464" i="29"/>
  <c r="T1480" i="29"/>
  <c r="U1480" i="29"/>
  <c r="V1480" i="29"/>
  <c r="T1496" i="29"/>
  <c r="U1496" i="29"/>
  <c r="V1496" i="29"/>
  <c r="T1512" i="29"/>
  <c r="U1512" i="29"/>
  <c r="V1512" i="29"/>
  <c r="T1528" i="29"/>
  <c r="U1528" i="29"/>
  <c r="V1528" i="29"/>
  <c r="T1544" i="29"/>
  <c r="U1544" i="29"/>
  <c r="V1544" i="29"/>
  <c r="T1560" i="29"/>
  <c r="U1560" i="29"/>
  <c r="V1560" i="29"/>
  <c r="T1576" i="29"/>
  <c r="U1576" i="29"/>
  <c r="V1576" i="29"/>
  <c r="T1592" i="29"/>
  <c r="U1592" i="29"/>
  <c r="V1592" i="29"/>
  <c r="T1608" i="29"/>
  <c r="U1608" i="29"/>
  <c r="V1608" i="29"/>
  <c r="T1624" i="29"/>
  <c r="U1624" i="29"/>
  <c r="V1624" i="29"/>
  <c r="T1640" i="29"/>
  <c r="U1640" i="29"/>
  <c r="V1640" i="29"/>
  <c r="T1656" i="29"/>
  <c r="U1656" i="29"/>
  <c r="V1656" i="29"/>
  <c r="T1672" i="29"/>
  <c r="U1672" i="29"/>
  <c r="V1672" i="29"/>
  <c r="T1688" i="29"/>
  <c r="U1688" i="29"/>
  <c r="V1688" i="29"/>
  <c r="U1398" i="29"/>
  <c r="T1398" i="29"/>
  <c r="V1398" i="29"/>
  <c r="V1417" i="29"/>
  <c r="T1417" i="29"/>
  <c r="U1417" i="29"/>
  <c r="V1433" i="29"/>
  <c r="T1433" i="29"/>
  <c r="U1433" i="29"/>
  <c r="V1449" i="29"/>
  <c r="T1449" i="29"/>
  <c r="U1449" i="29"/>
  <c r="V1465" i="29"/>
  <c r="T1465" i="29"/>
  <c r="U1465" i="29"/>
  <c r="V1481" i="29"/>
  <c r="T1481" i="29"/>
  <c r="U1481" i="29"/>
  <c r="V1497" i="29"/>
  <c r="T1497" i="29"/>
  <c r="U1497" i="29"/>
  <c r="V1513" i="29"/>
  <c r="T1513" i="29"/>
  <c r="U1513" i="29"/>
  <c r="V1529" i="29"/>
  <c r="T1529" i="29"/>
  <c r="U1529" i="29"/>
  <c r="V1545" i="29"/>
  <c r="T1545" i="29"/>
  <c r="U1545" i="29"/>
  <c r="V1561" i="29"/>
  <c r="T1561" i="29"/>
  <c r="U1561" i="29"/>
  <c r="V1577" i="29"/>
  <c r="T1577" i="29"/>
  <c r="U1577" i="29"/>
  <c r="V1593" i="29"/>
  <c r="T1593" i="29"/>
  <c r="U1593" i="29"/>
  <c r="V1609" i="29"/>
  <c r="T1609" i="29"/>
  <c r="U1609" i="29"/>
  <c r="V1625" i="29"/>
  <c r="T1625" i="29"/>
  <c r="U1625" i="29"/>
  <c r="V1641" i="29"/>
  <c r="T1641" i="29"/>
  <c r="U1641" i="29"/>
  <c r="V1657" i="29"/>
  <c r="T1657" i="29"/>
  <c r="U1657" i="29"/>
  <c r="V1673" i="29"/>
  <c r="T1673" i="29"/>
  <c r="U1673" i="29"/>
  <c r="V1689" i="29"/>
  <c r="T1689" i="29"/>
  <c r="U1689" i="29"/>
  <c r="U1410" i="29"/>
  <c r="V1410" i="29"/>
  <c r="T1410" i="29"/>
  <c r="U1426" i="29"/>
  <c r="V1426" i="29"/>
  <c r="T1426" i="29"/>
  <c r="U1442" i="29"/>
  <c r="V1442" i="29"/>
  <c r="T1442" i="29"/>
  <c r="U1458" i="29"/>
  <c r="V1458" i="29"/>
  <c r="T1458" i="29"/>
  <c r="U1474" i="29"/>
  <c r="V1474" i="29"/>
  <c r="T1474" i="29"/>
  <c r="U1490" i="29"/>
  <c r="V1490" i="29"/>
  <c r="T1490" i="29"/>
  <c r="U1506" i="29"/>
  <c r="V1506" i="29"/>
  <c r="T1506" i="29"/>
  <c r="U1522" i="29"/>
  <c r="V1522" i="29"/>
  <c r="T1522" i="29"/>
  <c r="U1538" i="29"/>
  <c r="V1538" i="29"/>
  <c r="T1538" i="29"/>
  <c r="U1554" i="29"/>
  <c r="V1554" i="29"/>
  <c r="T1554" i="29"/>
  <c r="U1570" i="29"/>
  <c r="V1570" i="29"/>
  <c r="T1570" i="29"/>
  <c r="U1586" i="29"/>
  <c r="V1586" i="29"/>
  <c r="T1586" i="29"/>
  <c r="U1602" i="29"/>
  <c r="V1602" i="29"/>
  <c r="T1602" i="29"/>
  <c r="U1618" i="29"/>
  <c r="V1618" i="29"/>
  <c r="T1618" i="29"/>
  <c r="U1634" i="29"/>
  <c r="V1634" i="29"/>
  <c r="T1634" i="29"/>
  <c r="U1650" i="29"/>
  <c r="V1650" i="29"/>
  <c r="T1650" i="29"/>
  <c r="U1666" i="29"/>
  <c r="V1666" i="29"/>
  <c r="T1666" i="29"/>
  <c r="U1682" i="29"/>
  <c r="V1682" i="29"/>
  <c r="T1682" i="29"/>
  <c r="V1698" i="29"/>
  <c r="T1698" i="29"/>
  <c r="U1698" i="29"/>
  <c r="T1706" i="29"/>
  <c r="U1706" i="29"/>
  <c r="V1706" i="29"/>
  <c r="T1722" i="29"/>
  <c r="U1722" i="29"/>
  <c r="V1722" i="29"/>
  <c r="T1738" i="29"/>
  <c r="U1738" i="29"/>
  <c r="V1738" i="29"/>
  <c r="T1754" i="29"/>
  <c r="U1754" i="29"/>
  <c r="V1754" i="29"/>
  <c r="T1770" i="29"/>
  <c r="U1770" i="29"/>
  <c r="V1770" i="29"/>
  <c r="T1786" i="29"/>
  <c r="U1786" i="29"/>
  <c r="V1786" i="29"/>
  <c r="T1802" i="29"/>
  <c r="U1802" i="29"/>
  <c r="V1802" i="29"/>
  <c r="T1818" i="29"/>
  <c r="U1818" i="29"/>
  <c r="V1818" i="29"/>
  <c r="T1834" i="29"/>
  <c r="U1834" i="29"/>
  <c r="V1834" i="29"/>
  <c r="T1850" i="29"/>
  <c r="U1850" i="29"/>
  <c r="V1850" i="29"/>
  <c r="T1866" i="29"/>
  <c r="U1866" i="29"/>
  <c r="V1866" i="29"/>
  <c r="T1882" i="29"/>
  <c r="U1882" i="29"/>
  <c r="V1882" i="29"/>
  <c r="T1898" i="29"/>
  <c r="U1898" i="29"/>
  <c r="V1898" i="29"/>
  <c r="T1914" i="29"/>
  <c r="U1914" i="29"/>
  <c r="V1914" i="29"/>
  <c r="T1930" i="29"/>
  <c r="U1930" i="29"/>
  <c r="V1930" i="29"/>
  <c r="T1946" i="29"/>
  <c r="U1946" i="29"/>
  <c r="V1946" i="29"/>
  <c r="T1962" i="29"/>
  <c r="U1962" i="29"/>
  <c r="V1962" i="29"/>
  <c r="T1978" i="29"/>
  <c r="U1978" i="29"/>
  <c r="V1978" i="29"/>
  <c r="U1701" i="29"/>
  <c r="V1701" i="29"/>
  <c r="T1701" i="29"/>
  <c r="T1719" i="29"/>
  <c r="U1719" i="29"/>
  <c r="V1719" i="29"/>
  <c r="T1735" i="29"/>
  <c r="U1735" i="29"/>
  <c r="V1735" i="29"/>
  <c r="T1751" i="29"/>
  <c r="U1751" i="29"/>
  <c r="V1751" i="29"/>
  <c r="T1767" i="29"/>
  <c r="U1767" i="29"/>
  <c r="V1767" i="29"/>
  <c r="T1783" i="29"/>
  <c r="U1783" i="29"/>
  <c r="V1783" i="29"/>
  <c r="T1799" i="29"/>
  <c r="U1799" i="29"/>
  <c r="V1799" i="29"/>
  <c r="T1815" i="29"/>
  <c r="U1815" i="29"/>
  <c r="V1815" i="29"/>
  <c r="T1831" i="29"/>
  <c r="U1831" i="29"/>
  <c r="V1831" i="29"/>
  <c r="T1847" i="29"/>
  <c r="U1847" i="29"/>
  <c r="V1847" i="29"/>
  <c r="T1863" i="29"/>
  <c r="U1863" i="29"/>
  <c r="V1863" i="29"/>
  <c r="T1879" i="29"/>
  <c r="U1879" i="29"/>
  <c r="V1879" i="29"/>
  <c r="T1895" i="29"/>
  <c r="U1895" i="29"/>
  <c r="V1895" i="29"/>
  <c r="T1911" i="29"/>
  <c r="U1911" i="29"/>
  <c r="V1911" i="29"/>
  <c r="T1927" i="29"/>
  <c r="U1927" i="29"/>
  <c r="V1927" i="29"/>
  <c r="T1943" i="29"/>
  <c r="U1943" i="29"/>
  <c r="V1943" i="29"/>
  <c r="T1959" i="29"/>
  <c r="U1959" i="29"/>
  <c r="V1959" i="29"/>
  <c r="T1975" i="29"/>
  <c r="U1975" i="29"/>
  <c r="V1975" i="29"/>
  <c r="T1991" i="29"/>
  <c r="V1991" i="29"/>
  <c r="U1991" i="29"/>
  <c r="U1695" i="29"/>
  <c r="T1695" i="29"/>
  <c r="V1695" i="29"/>
  <c r="V1712" i="29"/>
  <c r="T1712" i="29"/>
  <c r="U1712" i="29"/>
  <c r="V1728" i="29"/>
  <c r="T1728" i="29"/>
  <c r="U1728" i="29"/>
  <c r="V1744" i="29"/>
  <c r="T1744" i="29"/>
  <c r="U1744" i="29"/>
  <c r="V1760" i="29"/>
  <c r="T1760" i="29"/>
  <c r="U1760" i="29"/>
  <c r="V1776" i="29"/>
  <c r="T1776" i="29"/>
  <c r="U1776" i="29"/>
  <c r="V1792" i="29"/>
  <c r="T1792" i="29"/>
  <c r="U1792" i="29"/>
  <c r="V1808" i="29"/>
  <c r="T1808" i="29"/>
  <c r="U1808" i="29"/>
  <c r="V1824" i="29"/>
  <c r="T1824" i="29"/>
  <c r="U1824" i="29"/>
  <c r="V1840" i="29"/>
  <c r="T1840" i="29"/>
  <c r="U1840" i="29"/>
  <c r="V1856" i="29"/>
  <c r="T1856" i="29"/>
  <c r="U1856" i="29"/>
  <c r="V1872" i="29"/>
  <c r="T1872" i="29"/>
  <c r="U1872" i="29"/>
  <c r="V1888" i="29"/>
  <c r="T1888" i="29"/>
  <c r="U1888" i="29"/>
  <c r="V1904" i="29"/>
  <c r="T1904" i="29"/>
  <c r="U1904" i="29"/>
  <c r="V1920" i="29"/>
  <c r="T1920" i="29"/>
  <c r="U1920" i="29"/>
  <c r="V1936" i="29"/>
  <c r="T1936" i="29"/>
  <c r="U1936" i="29"/>
  <c r="V1952" i="29"/>
  <c r="T1952" i="29"/>
  <c r="U1952" i="29"/>
  <c r="V1968" i="29"/>
  <c r="T1968" i="29"/>
  <c r="U1968" i="29"/>
  <c r="V1984" i="29"/>
  <c r="T1984" i="29"/>
  <c r="U1984" i="29"/>
  <c r="U1709" i="29"/>
  <c r="V1709" i="29"/>
  <c r="T1709" i="29"/>
  <c r="U1725" i="29"/>
  <c r="V1725" i="29"/>
  <c r="T1725" i="29"/>
  <c r="U1741" i="29"/>
  <c r="V1741" i="29"/>
  <c r="T1741" i="29"/>
  <c r="U1757" i="29"/>
  <c r="V1757" i="29"/>
  <c r="T1757" i="29"/>
  <c r="U1773" i="29"/>
  <c r="V1773" i="29"/>
  <c r="T1773" i="29"/>
  <c r="U1789" i="29"/>
  <c r="V1789" i="29"/>
  <c r="T1789" i="29"/>
  <c r="U1805" i="29"/>
  <c r="V1805" i="29"/>
  <c r="T1805" i="29"/>
  <c r="U1821" i="29"/>
  <c r="V1821" i="29"/>
  <c r="T1821" i="29"/>
  <c r="U1837" i="29"/>
  <c r="V1837" i="29"/>
  <c r="T1837" i="29"/>
  <c r="U1853" i="29"/>
  <c r="V1853" i="29"/>
  <c r="T1853" i="29"/>
  <c r="U1869" i="29"/>
  <c r="V1869" i="29"/>
  <c r="T1869" i="29"/>
  <c r="U1885" i="29"/>
  <c r="V1885" i="29"/>
  <c r="T1885" i="29"/>
  <c r="U1901" i="29"/>
  <c r="V1901" i="29"/>
  <c r="T1901" i="29"/>
  <c r="U1917" i="29"/>
  <c r="V1917" i="29"/>
  <c r="T1917" i="29"/>
  <c r="U1933" i="29"/>
  <c r="V1933" i="29"/>
  <c r="T1933" i="29"/>
  <c r="U1949" i="29"/>
  <c r="V1949" i="29"/>
  <c r="T1949" i="29"/>
  <c r="U1965" i="29"/>
  <c r="V1965" i="29"/>
  <c r="T1965" i="29"/>
  <c r="U1981" i="29"/>
  <c r="V1981" i="29"/>
  <c r="T1981" i="29"/>
  <c r="V1997" i="29"/>
  <c r="T1997" i="29"/>
  <c r="U1997" i="29"/>
  <c r="T2011" i="29"/>
  <c r="U2011" i="29"/>
  <c r="V2011" i="29"/>
  <c r="T2027" i="29"/>
  <c r="U2027" i="29"/>
  <c r="V2027" i="29"/>
  <c r="T2043" i="29"/>
  <c r="U2043" i="29"/>
  <c r="V2043" i="29"/>
  <c r="T2059" i="29"/>
  <c r="U2059" i="29"/>
  <c r="V2059" i="29"/>
  <c r="T2075" i="29"/>
  <c r="U2075" i="29"/>
  <c r="V2075" i="29"/>
  <c r="T2091" i="29"/>
  <c r="U2091" i="29"/>
  <c r="V2091" i="29"/>
  <c r="T2107" i="29"/>
  <c r="U2107" i="29"/>
  <c r="V2107" i="29"/>
  <c r="T2123" i="29"/>
  <c r="U2123" i="29"/>
  <c r="V2123" i="29"/>
  <c r="T2139" i="29"/>
  <c r="U2139" i="29"/>
  <c r="V2139" i="29"/>
  <c r="T2155" i="29"/>
  <c r="U2155" i="29"/>
  <c r="V2155" i="29"/>
  <c r="T2171" i="29"/>
  <c r="U2171" i="29"/>
  <c r="V2171" i="29"/>
  <c r="T2187" i="29"/>
  <c r="U2187" i="29"/>
  <c r="V2187" i="29"/>
  <c r="T2203" i="29"/>
  <c r="U2203" i="29"/>
  <c r="V2203" i="29"/>
  <c r="T2219" i="29"/>
  <c r="U2219" i="29"/>
  <c r="V2219" i="29"/>
  <c r="T2235" i="29"/>
  <c r="U2235" i="29"/>
  <c r="V2235" i="29"/>
  <c r="T2251" i="29"/>
  <c r="U2251" i="29"/>
  <c r="V2251" i="29"/>
  <c r="T2267" i="29"/>
  <c r="U2267" i="29"/>
  <c r="V2267" i="29"/>
  <c r="T2283" i="29"/>
  <c r="U2283" i="29"/>
  <c r="V2283" i="29"/>
  <c r="T2299" i="29"/>
  <c r="U2299" i="29"/>
  <c r="V2299" i="29"/>
  <c r="T2315" i="29"/>
  <c r="U2315" i="29"/>
  <c r="V2315" i="29"/>
  <c r="T2331" i="29"/>
  <c r="U2331" i="29"/>
  <c r="V2331" i="29"/>
  <c r="T2347" i="29"/>
  <c r="U2347" i="29"/>
  <c r="V2347" i="29"/>
  <c r="T2363" i="29"/>
  <c r="U2363" i="29"/>
  <c r="V2363" i="29"/>
  <c r="T2379" i="29"/>
  <c r="U2379" i="29"/>
  <c r="V2379" i="29"/>
  <c r="T2395" i="29"/>
  <c r="U2395" i="29"/>
  <c r="V2395" i="29"/>
  <c r="T2411" i="29"/>
  <c r="U2411" i="29"/>
  <c r="V2411" i="29"/>
  <c r="T2427" i="29"/>
  <c r="U2427" i="29"/>
  <c r="V2427" i="29"/>
  <c r="T2443" i="29"/>
  <c r="U2443" i="29"/>
  <c r="V2443" i="29"/>
  <c r="T2459" i="29"/>
  <c r="U2459" i="29"/>
  <c r="V2459" i="29"/>
  <c r="T2475" i="29"/>
  <c r="U2475" i="29"/>
  <c r="V2475" i="29"/>
  <c r="T2491" i="29"/>
  <c r="U2491" i="29"/>
  <c r="V2491" i="29"/>
  <c r="T2507" i="29"/>
  <c r="U2507" i="29"/>
  <c r="V2507" i="29"/>
  <c r="T2523" i="29"/>
  <c r="U2523" i="29"/>
  <c r="V2523" i="29"/>
  <c r="T2539" i="29"/>
  <c r="U2539" i="29"/>
  <c r="V2539" i="29"/>
  <c r="T2555" i="29"/>
  <c r="U2555" i="29"/>
  <c r="V2555" i="29"/>
  <c r="T2571" i="29"/>
  <c r="U2571" i="29"/>
  <c r="V2571" i="29"/>
  <c r="U1998" i="29"/>
  <c r="V1998" i="29"/>
  <c r="T1998" i="29"/>
  <c r="T2016" i="29"/>
  <c r="U2016" i="29"/>
  <c r="V2016" i="29"/>
  <c r="T2032" i="29"/>
  <c r="U2032" i="29"/>
  <c r="V2032" i="29"/>
  <c r="T2048" i="29"/>
  <c r="U2048" i="29"/>
  <c r="V2048" i="29"/>
  <c r="T2064" i="29"/>
  <c r="U2064" i="29"/>
  <c r="V2064" i="29"/>
  <c r="T2080" i="29"/>
  <c r="U2080" i="29"/>
  <c r="V2080" i="29"/>
  <c r="T2096" i="29"/>
  <c r="U2096" i="29"/>
  <c r="V2096" i="29"/>
  <c r="T2112" i="29"/>
  <c r="U2112" i="29"/>
  <c r="V2112" i="29"/>
  <c r="T2128" i="29"/>
  <c r="U2128" i="29"/>
  <c r="V2128" i="29"/>
  <c r="T2144" i="29"/>
  <c r="U2144" i="29"/>
  <c r="V2144" i="29"/>
  <c r="T2160" i="29"/>
  <c r="U2160" i="29"/>
  <c r="V2160" i="29"/>
  <c r="T2176" i="29"/>
  <c r="U2176" i="29"/>
  <c r="V2176" i="29"/>
  <c r="T2192" i="29"/>
  <c r="U2192" i="29"/>
  <c r="V2192" i="29"/>
  <c r="T2208" i="29"/>
  <c r="U2208" i="29"/>
  <c r="V2208" i="29"/>
  <c r="T2224" i="29"/>
  <c r="U2224" i="29"/>
  <c r="V2224" i="29"/>
  <c r="T2240" i="29"/>
  <c r="U2240" i="29"/>
  <c r="V2240" i="29"/>
  <c r="T2256" i="29"/>
  <c r="U2256" i="29"/>
  <c r="V2256" i="29"/>
  <c r="T2272" i="29"/>
  <c r="U2272" i="29"/>
  <c r="V2272" i="29"/>
  <c r="T2288" i="29"/>
  <c r="U2288" i="29"/>
  <c r="V2288" i="29"/>
  <c r="T2304" i="29"/>
  <c r="U2304" i="29"/>
  <c r="V2304" i="29"/>
  <c r="T2320" i="29"/>
  <c r="U2320" i="29"/>
  <c r="V2320" i="29"/>
  <c r="T2336" i="29"/>
  <c r="U2336" i="29"/>
  <c r="V2336" i="29"/>
  <c r="T2352" i="29"/>
  <c r="U2352" i="29"/>
  <c r="V2352" i="29"/>
  <c r="T2368" i="29"/>
  <c r="U2368" i="29"/>
  <c r="V2368" i="29"/>
  <c r="T2384" i="29"/>
  <c r="U2384" i="29"/>
  <c r="V2384" i="29"/>
  <c r="T2400" i="29"/>
  <c r="U2400" i="29"/>
  <c r="V2400" i="29"/>
  <c r="T2416" i="29"/>
  <c r="U2416" i="29"/>
  <c r="V2416" i="29"/>
  <c r="T2432" i="29"/>
  <c r="U2432" i="29"/>
  <c r="V2432" i="29"/>
  <c r="T2448" i="29"/>
  <c r="U2448" i="29"/>
  <c r="V2448" i="29"/>
  <c r="T2464" i="29"/>
  <c r="U2464" i="29"/>
  <c r="V2464" i="29"/>
  <c r="T2480" i="29"/>
  <c r="U2480" i="29"/>
  <c r="V2480" i="29"/>
  <c r="T2496" i="29"/>
  <c r="U2496" i="29"/>
  <c r="V2496" i="29"/>
  <c r="T2512" i="29"/>
  <c r="U2512" i="29"/>
  <c r="V2512" i="29"/>
  <c r="T2528" i="29"/>
  <c r="U2528" i="29"/>
  <c r="V2528" i="29"/>
  <c r="T2544" i="29"/>
  <c r="U2544" i="29"/>
  <c r="V2544" i="29"/>
  <c r="T2560" i="29"/>
  <c r="U2560" i="29"/>
  <c r="V2560" i="29"/>
  <c r="T2576" i="29"/>
  <c r="U2576" i="29"/>
  <c r="V2576" i="29"/>
  <c r="V2005" i="29"/>
  <c r="T2005" i="29"/>
  <c r="U2005" i="29"/>
  <c r="V2021" i="29"/>
  <c r="T2021" i="29"/>
  <c r="U2021" i="29"/>
  <c r="V2037" i="29"/>
  <c r="T2037" i="29"/>
  <c r="U2037" i="29"/>
  <c r="V2053" i="29"/>
  <c r="T2053" i="29"/>
  <c r="U2053" i="29"/>
  <c r="V2069" i="29"/>
  <c r="T2069" i="29"/>
  <c r="U2069" i="29"/>
  <c r="V2085" i="29"/>
  <c r="T2085" i="29"/>
  <c r="U2085" i="29"/>
  <c r="V2101" i="29"/>
  <c r="T2101" i="29"/>
  <c r="U2101" i="29"/>
  <c r="V2117" i="29"/>
  <c r="T2117" i="29"/>
  <c r="U2117" i="29"/>
  <c r="V2133" i="29"/>
  <c r="T2133" i="29"/>
  <c r="U2133" i="29"/>
  <c r="V2149" i="29"/>
  <c r="T2149" i="29"/>
  <c r="U2149" i="29"/>
  <c r="V2165" i="29"/>
  <c r="T2165" i="29"/>
  <c r="U2165" i="29"/>
  <c r="V2181" i="29"/>
  <c r="T2181" i="29"/>
  <c r="U2181" i="29"/>
  <c r="V2197" i="29"/>
  <c r="T2197" i="29"/>
  <c r="U2197" i="29"/>
  <c r="V2213" i="29"/>
  <c r="T2213" i="29"/>
  <c r="U2213" i="29"/>
  <c r="V2229" i="29"/>
  <c r="T2229" i="29"/>
  <c r="U2229" i="29"/>
  <c r="V2245" i="29"/>
  <c r="T2245" i="29"/>
  <c r="U2245" i="29"/>
  <c r="V2261" i="29"/>
  <c r="T2261" i="29"/>
  <c r="U2261" i="29"/>
  <c r="V2277" i="29"/>
  <c r="T2277" i="29"/>
  <c r="U2277" i="29"/>
  <c r="V2293" i="29"/>
  <c r="T2293" i="29"/>
  <c r="U2293" i="29"/>
  <c r="V2309" i="29"/>
  <c r="T2309" i="29"/>
  <c r="U2309" i="29"/>
  <c r="V2325" i="29"/>
  <c r="T2325" i="29"/>
  <c r="U2325" i="29"/>
  <c r="V2341" i="29"/>
  <c r="T2341" i="29"/>
  <c r="U2341" i="29"/>
  <c r="V2357" i="29"/>
  <c r="T2357" i="29"/>
  <c r="U2357" i="29"/>
  <c r="V2373" i="29"/>
  <c r="T2373" i="29"/>
  <c r="U2373" i="29"/>
  <c r="V2389" i="29"/>
  <c r="T2389" i="29"/>
  <c r="U2389" i="29"/>
  <c r="V2405" i="29"/>
  <c r="T2405" i="29"/>
  <c r="U2405" i="29"/>
  <c r="V2421" i="29"/>
  <c r="T2421" i="29"/>
  <c r="U2421" i="29"/>
  <c r="V2437" i="29"/>
  <c r="T2437" i="29"/>
  <c r="U2437" i="29"/>
  <c r="V2453" i="29"/>
  <c r="T2453" i="29"/>
  <c r="U2453" i="29"/>
  <c r="V2469" i="29"/>
  <c r="T2469" i="29"/>
  <c r="U2469" i="29"/>
  <c r="V2485" i="29"/>
  <c r="T2485" i="29"/>
  <c r="U2485" i="29"/>
  <c r="V2501" i="29"/>
  <c r="T2501" i="29"/>
  <c r="U2501" i="29"/>
  <c r="V2517" i="29"/>
  <c r="T2517" i="29"/>
  <c r="U2517" i="29"/>
  <c r="V2533" i="29"/>
  <c r="T2533" i="29"/>
  <c r="U2533" i="29"/>
  <c r="V2549" i="29"/>
  <c r="T2549" i="29"/>
  <c r="U2549" i="29"/>
  <c r="V2565" i="29"/>
  <c r="T2565" i="29"/>
  <c r="U2565" i="29"/>
  <c r="V2581" i="29"/>
  <c r="T2581" i="29"/>
  <c r="U2581" i="29"/>
  <c r="U2010" i="29"/>
  <c r="V2010" i="29"/>
  <c r="T2010" i="29"/>
  <c r="U2026" i="29"/>
  <c r="V2026" i="29"/>
  <c r="T2026" i="29"/>
  <c r="U2042" i="29"/>
  <c r="V2042" i="29"/>
  <c r="T2042" i="29"/>
  <c r="U2058" i="29"/>
  <c r="V2058" i="29"/>
  <c r="T2058" i="29"/>
  <c r="U2074" i="29"/>
  <c r="V2074" i="29"/>
  <c r="T2074" i="29"/>
  <c r="U2090" i="29"/>
  <c r="V2090" i="29"/>
  <c r="T2090" i="29"/>
  <c r="U2106" i="29"/>
  <c r="V2106" i="29"/>
  <c r="T2106" i="29"/>
  <c r="U2122" i="29"/>
  <c r="V2122" i="29"/>
  <c r="T2122" i="29"/>
  <c r="U2138" i="29"/>
  <c r="V2138" i="29"/>
  <c r="T2138" i="29"/>
  <c r="U2154" i="29"/>
  <c r="V2154" i="29"/>
  <c r="T2154" i="29"/>
  <c r="U2170" i="29"/>
  <c r="V2170" i="29"/>
  <c r="T2170" i="29"/>
  <c r="U2186" i="29"/>
  <c r="V2186" i="29"/>
  <c r="T2186" i="29"/>
  <c r="U2202" i="29"/>
  <c r="V2202" i="29"/>
  <c r="T2202" i="29"/>
  <c r="U2218" i="29"/>
  <c r="V2218" i="29"/>
  <c r="T2218" i="29"/>
  <c r="U2234" i="29"/>
  <c r="V2234" i="29"/>
  <c r="T2234" i="29"/>
  <c r="U2250" i="29"/>
  <c r="V2250" i="29"/>
  <c r="T2250" i="29"/>
  <c r="U2266" i="29"/>
  <c r="V2266" i="29"/>
  <c r="T2266" i="29"/>
  <c r="U2282" i="29"/>
  <c r="V2282" i="29"/>
  <c r="T2282" i="29"/>
  <c r="U2298" i="29"/>
  <c r="V2298" i="29"/>
  <c r="T2298" i="29"/>
  <c r="U2314" i="29"/>
  <c r="V2314" i="29"/>
  <c r="T2314" i="29"/>
  <c r="U2330" i="29"/>
  <c r="V2330" i="29"/>
  <c r="T2330" i="29"/>
  <c r="U2346" i="29"/>
  <c r="V2346" i="29"/>
  <c r="T2346" i="29"/>
  <c r="U2362" i="29"/>
  <c r="V2362" i="29"/>
  <c r="T2362" i="29"/>
  <c r="U2378" i="29"/>
  <c r="V2378" i="29"/>
  <c r="T2378" i="29"/>
  <c r="U2394" i="29"/>
  <c r="V2394" i="29"/>
  <c r="T2394" i="29"/>
  <c r="U2410" i="29"/>
  <c r="V2410" i="29"/>
  <c r="T2410" i="29"/>
  <c r="U2426" i="29"/>
  <c r="V2426" i="29"/>
  <c r="T2426" i="29"/>
  <c r="U2442" i="29"/>
  <c r="V2442" i="29"/>
  <c r="T2442" i="29"/>
  <c r="U2458" i="29"/>
  <c r="V2458" i="29"/>
  <c r="T2458" i="29"/>
  <c r="U2474" i="29"/>
  <c r="V2474" i="29"/>
  <c r="T2474" i="29"/>
  <c r="U2490" i="29"/>
  <c r="V2490" i="29"/>
  <c r="T2490" i="29"/>
  <c r="U2506" i="29"/>
  <c r="V2506" i="29"/>
  <c r="T2506" i="29"/>
  <c r="U2522" i="29"/>
  <c r="V2522" i="29"/>
  <c r="T2522" i="29"/>
  <c r="U2538" i="29"/>
  <c r="V2538" i="29"/>
  <c r="T2538" i="29"/>
  <c r="U2554" i="29"/>
  <c r="V2554" i="29"/>
  <c r="T2554" i="29"/>
  <c r="U2570" i="29"/>
  <c r="V2570" i="29"/>
  <c r="T2570" i="29"/>
  <c r="T2587" i="29"/>
  <c r="U2587" i="29"/>
  <c r="V2587" i="29"/>
  <c r="T2603" i="29"/>
  <c r="U2603" i="29"/>
  <c r="V2603" i="29"/>
  <c r="T2619" i="29"/>
  <c r="U2619" i="29"/>
  <c r="V2619" i="29"/>
  <c r="T2635" i="29"/>
  <c r="U2635" i="29"/>
  <c r="V2635" i="29"/>
  <c r="T2651" i="29"/>
  <c r="U2651" i="29"/>
  <c r="V2651" i="29"/>
  <c r="T2667" i="29"/>
  <c r="U2667" i="29"/>
  <c r="V2667" i="29"/>
  <c r="T2683" i="29"/>
  <c r="U2683" i="29"/>
  <c r="V2683" i="29"/>
  <c r="T2699" i="29"/>
  <c r="U2699" i="29"/>
  <c r="V2699" i="29"/>
  <c r="T2715" i="29"/>
  <c r="U2715" i="29"/>
  <c r="V2715" i="29"/>
  <c r="T2731" i="29"/>
  <c r="U2731" i="29"/>
  <c r="V2731" i="29"/>
  <c r="T2747" i="29"/>
  <c r="U2747" i="29"/>
  <c r="V2747" i="29"/>
  <c r="T2763" i="29"/>
  <c r="U2763" i="29"/>
  <c r="V2763" i="29"/>
  <c r="T2779" i="29"/>
  <c r="U2779" i="29"/>
  <c r="V2779" i="29"/>
  <c r="T2795" i="29"/>
  <c r="U2795" i="29"/>
  <c r="V2795" i="29"/>
  <c r="T2811" i="29"/>
  <c r="U2811" i="29"/>
  <c r="V2811" i="29"/>
  <c r="T2827" i="29"/>
  <c r="U2827" i="29"/>
  <c r="V2827" i="29"/>
  <c r="T2843" i="29"/>
  <c r="U2843" i="29"/>
  <c r="V2843" i="29"/>
  <c r="T2859" i="29"/>
  <c r="U2859" i="29"/>
  <c r="V2859" i="29"/>
  <c r="T2875" i="29"/>
  <c r="U2875" i="29"/>
  <c r="V2875" i="29"/>
  <c r="T2891" i="29"/>
  <c r="U2891" i="29"/>
  <c r="V2891" i="29"/>
  <c r="T2907" i="29"/>
  <c r="U2907" i="29"/>
  <c r="V2907" i="29"/>
  <c r="T2923" i="29"/>
  <c r="U2923" i="29"/>
  <c r="V2923" i="29"/>
  <c r="T2939" i="29"/>
  <c r="U2939" i="29"/>
  <c r="V2939" i="29"/>
  <c r="T2955" i="29"/>
  <c r="U2955" i="29"/>
  <c r="V2955" i="29"/>
  <c r="T2971" i="29"/>
  <c r="U2971" i="29"/>
  <c r="V2971" i="29"/>
  <c r="T2987" i="29"/>
  <c r="U2987" i="29"/>
  <c r="V2987" i="29"/>
  <c r="T3003" i="29"/>
  <c r="U3003" i="29"/>
  <c r="V3003" i="29"/>
  <c r="T3019" i="29"/>
  <c r="U3019" i="29"/>
  <c r="V3019" i="29"/>
  <c r="T3035" i="29"/>
  <c r="U3035" i="29"/>
  <c r="V3035" i="29"/>
  <c r="T3051" i="29"/>
  <c r="U3051" i="29"/>
  <c r="V3051" i="29"/>
  <c r="T3067" i="29"/>
  <c r="U3067" i="29"/>
  <c r="V3067" i="29"/>
  <c r="T3083" i="29"/>
  <c r="U3083" i="29"/>
  <c r="V3083" i="29"/>
  <c r="T3099" i="29"/>
  <c r="U3099" i="29"/>
  <c r="V3099" i="29"/>
  <c r="T3115" i="29"/>
  <c r="U3115" i="29"/>
  <c r="V3115" i="29"/>
  <c r="T3131" i="29"/>
  <c r="U3131" i="29"/>
  <c r="V3131" i="29"/>
  <c r="T3147" i="29"/>
  <c r="U3147" i="29"/>
  <c r="V3147" i="29"/>
  <c r="T3163" i="29"/>
  <c r="U3163" i="29"/>
  <c r="V3163" i="29"/>
  <c r="T2596" i="29"/>
  <c r="U2596" i="29"/>
  <c r="V2596" i="29"/>
  <c r="T2612" i="29"/>
  <c r="U2612" i="29"/>
  <c r="V2612" i="29"/>
  <c r="T2628" i="29"/>
  <c r="U2628" i="29"/>
  <c r="V2628" i="29"/>
  <c r="T2644" i="29"/>
  <c r="U2644" i="29"/>
  <c r="V2644" i="29"/>
  <c r="T2660" i="29"/>
  <c r="U2660" i="29"/>
  <c r="V2660" i="29"/>
  <c r="T2676" i="29"/>
  <c r="U2676" i="29"/>
  <c r="V2676" i="29"/>
  <c r="T2692" i="29"/>
  <c r="U2692" i="29"/>
  <c r="V2692" i="29"/>
  <c r="T2708" i="29"/>
  <c r="U2708" i="29"/>
  <c r="V2708" i="29"/>
  <c r="T2724" i="29"/>
  <c r="U2724" i="29"/>
  <c r="V2724" i="29"/>
  <c r="T2740" i="29"/>
  <c r="U2740" i="29"/>
  <c r="V2740" i="29"/>
  <c r="T2756" i="29"/>
  <c r="U2756" i="29"/>
  <c r="V2756" i="29"/>
  <c r="T2772" i="29"/>
  <c r="U2772" i="29"/>
  <c r="V2772" i="29"/>
  <c r="T2788" i="29"/>
  <c r="U2788" i="29"/>
  <c r="V2788" i="29"/>
  <c r="T2804" i="29"/>
  <c r="U2804" i="29"/>
  <c r="V2804" i="29"/>
  <c r="T2820" i="29"/>
  <c r="U2820" i="29"/>
  <c r="V2820" i="29"/>
  <c r="T2836" i="29"/>
  <c r="U2836" i="29"/>
  <c r="V2836" i="29"/>
  <c r="T2852" i="29"/>
  <c r="U2852" i="29"/>
  <c r="V2852" i="29"/>
  <c r="T2868" i="29"/>
  <c r="U2868" i="29"/>
  <c r="V2868" i="29"/>
  <c r="T2884" i="29"/>
  <c r="U2884" i="29"/>
  <c r="V2884" i="29"/>
  <c r="T2900" i="29"/>
  <c r="U2900" i="29"/>
  <c r="V2900" i="29"/>
  <c r="T2916" i="29"/>
  <c r="U2916" i="29"/>
  <c r="V2916" i="29"/>
  <c r="T2932" i="29"/>
  <c r="U2932" i="29"/>
  <c r="V2932" i="29"/>
  <c r="T2948" i="29"/>
  <c r="U2948" i="29"/>
  <c r="V2948" i="29"/>
  <c r="T2964" i="29"/>
  <c r="U2964" i="29"/>
  <c r="V2964" i="29"/>
  <c r="T2980" i="29"/>
  <c r="U2980" i="29"/>
  <c r="V2980" i="29"/>
  <c r="T2996" i="29"/>
  <c r="U2996" i="29"/>
  <c r="V2996" i="29"/>
  <c r="T3012" i="29"/>
  <c r="U3012" i="29"/>
  <c r="V3012" i="29"/>
  <c r="T3028" i="29"/>
  <c r="U3028" i="29"/>
  <c r="V3028" i="29"/>
  <c r="T3044" i="29"/>
  <c r="U3044" i="29"/>
  <c r="V3044" i="29"/>
  <c r="T3060" i="29"/>
  <c r="U3060" i="29"/>
  <c r="V3060" i="29"/>
  <c r="T3076" i="29"/>
  <c r="U3076" i="29"/>
  <c r="V3076" i="29"/>
  <c r="T3092" i="29"/>
  <c r="U3092" i="29"/>
  <c r="V3092" i="29"/>
  <c r="T3108" i="29"/>
  <c r="U3108" i="29"/>
  <c r="V3108" i="29"/>
  <c r="T3124" i="29"/>
  <c r="U3124" i="29"/>
  <c r="V3124" i="29"/>
  <c r="T3140" i="29"/>
  <c r="U3140" i="29"/>
  <c r="V3140" i="29"/>
  <c r="T3156" i="29"/>
  <c r="U3156" i="29"/>
  <c r="V3156" i="29"/>
  <c r="V2589" i="29"/>
  <c r="T2589" i="29"/>
  <c r="U2589" i="29"/>
  <c r="V2605" i="29"/>
  <c r="T2605" i="29"/>
  <c r="U2605" i="29"/>
  <c r="V2621" i="29"/>
  <c r="T2621" i="29"/>
  <c r="U2621" i="29"/>
  <c r="V2637" i="29"/>
  <c r="T2637" i="29"/>
  <c r="U2637" i="29"/>
  <c r="V2653" i="29"/>
  <c r="T2653" i="29"/>
  <c r="U2653" i="29"/>
  <c r="V2669" i="29"/>
  <c r="T2669" i="29"/>
  <c r="U2669" i="29"/>
  <c r="V2685" i="29"/>
  <c r="T2685" i="29"/>
  <c r="U2685" i="29"/>
  <c r="V2701" i="29"/>
  <c r="T2701" i="29"/>
  <c r="U2701" i="29"/>
  <c r="V2717" i="29"/>
  <c r="T2717" i="29"/>
  <c r="U2717" i="29"/>
  <c r="V2733" i="29"/>
  <c r="T2733" i="29"/>
  <c r="U2733" i="29"/>
  <c r="V2749" i="29"/>
  <c r="T2749" i="29"/>
  <c r="U2749" i="29"/>
  <c r="V2765" i="29"/>
  <c r="T2765" i="29"/>
  <c r="U2765" i="29"/>
  <c r="V2781" i="29"/>
  <c r="T2781" i="29"/>
  <c r="U2781" i="29"/>
  <c r="V2797" i="29"/>
  <c r="T2797" i="29"/>
  <c r="U2797" i="29"/>
  <c r="V2813" i="29"/>
  <c r="T2813" i="29"/>
  <c r="U2813" i="29"/>
  <c r="V2829" i="29"/>
  <c r="T2829" i="29"/>
  <c r="U2829" i="29"/>
  <c r="V2845" i="29"/>
  <c r="T2845" i="29"/>
  <c r="U2845" i="29"/>
  <c r="V2861" i="29"/>
  <c r="T2861" i="29"/>
  <c r="U2861" i="29"/>
  <c r="V2877" i="29"/>
  <c r="T2877" i="29"/>
  <c r="U2877" i="29"/>
  <c r="V2893" i="29"/>
  <c r="T2893" i="29"/>
  <c r="U2893" i="29"/>
  <c r="V2909" i="29"/>
  <c r="T2909" i="29"/>
  <c r="U2909" i="29"/>
  <c r="V2925" i="29"/>
  <c r="T2925" i="29"/>
  <c r="U2925" i="29"/>
  <c r="V2941" i="29"/>
  <c r="T2941" i="29"/>
  <c r="U2941" i="29"/>
  <c r="V2957" i="29"/>
  <c r="T2957" i="29"/>
  <c r="U2957" i="29"/>
  <c r="V2973" i="29"/>
  <c r="T2973" i="29"/>
  <c r="U2973" i="29"/>
  <c r="V2989" i="29"/>
  <c r="T2989" i="29"/>
  <c r="U2989" i="29"/>
  <c r="V3005" i="29"/>
  <c r="T3005" i="29"/>
  <c r="U3005" i="29"/>
  <c r="V3021" i="29"/>
  <c r="T3021" i="29"/>
  <c r="U3021" i="29"/>
  <c r="V3037" i="29"/>
  <c r="T3037" i="29"/>
  <c r="U3037" i="29"/>
  <c r="V3053" i="29"/>
  <c r="T3053" i="29"/>
  <c r="U3053" i="29"/>
  <c r="V3069" i="29"/>
  <c r="T3069" i="29"/>
  <c r="U3069" i="29"/>
  <c r="V3085" i="29"/>
  <c r="T3085" i="29"/>
  <c r="U3085" i="29"/>
  <c r="V3101" i="29"/>
  <c r="T3101" i="29"/>
  <c r="U3101" i="29"/>
  <c r="V3117" i="29"/>
  <c r="T3117" i="29"/>
  <c r="U3117" i="29"/>
  <c r="V3133" i="29"/>
  <c r="T3133" i="29"/>
  <c r="U3133" i="29"/>
  <c r="V3149" i="29"/>
  <c r="T3149" i="29"/>
  <c r="U3149" i="29"/>
  <c r="V3165" i="29"/>
  <c r="T3165" i="29"/>
  <c r="U3165" i="29"/>
  <c r="U2594" i="29"/>
  <c r="V2594" i="29"/>
  <c r="T2594" i="29"/>
  <c r="U2610" i="29"/>
  <c r="V2610" i="29"/>
  <c r="T2610" i="29"/>
  <c r="U2626" i="29"/>
  <c r="V2626" i="29"/>
  <c r="T2626" i="29"/>
  <c r="U2642" i="29"/>
  <c r="V2642" i="29"/>
  <c r="T2642" i="29"/>
  <c r="U2658" i="29"/>
  <c r="V2658" i="29"/>
  <c r="T2658" i="29"/>
  <c r="U2674" i="29"/>
  <c r="V2674" i="29"/>
  <c r="T2674" i="29"/>
  <c r="U2690" i="29"/>
  <c r="V2690" i="29"/>
  <c r="T2690" i="29"/>
  <c r="U2706" i="29"/>
  <c r="V2706" i="29"/>
  <c r="T2706" i="29"/>
  <c r="U2722" i="29"/>
  <c r="V2722" i="29"/>
  <c r="T2722" i="29"/>
  <c r="U2738" i="29"/>
  <c r="V2738" i="29"/>
  <c r="T2738" i="29"/>
  <c r="U2754" i="29"/>
  <c r="V2754" i="29"/>
  <c r="T2754" i="29"/>
  <c r="U2770" i="29"/>
  <c r="V2770" i="29"/>
  <c r="T2770" i="29"/>
  <c r="U2786" i="29"/>
  <c r="V2786" i="29"/>
  <c r="T2786" i="29"/>
  <c r="U2802" i="29"/>
  <c r="V2802" i="29"/>
  <c r="T2802" i="29"/>
  <c r="U2818" i="29"/>
  <c r="V2818" i="29"/>
  <c r="T2818" i="29"/>
  <c r="U2834" i="29"/>
  <c r="V2834" i="29"/>
  <c r="T2834" i="29"/>
  <c r="U2850" i="29"/>
  <c r="V2850" i="29"/>
  <c r="T2850" i="29"/>
  <c r="U2866" i="29"/>
  <c r="V2866" i="29"/>
  <c r="T2866" i="29"/>
  <c r="U2882" i="29"/>
  <c r="V2882" i="29"/>
  <c r="T2882" i="29"/>
  <c r="U2898" i="29"/>
  <c r="V2898" i="29"/>
  <c r="T2898" i="29"/>
  <c r="U2914" i="29"/>
  <c r="V2914" i="29"/>
  <c r="T2914" i="29"/>
  <c r="U2930" i="29"/>
  <c r="V2930" i="29"/>
  <c r="T2930" i="29"/>
  <c r="U2946" i="29"/>
  <c r="V2946" i="29"/>
  <c r="T2946" i="29"/>
  <c r="U2962" i="29"/>
  <c r="V2962" i="29"/>
  <c r="T2962" i="29"/>
  <c r="U2978" i="29"/>
  <c r="V2978" i="29"/>
  <c r="T2978" i="29"/>
  <c r="U2994" i="29"/>
  <c r="V2994" i="29"/>
  <c r="T2994" i="29"/>
  <c r="U3010" i="29"/>
  <c r="V3010" i="29"/>
  <c r="T3010" i="29"/>
  <c r="U3026" i="29"/>
  <c r="V3026" i="29"/>
  <c r="T3026" i="29"/>
  <c r="U3042" i="29"/>
  <c r="V3042" i="29"/>
  <c r="T3042" i="29"/>
  <c r="U3058" i="29"/>
  <c r="V3058" i="29"/>
  <c r="T3058" i="29"/>
  <c r="U3074" i="29"/>
  <c r="V3074" i="29"/>
  <c r="T3074" i="29"/>
  <c r="U3090" i="29"/>
  <c r="V3090" i="29"/>
  <c r="T3090" i="29"/>
  <c r="U3106" i="29"/>
  <c r="V3106" i="29"/>
  <c r="T3106" i="29"/>
  <c r="U3122" i="29"/>
  <c r="V3122" i="29"/>
  <c r="T3122" i="29"/>
  <c r="U3138" i="29"/>
  <c r="V3138" i="29"/>
  <c r="T3138" i="29"/>
  <c r="U3154" i="29"/>
  <c r="V3154" i="29"/>
  <c r="T3154" i="29"/>
  <c r="T3167" i="29"/>
  <c r="U3167" i="29"/>
  <c r="V3167" i="29"/>
  <c r="T3183" i="29"/>
  <c r="U3183" i="29"/>
  <c r="V3183" i="29"/>
  <c r="T3199" i="29"/>
  <c r="U3199" i="29"/>
  <c r="V3199" i="29"/>
  <c r="T3215" i="29"/>
  <c r="U3215" i="29"/>
  <c r="V3215" i="29"/>
  <c r="T3231" i="29"/>
  <c r="U3231" i="29"/>
  <c r="V3231" i="29"/>
  <c r="T3247" i="29"/>
  <c r="U3247" i="29"/>
  <c r="V3247" i="29"/>
  <c r="T3263" i="29"/>
  <c r="U3263" i="29"/>
  <c r="V3263" i="29"/>
  <c r="T3279" i="29"/>
  <c r="U3279" i="29"/>
  <c r="V3279" i="29"/>
  <c r="T3295" i="29"/>
  <c r="U3295" i="29"/>
  <c r="V3295" i="29"/>
  <c r="T3311" i="29"/>
  <c r="U3311" i="29"/>
  <c r="V3311" i="29"/>
  <c r="T3327" i="29"/>
  <c r="U3327" i="29"/>
  <c r="V3327" i="29"/>
  <c r="T3343" i="29"/>
  <c r="U3343" i="29"/>
  <c r="V3343" i="29"/>
  <c r="T3359" i="29"/>
  <c r="U3359" i="29"/>
  <c r="V3359" i="29"/>
  <c r="T3375" i="29"/>
  <c r="U3375" i="29"/>
  <c r="V3375" i="29"/>
  <c r="T3391" i="29"/>
  <c r="U3391" i="29"/>
  <c r="V3391" i="29"/>
  <c r="T3407" i="29"/>
  <c r="U3407" i="29"/>
  <c r="V3407" i="29"/>
  <c r="T3423" i="29"/>
  <c r="U3423" i="29"/>
  <c r="V3423" i="29"/>
  <c r="T3439" i="29"/>
  <c r="U3439" i="29"/>
  <c r="V3439" i="29"/>
  <c r="T3455" i="29"/>
  <c r="U3455" i="29"/>
  <c r="V3455" i="29"/>
  <c r="T3471" i="29"/>
  <c r="U3471" i="29"/>
  <c r="V3471" i="29"/>
  <c r="T3487" i="29"/>
  <c r="U3487" i="29"/>
  <c r="V3487" i="29"/>
  <c r="T3503" i="29"/>
  <c r="U3503" i="29"/>
  <c r="V3503" i="29"/>
  <c r="T3519" i="29"/>
  <c r="U3519" i="29"/>
  <c r="V3519" i="29"/>
  <c r="T3535" i="29"/>
  <c r="U3535" i="29"/>
  <c r="V3535" i="29"/>
  <c r="T3551" i="29"/>
  <c r="U3551" i="29"/>
  <c r="V3551" i="29"/>
  <c r="T3567" i="29"/>
  <c r="U3567" i="29"/>
  <c r="V3567" i="29"/>
  <c r="T3583" i="29"/>
  <c r="U3583" i="29"/>
  <c r="V3583" i="29"/>
  <c r="T3599" i="29"/>
  <c r="U3599" i="29"/>
  <c r="V3599" i="29"/>
  <c r="T3615" i="29"/>
  <c r="U3615" i="29"/>
  <c r="V3615" i="29"/>
  <c r="T3631" i="29"/>
  <c r="U3631" i="29"/>
  <c r="V3631" i="29"/>
  <c r="T3647" i="29"/>
  <c r="U3647" i="29"/>
  <c r="V3647" i="29"/>
  <c r="T3663" i="29"/>
  <c r="U3663" i="29"/>
  <c r="V3663" i="29"/>
  <c r="T3172" i="29"/>
  <c r="U3172" i="29"/>
  <c r="V3172" i="29"/>
  <c r="T3188" i="29"/>
  <c r="U3188" i="29"/>
  <c r="V3188" i="29"/>
  <c r="T3204" i="29"/>
  <c r="U3204" i="29"/>
  <c r="V3204" i="29"/>
  <c r="T3220" i="29"/>
  <c r="U3220" i="29"/>
  <c r="V3220" i="29"/>
  <c r="T3236" i="29"/>
  <c r="U3236" i="29"/>
  <c r="V3236" i="29"/>
  <c r="T3252" i="29"/>
  <c r="U3252" i="29"/>
  <c r="V3252" i="29"/>
  <c r="T3268" i="29"/>
  <c r="U3268" i="29"/>
  <c r="V3268" i="29"/>
  <c r="T3284" i="29"/>
  <c r="U3284" i="29"/>
  <c r="V3284" i="29"/>
  <c r="T3300" i="29"/>
  <c r="U3300" i="29"/>
  <c r="V3300" i="29"/>
  <c r="T3316" i="29"/>
  <c r="U3316" i="29"/>
  <c r="V3316" i="29"/>
  <c r="T3332" i="29"/>
  <c r="U3332" i="29"/>
  <c r="V3332" i="29"/>
  <c r="T3348" i="29"/>
  <c r="U3348" i="29"/>
  <c r="V3348" i="29"/>
  <c r="T3364" i="29"/>
  <c r="U3364" i="29"/>
  <c r="V3364" i="29"/>
  <c r="T3380" i="29"/>
  <c r="U3380" i="29"/>
  <c r="V3380" i="29"/>
  <c r="T3396" i="29"/>
  <c r="U3396" i="29"/>
  <c r="V3396" i="29"/>
  <c r="T3412" i="29"/>
  <c r="U3412" i="29"/>
  <c r="V3412" i="29"/>
  <c r="T3428" i="29"/>
  <c r="U3428" i="29"/>
  <c r="V3428" i="29"/>
  <c r="T3444" i="29"/>
  <c r="U3444" i="29"/>
  <c r="V3444" i="29"/>
  <c r="T3460" i="29"/>
  <c r="U3460" i="29"/>
  <c r="V3460" i="29"/>
  <c r="T3476" i="29"/>
  <c r="U3476" i="29"/>
  <c r="V3476" i="29"/>
  <c r="T3492" i="29"/>
  <c r="U3492" i="29"/>
  <c r="V3492" i="29"/>
  <c r="T3508" i="29"/>
  <c r="U3508" i="29"/>
  <c r="V3508" i="29"/>
  <c r="T3524" i="29"/>
  <c r="U3524" i="29"/>
  <c r="V3524" i="29"/>
  <c r="T3540" i="29"/>
  <c r="U3540" i="29"/>
  <c r="V3540" i="29"/>
  <c r="T3556" i="29"/>
  <c r="U3556" i="29"/>
  <c r="V3556" i="29"/>
  <c r="T3572" i="29"/>
  <c r="U3572" i="29"/>
  <c r="V3572" i="29"/>
  <c r="T3588" i="29"/>
  <c r="U3588" i="29"/>
  <c r="V3588" i="29"/>
  <c r="T3604" i="29"/>
  <c r="U3604" i="29"/>
  <c r="V3604" i="29"/>
  <c r="T3620" i="29"/>
  <c r="V3620" i="29"/>
  <c r="U3620" i="29"/>
  <c r="T3636" i="29"/>
  <c r="V3636" i="29"/>
  <c r="U3636" i="29"/>
  <c r="T3652" i="29"/>
  <c r="V3652" i="29"/>
  <c r="U3652" i="29"/>
  <c r="T3668" i="29"/>
  <c r="V3668" i="29"/>
  <c r="U3668" i="29"/>
  <c r="T3684" i="29"/>
  <c r="V3684" i="29"/>
  <c r="U3684" i="29"/>
  <c r="T3700" i="29"/>
  <c r="V3700" i="29"/>
  <c r="U3700" i="29"/>
  <c r="T3716" i="29"/>
  <c r="V3716" i="29"/>
  <c r="U3716" i="29"/>
  <c r="T3732" i="29"/>
  <c r="V3732" i="29"/>
  <c r="U3732" i="29"/>
  <c r="T3748" i="29"/>
  <c r="V3748" i="29"/>
  <c r="U3748" i="29"/>
  <c r="V3181" i="29"/>
  <c r="T3181" i="29"/>
  <c r="U3181" i="29"/>
  <c r="V3197" i="29"/>
  <c r="T3197" i="29"/>
  <c r="U3197" i="29"/>
  <c r="V3213" i="29"/>
  <c r="T3213" i="29"/>
  <c r="U3213" i="29"/>
  <c r="V3229" i="29"/>
  <c r="T3229" i="29"/>
  <c r="U3229" i="29"/>
  <c r="V3245" i="29"/>
  <c r="T3245" i="29"/>
  <c r="U3245" i="29"/>
  <c r="V3261" i="29"/>
  <c r="T3261" i="29"/>
  <c r="U3261" i="29"/>
  <c r="V3277" i="29"/>
  <c r="T3277" i="29"/>
  <c r="U3277" i="29"/>
  <c r="V3293" i="29"/>
  <c r="T3293" i="29"/>
  <c r="U3293" i="29"/>
  <c r="V3309" i="29"/>
  <c r="T3309" i="29"/>
  <c r="U3309" i="29"/>
  <c r="V3325" i="29"/>
  <c r="T3325" i="29"/>
  <c r="U3325" i="29"/>
  <c r="V3341" i="29"/>
  <c r="T3341" i="29"/>
  <c r="U3341" i="29"/>
  <c r="V3357" i="29"/>
  <c r="T3357" i="29"/>
  <c r="U3357" i="29"/>
  <c r="V3373" i="29"/>
  <c r="T3373" i="29"/>
  <c r="U3373" i="29"/>
  <c r="V3389" i="29"/>
  <c r="T3389" i="29"/>
  <c r="U3389" i="29"/>
  <c r="V3405" i="29"/>
  <c r="T3405" i="29"/>
  <c r="U3405" i="29"/>
  <c r="V3421" i="29"/>
  <c r="T3421" i="29"/>
  <c r="U3421" i="29"/>
  <c r="V3437" i="29"/>
  <c r="T3437" i="29"/>
  <c r="U3437" i="29"/>
  <c r="V3453" i="29"/>
  <c r="T3453" i="29"/>
  <c r="U3453" i="29"/>
  <c r="V3469" i="29"/>
  <c r="T3469" i="29"/>
  <c r="U3469" i="29"/>
  <c r="V3485" i="29"/>
  <c r="T3485" i="29"/>
  <c r="U3485" i="29"/>
  <c r="V3501" i="29"/>
  <c r="T3501" i="29"/>
  <c r="U3501" i="29"/>
  <c r="V3517" i="29"/>
  <c r="T3517" i="29"/>
  <c r="U3517" i="29"/>
  <c r="V3533" i="29"/>
  <c r="T3533" i="29"/>
  <c r="U3533" i="29"/>
  <c r="V3549" i="29"/>
  <c r="T3549" i="29"/>
  <c r="U3549" i="29"/>
  <c r="V3565" i="29"/>
  <c r="T3565" i="29"/>
  <c r="U3565" i="29"/>
  <c r="V3581" i="29"/>
  <c r="T3581" i="29"/>
  <c r="U3581" i="29"/>
  <c r="V3597" i="29"/>
  <c r="T3597" i="29"/>
  <c r="U3597" i="29"/>
  <c r="U3178" i="29"/>
  <c r="V3178" i="29"/>
  <c r="T3178" i="29"/>
  <c r="U3194" i="29"/>
  <c r="V3194" i="29"/>
  <c r="T3194" i="29"/>
  <c r="U3210" i="29"/>
  <c r="V3210" i="29"/>
  <c r="T3210" i="29"/>
  <c r="U3226" i="29"/>
  <c r="V3226" i="29"/>
  <c r="T3226" i="29"/>
  <c r="U3242" i="29"/>
  <c r="V3242" i="29"/>
  <c r="T3242" i="29"/>
  <c r="U3258" i="29"/>
  <c r="V3258" i="29"/>
  <c r="T3258" i="29"/>
  <c r="U3274" i="29"/>
  <c r="V3274" i="29"/>
  <c r="T3274" i="29"/>
  <c r="U3290" i="29"/>
  <c r="V3290" i="29"/>
  <c r="T3290" i="29"/>
  <c r="U3306" i="29"/>
  <c r="V3306" i="29"/>
  <c r="T3306" i="29"/>
  <c r="U3322" i="29"/>
  <c r="V3322" i="29"/>
  <c r="T3322" i="29"/>
  <c r="U3338" i="29"/>
  <c r="V3338" i="29"/>
  <c r="T3338" i="29"/>
  <c r="U3354" i="29"/>
  <c r="V3354" i="29"/>
  <c r="T3354" i="29"/>
  <c r="U3370" i="29"/>
  <c r="V3370" i="29"/>
  <c r="T3370" i="29"/>
  <c r="U3386" i="29"/>
  <c r="V3386" i="29"/>
  <c r="T3386" i="29"/>
  <c r="U3402" i="29"/>
  <c r="V3402" i="29"/>
  <c r="T3402" i="29"/>
  <c r="U3418" i="29"/>
  <c r="V3418" i="29"/>
  <c r="T3418" i="29"/>
  <c r="U3434" i="29"/>
  <c r="V3434" i="29"/>
  <c r="T3434" i="29"/>
  <c r="U3450" i="29"/>
  <c r="V3450" i="29"/>
  <c r="T3450" i="29"/>
  <c r="U3466" i="29"/>
  <c r="V3466" i="29"/>
  <c r="T3466" i="29"/>
  <c r="U3482" i="29"/>
  <c r="V3482" i="29"/>
  <c r="T3482" i="29"/>
  <c r="U3498" i="29"/>
  <c r="V3498" i="29"/>
  <c r="T3498" i="29"/>
  <c r="U3514" i="29"/>
  <c r="V3514" i="29"/>
  <c r="T3514" i="29"/>
  <c r="U3530" i="29"/>
  <c r="V3530" i="29"/>
  <c r="T3530" i="29"/>
  <c r="U3546" i="29"/>
  <c r="V3546" i="29"/>
  <c r="T3546" i="29"/>
  <c r="U3562" i="29"/>
  <c r="V3562" i="29"/>
  <c r="T3562" i="29"/>
  <c r="U3578" i="29"/>
  <c r="V3578" i="29"/>
  <c r="T3578" i="29"/>
  <c r="U3594" i="29"/>
  <c r="V3594" i="29"/>
  <c r="T3594" i="29"/>
  <c r="U3610" i="29"/>
  <c r="V3610" i="29"/>
  <c r="T3610" i="29"/>
  <c r="U3626" i="29"/>
  <c r="V3626" i="29"/>
  <c r="T3626" i="29"/>
  <c r="U3642" i="29"/>
  <c r="V3642" i="29"/>
  <c r="T3642" i="29"/>
  <c r="U3658" i="29"/>
  <c r="V3658" i="29"/>
  <c r="T3658" i="29"/>
  <c r="U3674" i="29"/>
  <c r="V3674" i="29"/>
  <c r="T3674" i="29"/>
  <c r="V3690" i="29"/>
  <c r="T3690" i="29"/>
  <c r="U3690" i="29"/>
  <c r="V3706" i="29"/>
  <c r="T3706" i="29"/>
  <c r="U3706" i="29"/>
  <c r="V3722" i="29"/>
  <c r="T3722" i="29"/>
  <c r="U3722" i="29"/>
  <c r="V3738" i="29"/>
  <c r="T3738" i="29"/>
  <c r="U3738" i="29"/>
  <c r="V3617" i="29"/>
  <c r="U3617" i="29"/>
  <c r="T3617" i="29"/>
  <c r="U3681" i="29"/>
  <c r="T3681" i="29"/>
  <c r="V3681" i="29"/>
  <c r="U3713" i="29"/>
  <c r="T3713" i="29"/>
  <c r="V3713" i="29"/>
  <c r="U3745" i="29"/>
  <c r="V3745" i="29"/>
  <c r="T3745" i="29"/>
  <c r="T3765" i="29"/>
  <c r="U3765" i="29"/>
  <c r="V3765" i="29"/>
  <c r="T3781" i="29"/>
  <c r="U3781" i="29"/>
  <c r="V3781" i="29"/>
  <c r="T3797" i="29"/>
  <c r="U3797" i="29"/>
  <c r="V3797" i="29"/>
  <c r="T3813" i="29"/>
  <c r="U3813" i="29"/>
  <c r="V3813" i="29"/>
  <c r="T3829" i="29"/>
  <c r="U3829" i="29"/>
  <c r="V3829" i="29"/>
  <c r="T3845" i="29"/>
  <c r="U3845" i="29"/>
  <c r="V3845" i="29"/>
  <c r="T3861" i="29"/>
  <c r="U3861" i="29"/>
  <c r="V3861" i="29"/>
  <c r="T3877" i="29"/>
  <c r="U3877" i="29"/>
  <c r="V3877" i="29"/>
  <c r="T3893" i="29"/>
  <c r="U3893" i="29"/>
  <c r="V3893" i="29"/>
  <c r="T3909" i="29"/>
  <c r="U3909" i="29"/>
  <c r="V3909" i="29"/>
  <c r="T3925" i="29"/>
  <c r="U3925" i="29"/>
  <c r="V3925" i="29"/>
  <c r="T3941" i="29"/>
  <c r="U3941" i="29"/>
  <c r="V3941" i="29"/>
  <c r="T3957" i="29"/>
  <c r="U3957" i="29"/>
  <c r="V3957" i="29"/>
  <c r="T3973" i="29"/>
  <c r="U3973" i="29"/>
  <c r="V3973" i="29"/>
  <c r="T3989" i="29"/>
  <c r="V3989" i="29"/>
  <c r="U3989" i="29"/>
  <c r="T4005" i="29"/>
  <c r="U4005" i="29"/>
  <c r="V4005" i="29"/>
  <c r="T4021" i="29"/>
  <c r="U4021" i="29"/>
  <c r="V4021" i="29"/>
  <c r="V3983" i="29"/>
  <c r="T3983" i="29"/>
  <c r="U3983" i="29"/>
  <c r="V4019" i="29"/>
  <c r="T4019" i="29"/>
  <c r="U4019" i="29"/>
  <c r="U3752" i="29"/>
  <c r="V3752" i="29"/>
  <c r="T3752" i="29"/>
  <c r="U3768" i="29"/>
  <c r="V3768" i="29"/>
  <c r="T3768" i="29"/>
  <c r="U3804" i="29"/>
  <c r="V3804" i="29"/>
  <c r="T3804" i="29"/>
  <c r="U3860" i="29"/>
  <c r="V3860" i="29"/>
  <c r="T3860" i="29"/>
  <c r="U3908" i="29"/>
  <c r="V3908" i="29"/>
  <c r="T3908" i="29"/>
  <c r="U3924" i="29"/>
  <c r="V3924" i="29"/>
  <c r="T3924" i="29"/>
  <c r="U3972" i="29"/>
  <c r="V3972" i="29"/>
  <c r="T3972" i="29"/>
  <c r="U4020" i="29"/>
  <c r="V4020" i="29"/>
  <c r="T4020" i="29"/>
  <c r="V3637" i="29"/>
  <c r="U3637" i="29"/>
  <c r="T3637" i="29"/>
  <c r="U3683" i="29"/>
  <c r="V3683" i="29"/>
  <c r="T3683" i="29"/>
  <c r="U3715" i="29"/>
  <c r="V3715" i="29"/>
  <c r="T3715" i="29"/>
  <c r="U3747" i="29"/>
  <c r="V3747" i="29"/>
  <c r="T3747" i="29"/>
  <c r="T3766" i="29"/>
  <c r="U3766" i="29"/>
  <c r="V3766" i="29"/>
  <c r="T3782" i="29"/>
  <c r="V3782" i="29"/>
  <c r="U3782" i="29"/>
  <c r="T3798" i="29"/>
  <c r="V3798" i="29"/>
  <c r="U3798" i="29"/>
  <c r="T3814" i="29"/>
  <c r="V3814" i="29"/>
  <c r="U3814" i="29"/>
  <c r="T3830" i="29"/>
  <c r="U3830" i="29"/>
  <c r="V3830" i="29"/>
  <c r="V3846" i="29"/>
  <c r="T3846" i="29"/>
  <c r="U3846" i="29"/>
  <c r="T3862" i="29"/>
  <c r="U3862" i="29"/>
  <c r="V3862" i="29"/>
  <c r="V3878" i="29"/>
  <c r="T3878" i="29"/>
  <c r="U3878" i="29"/>
  <c r="T3894" i="29"/>
  <c r="U3894" i="29"/>
  <c r="V3894" i="29"/>
  <c r="T3910" i="29"/>
  <c r="V3910" i="29"/>
  <c r="U3910" i="29"/>
  <c r="T3926" i="29"/>
  <c r="U3926" i="29"/>
  <c r="V3926" i="29"/>
  <c r="V3942" i="29"/>
  <c r="T3942" i="29"/>
  <c r="U3942" i="29"/>
  <c r="T3958" i="29"/>
  <c r="V3958" i="29"/>
  <c r="U3958" i="29"/>
  <c r="T3974" i="29"/>
  <c r="V3974" i="29"/>
  <c r="U3974" i="29"/>
  <c r="T3990" i="29"/>
  <c r="U3990" i="29"/>
  <c r="V3990" i="29"/>
  <c r="T4006" i="29"/>
  <c r="U4006" i="29"/>
  <c r="V4006" i="29"/>
  <c r="T4022" i="29"/>
  <c r="U4022" i="29"/>
  <c r="V4022" i="29"/>
  <c r="V4007" i="29"/>
  <c r="T4007" i="29"/>
  <c r="U4007" i="29"/>
  <c r="U3784" i="29"/>
  <c r="T3784" i="29"/>
  <c r="V3784" i="29"/>
  <c r="U3824" i="29"/>
  <c r="T3824" i="29"/>
  <c r="V3824" i="29"/>
  <c r="U3928" i="29"/>
  <c r="V3928" i="29"/>
  <c r="T3928" i="29"/>
  <c r="U3984" i="29"/>
  <c r="T3984" i="29"/>
  <c r="V3984" i="29"/>
  <c r="U4008" i="29"/>
  <c r="T4008" i="29"/>
  <c r="V4008" i="29"/>
  <c r="V3625" i="29"/>
  <c r="U3625" i="29"/>
  <c r="T3625" i="29"/>
  <c r="U3677" i="29"/>
  <c r="T3677" i="29"/>
  <c r="V3677" i="29"/>
  <c r="U3709" i="29"/>
  <c r="T3709" i="29"/>
  <c r="V3709" i="29"/>
  <c r="U3741" i="29"/>
  <c r="T3741" i="29"/>
  <c r="V3741" i="29"/>
  <c r="V3763" i="29"/>
  <c r="U3763" i="29"/>
  <c r="T3763" i="29"/>
  <c r="V3779" i="29"/>
  <c r="T3779" i="29"/>
  <c r="U3779" i="29"/>
  <c r="V3795" i="29"/>
  <c r="T3795" i="29"/>
  <c r="U3795" i="29"/>
  <c r="V3811" i="29"/>
  <c r="T3811" i="29"/>
  <c r="U3811" i="29"/>
  <c r="V3827" i="29"/>
  <c r="U3827" i="29"/>
  <c r="T3827" i="29"/>
  <c r="V3843" i="29"/>
  <c r="U3843" i="29"/>
  <c r="T3843" i="29"/>
  <c r="V3859" i="29"/>
  <c r="U3859" i="29"/>
  <c r="T3859" i="29"/>
  <c r="V3875" i="29"/>
  <c r="U3875" i="29"/>
  <c r="T3875" i="29"/>
  <c r="V3891" i="29"/>
  <c r="U3891" i="29"/>
  <c r="T3891" i="29"/>
  <c r="V3907" i="29"/>
  <c r="T3907" i="29"/>
  <c r="U3907" i="29"/>
  <c r="V3923" i="29"/>
  <c r="T3923" i="29"/>
  <c r="U3923" i="29"/>
  <c r="V3939" i="29"/>
  <c r="U3939" i="29"/>
  <c r="T3939" i="29"/>
  <c r="V3955" i="29"/>
  <c r="U3955" i="29"/>
  <c r="T3955" i="29"/>
  <c r="V3971" i="29"/>
  <c r="U3971" i="29"/>
  <c r="T3971" i="29"/>
  <c r="V4011" i="29"/>
  <c r="T4011" i="29"/>
  <c r="U4011" i="29"/>
  <c r="U3727" i="29"/>
  <c r="T3727" i="29"/>
  <c r="V3727" i="29"/>
  <c r="U3832" i="29"/>
  <c r="T3832" i="29"/>
  <c r="V3832" i="29"/>
  <c r="U3864" i="29"/>
  <c r="T3864" i="29"/>
  <c r="V3864" i="29"/>
  <c r="U3896" i="29"/>
  <c r="V3896" i="29"/>
  <c r="T3896" i="29"/>
  <c r="U3992" i="29"/>
  <c r="T3992" i="29"/>
  <c r="V3992" i="29"/>
  <c r="U3679" i="29"/>
  <c r="T3679" i="29"/>
  <c r="V3679" i="29"/>
  <c r="U3711" i="29"/>
  <c r="T3711" i="29"/>
  <c r="V3711" i="29"/>
  <c r="U3956" i="29"/>
  <c r="V3956" i="29"/>
  <c r="T3956" i="29"/>
  <c r="T11" i="29"/>
  <c r="U11" i="29"/>
  <c r="V11" i="29"/>
  <c r="T59" i="29"/>
  <c r="U59" i="29"/>
  <c r="V59" i="29"/>
  <c r="T56" i="29"/>
  <c r="U56" i="29"/>
  <c r="V56" i="29"/>
  <c r="V65" i="29"/>
  <c r="T65" i="29"/>
  <c r="U65" i="29"/>
  <c r="T124" i="29"/>
  <c r="U124" i="29"/>
  <c r="V124" i="29"/>
  <c r="T97" i="29"/>
  <c r="U97" i="29"/>
  <c r="V97" i="29"/>
  <c r="T113" i="29"/>
  <c r="U113" i="29"/>
  <c r="V113" i="29"/>
  <c r="T145" i="29"/>
  <c r="U145" i="29"/>
  <c r="V145" i="29"/>
  <c r="T177" i="29"/>
  <c r="V177" i="29"/>
  <c r="U177" i="29"/>
  <c r="V94" i="29"/>
  <c r="T94" i="29"/>
  <c r="U94" i="29"/>
  <c r="U119" i="29"/>
  <c r="V119" i="29"/>
  <c r="T119" i="29"/>
  <c r="V167" i="29"/>
  <c r="T167" i="29"/>
  <c r="U167" i="29"/>
  <c r="V183" i="29"/>
  <c r="T183" i="29"/>
  <c r="U183" i="29"/>
  <c r="T189" i="29"/>
  <c r="U189" i="29"/>
  <c r="V189" i="29"/>
  <c r="T221" i="29"/>
  <c r="U221" i="29"/>
  <c r="V221" i="29"/>
  <c r="T214" i="29"/>
  <c r="U214" i="29"/>
  <c r="V214" i="29"/>
  <c r="T19" i="29"/>
  <c r="U19" i="29"/>
  <c r="V19" i="29"/>
  <c r="T7" i="29"/>
  <c r="U7" i="29"/>
  <c r="V7" i="29"/>
  <c r="T23" i="29"/>
  <c r="U23" i="29"/>
  <c r="V23" i="29"/>
  <c r="T39" i="29"/>
  <c r="U39" i="29"/>
  <c r="V39" i="29"/>
  <c r="T55" i="29"/>
  <c r="U55" i="29"/>
  <c r="V55" i="29"/>
  <c r="T4" i="29"/>
  <c r="U4" i="29"/>
  <c r="V4" i="29"/>
  <c r="T20" i="29"/>
  <c r="U20" i="29"/>
  <c r="V20" i="29"/>
  <c r="T36" i="29"/>
  <c r="U36" i="29"/>
  <c r="V36" i="29"/>
  <c r="T52" i="29"/>
  <c r="U52" i="29"/>
  <c r="V52" i="29"/>
  <c r="T68" i="29"/>
  <c r="U68" i="29"/>
  <c r="V68" i="29"/>
  <c r="V13" i="29"/>
  <c r="T13" i="29"/>
  <c r="U13" i="29"/>
  <c r="V29" i="29"/>
  <c r="T29" i="29"/>
  <c r="U29" i="29"/>
  <c r="V45" i="29"/>
  <c r="T45" i="29"/>
  <c r="U45" i="29"/>
  <c r="V61" i="29"/>
  <c r="T61" i="29"/>
  <c r="U61" i="29"/>
  <c r="U10" i="29"/>
  <c r="V10" i="29"/>
  <c r="T10" i="29"/>
  <c r="U26" i="29"/>
  <c r="V26" i="29"/>
  <c r="T26" i="29"/>
  <c r="U42" i="29"/>
  <c r="V42" i="29"/>
  <c r="T42" i="29"/>
  <c r="U58" i="29"/>
  <c r="V58" i="29"/>
  <c r="T58" i="29"/>
  <c r="V74" i="29"/>
  <c r="T74" i="29"/>
  <c r="U74" i="29"/>
  <c r="T88" i="29"/>
  <c r="U88" i="29"/>
  <c r="V88" i="29"/>
  <c r="T104" i="29"/>
  <c r="U104" i="29"/>
  <c r="V104" i="29"/>
  <c r="T120" i="29"/>
  <c r="U120" i="29"/>
  <c r="V120" i="29"/>
  <c r="T136" i="29"/>
  <c r="U136" i="29"/>
  <c r="V136" i="29"/>
  <c r="T77" i="29"/>
  <c r="U77" i="29"/>
  <c r="V77" i="29"/>
  <c r="T93" i="29"/>
  <c r="U93" i="29"/>
  <c r="V93" i="29"/>
  <c r="T109" i="29"/>
  <c r="U109" i="29"/>
  <c r="V109" i="29"/>
  <c r="T125" i="29"/>
  <c r="U125" i="29"/>
  <c r="V125" i="29"/>
  <c r="T141" i="29"/>
  <c r="U141" i="29"/>
  <c r="V141" i="29"/>
  <c r="T157" i="29"/>
  <c r="V157" i="29"/>
  <c r="U157" i="29"/>
  <c r="T173" i="29"/>
  <c r="V173" i="29"/>
  <c r="U173" i="29"/>
  <c r="U73" i="29"/>
  <c r="T73" i="29"/>
  <c r="V73" i="29"/>
  <c r="V90" i="29"/>
  <c r="T90" i="29"/>
  <c r="U90" i="29"/>
  <c r="V106" i="29"/>
  <c r="T106" i="29"/>
  <c r="U106" i="29"/>
  <c r="V122" i="29"/>
  <c r="T122" i="29"/>
  <c r="U122" i="29"/>
  <c r="V138" i="29"/>
  <c r="T138" i="29"/>
  <c r="U138" i="29"/>
  <c r="U83" i="29"/>
  <c r="V83" i="29"/>
  <c r="T83" i="29"/>
  <c r="U99" i="29"/>
  <c r="V99" i="29"/>
  <c r="T99" i="29"/>
  <c r="U115" i="29"/>
  <c r="V115" i="29"/>
  <c r="T115" i="29"/>
  <c r="U131" i="29"/>
  <c r="V131" i="29"/>
  <c r="T131" i="29"/>
  <c r="V147" i="29"/>
  <c r="T147" i="29"/>
  <c r="U147" i="29"/>
  <c r="V163" i="29"/>
  <c r="T163" i="29"/>
  <c r="U163" i="29"/>
  <c r="V179" i="29"/>
  <c r="T179" i="29"/>
  <c r="U179" i="29"/>
  <c r="U156" i="29"/>
  <c r="T156" i="29"/>
  <c r="V156" i="29"/>
  <c r="U188" i="29"/>
  <c r="T188" i="29"/>
  <c r="V188" i="29"/>
  <c r="T201" i="29"/>
  <c r="U201" i="29"/>
  <c r="V201" i="29"/>
  <c r="T217" i="29"/>
  <c r="U217" i="29"/>
  <c r="V217" i="29"/>
  <c r="T233" i="29"/>
  <c r="U233" i="29"/>
  <c r="V233" i="29"/>
  <c r="U166" i="29"/>
  <c r="V166" i="29"/>
  <c r="T166" i="29"/>
  <c r="T194" i="29"/>
  <c r="U194" i="29"/>
  <c r="V194" i="29"/>
  <c r="T210" i="29"/>
  <c r="U210" i="29"/>
  <c r="V210" i="29"/>
  <c r="T226" i="29"/>
  <c r="U226" i="29"/>
  <c r="V226" i="29"/>
  <c r="U152" i="29"/>
  <c r="T152" i="29"/>
  <c r="V152" i="29"/>
  <c r="U184" i="29"/>
  <c r="T184" i="29"/>
  <c r="V184" i="29"/>
  <c r="V203" i="29"/>
  <c r="T203" i="29"/>
  <c r="U203" i="29"/>
  <c r="V219" i="29"/>
  <c r="T219" i="29"/>
  <c r="U219" i="29"/>
  <c r="U146" i="29"/>
  <c r="T146" i="29"/>
  <c r="V146" i="29"/>
  <c r="U178" i="29"/>
  <c r="T178" i="29"/>
  <c r="V178" i="29"/>
  <c r="U200" i="29"/>
  <c r="V200" i="29"/>
  <c r="T200" i="29"/>
  <c r="U216" i="29"/>
  <c r="V216" i="29"/>
  <c r="T216" i="29"/>
  <c r="U232" i="29"/>
  <c r="V232" i="29"/>
  <c r="T232" i="29"/>
  <c r="T250" i="29"/>
  <c r="U250" i="29"/>
  <c r="V250" i="29"/>
  <c r="T266" i="29"/>
  <c r="U266" i="29"/>
  <c r="V266" i="29"/>
  <c r="T282" i="29"/>
  <c r="U282" i="29"/>
  <c r="V282" i="29"/>
  <c r="T298" i="29"/>
  <c r="U298" i="29"/>
  <c r="V298" i="29"/>
  <c r="T314" i="29"/>
  <c r="U314" i="29"/>
  <c r="V314" i="29"/>
  <c r="T330" i="29"/>
  <c r="U330" i="29"/>
  <c r="V330" i="29"/>
  <c r="T346" i="29"/>
  <c r="U346" i="29"/>
  <c r="V346" i="29"/>
  <c r="T362" i="29"/>
  <c r="U362" i="29"/>
  <c r="V362" i="29"/>
  <c r="T378" i="29"/>
  <c r="U378" i="29"/>
  <c r="V378" i="29"/>
  <c r="T251" i="29"/>
  <c r="U251" i="29"/>
  <c r="V251" i="29"/>
  <c r="T267" i="29"/>
  <c r="U267" i="29"/>
  <c r="V267" i="29"/>
  <c r="T283" i="29"/>
  <c r="U283" i="29"/>
  <c r="V283" i="29"/>
  <c r="T299" i="29"/>
  <c r="U299" i="29"/>
  <c r="V299" i="29"/>
  <c r="T315" i="29"/>
  <c r="U315" i="29"/>
  <c r="V315" i="29"/>
  <c r="T331" i="29"/>
  <c r="U331" i="29"/>
  <c r="V331" i="29"/>
  <c r="T347" i="29"/>
  <c r="U347" i="29"/>
  <c r="V347" i="29"/>
  <c r="T363" i="29"/>
  <c r="U363" i="29"/>
  <c r="V363" i="29"/>
  <c r="T379" i="29"/>
  <c r="U379" i="29"/>
  <c r="V379" i="29"/>
  <c r="V248" i="29"/>
  <c r="T248" i="29"/>
  <c r="U248" i="29"/>
  <c r="V264" i="29"/>
  <c r="T264" i="29"/>
  <c r="U264" i="29"/>
  <c r="V280" i="29"/>
  <c r="T280" i="29"/>
  <c r="U280" i="29"/>
  <c r="V296" i="29"/>
  <c r="T296" i="29"/>
  <c r="U296" i="29"/>
  <c r="V312" i="29"/>
  <c r="T312" i="29"/>
  <c r="U312" i="29"/>
  <c r="V328" i="29"/>
  <c r="T328" i="29"/>
  <c r="U328" i="29"/>
  <c r="V344" i="29"/>
  <c r="T344" i="29"/>
  <c r="U344" i="29"/>
  <c r="V360" i="29"/>
  <c r="T360" i="29"/>
  <c r="U360" i="29"/>
  <c r="V376" i="29"/>
  <c r="T376" i="29"/>
  <c r="U376" i="29"/>
  <c r="U245" i="29"/>
  <c r="V245" i="29"/>
  <c r="T245" i="29"/>
  <c r="U261" i="29"/>
  <c r="V261" i="29"/>
  <c r="T261" i="29"/>
  <c r="U277" i="29"/>
  <c r="V277" i="29"/>
  <c r="T277" i="29"/>
  <c r="U293" i="29"/>
  <c r="V293" i="29"/>
  <c r="T293" i="29"/>
  <c r="U309" i="29"/>
  <c r="V309" i="29"/>
  <c r="T309" i="29"/>
  <c r="U325" i="29"/>
  <c r="V325" i="29"/>
  <c r="T325" i="29"/>
  <c r="U341" i="29"/>
  <c r="V341" i="29"/>
  <c r="T341" i="29"/>
  <c r="U357" i="29"/>
  <c r="V357" i="29"/>
  <c r="T357" i="29"/>
  <c r="U373" i="29"/>
  <c r="V373" i="29"/>
  <c r="T373" i="29"/>
  <c r="T389" i="29"/>
  <c r="U389" i="29"/>
  <c r="V389" i="29"/>
  <c r="T405" i="29"/>
  <c r="U405" i="29"/>
  <c r="V405" i="29"/>
  <c r="T421" i="29"/>
  <c r="U421" i="29"/>
  <c r="V421" i="29"/>
  <c r="T437" i="29"/>
  <c r="U437" i="29"/>
  <c r="V437" i="29"/>
  <c r="T453" i="29"/>
  <c r="U453" i="29"/>
  <c r="V453" i="29"/>
  <c r="T469" i="29"/>
  <c r="U469" i="29"/>
  <c r="V469" i="29"/>
  <c r="T485" i="29"/>
  <c r="U485" i="29"/>
  <c r="V485" i="29"/>
  <c r="T501" i="29"/>
  <c r="U501" i="29"/>
  <c r="V501" i="29"/>
  <c r="T517" i="29"/>
  <c r="U517" i="29"/>
  <c r="V517" i="29"/>
  <c r="T390" i="29"/>
  <c r="U390" i="29"/>
  <c r="V390" i="29"/>
  <c r="T406" i="29"/>
  <c r="U406" i="29"/>
  <c r="V406" i="29"/>
  <c r="T422" i="29"/>
  <c r="U422" i="29"/>
  <c r="V422" i="29"/>
  <c r="T438" i="29"/>
  <c r="U438" i="29"/>
  <c r="V438" i="29"/>
  <c r="T454" i="29"/>
  <c r="U454" i="29"/>
  <c r="V454" i="29"/>
  <c r="T470" i="29"/>
  <c r="U470" i="29"/>
  <c r="V470" i="29"/>
  <c r="T486" i="29"/>
  <c r="U486" i="29"/>
  <c r="V486" i="29"/>
  <c r="T502" i="29"/>
  <c r="U502" i="29"/>
  <c r="V502" i="29"/>
  <c r="T518" i="29"/>
  <c r="U518" i="29"/>
  <c r="V518" i="29"/>
  <c r="V387" i="29"/>
  <c r="T387" i="29"/>
  <c r="U387" i="29"/>
  <c r="V403" i="29"/>
  <c r="T403" i="29"/>
  <c r="U403" i="29"/>
  <c r="V419" i="29"/>
  <c r="T419" i="29"/>
  <c r="U419" i="29"/>
  <c r="V435" i="29"/>
  <c r="T435" i="29"/>
  <c r="U435" i="29"/>
  <c r="V451" i="29"/>
  <c r="T451" i="29"/>
  <c r="U451" i="29"/>
  <c r="V467" i="29"/>
  <c r="T467" i="29"/>
  <c r="U467" i="29"/>
  <c r="V483" i="29"/>
  <c r="T483" i="29"/>
  <c r="U483" i="29"/>
  <c r="V499" i="29"/>
  <c r="T499" i="29"/>
  <c r="U499" i="29"/>
  <c r="V515" i="29"/>
  <c r="T515" i="29"/>
  <c r="U515" i="29"/>
  <c r="U384" i="29"/>
  <c r="V384" i="29"/>
  <c r="T384" i="29"/>
  <c r="U400" i="29"/>
  <c r="V400" i="29"/>
  <c r="T400" i="29"/>
  <c r="U416" i="29"/>
  <c r="V416" i="29"/>
  <c r="T416" i="29"/>
  <c r="U432" i="29"/>
  <c r="V432" i="29"/>
  <c r="T432" i="29"/>
  <c r="U448" i="29"/>
  <c r="V448" i="29"/>
  <c r="T448" i="29"/>
  <c r="U464" i="29"/>
  <c r="V464" i="29"/>
  <c r="T464" i="29"/>
  <c r="U480" i="29"/>
  <c r="V480" i="29"/>
  <c r="T480" i="29"/>
  <c r="U496" i="29"/>
  <c r="V496" i="29"/>
  <c r="T496" i="29"/>
  <c r="U512" i="29"/>
  <c r="V512" i="29"/>
  <c r="T512" i="29"/>
  <c r="U528" i="29"/>
  <c r="V528" i="29"/>
  <c r="T528" i="29"/>
  <c r="T541" i="29"/>
  <c r="U541" i="29"/>
  <c r="V541" i="29"/>
  <c r="T557" i="29"/>
  <c r="U557" i="29"/>
  <c r="V557" i="29"/>
  <c r="T573" i="29"/>
  <c r="U573" i="29"/>
  <c r="V573" i="29"/>
  <c r="T589" i="29"/>
  <c r="U589" i="29"/>
  <c r="V589" i="29"/>
  <c r="T605" i="29"/>
  <c r="U605" i="29"/>
  <c r="V605" i="29"/>
  <c r="T621" i="29"/>
  <c r="U621" i="29"/>
  <c r="V621" i="29"/>
  <c r="T637" i="29"/>
  <c r="U637" i="29"/>
  <c r="V637" i="29"/>
  <c r="T534" i="29"/>
  <c r="U534" i="29"/>
  <c r="V534" i="29"/>
  <c r="T550" i="29"/>
  <c r="U550" i="29"/>
  <c r="V550" i="29"/>
  <c r="T566" i="29"/>
  <c r="U566" i="29"/>
  <c r="V566" i="29"/>
  <c r="T582" i="29"/>
  <c r="U582" i="29"/>
  <c r="V582" i="29"/>
  <c r="T598" i="29"/>
  <c r="U598" i="29"/>
  <c r="V598" i="29"/>
  <c r="T614" i="29"/>
  <c r="U614" i="29"/>
  <c r="V614" i="29"/>
  <c r="T630" i="29"/>
  <c r="U630" i="29"/>
  <c r="V630" i="29"/>
  <c r="T646" i="29"/>
  <c r="U646" i="29"/>
  <c r="V646" i="29"/>
  <c r="T662" i="29"/>
  <c r="V662" i="29"/>
  <c r="U662" i="29"/>
  <c r="V531" i="29"/>
  <c r="T531" i="29"/>
  <c r="U531" i="29"/>
  <c r="V547" i="29"/>
  <c r="T547" i="29"/>
  <c r="U547" i="29"/>
  <c r="V563" i="29"/>
  <c r="T563" i="29"/>
  <c r="U563" i="29"/>
  <c r="V579" i="29"/>
  <c r="T579" i="29"/>
  <c r="U579" i="29"/>
  <c r="V595" i="29"/>
  <c r="T595" i="29"/>
  <c r="U595" i="29"/>
  <c r="V611" i="29"/>
  <c r="T611" i="29"/>
  <c r="U611" i="29"/>
  <c r="V627" i="29"/>
  <c r="T627" i="29"/>
  <c r="U627" i="29"/>
  <c r="V643" i="29"/>
  <c r="T643" i="29"/>
  <c r="U643" i="29"/>
  <c r="U544" i="29"/>
  <c r="V544" i="29"/>
  <c r="T544" i="29"/>
  <c r="U560" i="29"/>
  <c r="V560" i="29"/>
  <c r="T560" i="29"/>
  <c r="U576" i="29"/>
  <c r="V576" i="29"/>
  <c r="T576" i="29"/>
  <c r="U592" i="29"/>
  <c r="V592" i="29"/>
  <c r="T592" i="29"/>
  <c r="U608" i="29"/>
  <c r="V608" i="29"/>
  <c r="T608" i="29"/>
  <c r="U624" i="29"/>
  <c r="V624" i="29"/>
  <c r="T624" i="29"/>
  <c r="U640" i="29"/>
  <c r="V640" i="29"/>
  <c r="T640" i="29"/>
  <c r="V656" i="29"/>
  <c r="T656" i="29"/>
  <c r="U656" i="29"/>
  <c r="V672" i="29"/>
  <c r="T672" i="29"/>
  <c r="U672" i="29"/>
  <c r="U673" i="29"/>
  <c r="T673" i="29"/>
  <c r="V673" i="29"/>
  <c r="T688" i="29"/>
  <c r="U688" i="29"/>
  <c r="V688" i="29"/>
  <c r="T704" i="29"/>
  <c r="U704" i="29"/>
  <c r="V704" i="29"/>
  <c r="T720" i="29"/>
  <c r="U720" i="29"/>
  <c r="V720" i="29"/>
  <c r="T736" i="29"/>
  <c r="U736" i="29"/>
  <c r="V736" i="29"/>
  <c r="T752" i="29"/>
  <c r="U752" i="29"/>
  <c r="V752" i="29"/>
  <c r="T768" i="29"/>
  <c r="U768" i="29"/>
  <c r="V768" i="29"/>
  <c r="T784" i="29"/>
  <c r="U784" i="29"/>
  <c r="V784" i="29"/>
  <c r="T800" i="29"/>
  <c r="U800" i="29"/>
  <c r="V800" i="29"/>
  <c r="U667" i="29"/>
  <c r="V667" i="29"/>
  <c r="T667" i="29"/>
  <c r="T689" i="29"/>
  <c r="U689" i="29"/>
  <c r="V689" i="29"/>
  <c r="T705" i="29"/>
  <c r="U705" i="29"/>
  <c r="V705" i="29"/>
  <c r="T721" i="29"/>
  <c r="U721" i="29"/>
  <c r="V721" i="29"/>
  <c r="T737" i="29"/>
  <c r="U737" i="29"/>
  <c r="V737" i="29"/>
  <c r="T753" i="29"/>
  <c r="U753" i="29"/>
  <c r="V753" i="29"/>
  <c r="T769" i="29"/>
  <c r="U769" i="29"/>
  <c r="V769" i="29"/>
  <c r="T785" i="29"/>
  <c r="U785" i="29"/>
  <c r="V785" i="29"/>
  <c r="T801" i="29"/>
  <c r="U801" i="29"/>
  <c r="V801" i="29"/>
  <c r="T817" i="29"/>
  <c r="V817" i="29"/>
  <c r="U817" i="29"/>
  <c r="T833" i="29"/>
  <c r="V833" i="29"/>
  <c r="U833" i="29"/>
  <c r="U661" i="29"/>
  <c r="T661" i="29"/>
  <c r="V661" i="29"/>
  <c r="V686" i="29"/>
  <c r="T686" i="29"/>
  <c r="U686" i="29"/>
  <c r="V702" i="29"/>
  <c r="T702" i="29"/>
  <c r="U702" i="29"/>
  <c r="V718" i="29"/>
  <c r="T718" i="29"/>
  <c r="U718" i="29"/>
  <c r="V734" i="29"/>
  <c r="T734" i="29"/>
  <c r="U734" i="29"/>
  <c r="V750" i="29"/>
  <c r="T750" i="29"/>
  <c r="U750" i="29"/>
  <c r="V766" i="29"/>
  <c r="T766" i="29"/>
  <c r="U766" i="29"/>
  <c r="V782" i="29"/>
  <c r="T782" i="29"/>
  <c r="U782" i="29"/>
  <c r="V798" i="29"/>
  <c r="T798" i="29"/>
  <c r="U798" i="29"/>
  <c r="U663" i="29"/>
  <c r="T663" i="29"/>
  <c r="V663" i="29"/>
  <c r="U683" i="29"/>
  <c r="V683" i="29"/>
  <c r="T683" i="29"/>
  <c r="U699" i="29"/>
  <c r="V699" i="29"/>
  <c r="T699" i="29"/>
  <c r="U715" i="29"/>
  <c r="V715" i="29"/>
  <c r="T715" i="29"/>
  <c r="U731" i="29"/>
  <c r="V731" i="29"/>
  <c r="T731" i="29"/>
  <c r="U747" i="29"/>
  <c r="V747" i="29"/>
  <c r="T747" i="29"/>
  <c r="U763" i="29"/>
  <c r="V763" i="29"/>
  <c r="T763" i="29"/>
  <c r="U779" i="29"/>
  <c r="V779" i="29"/>
  <c r="T779" i="29"/>
  <c r="U795" i="29"/>
  <c r="V795" i="29"/>
  <c r="T795" i="29"/>
  <c r="V811" i="29"/>
  <c r="T811" i="29"/>
  <c r="U811" i="29"/>
  <c r="V827" i="29"/>
  <c r="T827" i="29"/>
  <c r="U827" i="29"/>
  <c r="V806" i="29"/>
  <c r="T806" i="29"/>
  <c r="U806" i="29"/>
  <c r="U838" i="29"/>
  <c r="T838" i="29"/>
  <c r="V838" i="29"/>
  <c r="T856" i="29"/>
  <c r="U856" i="29"/>
  <c r="V856" i="29"/>
  <c r="T872" i="29"/>
  <c r="U872" i="29"/>
  <c r="V872" i="29"/>
  <c r="T888" i="29"/>
  <c r="U888" i="29"/>
  <c r="V888" i="29"/>
  <c r="T904" i="29"/>
  <c r="U904" i="29"/>
  <c r="V904" i="29"/>
  <c r="T920" i="29"/>
  <c r="U920" i="29"/>
  <c r="V920" i="29"/>
  <c r="T936" i="29"/>
  <c r="U936" i="29"/>
  <c r="V936" i="29"/>
  <c r="T952" i="29"/>
  <c r="U952" i="29"/>
  <c r="V952" i="29"/>
  <c r="T968" i="29"/>
  <c r="U968" i="29"/>
  <c r="V968" i="29"/>
  <c r="T984" i="29"/>
  <c r="U984" i="29"/>
  <c r="V984" i="29"/>
  <c r="T1000" i="29"/>
  <c r="U1000" i="29"/>
  <c r="V1000" i="29"/>
  <c r="T1016" i="29"/>
  <c r="U1016" i="29"/>
  <c r="V1016" i="29"/>
  <c r="T1032" i="29"/>
  <c r="U1032" i="29"/>
  <c r="V1032" i="29"/>
  <c r="T1048" i="29"/>
  <c r="U1048" i="29"/>
  <c r="V1048" i="29"/>
  <c r="T1064" i="29"/>
  <c r="U1064" i="29"/>
  <c r="V1064" i="29"/>
  <c r="T1080" i="29"/>
  <c r="U1080" i="29"/>
  <c r="V1080" i="29"/>
  <c r="T1096" i="29"/>
  <c r="U1096" i="29"/>
  <c r="V1096" i="29"/>
  <c r="U808" i="29"/>
  <c r="V808" i="29"/>
  <c r="T808" i="29"/>
  <c r="U840" i="29"/>
  <c r="V840" i="29"/>
  <c r="T840" i="29"/>
  <c r="T857" i="29"/>
  <c r="U857" i="29"/>
  <c r="V857" i="29"/>
  <c r="T873" i="29"/>
  <c r="U873" i="29"/>
  <c r="V873" i="29"/>
  <c r="T889" i="29"/>
  <c r="U889" i="29"/>
  <c r="V889" i="29"/>
  <c r="T905" i="29"/>
  <c r="U905" i="29"/>
  <c r="V905" i="29"/>
  <c r="T921" i="29"/>
  <c r="U921" i="29"/>
  <c r="V921" i="29"/>
  <c r="T937" i="29"/>
  <c r="U937" i="29"/>
  <c r="V937" i="29"/>
  <c r="T953" i="29"/>
  <c r="U953" i="29"/>
  <c r="V953" i="29"/>
  <c r="T969" i="29"/>
  <c r="U969" i="29"/>
  <c r="V969" i="29"/>
  <c r="T985" i="29"/>
  <c r="U985" i="29"/>
  <c r="V985" i="29"/>
  <c r="T1001" i="29"/>
  <c r="U1001" i="29"/>
  <c r="V1001" i="29"/>
  <c r="T1017" i="29"/>
  <c r="U1017" i="29"/>
  <c r="V1017" i="29"/>
  <c r="T1033" i="29"/>
  <c r="U1033" i="29"/>
  <c r="V1033" i="29"/>
  <c r="T1049" i="29"/>
  <c r="U1049" i="29"/>
  <c r="V1049" i="29"/>
  <c r="T1065" i="29"/>
  <c r="U1065" i="29"/>
  <c r="V1065" i="29"/>
  <c r="T1081" i="29"/>
  <c r="U1081" i="29"/>
  <c r="V1081" i="29"/>
  <c r="T1097" i="29"/>
  <c r="U1097" i="29"/>
  <c r="V1097" i="29"/>
  <c r="T1113" i="29"/>
  <c r="V1113" i="29"/>
  <c r="U1113" i="29"/>
  <c r="U834" i="29"/>
  <c r="T834" i="29"/>
  <c r="V834" i="29"/>
  <c r="V854" i="29"/>
  <c r="T854" i="29"/>
  <c r="U854" i="29"/>
  <c r="V870" i="29"/>
  <c r="T870" i="29"/>
  <c r="U870" i="29"/>
  <c r="V886" i="29"/>
  <c r="T886" i="29"/>
  <c r="U886" i="29"/>
  <c r="V902" i="29"/>
  <c r="T902" i="29"/>
  <c r="U902" i="29"/>
  <c r="V918" i="29"/>
  <c r="T918" i="29"/>
  <c r="U918" i="29"/>
  <c r="V934" i="29"/>
  <c r="T934" i="29"/>
  <c r="U934" i="29"/>
  <c r="V950" i="29"/>
  <c r="T950" i="29"/>
  <c r="U950" i="29"/>
  <c r="V966" i="29"/>
  <c r="T966" i="29"/>
  <c r="U966" i="29"/>
  <c r="V982" i="29"/>
  <c r="T982" i="29"/>
  <c r="U982" i="29"/>
  <c r="V998" i="29"/>
  <c r="T998" i="29"/>
  <c r="U998" i="29"/>
  <c r="V1014" i="29"/>
  <c r="T1014" i="29"/>
  <c r="U1014" i="29"/>
  <c r="V1030" i="29"/>
  <c r="T1030" i="29"/>
  <c r="U1030" i="29"/>
  <c r="V1046" i="29"/>
  <c r="T1046" i="29"/>
  <c r="U1046" i="29"/>
  <c r="V1062" i="29"/>
  <c r="T1062" i="29"/>
  <c r="U1062" i="29"/>
  <c r="V1078" i="29"/>
  <c r="T1078" i="29"/>
  <c r="U1078" i="29"/>
  <c r="V1094" i="29"/>
  <c r="T1094" i="29"/>
  <c r="U1094" i="29"/>
  <c r="U812" i="29"/>
  <c r="T812" i="29"/>
  <c r="V812" i="29"/>
  <c r="U843" i="29"/>
  <c r="V843" i="29"/>
  <c r="T843" i="29"/>
  <c r="U859" i="29"/>
  <c r="V859" i="29"/>
  <c r="T859" i="29"/>
  <c r="U875" i="29"/>
  <c r="V875" i="29"/>
  <c r="T875" i="29"/>
  <c r="U891" i="29"/>
  <c r="V891" i="29"/>
  <c r="T891" i="29"/>
  <c r="U907" i="29"/>
  <c r="V907" i="29"/>
  <c r="T907" i="29"/>
  <c r="U923" i="29"/>
  <c r="V923" i="29"/>
  <c r="T923" i="29"/>
  <c r="U939" i="29"/>
  <c r="V939" i="29"/>
  <c r="T939" i="29"/>
  <c r="U955" i="29"/>
  <c r="V955" i="29"/>
  <c r="T955" i="29"/>
  <c r="U971" i="29"/>
  <c r="V971" i="29"/>
  <c r="T971" i="29"/>
  <c r="U987" i="29"/>
  <c r="V987" i="29"/>
  <c r="T987" i="29"/>
  <c r="U1003" i="29"/>
  <c r="V1003" i="29"/>
  <c r="T1003" i="29"/>
  <c r="U1019" i="29"/>
  <c r="V1019" i="29"/>
  <c r="T1019" i="29"/>
  <c r="U1035" i="29"/>
  <c r="V1035" i="29"/>
  <c r="T1035" i="29"/>
  <c r="U1051" i="29"/>
  <c r="V1051" i="29"/>
  <c r="T1051" i="29"/>
  <c r="U1067" i="29"/>
  <c r="V1067" i="29"/>
  <c r="T1067" i="29"/>
  <c r="U1083" i="29"/>
  <c r="V1083" i="29"/>
  <c r="T1083" i="29"/>
  <c r="U1099" i="29"/>
  <c r="V1099" i="29"/>
  <c r="T1099" i="29"/>
  <c r="V1115" i="29"/>
  <c r="T1115" i="29"/>
  <c r="U1115" i="29"/>
  <c r="T1126" i="29"/>
  <c r="U1126" i="29"/>
  <c r="V1126" i="29"/>
  <c r="T1142" i="29"/>
  <c r="U1142" i="29"/>
  <c r="V1142" i="29"/>
  <c r="T1158" i="29"/>
  <c r="U1158" i="29"/>
  <c r="V1158" i="29"/>
  <c r="T1174" i="29"/>
  <c r="U1174" i="29"/>
  <c r="V1174" i="29"/>
  <c r="T1190" i="29"/>
  <c r="U1190" i="29"/>
  <c r="V1190" i="29"/>
  <c r="T1206" i="29"/>
  <c r="U1206" i="29"/>
  <c r="V1206" i="29"/>
  <c r="T1222" i="29"/>
  <c r="U1222" i="29"/>
  <c r="V1222" i="29"/>
  <c r="T1238" i="29"/>
  <c r="U1238" i="29"/>
  <c r="V1238" i="29"/>
  <c r="T1254" i="29"/>
  <c r="U1254" i="29"/>
  <c r="V1254" i="29"/>
  <c r="T1270" i="29"/>
  <c r="U1270" i="29"/>
  <c r="V1270" i="29"/>
  <c r="T1286" i="29"/>
  <c r="U1286" i="29"/>
  <c r="V1286" i="29"/>
  <c r="T1302" i="29"/>
  <c r="U1302" i="29"/>
  <c r="V1302" i="29"/>
  <c r="T1318" i="29"/>
  <c r="U1318" i="29"/>
  <c r="V1318" i="29"/>
  <c r="T1334" i="29"/>
  <c r="U1334" i="29"/>
  <c r="V1334" i="29"/>
  <c r="T1350" i="29"/>
  <c r="U1350" i="29"/>
  <c r="V1350" i="29"/>
  <c r="T1366" i="29"/>
  <c r="U1366" i="29"/>
  <c r="V1366" i="29"/>
  <c r="T1382" i="29"/>
  <c r="U1382" i="29"/>
  <c r="V1382" i="29"/>
  <c r="T1119" i="29"/>
  <c r="U1119" i="29"/>
  <c r="V1119" i="29"/>
  <c r="T1135" i="29"/>
  <c r="U1135" i="29"/>
  <c r="V1135" i="29"/>
  <c r="T1151" i="29"/>
  <c r="U1151" i="29"/>
  <c r="V1151" i="29"/>
  <c r="T1167" i="29"/>
  <c r="U1167" i="29"/>
  <c r="V1167" i="29"/>
  <c r="T1183" i="29"/>
  <c r="U1183" i="29"/>
  <c r="V1183" i="29"/>
  <c r="T1199" i="29"/>
  <c r="U1199" i="29"/>
  <c r="V1199" i="29"/>
  <c r="T1215" i="29"/>
  <c r="U1215" i="29"/>
  <c r="V1215" i="29"/>
  <c r="T1231" i="29"/>
  <c r="U1231" i="29"/>
  <c r="V1231" i="29"/>
  <c r="T1247" i="29"/>
  <c r="U1247" i="29"/>
  <c r="V1247" i="29"/>
  <c r="T1263" i="29"/>
  <c r="U1263" i="29"/>
  <c r="V1263" i="29"/>
  <c r="T1279" i="29"/>
  <c r="U1279" i="29"/>
  <c r="V1279" i="29"/>
  <c r="T1295" i="29"/>
  <c r="U1295" i="29"/>
  <c r="V1295" i="29"/>
  <c r="T1311" i="29"/>
  <c r="U1311" i="29"/>
  <c r="V1311" i="29"/>
  <c r="T1327" i="29"/>
  <c r="U1327" i="29"/>
  <c r="V1327" i="29"/>
  <c r="T1343" i="29"/>
  <c r="U1343" i="29"/>
  <c r="V1343" i="29"/>
  <c r="T1359" i="29"/>
  <c r="U1359" i="29"/>
  <c r="V1359" i="29"/>
  <c r="T1375" i="29"/>
  <c r="U1375" i="29"/>
  <c r="V1375" i="29"/>
  <c r="T1391" i="29"/>
  <c r="U1391" i="29"/>
  <c r="V1391" i="29"/>
  <c r="U1116" i="29"/>
  <c r="T1116" i="29"/>
  <c r="V1116" i="29"/>
  <c r="V1132" i="29"/>
  <c r="T1132" i="29"/>
  <c r="U1132" i="29"/>
  <c r="V1148" i="29"/>
  <c r="T1148" i="29"/>
  <c r="U1148" i="29"/>
  <c r="V1164" i="29"/>
  <c r="T1164" i="29"/>
  <c r="U1164" i="29"/>
  <c r="V1180" i="29"/>
  <c r="T1180" i="29"/>
  <c r="U1180" i="29"/>
  <c r="V1196" i="29"/>
  <c r="T1196" i="29"/>
  <c r="U1196" i="29"/>
  <c r="V1212" i="29"/>
  <c r="T1212" i="29"/>
  <c r="U1212" i="29"/>
  <c r="V1228" i="29"/>
  <c r="T1228" i="29"/>
  <c r="U1228" i="29"/>
  <c r="V1244" i="29"/>
  <c r="T1244" i="29"/>
  <c r="U1244" i="29"/>
  <c r="V1260" i="29"/>
  <c r="T1260" i="29"/>
  <c r="U1260" i="29"/>
  <c r="V1276" i="29"/>
  <c r="T1276" i="29"/>
  <c r="U1276" i="29"/>
  <c r="V1292" i="29"/>
  <c r="T1292" i="29"/>
  <c r="U1292" i="29"/>
  <c r="V1308" i="29"/>
  <c r="T1308" i="29"/>
  <c r="U1308" i="29"/>
  <c r="V1324" i="29"/>
  <c r="T1324" i="29"/>
  <c r="U1324" i="29"/>
  <c r="V1340" i="29"/>
  <c r="T1340" i="29"/>
  <c r="U1340" i="29"/>
  <c r="V1356" i="29"/>
  <c r="T1356" i="29"/>
  <c r="U1356" i="29"/>
  <c r="V1372" i="29"/>
  <c r="T1372" i="29"/>
  <c r="U1372" i="29"/>
  <c r="V1388" i="29"/>
  <c r="T1388" i="29"/>
  <c r="U1388" i="29"/>
  <c r="U1125" i="29"/>
  <c r="V1125" i="29"/>
  <c r="T1125" i="29"/>
  <c r="U1141" i="29"/>
  <c r="V1141" i="29"/>
  <c r="T1141" i="29"/>
  <c r="U1157" i="29"/>
  <c r="V1157" i="29"/>
  <c r="T1157" i="29"/>
  <c r="U1173" i="29"/>
  <c r="V1173" i="29"/>
  <c r="T1173" i="29"/>
  <c r="U1189" i="29"/>
  <c r="V1189" i="29"/>
  <c r="T1189" i="29"/>
  <c r="U1205" i="29"/>
  <c r="V1205" i="29"/>
  <c r="T1205" i="29"/>
  <c r="U1221" i="29"/>
  <c r="V1221" i="29"/>
  <c r="T1221" i="29"/>
  <c r="U1237" i="29"/>
  <c r="V1237" i="29"/>
  <c r="T1237" i="29"/>
  <c r="U1253" i="29"/>
  <c r="V1253" i="29"/>
  <c r="T1253" i="29"/>
  <c r="U1269" i="29"/>
  <c r="V1269" i="29"/>
  <c r="T1269" i="29"/>
  <c r="U1285" i="29"/>
  <c r="V1285" i="29"/>
  <c r="T1285" i="29"/>
  <c r="U1301" i="29"/>
  <c r="V1301" i="29"/>
  <c r="T1301" i="29"/>
  <c r="U1317" i="29"/>
  <c r="V1317" i="29"/>
  <c r="T1317" i="29"/>
  <c r="U1333" i="29"/>
  <c r="V1333" i="29"/>
  <c r="T1333" i="29"/>
  <c r="U1349" i="29"/>
  <c r="V1349" i="29"/>
  <c r="T1349" i="29"/>
  <c r="U1365" i="29"/>
  <c r="V1365" i="29"/>
  <c r="T1365" i="29"/>
  <c r="U1381" i="29"/>
  <c r="V1381" i="29"/>
  <c r="T1381" i="29"/>
  <c r="V1397" i="29"/>
  <c r="T1397" i="29"/>
  <c r="U1397" i="29"/>
  <c r="T1407" i="29"/>
  <c r="U1407" i="29"/>
  <c r="V1407" i="29"/>
  <c r="T1423" i="29"/>
  <c r="U1423" i="29"/>
  <c r="V1423" i="29"/>
  <c r="T1439" i="29"/>
  <c r="U1439" i="29"/>
  <c r="V1439" i="29"/>
  <c r="T1455" i="29"/>
  <c r="U1455" i="29"/>
  <c r="V1455" i="29"/>
  <c r="T1471" i="29"/>
  <c r="U1471" i="29"/>
  <c r="V1471" i="29"/>
  <c r="T1487" i="29"/>
  <c r="U1487" i="29"/>
  <c r="V1487" i="29"/>
  <c r="T1503" i="29"/>
  <c r="U1503" i="29"/>
  <c r="V1503" i="29"/>
  <c r="T1519" i="29"/>
  <c r="U1519" i="29"/>
  <c r="V1519" i="29"/>
  <c r="T1535" i="29"/>
  <c r="U1535" i="29"/>
  <c r="V1535" i="29"/>
  <c r="T1551" i="29"/>
  <c r="U1551" i="29"/>
  <c r="V1551" i="29"/>
  <c r="T1567" i="29"/>
  <c r="U1567" i="29"/>
  <c r="V1567" i="29"/>
  <c r="T1583" i="29"/>
  <c r="U1583" i="29"/>
  <c r="V1583" i="29"/>
  <c r="T1599" i="29"/>
  <c r="U1599" i="29"/>
  <c r="V1599" i="29"/>
  <c r="T1615" i="29"/>
  <c r="U1615" i="29"/>
  <c r="V1615" i="29"/>
  <c r="T1631" i="29"/>
  <c r="U1631" i="29"/>
  <c r="V1631" i="29"/>
  <c r="T1647" i="29"/>
  <c r="U1647" i="29"/>
  <c r="V1647" i="29"/>
  <c r="T1663" i="29"/>
  <c r="U1663" i="29"/>
  <c r="V1663" i="29"/>
  <c r="T1679" i="29"/>
  <c r="U1679" i="29"/>
  <c r="V1679" i="29"/>
  <c r="U1404" i="29"/>
  <c r="V1404" i="29"/>
  <c r="T1404" i="29"/>
  <c r="T1420" i="29"/>
  <c r="U1420" i="29"/>
  <c r="V1420" i="29"/>
  <c r="T1436" i="29"/>
  <c r="U1436" i="29"/>
  <c r="V1436" i="29"/>
  <c r="T1452" i="29"/>
  <c r="U1452" i="29"/>
  <c r="V1452" i="29"/>
  <c r="T1468" i="29"/>
  <c r="U1468" i="29"/>
  <c r="V1468" i="29"/>
  <c r="T1484" i="29"/>
  <c r="U1484" i="29"/>
  <c r="V1484" i="29"/>
  <c r="T1500" i="29"/>
  <c r="U1500" i="29"/>
  <c r="V1500" i="29"/>
  <c r="T1516" i="29"/>
  <c r="U1516" i="29"/>
  <c r="V1516" i="29"/>
  <c r="T1532" i="29"/>
  <c r="U1532" i="29"/>
  <c r="V1532" i="29"/>
  <c r="T1548" i="29"/>
  <c r="U1548" i="29"/>
  <c r="V1548" i="29"/>
  <c r="T1564" i="29"/>
  <c r="U1564" i="29"/>
  <c r="V1564" i="29"/>
  <c r="T1580" i="29"/>
  <c r="U1580" i="29"/>
  <c r="V1580" i="29"/>
  <c r="T1596" i="29"/>
  <c r="U1596" i="29"/>
  <c r="V1596" i="29"/>
  <c r="T1612" i="29"/>
  <c r="U1612" i="29"/>
  <c r="V1612" i="29"/>
  <c r="T1628" i="29"/>
  <c r="U1628" i="29"/>
  <c r="V1628" i="29"/>
  <c r="T1644" i="29"/>
  <c r="U1644" i="29"/>
  <c r="V1644" i="29"/>
  <c r="T1660" i="29"/>
  <c r="U1660" i="29"/>
  <c r="V1660" i="29"/>
  <c r="T1676" i="29"/>
  <c r="U1676" i="29"/>
  <c r="V1676" i="29"/>
  <c r="T1692" i="29"/>
  <c r="V1692" i="29"/>
  <c r="U1692" i="29"/>
  <c r="V1405" i="29"/>
  <c r="T1405" i="29"/>
  <c r="U1405" i="29"/>
  <c r="V1421" i="29"/>
  <c r="T1421" i="29"/>
  <c r="U1421" i="29"/>
  <c r="V1437" i="29"/>
  <c r="T1437" i="29"/>
  <c r="U1437" i="29"/>
  <c r="V1453" i="29"/>
  <c r="T1453" i="29"/>
  <c r="U1453" i="29"/>
  <c r="V1469" i="29"/>
  <c r="T1469" i="29"/>
  <c r="U1469" i="29"/>
  <c r="V1485" i="29"/>
  <c r="T1485" i="29"/>
  <c r="U1485" i="29"/>
  <c r="V1501" i="29"/>
  <c r="T1501" i="29"/>
  <c r="U1501" i="29"/>
  <c r="V1517" i="29"/>
  <c r="T1517" i="29"/>
  <c r="U1517" i="29"/>
  <c r="V1533" i="29"/>
  <c r="T1533" i="29"/>
  <c r="U1533" i="29"/>
  <c r="V1549" i="29"/>
  <c r="T1549" i="29"/>
  <c r="U1549" i="29"/>
  <c r="V1565" i="29"/>
  <c r="T1565" i="29"/>
  <c r="U1565" i="29"/>
  <c r="V1581" i="29"/>
  <c r="T1581" i="29"/>
  <c r="U1581" i="29"/>
  <c r="V1597" i="29"/>
  <c r="T1597" i="29"/>
  <c r="U1597" i="29"/>
  <c r="V1613" i="29"/>
  <c r="T1613" i="29"/>
  <c r="U1613" i="29"/>
  <c r="V1629" i="29"/>
  <c r="T1629" i="29"/>
  <c r="U1629" i="29"/>
  <c r="V1645" i="29"/>
  <c r="T1645" i="29"/>
  <c r="U1645" i="29"/>
  <c r="V1661" i="29"/>
  <c r="T1661" i="29"/>
  <c r="U1661" i="29"/>
  <c r="V1677" i="29"/>
  <c r="T1677" i="29"/>
  <c r="U1677" i="29"/>
  <c r="U1392" i="29"/>
  <c r="T1392" i="29"/>
  <c r="V1392" i="29"/>
  <c r="U1414" i="29"/>
  <c r="V1414" i="29"/>
  <c r="T1414" i="29"/>
  <c r="U1430" i="29"/>
  <c r="V1430" i="29"/>
  <c r="T1430" i="29"/>
  <c r="U1446" i="29"/>
  <c r="V1446" i="29"/>
  <c r="T1446" i="29"/>
  <c r="U1462" i="29"/>
  <c r="V1462" i="29"/>
  <c r="T1462" i="29"/>
  <c r="U1478" i="29"/>
  <c r="V1478" i="29"/>
  <c r="T1478" i="29"/>
  <c r="U1494" i="29"/>
  <c r="V1494" i="29"/>
  <c r="T1494" i="29"/>
  <c r="U1510" i="29"/>
  <c r="V1510" i="29"/>
  <c r="T1510" i="29"/>
  <c r="U1526" i="29"/>
  <c r="V1526" i="29"/>
  <c r="T1526" i="29"/>
  <c r="U1542" i="29"/>
  <c r="V1542" i="29"/>
  <c r="T1542" i="29"/>
  <c r="U1558" i="29"/>
  <c r="V1558" i="29"/>
  <c r="T1558" i="29"/>
  <c r="U1574" i="29"/>
  <c r="V1574" i="29"/>
  <c r="T1574" i="29"/>
  <c r="U1590" i="29"/>
  <c r="V1590" i="29"/>
  <c r="T1590" i="29"/>
  <c r="U1606" i="29"/>
  <c r="V1606" i="29"/>
  <c r="T1606" i="29"/>
  <c r="U1622" i="29"/>
  <c r="V1622" i="29"/>
  <c r="T1622" i="29"/>
  <c r="U1638" i="29"/>
  <c r="V1638" i="29"/>
  <c r="T1638" i="29"/>
  <c r="U1654" i="29"/>
  <c r="V1654" i="29"/>
  <c r="T1654" i="29"/>
  <c r="U1670" i="29"/>
  <c r="V1670" i="29"/>
  <c r="T1670" i="29"/>
  <c r="U1686" i="29"/>
  <c r="V1686" i="29"/>
  <c r="T1686" i="29"/>
  <c r="V1702" i="29"/>
  <c r="T1702" i="29"/>
  <c r="U1702" i="29"/>
  <c r="T1710" i="29"/>
  <c r="U1710" i="29"/>
  <c r="V1710" i="29"/>
  <c r="T1726" i="29"/>
  <c r="U1726" i="29"/>
  <c r="V1726" i="29"/>
  <c r="T1742" i="29"/>
  <c r="U1742" i="29"/>
  <c r="V1742" i="29"/>
  <c r="T1758" i="29"/>
  <c r="U1758" i="29"/>
  <c r="V1758" i="29"/>
  <c r="T1774" i="29"/>
  <c r="U1774" i="29"/>
  <c r="V1774" i="29"/>
  <c r="T1790" i="29"/>
  <c r="U1790" i="29"/>
  <c r="V1790" i="29"/>
  <c r="T1806" i="29"/>
  <c r="U1806" i="29"/>
  <c r="V1806" i="29"/>
  <c r="T1822" i="29"/>
  <c r="U1822" i="29"/>
  <c r="V1822" i="29"/>
  <c r="T1838" i="29"/>
  <c r="U1838" i="29"/>
  <c r="V1838" i="29"/>
  <c r="T1854" i="29"/>
  <c r="U1854" i="29"/>
  <c r="V1854" i="29"/>
  <c r="T1870" i="29"/>
  <c r="U1870" i="29"/>
  <c r="V1870" i="29"/>
  <c r="T1886" i="29"/>
  <c r="U1886" i="29"/>
  <c r="V1886" i="29"/>
  <c r="T1902" i="29"/>
  <c r="U1902" i="29"/>
  <c r="V1902" i="29"/>
  <c r="T1918" i="29"/>
  <c r="U1918" i="29"/>
  <c r="V1918" i="29"/>
  <c r="T1934" i="29"/>
  <c r="U1934" i="29"/>
  <c r="V1934" i="29"/>
  <c r="T1950" i="29"/>
  <c r="U1950" i="29"/>
  <c r="V1950" i="29"/>
  <c r="T1966" i="29"/>
  <c r="U1966" i="29"/>
  <c r="V1966" i="29"/>
  <c r="T1982" i="29"/>
  <c r="U1982" i="29"/>
  <c r="V1982" i="29"/>
  <c r="T1707" i="29"/>
  <c r="U1707" i="29"/>
  <c r="V1707" i="29"/>
  <c r="T1723" i="29"/>
  <c r="U1723" i="29"/>
  <c r="V1723" i="29"/>
  <c r="T1739" i="29"/>
  <c r="U1739" i="29"/>
  <c r="V1739" i="29"/>
  <c r="T1755" i="29"/>
  <c r="U1755" i="29"/>
  <c r="V1755" i="29"/>
  <c r="T1771" i="29"/>
  <c r="U1771" i="29"/>
  <c r="V1771" i="29"/>
  <c r="T1787" i="29"/>
  <c r="U1787" i="29"/>
  <c r="V1787" i="29"/>
  <c r="T1803" i="29"/>
  <c r="U1803" i="29"/>
  <c r="V1803" i="29"/>
  <c r="T1819" i="29"/>
  <c r="U1819" i="29"/>
  <c r="V1819" i="29"/>
  <c r="T1835" i="29"/>
  <c r="U1835" i="29"/>
  <c r="V1835" i="29"/>
  <c r="T1851" i="29"/>
  <c r="U1851" i="29"/>
  <c r="V1851" i="29"/>
  <c r="T1867" i="29"/>
  <c r="U1867" i="29"/>
  <c r="V1867" i="29"/>
  <c r="T1883" i="29"/>
  <c r="U1883" i="29"/>
  <c r="V1883" i="29"/>
  <c r="T1899" i="29"/>
  <c r="U1899" i="29"/>
  <c r="V1899" i="29"/>
  <c r="T1915" i="29"/>
  <c r="U1915" i="29"/>
  <c r="V1915" i="29"/>
  <c r="T1931" i="29"/>
  <c r="U1931" i="29"/>
  <c r="V1931" i="29"/>
  <c r="T1947" i="29"/>
  <c r="U1947" i="29"/>
  <c r="V1947" i="29"/>
  <c r="T1963" i="29"/>
  <c r="U1963" i="29"/>
  <c r="V1963" i="29"/>
  <c r="T1979" i="29"/>
  <c r="U1979" i="29"/>
  <c r="V1979" i="29"/>
  <c r="T1995" i="29"/>
  <c r="V1995" i="29"/>
  <c r="U1995" i="29"/>
  <c r="U1703" i="29"/>
  <c r="T1703" i="29"/>
  <c r="V1703" i="29"/>
  <c r="V1716" i="29"/>
  <c r="T1716" i="29"/>
  <c r="U1716" i="29"/>
  <c r="V1732" i="29"/>
  <c r="T1732" i="29"/>
  <c r="U1732" i="29"/>
  <c r="V1748" i="29"/>
  <c r="T1748" i="29"/>
  <c r="U1748" i="29"/>
  <c r="V1764" i="29"/>
  <c r="T1764" i="29"/>
  <c r="U1764" i="29"/>
  <c r="V1780" i="29"/>
  <c r="T1780" i="29"/>
  <c r="U1780" i="29"/>
  <c r="V1796" i="29"/>
  <c r="T1796" i="29"/>
  <c r="U1796" i="29"/>
  <c r="V1812" i="29"/>
  <c r="T1812" i="29"/>
  <c r="U1812" i="29"/>
  <c r="V1828" i="29"/>
  <c r="T1828" i="29"/>
  <c r="U1828" i="29"/>
  <c r="V1844" i="29"/>
  <c r="T1844" i="29"/>
  <c r="U1844" i="29"/>
  <c r="V1860" i="29"/>
  <c r="T1860" i="29"/>
  <c r="U1860" i="29"/>
  <c r="V1876" i="29"/>
  <c r="T1876" i="29"/>
  <c r="U1876" i="29"/>
  <c r="V1892" i="29"/>
  <c r="T1892" i="29"/>
  <c r="U1892" i="29"/>
  <c r="V1908" i="29"/>
  <c r="T1908" i="29"/>
  <c r="U1908" i="29"/>
  <c r="V1924" i="29"/>
  <c r="T1924" i="29"/>
  <c r="U1924" i="29"/>
  <c r="V1940" i="29"/>
  <c r="T1940" i="29"/>
  <c r="U1940" i="29"/>
  <c r="V1956" i="29"/>
  <c r="T1956" i="29"/>
  <c r="U1956" i="29"/>
  <c r="V1972" i="29"/>
  <c r="T1972" i="29"/>
  <c r="U1972" i="29"/>
  <c r="V1988" i="29"/>
  <c r="T1988" i="29"/>
  <c r="U1988" i="29"/>
  <c r="U1713" i="29"/>
  <c r="V1713" i="29"/>
  <c r="T1713" i="29"/>
  <c r="U1729" i="29"/>
  <c r="V1729" i="29"/>
  <c r="T1729" i="29"/>
  <c r="U1745" i="29"/>
  <c r="V1745" i="29"/>
  <c r="T1745" i="29"/>
  <c r="U1761" i="29"/>
  <c r="V1761" i="29"/>
  <c r="T1761" i="29"/>
  <c r="U1777" i="29"/>
  <c r="V1777" i="29"/>
  <c r="T1777" i="29"/>
  <c r="U1793" i="29"/>
  <c r="V1793" i="29"/>
  <c r="T1793" i="29"/>
  <c r="U1809" i="29"/>
  <c r="V1809" i="29"/>
  <c r="T1809" i="29"/>
  <c r="U1825" i="29"/>
  <c r="V1825" i="29"/>
  <c r="T1825" i="29"/>
  <c r="U1841" i="29"/>
  <c r="V1841" i="29"/>
  <c r="T1841" i="29"/>
  <c r="U1857" i="29"/>
  <c r="V1857" i="29"/>
  <c r="T1857" i="29"/>
  <c r="U1873" i="29"/>
  <c r="V1873" i="29"/>
  <c r="T1873" i="29"/>
  <c r="U1889" i="29"/>
  <c r="V1889" i="29"/>
  <c r="T1889" i="29"/>
  <c r="U1905" i="29"/>
  <c r="V1905" i="29"/>
  <c r="T1905" i="29"/>
  <c r="U1921" i="29"/>
  <c r="V1921" i="29"/>
  <c r="T1921" i="29"/>
  <c r="U1937" i="29"/>
  <c r="V1937" i="29"/>
  <c r="T1937" i="29"/>
  <c r="U1953" i="29"/>
  <c r="V1953" i="29"/>
  <c r="T1953" i="29"/>
  <c r="U1969" i="29"/>
  <c r="V1969" i="29"/>
  <c r="T1969" i="29"/>
  <c r="U1985" i="29"/>
  <c r="V1985" i="29"/>
  <c r="T1985" i="29"/>
  <c r="V2001" i="29"/>
  <c r="T2001" i="29"/>
  <c r="U2001" i="29"/>
  <c r="T2015" i="29"/>
  <c r="U2015" i="29"/>
  <c r="V2015" i="29"/>
  <c r="T2031" i="29"/>
  <c r="U2031" i="29"/>
  <c r="V2031" i="29"/>
  <c r="T2047" i="29"/>
  <c r="U2047" i="29"/>
  <c r="V2047" i="29"/>
  <c r="T2063" i="29"/>
  <c r="U2063" i="29"/>
  <c r="V2063" i="29"/>
  <c r="T2079" i="29"/>
  <c r="U2079" i="29"/>
  <c r="V2079" i="29"/>
  <c r="T2095" i="29"/>
  <c r="U2095" i="29"/>
  <c r="V2095" i="29"/>
  <c r="T2111" i="29"/>
  <c r="U2111" i="29"/>
  <c r="V2111" i="29"/>
  <c r="T2127" i="29"/>
  <c r="U2127" i="29"/>
  <c r="V2127" i="29"/>
  <c r="T2143" i="29"/>
  <c r="U2143" i="29"/>
  <c r="V2143" i="29"/>
  <c r="T2159" i="29"/>
  <c r="U2159" i="29"/>
  <c r="V2159" i="29"/>
  <c r="T2175" i="29"/>
  <c r="U2175" i="29"/>
  <c r="V2175" i="29"/>
  <c r="T2191" i="29"/>
  <c r="U2191" i="29"/>
  <c r="V2191" i="29"/>
  <c r="T2207" i="29"/>
  <c r="U2207" i="29"/>
  <c r="V2207" i="29"/>
  <c r="T2223" i="29"/>
  <c r="U2223" i="29"/>
  <c r="V2223" i="29"/>
  <c r="T2239" i="29"/>
  <c r="U2239" i="29"/>
  <c r="V2239" i="29"/>
  <c r="T2255" i="29"/>
  <c r="U2255" i="29"/>
  <c r="V2255" i="29"/>
  <c r="T2271" i="29"/>
  <c r="U2271" i="29"/>
  <c r="V2271" i="29"/>
  <c r="T2287" i="29"/>
  <c r="U2287" i="29"/>
  <c r="V2287" i="29"/>
  <c r="T2303" i="29"/>
  <c r="U2303" i="29"/>
  <c r="V2303" i="29"/>
  <c r="T2319" i="29"/>
  <c r="U2319" i="29"/>
  <c r="V2319" i="29"/>
  <c r="T2335" i="29"/>
  <c r="U2335" i="29"/>
  <c r="V2335" i="29"/>
  <c r="T2351" i="29"/>
  <c r="U2351" i="29"/>
  <c r="V2351" i="29"/>
  <c r="T2367" i="29"/>
  <c r="U2367" i="29"/>
  <c r="V2367" i="29"/>
  <c r="T2383" i="29"/>
  <c r="U2383" i="29"/>
  <c r="V2383" i="29"/>
  <c r="T2399" i="29"/>
  <c r="U2399" i="29"/>
  <c r="V2399" i="29"/>
  <c r="T2415" i="29"/>
  <c r="U2415" i="29"/>
  <c r="V2415" i="29"/>
  <c r="T2431" i="29"/>
  <c r="U2431" i="29"/>
  <c r="V2431" i="29"/>
  <c r="T2447" i="29"/>
  <c r="U2447" i="29"/>
  <c r="V2447" i="29"/>
  <c r="T2463" i="29"/>
  <c r="U2463" i="29"/>
  <c r="V2463" i="29"/>
  <c r="T2479" i="29"/>
  <c r="U2479" i="29"/>
  <c r="V2479" i="29"/>
  <c r="T2495" i="29"/>
  <c r="U2495" i="29"/>
  <c r="V2495" i="29"/>
  <c r="T2511" i="29"/>
  <c r="U2511" i="29"/>
  <c r="V2511" i="29"/>
  <c r="T2527" i="29"/>
  <c r="U2527" i="29"/>
  <c r="V2527" i="29"/>
  <c r="T2543" i="29"/>
  <c r="U2543" i="29"/>
  <c r="V2543" i="29"/>
  <c r="T2559" i="29"/>
  <c r="U2559" i="29"/>
  <c r="V2559" i="29"/>
  <c r="T2575" i="29"/>
  <c r="U2575" i="29"/>
  <c r="V2575" i="29"/>
  <c r="U2004" i="29"/>
  <c r="T2004" i="29"/>
  <c r="V2004" i="29"/>
  <c r="T2020" i="29"/>
  <c r="U2020" i="29"/>
  <c r="V2020" i="29"/>
  <c r="T2036" i="29"/>
  <c r="U2036" i="29"/>
  <c r="V2036" i="29"/>
  <c r="T2052" i="29"/>
  <c r="U2052" i="29"/>
  <c r="V2052" i="29"/>
  <c r="T2068" i="29"/>
  <c r="U2068" i="29"/>
  <c r="V2068" i="29"/>
  <c r="T2084" i="29"/>
  <c r="U2084" i="29"/>
  <c r="V2084" i="29"/>
  <c r="T2100" i="29"/>
  <c r="U2100" i="29"/>
  <c r="V2100" i="29"/>
  <c r="T2116" i="29"/>
  <c r="U2116" i="29"/>
  <c r="V2116" i="29"/>
  <c r="T2132" i="29"/>
  <c r="U2132" i="29"/>
  <c r="V2132" i="29"/>
  <c r="T2148" i="29"/>
  <c r="U2148" i="29"/>
  <c r="V2148" i="29"/>
  <c r="T2164" i="29"/>
  <c r="U2164" i="29"/>
  <c r="V2164" i="29"/>
  <c r="T2180" i="29"/>
  <c r="U2180" i="29"/>
  <c r="V2180" i="29"/>
  <c r="T2196" i="29"/>
  <c r="U2196" i="29"/>
  <c r="V2196" i="29"/>
  <c r="T2212" i="29"/>
  <c r="U2212" i="29"/>
  <c r="V2212" i="29"/>
  <c r="T2228" i="29"/>
  <c r="U2228" i="29"/>
  <c r="V2228" i="29"/>
  <c r="T2244" i="29"/>
  <c r="U2244" i="29"/>
  <c r="V2244" i="29"/>
  <c r="T2260" i="29"/>
  <c r="U2260" i="29"/>
  <c r="V2260" i="29"/>
  <c r="T2276" i="29"/>
  <c r="U2276" i="29"/>
  <c r="V2276" i="29"/>
  <c r="T2292" i="29"/>
  <c r="U2292" i="29"/>
  <c r="V2292" i="29"/>
  <c r="T2308" i="29"/>
  <c r="U2308" i="29"/>
  <c r="V2308" i="29"/>
  <c r="T2324" i="29"/>
  <c r="U2324" i="29"/>
  <c r="V2324" i="29"/>
  <c r="T2340" i="29"/>
  <c r="U2340" i="29"/>
  <c r="V2340" i="29"/>
  <c r="T2356" i="29"/>
  <c r="U2356" i="29"/>
  <c r="V2356" i="29"/>
  <c r="T2372" i="29"/>
  <c r="U2372" i="29"/>
  <c r="V2372" i="29"/>
  <c r="T2388" i="29"/>
  <c r="U2388" i="29"/>
  <c r="V2388" i="29"/>
  <c r="T2404" i="29"/>
  <c r="U2404" i="29"/>
  <c r="V2404" i="29"/>
  <c r="T2420" i="29"/>
  <c r="U2420" i="29"/>
  <c r="V2420" i="29"/>
  <c r="T2436" i="29"/>
  <c r="U2436" i="29"/>
  <c r="V2436" i="29"/>
  <c r="T2452" i="29"/>
  <c r="U2452" i="29"/>
  <c r="V2452" i="29"/>
  <c r="T2468" i="29"/>
  <c r="U2468" i="29"/>
  <c r="V2468" i="29"/>
  <c r="T2484" i="29"/>
  <c r="U2484" i="29"/>
  <c r="V2484" i="29"/>
  <c r="T2500" i="29"/>
  <c r="U2500" i="29"/>
  <c r="V2500" i="29"/>
  <c r="T2516" i="29"/>
  <c r="U2516" i="29"/>
  <c r="V2516" i="29"/>
  <c r="T2532" i="29"/>
  <c r="U2532" i="29"/>
  <c r="V2532" i="29"/>
  <c r="T2548" i="29"/>
  <c r="U2548" i="29"/>
  <c r="V2548" i="29"/>
  <c r="T2564" i="29"/>
  <c r="U2564" i="29"/>
  <c r="V2564" i="29"/>
  <c r="T2580" i="29"/>
  <c r="U2580" i="29"/>
  <c r="V2580" i="29"/>
  <c r="V2009" i="29"/>
  <c r="T2009" i="29"/>
  <c r="U2009" i="29"/>
  <c r="V2025" i="29"/>
  <c r="T2025" i="29"/>
  <c r="U2025" i="29"/>
  <c r="V2041" i="29"/>
  <c r="T2041" i="29"/>
  <c r="U2041" i="29"/>
  <c r="V2057" i="29"/>
  <c r="T2057" i="29"/>
  <c r="U2057" i="29"/>
  <c r="V2073" i="29"/>
  <c r="T2073" i="29"/>
  <c r="U2073" i="29"/>
  <c r="V2089" i="29"/>
  <c r="T2089" i="29"/>
  <c r="U2089" i="29"/>
  <c r="V2105" i="29"/>
  <c r="T2105" i="29"/>
  <c r="U2105" i="29"/>
  <c r="V2121" i="29"/>
  <c r="T2121" i="29"/>
  <c r="U2121" i="29"/>
  <c r="V2137" i="29"/>
  <c r="T2137" i="29"/>
  <c r="U2137" i="29"/>
  <c r="V2153" i="29"/>
  <c r="T2153" i="29"/>
  <c r="U2153" i="29"/>
  <c r="V2169" i="29"/>
  <c r="T2169" i="29"/>
  <c r="U2169" i="29"/>
  <c r="V2185" i="29"/>
  <c r="T2185" i="29"/>
  <c r="U2185" i="29"/>
  <c r="V2201" i="29"/>
  <c r="T2201" i="29"/>
  <c r="U2201" i="29"/>
  <c r="V2217" i="29"/>
  <c r="T2217" i="29"/>
  <c r="U2217" i="29"/>
  <c r="V2233" i="29"/>
  <c r="T2233" i="29"/>
  <c r="U2233" i="29"/>
  <c r="V2249" i="29"/>
  <c r="T2249" i="29"/>
  <c r="U2249" i="29"/>
  <c r="V2265" i="29"/>
  <c r="T2265" i="29"/>
  <c r="U2265" i="29"/>
  <c r="V2281" i="29"/>
  <c r="T2281" i="29"/>
  <c r="U2281" i="29"/>
  <c r="V2297" i="29"/>
  <c r="T2297" i="29"/>
  <c r="U2297" i="29"/>
  <c r="V2313" i="29"/>
  <c r="T2313" i="29"/>
  <c r="U2313" i="29"/>
  <c r="V2329" i="29"/>
  <c r="T2329" i="29"/>
  <c r="U2329" i="29"/>
  <c r="V2345" i="29"/>
  <c r="T2345" i="29"/>
  <c r="U2345" i="29"/>
  <c r="V2361" i="29"/>
  <c r="T2361" i="29"/>
  <c r="U2361" i="29"/>
  <c r="V2377" i="29"/>
  <c r="T2377" i="29"/>
  <c r="U2377" i="29"/>
  <c r="V2393" i="29"/>
  <c r="T2393" i="29"/>
  <c r="U2393" i="29"/>
  <c r="V2409" i="29"/>
  <c r="T2409" i="29"/>
  <c r="U2409" i="29"/>
  <c r="V2425" i="29"/>
  <c r="T2425" i="29"/>
  <c r="U2425" i="29"/>
  <c r="V2441" i="29"/>
  <c r="T2441" i="29"/>
  <c r="U2441" i="29"/>
  <c r="V2457" i="29"/>
  <c r="T2457" i="29"/>
  <c r="U2457" i="29"/>
  <c r="V2473" i="29"/>
  <c r="T2473" i="29"/>
  <c r="U2473" i="29"/>
  <c r="V2489" i="29"/>
  <c r="T2489" i="29"/>
  <c r="U2489" i="29"/>
  <c r="V2505" i="29"/>
  <c r="T2505" i="29"/>
  <c r="U2505" i="29"/>
  <c r="V2521" i="29"/>
  <c r="T2521" i="29"/>
  <c r="U2521" i="29"/>
  <c r="V2537" i="29"/>
  <c r="T2537" i="29"/>
  <c r="U2537" i="29"/>
  <c r="V2553" i="29"/>
  <c r="T2553" i="29"/>
  <c r="U2553" i="29"/>
  <c r="V2569" i="29"/>
  <c r="T2569" i="29"/>
  <c r="U2569" i="29"/>
  <c r="U1994" i="29"/>
  <c r="T1994" i="29"/>
  <c r="V1994" i="29"/>
  <c r="U2014" i="29"/>
  <c r="V2014" i="29"/>
  <c r="T2014" i="29"/>
  <c r="U2030" i="29"/>
  <c r="V2030" i="29"/>
  <c r="T2030" i="29"/>
  <c r="U2046" i="29"/>
  <c r="V2046" i="29"/>
  <c r="T2046" i="29"/>
  <c r="U2062" i="29"/>
  <c r="V2062" i="29"/>
  <c r="T2062" i="29"/>
  <c r="U2078" i="29"/>
  <c r="V2078" i="29"/>
  <c r="T2078" i="29"/>
  <c r="U2094" i="29"/>
  <c r="V2094" i="29"/>
  <c r="T2094" i="29"/>
  <c r="U2110" i="29"/>
  <c r="V2110" i="29"/>
  <c r="T2110" i="29"/>
  <c r="U2126" i="29"/>
  <c r="V2126" i="29"/>
  <c r="T2126" i="29"/>
  <c r="U2142" i="29"/>
  <c r="V2142" i="29"/>
  <c r="T2142" i="29"/>
  <c r="U2158" i="29"/>
  <c r="V2158" i="29"/>
  <c r="T2158" i="29"/>
  <c r="U2174" i="29"/>
  <c r="V2174" i="29"/>
  <c r="T2174" i="29"/>
  <c r="U2190" i="29"/>
  <c r="V2190" i="29"/>
  <c r="T2190" i="29"/>
  <c r="U2206" i="29"/>
  <c r="V2206" i="29"/>
  <c r="T2206" i="29"/>
  <c r="U2222" i="29"/>
  <c r="V2222" i="29"/>
  <c r="T2222" i="29"/>
  <c r="U2238" i="29"/>
  <c r="V2238" i="29"/>
  <c r="T2238" i="29"/>
  <c r="U2254" i="29"/>
  <c r="V2254" i="29"/>
  <c r="T2254" i="29"/>
  <c r="U2270" i="29"/>
  <c r="V2270" i="29"/>
  <c r="T2270" i="29"/>
  <c r="U2286" i="29"/>
  <c r="V2286" i="29"/>
  <c r="T2286" i="29"/>
  <c r="U2302" i="29"/>
  <c r="V2302" i="29"/>
  <c r="T2302" i="29"/>
  <c r="U2318" i="29"/>
  <c r="V2318" i="29"/>
  <c r="T2318" i="29"/>
  <c r="U2334" i="29"/>
  <c r="V2334" i="29"/>
  <c r="T2334" i="29"/>
  <c r="U2350" i="29"/>
  <c r="V2350" i="29"/>
  <c r="T2350" i="29"/>
  <c r="U2366" i="29"/>
  <c r="V2366" i="29"/>
  <c r="T2366" i="29"/>
  <c r="U2382" i="29"/>
  <c r="V2382" i="29"/>
  <c r="T2382" i="29"/>
  <c r="U2398" i="29"/>
  <c r="V2398" i="29"/>
  <c r="T2398" i="29"/>
  <c r="U2414" i="29"/>
  <c r="V2414" i="29"/>
  <c r="T2414" i="29"/>
  <c r="U2430" i="29"/>
  <c r="V2430" i="29"/>
  <c r="T2430" i="29"/>
  <c r="U2446" i="29"/>
  <c r="V2446" i="29"/>
  <c r="T2446" i="29"/>
  <c r="U2462" i="29"/>
  <c r="V2462" i="29"/>
  <c r="T2462" i="29"/>
  <c r="U2478" i="29"/>
  <c r="V2478" i="29"/>
  <c r="T2478" i="29"/>
  <c r="U2494" i="29"/>
  <c r="V2494" i="29"/>
  <c r="T2494" i="29"/>
  <c r="U2510" i="29"/>
  <c r="V2510" i="29"/>
  <c r="T2510" i="29"/>
  <c r="U2526" i="29"/>
  <c r="V2526" i="29"/>
  <c r="T2526" i="29"/>
  <c r="U2542" i="29"/>
  <c r="V2542" i="29"/>
  <c r="T2542" i="29"/>
  <c r="U2558" i="29"/>
  <c r="V2558" i="29"/>
  <c r="T2558" i="29"/>
  <c r="U2574" i="29"/>
  <c r="V2574" i="29"/>
  <c r="T2574" i="29"/>
  <c r="T2591" i="29"/>
  <c r="U2591" i="29"/>
  <c r="V2591" i="29"/>
  <c r="T2607" i="29"/>
  <c r="U2607" i="29"/>
  <c r="V2607" i="29"/>
  <c r="T2623" i="29"/>
  <c r="U2623" i="29"/>
  <c r="V2623" i="29"/>
  <c r="T2639" i="29"/>
  <c r="U2639" i="29"/>
  <c r="V2639" i="29"/>
  <c r="T2655" i="29"/>
  <c r="U2655" i="29"/>
  <c r="V2655" i="29"/>
  <c r="T2671" i="29"/>
  <c r="U2671" i="29"/>
  <c r="V2671" i="29"/>
  <c r="T2687" i="29"/>
  <c r="U2687" i="29"/>
  <c r="V2687" i="29"/>
  <c r="T2703" i="29"/>
  <c r="U2703" i="29"/>
  <c r="V2703" i="29"/>
  <c r="T2719" i="29"/>
  <c r="U2719" i="29"/>
  <c r="V2719" i="29"/>
  <c r="T2735" i="29"/>
  <c r="U2735" i="29"/>
  <c r="V2735" i="29"/>
  <c r="T2751" i="29"/>
  <c r="U2751" i="29"/>
  <c r="V2751" i="29"/>
  <c r="T2767" i="29"/>
  <c r="U2767" i="29"/>
  <c r="V2767" i="29"/>
  <c r="T2783" i="29"/>
  <c r="U2783" i="29"/>
  <c r="V2783" i="29"/>
  <c r="T2799" i="29"/>
  <c r="U2799" i="29"/>
  <c r="V2799" i="29"/>
  <c r="T2815" i="29"/>
  <c r="U2815" i="29"/>
  <c r="V2815" i="29"/>
  <c r="T2831" i="29"/>
  <c r="U2831" i="29"/>
  <c r="V2831" i="29"/>
  <c r="T2847" i="29"/>
  <c r="U2847" i="29"/>
  <c r="V2847" i="29"/>
  <c r="T2863" i="29"/>
  <c r="U2863" i="29"/>
  <c r="V2863" i="29"/>
  <c r="T2879" i="29"/>
  <c r="U2879" i="29"/>
  <c r="V2879" i="29"/>
  <c r="T2895" i="29"/>
  <c r="U2895" i="29"/>
  <c r="V2895" i="29"/>
  <c r="T2911" i="29"/>
  <c r="U2911" i="29"/>
  <c r="V2911" i="29"/>
  <c r="T2927" i="29"/>
  <c r="U2927" i="29"/>
  <c r="V2927" i="29"/>
  <c r="T2943" i="29"/>
  <c r="U2943" i="29"/>
  <c r="V2943" i="29"/>
  <c r="T2959" i="29"/>
  <c r="U2959" i="29"/>
  <c r="V2959" i="29"/>
  <c r="T2975" i="29"/>
  <c r="U2975" i="29"/>
  <c r="V2975" i="29"/>
  <c r="T2991" i="29"/>
  <c r="U2991" i="29"/>
  <c r="V2991" i="29"/>
  <c r="T3007" i="29"/>
  <c r="U3007" i="29"/>
  <c r="V3007" i="29"/>
  <c r="T3023" i="29"/>
  <c r="U3023" i="29"/>
  <c r="V3023" i="29"/>
  <c r="T3039" i="29"/>
  <c r="U3039" i="29"/>
  <c r="V3039" i="29"/>
  <c r="T3055" i="29"/>
  <c r="U3055" i="29"/>
  <c r="V3055" i="29"/>
  <c r="T3071" i="29"/>
  <c r="U3071" i="29"/>
  <c r="V3071" i="29"/>
  <c r="T3087" i="29"/>
  <c r="U3087" i="29"/>
  <c r="V3087" i="29"/>
  <c r="T3103" i="29"/>
  <c r="U3103" i="29"/>
  <c r="V3103" i="29"/>
  <c r="T3119" i="29"/>
  <c r="U3119" i="29"/>
  <c r="V3119" i="29"/>
  <c r="T3135" i="29"/>
  <c r="U3135" i="29"/>
  <c r="V3135" i="29"/>
  <c r="T3151" i="29"/>
  <c r="U3151" i="29"/>
  <c r="V3151" i="29"/>
  <c r="T2584" i="29"/>
  <c r="U2584" i="29"/>
  <c r="V2584" i="29"/>
  <c r="T2600" i="29"/>
  <c r="U2600" i="29"/>
  <c r="V2600" i="29"/>
  <c r="T2616" i="29"/>
  <c r="U2616" i="29"/>
  <c r="V2616" i="29"/>
  <c r="T2632" i="29"/>
  <c r="U2632" i="29"/>
  <c r="V2632" i="29"/>
  <c r="T2648" i="29"/>
  <c r="U2648" i="29"/>
  <c r="V2648" i="29"/>
  <c r="T2664" i="29"/>
  <c r="U2664" i="29"/>
  <c r="V2664" i="29"/>
  <c r="T2680" i="29"/>
  <c r="U2680" i="29"/>
  <c r="V2680" i="29"/>
  <c r="T2696" i="29"/>
  <c r="U2696" i="29"/>
  <c r="V2696" i="29"/>
  <c r="T2712" i="29"/>
  <c r="U2712" i="29"/>
  <c r="V2712" i="29"/>
  <c r="T2728" i="29"/>
  <c r="U2728" i="29"/>
  <c r="V2728" i="29"/>
  <c r="T2744" i="29"/>
  <c r="U2744" i="29"/>
  <c r="V2744" i="29"/>
  <c r="T2760" i="29"/>
  <c r="U2760" i="29"/>
  <c r="V2760" i="29"/>
  <c r="T2776" i="29"/>
  <c r="U2776" i="29"/>
  <c r="V2776" i="29"/>
  <c r="T2792" i="29"/>
  <c r="U2792" i="29"/>
  <c r="V2792" i="29"/>
  <c r="T2808" i="29"/>
  <c r="U2808" i="29"/>
  <c r="V2808" i="29"/>
  <c r="T2824" i="29"/>
  <c r="U2824" i="29"/>
  <c r="V2824" i="29"/>
  <c r="T2840" i="29"/>
  <c r="U2840" i="29"/>
  <c r="V2840" i="29"/>
  <c r="T2856" i="29"/>
  <c r="U2856" i="29"/>
  <c r="V2856" i="29"/>
  <c r="T2872" i="29"/>
  <c r="U2872" i="29"/>
  <c r="V2872" i="29"/>
  <c r="T2888" i="29"/>
  <c r="U2888" i="29"/>
  <c r="V2888" i="29"/>
  <c r="T2904" i="29"/>
  <c r="U2904" i="29"/>
  <c r="V2904" i="29"/>
  <c r="T2920" i="29"/>
  <c r="U2920" i="29"/>
  <c r="V2920" i="29"/>
  <c r="T2936" i="29"/>
  <c r="U2936" i="29"/>
  <c r="V2936" i="29"/>
  <c r="T2952" i="29"/>
  <c r="U2952" i="29"/>
  <c r="V2952" i="29"/>
  <c r="T2968" i="29"/>
  <c r="U2968" i="29"/>
  <c r="V2968" i="29"/>
  <c r="T2984" i="29"/>
  <c r="U2984" i="29"/>
  <c r="V2984" i="29"/>
  <c r="T3000" i="29"/>
  <c r="U3000" i="29"/>
  <c r="V3000" i="29"/>
  <c r="T3016" i="29"/>
  <c r="U3016" i="29"/>
  <c r="V3016" i="29"/>
  <c r="T3032" i="29"/>
  <c r="U3032" i="29"/>
  <c r="V3032" i="29"/>
  <c r="T3048" i="29"/>
  <c r="U3048" i="29"/>
  <c r="V3048" i="29"/>
  <c r="T3064" i="29"/>
  <c r="U3064" i="29"/>
  <c r="V3064" i="29"/>
  <c r="T3080" i="29"/>
  <c r="U3080" i="29"/>
  <c r="V3080" i="29"/>
  <c r="T3096" i="29"/>
  <c r="U3096" i="29"/>
  <c r="V3096" i="29"/>
  <c r="T3112" i="29"/>
  <c r="U3112" i="29"/>
  <c r="V3112" i="29"/>
  <c r="T3128" i="29"/>
  <c r="U3128" i="29"/>
  <c r="V3128" i="29"/>
  <c r="T3144" i="29"/>
  <c r="U3144" i="29"/>
  <c r="V3144" i="29"/>
  <c r="T3160" i="29"/>
  <c r="U3160" i="29"/>
  <c r="V3160" i="29"/>
  <c r="V2593" i="29"/>
  <c r="T2593" i="29"/>
  <c r="U2593" i="29"/>
  <c r="V2609" i="29"/>
  <c r="T2609" i="29"/>
  <c r="U2609" i="29"/>
  <c r="V2625" i="29"/>
  <c r="T2625" i="29"/>
  <c r="U2625" i="29"/>
  <c r="V2641" i="29"/>
  <c r="T2641" i="29"/>
  <c r="U2641" i="29"/>
  <c r="V2657" i="29"/>
  <c r="T2657" i="29"/>
  <c r="U2657" i="29"/>
  <c r="V2673" i="29"/>
  <c r="T2673" i="29"/>
  <c r="U2673" i="29"/>
  <c r="V2689" i="29"/>
  <c r="T2689" i="29"/>
  <c r="U2689" i="29"/>
  <c r="V2705" i="29"/>
  <c r="T2705" i="29"/>
  <c r="U2705" i="29"/>
  <c r="V2721" i="29"/>
  <c r="T2721" i="29"/>
  <c r="U2721" i="29"/>
  <c r="V2737" i="29"/>
  <c r="T2737" i="29"/>
  <c r="U2737" i="29"/>
  <c r="V2753" i="29"/>
  <c r="T2753" i="29"/>
  <c r="U2753" i="29"/>
  <c r="V2769" i="29"/>
  <c r="T2769" i="29"/>
  <c r="U2769" i="29"/>
  <c r="V2785" i="29"/>
  <c r="T2785" i="29"/>
  <c r="U2785" i="29"/>
  <c r="V2801" i="29"/>
  <c r="T2801" i="29"/>
  <c r="U2801" i="29"/>
  <c r="V2817" i="29"/>
  <c r="T2817" i="29"/>
  <c r="U2817" i="29"/>
  <c r="V2833" i="29"/>
  <c r="T2833" i="29"/>
  <c r="U2833" i="29"/>
  <c r="V2849" i="29"/>
  <c r="T2849" i="29"/>
  <c r="U2849" i="29"/>
  <c r="V2865" i="29"/>
  <c r="T2865" i="29"/>
  <c r="U2865" i="29"/>
  <c r="V2881" i="29"/>
  <c r="T2881" i="29"/>
  <c r="U2881" i="29"/>
  <c r="V2897" i="29"/>
  <c r="T2897" i="29"/>
  <c r="U2897" i="29"/>
  <c r="V2913" i="29"/>
  <c r="T2913" i="29"/>
  <c r="U2913" i="29"/>
  <c r="V2929" i="29"/>
  <c r="T2929" i="29"/>
  <c r="U2929" i="29"/>
  <c r="V2945" i="29"/>
  <c r="T2945" i="29"/>
  <c r="U2945" i="29"/>
  <c r="V2961" i="29"/>
  <c r="T2961" i="29"/>
  <c r="U2961" i="29"/>
  <c r="V2977" i="29"/>
  <c r="T2977" i="29"/>
  <c r="U2977" i="29"/>
  <c r="V2993" i="29"/>
  <c r="T2993" i="29"/>
  <c r="U2993" i="29"/>
  <c r="V3009" i="29"/>
  <c r="T3009" i="29"/>
  <c r="U3009" i="29"/>
  <c r="V3025" i="29"/>
  <c r="T3025" i="29"/>
  <c r="U3025" i="29"/>
  <c r="V3041" i="29"/>
  <c r="T3041" i="29"/>
  <c r="U3041" i="29"/>
  <c r="V3057" i="29"/>
  <c r="T3057" i="29"/>
  <c r="U3057" i="29"/>
  <c r="V3073" i="29"/>
  <c r="T3073" i="29"/>
  <c r="U3073" i="29"/>
  <c r="V3089" i="29"/>
  <c r="T3089" i="29"/>
  <c r="U3089" i="29"/>
  <c r="V3105" i="29"/>
  <c r="T3105" i="29"/>
  <c r="U3105" i="29"/>
  <c r="V3121" i="29"/>
  <c r="T3121" i="29"/>
  <c r="U3121" i="29"/>
  <c r="V3137" i="29"/>
  <c r="T3137" i="29"/>
  <c r="U3137" i="29"/>
  <c r="V3153" i="29"/>
  <c r="T3153" i="29"/>
  <c r="U3153" i="29"/>
  <c r="T2582" i="29"/>
  <c r="U2582" i="29"/>
  <c r="V2582" i="29"/>
  <c r="U2598" i="29"/>
  <c r="V2598" i="29"/>
  <c r="T2598" i="29"/>
  <c r="U2614" i="29"/>
  <c r="V2614" i="29"/>
  <c r="T2614" i="29"/>
  <c r="U2630" i="29"/>
  <c r="V2630" i="29"/>
  <c r="T2630" i="29"/>
  <c r="U2646" i="29"/>
  <c r="V2646" i="29"/>
  <c r="T2646" i="29"/>
  <c r="U2662" i="29"/>
  <c r="V2662" i="29"/>
  <c r="T2662" i="29"/>
  <c r="U2678" i="29"/>
  <c r="V2678" i="29"/>
  <c r="T2678" i="29"/>
  <c r="U2694" i="29"/>
  <c r="V2694" i="29"/>
  <c r="T2694" i="29"/>
  <c r="U2710" i="29"/>
  <c r="V2710" i="29"/>
  <c r="T2710" i="29"/>
  <c r="U2726" i="29"/>
  <c r="V2726" i="29"/>
  <c r="T2726" i="29"/>
  <c r="U2742" i="29"/>
  <c r="V2742" i="29"/>
  <c r="T2742" i="29"/>
  <c r="U2758" i="29"/>
  <c r="V2758" i="29"/>
  <c r="T2758" i="29"/>
  <c r="U2774" i="29"/>
  <c r="V2774" i="29"/>
  <c r="T2774" i="29"/>
  <c r="U2790" i="29"/>
  <c r="V2790" i="29"/>
  <c r="T2790" i="29"/>
  <c r="U2806" i="29"/>
  <c r="V2806" i="29"/>
  <c r="T2806" i="29"/>
  <c r="U2822" i="29"/>
  <c r="V2822" i="29"/>
  <c r="T2822" i="29"/>
  <c r="U2838" i="29"/>
  <c r="V2838" i="29"/>
  <c r="T2838" i="29"/>
  <c r="U2854" i="29"/>
  <c r="V2854" i="29"/>
  <c r="T2854" i="29"/>
  <c r="U2870" i="29"/>
  <c r="V2870" i="29"/>
  <c r="T2870" i="29"/>
  <c r="U2886" i="29"/>
  <c r="V2886" i="29"/>
  <c r="T2886" i="29"/>
  <c r="U2902" i="29"/>
  <c r="V2902" i="29"/>
  <c r="T2902" i="29"/>
  <c r="U2918" i="29"/>
  <c r="V2918" i="29"/>
  <c r="T2918" i="29"/>
  <c r="U2934" i="29"/>
  <c r="V2934" i="29"/>
  <c r="T2934" i="29"/>
  <c r="U2950" i="29"/>
  <c r="V2950" i="29"/>
  <c r="T2950" i="29"/>
  <c r="U2966" i="29"/>
  <c r="V2966" i="29"/>
  <c r="T2966" i="29"/>
  <c r="U2982" i="29"/>
  <c r="V2982" i="29"/>
  <c r="T2982" i="29"/>
  <c r="U2998" i="29"/>
  <c r="V2998" i="29"/>
  <c r="T2998" i="29"/>
  <c r="U3014" i="29"/>
  <c r="V3014" i="29"/>
  <c r="T3014" i="29"/>
  <c r="U3030" i="29"/>
  <c r="V3030" i="29"/>
  <c r="T3030" i="29"/>
  <c r="U3046" i="29"/>
  <c r="V3046" i="29"/>
  <c r="T3046" i="29"/>
  <c r="U3062" i="29"/>
  <c r="V3062" i="29"/>
  <c r="T3062" i="29"/>
  <c r="U3078" i="29"/>
  <c r="V3078" i="29"/>
  <c r="T3078" i="29"/>
  <c r="U3094" i="29"/>
  <c r="V3094" i="29"/>
  <c r="T3094" i="29"/>
  <c r="U3110" i="29"/>
  <c r="V3110" i="29"/>
  <c r="T3110" i="29"/>
  <c r="U3126" i="29"/>
  <c r="V3126" i="29"/>
  <c r="T3126" i="29"/>
  <c r="U3142" i="29"/>
  <c r="V3142" i="29"/>
  <c r="T3142" i="29"/>
  <c r="U3158" i="29"/>
  <c r="V3158" i="29"/>
  <c r="T3158" i="29"/>
  <c r="T3171" i="29"/>
  <c r="U3171" i="29"/>
  <c r="V3171" i="29"/>
  <c r="T3187" i="29"/>
  <c r="U3187" i="29"/>
  <c r="V3187" i="29"/>
  <c r="T3203" i="29"/>
  <c r="U3203" i="29"/>
  <c r="V3203" i="29"/>
  <c r="T3219" i="29"/>
  <c r="U3219" i="29"/>
  <c r="V3219" i="29"/>
  <c r="T3235" i="29"/>
  <c r="U3235" i="29"/>
  <c r="V3235" i="29"/>
  <c r="T3251" i="29"/>
  <c r="U3251" i="29"/>
  <c r="V3251" i="29"/>
  <c r="T3267" i="29"/>
  <c r="U3267" i="29"/>
  <c r="V3267" i="29"/>
  <c r="T3283" i="29"/>
  <c r="U3283" i="29"/>
  <c r="V3283" i="29"/>
  <c r="T3299" i="29"/>
  <c r="U3299" i="29"/>
  <c r="V3299" i="29"/>
  <c r="T3315" i="29"/>
  <c r="U3315" i="29"/>
  <c r="V3315" i="29"/>
  <c r="T3331" i="29"/>
  <c r="U3331" i="29"/>
  <c r="V3331" i="29"/>
  <c r="T3347" i="29"/>
  <c r="U3347" i="29"/>
  <c r="V3347" i="29"/>
  <c r="T3363" i="29"/>
  <c r="U3363" i="29"/>
  <c r="V3363" i="29"/>
  <c r="T3379" i="29"/>
  <c r="U3379" i="29"/>
  <c r="V3379" i="29"/>
  <c r="T3395" i="29"/>
  <c r="U3395" i="29"/>
  <c r="V3395" i="29"/>
  <c r="T3411" i="29"/>
  <c r="U3411" i="29"/>
  <c r="V3411" i="29"/>
  <c r="T3427" i="29"/>
  <c r="U3427" i="29"/>
  <c r="V3427" i="29"/>
  <c r="T3443" i="29"/>
  <c r="U3443" i="29"/>
  <c r="V3443" i="29"/>
  <c r="T3459" i="29"/>
  <c r="U3459" i="29"/>
  <c r="V3459" i="29"/>
  <c r="T3475" i="29"/>
  <c r="U3475" i="29"/>
  <c r="V3475" i="29"/>
  <c r="T3491" i="29"/>
  <c r="U3491" i="29"/>
  <c r="V3491" i="29"/>
  <c r="T3507" i="29"/>
  <c r="U3507" i="29"/>
  <c r="V3507" i="29"/>
  <c r="T3523" i="29"/>
  <c r="U3523" i="29"/>
  <c r="V3523" i="29"/>
  <c r="T3539" i="29"/>
  <c r="U3539" i="29"/>
  <c r="V3539" i="29"/>
  <c r="T3555" i="29"/>
  <c r="U3555" i="29"/>
  <c r="V3555" i="29"/>
  <c r="T3571" i="29"/>
  <c r="U3571" i="29"/>
  <c r="V3571" i="29"/>
  <c r="T3587" i="29"/>
  <c r="U3587" i="29"/>
  <c r="V3587" i="29"/>
  <c r="T3603" i="29"/>
  <c r="U3603" i="29"/>
  <c r="V3603" i="29"/>
  <c r="T3619" i="29"/>
  <c r="U3619" i="29"/>
  <c r="V3619" i="29"/>
  <c r="T3635" i="29"/>
  <c r="U3635" i="29"/>
  <c r="V3635" i="29"/>
  <c r="T3651" i="29"/>
  <c r="U3651" i="29"/>
  <c r="V3651" i="29"/>
  <c r="T3667" i="29"/>
  <c r="U3667" i="29"/>
  <c r="V3667" i="29"/>
  <c r="T3176" i="29"/>
  <c r="U3176" i="29"/>
  <c r="V3176" i="29"/>
  <c r="T3192" i="29"/>
  <c r="U3192" i="29"/>
  <c r="V3192" i="29"/>
  <c r="T3208" i="29"/>
  <c r="U3208" i="29"/>
  <c r="V3208" i="29"/>
  <c r="T3224" i="29"/>
  <c r="U3224" i="29"/>
  <c r="V3224" i="29"/>
  <c r="T3240" i="29"/>
  <c r="U3240" i="29"/>
  <c r="V3240" i="29"/>
  <c r="T3256" i="29"/>
  <c r="U3256" i="29"/>
  <c r="V3256" i="29"/>
  <c r="T3272" i="29"/>
  <c r="U3272" i="29"/>
  <c r="V3272" i="29"/>
  <c r="T3288" i="29"/>
  <c r="U3288" i="29"/>
  <c r="V3288" i="29"/>
  <c r="T3304" i="29"/>
  <c r="U3304" i="29"/>
  <c r="V3304" i="29"/>
  <c r="T3320" i="29"/>
  <c r="U3320" i="29"/>
  <c r="V3320" i="29"/>
  <c r="T3336" i="29"/>
  <c r="U3336" i="29"/>
  <c r="V3336" i="29"/>
  <c r="T3352" i="29"/>
  <c r="U3352" i="29"/>
  <c r="V3352" i="29"/>
  <c r="T3368" i="29"/>
  <c r="U3368" i="29"/>
  <c r="V3368" i="29"/>
  <c r="T3384" i="29"/>
  <c r="U3384" i="29"/>
  <c r="V3384" i="29"/>
  <c r="T3400" i="29"/>
  <c r="U3400" i="29"/>
  <c r="V3400" i="29"/>
  <c r="T3416" i="29"/>
  <c r="U3416" i="29"/>
  <c r="V3416" i="29"/>
  <c r="T3432" i="29"/>
  <c r="U3432" i="29"/>
  <c r="V3432" i="29"/>
  <c r="T3448" i="29"/>
  <c r="U3448" i="29"/>
  <c r="V3448" i="29"/>
  <c r="T3464" i="29"/>
  <c r="U3464" i="29"/>
  <c r="V3464" i="29"/>
  <c r="T3480" i="29"/>
  <c r="U3480" i="29"/>
  <c r="V3480" i="29"/>
  <c r="T3496" i="29"/>
  <c r="U3496" i="29"/>
  <c r="V3496" i="29"/>
  <c r="T3512" i="29"/>
  <c r="U3512" i="29"/>
  <c r="V3512" i="29"/>
  <c r="T3528" i="29"/>
  <c r="U3528" i="29"/>
  <c r="V3528" i="29"/>
  <c r="T3544" i="29"/>
  <c r="U3544" i="29"/>
  <c r="V3544" i="29"/>
  <c r="T3560" i="29"/>
  <c r="U3560" i="29"/>
  <c r="V3560" i="29"/>
  <c r="T3576" i="29"/>
  <c r="U3576" i="29"/>
  <c r="V3576" i="29"/>
  <c r="T3592" i="29"/>
  <c r="U3592" i="29"/>
  <c r="V3592" i="29"/>
  <c r="T3608" i="29"/>
  <c r="V3608" i="29"/>
  <c r="U3608" i="29"/>
  <c r="T3624" i="29"/>
  <c r="V3624" i="29"/>
  <c r="U3624" i="29"/>
  <c r="T3640" i="29"/>
  <c r="V3640" i="29"/>
  <c r="U3640" i="29"/>
  <c r="T3656" i="29"/>
  <c r="V3656" i="29"/>
  <c r="U3656" i="29"/>
  <c r="T3672" i="29"/>
  <c r="V3672" i="29"/>
  <c r="U3672" i="29"/>
  <c r="T3688" i="29"/>
  <c r="V3688" i="29"/>
  <c r="U3688" i="29"/>
  <c r="T3704" i="29"/>
  <c r="V3704" i="29"/>
  <c r="U3704" i="29"/>
  <c r="T3720" i="29"/>
  <c r="V3720" i="29"/>
  <c r="U3720" i="29"/>
  <c r="T3736" i="29"/>
  <c r="V3736" i="29"/>
  <c r="U3736" i="29"/>
  <c r="V3169" i="29"/>
  <c r="T3169" i="29"/>
  <c r="U3169" i="29"/>
  <c r="V3185" i="29"/>
  <c r="T3185" i="29"/>
  <c r="U3185" i="29"/>
  <c r="V3201" i="29"/>
  <c r="T3201" i="29"/>
  <c r="U3201" i="29"/>
  <c r="V3217" i="29"/>
  <c r="T3217" i="29"/>
  <c r="U3217" i="29"/>
  <c r="V3233" i="29"/>
  <c r="T3233" i="29"/>
  <c r="U3233" i="29"/>
  <c r="V3249" i="29"/>
  <c r="T3249" i="29"/>
  <c r="U3249" i="29"/>
  <c r="V3265" i="29"/>
  <c r="T3265" i="29"/>
  <c r="U3265" i="29"/>
  <c r="V3281" i="29"/>
  <c r="T3281" i="29"/>
  <c r="U3281" i="29"/>
  <c r="V3297" i="29"/>
  <c r="T3297" i="29"/>
  <c r="U3297" i="29"/>
  <c r="V3313" i="29"/>
  <c r="T3313" i="29"/>
  <c r="U3313" i="29"/>
  <c r="V3329" i="29"/>
  <c r="T3329" i="29"/>
  <c r="U3329" i="29"/>
  <c r="V3345" i="29"/>
  <c r="T3345" i="29"/>
  <c r="U3345" i="29"/>
  <c r="V3361" i="29"/>
  <c r="T3361" i="29"/>
  <c r="U3361" i="29"/>
  <c r="V3377" i="29"/>
  <c r="T3377" i="29"/>
  <c r="U3377" i="29"/>
  <c r="V3393" i="29"/>
  <c r="T3393" i="29"/>
  <c r="U3393" i="29"/>
  <c r="V3409" i="29"/>
  <c r="T3409" i="29"/>
  <c r="U3409" i="29"/>
  <c r="V3425" i="29"/>
  <c r="T3425" i="29"/>
  <c r="U3425" i="29"/>
  <c r="V3441" i="29"/>
  <c r="T3441" i="29"/>
  <c r="U3441" i="29"/>
  <c r="V3457" i="29"/>
  <c r="T3457" i="29"/>
  <c r="U3457" i="29"/>
  <c r="V3473" i="29"/>
  <c r="T3473" i="29"/>
  <c r="U3473" i="29"/>
  <c r="V3489" i="29"/>
  <c r="T3489" i="29"/>
  <c r="U3489" i="29"/>
  <c r="V3505" i="29"/>
  <c r="T3505" i="29"/>
  <c r="U3505" i="29"/>
  <c r="V3521" i="29"/>
  <c r="T3521" i="29"/>
  <c r="U3521" i="29"/>
  <c r="V3537" i="29"/>
  <c r="T3537" i="29"/>
  <c r="U3537" i="29"/>
  <c r="V3553" i="29"/>
  <c r="T3553" i="29"/>
  <c r="U3553" i="29"/>
  <c r="V3569" i="29"/>
  <c r="T3569" i="29"/>
  <c r="U3569" i="29"/>
  <c r="V3585" i="29"/>
  <c r="T3585" i="29"/>
  <c r="U3585" i="29"/>
  <c r="V3601" i="29"/>
  <c r="T3601" i="29"/>
  <c r="U3601" i="29"/>
  <c r="U3182" i="29"/>
  <c r="V3182" i="29"/>
  <c r="T3182" i="29"/>
  <c r="U3198" i="29"/>
  <c r="V3198" i="29"/>
  <c r="T3198" i="29"/>
  <c r="U3214" i="29"/>
  <c r="V3214" i="29"/>
  <c r="T3214" i="29"/>
  <c r="U3230" i="29"/>
  <c r="V3230" i="29"/>
  <c r="T3230" i="29"/>
  <c r="U3246" i="29"/>
  <c r="V3246" i="29"/>
  <c r="T3246" i="29"/>
  <c r="U3262" i="29"/>
  <c r="V3262" i="29"/>
  <c r="T3262" i="29"/>
  <c r="U3278" i="29"/>
  <c r="V3278" i="29"/>
  <c r="T3278" i="29"/>
  <c r="U3294" i="29"/>
  <c r="V3294" i="29"/>
  <c r="T3294" i="29"/>
  <c r="U3310" i="29"/>
  <c r="V3310" i="29"/>
  <c r="T3310" i="29"/>
  <c r="U3326" i="29"/>
  <c r="V3326" i="29"/>
  <c r="T3326" i="29"/>
  <c r="U3342" i="29"/>
  <c r="V3342" i="29"/>
  <c r="T3342" i="29"/>
  <c r="U3358" i="29"/>
  <c r="V3358" i="29"/>
  <c r="T3358" i="29"/>
  <c r="U3374" i="29"/>
  <c r="V3374" i="29"/>
  <c r="T3374" i="29"/>
  <c r="U3390" i="29"/>
  <c r="V3390" i="29"/>
  <c r="T3390" i="29"/>
  <c r="U3406" i="29"/>
  <c r="V3406" i="29"/>
  <c r="T3406" i="29"/>
  <c r="U3422" i="29"/>
  <c r="V3422" i="29"/>
  <c r="T3422" i="29"/>
  <c r="U3438" i="29"/>
  <c r="V3438" i="29"/>
  <c r="T3438" i="29"/>
  <c r="U3454" i="29"/>
  <c r="V3454" i="29"/>
  <c r="T3454" i="29"/>
  <c r="U3470" i="29"/>
  <c r="V3470" i="29"/>
  <c r="T3470" i="29"/>
  <c r="U3486" i="29"/>
  <c r="V3486" i="29"/>
  <c r="T3486" i="29"/>
  <c r="U3502" i="29"/>
  <c r="V3502" i="29"/>
  <c r="T3502" i="29"/>
  <c r="U3518" i="29"/>
  <c r="V3518" i="29"/>
  <c r="T3518" i="29"/>
  <c r="U3534" i="29"/>
  <c r="V3534" i="29"/>
  <c r="T3534" i="29"/>
  <c r="U3550" i="29"/>
  <c r="V3550" i="29"/>
  <c r="T3550" i="29"/>
  <c r="U3566" i="29"/>
  <c r="V3566" i="29"/>
  <c r="T3566" i="29"/>
  <c r="U3582" i="29"/>
  <c r="V3582" i="29"/>
  <c r="T3582" i="29"/>
  <c r="U3598" i="29"/>
  <c r="V3598" i="29"/>
  <c r="T3598" i="29"/>
  <c r="U3614" i="29"/>
  <c r="V3614" i="29"/>
  <c r="T3614" i="29"/>
  <c r="U3630" i="29"/>
  <c r="V3630" i="29"/>
  <c r="T3630" i="29"/>
  <c r="U3646" i="29"/>
  <c r="V3646" i="29"/>
  <c r="T3646" i="29"/>
  <c r="U3662" i="29"/>
  <c r="V3662" i="29"/>
  <c r="T3662" i="29"/>
  <c r="V3678" i="29"/>
  <c r="T3678" i="29"/>
  <c r="U3678" i="29"/>
  <c r="V3694" i="29"/>
  <c r="T3694" i="29"/>
  <c r="U3694" i="29"/>
  <c r="V3710" i="29"/>
  <c r="T3710" i="29"/>
  <c r="U3710" i="29"/>
  <c r="V3726" i="29"/>
  <c r="T3726" i="29"/>
  <c r="U3726" i="29"/>
  <c r="V3742" i="29"/>
  <c r="T3742" i="29"/>
  <c r="U3742" i="29"/>
  <c r="V3633" i="29"/>
  <c r="U3633" i="29"/>
  <c r="T3633" i="29"/>
  <c r="U3689" i="29"/>
  <c r="T3689" i="29"/>
  <c r="V3689" i="29"/>
  <c r="U3721" i="29"/>
  <c r="V3721" i="29"/>
  <c r="T3721" i="29"/>
  <c r="T3753" i="29"/>
  <c r="U3753" i="29"/>
  <c r="V3753" i="29"/>
  <c r="T3769" i="29"/>
  <c r="U3769" i="29"/>
  <c r="V3769" i="29"/>
  <c r="T3785" i="29"/>
  <c r="U3785" i="29"/>
  <c r="V3785" i="29"/>
  <c r="T3801" i="29"/>
  <c r="U3801" i="29"/>
  <c r="V3801" i="29"/>
  <c r="T3817" i="29"/>
  <c r="U3817" i="29"/>
  <c r="V3817" i="29"/>
  <c r="T3833" i="29"/>
  <c r="U3833" i="29"/>
  <c r="V3833" i="29"/>
  <c r="T3849" i="29"/>
  <c r="U3849" i="29"/>
  <c r="V3849" i="29"/>
  <c r="T3865" i="29"/>
  <c r="U3865" i="29"/>
  <c r="V3865" i="29"/>
  <c r="T3881" i="29"/>
  <c r="U3881" i="29"/>
  <c r="V3881" i="29"/>
  <c r="T3897" i="29"/>
  <c r="U3897" i="29"/>
  <c r="V3897" i="29"/>
  <c r="T3913" i="29"/>
  <c r="U3913" i="29"/>
  <c r="V3913" i="29"/>
  <c r="T3929" i="29"/>
  <c r="U3929" i="29"/>
  <c r="V3929" i="29"/>
  <c r="T3945" i="29"/>
  <c r="U3945" i="29"/>
  <c r="V3945" i="29"/>
  <c r="T3961" i="29"/>
  <c r="U3961" i="29"/>
  <c r="V3961" i="29"/>
  <c r="T3977" i="29"/>
  <c r="U3977" i="29"/>
  <c r="V3977" i="29"/>
  <c r="T3993" i="29"/>
  <c r="V3993" i="29"/>
  <c r="U3993" i="29"/>
  <c r="T4009" i="29"/>
  <c r="V4009" i="29"/>
  <c r="U4009" i="29"/>
  <c r="T4025" i="29"/>
  <c r="U4025" i="29"/>
  <c r="V4025" i="29"/>
  <c r="V3991" i="29"/>
  <c r="T3991" i="29"/>
  <c r="U3991" i="29"/>
  <c r="V4027" i="29"/>
  <c r="U4027" i="29"/>
  <c r="T4027" i="29"/>
  <c r="U3756" i="29"/>
  <c r="V3756" i="29"/>
  <c r="T3756" i="29"/>
  <c r="U3772" i="29"/>
  <c r="V3772" i="29"/>
  <c r="T3772" i="29"/>
  <c r="U3808" i="29"/>
  <c r="V3808" i="29"/>
  <c r="T3808" i="29"/>
  <c r="U3880" i="29"/>
  <c r="V3880" i="29"/>
  <c r="T3880" i="29"/>
  <c r="U3912" i="29"/>
  <c r="V3912" i="29"/>
  <c r="T3912" i="29"/>
  <c r="U3944" i="29"/>
  <c r="V3944" i="29"/>
  <c r="T3944" i="29"/>
  <c r="U3976" i="29"/>
  <c r="V3976" i="29"/>
  <c r="T3976" i="29"/>
  <c r="U4032" i="29"/>
  <c r="V4032" i="29"/>
  <c r="T4032" i="29"/>
  <c r="V3653" i="29"/>
  <c r="U3653" i="29"/>
  <c r="T3653" i="29"/>
  <c r="U3691" i="29"/>
  <c r="V3691" i="29"/>
  <c r="T3691" i="29"/>
  <c r="U3723" i="29"/>
  <c r="V3723" i="29"/>
  <c r="T3723" i="29"/>
  <c r="T3754" i="29"/>
  <c r="V3754" i="29"/>
  <c r="U3754" i="29"/>
  <c r="T3770" i="29"/>
  <c r="U3770" i="29"/>
  <c r="V3770" i="29"/>
  <c r="T3786" i="29"/>
  <c r="U3786" i="29"/>
  <c r="V3786" i="29"/>
  <c r="V3802" i="29"/>
  <c r="T3802" i="29"/>
  <c r="U3802" i="29"/>
  <c r="T3818" i="29"/>
  <c r="U3818" i="29"/>
  <c r="V3818" i="29"/>
  <c r="T3834" i="29"/>
  <c r="V3834" i="29"/>
  <c r="U3834" i="29"/>
  <c r="T3850" i="29"/>
  <c r="U3850" i="29"/>
  <c r="V3850" i="29"/>
  <c r="T3866" i="29"/>
  <c r="V3866" i="29"/>
  <c r="U3866" i="29"/>
  <c r="T3882" i="29"/>
  <c r="U3882" i="29"/>
  <c r="V3882" i="29"/>
  <c r="T3898" i="29"/>
  <c r="U3898" i="29"/>
  <c r="V3898" i="29"/>
  <c r="T3914" i="29"/>
  <c r="V3914" i="29"/>
  <c r="U3914" i="29"/>
  <c r="T3930" i="29"/>
  <c r="U3930" i="29"/>
  <c r="V3930" i="29"/>
  <c r="T3946" i="29"/>
  <c r="V3946" i="29"/>
  <c r="U3946" i="29"/>
  <c r="T3962" i="29"/>
  <c r="U3962" i="29"/>
  <c r="V3962" i="29"/>
  <c r="T3978" i="29"/>
  <c r="U3978" i="29"/>
  <c r="V3978" i="29"/>
  <c r="T3994" i="29"/>
  <c r="U3994" i="29"/>
  <c r="V3994" i="29"/>
  <c r="T4010" i="29"/>
  <c r="U4010" i="29"/>
  <c r="V4010" i="29"/>
  <c r="U4026" i="29"/>
  <c r="T4026" i="29"/>
  <c r="V4026" i="29"/>
  <c r="V4023" i="29"/>
  <c r="T4023" i="29"/>
  <c r="U4023" i="29"/>
  <c r="U3792" i="29"/>
  <c r="T3792" i="29"/>
  <c r="V3792" i="29"/>
  <c r="U3836" i="29"/>
  <c r="V3836" i="29"/>
  <c r="T3836" i="29"/>
  <c r="U3932" i="29"/>
  <c r="T3932" i="29"/>
  <c r="V3932" i="29"/>
  <c r="U3988" i="29"/>
  <c r="V3988" i="29"/>
  <c r="T3988" i="29"/>
  <c r="U4012" i="29"/>
  <c r="T4012" i="29"/>
  <c r="V4012" i="29"/>
  <c r="V3641" i="29"/>
  <c r="U3641" i="29"/>
  <c r="T3641" i="29"/>
  <c r="U3685" i="29"/>
  <c r="T3685" i="29"/>
  <c r="V3685" i="29"/>
  <c r="U3717" i="29"/>
  <c r="T3717" i="29"/>
  <c r="V3717" i="29"/>
  <c r="U3751" i="29"/>
  <c r="V3751" i="29"/>
  <c r="T3751" i="29"/>
  <c r="V3767" i="29"/>
  <c r="T3767" i="29"/>
  <c r="U3767" i="29"/>
  <c r="V3783" i="29"/>
  <c r="T3783" i="29"/>
  <c r="U3783" i="29"/>
  <c r="V3799" i="29"/>
  <c r="T3799" i="29"/>
  <c r="U3799" i="29"/>
  <c r="V3815" i="29"/>
  <c r="T3815" i="29"/>
  <c r="U3815" i="29"/>
  <c r="V3831" i="29"/>
  <c r="U3831" i="29"/>
  <c r="T3831" i="29"/>
  <c r="V3847" i="29"/>
  <c r="T3847" i="29"/>
  <c r="U3847" i="29"/>
  <c r="V3863" i="29"/>
  <c r="U3863" i="29"/>
  <c r="T3863" i="29"/>
  <c r="V3879" i="29"/>
  <c r="T3879" i="29"/>
  <c r="U3879" i="29"/>
  <c r="V3895" i="29"/>
  <c r="U3895" i="29"/>
  <c r="T3895" i="29"/>
  <c r="V3911" i="29"/>
  <c r="T3911" i="29"/>
  <c r="U3911" i="29"/>
  <c r="V3927" i="29"/>
  <c r="U3927" i="29"/>
  <c r="T3927" i="29"/>
  <c r="V3943" i="29"/>
  <c r="T3943" i="29"/>
  <c r="U3943" i="29"/>
  <c r="V3959" i="29"/>
  <c r="T3959" i="29"/>
  <c r="U3959" i="29"/>
  <c r="V3975" i="29"/>
  <c r="T3975" i="29"/>
  <c r="U3975" i="29"/>
  <c r="V4015" i="29"/>
  <c r="T4015" i="29"/>
  <c r="U4015" i="29"/>
  <c r="U3788" i="29"/>
  <c r="V3788" i="29"/>
  <c r="T3788" i="29"/>
  <c r="U3840" i="29"/>
  <c r="T3840" i="29"/>
  <c r="V3840" i="29"/>
  <c r="U3868" i="29"/>
  <c r="V3868" i="29"/>
  <c r="T3868" i="29"/>
  <c r="U3936" i="29"/>
  <c r="V3936" i="29"/>
  <c r="T3936" i="29"/>
  <c r="V3613" i="29"/>
  <c r="U3613" i="29"/>
  <c r="T3613" i="29"/>
  <c r="U3687" i="29"/>
  <c r="T3687" i="29"/>
  <c r="V3687" i="29"/>
  <c r="U3776" i="29"/>
  <c r="V3776" i="29"/>
  <c r="T3776" i="29"/>
  <c r="U3964" i="29"/>
  <c r="V3964" i="29"/>
  <c r="T3964" i="29"/>
  <c r="T27" i="29"/>
  <c r="U27" i="29"/>
  <c r="V27" i="29"/>
  <c r="T24" i="29"/>
  <c r="U24" i="29"/>
  <c r="V24" i="29"/>
  <c r="V17" i="29"/>
  <c r="T17" i="29"/>
  <c r="U17" i="29"/>
  <c r="U14" i="29"/>
  <c r="V14" i="29"/>
  <c r="T14" i="29"/>
  <c r="U46" i="29"/>
  <c r="V46" i="29"/>
  <c r="T46" i="29"/>
  <c r="U62" i="29"/>
  <c r="V62" i="29"/>
  <c r="T62" i="29"/>
  <c r="T76" i="29"/>
  <c r="U76" i="29"/>
  <c r="V76" i="29"/>
  <c r="T92" i="29"/>
  <c r="U92" i="29"/>
  <c r="V92" i="29"/>
  <c r="T81" i="29"/>
  <c r="U81" i="29"/>
  <c r="V81" i="29"/>
  <c r="V126" i="29"/>
  <c r="T126" i="29"/>
  <c r="U126" i="29"/>
  <c r="U87" i="29"/>
  <c r="V87" i="29"/>
  <c r="T87" i="29"/>
  <c r="U135" i="29"/>
  <c r="V135" i="29"/>
  <c r="T135" i="29"/>
  <c r="U174" i="29"/>
  <c r="V174" i="29"/>
  <c r="T174" i="29"/>
  <c r="U160" i="29"/>
  <c r="T160" i="29"/>
  <c r="V160" i="29"/>
  <c r="V191" i="29"/>
  <c r="T191" i="29"/>
  <c r="U191" i="29"/>
  <c r="V207" i="29"/>
  <c r="T207" i="29"/>
  <c r="U207" i="29"/>
  <c r="V223" i="29"/>
  <c r="T223" i="29"/>
  <c r="U223" i="29"/>
  <c r="U186" i="29"/>
  <c r="T186" i="29"/>
  <c r="V186" i="29"/>
  <c r="U204" i="29"/>
  <c r="V204" i="29"/>
  <c r="T204" i="29"/>
  <c r="U220" i="29"/>
  <c r="V220" i="29"/>
  <c r="T220" i="29"/>
  <c r="V235" i="29"/>
  <c r="T235" i="29"/>
  <c r="U235" i="29"/>
  <c r="T254" i="29"/>
  <c r="U254" i="29"/>
  <c r="V254" i="29"/>
  <c r="T270" i="29"/>
  <c r="U270" i="29"/>
  <c r="V270" i="29"/>
  <c r="T286" i="29"/>
  <c r="U286" i="29"/>
  <c r="V286" i="29"/>
  <c r="T302" i="29"/>
  <c r="U302" i="29"/>
  <c r="V302" i="29"/>
  <c r="T318" i="29"/>
  <c r="U318" i="29"/>
  <c r="V318" i="29"/>
  <c r="T334" i="29"/>
  <c r="U334" i="29"/>
  <c r="V334" i="29"/>
  <c r="T350" i="29"/>
  <c r="U350" i="29"/>
  <c r="V350" i="29"/>
  <c r="T366" i="29"/>
  <c r="U366" i="29"/>
  <c r="V366" i="29"/>
  <c r="T382" i="29"/>
  <c r="U382" i="29"/>
  <c r="V382" i="29"/>
  <c r="T255" i="29"/>
  <c r="U255" i="29"/>
  <c r="V255" i="29"/>
  <c r="T271" i="29"/>
  <c r="U271" i="29"/>
  <c r="V271" i="29"/>
  <c r="T287" i="29"/>
  <c r="U287" i="29"/>
  <c r="V287" i="29"/>
  <c r="T303" i="29"/>
  <c r="U303" i="29"/>
  <c r="V303" i="29"/>
  <c r="T319" i="29"/>
  <c r="U319" i="29"/>
  <c r="V319" i="29"/>
  <c r="T335" i="29"/>
  <c r="U335" i="29"/>
  <c r="V335" i="29"/>
  <c r="T351" i="29"/>
  <c r="U351" i="29"/>
  <c r="V351" i="29"/>
  <c r="T367" i="29"/>
  <c r="U367" i="29"/>
  <c r="V367" i="29"/>
  <c r="V239" i="29"/>
  <c r="T239" i="29"/>
  <c r="U239" i="29"/>
  <c r="V252" i="29"/>
  <c r="T252" i="29"/>
  <c r="U252" i="29"/>
  <c r="V268" i="29"/>
  <c r="T268" i="29"/>
  <c r="U268" i="29"/>
  <c r="V284" i="29"/>
  <c r="T284" i="29"/>
  <c r="U284" i="29"/>
  <c r="V300" i="29"/>
  <c r="T300" i="29"/>
  <c r="U300" i="29"/>
  <c r="V316" i="29"/>
  <c r="T316" i="29"/>
  <c r="U316" i="29"/>
  <c r="V332" i="29"/>
  <c r="T332" i="29"/>
  <c r="U332" i="29"/>
  <c r="V348" i="29"/>
  <c r="T348" i="29"/>
  <c r="U348" i="29"/>
  <c r="V364" i="29"/>
  <c r="T364" i="29"/>
  <c r="U364" i="29"/>
  <c r="V380" i="29"/>
  <c r="T380" i="29"/>
  <c r="U380" i="29"/>
  <c r="U249" i="29"/>
  <c r="V249" i="29"/>
  <c r="T249" i="29"/>
  <c r="U265" i="29"/>
  <c r="V265" i="29"/>
  <c r="T265" i="29"/>
  <c r="U281" i="29"/>
  <c r="V281" i="29"/>
  <c r="T281" i="29"/>
  <c r="U297" i="29"/>
  <c r="V297" i="29"/>
  <c r="T297" i="29"/>
  <c r="U313" i="29"/>
  <c r="V313" i="29"/>
  <c r="T313" i="29"/>
  <c r="U329" i="29"/>
  <c r="V329" i="29"/>
  <c r="T329" i="29"/>
  <c r="U345" i="29"/>
  <c r="V345" i="29"/>
  <c r="T345" i="29"/>
  <c r="U361" i="29"/>
  <c r="V361" i="29"/>
  <c r="T361" i="29"/>
  <c r="U377" i="29"/>
  <c r="V377" i="29"/>
  <c r="T377" i="29"/>
  <c r="T393" i="29"/>
  <c r="U393" i="29"/>
  <c r="V393" i="29"/>
  <c r="T409" i="29"/>
  <c r="U409" i="29"/>
  <c r="V409" i="29"/>
  <c r="T425" i="29"/>
  <c r="U425" i="29"/>
  <c r="V425" i="29"/>
  <c r="T441" i="29"/>
  <c r="U441" i="29"/>
  <c r="V441" i="29"/>
  <c r="T457" i="29"/>
  <c r="U457" i="29"/>
  <c r="V457" i="29"/>
  <c r="T473" i="29"/>
  <c r="U473" i="29"/>
  <c r="V473" i="29"/>
  <c r="T489" i="29"/>
  <c r="U489" i="29"/>
  <c r="V489" i="29"/>
  <c r="T505" i="29"/>
  <c r="U505" i="29"/>
  <c r="V505" i="29"/>
  <c r="T521" i="29"/>
  <c r="U521" i="29"/>
  <c r="V521" i="29"/>
  <c r="T394" i="29"/>
  <c r="U394" i="29"/>
  <c r="V394" i="29"/>
  <c r="T410" i="29"/>
  <c r="U410" i="29"/>
  <c r="V410" i="29"/>
  <c r="T426" i="29"/>
  <c r="U426" i="29"/>
  <c r="V426" i="29"/>
  <c r="T442" i="29"/>
  <c r="U442" i="29"/>
  <c r="V442" i="29"/>
  <c r="T458" i="29"/>
  <c r="U458" i="29"/>
  <c r="V458" i="29"/>
  <c r="T474" i="29"/>
  <c r="U474" i="29"/>
  <c r="V474" i="29"/>
  <c r="T490" i="29"/>
  <c r="U490" i="29"/>
  <c r="V490" i="29"/>
  <c r="T506" i="29"/>
  <c r="U506" i="29"/>
  <c r="V506" i="29"/>
  <c r="T522" i="29"/>
  <c r="U522" i="29"/>
  <c r="V522" i="29"/>
  <c r="V391" i="29"/>
  <c r="T391" i="29"/>
  <c r="U391" i="29"/>
  <c r="V407" i="29"/>
  <c r="T407" i="29"/>
  <c r="U407" i="29"/>
  <c r="V423" i="29"/>
  <c r="T423" i="29"/>
  <c r="U423" i="29"/>
  <c r="V439" i="29"/>
  <c r="T439" i="29"/>
  <c r="U439" i="29"/>
  <c r="V455" i="29"/>
  <c r="T455" i="29"/>
  <c r="U455" i="29"/>
  <c r="V471" i="29"/>
  <c r="T471" i="29"/>
  <c r="U471" i="29"/>
  <c r="V487" i="29"/>
  <c r="T487" i="29"/>
  <c r="U487" i="29"/>
  <c r="V503" i="29"/>
  <c r="T503" i="29"/>
  <c r="U503" i="29"/>
  <c r="V519" i="29"/>
  <c r="T519" i="29"/>
  <c r="U519" i="29"/>
  <c r="U388" i="29"/>
  <c r="V388" i="29"/>
  <c r="T388" i="29"/>
  <c r="U404" i="29"/>
  <c r="V404" i="29"/>
  <c r="T404" i="29"/>
  <c r="U420" i="29"/>
  <c r="V420" i="29"/>
  <c r="T420" i="29"/>
  <c r="U436" i="29"/>
  <c r="V436" i="29"/>
  <c r="T436" i="29"/>
  <c r="U452" i="29"/>
  <c r="V452" i="29"/>
  <c r="T452" i="29"/>
  <c r="U468" i="29"/>
  <c r="V468" i="29"/>
  <c r="T468" i="29"/>
  <c r="U484" i="29"/>
  <c r="V484" i="29"/>
  <c r="T484" i="29"/>
  <c r="U500" i="29"/>
  <c r="V500" i="29"/>
  <c r="T500" i="29"/>
  <c r="U516" i="29"/>
  <c r="V516" i="29"/>
  <c r="T516" i="29"/>
  <c r="T529" i="29"/>
  <c r="U529" i="29"/>
  <c r="V529" i="29"/>
  <c r="T545" i="29"/>
  <c r="U545" i="29"/>
  <c r="V545" i="29"/>
  <c r="T561" i="29"/>
  <c r="U561" i="29"/>
  <c r="V561" i="29"/>
  <c r="T577" i="29"/>
  <c r="U577" i="29"/>
  <c r="V577" i="29"/>
  <c r="T593" i="29"/>
  <c r="U593" i="29"/>
  <c r="V593" i="29"/>
  <c r="T609" i="29"/>
  <c r="U609" i="29"/>
  <c r="V609" i="29"/>
  <c r="T625" i="29"/>
  <c r="U625" i="29"/>
  <c r="V625" i="29"/>
  <c r="T641" i="29"/>
  <c r="U641" i="29"/>
  <c r="V641" i="29"/>
  <c r="T538" i="29"/>
  <c r="U538" i="29"/>
  <c r="V538" i="29"/>
  <c r="T554" i="29"/>
  <c r="U554" i="29"/>
  <c r="V554" i="29"/>
  <c r="T570" i="29"/>
  <c r="U570" i="29"/>
  <c r="V570" i="29"/>
  <c r="T586" i="29"/>
  <c r="U586" i="29"/>
  <c r="V586" i="29"/>
  <c r="T602" i="29"/>
  <c r="U602" i="29"/>
  <c r="V602" i="29"/>
  <c r="T618" i="29"/>
  <c r="U618" i="29"/>
  <c r="V618" i="29"/>
  <c r="T634" i="29"/>
  <c r="U634" i="29"/>
  <c r="V634" i="29"/>
  <c r="T650" i="29"/>
  <c r="V650" i="29"/>
  <c r="U650" i="29"/>
  <c r="T666" i="29"/>
  <c r="V666" i="29"/>
  <c r="U666" i="29"/>
  <c r="V535" i="29"/>
  <c r="T535" i="29"/>
  <c r="U535" i="29"/>
  <c r="V551" i="29"/>
  <c r="T551" i="29"/>
  <c r="U551" i="29"/>
  <c r="V567" i="29"/>
  <c r="T567" i="29"/>
  <c r="U567" i="29"/>
  <c r="V583" i="29"/>
  <c r="T583" i="29"/>
  <c r="U583" i="29"/>
  <c r="V599" i="29"/>
  <c r="T599" i="29"/>
  <c r="U599" i="29"/>
  <c r="V615" i="29"/>
  <c r="T615" i="29"/>
  <c r="U615" i="29"/>
  <c r="V631" i="29"/>
  <c r="T631" i="29"/>
  <c r="U631" i="29"/>
  <c r="U532" i="29"/>
  <c r="V532" i="29"/>
  <c r="T532" i="29"/>
  <c r="U548" i="29"/>
  <c r="V548" i="29"/>
  <c r="T548" i="29"/>
  <c r="U564" i="29"/>
  <c r="V564" i="29"/>
  <c r="T564" i="29"/>
  <c r="U580" i="29"/>
  <c r="V580" i="29"/>
  <c r="T580" i="29"/>
  <c r="U596" i="29"/>
  <c r="V596" i="29"/>
  <c r="T596" i="29"/>
  <c r="U612" i="29"/>
  <c r="V612" i="29"/>
  <c r="T612" i="29"/>
  <c r="U628" i="29"/>
  <c r="V628" i="29"/>
  <c r="T628" i="29"/>
  <c r="U644" i="29"/>
  <c r="V644" i="29"/>
  <c r="T644" i="29"/>
  <c r="V660" i="29"/>
  <c r="T660" i="29"/>
  <c r="U660" i="29"/>
  <c r="U649" i="29"/>
  <c r="T649" i="29"/>
  <c r="V649" i="29"/>
  <c r="T676" i="29"/>
  <c r="U676" i="29"/>
  <c r="V676" i="29"/>
  <c r="T692" i="29"/>
  <c r="U692" i="29"/>
  <c r="V692" i="29"/>
  <c r="T708" i="29"/>
  <c r="U708" i="29"/>
  <c r="V708" i="29"/>
  <c r="T724" i="29"/>
  <c r="U724" i="29"/>
  <c r="V724" i="29"/>
  <c r="T740" i="29"/>
  <c r="U740" i="29"/>
  <c r="V740" i="29"/>
  <c r="T756" i="29"/>
  <c r="U756" i="29"/>
  <c r="V756" i="29"/>
  <c r="T772" i="29"/>
  <c r="U772" i="29"/>
  <c r="V772" i="29"/>
  <c r="T788" i="29"/>
  <c r="U788" i="29"/>
  <c r="V788" i="29"/>
  <c r="T804" i="29"/>
  <c r="U804" i="29"/>
  <c r="V804" i="29"/>
  <c r="T677" i="29"/>
  <c r="U677" i="29"/>
  <c r="V677" i="29"/>
  <c r="T693" i="29"/>
  <c r="U693" i="29"/>
  <c r="V693" i="29"/>
  <c r="T709" i="29"/>
  <c r="U709" i="29"/>
  <c r="V709" i="29"/>
  <c r="T725" i="29"/>
  <c r="U725" i="29"/>
  <c r="V725" i="29"/>
  <c r="T741" i="29"/>
  <c r="U741" i="29"/>
  <c r="V741" i="29"/>
  <c r="T757" i="29"/>
  <c r="U757" i="29"/>
  <c r="V757" i="29"/>
  <c r="T773" i="29"/>
  <c r="U773" i="29"/>
  <c r="V773" i="29"/>
  <c r="T789" i="29"/>
  <c r="U789" i="29"/>
  <c r="V789" i="29"/>
  <c r="T805" i="29"/>
  <c r="U805" i="29"/>
  <c r="V805" i="29"/>
  <c r="T821" i="29"/>
  <c r="V821" i="29"/>
  <c r="U821" i="29"/>
  <c r="T837" i="29"/>
  <c r="V837" i="29"/>
  <c r="U837" i="29"/>
  <c r="U669" i="29"/>
  <c r="T669" i="29"/>
  <c r="V669" i="29"/>
  <c r="V690" i="29"/>
  <c r="T690" i="29"/>
  <c r="U690" i="29"/>
  <c r="V706" i="29"/>
  <c r="T706" i="29"/>
  <c r="U706" i="29"/>
  <c r="V722" i="29"/>
  <c r="T722" i="29"/>
  <c r="U722" i="29"/>
  <c r="V738" i="29"/>
  <c r="T738" i="29"/>
  <c r="U738" i="29"/>
  <c r="V754" i="29"/>
  <c r="T754" i="29"/>
  <c r="U754" i="29"/>
  <c r="V770" i="29"/>
  <c r="T770" i="29"/>
  <c r="U770" i="29"/>
  <c r="V786" i="29"/>
  <c r="T786" i="29"/>
  <c r="U786" i="29"/>
  <c r="V802" i="29"/>
  <c r="T802" i="29"/>
  <c r="U802" i="29"/>
  <c r="U671" i="29"/>
  <c r="T671" i="29"/>
  <c r="V671" i="29"/>
  <c r="U687" i="29"/>
  <c r="V687" i="29"/>
  <c r="T687" i="29"/>
  <c r="U703" i="29"/>
  <c r="V703" i="29"/>
  <c r="T703" i="29"/>
  <c r="U719" i="29"/>
  <c r="V719" i="29"/>
  <c r="T719" i="29"/>
  <c r="U735" i="29"/>
  <c r="V735" i="29"/>
  <c r="T735" i="29"/>
  <c r="U751" i="29"/>
  <c r="V751" i="29"/>
  <c r="T751" i="29"/>
  <c r="U767" i="29"/>
  <c r="V767" i="29"/>
  <c r="T767" i="29"/>
  <c r="U783" i="29"/>
  <c r="V783" i="29"/>
  <c r="T783" i="29"/>
  <c r="U799" i="29"/>
  <c r="V799" i="29"/>
  <c r="T799" i="29"/>
  <c r="V815" i="29"/>
  <c r="T815" i="29"/>
  <c r="U815" i="29"/>
  <c r="V831" i="29"/>
  <c r="T831" i="29"/>
  <c r="U831" i="29"/>
  <c r="U814" i="29"/>
  <c r="T814" i="29"/>
  <c r="V814" i="29"/>
  <c r="T844" i="29"/>
  <c r="U844" i="29"/>
  <c r="V844" i="29"/>
  <c r="T860" i="29"/>
  <c r="U860" i="29"/>
  <c r="V860" i="29"/>
  <c r="T876" i="29"/>
  <c r="U876" i="29"/>
  <c r="V876" i="29"/>
  <c r="T892" i="29"/>
  <c r="U892" i="29"/>
  <c r="V892" i="29"/>
  <c r="T908" i="29"/>
  <c r="U908" i="29"/>
  <c r="V908" i="29"/>
  <c r="T924" i="29"/>
  <c r="U924" i="29"/>
  <c r="V924" i="29"/>
  <c r="T940" i="29"/>
  <c r="U940" i="29"/>
  <c r="V940" i="29"/>
  <c r="T956" i="29"/>
  <c r="U956" i="29"/>
  <c r="V956" i="29"/>
  <c r="T972" i="29"/>
  <c r="U972" i="29"/>
  <c r="V972" i="29"/>
  <c r="T988" i="29"/>
  <c r="U988" i="29"/>
  <c r="V988" i="29"/>
  <c r="T1004" i="29"/>
  <c r="U1004" i="29"/>
  <c r="V1004" i="29"/>
  <c r="T1020" i="29"/>
  <c r="U1020" i="29"/>
  <c r="V1020" i="29"/>
  <c r="T1036" i="29"/>
  <c r="U1036" i="29"/>
  <c r="V1036" i="29"/>
  <c r="T1052" i="29"/>
  <c r="U1052" i="29"/>
  <c r="V1052" i="29"/>
  <c r="T1068" i="29"/>
  <c r="U1068" i="29"/>
  <c r="V1068" i="29"/>
  <c r="T1084" i="29"/>
  <c r="U1084" i="29"/>
  <c r="V1084" i="29"/>
  <c r="T1100" i="29"/>
  <c r="U1100" i="29"/>
  <c r="V1100" i="29"/>
  <c r="U816" i="29"/>
  <c r="V816" i="29"/>
  <c r="T816" i="29"/>
  <c r="T845" i="29"/>
  <c r="U845" i="29"/>
  <c r="V845" i="29"/>
  <c r="T861" i="29"/>
  <c r="U861" i="29"/>
  <c r="V861" i="29"/>
  <c r="T877" i="29"/>
  <c r="U877" i="29"/>
  <c r="V877" i="29"/>
  <c r="T893" i="29"/>
  <c r="U893" i="29"/>
  <c r="V893" i="29"/>
  <c r="T909" i="29"/>
  <c r="U909" i="29"/>
  <c r="V909" i="29"/>
  <c r="T925" i="29"/>
  <c r="U925" i="29"/>
  <c r="V925" i="29"/>
  <c r="T941" i="29"/>
  <c r="U941" i="29"/>
  <c r="V941" i="29"/>
  <c r="T957" i="29"/>
  <c r="U957" i="29"/>
  <c r="V957" i="29"/>
  <c r="T973" i="29"/>
  <c r="U973" i="29"/>
  <c r="V973" i="29"/>
  <c r="T989" i="29"/>
  <c r="U989" i="29"/>
  <c r="V989" i="29"/>
  <c r="T1005" i="29"/>
  <c r="U1005" i="29"/>
  <c r="V1005" i="29"/>
  <c r="T1021" i="29"/>
  <c r="U1021" i="29"/>
  <c r="V1021" i="29"/>
  <c r="T1037" i="29"/>
  <c r="U1037" i="29"/>
  <c r="V1037" i="29"/>
  <c r="T1053" i="29"/>
  <c r="U1053" i="29"/>
  <c r="V1053" i="29"/>
  <c r="T1069" i="29"/>
  <c r="U1069" i="29"/>
  <c r="V1069" i="29"/>
  <c r="T1085" i="29"/>
  <c r="U1085" i="29"/>
  <c r="V1085" i="29"/>
  <c r="T1101" i="29"/>
  <c r="U1101" i="29"/>
  <c r="V1101" i="29"/>
  <c r="U810" i="29"/>
  <c r="T810" i="29"/>
  <c r="V810" i="29"/>
  <c r="U842" i="29"/>
  <c r="T842" i="29"/>
  <c r="V842" i="29"/>
  <c r="V858" i="29"/>
  <c r="T858" i="29"/>
  <c r="U858" i="29"/>
  <c r="V874" i="29"/>
  <c r="T874" i="29"/>
  <c r="U874" i="29"/>
  <c r="V890" i="29"/>
  <c r="T890" i="29"/>
  <c r="U890" i="29"/>
  <c r="V906" i="29"/>
  <c r="T906" i="29"/>
  <c r="U906" i="29"/>
  <c r="V922" i="29"/>
  <c r="T922" i="29"/>
  <c r="U922" i="29"/>
  <c r="V938" i="29"/>
  <c r="T938" i="29"/>
  <c r="U938" i="29"/>
  <c r="V954" i="29"/>
  <c r="T954" i="29"/>
  <c r="U954" i="29"/>
  <c r="V970" i="29"/>
  <c r="T970" i="29"/>
  <c r="U970" i="29"/>
  <c r="V986" i="29"/>
  <c r="T986" i="29"/>
  <c r="U986" i="29"/>
  <c r="V1002" i="29"/>
  <c r="T1002" i="29"/>
  <c r="U1002" i="29"/>
  <c r="V1018" i="29"/>
  <c r="T1018" i="29"/>
  <c r="U1018" i="29"/>
  <c r="V1034" i="29"/>
  <c r="T1034" i="29"/>
  <c r="U1034" i="29"/>
  <c r="V1050" i="29"/>
  <c r="T1050" i="29"/>
  <c r="U1050" i="29"/>
  <c r="V1066" i="29"/>
  <c r="T1066" i="29"/>
  <c r="U1066" i="29"/>
  <c r="V1082" i="29"/>
  <c r="T1082" i="29"/>
  <c r="U1082" i="29"/>
  <c r="V1098" i="29"/>
  <c r="T1098" i="29"/>
  <c r="U1098" i="29"/>
  <c r="U820" i="29"/>
  <c r="T820" i="29"/>
  <c r="V820" i="29"/>
  <c r="U847" i="29"/>
  <c r="V847" i="29"/>
  <c r="T847" i="29"/>
  <c r="U863" i="29"/>
  <c r="V863" i="29"/>
  <c r="T863" i="29"/>
  <c r="U879" i="29"/>
  <c r="V879" i="29"/>
  <c r="T879" i="29"/>
  <c r="U895" i="29"/>
  <c r="V895" i="29"/>
  <c r="T895" i="29"/>
  <c r="U911" i="29"/>
  <c r="V911" i="29"/>
  <c r="T911" i="29"/>
  <c r="U927" i="29"/>
  <c r="V927" i="29"/>
  <c r="T927" i="29"/>
  <c r="U943" i="29"/>
  <c r="V943" i="29"/>
  <c r="T943" i="29"/>
  <c r="U959" i="29"/>
  <c r="V959" i="29"/>
  <c r="T959" i="29"/>
  <c r="U975" i="29"/>
  <c r="V975" i="29"/>
  <c r="T975" i="29"/>
  <c r="U991" i="29"/>
  <c r="V991" i="29"/>
  <c r="T991" i="29"/>
  <c r="U1007" i="29"/>
  <c r="V1007" i="29"/>
  <c r="T1007" i="29"/>
  <c r="U1023" i="29"/>
  <c r="V1023" i="29"/>
  <c r="T1023" i="29"/>
  <c r="U1039" i="29"/>
  <c r="V1039" i="29"/>
  <c r="T1039" i="29"/>
  <c r="U1055" i="29"/>
  <c r="V1055" i="29"/>
  <c r="T1055" i="29"/>
  <c r="U1071" i="29"/>
  <c r="V1071" i="29"/>
  <c r="T1071" i="29"/>
  <c r="U1087" i="29"/>
  <c r="V1087" i="29"/>
  <c r="T1087" i="29"/>
  <c r="U1103" i="29"/>
  <c r="V1103" i="29"/>
  <c r="T1103" i="29"/>
  <c r="U1112" i="29"/>
  <c r="T1112" i="29"/>
  <c r="V1112" i="29"/>
  <c r="T1130" i="29"/>
  <c r="U1130" i="29"/>
  <c r="V1130" i="29"/>
  <c r="T1146" i="29"/>
  <c r="U1146" i="29"/>
  <c r="V1146" i="29"/>
  <c r="T1162" i="29"/>
  <c r="U1162" i="29"/>
  <c r="V1162" i="29"/>
  <c r="T1178" i="29"/>
  <c r="U1178" i="29"/>
  <c r="V1178" i="29"/>
  <c r="T1194" i="29"/>
  <c r="U1194" i="29"/>
  <c r="V1194" i="29"/>
  <c r="T1210" i="29"/>
  <c r="U1210" i="29"/>
  <c r="V1210" i="29"/>
  <c r="T1226" i="29"/>
  <c r="U1226" i="29"/>
  <c r="V1226" i="29"/>
  <c r="T1242" i="29"/>
  <c r="U1242" i="29"/>
  <c r="V1242" i="29"/>
  <c r="T1258" i="29"/>
  <c r="U1258" i="29"/>
  <c r="V1258" i="29"/>
  <c r="T1274" i="29"/>
  <c r="U1274" i="29"/>
  <c r="V1274" i="29"/>
  <c r="T1290" i="29"/>
  <c r="U1290" i="29"/>
  <c r="V1290" i="29"/>
  <c r="T1306" i="29"/>
  <c r="U1306" i="29"/>
  <c r="V1306" i="29"/>
  <c r="T1322" i="29"/>
  <c r="U1322" i="29"/>
  <c r="V1322" i="29"/>
  <c r="T1338" i="29"/>
  <c r="U1338" i="29"/>
  <c r="V1338" i="29"/>
  <c r="T1354" i="29"/>
  <c r="U1354" i="29"/>
  <c r="V1354" i="29"/>
  <c r="T1370" i="29"/>
  <c r="U1370" i="29"/>
  <c r="V1370" i="29"/>
  <c r="T1386" i="29"/>
  <c r="U1386" i="29"/>
  <c r="V1386" i="29"/>
  <c r="T1123" i="29"/>
  <c r="U1123" i="29"/>
  <c r="V1123" i="29"/>
  <c r="T1139" i="29"/>
  <c r="U1139" i="29"/>
  <c r="V1139" i="29"/>
  <c r="T1155" i="29"/>
  <c r="U1155" i="29"/>
  <c r="V1155" i="29"/>
  <c r="T1171" i="29"/>
  <c r="U1171" i="29"/>
  <c r="V1171" i="29"/>
  <c r="T1187" i="29"/>
  <c r="U1187" i="29"/>
  <c r="V1187" i="29"/>
  <c r="T1203" i="29"/>
  <c r="U1203" i="29"/>
  <c r="V1203" i="29"/>
  <c r="T1219" i="29"/>
  <c r="U1219" i="29"/>
  <c r="V1219" i="29"/>
  <c r="T1235" i="29"/>
  <c r="U1235" i="29"/>
  <c r="V1235" i="29"/>
  <c r="T1251" i="29"/>
  <c r="U1251" i="29"/>
  <c r="V1251" i="29"/>
  <c r="T1267" i="29"/>
  <c r="U1267" i="29"/>
  <c r="V1267" i="29"/>
  <c r="T1283" i="29"/>
  <c r="U1283" i="29"/>
  <c r="V1283" i="29"/>
  <c r="T1299" i="29"/>
  <c r="U1299" i="29"/>
  <c r="V1299" i="29"/>
  <c r="T1315" i="29"/>
  <c r="U1315" i="29"/>
  <c r="V1315" i="29"/>
  <c r="T1331" i="29"/>
  <c r="U1331" i="29"/>
  <c r="V1331" i="29"/>
  <c r="T1347" i="29"/>
  <c r="U1347" i="29"/>
  <c r="V1347" i="29"/>
  <c r="T1363" i="29"/>
  <c r="U1363" i="29"/>
  <c r="V1363" i="29"/>
  <c r="T1379" i="29"/>
  <c r="U1379" i="29"/>
  <c r="V1379" i="29"/>
  <c r="T1395" i="29"/>
  <c r="V1395" i="29"/>
  <c r="U1395" i="29"/>
  <c r="V1120" i="29"/>
  <c r="T1120" i="29"/>
  <c r="U1120" i="29"/>
  <c r="V1136" i="29"/>
  <c r="T1136" i="29"/>
  <c r="U1136" i="29"/>
  <c r="V1152" i="29"/>
  <c r="T1152" i="29"/>
  <c r="U1152" i="29"/>
  <c r="V1168" i="29"/>
  <c r="T1168" i="29"/>
  <c r="U1168" i="29"/>
  <c r="V1184" i="29"/>
  <c r="T1184" i="29"/>
  <c r="U1184" i="29"/>
  <c r="V1200" i="29"/>
  <c r="T1200" i="29"/>
  <c r="U1200" i="29"/>
  <c r="V1216" i="29"/>
  <c r="T1216" i="29"/>
  <c r="U1216" i="29"/>
  <c r="V1232" i="29"/>
  <c r="T1232" i="29"/>
  <c r="U1232" i="29"/>
  <c r="V1248" i="29"/>
  <c r="T1248" i="29"/>
  <c r="U1248" i="29"/>
  <c r="V1264" i="29"/>
  <c r="T1264" i="29"/>
  <c r="U1264" i="29"/>
  <c r="V1280" i="29"/>
  <c r="T1280" i="29"/>
  <c r="U1280" i="29"/>
  <c r="V1296" i="29"/>
  <c r="T1296" i="29"/>
  <c r="U1296" i="29"/>
  <c r="V1312" i="29"/>
  <c r="T1312" i="29"/>
  <c r="U1312" i="29"/>
  <c r="V1328" i="29"/>
  <c r="T1328" i="29"/>
  <c r="U1328" i="29"/>
  <c r="V1344" i="29"/>
  <c r="T1344" i="29"/>
  <c r="U1344" i="29"/>
  <c r="V1360" i="29"/>
  <c r="T1360" i="29"/>
  <c r="U1360" i="29"/>
  <c r="V1376" i="29"/>
  <c r="T1376" i="29"/>
  <c r="U1376" i="29"/>
  <c r="U1110" i="29"/>
  <c r="T1110" i="29"/>
  <c r="V1110" i="29"/>
  <c r="U1129" i="29"/>
  <c r="V1129" i="29"/>
  <c r="T1129" i="29"/>
  <c r="U1145" i="29"/>
  <c r="V1145" i="29"/>
  <c r="T1145" i="29"/>
  <c r="U1161" i="29"/>
  <c r="V1161" i="29"/>
  <c r="T1161" i="29"/>
  <c r="U1177" i="29"/>
  <c r="V1177" i="29"/>
  <c r="T1177" i="29"/>
  <c r="U1193" i="29"/>
  <c r="V1193" i="29"/>
  <c r="T1193" i="29"/>
  <c r="U1209" i="29"/>
  <c r="V1209" i="29"/>
  <c r="T1209" i="29"/>
  <c r="U1225" i="29"/>
  <c r="V1225" i="29"/>
  <c r="T1225" i="29"/>
  <c r="U1241" i="29"/>
  <c r="V1241" i="29"/>
  <c r="T1241" i="29"/>
  <c r="U1257" i="29"/>
  <c r="V1257" i="29"/>
  <c r="T1257" i="29"/>
  <c r="U1273" i="29"/>
  <c r="V1273" i="29"/>
  <c r="T1273" i="29"/>
  <c r="U1289" i="29"/>
  <c r="V1289" i="29"/>
  <c r="T1289" i="29"/>
  <c r="U1305" i="29"/>
  <c r="V1305" i="29"/>
  <c r="T1305" i="29"/>
  <c r="U1321" i="29"/>
  <c r="V1321" i="29"/>
  <c r="T1321" i="29"/>
  <c r="U1337" i="29"/>
  <c r="V1337" i="29"/>
  <c r="T1337" i="29"/>
  <c r="U1353" i="29"/>
  <c r="V1353" i="29"/>
  <c r="T1353" i="29"/>
  <c r="U1369" i="29"/>
  <c r="V1369" i="29"/>
  <c r="T1369" i="29"/>
  <c r="U1385" i="29"/>
  <c r="V1385" i="29"/>
  <c r="T1385" i="29"/>
  <c r="V1401" i="29"/>
  <c r="T1401" i="29"/>
  <c r="U1401" i="29"/>
  <c r="T1411" i="29"/>
  <c r="U1411" i="29"/>
  <c r="V1411" i="29"/>
  <c r="T1427" i="29"/>
  <c r="U1427" i="29"/>
  <c r="V1427" i="29"/>
  <c r="T1443" i="29"/>
  <c r="U1443" i="29"/>
  <c r="V1443" i="29"/>
  <c r="T1459" i="29"/>
  <c r="U1459" i="29"/>
  <c r="V1459" i="29"/>
  <c r="T1475" i="29"/>
  <c r="U1475" i="29"/>
  <c r="V1475" i="29"/>
  <c r="T1491" i="29"/>
  <c r="U1491" i="29"/>
  <c r="V1491" i="29"/>
  <c r="T1507" i="29"/>
  <c r="U1507" i="29"/>
  <c r="V1507" i="29"/>
  <c r="T1523" i="29"/>
  <c r="U1523" i="29"/>
  <c r="V1523" i="29"/>
  <c r="T1539" i="29"/>
  <c r="U1539" i="29"/>
  <c r="V1539" i="29"/>
  <c r="T1555" i="29"/>
  <c r="U1555" i="29"/>
  <c r="V1555" i="29"/>
  <c r="T1571" i="29"/>
  <c r="U1571" i="29"/>
  <c r="V1571" i="29"/>
  <c r="T1587" i="29"/>
  <c r="U1587" i="29"/>
  <c r="V1587" i="29"/>
  <c r="T1603" i="29"/>
  <c r="U1603" i="29"/>
  <c r="V1603" i="29"/>
  <c r="T1619" i="29"/>
  <c r="U1619" i="29"/>
  <c r="V1619" i="29"/>
  <c r="T1635" i="29"/>
  <c r="U1635" i="29"/>
  <c r="V1635" i="29"/>
  <c r="T1651" i="29"/>
  <c r="U1651" i="29"/>
  <c r="V1651" i="29"/>
  <c r="T1667" i="29"/>
  <c r="U1667" i="29"/>
  <c r="V1667" i="29"/>
  <c r="T1683" i="29"/>
  <c r="U1683" i="29"/>
  <c r="V1683" i="29"/>
  <c r="T1408" i="29"/>
  <c r="U1408" i="29"/>
  <c r="V1408" i="29"/>
  <c r="T1424" i="29"/>
  <c r="U1424" i="29"/>
  <c r="V1424" i="29"/>
  <c r="T1440" i="29"/>
  <c r="U1440" i="29"/>
  <c r="V1440" i="29"/>
  <c r="T1456" i="29"/>
  <c r="U1456" i="29"/>
  <c r="V1456" i="29"/>
  <c r="T1472" i="29"/>
  <c r="U1472" i="29"/>
  <c r="V1472" i="29"/>
  <c r="T1488" i="29"/>
  <c r="U1488" i="29"/>
  <c r="V1488" i="29"/>
  <c r="T1504" i="29"/>
  <c r="U1504" i="29"/>
  <c r="V1504" i="29"/>
  <c r="T1520" i="29"/>
  <c r="U1520" i="29"/>
  <c r="V1520" i="29"/>
  <c r="T1536" i="29"/>
  <c r="U1536" i="29"/>
  <c r="V1536" i="29"/>
  <c r="T1552" i="29"/>
  <c r="U1552" i="29"/>
  <c r="V1552" i="29"/>
  <c r="T1568" i="29"/>
  <c r="U1568" i="29"/>
  <c r="V1568" i="29"/>
  <c r="T1584" i="29"/>
  <c r="U1584" i="29"/>
  <c r="V1584" i="29"/>
  <c r="T1600" i="29"/>
  <c r="U1600" i="29"/>
  <c r="V1600" i="29"/>
  <c r="T1616" i="29"/>
  <c r="U1616" i="29"/>
  <c r="V1616" i="29"/>
  <c r="T1632" i="29"/>
  <c r="U1632" i="29"/>
  <c r="V1632" i="29"/>
  <c r="T1648" i="29"/>
  <c r="U1648" i="29"/>
  <c r="V1648" i="29"/>
  <c r="T1664" i="29"/>
  <c r="U1664" i="29"/>
  <c r="V1664" i="29"/>
  <c r="T1680" i="29"/>
  <c r="U1680" i="29"/>
  <c r="V1680" i="29"/>
  <c r="T1696" i="29"/>
  <c r="V1696" i="29"/>
  <c r="U1696" i="29"/>
  <c r="V1409" i="29"/>
  <c r="T1409" i="29"/>
  <c r="U1409" i="29"/>
  <c r="V1425" i="29"/>
  <c r="T1425" i="29"/>
  <c r="U1425" i="29"/>
  <c r="V1441" i="29"/>
  <c r="T1441" i="29"/>
  <c r="U1441" i="29"/>
  <c r="V1457" i="29"/>
  <c r="T1457" i="29"/>
  <c r="U1457" i="29"/>
  <c r="V1473" i="29"/>
  <c r="T1473" i="29"/>
  <c r="U1473" i="29"/>
  <c r="V1489" i="29"/>
  <c r="T1489" i="29"/>
  <c r="U1489" i="29"/>
  <c r="V1505" i="29"/>
  <c r="T1505" i="29"/>
  <c r="U1505" i="29"/>
  <c r="V1521" i="29"/>
  <c r="T1521" i="29"/>
  <c r="U1521" i="29"/>
  <c r="V1537" i="29"/>
  <c r="T1537" i="29"/>
  <c r="U1537" i="29"/>
  <c r="V1553" i="29"/>
  <c r="T1553" i="29"/>
  <c r="U1553" i="29"/>
  <c r="V1569" i="29"/>
  <c r="T1569" i="29"/>
  <c r="U1569" i="29"/>
  <c r="V1585" i="29"/>
  <c r="T1585" i="29"/>
  <c r="U1585" i="29"/>
  <c r="V1601" i="29"/>
  <c r="T1601" i="29"/>
  <c r="U1601" i="29"/>
  <c r="V1617" i="29"/>
  <c r="T1617" i="29"/>
  <c r="U1617" i="29"/>
  <c r="V1633" i="29"/>
  <c r="T1633" i="29"/>
  <c r="U1633" i="29"/>
  <c r="V1649" i="29"/>
  <c r="T1649" i="29"/>
  <c r="U1649" i="29"/>
  <c r="V1665" i="29"/>
  <c r="T1665" i="29"/>
  <c r="U1665" i="29"/>
  <c r="V1681" i="29"/>
  <c r="T1681" i="29"/>
  <c r="U1681" i="29"/>
  <c r="U1400" i="29"/>
  <c r="T1400" i="29"/>
  <c r="V1400" i="29"/>
  <c r="U1418" i="29"/>
  <c r="V1418" i="29"/>
  <c r="T1418" i="29"/>
  <c r="U1434" i="29"/>
  <c r="V1434" i="29"/>
  <c r="T1434" i="29"/>
  <c r="U1450" i="29"/>
  <c r="V1450" i="29"/>
  <c r="T1450" i="29"/>
  <c r="U1466" i="29"/>
  <c r="V1466" i="29"/>
  <c r="T1466" i="29"/>
  <c r="U1482" i="29"/>
  <c r="V1482" i="29"/>
  <c r="T1482" i="29"/>
  <c r="U1498" i="29"/>
  <c r="V1498" i="29"/>
  <c r="T1498" i="29"/>
  <c r="U1514" i="29"/>
  <c r="V1514" i="29"/>
  <c r="T1514" i="29"/>
  <c r="U1530" i="29"/>
  <c r="V1530" i="29"/>
  <c r="T1530" i="29"/>
  <c r="U1546" i="29"/>
  <c r="V1546" i="29"/>
  <c r="T1546" i="29"/>
  <c r="U1562" i="29"/>
  <c r="V1562" i="29"/>
  <c r="T1562" i="29"/>
  <c r="U1578" i="29"/>
  <c r="V1578" i="29"/>
  <c r="T1578" i="29"/>
  <c r="U1594" i="29"/>
  <c r="V1594" i="29"/>
  <c r="T1594" i="29"/>
  <c r="U1610" i="29"/>
  <c r="V1610" i="29"/>
  <c r="T1610" i="29"/>
  <c r="U1626" i="29"/>
  <c r="V1626" i="29"/>
  <c r="T1626" i="29"/>
  <c r="U1642" i="29"/>
  <c r="V1642" i="29"/>
  <c r="T1642" i="29"/>
  <c r="U1658" i="29"/>
  <c r="V1658" i="29"/>
  <c r="T1658" i="29"/>
  <c r="U1674" i="29"/>
  <c r="V1674" i="29"/>
  <c r="T1674" i="29"/>
  <c r="V1690" i="29"/>
  <c r="T1690" i="29"/>
  <c r="U1690" i="29"/>
  <c r="U1691" i="29"/>
  <c r="T1691" i="29"/>
  <c r="V1691" i="29"/>
  <c r="T1714" i="29"/>
  <c r="U1714" i="29"/>
  <c r="V1714" i="29"/>
  <c r="T1730" i="29"/>
  <c r="U1730" i="29"/>
  <c r="V1730" i="29"/>
  <c r="T1746" i="29"/>
  <c r="U1746" i="29"/>
  <c r="V1746" i="29"/>
  <c r="T1762" i="29"/>
  <c r="U1762" i="29"/>
  <c r="V1762" i="29"/>
  <c r="T1778" i="29"/>
  <c r="U1778" i="29"/>
  <c r="V1778" i="29"/>
  <c r="T1794" i="29"/>
  <c r="U1794" i="29"/>
  <c r="V1794" i="29"/>
  <c r="T1810" i="29"/>
  <c r="U1810" i="29"/>
  <c r="V1810" i="29"/>
  <c r="T1826" i="29"/>
  <c r="U1826" i="29"/>
  <c r="V1826" i="29"/>
  <c r="T1842" i="29"/>
  <c r="U1842" i="29"/>
  <c r="V1842" i="29"/>
  <c r="T1858" i="29"/>
  <c r="U1858" i="29"/>
  <c r="V1858" i="29"/>
  <c r="T1874" i="29"/>
  <c r="U1874" i="29"/>
  <c r="V1874" i="29"/>
  <c r="T1890" i="29"/>
  <c r="U1890" i="29"/>
  <c r="V1890" i="29"/>
  <c r="T1906" i="29"/>
  <c r="U1906" i="29"/>
  <c r="V1906" i="29"/>
  <c r="T1922" i="29"/>
  <c r="U1922" i="29"/>
  <c r="V1922" i="29"/>
  <c r="T1938" i="29"/>
  <c r="U1938" i="29"/>
  <c r="V1938" i="29"/>
  <c r="T1954" i="29"/>
  <c r="U1954" i="29"/>
  <c r="V1954" i="29"/>
  <c r="T1970" i="29"/>
  <c r="U1970" i="29"/>
  <c r="V1970" i="29"/>
  <c r="T1986" i="29"/>
  <c r="U1986" i="29"/>
  <c r="V1986" i="29"/>
  <c r="T1711" i="29"/>
  <c r="U1711" i="29"/>
  <c r="V1711" i="29"/>
  <c r="T1727" i="29"/>
  <c r="U1727" i="29"/>
  <c r="V1727" i="29"/>
  <c r="T1743" i="29"/>
  <c r="U1743" i="29"/>
  <c r="V1743" i="29"/>
  <c r="T1759" i="29"/>
  <c r="U1759" i="29"/>
  <c r="V1759" i="29"/>
  <c r="T1775" i="29"/>
  <c r="U1775" i="29"/>
  <c r="V1775" i="29"/>
  <c r="T1791" i="29"/>
  <c r="U1791" i="29"/>
  <c r="V1791" i="29"/>
  <c r="T1807" i="29"/>
  <c r="U1807" i="29"/>
  <c r="V1807" i="29"/>
  <c r="T1823" i="29"/>
  <c r="U1823" i="29"/>
  <c r="V1823" i="29"/>
  <c r="T1839" i="29"/>
  <c r="U1839" i="29"/>
  <c r="V1839" i="29"/>
  <c r="T1855" i="29"/>
  <c r="U1855" i="29"/>
  <c r="V1855" i="29"/>
  <c r="T1871" i="29"/>
  <c r="U1871" i="29"/>
  <c r="V1871" i="29"/>
  <c r="T1887" i="29"/>
  <c r="U1887" i="29"/>
  <c r="V1887" i="29"/>
  <c r="T1903" i="29"/>
  <c r="U1903" i="29"/>
  <c r="V1903" i="29"/>
  <c r="T1919" i="29"/>
  <c r="U1919" i="29"/>
  <c r="V1919" i="29"/>
  <c r="T1935" i="29"/>
  <c r="U1935" i="29"/>
  <c r="V1935" i="29"/>
  <c r="T1951" i="29"/>
  <c r="U1951" i="29"/>
  <c r="V1951" i="29"/>
  <c r="T1967" i="29"/>
  <c r="U1967" i="29"/>
  <c r="V1967" i="29"/>
  <c r="T1983" i="29"/>
  <c r="U1983" i="29"/>
  <c r="V1983" i="29"/>
  <c r="T1999" i="29"/>
  <c r="V1999" i="29"/>
  <c r="U1999" i="29"/>
  <c r="T1704" i="29"/>
  <c r="V1704" i="29"/>
  <c r="U1704" i="29"/>
  <c r="V1720" i="29"/>
  <c r="T1720" i="29"/>
  <c r="U1720" i="29"/>
  <c r="V1736" i="29"/>
  <c r="T1736" i="29"/>
  <c r="U1736" i="29"/>
  <c r="V1752" i="29"/>
  <c r="T1752" i="29"/>
  <c r="U1752" i="29"/>
  <c r="V1768" i="29"/>
  <c r="T1768" i="29"/>
  <c r="U1768" i="29"/>
  <c r="V1784" i="29"/>
  <c r="T1784" i="29"/>
  <c r="U1784" i="29"/>
  <c r="V1800" i="29"/>
  <c r="T1800" i="29"/>
  <c r="U1800" i="29"/>
  <c r="V1816" i="29"/>
  <c r="T1816" i="29"/>
  <c r="U1816" i="29"/>
  <c r="V1832" i="29"/>
  <c r="T1832" i="29"/>
  <c r="U1832" i="29"/>
  <c r="V1848" i="29"/>
  <c r="T1848" i="29"/>
  <c r="U1848" i="29"/>
  <c r="V1864" i="29"/>
  <c r="T1864" i="29"/>
  <c r="U1864" i="29"/>
  <c r="V1880" i="29"/>
  <c r="T1880" i="29"/>
  <c r="U1880" i="29"/>
  <c r="V1896" i="29"/>
  <c r="T1896" i="29"/>
  <c r="U1896" i="29"/>
  <c r="V1912" i="29"/>
  <c r="T1912" i="29"/>
  <c r="U1912" i="29"/>
  <c r="V1928" i="29"/>
  <c r="T1928" i="29"/>
  <c r="U1928" i="29"/>
  <c r="V1944" i="29"/>
  <c r="T1944" i="29"/>
  <c r="U1944" i="29"/>
  <c r="V1960" i="29"/>
  <c r="T1960" i="29"/>
  <c r="U1960" i="29"/>
  <c r="V1976" i="29"/>
  <c r="T1976" i="29"/>
  <c r="U1976" i="29"/>
  <c r="U1697" i="29"/>
  <c r="T1697" i="29"/>
  <c r="V1697" i="29"/>
  <c r="U1717" i="29"/>
  <c r="V1717" i="29"/>
  <c r="T1717" i="29"/>
  <c r="U1733" i="29"/>
  <c r="V1733" i="29"/>
  <c r="T1733" i="29"/>
  <c r="U1749" i="29"/>
  <c r="V1749" i="29"/>
  <c r="T1749" i="29"/>
  <c r="U1765" i="29"/>
  <c r="V1765" i="29"/>
  <c r="T1765" i="29"/>
  <c r="U1781" i="29"/>
  <c r="V1781" i="29"/>
  <c r="T1781" i="29"/>
  <c r="U1797" i="29"/>
  <c r="V1797" i="29"/>
  <c r="T1797" i="29"/>
  <c r="U1813" i="29"/>
  <c r="V1813" i="29"/>
  <c r="T1813" i="29"/>
  <c r="U1829" i="29"/>
  <c r="V1829" i="29"/>
  <c r="T1829" i="29"/>
  <c r="U1845" i="29"/>
  <c r="V1845" i="29"/>
  <c r="T1845" i="29"/>
  <c r="U1861" i="29"/>
  <c r="V1861" i="29"/>
  <c r="T1861" i="29"/>
  <c r="U1877" i="29"/>
  <c r="V1877" i="29"/>
  <c r="T1877" i="29"/>
  <c r="U1893" i="29"/>
  <c r="V1893" i="29"/>
  <c r="T1893" i="29"/>
  <c r="U1909" i="29"/>
  <c r="V1909" i="29"/>
  <c r="T1909" i="29"/>
  <c r="U1925" i="29"/>
  <c r="V1925" i="29"/>
  <c r="T1925" i="29"/>
  <c r="U1941" i="29"/>
  <c r="V1941" i="29"/>
  <c r="T1941" i="29"/>
  <c r="U1957" i="29"/>
  <c r="V1957" i="29"/>
  <c r="T1957" i="29"/>
  <c r="U1973" i="29"/>
  <c r="V1973" i="29"/>
  <c r="T1973" i="29"/>
  <c r="U1989" i="29"/>
  <c r="V1989" i="29"/>
  <c r="T1989" i="29"/>
  <c r="U1996" i="29"/>
  <c r="T1996" i="29"/>
  <c r="V1996" i="29"/>
  <c r="T2019" i="29"/>
  <c r="U2019" i="29"/>
  <c r="V2019" i="29"/>
  <c r="T2035" i="29"/>
  <c r="U2035" i="29"/>
  <c r="V2035" i="29"/>
  <c r="T2051" i="29"/>
  <c r="U2051" i="29"/>
  <c r="V2051" i="29"/>
  <c r="T2067" i="29"/>
  <c r="U2067" i="29"/>
  <c r="V2067" i="29"/>
  <c r="T2083" i="29"/>
  <c r="U2083" i="29"/>
  <c r="V2083" i="29"/>
  <c r="T2099" i="29"/>
  <c r="U2099" i="29"/>
  <c r="V2099" i="29"/>
  <c r="T2115" i="29"/>
  <c r="U2115" i="29"/>
  <c r="V2115" i="29"/>
  <c r="T2131" i="29"/>
  <c r="U2131" i="29"/>
  <c r="V2131" i="29"/>
  <c r="T2147" i="29"/>
  <c r="U2147" i="29"/>
  <c r="V2147" i="29"/>
  <c r="T2163" i="29"/>
  <c r="U2163" i="29"/>
  <c r="V2163" i="29"/>
  <c r="T2179" i="29"/>
  <c r="U2179" i="29"/>
  <c r="V2179" i="29"/>
  <c r="T2195" i="29"/>
  <c r="U2195" i="29"/>
  <c r="V2195" i="29"/>
  <c r="T2211" i="29"/>
  <c r="U2211" i="29"/>
  <c r="V2211" i="29"/>
  <c r="T2227" i="29"/>
  <c r="U2227" i="29"/>
  <c r="V2227" i="29"/>
  <c r="T2243" i="29"/>
  <c r="U2243" i="29"/>
  <c r="V2243" i="29"/>
  <c r="T2259" i="29"/>
  <c r="U2259" i="29"/>
  <c r="V2259" i="29"/>
  <c r="T2275" i="29"/>
  <c r="U2275" i="29"/>
  <c r="V2275" i="29"/>
  <c r="T2291" i="29"/>
  <c r="U2291" i="29"/>
  <c r="V2291" i="29"/>
  <c r="T2307" i="29"/>
  <c r="U2307" i="29"/>
  <c r="V2307" i="29"/>
  <c r="T2323" i="29"/>
  <c r="U2323" i="29"/>
  <c r="V2323" i="29"/>
  <c r="T2339" i="29"/>
  <c r="U2339" i="29"/>
  <c r="V2339" i="29"/>
  <c r="T2355" i="29"/>
  <c r="U2355" i="29"/>
  <c r="V2355" i="29"/>
  <c r="T2371" i="29"/>
  <c r="U2371" i="29"/>
  <c r="V2371" i="29"/>
  <c r="T2387" i="29"/>
  <c r="U2387" i="29"/>
  <c r="V2387" i="29"/>
  <c r="T2403" i="29"/>
  <c r="U2403" i="29"/>
  <c r="V2403" i="29"/>
  <c r="T2419" i="29"/>
  <c r="U2419" i="29"/>
  <c r="V2419" i="29"/>
  <c r="T2435" i="29"/>
  <c r="U2435" i="29"/>
  <c r="V2435" i="29"/>
  <c r="T2451" i="29"/>
  <c r="U2451" i="29"/>
  <c r="V2451" i="29"/>
  <c r="T2467" i="29"/>
  <c r="U2467" i="29"/>
  <c r="V2467" i="29"/>
  <c r="T2483" i="29"/>
  <c r="U2483" i="29"/>
  <c r="V2483" i="29"/>
  <c r="T2499" i="29"/>
  <c r="U2499" i="29"/>
  <c r="V2499" i="29"/>
  <c r="T2515" i="29"/>
  <c r="U2515" i="29"/>
  <c r="V2515" i="29"/>
  <c r="T2531" i="29"/>
  <c r="U2531" i="29"/>
  <c r="V2531" i="29"/>
  <c r="T2547" i="29"/>
  <c r="U2547" i="29"/>
  <c r="V2547" i="29"/>
  <c r="T2563" i="29"/>
  <c r="U2563" i="29"/>
  <c r="V2563" i="29"/>
  <c r="T2579" i="29"/>
  <c r="U2579" i="29"/>
  <c r="V2579" i="29"/>
  <c r="T2008" i="29"/>
  <c r="U2008" i="29"/>
  <c r="V2008" i="29"/>
  <c r="T2024" i="29"/>
  <c r="U2024" i="29"/>
  <c r="V2024" i="29"/>
  <c r="T2040" i="29"/>
  <c r="U2040" i="29"/>
  <c r="V2040" i="29"/>
  <c r="T2056" i="29"/>
  <c r="U2056" i="29"/>
  <c r="V2056" i="29"/>
  <c r="T2072" i="29"/>
  <c r="U2072" i="29"/>
  <c r="V2072" i="29"/>
  <c r="T2088" i="29"/>
  <c r="U2088" i="29"/>
  <c r="V2088" i="29"/>
  <c r="T2104" i="29"/>
  <c r="U2104" i="29"/>
  <c r="V2104" i="29"/>
  <c r="T2120" i="29"/>
  <c r="U2120" i="29"/>
  <c r="V2120" i="29"/>
  <c r="T2136" i="29"/>
  <c r="U2136" i="29"/>
  <c r="V2136" i="29"/>
  <c r="T2152" i="29"/>
  <c r="U2152" i="29"/>
  <c r="V2152" i="29"/>
  <c r="T2168" i="29"/>
  <c r="U2168" i="29"/>
  <c r="V2168" i="29"/>
  <c r="T2184" i="29"/>
  <c r="U2184" i="29"/>
  <c r="V2184" i="29"/>
  <c r="T2200" i="29"/>
  <c r="U2200" i="29"/>
  <c r="V2200" i="29"/>
  <c r="T2216" i="29"/>
  <c r="U2216" i="29"/>
  <c r="V2216" i="29"/>
  <c r="T2232" i="29"/>
  <c r="U2232" i="29"/>
  <c r="V2232" i="29"/>
  <c r="T2248" i="29"/>
  <c r="U2248" i="29"/>
  <c r="V2248" i="29"/>
  <c r="T2264" i="29"/>
  <c r="U2264" i="29"/>
  <c r="V2264" i="29"/>
  <c r="T2280" i="29"/>
  <c r="U2280" i="29"/>
  <c r="V2280" i="29"/>
  <c r="T2296" i="29"/>
  <c r="U2296" i="29"/>
  <c r="V2296" i="29"/>
  <c r="T2312" i="29"/>
  <c r="U2312" i="29"/>
  <c r="V2312" i="29"/>
  <c r="T2328" i="29"/>
  <c r="U2328" i="29"/>
  <c r="V2328" i="29"/>
  <c r="T2344" i="29"/>
  <c r="U2344" i="29"/>
  <c r="V2344" i="29"/>
  <c r="T2360" i="29"/>
  <c r="U2360" i="29"/>
  <c r="V2360" i="29"/>
  <c r="T2376" i="29"/>
  <c r="U2376" i="29"/>
  <c r="V2376" i="29"/>
  <c r="T2392" i="29"/>
  <c r="U2392" i="29"/>
  <c r="V2392" i="29"/>
  <c r="T2408" i="29"/>
  <c r="U2408" i="29"/>
  <c r="V2408" i="29"/>
  <c r="T2424" i="29"/>
  <c r="U2424" i="29"/>
  <c r="V2424" i="29"/>
  <c r="T2440" i="29"/>
  <c r="U2440" i="29"/>
  <c r="V2440" i="29"/>
  <c r="T2456" i="29"/>
  <c r="U2456" i="29"/>
  <c r="V2456" i="29"/>
  <c r="T2472" i="29"/>
  <c r="U2472" i="29"/>
  <c r="V2472" i="29"/>
  <c r="T2488" i="29"/>
  <c r="U2488" i="29"/>
  <c r="V2488" i="29"/>
  <c r="T2504" i="29"/>
  <c r="U2504" i="29"/>
  <c r="V2504" i="29"/>
  <c r="T2520" i="29"/>
  <c r="U2520" i="29"/>
  <c r="V2520" i="29"/>
  <c r="T2536" i="29"/>
  <c r="U2536" i="29"/>
  <c r="V2536" i="29"/>
  <c r="T2552" i="29"/>
  <c r="U2552" i="29"/>
  <c r="V2552" i="29"/>
  <c r="T2568" i="29"/>
  <c r="U2568" i="29"/>
  <c r="V2568" i="29"/>
  <c r="U1992" i="29"/>
  <c r="T1992" i="29"/>
  <c r="V1992" i="29"/>
  <c r="V2013" i="29"/>
  <c r="T2013" i="29"/>
  <c r="U2013" i="29"/>
  <c r="V2029" i="29"/>
  <c r="T2029" i="29"/>
  <c r="U2029" i="29"/>
  <c r="V2045" i="29"/>
  <c r="T2045" i="29"/>
  <c r="U2045" i="29"/>
  <c r="V2061" i="29"/>
  <c r="T2061" i="29"/>
  <c r="U2061" i="29"/>
  <c r="V2077" i="29"/>
  <c r="T2077" i="29"/>
  <c r="U2077" i="29"/>
  <c r="V2093" i="29"/>
  <c r="T2093" i="29"/>
  <c r="U2093" i="29"/>
  <c r="V2109" i="29"/>
  <c r="T2109" i="29"/>
  <c r="U2109" i="29"/>
  <c r="V2125" i="29"/>
  <c r="T2125" i="29"/>
  <c r="U2125" i="29"/>
  <c r="V2141" i="29"/>
  <c r="T2141" i="29"/>
  <c r="U2141" i="29"/>
  <c r="V2157" i="29"/>
  <c r="T2157" i="29"/>
  <c r="U2157" i="29"/>
  <c r="V2173" i="29"/>
  <c r="T2173" i="29"/>
  <c r="U2173" i="29"/>
  <c r="V2189" i="29"/>
  <c r="T2189" i="29"/>
  <c r="U2189" i="29"/>
  <c r="V2205" i="29"/>
  <c r="T2205" i="29"/>
  <c r="U2205" i="29"/>
  <c r="V2221" i="29"/>
  <c r="T2221" i="29"/>
  <c r="U2221" i="29"/>
  <c r="V2237" i="29"/>
  <c r="T2237" i="29"/>
  <c r="U2237" i="29"/>
  <c r="V2253" i="29"/>
  <c r="T2253" i="29"/>
  <c r="U2253" i="29"/>
  <c r="V2269" i="29"/>
  <c r="T2269" i="29"/>
  <c r="U2269" i="29"/>
  <c r="V2285" i="29"/>
  <c r="T2285" i="29"/>
  <c r="U2285" i="29"/>
  <c r="V2301" i="29"/>
  <c r="T2301" i="29"/>
  <c r="U2301" i="29"/>
  <c r="V2317" i="29"/>
  <c r="T2317" i="29"/>
  <c r="U2317" i="29"/>
  <c r="V2333" i="29"/>
  <c r="T2333" i="29"/>
  <c r="U2333" i="29"/>
  <c r="V2349" i="29"/>
  <c r="T2349" i="29"/>
  <c r="U2349" i="29"/>
  <c r="V2365" i="29"/>
  <c r="T2365" i="29"/>
  <c r="U2365" i="29"/>
  <c r="V2381" i="29"/>
  <c r="T2381" i="29"/>
  <c r="U2381" i="29"/>
  <c r="V2397" i="29"/>
  <c r="T2397" i="29"/>
  <c r="U2397" i="29"/>
  <c r="V2413" i="29"/>
  <c r="T2413" i="29"/>
  <c r="U2413" i="29"/>
  <c r="V2429" i="29"/>
  <c r="T2429" i="29"/>
  <c r="U2429" i="29"/>
  <c r="V2445" i="29"/>
  <c r="T2445" i="29"/>
  <c r="U2445" i="29"/>
  <c r="V2461" i="29"/>
  <c r="T2461" i="29"/>
  <c r="U2461" i="29"/>
  <c r="V2477" i="29"/>
  <c r="T2477" i="29"/>
  <c r="U2477" i="29"/>
  <c r="V2493" i="29"/>
  <c r="T2493" i="29"/>
  <c r="U2493" i="29"/>
  <c r="V2509" i="29"/>
  <c r="T2509" i="29"/>
  <c r="U2509" i="29"/>
  <c r="V2525" i="29"/>
  <c r="T2525" i="29"/>
  <c r="U2525" i="29"/>
  <c r="V2541" i="29"/>
  <c r="T2541" i="29"/>
  <c r="U2541" i="29"/>
  <c r="V2557" i="29"/>
  <c r="T2557" i="29"/>
  <c r="U2557" i="29"/>
  <c r="V2573" i="29"/>
  <c r="T2573" i="29"/>
  <c r="U2573" i="29"/>
  <c r="U2002" i="29"/>
  <c r="T2002" i="29"/>
  <c r="V2002" i="29"/>
  <c r="U2018" i="29"/>
  <c r="V2018" i="29"/>
  <c r="T2018" i="29"/>
  <c r="U2034" i="29"/>
  <c r="V2034" i="29"/>
  <c r="T2034" i="29"/>
  <c r="U2050" i="29"/>
  <c r="V2050" i="29"/>
  <c r="T2050" i="29"/>
  <c r="U2066" i="29"/>
  <c r="V2066" i="29"/>
  <c r="T2066" i="29"/>
  <c r="U2082" i="29"/>
  <c r="V2082" i="29"/>
  <c r="T2082" i="29"/>
  <c r="U2098" i="29"/>
  <c r="V2098" i="29"/>
  <c r="T2098" i="29"/>
  <c r="U2114" i="29"/>
  <c r="V2114" i="29"/>
  <c r="T2114" i="29"/>
  <c r="U2130" i="29"/>
  <c r="V2130" i="29"/>
  <c r="T2130" i="29"/>
  <c r="U2146" i="29"/>
  <c r="V2146" i="29"/>
  <c r="T2146" i="29"/>
  <c r="U2162" i="29"/>
  <c r="V2162" i="29"/>
  <c r="T2162" i="29"/>
  <c r="U2178" i="29"/>
  <c r="V2178" i="29"/>
  <c r="T2178" i="29"/>
  <c r="U2194" i="29"/>
  <c r="V2194" i="29"/>
  <c r="T2194" i="29"/>
  <c r="U2210" i="29"/>
  <c r="V2210" i="29"/>
  <c r="T2210" i="29"/>
  <c r="U2226" i="29"/>
  <c r="V2226" i="29"/>
  <c r="T2226" i="29"/>
  <c r="U2242" i="29"/>
  <c r="V2242" i="29"/>
  <c r="T2242" i="29"/>
  <c r="U2258" i="29"/>
  <c r="V2258" i="29"/>
  <c r="T2258" i="29"/>
  <c r="U2274" i="29"/>
  <c r="V2274" i="29"/>
  <c r="T2274" i="29"/>
  <c r="U2290" i="29"/>
  <c r="V2290" i="29"/>
  <c r="T2290" i="29"/>
  <c r="U2306" i="29"/>
  <c r="V2306" i="29"/>
  <c r="T2306" i="29"/>
  <c r="U2322" i="29"/>
  <c r="V2322" i="29"/>
  <c r="T2322" i="29"/>
  <c r="U2338" i="29"/>
  <c r="V2338" i="29"/>
  <c r="T2338" i="29"/>
  <c r="U2354" i="29"/>
  <c r="V2354" i="29"/>
  <c r="T2354" i="29"/>
  <c r="U2370" i="29"/>
  <c r="V2370" i="29"/>
  <c r="T2370" i="29"/>
  <c r="U2386" i="29"/>
  <c r="V2386" i="29"/>
  <c r="T2386" i="29"/>
  <c r="U2402" i="29"/>
  <c r="V2402" i="29"/>
  <c r="T2402" i="29"/>
  <c r="U2418" i="29"/>
  <c r="V2418" i="29"/>
  <c r="T2418" i="29"/>
  <c r="U2434" i="29"/>
  <c r="V2434" i="29"/>
  <c r="T2434" i="29"/>
  <c r="U2450" i="29"/>
  <c r="V2450" i="29"/>
  <c r="T2450" i="29"/>
  <c r="U2466" i="29"/>
  <c r="V2466" i="29"/>
  <c r="T2466" i="29"/>
  <c r="U2482" i="29"/>
  <c r="V2482" i="29"/>
  <c r="T2482" i="29"/>
  <c r="U2498" i="29"/>
  <c r="V2498" i="29"/>
  <c r="T2498" i="29"/>
  <c r="U2514" i="29"/>
  <c r="V2514" i="29"/>
  <c r="T2514" i="29"/>
  <c r="U2530" i="29"/>
  <c r="V2530" i="29"/>
  <c r="T2530" i="29"/>
  <c r="U2546" i="29"/>
  <c r="V2546" i="29"/>
  <c r="T2546" i="29"/>
  <c r="U2562" i="29"/>
  <c r="V2562" i="29"/>
  <c r="T2562" i="29"/>
  <c r="U2578" i="29"/>
  <c r="V2578" i="29"/>
  <c r="T2578" i="29"/>
  <c r="T2595" i="29"/>
  <c r="U2595" i="29"/>
  <c r="V2595" i="29"/>
  <c r="T2611" i="29"/>
  <c r="U2611" i="29"/>
  <c r="V2611" i="29"/>
  <c r="T2627" i="29"/>
  <c r="U2627" i="29"/>
  <c r="V2627" i="29"/>
  <c r="T2643" i="29"/>
  <c r="U2643" i="29"/>
  <c r="V2643" i="29"/>
  <c r="T2659" i="29"/>
  <c r="U2659" i="29"/>
  <c r="V2659" i="29"/>
  <c r="T2675" i="29"/>
  <c r="U2675" i="29"/>
  <c r="V2675" i="29"/>
  <c r="T2691" i="29"/>
  <c r="U2691" i="29"/>
  <c r="V2691" i="29"/>
  <c r="T2707" i="29"/>
  <c r="U2707" i="29"/>
  <c r="V2707" i="29"/>
  <c r="T2723" i="29"/>
  <c r="U2723" i="29"/>
  <c r="V2723" i="29"/>
  <c r="T2739" i="29"/>
  <c r="U2739" i="29"/>
  <c r="V2739" i="29"/>
  <c r="T2755" i="29"/>
  <c r="U2755" i="29"/>
  <c r="V2755" i="29"/>
  <c r="T2771" i="29"/>
  <c r="U2771" i="29"/>
  <c r="V2771" i="29"/>
  <c r="T2787" i="29"/>
  <c r="U2787" i="29"/>
  <c r="V2787" i="29"/>
  <c r="T2803" i="29"/>
  <c r="U2803" i="29"/>
  <c r="V2803" i="29"/>
  <c r="T2819" i="29"/>
  <c r="U2819" i="29"/>
  <c r="V2819" i="29"/>
  <c r="T2835" i="29"/>
  <c r="U2835" i="29"/>
  <c r="V2835" i="29"/>
  <c r="T2851" i="29"/>
  <c r="U2851" i="29"/>
  <c r="V2851" i="29"/>
  <c r="T2867" i="29"/>
  <c r="U2867" i="29"/>
  <c r="V2867" i="29"/>
  <c r="T2883" i="29"/>
  <c r="U2883" i="29"/>
  <c r="V2883" i="29"/>
  <c r="T2899" i="29"/>
  <c r="U2899" i="29"/>
  <c r="V2899" i="29"/>
  <c r="T2915" i="29"/>
  <c r="U2915" i="29"/>
  <c r="V2915" i="29"/>
  <c r="T2931" i="29"/>
  <c r="U2931" i="29"/>
  <c r="V2931" i="29"/>
  <c r="T2947" i="29"/>
  <c r="U2947" i="29"/>
  <c r="V2947" i="29"/>
  <c r="T2963" i="29"/>
  <c r="U2963" i="29"/>
  <c r="V2963" i="29"/>
  <c r="T2979" i="29"/>
  <c r="U2979" i="29"/>
  <c r="V2979" i="29"/>
  <c r="T2995" i="29"/>
  <c r="U2995" i="29"/>
  <c r="V2995" i="29"/>
  <c r="T3011" i="29"/>
  <c r="U3011" i="29"/>
  <c r="V3011" i="29"/>
  <c r="T3027" i="29"/>
  <c r="U3027" i="29"/>
  <c r="V3027" i="29"/>
  <c r="T3043" i="29"/>
  <c r="U3043" i="29"/>
  <c r="V3043" i="29"/>
  <c r="T3059" i="29"/>
  <c r="U3059" i="29"/>
  <c r="V3059" i="29"/>
  <c r="T3075" i="29"/>
  <c r="U3075" i="29"/>
  <c r="V3075" i="29"/>
  <c r="T3091" i="29"/>
  <c r="U3091" i="29"/>
  <c r="V3091" i="29"/>
  <c r="T3107" i="29"/>
  <c r="U3107" i="29"/>
  <c r="V3107" i="29"/>
  <c r="T3123" i="29"/>
  <c r="U3123" i="29"/>
  <c r="V3123" i="29"/>
  <c r="T3139" i="29"/>
  <c r="U3139" i="29"/>
  <c r="V3139" i="29"/>
  <c r="T3155" i="29"/>
  <c r="U3155" i="29"/>
  <c r="V3155" i="29"/>
  <c r="T2588" i="29"/>
  <c r="U2588" i="29"/>
  <c r="V2588" i="29"/>
  <c r="T2604" i="29"/>
  <c r="U2604" i="29"/>
  <c r="V2604" i="29"/>
  <c r="T2620" i="29"/>
  <c r="U2620" i="29"/>
  <c r="V2620" i="29"/>
  <c r="T2636" i="29"/>
  <c r="U2636" i="29"/>
  <c r="V2636" i="29"/>
  <c r="T2652" i="29"/>
  <c r="U2652" i="29"/>
  <c r="V2652" i="29"/>
  <c r="T2668" i="29"/>
  <c r="U2668" i="29"/>
  <c r="V2668" i="29"/>
  <c r="T2684" i="29"/>
  <c r="U2684" i="29"/>
  <c r="V2684" i="29"/>
  <c r="T2700" i="29"/>
  <c r="U2700" i="29"/>
  <c r="V2700" i="29"/>
  <c r="T2716" i="29"/>
  <c r="U2716" i="29"/>
  <c r="V2716" i="29"/>
  <c r="T2732" i="29"/>
  <c r="U2732" i="29"/>
  <c r="V2732" i="29"/>
  <c r="T2748" i="29"/>
  <c r="U2748" i="29"/>
  <c r="V2748" i="29"/>
  <c r="T2764" i="29"/>
  <c r="U2764" i="29"/>
  <c r="V2764" i="29"/>
  <c r="T2780" i="29"/>
  <c r="U2780" i="29"/>
  <c r="V2780" i="29"/>
  <c r="T2796" i="29"/>
  <c r="U2796" i="29"/>
  <c r="V2796" i="29"/>
  <c r="T2812" i="29"/>
  <c r="U2812" i="29"/>
  <c r="V2812" i="29"/>
  <c r="T2828" i="29"/>
  <c r="U2828" i="29"/>
  <c r="V2828" i="29"/>
  <c r="T2844" i="29"/>
  <c r="U2844" i="29"/>
  <c r="V2844" i="29"/>
  <c r="T2860" i="29"/>
  <c r="U2860" i="29"/>
  <c r="V2860" i="29"/>
  <c r="T2876" i="29"/>
  <c r="U2876" i="29"/>
  <c r="V2876" i="29"/>
  <c r="T2892" i="29"/>
  <c r="U2892" i="29"/>
  <c r="V2892" i="29"/>
  <c r="T2908" i="29"/>
  <c r="U2908" i="29"/>
  <c r="V2908" i="29"/>
  <c r="T2924" i="29"/>
  <c r="U2924" i="29"/>
  <c r="V2924" i="29"/>
  <c r="T2940" i="29"/>
  <c r="U2940" i="29"/>
  <c r="V2940" i="29"/>
  <c r="T2956" i="29"/>
  <c r="U2956" i="29"/>
  <c r="V2956" i="29"/>
  <c r="T2972" i="29"/>
  <c r="U2972" i="29"/>
  <c r="V2972" i="29"/>
  <c r="T2988" i="29"/>
  <c r="U2988" i="29"/>
  <c r="V2988" i="29"/>
  <c r="T3004" i="29"/>
  <c r="U3004" i="29"/>
  <c r="V3004" i="29"/>
  <c r="T3020" i="29"/>
  <c r="U3020" i="29"/>
  <c r="V3020" i="29"/>
  <c r="T3036" i="29"/>
  <c r="U3036" i="29"/>
  <c r="V3036" i="29"/>
  <c r="T3052" i="29"/>
  <c r="U3052" i="29"/>
  <c r="V3052" i="29"/>
  <c r="T3068" i="29"/>
  <c r="U3068" i="29"/>
  <c r="V3068" i="29"/>
  <c r="T3084" i="29"/>
  <c r="U3084" i="29"/>
  <c r="V3084" i="29"/>
  <c r="T3100" i="29"/>
  <c r="U3100" i="29"/>
  <c r="V3100" i="29"/>
  <c r="T3116" i="29"/>
  <c r="U3116" i="29"/>
  <c r="V3116" i="29"/>
  <c r="T3132" i="29"/>
  <c r="U3132" i="29"/>
  <c r="V3132" i="29"/>
  <c r="T3148" i="29"/>
  <c r="U3148" i="29"/>
  <c r="V3148" i="29"/>
  <c r="T3164" i="29"/>
  <c r="U3164" i="29"/>
  <c r="V3164" i="29"/>
  <c r="V2597" i="29"/>
  <c r="T2597" i="29"/>
  <c r="U2597" i="29"/>
  <c r="V2613" i="29"/>
  <c r="T2613" i="29"/>
  <c r="U2613" i="29"/>
  <c r="V2629" i="29"/>
  <c r="T2629" i="29"/>
  <c r="U2629" i="29"/>
  <c r="V2645" i="29"/>
  <c r="T2645" i="29"/>
  <c r="U2645" i="29"/>
  <c r="V2661" i="29"/>
  <c r="T2661" i="29"/>
  <c r="U2661" i="29"/>
  <c r="V2677" i="29"/>
  <c r="T2677" i="29"/>
  <c r="U2677" i="29"/>
  <c r="V2693" i="29"/>
  <c r="T2693" i="29"/>
  <c r="U2693" i="29"/>
  <c r="V2709" i="29"/>
  <c r="T2709" i="29"/>
  <c r="U2709" i="29"/>
  <c r="V2725" i="29"/>
  <c r="T2725" i="29"/>
  <c r="U2725" i="29"/>
  <c r="V2741" i="29"/>
  <c r="T2741" i="29"/>
  <c r="U2741" i="29"/>
  <c r="V2757" i="29"/>
  <c r="T2757" i="29"/>
  <c r="U2757" i="29"/>
  <c r="V2773" i="29"/>
  <c r="T2773" i="29"/>
  <c r="U2773" i="29"/>
  <c r="V2789" i="29"/>
  <c r="T2789" i="29"/>
  <c r="U2789" i="29"/>
  <c r="V2805" i="29"/>
  <c r="T2805" i="29"/>
  <c r="U2805" i="29"/>
  <c r="V2821" i="29"/>
  <c r="T2821" i="29"/>
  <c r="U2821" i="29"/>
  <c r="V2837" i="29"/>
  <c r="T2837" i="29"/>
  <c r="U2837" i="29"/>
  <c r="V2853" i="29"/>
  <c r="T2853" i="29"/>
  <c r="U2853" i="29"/>
  <c r="V2869" i="29"/>
  <c r="T2869" i="29"/>
  <c r="U2869" i="29"/>
  <c r="V2885" i="29"/>
  <c r="T2885" i="29"/>
  <c r="U2885" i="29"/>
  <c r="V2901" i="29"/>
  <c r="T2901" i="29"/>
  <c r="U2901" i="29"/>
  <c r="V2917" i="29"/>
  <c r="T2917" i="29"/>
  <c r="U2917" i="29"/>
  <c r="V2933" i="29"/>
  <c r="T2933" i="29"/>
  <c r="U2933" i="29"/>
  <c r="V2949" i="29"/>
  <c r="T2949" i="29"/>
  <c r="U2949" i="29"/>
  <c r="V2965" i="29"/>
  <c r="T2965" i="29"/>
  <c r="U2965" i="29"/>
  <c r="V2981" i="29"/>
  <c r="T2981" i="29"/>
  <c r="U2981" i="29"/>
  <c r="V2997" i="29"/>
  <c r="T2997" i="29"/>
  <c r="U2997" i="29"/>
  <c r="V3013" i="29"/>
  <c r="T3013" i="29"/>
  <c r="U3013" i="29"/>
  <c r="V3029" i="29"/>
  <c r="T3029" i="29"/>
  <c r="U3029" i="29"/>
  <c r="V3045" i="29"/>
  <c r="T3045" i="29"/>
  <c r="U3045" i="29"/>
  <c r="V3061" i="29"/>
  <c r="T3061" i="29"/>
  <c r="U3061" i="29"/>
  <c r="V3077" i="29"/>
  <c r="T3077" i="29"/>
  <c r="U3077" i="29"/>
  <c r="V3093" i="29"/>
  <c r="T3093" i="29"/>
  <c r="U3093" i="29"/>
  <c r="V3109" i="29"/>
  <c r="T3109" i="29"/>
  <c r="U3109" i="29"/>
  <c r="V3125" i="29"/>
  <c r="T3125" i="29"/>
  <c r="U3125" i="29"/>
  <c r="V3141" i="29"/>
  <c r="T3141" i="29"/>
  <c r="U3141" i="29"/>
  <c r="V3157" i="29"/>
  <c r="T3157" i="29"/>
  <c r="U3157" i="29"/>
  <c r="U2586" i="29"/>
  <c r="V2586" i="29"/>
  <c r="T2586" i="29"/>
  <c r="U2602" i="29"/>
  <c r="V2602" i="29"/>
  <c r="T2602" i="29"/>
  <c r="U2618" i="29"/>
  <c r="V2618" i="29"/>
  <c r="T2618" i="29"/>
  <c r="U2634" i="29"/>
  <c r="V2634" i="29"/>
  <c r="T2634" i="29"/>
  <c r="U2650" i="29"/>
  <c r="V2650" i="29"/>
  <c r="T2650" i="29"/>
  <c r="U2666" i="29"/>
  <c r="V2666" i="29"/>
  <c r="T2666" i="29"/>
  <c r="U2682" i="29"/>
  <c r="V2682" i="29"/>
  <c r="T2682" i="29"/>
  <c r="U2698" i="29"/>
  <c r="V2698" i="29"/>
  <c r="T2698" i="29"/>
  <c r="U2714" i="29"/>
  <c r="V2714" i="29"/>
  <c r="T2714" i="29"/>
  <c r="U2730" i="29"/>
  <c r="V2730" i="29"/>
  <c r="T2730" i="29"/>
  <c r="U2746" i="29"/>
  <c r="V2746" i="29"/>
  <c r="T2746" i="29"/>
  <c r="U2762" i="29"/>
  <c r="V2762" i="29"/>
  <c r="T2762" i="29"/>
  <c r="U2778" i="29"/>
  <c r="V2778" i="29"/>
  <c r="T2778" i="29"/>
  <c r="U2794" i="29"/>
  <c r="V2794" i="29"/>
  <c r="T2794" i="29"/>
  <c r="U2810" i="29"/>
  <c r="V2810" i="29"/>
  <c r="T2810" i="29"/>
  <c r="U2826" i="29"/>
  <c r="V2826" i="29"/>
  <c r="T2826" i="29"/>
  <c r="U2842" i="29"/>
  <c r="V2842" i="29"/>
  <c r="T2842" i="29"/>
  <c r="U2858" i="29"/>
  <c r="V2858" i="29"/>
  <c r="T2858" i="29"/>
  <c r="U2874" i="29"/>
  <c r="V2874" i="29"/>
  <c r="T2874" i="29"/>
  <c r="U2890" i="29"/>
  <c r="V2890" i="29"/>
  <c r="T2890" i="29"/>
  <c r="U2906" i="29"/>
  <c r="V2906" i="29"/>
  <c r="T2906" i="29"/>
  <c r="U2922" i="29"/>
  <c r="V2922" i="29"/>
  <c r="T2922" i="29"/>
  <c r="U2938" i="29"/>
  <c r="V2938" i="29"/>
  <c r="T2938" i="29"/>
  <c r="U2954" i="29"/>
  <c r="V2954" i="29"/>
  <c r="T2954" i="29"/>
  <c r="U2970" i="29"/>
  <c r="V2970" i="29"/>
  <c r="T2970" i="29"/>
  <c r="U2986" i="29"/>
  <c r="V2986" i="29"/>
  <c r="T2986" i="29"/>
  <c r="U3002" i="29"/>
  <c r="V3002" i="29"/>
  <c r="T3002" i="29"/>
  <c r="U3018" i="29"/>
  <c r="V3018" i="29"/>
  <c r="T3018" i="29"/>
  <c r="U3034" i="29"/>
  <c r="V3034" i="29"/>
  <c r="T3034" i="29"/>
  <c r="U3050" i="29"/>
  <c r="V3050" i="29"/>
  <c r="T3050" i="29"/>
  <c r="U3066" i="29"/>
  <c r="V3066" i="29"/>
  <c r="T3066" i="29"/>
  <c r="U3082" i="29"/>
  <c r="V3082" i="29"/>
  <c r="T3082" i="29"/>
  <c r="U3098" i="29"/>
  <c r="V3098" i="29"/>
  <c r="T3098" i="29"/>
  <c r="U3114" i="29"/>
  <c r="V3114" i="29"/>
  <c r="T3114" i="29"/>
  <c r="U3130" i="29"/>
  <c r="V3130" i="29"/>
  <c r="T3130" i="29"/>
  <c r="U3146" i="29"/>
  <c r="V3146" i="29"/>
  <c r="T3146" i="29"/>
  <c r="U3162" i="29"/>
  <c r="V3162" i="29"/>
  <c r="T3162" i="29"/>
  <c r="T3175" i="29"/>
  <c r="U3175" i="29"/>
  <c r="V3175" i="29"/>
  <c r="T3191" i="29"/>
  <c r="U3191" i="29"/>
  <c r="V3191" i="29"/>
  <c r="T3207" i="29"/>
  <c r="U3207" i="29"/>
  <c r="V3207" i="29"/>
  <c r="T3223" i="29"/>
  <c r="U3223" i="29"/>
  <c r="V3223" i="29"/>
  <c r="T3239" i="29"/>
  <c r="U3239" i="29"/>
  <c r="V3239" i="29"/>
  <c r="T3255" i="29"/>
  <c r="U3255" i="29"/>
  <c r="V3255" i="29"/>
  <c r="T3271" i="29"/>
  <c r="U3271" i="29"/>
  <c r="V3271" i="29"/>
  <c r="T3287" i="29"/>
  <c r="U3287" i="29"/>
  <c r="V3287" i="29"/>
  <c r="T3303" i="29"/>
  <c r="U3303" i="29"/>
  <c r="V3303" i="29"/>
  <c r="T3319" i="29"/>
  <c r="U3319" i="29"/>
  <c r="V3319" i="29"/>
  <c r="T3335" i="29"/>
  <c r="U3335" i="29"/>
  <c r="V3335" i="29"/>
  <c r="T3351" i="29"/>
  <c r="U3351" i="29"/>
  <c r="V3351" i="29"/>
  <c r="T3367" i="29"/>
  <c r="U3367" i="29"/>
  <c r="V3367" i="29"/>
  <c r="T3383" i="29"/>
  <c r="U3383" i="29"/>
  <c r="V3383" i="29"/>
  <c r="T3399" i="29"/>
  <c r="U3399" i="29"/>
  <c r="V3399" i="29"/>
  <c r="T3415" i="29"/>
  <c r="U3415" i="29"/>
  <c r="V3415" i="29"/>
  <c r="T3431" i="29"/>
  <c r="U3431" i="29"/>
  <c r="V3431" i="29"/>
  <c r="T3447" i="29"/>
  <c r="U3447" i="29"/>
  <c r="V3447" i="29"/>
  <c r="T3463" i="29"/>
  <c r="U3463" i="29"/>
  <c r="V3463" i="29"/>
  <c r="T3479" i="29"/>
  <c r="U3479" i="29"/>
  <c r="V3479" i="29"/>
  <c r="T3495" i="29"/>
  <c r="U3495" i="29"/>
  <c r="V3495" i="29"/>
  <c r="T3511" i="29"/>
  <c r="U3511" i="29"/>
  <c r="V3511" i="29"/>
  <c r="T3527" i="29"/>
  <c r="U3527" i="29"/>
  <c r="V3527" i="29"/>
  <c r="T3543" i="29"/>
  <c r="U3543" i="29"/>
  <c r="V3543" i="29"/>
  <c r="T3559" i="29"/>
  <c r="U3559" i="29"/>
  <c r="V3559" i="29"/>
  <c r="T3575" i="29"/>
  <c r="U3575" i="29"/>
  <c r="V3575" i="29"/>
  <c r="T3591" i="29"/>
  <c r="U3591" i="29"/>
  <c r="V3591" i="29"/>
  <c r="T3607" i="29"/>
  <c r="U3607" i="29"/>
  <c r="V3607" i="29"/>
  <c r="T3623" i="29"/>
  <c r="U3623" i="29"/>
  <c r="V3623" i="29"/>
  <c r="T3639" i="29"/>
  <c r="U3639" i="29"/>
  <c r="V3639" i="29"/>
  <c r="T3655" i="29"/>
  <c r="U3655" i="29"/>
  <c r="V3655" i="29"/>
  <c r="T3671" i="29"/>
  <c r="U3671" i="29"/>
  <c r="V3671" i="29"/>
  <c r="T3180" i="29"/>
  <c r="U3180" i="29"/>
  <c r="V3180" i="29"/>
  <c r="T3196" i="29"/>
  <c r="U3196" i="29"/>
  <c r="V3196" i="29"/>
  <c r="T3212" i="29"/>
  <c r="U3212" i="29"/>
  <c r="V3212" i="29"/>
  <c r="T3228" i="29"/>
  <c r="U3228" i="29"/>
  <c r="V3228" i="29"/>
  <c r="T3244" i="29"/>
  <c r="U3244" i="29"/>
  <c r="V3244" i="29"/>
  <c r="T3260" i="29"/>
  <c r="U3260" i="29"/>
  <c r="V3260" i="29"/>
  <c r="T3276" i="29"/>
  <c r="U3276" i="29"/>
  <c r="V3276" i="29"/>
  <c r="T3292" i="29"/>
  <c r="U3292" i="29"/>
  <c r="V3292" i="29"/>
  <c r="T3308" i="29"/>
  <c r="U3308" i="29"/>
  <c r="V3308" i="29"/>
  <c r="T3324" i="29"/>
  <c r="U3324" i="29"/>
  <c r="V3324" i="29"/>
  <c r="T3340" i="29"/>
  <c r="U3340" i="29"/>
  <c r="V3340" i="29"/>
  <c r="T3356" i="29"/>
  <c r="U3356" i="29"/>
  <c r="V3356" i="29"/>
  <c r="T3372" i="29"/>
  <c r="U3372" i="29"/>
  <c r="V3372" i="29"/>
  <c r="T3388" i="29"/>
  <c r="U3388" i="29"/>
  <c r="V3388" i="29"/>
  <c r="T3404" i="29"/>
  <c r="U3404" i="29"/>
  <c r="V3404" i="29"/>
  <c r="T3420" i="29"/>
  <c r="U3420" i="29"/>
  <c r="V3420" i="29"/>
  <c r="T3436" i="29"/>
  <c r="U3436" i="29"/>
  <c r="V3436" i="29"/>
  <c r="T3452" i="29"/>
  <c r="U3452" i="29"/>
  <c r="V3452" i="29"/>
  <c r="T3468" i="29"/>
  <c r="U3468" i="29"/>
  <c r="V3468" i="29"/>
  <c r="T3484" i="29"/>
  <c r="U3484" i="29"/>
  <c r="V3484" i="29"/>
  <c r="T3500" i="29"/>
  <c r="U3500" i="29"/>
  <c r="V3500" i="29"/>
  <c r="T3516" i="29"/>
  <c r="U3516" i="29"/>
  <c r="V3516" i="29"/>
  <c r="T3532" i="29"/>
  <c r="U3532" i="29"/>
  <c r="V3532" i="29"/>
  <c r="T3548" i="29"/>
  <c r="U3548" i="29"/>
  <c r="V3548" i="29"/>
  <c r="T3564" i="29"/>
  <c r="U3564" i="29"/>
  <c r="V3564" i="29"/>
  <c r="T3580" i="29"/>
  <c r="U3580" i="29"/>
  <c r="V3580" i="29"/>
  <c r="T3596" i="29"/>
  <c r="U3596" i="29"/>
  <c r="V3596" i="29"/>
  <c r="T3612" i="29"/>
  <c r="V3612" i="29"/>
  <c r="U3612" i="29"/>
  <c r="T3628" i="29"/>
  <c r="V3628" i="29"/>
  <c r="U3628" i="29"/>
  <c r="T3644" i="29"/>
  <c r="V3644" i="29"/>
  <c r="U3644" i="29"/>
  <c r="T3660" i="29"/>
  <c r="V3660" i="29"/>
  <c r="U3660" i="29"/>
  <c r="T3676" i="29"/>
  <c r="V3676" i="29"/>
  <c r="U3676" i="29"/>
  <c r="T3692" i="29"/>
  <c r="V3692" i="29"/>
  <c r="U3692" i="29"/>
  <c r="T3708" i="29"/>
  <c r="V3708" i="29"/>
  <c r="U3708" i="29"/>
  <c r="T3724" i="29"/>
  <c r="V3724" i="29"/>
  <c r="U3724" i="29"/>
  <c r="T3740" i="29"/>
  <c r="V3740" i="29"/>
  <c r="U3740" i="29"/>
  <c r="V3173" i="29"/>
  <c r="T3173" i="29"/>
  <c r="U3173" i="29"/>
  <c r="V3189" i="29"/>
  <c r="T3189" i="29"/>
  <c r="U3189" i="29"/>
  <c r="V3205" i="29"/>
  <c r="T3205" i="29"/>
  <c r="U3205" i="29"/>
  <c r="V3221" i="29"/>
  <c r="T3221" i="29"/>
  <c r="U3221" i="29"/>
  <c r="V3237" i="29"/>
  <c r="T3237" i="29"/>
  <c r="U3237" i="29"/>
  <c r="V3253" i="29"/>
  <c r="T3253" i="29"/>
  <c r="U3253" i="29"/>
  <c r="V3269" i="29"/>
  <c r="T3269" i="29"/>
  <c r="U3269" i="29"/>
  <c r="V3285" i="29"/>
  <c r="T3285" i="29"/>
  <c r="U3285" i="29"/>
  <c r="V3301" i="29"/>
  <c r="T3301" i="29"/>
  <c r="U3301" i="29"/>
  <c r="V3317" i="29"/>
  <c r="T3317" i="29"/>
  <c r="U3317" i="29"/>
  <c r="V3333" i="29"/>
  <c r="T3333" i="29"/>
  <c r="U3333" i="29"/>
  <c r="V3349" i="29"/>
  <c r="T3349" i="29"/>
  <c r="U3349" i="29"/>
  <c r="V3365" i="29"/>
  <c r="T3365" i="29"/>
  <c r="U3365" i="29"/>
  <c r="V3381" i="29"/>
  <c r="T3381" i="29"/>
  <c r="U3381" i="29"/>
  <c r="V3397" i="29"/>
  <c r="T3397" i="29"/>
  <c r="U3397" i="29"/>
  <c r="V3413" i="29"/>
  <c r="T3413" i="29"/>
  <c r="U3413" i="29"/>
  <c r="V3429" i="29"/>
  <c r="T3429" i="29"/>
  <c r="U3429" i="29"/>
  <c r="V3445" i="29"/>
  <c r="T3445" i="29"/>
  <c r="U3445" i="29"/>
  <c r="V3461" i="29"/>
  <c r="T3461" i="29"/>
  <c r="U3461" i="29"/>
  <c r="V3477" i="29"/>
  <c r="T3477" i="29"/>
  <c r="U3477" i="29"/>
  <c r="V3493" i="29"/>
  <c r="T3493" i="29"/>
  <c r="U3493" i="29"/>
  <c r="V3509" i="29"/>
  <c r="T3509" i="29"/>
  <c r="U3509" i="29"/>
  <c r="V3525" i="29"/>
  <c r="T3525" i="29"/>
  <c r="U3525" i="29"/>
  <c r="V3541" i="29"/>
  <c r="T3541" i="29"/>
  <c r="U3541" i="29"/>
  <c r="V3557" i="29"/>
  <c r="T3557" i="29"/>
  <c r="U3557" i="29"/>
  <c r="V3573" i="29"/>
  <c r="T3573" i="29"/>
  <c r="U3573" i="29"/>
  <c r="V3589" i="29"/>
  <c r="T3589" i="29"/>
  <c r="U3589" i="29"/>
  <c r="U3170" i="29"/>
  <c r="V3170" i="29"/>
  <c r="T3170" i="29"/>
  <c r="U3186" i="29"/>
  <c r="V3186" i="29"/>
  <c r="T3186" i="29"/>
  <c r="U3202" i="29"/>
  <c r="V3202" i="29"/>
  <c r="T3202" i="29"/>
  <c r="U3218" i="29"/>
  <c r="V3218" i="29"/>
  <c r="T3218" i="29"/>
  <c r="U3234" i="29"/>
  <c r="V3234" i="29"/>
  <c r="T3234" i="29"/>
  <c r="U3250" i="29"/>
  <c r="V3250" i="29"/>
  <c r="T3250" i="29"/>
  <c r="U3266" i="29"/>
  <c r="V3266" i="29"/>
  <c r="T3266" i="29"/>
  <c r="U3282" i="29"/>
  <c r="V3282" i="29"/>
  <c r="T3282" i="29"/>
  <c r="U3298" i="29"/>
  <c r="V3298" i="29"/>
  <c r="T3298" i="29"/>
  <c r="U3314" i="29"/>
  <c r="V3314" i="29"/>
  <c r="T3314" i="29"/>
  <c r="U3330" i="29"/>
  <c r="V3330" i="29"/>
  <c r="T3330" i="29"/>
  <c r="U3346" i="29"/>
  <c r="V3346" i="29"/>
  <c r="T3346" i="29"/>
  <c r="U3362" i="29"/>
  <c r="V3362" i="29"/>
  <c r="T3362" i="29"/>
  <c r="U3378" i="29"/>
  <c r="V3378" i="29"/>
  <c r="T3378" i="29"/>
  <c r="U3394" i="29"/>
  <c r="V3394" i="29"/>
  <c r="T3394" i="29"/>
  <c r="U3410" i="29"/>
  <c r="V3410" i="29"/>
  <c r="T3410" i="29"/>
  <c r="U3426" i="29"/>
  <c r="V3426" i="29"/>
  <c r="T3426" i="29"/>
  <c r="U3442" i="29"/>
  <c r="V3442" i="29"/>
  <c r="T3442" i="29"/>
  <c r="U3458" i="29"/>
  <c r="V3458" i="29"/>
  <c r="T3458" i="29"/>
  <c r="U3474" i="29"/>
  <c r="V3474" i="29"/>
  <c r="T3474" i="29"/>
  <c r="U3490" i="29"/>
  <c r="V3490" i="29"/>
  <c r="T3490" i="29"/>
  <c r="U3506" i="29"/>
  <c r="V3506" i="29"/>
  <c r="T3506" i="29"/>
  <c r="U3522" i="29"/>
  <c r="V3522" i="29"/>
  <c r="T3522" i="29"/>
  <c r="U3538" i="29"/>
  <c r="V3538" i="29"/>
  <c r="T3538" i="29"/>
  <c r="U3554" i="29"/>
  <c r="V3554" i="29"/>
  <c r="T3554" i="29"/>
  <c r="U3570" i="29"/>
  <c r="V3570" i="29"/>
  <c r="T3570" i="29"/>
  <c r="U3586" i="29"/>
  <c r="V3586" i="29"/>
  <c r="T3586" i="29"/>
  <c r="U3602" i="29"/>
  <c r="V3602" i="29"/>
  <c r="T3602" i="29"/>
  <c r="U3618" i="29"/>
  <c r="V3618" i="29"/>
  <c r="T3618" i="29"/>
  <c r="U3634" i="29"/>
  <c r="V3634" i="29"/>
  <c r="T3634" i="29"/>
  <c r="U3650" i="29"/>
  <c r="V3650" i="29"/>
  <c r="T3650" i="29"/>
  <c r="U3666" i="29"/>
  <c r="V3666" i="29"/>
  <c r="T3666" i="29"/>
  <c r="V3682" i="29"/>
  <c r="T3682" i="29"/>
  <c r="U3682" i="29"/>
  <c r="V3698" i="29"/>
  <c r="T3698" i="29"/>
  <c r="U3698" i="29"/>
  <c r="V3714" i="29"/>
  <c r="T3714" i="29"/>
  <c r="U3714" i="29"/>
  <c r="V3730" i="29"/>
  <c r="T3730" i="29"/>
  <c r="U3730" i="29"/>
  <c r="V3746" i="29"/>
  <c r="T3746" i="29"/>
  <c r="U3746" i="29"/>
  <c r="V3649" i="29"/>
  <c r="U3649" i="29"/>
  <c r="T3649" i="29"/>
  <c r="U3697" i="29"/>
  <c r="T3697" i="29"/>
  <c r="V3697" i="29"/>
  <c r="U3729" i="29"/>
  <c r="T3729" i="29"/>
  <c r="V3729" i="29"/>
  <c r="T3757" i="29"/>
  <c r="U3757" i="29"/>
  <c r="V3757" i="29"/>
  <c r="T3773" i="29"/>
  <c r="U3773" i="29"/>
  <c r="V3773" i="29"/>
  <c r="T3789" i="29"/>
  <c r="U3789" i="29"/>
  <c r="V3789" i="29"/>
  <c r="T3805" i="29"/>
  <c r="U3805" i="29"/>
  <c r="V3805" i="29"/>
  <c r="T3821" i="29"/>
  <c r="U3821" i="29"/>
  <c r="V3821" i="29"/>
  <c r="T3837" i="29"/>
  <c r="U3837" i="29"/>
  <c r="V3837" i="29"/>
  <c r="T3853" i="29"/>
  <c r="U3853" i="29"/>
  <c r="V3853" i="29"/>
  <c r="T3869" i="29"/>
  <c r="U3869" i="29"/>
  <c r="V3869" i="29"/>
  <c r="T3885" i="29"/>
  <c r="U3885" i="29"/>
  <c r="V3885" i="29"/>
  <c r="T3901" i="29"/>
  <c r="U3901" i="29"/>
  <c r="V3901" i="29"/>
  <c r="T3917" i="29"/>
  <c r="U3917" i="29"/>
  <c r="V3917" i="29"/>
  <c r="T3933" i="29"/>
  <c r="U3933" i="29"/>
  <c r="V3933" i="29"/>
  <c r="T3949" i="29"/>
  <c r="U3949" i="29"/>
  <c r="V3949" i="29"/>
  <c r="T3965" i="29"/>
  <c r="U3965" i="29"/>
  <c r="V3965" i="29"/>
  <c r="T3981" i="29"/>
  <c r="U3981" i="29"/>
  <c r="V3981" i="29"/>
  <c r="T3997" i="29"/>
  <c r="U3997" i="29"/>
  <c r="V3997" i="29"/>
  <c r="T4013" i="29"/>
  <c r="V4013" i="29"/>
  <c r="U4013" i="29"/>
  <c r="T4029" i="29"/>
  <c r="U4029" i="29"/>
  <c r="V4029" i="29"/>
  <c r="V3995" i="29"/>
  <c r="U3995" i="29"/>
  <c r="T3995" i="29"/>
  <c r="U3735" i="29"/>
  <c r="T3735" i="29"/>
  <c r="V3735" i="29"/>
  <c r="U3760" i="29"/>
  <c r="V3760" i="29"/>
  <c r="T3760" i="29"/>
  <c r="U3780" i="29"/>
  <c r="V3780" i="29"/>
  <c r="T3780" i="29"/>
  <c r="U3812" i="29"/>
  <c r="V3812" i="29"/>
  <c r="T3812" i="29"/>
  <c r="U3884" i="29"/>
  <c r="V3884" i="29"/>
  <c r="T3884" i="29"/>
  <c r="U3916" i="29"/>
  <c r="V3916" i="29"/>
  <c r="T3916" i="29"/>
  <c r="U3952" i="29"/>
  <c r="V3952" i="29"/>
  <c r="T3952" i="29"/>
  <c r="U4000" i="29"/>
  <c r="V4000" i="29"/>
  <c r="T4000" i="29"/>
  <c r="V3605" i="29"/>
  <c r="U3605" i="29"/>
  <c r="T3605" i="29"/>
  <c r="V3669" i="29"/>
  <c r="U3669" i="29"/>
  <c r="T3669" i="29"/>
  <c r="U3699" i="29"/>
  <c r="V3699" i="29"/>
  <c r="T3699" i="29"/>
  <c r="U3731" i="29"/>
  <c r="V3731" i="29"/>
  <c r="T3731" i="29"/>
  <c r="T3758" i="29"/>
  <c r="U3758" i="29"/>
  <c r="V3758" i="29"/>
  <c r="T3774" i="29"/>
  <c r="U3774" i="29"/>
  <c r="V3774" i="29"/>
  <c r="T3790" i="29"/>
  <c r="U3790" i="29"/>
  <c r="V3790" i="29"/>
  <c r="T3806" i="29"/>
  <c r="V3806" i="29"/>
  <c r="U3806" i="29"/>
  <c r="T3822" i="29"/>
  <c r="U3822" i="29"/>
  <c r="V3822" i="29"/>
  <c r="T3838" i="29"/>
  <c r="U3838" i="29"/>
  <c r="V3838" i="29"/>
  <c r="T3854" i="29"/>
  <c r="U3854" i="29"/>
  <c r="V3854" i="29"/>
  <c r="T3870" i="29"/>
  <c r="V3870" i="29"/>
  <c r="U3870" i="29"/>
  <c r="T3886" i="29"/>
  <c r="U3886" i="29"/>
  <c r="V3886" i="29"/>
  <c r="T3902" i="29"/>
  <c r="V3902" i="29"/>
  <c r="U3902" i="29"/>
  <c r="T3918" i="29"/>
  <c r="U3918" i="29"/>
  <c r="V3918" i="29"/>
  <c r="T3934" i="29"/>
  <c r="U3934" i="29"/>
  <c r="V3934" i="29"/>
  <c r="T3950" i="29"/>
  <c r="U3950" i="29"/>
  <c r="V3950" i="29"/>
  <c r="V3966" i="29"/>
  <c r="T3966" i="29"/>
  <c r="U3966" i="29"/>
  <c r="T3982" i="29"/>
  <c r="V3982" i="29"/>
  <c r="U3982" i="29"/>
  <c r="U3998" i="29"/>
  <c r="V3998" i="29"/>
  <c r="T3998" i="29"/>
  <c r="T4014" i="29"/>
  <c r="U4014" i="29"/>
  <c r="V4014" i="29"/>
  <c r="V4030" i="29"/>
  <c r="T4030" i="29"/>
  <c r="U4030" i="29"/>
  <c r="U3719" i="29"/>
  <c r="T3719" i="29"/>
  <c r="V3719" i="29"/>
  <c r="U3816" i="29"/>
  <c r="V3816" i="29"/>
  <c r="T3816" i="29"/>
  <c r="U3844" i="29"/>
  <c r="V3844" i="29"/>
  <c r="T3844" i="29"/>
  <c r="U3948" i="29"/>
  <c r="V3948" i="29"/>
  <c r="T3948" i="29"/>
  <c r="U3996" i="29"/>
  <c r="V3996" i="29"/>
  <c r="T3996" i="29"/>
  <c r="U4024" i="29"/>
  <c r="T4024" i="29"/>
  <c r="V4024" i="29"/>
  <c r="V3657" i="29"/>
  <c r="U3657" i="29"/>
  <c r="T3657" i="29"/>
  <c r="U3693" i="29"/>
  <c r="T3693" i="29"/>
  <c r="V3693" i="29"/>
  <c r="U3725" i="29"/>
  <c r="T3725" i="29"/>
  <c r="V3725" i="29"/>
  <c r="V3755" i="29"/>
  <c r="T3755" i="29"/>
  <c r="U3755" i="29"/>
  <c r="V3771" i="29"/>
  <c r="T3771" i="29"/>
  <c r="U3771" i="29"/>
  <c r="V3787" i="29"/>
  <c r="U3787" i="29"/>
  <c r="T3787" i="29"/>
  <c r="V3803" i="29"/>
  <c r="T3803" i="29"/>
  <c r="U3803" i="29"/>
  <c r="V3819" i="29"/>
  <c r="T3819" i="29"/>
  <c r="U3819" i="29"/>
  <c r="V3835" i="29"/>
  <c r="U3835" i="29"/>
  <c r="T3835" i="29"/>
  <c r="V3851" i="29"/>
  <c r="U3851" i="29"/>
  <c r="T3851" i="29"/>
  <c r="V3867" i="29"/>
  <c r="U3867" i="29"/>
  <c r="T3867" i="29"/>
  <c r="V3883" i="29"/>
  <c r="U3883" i="29"/>
  <c r="T3883" i="29"/>
  <c r="V3899" i="29"/>
  <c r="U3899" i="29"/>
  <c r="T3899" i="29"/>
  <c r="V3915" i="29"/>
  <c r="T3915" i="29"/>
  <c r="U3915" i="29"/>
  <c r="V3931" i="29"/>
  <c r="T3931" i="29"/>
  <c r="U3931" i="29"/>
  <c r="V3947" i="29"/>
  <c r="T3947" i="29"/>
  <c r="U3947" i="29"/>
  <c r="V3963" i="29"/>
  <c r="U3963" i="29"/>
  <c r="T3963" i="29"/>
  <c r="V3979" i="29"/>
  <c r="U3979" i="29"/>
  <c r="T3979" i="29"/>
  <c r="V4031" i="29"/>
  <c r="T4031" i="29"/>
  <c r="U4031" i="29"/>
  <c r="U3800" i="29"/>
  <c r="T3800" i="29"/>
  <c r="V3800" i="29"/>
  <c r="U3852" i="29"/>
  <c r="T3852" i="29"/>
  <c r="V3852" i="29"/>
  <c r="U3872" i="29"/>
  <c r="T3872" i="29"/>
  <c r="V3872" i="29"/>
  <c r="U3940" i="29"/>
  <c r="T3940" i="29"/>
  <c r="V3940" i="29"/>
  <c r="V3629" i="29"/>
  <c r="U3629" i="29"/>
  <c r="T3629" i="29"/>
  <c r="U3695" i="29"/>
  <c r="T3695" i="29"/>
  <c r="V3695" i="29"/>
  <c r="U3876" i="29"/>
  <c r="V3876" i="29"/>
  <c r="T3876" i="29"/>
  <c r="U4028" i="29"/>
  <c r="V4028" i="29"/>
  <c r="T4028" i="29"/>
  <c r="DQ21" i="33"/>
  <c r="DD42" i="33" l="1"/>
  <c r="DE34" i="33"/>
  <c r="DE42" i="33" s="1"/>
  <c r="DC34" i="33"/>
  <c r="CE20" i="33" l="1"/>
  <c r="AA70" i="33"/>
  <c r="AB70" i="33" s="1"/>
  <c r="AA71" i="33"/>
  <c r="AB71" i="33" s="1"/>
  <c r="AA72" i="33"/>
  <c r="AB72" i="33" s="1"/>
  <c r="AA69" i="33"/>
  <c r="AB69" i="33" s="1"/>
  <c r="W70" i="33"/>
  <c r="X70" i="33" s="1"/>
  <c r="W71" i="33"/>
  <c r="X71" i="33" s="1"/>
  <c r="W72" i="33"/>
  <c r="X72" i="33" s="1"/>
  <c r="W69" i="33"/>
  <c r="X69" i="33" s="1"/>
  <c r="AB9" i="33" l="1"/>
  <c r="W81" i="33"/>
  <c r="Y84" i="33" s="1"/>
  <c r="Y9" i="33"/>
  <c r="W78" i="33"/>
  <c r="V84" i="33" s="1"/>
  <c r="Y10" i="33"/>
  <c r="AA78" i="33"/>
  <c r="AA84" i="33" s="1"/>
  <c r="AB10" i="33"/>
  <c r="AA81" i="33"/>
  <c r="AD84" i="33" s="1"/>
  <c r="AA9" i="33"/>
  <c r="W80" i="33"/>
  <c r="X84" i="33" s="1"/>
  <c r="AA10" i="33"/>
  <c r="AA80" i="33"/>
  <c r="AC84" i="33" s="1"/>
  <c r="Z9" i="33"/>
  <c r="W79" i="33"/>
  <c r="W84" i="33" s="1"/>
  <c r="Z10" i="33"/>
  <c r="AA79" i="33"/>
  <c r="AB84" i="33" s="1"/>
  <c r="T18" i="32"/>
  <c r="C20" i="22"/>
  <c r="CK20" i="33"/>
  <c r="CJ20" i="33"/>
  <c r="CI20" i="33"/>
  <c r="CG20" i="33"/>
  <c r="CF20" i="33"/>
  <c r="Z84" i="33" l="1"/>
  <c r="V85" i="33" s="1"/>
  <c r="AE84" i="33"/>
  <c r="AB85" i="33" s="1"/>
  <c r="Y18" i="32"/>
  <c r="H20" i="22"/>
  <c r="Z18" i="32"/>
  <c r="I20" i="22"/>
  <c r="X18" i="32"/>
  <c r="G20" i="22"/>
  <c r="U18" i="32"/>
  <c r="D20" i="22"/>
  <c r="V18" i="32"/>
  <c r="E20" i="22"/>
  <c r="B22" i="32"/>
  <c r="AA85" i="33" l="1"/>
  <c r="AB91" i="33" s="1"/>
  <c r="AD85" i="33"/>
  <c r="AE92" i="33" s="1"/>
  <c r="W85" i="33"/>
  <c r="X91" i="33" s="1"/>
  <c r="Y85" i="33"/>
  <c r="Z92" i="33" s="1"/>
  <c r="X85" i="33"/>
  <c r="Y92" i="33" s="1"/>
  <c r="W90" i="33"/>
  <c r="W92" i="33"/>
  <c r="W91" i="33"/>
  <c r="AC92" i="33"/>
  <c r="AC91" i="33"/>
  <c r="AC90" i="33"/>
  <c r="AC85" i="33"/>
  <c r="BE9" i="33"/>
  <c r="AE91" i="33" l="1"/>
  <c r="X92" i="33"/>
  <c r="Z90" i="33"/>
  <c r="Y90" i="33"/>
  <c r="Y91" i="33"/>
  <c r="X90" i="33"/>
  <c r="AB92" i="33"/>
  <c r="AE90" i="33"/>
  <c r="AB90" i="33"/>
  <c r="Z91" i="33"/>
  <c r="AD92" i="33"/>
  <c r="AD91" i="33"/>
  <c r="AD90" i="33"/>
  <c r="BG4" i="33"/>
  <c r="BF4" i="33"/>
  <c r="BE4" i="33"/>
  <c r="BD4" i="33"/>
  <c r="BC4" i="33"/>
  <c r="BB4" i="33"/>
  <c r="BA4" i="33"/>
  <c r="BG3" i="33"/>
  <c r="BF3" i="33"/>
  <c r="BE3" i="33"/>
  <c r="BD3" i="33"/>
  <c r="BB3" i="33"/>
  <c r="BA3" i="33"/>
  <c r="AZ4" i="33"/>
  <c r="AZ3" i="33"/>
  <c r="AZ5" i="33" l="1"/>
  <c r="BB8" i="33" s="1"/>
  <c r="G3" i="29"/>
  <c r="G4" i="29"/>
  <c r="G5" i="29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G93" i="29"/>
  <c r="G94" i="29"/>
  <c r="G95" i="29"/>
  <c r="G96" i="29"/>
  <c r="G97" i="29"/>
  <c r="G98" i="29"/>
  <c r="G99" i="29"/>
  <c r="G100" i="29"/>
  <c r="G101" i="29"/>
  <c r="G102" i="29"/>
  <c r="G103" i="29"/>
  <c r="G104" i="29"/>
  <c r="G105" i="29"/>
  <c r="G106" i="29"/>
  <c r="G107" i="29"/>
  <c r="G108" i="29"/>
  <c r="G109" i="29"/>
  <c r="G110" i="29"/>
  <c r="G111" i="29"/>
  <c r="G112" i="29"/>
  <c r="G113" i="29"/>
  <c r="G114" i="29"/>
  <c r="G115" i="29"/>
  <c r="G116" i="29"/>
  <c r="G117" i="29"/>
  <c r="G118" i="29"/>
  <c r="G119" i="29"/>
  <c r="G120" i="29"/>
  <c r="G121" i="29"/>
  <c r="G122" i="29"/>
  <c r="G123" i="29"/>
  <c r="G124" i="29"/>
  <c r="G125" i="29"/>
  <c r="G126" i="29"/>
  <c r="G127" i="29"/>
  <c r="G128" i="29"/>
  <c r="G129" i="29"/>
  <c r="G130" i="29"/>
  <c r="G131" i="29"/>
  <c r="G132" i="29"/>
  <c r="G133" i="29"/>
  <c r="G134" i="29"/>
  <c r="G135" i="29"/>
  <c r="G136" i="29"/>
  <c r="G137" i="29"/>
  <c r="G138" i="29"/>
  <c r="G139" i="29"/>
  <c r="G140" i="29"/>
  <c r="G141" i="29"/>
  <c r="G142" i="29"/>
  <c r="G143" i="29"/>
  <c r="G144" i="29"/>
  <c r="G145" i="29"/>
  <c r="G146" i="29"/>
  <c r="G147" i="29"/>
  <c r="G148" i="29"/>
  <c r="G149" i="29"/>
  <c r="G150" i="29"/>
  <c r="G151" i="29"/>
  <c r="G152" i="29"/>
  <c r="G153" i="29"/>
  <c r="G154" i="29"/>
  <c r="G155" i="29"/>
  <c r="G156" i="29"/>
  <c r="G157" i="29"/>
  <c r="G158" i="29"/>
  <c r="G159" i="29"/>
  <c r="G160" i="29"/>
  <c r="G161" i="29"/>
  <c r="G162" i="29"/>
  <c r="G163" i="29"/>
  <c r="G164" i="29"/>
  <c r="G165" i="29"/>
  <c r="G166" i="29"/>
  <c r="G167" i="29"/>
  <c r="G168" i="29"/>
  <c r="G169" i="29"/>
  <c r="G170" i="29"/>
  <c r="G171" i="29"/>
  <c r="G172" i="29"/>
  <c r="G173" i="29"/>
  <c r="G174" i="29"/>
  <c r="G175" i="29"/>
  <c r="G176" i="29"/>
  <c r="G177" i="29"/>
  <c r="G178" i="29"/>
  <c r="G179" i="29"/>
  <c r="G180" i="29"/>
  <c r="G181" i="29"/>
  <c r="G182" i="29"/>
  <c r="G183" i="29"/>
  <c r="G184" i="29"/>
  <c r="G185" i="29"/>
  <c r="G186" i="29"/>
  <c r="G187" i="29"/>
  <c r="G188" i="29"/>
  <c r="G189" i="29"/>
  <c r="G190" i="29"/>
  <c r="G191" i="29"/>
  <c r="G192" i="29"/>
  <c r="G193" i="29"/>
  <c r="G194" i="29"/>
  <c r="G195" i="29"/>
  <c r="G196" i="29"/>
  <c r="G197" i="29"/>
  <c r="G198" i="29"/>
  <c r="G199" i="29"/>
  <c r="G200" i="29"/>
  <c r="G201" i="29"/>
  <c r="G202" i="29"/>
  <c r="G203" i="29"/>
  <c r="G204" i="29"/>
  <c r="G205" i="29"/>
  <c r="G206" i="29"/>
  <c r="G207" i="29"/>
  <c r="G208" i="29"/>
  <c r="G209" i="29"/>
  <c r="G210" i="29"/>
  <c r="G211" i="29"/>
  <c r="G212" i="29"/>
  <c r="G213" i="29"/>
  <c r="G214" i="29"/>
  <c r="G215" i="29"/>
  <c r="G216" i="29"/>
  <c r="G217" i="29"/>
  <c r="G218" i="29"/>
  <c r="G219" i="29"/>
  <c r="G220" i="29"/>
  <c r="G221" i="29"/>
  <c r="G222" i="29"/>
  <c r="G223" i="29"/>
  <c r="G224" i="29"/>
  <c r="G225" i="29"/>
  <c r="G226" i="29"/>
  <c r="G227" i="29"/>
  <c r="G228" i="29"/>
  <c r="G229" i="29"/>
  <c r="G230" i="29"/>
  <c r="G231" i="29"/>
  <c r="G232" i="29"/>
  <c r="G233" i="29"/>
  <c r="G234" i="29"/>
  <c r="G235" i="29"/>
  <c r="G236" i="29"/>
  <c r="G237" i="29"/>
  <c r="G238" i="29"/>
  <c r="G239" i="29"/>
  <c r="G240" i="29"/>
  <c r="G241" i="29"/>
  <c r="G242" i="29"/>
  <c r="G243" i="29"/>
  <c r="G244" i="29"/>
  <c r="G245" i="29"/>
  <c r="G246" i="29"/>
  <c r="G247" i="29"/>
  <c r="G248" i="29"/>
  <c r="G249" i="29"/>
  <c r="G250" i="29"/>
  <c r="G251" i="29"/>
  <c r="G252" i="29"/>
  <c r="G253" i="29"/>
  <c r="G254" i="29"/>
  <c r="G255" i="29"/>
  <c r="G256" i="29"/>
  <c r="G257" i="29"/>
  <c r="G258" i="29"/>
  <c r="G259" i="29"/>
  <c r="G260" i="29"/>
  <c r="G261" i="29"/>
  <c r="G262" i="29"/>
  <c r="G263" i="29"/>
  <c r="G264" i="29"/>
  <c r="G265" i="29"/>
  <c r="G266" i="29"/>
  <c r="G267" i="29"/>
  <c r="G268" i="29"/>
  <c r="G269" i="29"/>
  <c r="G270" i="29"/>
  <c r="G271" i="29"/>
  <c r="G272" i="29"/>
  <c r="G273" i="29"/>
  <c r="G274" i="29"/>
  <c r="G275" i="29"/>
  <c r="G276" i="29"/>
  <c r="G277" i="29"/>
  <c r="G278" i="29"/>
  <c r="G279" i="29"/>
  <c r="G280" i="29"/>
  <c r="G281" i="29"/>
  <c r="G282" i="29"/>
  <c r="G283" i="29"/>
  <c r="G284" i="29"/>
  <c r="G285" i="29"/>
  <c r="G286" i="29"/>
  <c r="G287" i="29"/>
  <c r="G288" i="29"/>
  <c r="G289" i="29"/>
  <c r="G290" i="29"/>
  <c r="G291" i="29"/>
  <c r="G292" i="29"/>
  <c r="G293" i="29"/>
  <c r="G294" i="29"/>
  <c r="G295" i="29"/>
  <c r="G296" i="29"/>
  <c r="G297" i="29"/>
  <c r="G298" i="29"/>
  <c r="G299" i="29"/>
  <c r="G300" i="29"/>
  <c r="G301" i="29"/>
  <c r="G302" i="29"/>
  <c r="G303" i="29"/>
  <c r="G304" i="29"/>
  <c r="G305" i="29"/>
  <c r="G306" i="29"/>
  <c r="G307" i="29"/>
  <c r="G308" i="29"/>
  <c r="G309" i="29"/>
  <c r="G310" i="29"/>
  <c r="G311" i="29"/>
  <c r="G312" i="29"/>
  <c r="G313" i="29"/>
  <c r="G314" i="29"/>
  <c r="G315" i="29"/>
  <c r="G316" i="29"/>
  <c r="G317" i="29"/>
  <c r="G318" i="29"/>
  <c r="G319" i="29"/>
  <c r="G320" i="29"/>
  <c r="G321" i="29"/>
  <c r="G322" i="29"/>
  <c r="G323" i="29"/>
  <c r="G324" i="29"/>
  <c r="G325" i="29"/>
  <c r="G326" i="29"/>
  <c r="G327" i="29"/>
  <c r="G328" i="29"/>
  <c r="G329" i="29"/>
  <c r="G330" i="29"/>
  <c r="G331" i="29"/>
  <c r="G332" i="29"/>
  <c r="G333" i="29"/>
  <c r="G334" i="29"/>
  <c r="G335" i="29"/>
  <c r="G336" i="29"/>
  <c r="G337" i="29"/>
  <c r="G338" i="29"/>
  <c r="G339" i="29"/>
  <c r="G340" i="29"/>
  <c r="G341" i="29"/>
  <c r="G342" i="29"/>
  <c r="G343" i="29"/>
  <c r="G344" i="29"/>
  <c r="G345" i="29"/>
  <c r="G346" i="29"/>
  <c r="G347" i="29"/>
  <c r="G348" i="29"/>
  <c r="G349" i="29"/>
  <c r="G350" i="29"/>
  <c r="G351" i="29"/>
  <c r="G352" i="29"/>
  <c r="G353" i="29"/>
  <c r="G354" i="29"/>
  <c r="G355" i="29"/>
  <c r="G356" i="29"/>
  <c r="G357" i="29"/>
  <c r="G358" i="29"/>
  <c r="G359" i="29"/>
  <c r="G360" i="29"/>
  <c r="G361" i="29"/>
  <c r="G362" i="29"/>
  <c r="G363" i="29"/>
  <c r="G364" i="29"/>
  <c r="G365" i="29"/>
  <c r="G366" i="29"/>
  <c r="G367" i="29"/>
  <c r="G368" i="29"/>
  <c r="G369" i="29"/>
  <c r="G370" i="29"/>
  <c r="G371" i="29"/>
  <c r="G372" i="29"/>
  <c r="G373" i="29"/>
  <c r="G374" i="29"/>
  <c r="G375" i="29"/>
  <c r="G376" i="29"/>
  <c r="G377" i="29"/>
  <c r="G378" i="29"/>
  <c r="G379" i="29"/>
  <c r="G380" i="29"/>
  <c r="G381" i="29"/>
  <c r="G382" i="29"/>
  <c r="G383" i="29"/>
  <c r="G384" i="29"/>
  <c r="G385" i="29"/>
  <c r="G386" i="29"/>
  <c r="G387" i="29"/>
  <c r="G388" i="29"/>
  <c r="G389" i="29"/>
  <c r="G390" i="29"/>
  <c r="G391" i="29"/>
  <c r="G392" i="29"/>
  <c r="G393" i="29"/>
  <c r="G394" i="29"/>
  <c r="G395" i="29"/>
  <c r="G396" i="29"/>
  <c r="G397" i="29"/>
  <c r="G398" i="29"/>
  <c r="G399" i="29"/>
  <c r="G400" i="29"/>
  <c r="G401" i="29"/>
  <c r="G402" i="29"/>
  <c r="G403" i="29"/>
  <c r="G404" i="29"/>
  <c r="G405" i="29"/>
  <c r="G406" i="29"/>
  <c r="G407" i="29"/>
  <c r="G408" i="29"/>
  <c r="G409" i="29"/>
  <c r="G410" i="29"/>
  <c r="G411" i="29"/>
  <c r="G412" i="29"/>
  <c r="G413" i="29"/>
  <c r="G414" i="29"/>
  <c r="G415" i="29"/>
  <c r="G416" i="29"/>
  <c r="G417" i="29"/>
  <c r="G418" i="29"/>
  <c r="G419" i="29"/>
  <c r="G420" i="29"/>
  <c r="G421" i="29"/>
  <c r="G422" i="29"/>
  <c r="G423" i="29"/>
  <c r="G424" i="29"/>
  <c r="G425" i="29"/>
  <c r="G426" i="29"/>
  <c r="G427" i="29"/>
  <c r="G428" i="29"/>
  <c r="G429" i="29"/>
  <c r="G430" i="29"/>
  <c r="G431" i="29"/>
  <c r="G432" i="29"/>
  <c r="G433" i="29"/>
  <c r="G434" i="29"/>
  <c r="G435" i="29"/>
  <c r="G436" i="29"/>
  <c r="G437" i="29"/>
  <c r="G438" i="29"/>
  <c r="G439" i="29"/>
  <c r="G440" i="29"/>
  <c r="G441" i="29"/>
  <c r="G442" i="29"/>
  <c r="G443" i="29"/>
  <c r="G444" i="29"/>
  <c r="G445" i="29"/>
  <c r="G446" i="29"/>
  <c r="G447" i="29"/>
  <c r="G448" i="29"/>
  <c r="G449" i="29"/>
  <c r="G450" i="29"/>
  <c r="G451" i="29"/>
  <c r="G452" i="29"/>
  <c r="G453" i="29"/>
  <c r="G454" i="29"/>
  <c r="G455" i="29"/>
  <c r="G456" i="29"/>
  <c r="G457" i="29"/>
  <c r="G458" i="29"/>
  <c r="G459" i="29"/>
  <c r="G460" i="29"/>
  <c r="G461" i="29"/>
  <c r="G462" i="29"/>
  <c r="G463" i="29"/>
  <c r="G464" i="29"/>
  <c r="G465" i="29"/>
  <c r="G466" i="29"/>
  <c r="G467" i="29"/>
  <c r="G468" i="29"/>
  <c r="G469" i="29"/>
  <c r="G470" i="29"/>
  <c r="G471" i="29"/>
  <c r="G472" i="29"/>
  <c r="G473" i="29"/>
  <c r="G474" i="29"/>
  <c r="G475" i="29"/>
  <c r="G476" i="29"/>
  <c r="G477" i="29"/>
  <c r="G478" i="29"/>
  <c r="G479" i="29"/>
  <c r="G480" i="29"/>
  <c r="G481" i="29"/>
  <c r="G482" i="29"/>
  <c r="G483" i="29"/>
  <c r="G484" i="29"/>
  <c r="G485" i="29"/>
  <c r="G486" i="29"/>
  <c r="G487" i="29"/>
  <c r="G488" i="29"/>
  <c r="G489" i="29"/>
  <c r="G490" i="29"/>
  <c r="G491" i="29"/>
  <c r="G492" i="29"/>
  <c r="G493" i="29"/>
  <c r="G494" i="29"/>
  <c r="G495" i="29"/>
  <c r="G496" i="29"/>
  <c r="G497" i="29"/>
  <c r="G498" i="29"/>
  <c r="G499" i="29"/>
  <c r="G500" i="29"/>
  <c r="G501" i="29"/>
  <c r="G502" i="29"/>
  <c r="G503" i="29"/>
  <c r="G504" i="29"/>
  <c r="G505" i="29"/>
  <c r="G506" i="29"/>
  <c r="G507" i="29"/>
  <c r="G508" i="29"/>
  <c r="G509" i="29"/>
  <c r="G510" i="29"/>
  <c r="G511" i="29"/>
  <c r="G512" i="29"/>
  <c r="G513" i="29"/>
  <c r="G514" i="29"/>
  <c r="G515" i="29"/>
  <c r="G516" i="29"/>
  <c r="G517" i="29"/>
  <c r="G518" i="29"/>
  <c r="G519" i="29"/>
  <c r="G520" i="29"/>
  <c r="G521" i="29"/>
  <c r="G522" i="29"/>
  <c r="G523" i="29"/>
  <c r="G524" i="29"/>
  <c r="G525" i="29"/>
  <c r="G526" i="29"/>
  <c r="G527" i="29"/>
  <c r="G528" i="29"/>
  <c r="G529" i="29"/>
  <c r="G530" i="29"/>
  <c r="G531" i="29"/>
  <c r="G532" i="29"/>
  <c r="G533" i="29"/>
  <c r="G534" i="29"/>
  <c r="G535" i="29"/>
  <c r="G536" i="29"/>
  <c r="G537" i="29"/>
  <c r="G538" i="29"/>
  <c r="G539" i="29"/>
  <c r="G540" i="29"/>
  <c r="G541" i="29"/>
  <c r="G542" i="29"/>
  <c r="G543" i="29"/>
  <c r="G544" i="29"/>
  <c r="G545" i="29"/>
  <c r="G546" i="29"/>
  <c r="G547" i="29"/>
  <c r="G548" i="29"/>
  <c r="G549" i="29"/>
  <c r="G550" i="29"/>
  <c r="G551" i="29"/>
  <c r="G552" i="29"/>
  <c r="G553" i="29"/>
  <c r="G554" i="29"/>
  <c r="G555" i="29"/>
  <c r="G556" i="29"/>
  <c r="G557" i="29"/>
  <c r="G558" i="29"/>
  <c r="G559" i="29"/>
  <c r="G560" i="29"/>
  <c r="G561" i="29"/>
  <c r="G562" i="29"/>
  <c r="G563" i="29"/>
  <c r="G564" i="29"/>
  <c r="G565" i="29"/>
  <c r="G566" i="29"/>
  <c r="G567" i="29"/>
  <c r="G568" i="29"/>
  <c r="G569" i="29"/>
  <c r="G570" i="29"/>
  <c r="G571" i="29"/>
  <c r="G572" i="29"/>
  <c r="G573" i="29"/>
  <c r="G574" i="29"/>
  <c r="G575" i="29"/>
  <c r="G576" i="29"/>
  <c r="G577" i="29"/>
  <c r="G578" i="29"/>
  <c r="G579" i="29"/>
  <c r="G580" i="29"/>
  <c r="G581" i="29"/>
  <c r="G582" i="29"/>
  <c r="G583" i="29"/>
  <c r="G584" i="29"/>
  <c r="G585" i="29"/>
  <c r="G586" i="29"/>
  <c r="G587" i="29"/>
  <c r="G588" i="29"/>
  <c r="G589" i="29"/>
  <c r="G590" i="29"/>
  <c r="G591" i="29"/>
  <c r="G592" i="29"/>
  <c r="G593" i="29"/>
  <c r="G594" i="29"/>
  <c r="G595" i="29"/>
  <c r="G596" i="29"/>
  <c r="G597" i="29"/>
  <c r="G598" i="29"/>
  <c r="G599" i="29"/>
  <c r="G600" i="29"/>
  <c r="G601" i="29"/>
  <c r="G602" i="29"/>
  <c r="G603" i="29"/>
  <c r="G604" i="29"/>
  <c r="G605" i="29"/>
  <c r="G606" i="29"/>
  <c r="G607" i="29"/>
  <c r="G608" i="29"/>
  <c r="G609" i="29"/>
  <c r="G610" i="29"/>
  <c r="G611" i="29"/>
  <c r="G612" i="29"/>
  <c r="G613" i="29"/>
  <c r="G614" i="29"/>
  <c r="G615" i="29"/>
  <c r="G616" i="29"/>
  <c r="G617" i="29"/>
  <c r="G618" i="29"/>
  <c r="G619" i="29"/>
  <c r="G620" i="29"/>
  <c r="G621" i="29"/>
  <c r="G622" i="29"/>
  <c r="G623" i="29"/>
  <c r="G624" i="29"/>
  <c r="G625" i="29"/>
  <c r="G626" i="29"/>
  <c r="G627" i="29"/>
  <c r="G628" i="29"/>
  <c r="G629" i="29"/>
  <c r="G630" i="29"/>
  <c r="G631" i="29"/>
  <c r="G632" i="29"/>
  <c r="G633" i="29"/>
  <c r="G634" i="29"/>
  <c r="G635" i="29"/>
  <c r="G636" i="29"/>
  <c r="G637" i="29"/>
  <c r="G638" i="29"/>
  <c r="G639" i="29"/>
  <c r="G640" i="29"/>
  <c r="G641" i="29"/>
  <c r="G642" i="29"/>
  <c r="G643" i="29"/>
  <c r="G644" i="29"/>
  <c r="G645" i="29"/>
  <c r="G646" i="29"/>
  <c r="G647" i="29"/>
  <c r="G648" i="29"/>
  <c r="G649" i="29"/>
  <c r="G650" i="29"/>
  <c r="G651" i="29"/>
  <c r="G652" i="29"/>
  <c r="G653" i="29"/>
  <c r="G654" i="29"/>
  <c r="G655" i="29"/>
  <c r="G656" i="29"/>
  <c r="G657" i="29"/>
  <c r="G658" i="29"/>
  <c r="G659" i="29"/>
  <c r="G660" i="29"/>
  <c r="G661" i="29"/>
  <c r="G662" i="29"/>
  <c r="G663" i="29"/>
  <c r="G664" i="29"/>
  <c r="G665" i="29"/>
  <c r="G666" i="29"/>
  <c r="G667" i="29"/>
  <c r="G668" i="29"/>
  <c r="G669" i="29"/>
  <c r="G670" i="29"/>
  <c r="G671" i="29"/>
  <c r="G672" i="29"/>
  <c r="G673" i="29"/>
  <c r="G674" i="29"/>
  <c r="G675" i="29"/>
  <c r="G676" i="29"/>
  <c r="G677" i="29"/>
  <c r="G678" i="29"/>
  <c r="G679" i="29"/>
  <c r="G680" i="29"/>
  <c r="G681" i="29"/>
  <c r="G682" i="29"/>
  <c r="G683" i="29"/>
  <c r="G684" i="29"/>
  <c r="G685" i="29"/>
  <c r="G686" i="29"/>
  <c r="G687" i="29"/>
  <c r="G688" i="29"/>
  <c r="G689" i="29"/>
  <c r="G690" i="29"/>
  <c r="G691" i="29"/>
  <c r="G692" i="29"/>
  <c r="G693" i="29"/>
  <c r="G694" i="29"/>
  <c r="G695" i="29"/>
  <c r="G696" i="29"/>
  <c r="G697" i="29"/>
  <c r="G698" i="29"/>
  <c r="G699" i="29"/>
  <c r="G700" i="29"/>
  <c r="G701" i="29"/>
  <c r="G702" i="29"/>
  <c r="G703" i="29"/>
  <c r="G704" i="29"/>
  <c r="G705" i="29"/>
  <c r="G706" i="29"/>
  <c r="G707" i="29"/>
  <c r="G708" i="29"/>
  <c r="G709" i="29"/>
  <c r="G710" i="29"/>
  <c r="G711" i="29"/>
  <c r="G712" i="29"/>
  <c r="G713" i="29"/>
  <c r="G714" i="29"/>
  <c r="G715" i="29"/>
  <c r="G716" i="29"/>
  <c r="G717" i="29"/>
  <c r="G718" i="29"/>
  <c r="G719" i="29"/>
  <c r="G720" i="29"/>
  <c r="G721" i="29"/>
  <c r="G722" i="29"/>
  <c r="G723" i="29"/>
  <c r="G724" i="29"/>
  <c r="G725" i="29"/>
  <c r="G726" i="29"/>
  <c r="G727" i="29"/>
  <c r="G728" i="29"/>
  <c r="G729" i="29"/>
  <c r="G730" i="29"/>
  <c r="G731" i="29"/>
  <c r="G732" i="29"/>
  <c r="G733" i="29"/>
  <c r="G734" i="29"/>
  <c r="G735" i="29"/>
  <c r="G736" i="29"/>
  <c r="G737" i="29"/>
  <c r="G738" i="29"/>
  <c r="G739" i="29"/>
  <c r="G740" i="29"/>
  <c r="G741" i="29"/>
  <c r="G742" i="29"/>
  <c r="G743" i="29"/>
  <c r="G744" i="29"/>
  <c r="G745" i="29"/>
  <c r="G746" i="29"/>
  <c r="G747" i="29"/>
  <c r="G748" i="29"/>
  <c r="G749" i="29"/>
  <c r="G750" i="29"/>
  <c r="G751" i="29"/>
  <c r="G752" i="29"/>
  <c r="G753" i="29"/>
  <c r="G754" i="29"/>
  <c r="G755" i="29"/>
  <c r="G756" i="29"/>
  <c r="G757" i="29"/>
  <c r="G758" i="29"/>
  <c r="G759" i="29"/>
  <c r="G760" i="29"/>
  <c r="G761" i="29"/>
  <c r="G762" i="29"/>
  <c r="G763" i="29"/>
  <c r="G764" i="29"/>
  <c r="G765" i="29"/>
  <c r="G766" i="29"/>
  <c r="G767" i="29"/>
  <c r="G768" i="29"/>
  <c r="G769" i="29"/>
  <c r="G770" i="29"/>
  <c r="G771" i="29"/>
  <c r="G772" i="29"/>
  <c r="G773" i="29"/>
  <c r="G774" i="29"/>
  <c r="G775" i="29"/>
  <c r="G776" i="29"/>
  <c r="G777" i="29"/>
  <c r="G778" i="29"/>
  <c r="G779" i="29"/>
  <c r="G780" i="29"/>
  <c r="G781" i="29"/>
  <c r="G782" i="29"/>
  <c r="G783" i="29"/>
  <c r="G784" i="29"/>
  <c r="G785" i="29"/>
  <c r="G786" i="29"/>
  <c r="G787" i="29"/>
  <c r="G788" i="29"/>
  <c r="G789" i="29"/>
  <c r="G790" i="29"/>
  <c r="G791" i="29"/>
  <c r="G792" i="29"/>
  <c r="G793" i="29"/>
  <c r="G794" i="29"/>
  <c r="G795" i="29"/>
  <c r="G796" i="29"/>
  <c r="G797" i="29"/>
  <c r="G798" i="29"/>
  <c r="G799" i="29"/>
  <c r="G800" i="29"/>
  <c r="G801" i="29"/>
  <c r="G802" i="29"/>
  <c r="G803" i="29"/>
  <c r="G804" i="29"/>
  <c r="G805" i="29"/>
  <c r="G806" i="29"/>
  <c r="G807" i="29"/>
  <c r="G808" i="29"/>
  <c r="G809" i="29"/>
  <c r="G810" i="29"/>
  <c r="G811" i="29"/>
  <c r="G812" i="29"/>
  <c r="G813" i="29"/>
  <c r="G814" i="29"/>
  <c r="G815" i="29"/>
  <c r="G816" i="29"/>
  <c r="G817" i="29"/>
  <c r="G818" i="29"/>
  <c r="G819" i="29"/>
  <c r="G820" i="29"/>
  <c r="G821" i="29"/>
  <c r="G822" i="29"/>
  <c r="G823" i="29"/>
  <c r="G824" i="29"/>
  <c r="G825" i="29"/>
  <c r="G826" i="29"/>
  <c r="G827" i="29"/>
  <c r="G828" i="29"/>
  <c r="G829" i="29"/>
  <c r="G830" i="29"/>
  <c r="G831" i="29"/>
  <c r="G832" i="29"/>
  <c r="G833" i="29"/>
  <c r="G834" i="29"/>
  <c r="G835" i="29"/>
  <c r="G836" i="29"/>
  <c r="G837" i="29"/>
  <c r="G838" i="29"/>
  <c r="G839" i="29"/>
  <c r="G840" i="29"/>
  <c r="G841" i="29"/>
  <c r="G842" i="29"/>
  <c r="G843" i="29"/>
  <c r="G844" i="29"/>
  <c r="G845" i="29"/>
  <c r="G846" i="29"/>
  <c r="G847" i="29"/>
  <c r="G848" i="29"/>
  <c r="G849" i="29"/>
  <c r="G850" i="29"/>
  <c r="G851" i="29"/>
  <c r="G852" i="29"/>
  <c r="G853" i="29"/>
  <c r="G854" i="29"/>
  <c r="G855" i="29"/>
  <c r="G856" i="29"/>
  <c r="G857" i="29"/>
  <c r="G858" i="29"/>
  <c r="G859" i="29"/>
  <c r="G860" i="29"/>
  <c r="G861" i="29"/>
  <c r="G862" i="29"/>
  <c r="G863" i="29"/>
  <c r="G864" i="29"/>
  <c r="G865" i="29"/>
  <c r="G866" i="29"/>
  <c r="G867" i="29"/>
  <c r="G868" i="29"/>
  <c r="G869" i="29"/>
  <c r="G870" i="29"/>
  <c r="G871" i="29"/>
  <c r="G872" i="29"/>
  <c r="G873" i="29"/>
  <c r="G874" i="29"/>
  <c r="G875" i="29"/>
  <c r="G876" i="29"/>
  <c r="G877" i="29"/>
  <c r="G878" i="29"/>
  <c r="G879" i="29"/>
  <c r="G880" i="29"/>
  <c r="G881" i="29"/>
  <c r="G882" i="29"/>
  <c r="G883" i="29"/>
  <c r="G884" i="29"/>
  <c r="G885" i="29"/>
  <c r="G886" i="29"/>
  <c r="G887" i="29"/>
  <c r="G888" i="29"/>
  <c r="G889" i="29"/>
  <c r="G890" i="29"/>
  <c r="G891" i="29"/>
  <c r="G892" i="29"/>
  <c r="G893" i="29"/>
  <c r="G894" i="29"/>
  <c r="G895" i="29"/>
  <c r="G896" i="29"/>
  <c r="G897" i="29"/>
  <c r="G898" i="29"/>
  <c r="G899" i="29"/>
  <c r="G900" i="29"/>
  <c r="G901" i="29"/>
  <c r="G902" i="29"/>
  <c r="G903" i="29"/>
  <c r="G904" i="29"/>
  <c r="G905" i="29"/>
  <c r="G906" i="29"/>
  <c r="G907" i="29"/>
  <c r="G908" i="29"/>
  <c r="G909" i="29"/>
  <c r="G910" i="29"/>
  <c r="G911" i="29"/>
  <c r="G912" i="29"/>
  <c r="G913" i="29"/>
  <c r="G914" i="29"/>
  <c r="G915" i="29"/>
  <c r="G916" i="29"/>
  <c r="G917" i="29"/>
  <c r="G918" i="29"/>
  <c r="G919" i="29"/>
  <c r="G920" i="29"/>
  <c r="G921" i="29"/>
  <c r="G922" i="29"/>
  <c r="G923" i="29"/>
  <c r="G924" i="29"/>
  <c r="G925" i="29"/>
  <c r="G926" i="29"/>
  <c r="G927" i="29"/>
  <c r="G928" i="29"/>
  <c r="G929" i="29"/>
  <c r="G930" i="29"/>
  <c r="G931" i="29"/>
  <c r="G932" i="29"/>
  <c r="G933" i="29"/>
  <c r="G934" i="29"/>
  <c r="G935" i="29"/>
  <c r="G936" i="29"/>
  <c r="G937" i="29"/>
  <c r="G938" i="29"/>
  <c r="G939" i="29"/>
  <c r="G940" i="29"/>
  <c r="G941" i="29"/>
  <c r="G942" i="29"/>
  <c r="G943" i="29"/>
  <c r="G944" i="29"/>
  <c r="G945" i="29"/>
  <c r="G946" i="29"/>
  <c r="G947" i="29"/>
  <c r="G948" i="29"/>
  <c r="G949" i="29"/>
  <c r="G950" i="29"/>
  <c r="G951" i="29"/>
  <c r="G952" i="29"/>
  <c r="G953" i="29"/>
  <c r="G954" i="29"/>
  <c r="G955" i="29"/>
  <c r="G956" i="29"/>
  <c r="G957" i="29"/>
  <c r="G958" i="29"/>
  <c r="G959" i="29"/>
  <c r="G960" i="29"/>
  <c r="G961" i="29"/>
  <c r="G962" i="29"/>
  <c r="G963" i="29"/>
  <c r="G964" i="29"/>
  <c r="G965" i="29"/>
  <c r="G966" i="29"/>
  <c r="G967" i="29"/>
  <c r="G968" i="29"/>
  <c r="G969" i="29"/>
  <c r="G970" i="29"/>
  <c r="G971" i="29"/>
  <c r="G972" i="29"/>
  <c r="G973" i="29"/>
  <c r="G974" i="29"/>
  <c r="G975" i="29"/>
  <c r="G976" i="29"/>
  <c r="G977" i="29"/>
  <c r="G978" i="29"/>
  <c r="G979" i="29"/>
  <c r="G980" i="29"/>
  <c r="G981" i="29"/>
  <c r="G982" i="29"/>
  <c r="G983" i="29"/>
  <c r="G984" i="29"/>
  <c r="G985" i="29"/>
  <c r="G986" i="29"/>
  <c r="G987" i="29"/>
  <c r="G988" i="29"/>
  <c r="G989" i="29"/>
  <c r="G990" i="29"/>
  <c r="G991" i="29"/>
  <c r="G992" i="29"/>
  <c r="G993" i="29"/>
  <c r="G994" i="29"/>
  <c r="G995" i="29"/>
  <c r="G996" i="29"/>
  <c r="G997" i="29"/>
  <c r="G998" i="29"/>
  <c r="G999" i="29"/>
  <c r="G1000" i="29"/>
  <c r="G1001" i="29"/>
  <c r="G1002" i="29"/>
  <c r="G1003" i="29"/>
  <c r="G1004" i="29"/>
  <c r="G1005" i="29"/>
  <c r="G1006" i="29"/>
  <c r="G1007" i="29"/>
  <c r="G1008" i="29"/>
  <c r="G1009" i="29"/>
  <c r="G1010" i="29"/>
  <c r="G1011" i="29"/>
  <c r="G1012" i="29"/>
  <c r="G1013" i="29"/>
  <c r="G1014" i="29"/>
  <c r="G1015" i="29"/>
  <c r="G1016" i="29"/>
  <c r="G1017" i="29"/>
  <c r="G1018" i="29"/>
  <c r="G1019" i="29"/>
  <c r="G1020" i="29"/>
  <c r="G1021" i="29"/>
  <c r="G1022" i="29"/>
  <c r="G1023" i="29"/>
  <c r="G1024" i="29"/>
  <c r="G1025" i="29"/>
  <c r="G1026" i="29"/>
  <c r="G1027" i="29"/>
  <c r="G1028" i="29"/>
  <c r="G1029" i="29"/>
  <c r="G1030" i="29"/>
  <c r="G1031" i="29"/>
  <c r="G1032" i="29"/>
  <c r="G1033" i="29"/>
  <c r="G1034" i="29"/>
  <c r="G1035" i="29"/>
  <c r="G1036" i="29"/>
  <c r="G1037" i="29"/>
  <c r="G1038" i="29"/>
  <c r="G1039" i="29"/>
  <c r="G1040" i="29"/>
  <c r="G1041" i="29"/>
  <c r="G1042" i="29"/>
  <c r="G1043" i="29"/>
  <c r="G1044" i="29"/>
  <c r="G1045" i="29"/>
  <c r="G1046" i="29"/>
  <c r="G1047" i="29"/>
  <c r="G1048" i="29"/>
  <c r="G1049" i="29"/>
  <c r="G1050" i="29"/>
  <c r="G1051" i="29"/>
  <c r="G1052" i="29"/>
  <c r="G1053" i="29"/>
  <c r="G1054" i="29"/>
  <c r="G1055" i="29"/>
  <c r="G1056" i="29"/>
  <c r="G1057" i="29"/>
  <c r="G1058" i="29"/>
  <c r="G1059" i="29"/>
  <c r="G1060" i="29"/>
  <c r="G1061" i="29"/>
  <c r="G1062" i="29"/>
  <c r="G1063" i="29"/>
  <c r="G1064" i="29"/>
  <c r="G1065" i="29"/>
  <c r="G1066" i="29"/>
  <c r="G1067" i="29"/>
  <c r="G1068" i="29"/>
  <c r="G1069" i="29"/>
  <c r="G1070" i="29"/>
  <c r="G1071" i="29"/>
  <c r="G1072" i="29"/>
  <c r="G1073" i="29"/>
  <c r="G1074" i="29"/>
  <c r="G1075" i="29"/>
  <c r="G1076" i="29"/>
  <c r="G1077" i="29"/>
  <c r="G1078" i="29"/>
  <c r="G1079" i="29"/>
  <c r="G1080" i="29"/>
  <c r="G1081" i="29"/>
  <c r="G1082" i="29"/>
  <c r="G1083" i="29"/>
  <c r="G1084" i="29"/>
  <c r="G1085" i="29"/>
  <c r="G1086" i="29"/>
  <c r="G1087" i="29"/>
  <c r="G1088" i="29"/>
  <c r="G1089" i="29"/>
  <c r="G1090" i="29"/>
  <c r="G1091" i="29"/>
  <c r="G1092" i="29"/>
  <c r="G1093" i="29"/>
  <c r="G1094" i="29"/>
  <c r="G1095" i="29"/>
  <c r="G1096" i="29"/>
  <c r="G1097" i="29"/>
  <c r="G1098" i="29"/>
  <c r="G1099" i="29"/>
  <c r="G1100" i="29"/>
  <c r="G1101" i="29"/>
  <c r="G1102" i="29"/>
  <c r="G1103" i="29"/>
  <c r="G1104" i="29"/>
  <c r="G1105" i="29"/>
  <c r="G1106" i="29"/>
  <c r="G1107" i="29"/>
  <c r="G1108" i="29"/>
  <c r="G1109" i="29"/>
  <c r="G1110" i="29"/>
  <c r="G1111" i="29"/>
  <c r="G1112" i="29"/>
  <c r="G1113" i="29"/>
  <c r="G1114" i="29"/>
  <c r="G1115" i="29"/>
  <c r="G1116" i="29"/>
  <c r="G1117" i="29"/>
  <c r="G1118" i="29"/>
  <c r="G1119" i="29"/>
  <c r="G1120" i="29"/>
  <c r="G1121" i="29"/>
  <c r="G1122" i="29"/>
  <c r="G1123" i="29"/>
  <c r="G1124" i="29"/>
  <c r="G1125" i="29"/>
  <c r="G1126" i="29"/>
  <c r="G1127" i="29"/>
  <c r="G1128" i="29"/>
  <c r="G1129" i="29"/>
  <c r="G1130" i="29"/>
  <c r="G1131" i="29"/>
  <c r="G1132" i="29"/>
  <c r="G1133" i="29"/>
  <c r="G1134" i="29"/>
  <c r="G1135" i="29"/>
  <c r="G1136" i="29"/>
  <c r="G1137" i="29"/>
  <c r="G1138" i="29"/>
  <c r="G1139" i="29"/>
  <c r="G1140" i="29"/>
  <c r="G1141" i="29"/>
  <c r="G1142" i="29"/>
  <c r="G1143" i="29"/>
  <c r="G1144" i="29"/>
  <c r="G1145" i="29"/>
  <c r="G1146" i="29"/>
  <c r="G1147" i="29"/>
  <c r="G1148" i="29"/>
  <c r="G1149" i="29"/>
  <c r="G1150" i="29"/>
  <c r="G1151" i="29"/>
  <c r="G1152" i="29"/>
  <c r="G1153" i="29"/>
  <c r="G1154" i="29"/>
  <c r="G1155" i="29"/>
  <c r="G1156" i="29"/>
  <c r="G1157" i="29"/>
  <c r="G1158" i="29"/>
  <c r="G1159" i="29"/>
  <c r="G1160" i="29"/>
  <c r="G1161" i="29"/>
  <c r="G1162" i="29"/>
  <c r="G1163" i="29"/>
  <c r="G1164" i="29"/>
  <c r="G1165" i="29"/>
  <c r="G1166" i="29"/>
  <c r="G1167" i="29"/>
  <c r="G1168" i="29"/>
  <c r="G1169" i="29"/>
  <c r="G1170" i="29"/>
  <c r="G1171" i="29"/>
  <c r="G1172" i="29"/>
  <c r="G1173" i="29"/>
  <c r="G1174" i="29"/>
  <c r="G1175" i="29"/>
  <c r="G1176" i="29"/>
  <c r="G1177" i="29"/>
  <c r="G1178" i="29"/>
  <c r="G1179" i="29"/>
  <c r="G1180" i="29"/>
  <c r="G1181" i="29"/>
  <c r="G1182" i="29"/>
  <c r="G1183" i="29"/>
  <c r="G1184" i="29"/>
  <c r="G1185" i="29"/>
  <c r="G1186" i="29"/>
  <c r="G1187" i="29"/>
  <c r="G1188" i="29"/>
  <c r="G1189" i="29"/>
  <c r="G1190" i="29"/>
  <c r="G1191" i="29"/>
  <c r="G1192" i="29"/>
  <c r="G1193" i="29"/>
  <c r="G1194" i="29"/>
  <c r="G1195" i="29"/>
  <c r="G1196" i="29"/>
  <c r="G1197" i="29"/>
  <c r="G1198" i="29"/>
  <c r="G1199" i="29"/>
  <c r="G1200" i="29"/>
  <c r="G1201" i="29"/>
  <c r="G1202" i="29"/>
  <c r="G1203" i="29"/>
  <c r="G1204" i="29"/>
  <c r="G1205" i="29"/>
  <c r="G1206" i="29"/>
  <c r="G1207" i="29"/>
  <c r="G1208" i="29"/>
  <c r="G1209" i="29"/>
  <c r="G1210" i="29"/>
  <c r="G1211" i="29"/>
  <c r="G1212" i="29"/>
  <c r="G1213" i="29"/>
  <c r="G1214" i="29"/>
  <c r="G1215" i="29"/>
  <c r="G1216" i="29"/>
  <c r="G1217" i="29"/>
  <c r="G1218" i="29"/>
  <c r="G1219" i="29"/>
  <c r="G1220" i="29"/>
  <c r="G1221" i="29"/>
  <c r="G1222" i="29"/>
  <c r="G1223" i="29"/>
  <c r="G1224" i="29"/>
  <c r="G1225" i="29"/>
  <c r="G1226" i="29"/>
  <c r="G1227" i="29"/>
  <c r="G1228" i="29"/>
  <c r="G1229" i="29"/>
  <c r="G1230" i="29"/>
  <c r="G1231" i="29"/>
  <c r="G1232" i="29"/>
  <c r="G1233" i="29"/>
  <c r="G1234" i="29"/>
  <c r="G1235" i="29"/>
  <c r="G1236" i="29"/>
  <c r="G1237" i="29"/>
  <c r="G1238" i="29"/>
  <c r="G1239" i="29"/>
  <c r="G1240" i="29"/>
  <c r="G1241" i="29"/>
  <c r="G1242" i="29"/>
  <c r="G1243" i="29"/>
  <c r="G1244" i="29"/>
  <c r="G1245" i="29"/>
  <c r="G1246" i="29"/>
  <c r="G1247" i="29"/>
  <c r="G1248" i="29"/>
  <c r="G1249" i="29"/>
  <c r="G1250" i="29"/>
  <c r="G1251" i="29"/>
  <c r="G1252" i="29"/>
  <c r="G1253" i="29"/>
  <c r="G1254" i="29"/>
  <c r="G1255" i="29"/>
  <c r="G1256" i="29"/>
  <c r="G1257" i="29"/>
  <c r="G1258" i="29"/>
  <c r="G1259" i="29"/>
  <c r="G1260" i="29"/>
  <c r="G1261" i="29"/>
  <c r="G1262" i="29"/>
  <c r="G1263" i="29"/>
  <c r="G1264" i="29"/>
  <c r="G1265" i="29"/>
  <c r="G1266" i="29"/>
  <c r="G1267" i="29"/>
  <c r="G1268" i="29"/>
  <c r="G1269" i="29"/>
  <c r="G1270" i="29"/>
  <c r="G1271" i="29"/>
  <c r="G1272" i="29"/>
  <c r="G1273" i="29"/>
  <c r="G1274" i="29"/>
  <c r="G1275" i="29"/>
  <c r="G1276" i="29"/>
  <c r="G1277" i="29"/>
  <c r="G1278" i="29"/>
  <c r="G1279" i="29"/>
  <c r="G1280" i="29"/>
  <c r="G1281" i="29"/>
  <c r="G1282" i="29"/>
  <c r="G1283" i="29"/>
  <c r="G1284" i="29"/>
  <c r="G1285" i="29"/>
  <c r="G1286" i="29"/>
  <c r="G1287" i="29"/>
  <c r="G1288" i="29"/>
  <c r="G1289" i="29"/>
  <c r="G1290" i="29"/>
  <c r="G1291" i="29"/>
  <c r="G1292" i="29"/>
  <c r="G1293" i="29"/>
  <c r="G1294" i="29"/>
  <c r="G1295" i="29"/>
  <c r="G1296" i="29"/>
  <c r="G1297" i="29"/>
  <c r="G1298" i="29"/>
  <c r="G1299" i="29"/>
  <c r="G1300" i="29"/>
  <c r="G1301" i="29"/>
  <c r="G1302" i="29"/>
  <c r="G1303" i="29"/>
  <c r="G1304" i="29"/>
  <c r="G1305" i="29"/>
  <c r="G1306" i="29"/>
  <c r="G1307" i="29"/>
  <c r="G1308" i="29"/>
  <c r="G1309" i="29"/>
  <c r="G1310" i="29"/>
  <c r="G1311" i="29"/>
  <c r="G1312" i="29"/>
  <c r="G1313" i="29"/>
  <c r="G1314" i="29"/>
  <c r="G1315" i="29"/>
  <c r="G1316" i="29"/>
  <c r="G1317" i="29"/>
  <c r="G1318" i="29"/>
  <c r="G1319" i="29"/>
  <c r="G1320" i="29"/>
  <c r="G1321" i="29"/>
  <c r="G1322" i="29"/>
  <c r="G1323" i="29"/>
  <c r="G1324" i="29"/>
  <c r="G1325" i="29"/>
  <c r="G1326" i="29"/>
  <c r="G1327" i="29"/>
  <c r="G1328" i="29"/>
  <c r="G1329" i="29"/>
  <c r="G1330" i="29"/>
  <c r="G1331" i="29"/>
  <c r="G1332" i="29"/>
  <c r="G1333" i="29"/>
  <c r="G1334" i="29"/>
  <c r="G1335" i="29"/>
  <c r="G1336" i="29"/>
  <c r="G1337" i="29"/>
  <c r="G1338" i="29"/>
  <c r="G1339" i="29"/>
  <c r="G1340" i="29"/>
  <c r="G1341" i="29"/>
  <c r="G1342" i="29"/>
  <c r="G1343" i="29"/>
  <c r="G1344" i="29"/>
  <c r="G1345" i="29"/>
  <c r="G1346" i="29"/>
  <c r="G1347" i="29"/>
  <c r="G1348" i="29"/>
  <c r="G1349" i="29"/>
  <c r="G1350" i="29"/>
  <c r="G1351" i="29"/>
  <c r="G1352" i="29"/>
  <c r="G1353" i="29"/>
  <c r="G1354" i="29"/>
  <c r="G1355" i="29"/>
  <c r="G1356" i="29"/>
  <c r="G1357" i="29"/>
  <c r="G1358" i="29"/>
  <c r="G1359" i="29"/>
  <c r="G1360" i="29"/>
  <c r="G1361" i="29"/>
  <c r="G1362" i="29"/>
  <c r="G1363" i="29"/>
  <c r="G1364" i="29"/>
  <c r="G1365" i="29"/>
  <c r="G1366" i="29"/>
  <c r="G1367" i="29"/>
  <c r="G1368" i="29"/>
  <c r="G1369" i="29"/>
  <c r="G1370" i="29"/>
  <c r="G1371" i="29"/>
  <c r="G1372" i="29"/>
  <c r="G1373" i="29"/>
  <c r="G1374" i="29"/>
  <c r="G1375" i="29"/>
  <c r="G1376" i="29"/>
  <c r="G1377" i="29"/>
  <c r="G1378" i="29"/>
  <c r="G1379" i="29"/>
  <c r="G1380" i="29"/>
  <c r="G1381" i="29"/>
  <c r="G1382" i="29"/>
  <c r="G1383" i="29"/>
  <c r="G1384" i="29"/>
  <c r="G1385" i="29"/>
  <c r="G1386" i="29"/>
  <c r="G1387" i="29"/>
  <c r="G1388" i="29"/>
  <c r="G1389" i="29"/>
  <c r="G1390" i="29"/>
  <c r="G1391" i="29"/>
  <c r="G1392" i="29"/>
  <c r="G1393" i="29"/>
  <c r="G1394" i="29"/>
  <c r="G1395" i="29"/>
  <c r="G1396" i="29"/>
  <c r="G1397" i="29"/>
  <c r="G1398" i="29"/>
  <c r="G1399" i="29"/>
  <c r="G1400" i="29"/>
  <c r="G1401" i="29"/>
  <c r="G1402" i="29"/>
  <c r="G1403" i="29"/>
  <c r="G1404" i="29"/>
  <c r="G1405" i="29"/>
  <c r="G1406" i="29"/>
  <c r="G1407" i="29"/>
  <c r="G1408" i="29"/>
  <c r="G1409" i="29"/>
  <c r="G1410" i="29"/>
  <c r="G1411" i="29"/>
  <c r="G1412" i="29"/>
  <c r="G1413" i="29"/>
  <c r="G1414" i="29"/>
  <c r="G1415" i="29"/>
  <c r="G1416" i="29"/>
  <c r="G1417" i="29"/>
  <c r="G1418" i="29"/>
  <c r="G1419" i="29"/>
  <c r="G1420" i="29"/>
  <c r="G1421" i="29"/>
  <c r="G1422" i="29"/>
  <c r="G1423" i="29"/>
  <c r="G1424" i="29"/>
  <c r="G1425" i="29"/>
  <c r="G1426" i="29"/>
  <c r="G1427" i="29"/>
  <c r="G1428" i="29"/>
  <c r="G1429" i="29"/>
  <c r="G1430" i="29"/>
  <c r="G1431" i="29"/>
  <c r="G1432" i="29"/>
  <c r="G1433" i="29"/>
  <c r="G1434" i="29"/>
  <c r="G1435" i="29"/>
  <c r="G1436" i="29"/>
  <c r="G1437" i="29"/>
  <c r="G1438" i="29"/>
  <c r="G1439" i="29"/>
  <c r="G1440" i="29"/>
  <c r="G1441" i="29"/>
  <c r="G1442" i="29"/>
  <c r="G1443" i="29"/>
  <c r="G1444" i="29"/>
  <c r="G1445" i="29"/>
  <c r="G1446" i="29"/>
  <c r="G1447" i="29"/>
  <c r="G1448" i="29"/>
  <c r="G1449" i="29"/>
  <c r="G1450" i="29"/>
  <c r="G1451" i="29"/>
  <c r="G1452" i="29"/>
  <c r="G1453" i="29"/>
  <c r="G1454" i="29"/>
  <c r="G1455" i="29"/>
  <c r="G1456" i="29"/>
  <c r="G1457" i="29"/>
  <c r="G1458" i="29"/>
  <c r="G1459" i="29"/>
  <c r="G1460" i="29"/>
  <c r="G1461" i="29"/>
  <c r="G1462" i="29"/>
  <c r="G1463" i="29"/>
  <c r="G1464" i="29"/>
  <c r="G1465" i="29"/>
  <c r="G1466" i="29"/>
  <c r="G1467" i="29"/>
  <c r="G1468" i="29"/>
  <c r="G1469" i="29"/>
  <c r="G1470" i="29"/>
  <c r="G1471" i="29"/>
  <c r="G1472" i="29"/>
  <c r="G1473" i="29"/>
  <c r="G1474" i="29"/>
  <c r="G1475" i="29"/>
  <c r="G1476" i="29"/>
  <c r="G1477" i="29"/>
  <c r="G1478" i="29"/>
  <c r="G1479" i="29"/>
  <c r="G1480" i="29"/>
  <c r="G1481" i="29"/>
  <c r="G1482" i="29"/>
  <c r="G1483" i="29"/>
  <c r="G1484" i="29"/>
  <c r="G1485" i="29"/>
  <c r="G1486" i="29"/>
  <c r="G1487" i="29"/>
  <c r="G1488" i="29"/>
  <c r="G1489" i="29"/>
  <c r="G1490" i="29"/>
  <c r="G1491" i="29"/>
  <c r="G1492" i="29"/>
  <c r="G1493" i="29"/>
  <c r="G1494" i="29"/>
  <c r="G1495" i="29"/>
  <c r="G1496" i="29"/>
  <c r="G1497" i="29"/>
  <c r="G1498" i="29"/>
  <c r="G1499" i="29"/>
  <c r="G1500" i="29"/>
  <c r="G1501" i="29"/>
  <c r="G1502" i="29"/>
  <c r="G1503" i="29"/>
  <c r="G1504" i="29"/>
  <c r="G1505" i="29"/>
  <c r="G1506" i="29"/>
  <c r="G1507" i="29"/>
  <c r="G1508" i="29"/>
  <c r="G1509" i="29"/>
  <c r="G1510" i="29"/>
  <c r="G1511" i="29"/>
  <c r="G1512" i="29"/>
  <c r="G1513" i="29"/>
  <c r="G1514" i="29"/>
  <c r="G1515" i="29"/>
  <c r="G1516" i="29"/>
  <c r="G1517" i="29"/>
  <c r="G1518" i="29"/>
  <c r="G1519" i="29"/>
  <c r="G1520" i="29"/>
  <c r="G1521" i="29"/>
  <c r="G1522" i="29"/>
  <c r="G1523" i="29"/>
  <c r="G1524" i="29"/>
  <c r="G1525" i="29"/>
  <c r="G1526" i="29"/>
  <c r="G1527" i="29"/>
  <c r="G1528" i="29"/>
  <c r="G1529" i="29"/>
  <c r="G1530" i="29"/>
  <c r="G1531" i="29"/>
  <c r="G1532" i="29"/>
  <c r="G1533" i="29"/>
  <c r="G1534" i="29"/>
  <c r="G1535" i="29"/>
  <c r="G1536" i="29"/>
  <c r="G1537" i="29"/>
  <c r="G1538" i="29"/>
  <c r="G1539" i="29"/>
  <c r="G1540" i="29"/>
  <c r="G1541" i="29"/>
  <c r="G1542" i="29"/>
  <c r="G1543" i="29"/>
  <c r="G1544" i="29"/>
  <c r="G1545" i="29"/>
  <c r="G1546" i="29"/>
  <c r="G1547" i="29"/>
  <c r="G1548" i="29"/>
  <c r="G1549" i="29"/>
  <c r="G1550" i="29"/>
  <c r="G1551" i="29"/>
  <c r="G1552" i="29"/>
  <c r="G1553" i="29"/>
  <c r="G1554" i="29"/>
  <c r="G1555" i="29"/>
  <c r="G1556" i="29"/>
  <c r="G1557" i="29"/>
  <c r="G1558" i="29"/>
  <c r="G1559" i="29"/>
  <c r="G1560" i="29"/>
  <c r="G1561" i="29"/>
  <c r="G1562" i="29"/>
  <c r="G1563" i="29"/>
  <c r="G1564" i="29"/>
  <c r="G1565" i="29"/>
  <c r="G1566" i="29"/>
  <c r="G1567" i="29"/>
  <c r="G1568" i="29"/>
  <c r="G1569" i="29"/>
  <c r="G1570" i="29"/>
  <c r="G1571" i="29"/>
  <c r="G1572" i="29"/>
  <c r="G1573" i="29"/>
  <c r="G1574" i="29"/>
  <c r="G1575" i="29"/>
  <c r="G1576" i="29"/>
  <c r="G1577" i="29"/>
  <c r="G1578" i="29"/>
  <c r="G1579" i="29"/>
  <c r="G1580" i="29"/>
  <c r="G1581" i="29"/>
  <c r="G1582" i="29"/>
  <c r="G1583" i="29"/>
  <c r="G1584" i="29"/>
  <c r="G1585" i="29"/>
  <c r="G1586" i="29"/>
  <c r="G1587" i="29"/>
  <c r="G1588" i="29"/>
  <c r="G1589" i="29"/>
  <c r="G1590" i="29"/>
  <c r="G1591" i="29"/>
  <c r="G1592" i="29"/>
  <c r="G1593" i="29"/>
  <c r="G1594" i="29"/>
  <c r="G1595" i="29"/>
  <c r="G1596" i="29"/>
  <c r="G1597" i="29"/>
  <c r="G1598" i="29"/>
  <c r="G1599" i="29"/>
  <c r="G1600" i="29"/>
  <c r="G1601" i="29"/>
  <c r="G1602" i="29"/>
  <c r="G1603" i="29"/>
  <c r="G1604" i="29"/>
  <c r="G1605" i="29"/>
  <c r="G1606" i="29"/>
  <c r="G1607" i="29"/>
  <c r="G1608" i="29"/>
  <c r="G1609" i="29"/>
  <c r="G1610" i="29"/>
  <c r="G1611" i="29"/>
  <c r="G1612" i="29"/>
  <c r="G1613" i="29"/>
  <c r="G1614" i="29"/>
  <c r="G1615" i="29"/>
  <c r="G1616" i="29"/>
  <c r="G1617" i="29"/>
  <c r="G1618" i="29"/>
  <c r="G1619" i="29"/>
  <c r="G1620" i="29"/>
  <c r="G1621" i="29"/>
  <c r="G1622" i="29"/>
  <c r="G1623" i="29"/>
  <c r="G1624" i="29"/>
  <c r="G1625" i="29"/>
  <c r="G1626" i="29"/>
  <c r="G1627" i="29"/>
  <c r="G1628" i="29"/>
  <c r="G1629" i="29"/>
  <c r="G1630" i="29"/>
  <c r="G1631" i="29"/>
  <c r="G1632" i="29"/>
  <c r="G1633" i="29"/>
  <c r="G1634" i="29"/>
  <c r="G1635" i="29"/>
  <c r="G1636" i="29"/>
  <c r="G1637" i="29"/>
  <c r="G1638" i="29"/>
  <c r="G1639" i="29"/>
  <c r="G1640" i="29"/>
  <c r="G1641" i="29"/>
  <c r="G1642" i="29"/>
  <c r="G1643" i="29"/>
  <c r="G1644" i="29"/>
  <c r="G1645" i="29"/>
  <c r="G1646" i="29"/>
  <c r="G1647" i="29"/>
  <c r="G1648" i="29"/>
  <c r="G1649" i="29"/>
  <c r="G1650" i="29"/>
  <c r="G1651" i="29"/>
  <c r="G1652" i="29"/>
  <c r="G1653" i="29"/>
  <c r="G1654" i="29"/>
  <c r="G1655" i="29"/>
  <c r="G1656" i="29"/>
  <c r="G1657" i="29"/>
  <c r="G1658" i="29"/>
  <c r="G1659" i="29"/>
  <c r="G1660" i="29"/>
  <c r="G1661" i="29"/>
  <c r="G1662" i="29"/>
  <c r="G1663" i="29"/>
  <c r="G1664" i="29"/>
  <c r="G1665" i="29"/>
  <c r="G1666" i="29"/>
  <c r="G1667" i="29"/>
  <c r="G1668" i="29"/>
  <c r="G1669" i="29"/>
  <c r="G1670" i="29"/>
  <c r="G1671" i="29"/>
  <c r="G1672" i="29"/>
  <c r="G1673" i="29"/>
  <c r="G1674" i="29"/>
  <c r="G1675" i="29"/>
  <c r="G1676" i="29"/>
  <c r="G1677" i="29"/>
  <c r="G1678" i="29"/>
  <c r="G1679" i="29"/>
  <c r="G1680" i="29"/>
  <c r="G1681" i="29"/>
  <c r="G1682" i="29"/>
  <c r="G1683" i="29"/>
  <c r="G1684" i="29"/>
  <c r="G1685" i="29"/>
  <c r="G1686" i="29"/>
  <c r="G1687" i="29"/>
  <c r="G1688" i="29"/>
  <c r="G1689" i="29"/>
  <c r="G1690" i="29"/>
  <c r="G1691" i="29"/>
  <c r="G1692" i="29"/>
  <c r="G1693" i="29"/>
  <c r="G1694" i="29"/>
  <c r="G1695" i="29"/>
  <c r="G1696" i="29"/>
  <c r="G1697" i="29"/>
  <c r="G1698" i="29"/>
  <c r="G1699" i="29"/>
  <c r="G1700" i="29"/>
  <c r="G1701" i="29"/>
  <c r="G1702" i="29"/>
  <c r="G1703" i="29"/>
  <c r="G1704" i="29"/>
  <c r="G1705" i="29"/>
  <c r="G1706" i="29"/>
  <c r="G1707" i="29"/>
  <c r="G1708" i="29"/>
  <c r="G1709" i="29"/>
  <c r="G1710" i="29"/>
  <c r="G1711" i="29"/>
  <c r="G1712" i="29"/>
  <c r="G1713" i="29"/>
  <c r="G1714" i="29"/>
  <c r="G1715" i="29"/>
  <c r="G1716" i="29"/>
  <c r="G1717" i="29"/>
  <c r="G1718" i="29"/>
  <c r="G1719" i="29"/>
  <c r="G1720" i="29"/>
  <c r="G1721" i="29"/>
  <c r="G1722" i="29"/>
  <c r="G1723" i="29"/>
  <c r="G1724" i="29"/>
  <c r="G1725" i="29"/>
  <c r="G1726" i="29"/>
  <c r="G1727" i="29"/>
  <c r="G1728" i="29"/>
  <c r="G1729" i="29"/>
  <c r="G1730" i="29"/>
  <c r="G1731" i="29"/>
  <c r="G1732" i="29"/>
  <c r="G1733" i="29"/>
  <c r="G1734" i="29"/>
  <c r="G1735" i="29"/>
  <c r="G1736" i="29"/>
  <c r="G1737" i="29"/>
  <c r="G1738" i="29"/>
  <c r="G1739" i="29"/>
  <c r="G1740" i="29"/>
  <c r="G1741" i="29"/>
  <c r="G1742" i="29"/>
  <c r="G1743" i="29"/>
  <c r="G1744" i="29"/>
  <c r="G1745" i="29"/>
  <c r="G1746" i="29"/>
  <c r="G1747" i="29"/>
  <c r="G1748" i="29"/>
  <c r="G1749" i="29"/>
  <c r="G1750" i="29"/>
  <c r="G1751" i="29"/>
  <c r="G1752" i="29"/>
  <c r="G1753" i="29"/>
  <c r="G1754" i="29"/>
  <c r="G1755" i="29"/>
  <c r="G1756" i="29"/>
  <c r="G1757" i="29"/>
  <c r="G1758" i="29"/>
  <c r="G1759" i="29"/>
  <c r="G1760" i="29"/>
  <c r="G1761" i="29"/>
  <c r="G1762" i="29"/>
  <c r="G1763" i="29"/>
  <c r="G1764" i="29"/>
  <c r="G1765" i="29"/>
  <c r="G1766" i="29"/>
  <c r="G1767" i="29"/>
  <c r="G1768" i="29"/>
  <c r="G1769" i="29"/>
  <c r="G1770" i="29"/>
  <c r="G1771" i="29"/>
  <c r="G1772" i="29"/>
  <c r="G1773" i="29"/>
  <c r="G1774" i="29"/>
  <c r="G1775" i="29"/>
  <c r="G1776" i="29"/>
  <c r="G1777" i="29"/>
  <c r="G1778" i="29"/>
  <c r="G1779" i="29"/>
  <c r="G1780" i="29"/>
  <c r="G1781" i="29"/>
  <c r="G1782" i="29"/>
  <c r="G1783" i="29"/>
  <c r="G1784" i="29"/>
  <c r="G1785" i="29"/>
  <c r="G1786" i="29"/>
  <c r="G1787" i="29"/>
  <c r="G1788" i="29"/>
  <c r="G1789" i="29"/>
  <c r="G1790" i="29"/>
  <c r="G1791" i="29"/>
  <c r="G1792" i="29"/>
  <c r="G1793" i="29"/>
  <c r="G1794" i="29"/>
  <c r="G1795" i="29"/>
  <c r="G1796" i="29"/>
  <c r="G1797" i="29"/>
  <c r="G1798" i="29"/>
  <c r="G1799" i="29"/>
  <c r="G1800" i="29"/>
  <c r="G1801" i="29"/>
  <c r="G1802" i="29"/>
  <c r="G1803" i="29"/>
  <c r="G1804" i="29"/>
  <c r="G1805" i="29"/>
  <c r="G1806" i="29"/>
  <c r="G1807" i="29"/>
  <c r="G1808" i="29"/>
  <c r="G1809" i="29"/>
  <c r="G1810" i="29"/>
  <c r="G1811" i="29"/>
  <c r="G1812" i="29"/>
  <c r="G1813" i="29"/>
  <c r="G1814" i="29"/>
  <c r="G1815" i="29"/>
  <c r="G1816" i="29"/>
  <c r="G1817" i="29"/>
  <c r="G1818" i="29"/>
  <c r="G1819" i="29"/>
  <c r="G1820" i="29"/>
  <c r="G1821" i="29"/>
  <c r="G1822" i="29"/>
  <c r="G1823" i="29"/>
  <c r="G1824" i="29"/>
  <c r="G1825" i="29"/>
  <c r="G1826" i="29"/>
  <c r="G1827" i="29"/>
  <c r="G1828" i="29"/>
  <c r="G1829" i="29"/>
  <c r="G1830" i="29"/>
  <c r="G1831" i="29"/>
  <c r="G1832" i="29"/>
  <c r="G1833" i="29"/>
  <c r="G1834" i="29"/>
  <c r="G1835" i="29"/>
  <c r="G1836" i="29"/>
  <c r="G1837" i="29"/>
  <c r="G1838" i="29"/>
  <c r="G1839" i="29"/>
  <c r="G1840" i="29"/>
  <c r="G1841" i="29"/>
  <c r="G1842" i="29"/>
  <c r="G1843" i="29"/>
  <c r="G1844" i="29"/>
  <c r="G1845" i="29"/>
  <c r="G1846" i="29"/>
  <c r="G1847" i="29"/>
  <c r="G1848" i="29"/>
  <c r="G1849" i="29"/>
  <c r="G1850" i="29"/>
  <c r="G1851" i="29"/>
  <c r="G1852" i="29"/>
  <c r="G1853" i="29"/>
  <c r="G1854" i="29"/>
  <c r="G1855" i="29"/>
  <c r="G1856" i="29"/>
  <c r="G1857" i="29"/>
  <c r="G1858" i="29"/>
  <c r="G1859" i="29"/>
  <c r="G1860" i="29"/>
  <c r="G1861" i="29"/>
  <c r="G1862" i="29"/>
  <c r="G1863" i="29"/>
  <c r="G1864" i="29"/>
  <c r="G1865" i="29"/>
  <c r="G1866" i="29"/>
  <c r="G1867" i="29"/>
  <c r="G1868" i="29"/>
  <c r="G1869" i="29"/>
  <c r="G1870" i="29"/>
  <c r="G1871" i="29"/>
  <c r="G1872" i="29"/>
  <c r="G1873" i="29"/>
  <c r="G1874" i="29"/>
  <c r="G1875" i="29"/>
  <c r="G1876" i="29"/>
  <c r="G1877" i="29"/>
  <c r="G1878" i="29"/>
  <c r="G1879" i="29"/>
  <c r="G1880" i="29"/>
  <c r="G1881" i="29"/>
  <c r="G1882" i="29"/>
  <c r="G1883" i="29"/>
  <c r="G1884" i="29"/>
  <c r="G1885" i="29"/>
  <c r="G1886" i="29"/>
  <c r="G1887" i="29"/>
  <c r="G1888" i="29"/>
  <c r="G1889" i="29"/>
  <c r="G1890" i="29"/>
  <c r="G1891" i="29"/>
  <c r="G1892" i="29"/>
  <c r="G1893" i="29"/>
  <c r="G1894" i="29"/>
  <c r="G1895" i="29"/>
  <c r="G1896" i="29"/>
  <c r="G1897" i="29"/>
  <c r="G1898" i="29"/>
  <c r="G1899" i="29"/>
  <c r="G1900" i="29"/>
  <c r="G1901" i="29"/>
  <c r="G1902" i="29"/>
  <c r="G1903" i="29"/>
  <c r="G1904" i="29"/>
  <c r="G1905" i="29"/>
  <c r="G1906" i="29"/>
  <c r="G1907" i="29"/>
  <c r="G1908" i="29"/>
  <c r="G1909" i="29"/>
  <c r="G1910" i="29"/>
  <c r="G1911" i="29"/>
  <c r="G1912" i="29"/>
  <c r="G1913" i="29"/>
  <c r="G1914" i="29"/>
  <c r="G1915" i="29"/>
  <c r="G1916" i="29"/>
  <c r="G1917" i="29"/>
  <c r="G1918" i="29"/>
  <c r="G1919" i="29"/>
  <c r="G1920" i="29"/>
  <c r="G1921" i="29"/>
  <c r="G1922" i="29"/>
  <c r="G1923" i="29"/>
  <c r="G1924" i="29"/>
  <c r="G1925" i="29"/>
  <c r="G1926" i="29"/>
  <c r="G1927" i="29"/>
  <c r="G1928" i="29"/>
  <c r="G1929" i="29"/>
  <c r="G1930" i="29"/>
  <c r="G1931" i="29"/>
  <c r="G1932" i="29"/>
  <c r="G1933" i="29"/>
  <c r="G1934" i="29"/>
  <c r="G1935" i="29"/>
  <c r="G1936" i="29"/>
  <c r="G1937" i="29"/>
  <c r="G1938" i="29"/>
  <c r="G1939" i="29"/>
  <c r="G1940" i="29"/>
  <c r="G1941" i="29"/>
  <c r="G1942" i="29"/>
  <c r="G1943" i="29"/>
  <c r="G1944" i="29"/>
  <c r="G1945" i="29"/>
  <c r="G1946" i="29"/>
  <c r="G1947" i="29"/>
  <c r="G1948" i="29"/>
  <c r="G1949" i="29"/>
  <c r="G1950" i="29"/>
  <c r="G1951" i="29"/>
  <c r="G1952" i="29"/>
  <c r="G1953" i="29"/>
  <c r="G1954" i="29"/>
  <c r="G1955" i="29"/>
  <c r="G1956" i="29"/>
  <c r="G1957" i="29"/>
  <c r="G1958" i="29"/>
  <c r="G1959" i="29"/>
  <c r="G1960" i="29"/>
  <c r="G1961" i="29"/>
  <c r="G1962" i="29"/>
  <c r="G1963" i="29"/>
  <c r="G1964" i="29"/>
  <c r="G1965" i="29"/>
  <c r="G1966" i="29"/>
  <c r="G1967" i="29"/>
  <c r="G1968" i="29"/>
  <c r="G1969" i="29"/>
  <c r="G1970" i="29"/>
  <c r="G1971" i="29"/>
  <c r="G1972" i="29"/>
  <c r="G1973" i="29"/>
  <c r="G1974" i="29"/>
  <c r="G1975" i="29"/>
  <c r="G1976" i="29"/>
  <c r="G1977" i="29"/>
  <c r="G1978" i="29"/>
  <c r="G1979" i="29"/>
  <c r="G1980" i="29"/>
  <c r="G1981" i="29"/>
  <c r="G1982" i="29"/>
  <c r="G1983" i="29"/>
  <c r="G1984" i="29"/>
  <c r="G1985" i="29"/>
  <c r="G1986" i="29"/>
  <c r="G1987" i="29"/>
  <c r="G1988" i="29"/>
  <c r="G1989" i="29"/>
  <c r="G1990" i="29"/>
  <c r="G1991" i="29"/>
  <c r="G1992" i="29"/>
  <c r="G1993" i="29"/>
  <c r="G1994" i="29"/>
  <c r="G1995" i="29"/>
  <c r="G1996" i="29"/>
  <c r="G1997" i="29"/>
  <c r="G1998" i="29"/>
  <c r="G1999" i="29"/>
  <c r="G2000" i="29"/>
  <c r="G2001" i="29"/>
  <c r="G2002" i="29"/>
  <c r="G2003" i="29"/>
  <c r="G2004" i="29"/>
  <c r="G2005" i="29"/>
  <c r="G2006" i="29"/>
  <c r="G2007" i="29"/>
  <c r="G2008" i="29"/>
  <c r="G2009" i="29"/>
  <c r="G2010" i="29"/>
  <c r="G2011" i="29"/>
  <c r="G2012" i="29"/>
  <c r="G2013" i="29"/>
  <c r="G2014" i="29"/>
  <c r="G2015" i="29"/>
  <c r="G2016" i="29"/>
  <c r="G2017" i="29"/>
  <c r="G2018" i="29"/>
  <c r="G2019" i="29"/>
  <c r="G2020" i="29"/>
  <c r="G2021" i="29"/>
  <c r="G2022" i="29"/>
  <c r="G2023" i="29"/>
  <c r="G2024" i="29"/>
  <c r="G2025" i="29"/>
  <c r="G2026" i="29"/>
  <c r="G2027" i="29"/>
  <c r="G2028" i="29"/>
  <c r="G2029" i="29"/>
  <c r="G2030" i="29"/>
  <c r="G2031" i="29"/>
  <c r="G2032" i="29"/>
  <c r="G2033" i="29"/>
  <c r="G2034" i="29"/>
  <c r="G2035" i="29"/>
  <c r="G2036" i="29"/>
  <c r="G2037" i="29"/>
  <c r="G2038" i="29"/>
  <c r="G2039" i="29"/>
  <c r="G2040" i="29"/>
  <c r="G2041" i="29"/>
  <c r="G2042" i="29"/>
  <c r="G2043" i="29"/>
  <c r="G2044" i="29"/>
  <c r="G2045" i="29"/>
  <c r="G2046" i="29"/>
  <c r="G2047" i="29"/>
  <c r="G2048" i="29"/>
  <c r="G2049" i="29"/>
  <c r="G2050" i="29"/>
  <c r="G2051" i="29"/>
  <c r="G2052" i="29"/>
  <c r="G2053" i="29"/>
  <c r="G2054" i="29"/>
  <c r="G2055" i="29"/>
  <c r="G2056" i="29"/>
  <c r="G2057" i="29"/>
  <c r="G2058" i="29"/>
  <c r="G2059" i="29"/>
  <c r="G2060" i="29"/>
  <c r="G2061" i="29"/>
  <c r="G2062" i="29"/>
  <c r="G2063" i="29"/>
  <c r="G2064" i="29"/>
  <c r="G2065" i="29"/>
  <c r="G2066" i="29"/>
  <c r="G2067" i="29"/>
  <c r="G2068" i="29"/>
  <c r="G2069" i="29"/>
  <c r="G2070" i="29"/>
  <c r="G2071" i="29"/>
  <c r="G2072" i="29"/>
  <c r="G2073" i="29"/>
  <c r="G2074" i="29"/>
  <c r="G2075" i="29"/>
  <c r="G2076" i="29"/>
  <c r="G2077" i="29"/>
  <c r="G2078" i="29"/>
  <c r="G2079" i="29"/>
  <c r="G2080" i="29"/>
  <c r="G2081" i="29"/>
  <c r="G2082" i="29"/>
  <c r="G2083" i="29"/>
  <c r="G2084" i="29"/>
  <c r="G2085" i="29"/>
  <c r="G2086" i="29"/>
  <c r="G2087" i="29"/>
  <c r="G2088" i="29"/>
  <c r="G2089" i="29"/>
  <c r="G2090" i="29"/>
  <c r="G2091" i="29"/>
  <c r="G2092" i="29"/>
  <c r="G2093" i="29"/>
  <c r="G2094" i="29"/>
  <c r="G2095" i="29"/>
  <c r="G2096" i="29"/>
  <c r="G2097" i="29"/>
  <c r="G2098" i="29"/>
  <c r="G2099" i="29"/>
  <c r="G2100" i="29"/>
  <c r="G2101" i="29"/>
  <c r="G2102" i="29"/>
  <c r="G2103" i="29"/>
  <c r="G2104" i="29"/>
  <c r="G2105" i="29"/>
  <c r="G2106" i="29"/>
  <c r="G2107" i="29"/>
  <c r="G2108" i="29"/>
  <c r="G2109" i="29"/>
  <c r="G2110" i="29"/>
  <c r="G2111" i="29"/>
  <c r="G2112" i="29"/>
  <c r="G2113" i="29"/>
  <c r="G2114" i="29"/>
  <c r="G2115" i="29"/>
  <c r="G2116" i="29"/>
  <c r="G2117" i="29"/>
  <c r="G2118" i="29"/>
  <c r="G2119" i="29"/>
  <c r="G2120" i="29"/>
  <c r="G2121" i="29"/>
  <c r="G2122" i="29"/>
  <c r="G2123" i="29"/>
  <c r="G2124" i="29"/>
  <c r="G2125" i="29"/>
  <c r="G2126" i="29"/>
  <c r="G2127" i="29"/>
  <c r="G2128" i="29"/>
  <c r="G2129" i="29"/>
  <c r="G2130" i="29"/>
  <c r="G2131" i="29"/>
  <c r="G2132" i="29"/>
  <c r="G2133" i="29"/>
  <c r="G2134" i="29"/>
  <c r="G2135" i="29"/>
  <c r="G2136" i="29"/>
  <c r="G2137" i="29"/>
  <c r="G2138" i="29"/>
  <c r="G2139" i="29"/>
  <c r="G2140" i="29"/>
  <c r="G2141" i="29"/>
  <c r="G2142" i="29"/>
  <c r="G2143" i="29"/>
  <c r="G2144" i="29"/>
  <c r="G2145" i="29"/>
  <c r="G2146" i="29"/>
  <c r="G2147" i="29"/>
  <c r="G2148" i="29"/>
  <c r="G2149" i="29"/>
  <c r="G2150" i="29"/>
  <c r="G2151" i="29"/>
  <c r="G2152" i="29"/>
  <c r="G2153" i="29"/>
  <c r="G2154" i="29"/>
  <c r="G2155" i="29"/>
  <c r="G2156" i="29"/>
  <c r="G2157" i="29"/>
  <c r="G2158" i="29"/>
  <c r="G2159" i="29"/>
  <c r="G2160" i="29"/>
  <c r="G2161" i="29"/>
  <c r="G2162" i="29"/>
  <c r="G2163" i="29"/>
  <c r="G2164" i="29"/>
  <c r="G2165" i="29"/>
  <c r="G2166" i="29"/>
  <c r="G2167" i="29"/>
  <c r="G2168" i="29"/>
  <c r="G2169" i="29"/>
  <c r="G2170" i="29"/>
  <c r="G2171" i="29"/>
  <c r="G2172" i="29"/>
  <c r="G2173" i="29"/>
  <c r="G2174" i="29"/>
  <c r="G2175" i="29"/>
  <c r="G2176" i="29"/>
  <c r="G2177" i="29"/>
  <c r="G2178" i="29"/>
  <c r="G2179" i="29"/>
  <c r="G2180" i="29"/>
  <c r="G2181" i="29"/>
  <c r="G2182" i="29"/>
  <c r="G2183" i="29"/>
  <c r="G2184" i="29"/>
  <c r="G2185" i="29"/>
  <c r="G2186" i="29"/>
  <c r="G2187" i="29"/>
  <c r="G2188" i="29"/>
  <c r="G2189" i="29"/>
  <c r="G2190" i="29"/>
  <c r="G2191" i="29"/>
  <c r="G2192" i="29"/>
  <c r="G2193" i="29"/>
  <c r="G2194" i="29"/>
  <c r="G2195" i="29"/>
  <c r="G2196" i="29"/>
  <c r="G2197" i="29"/>
  <c r="G2198" i="29"/>
  <c r="G2199" i="29"/>
  <c r="G2200" i="29"/>
  <c r="G2201" i="29"/>
  <c r="G2202" i="29"/>
  <c r="G2203" i="29"/>
  <c r="G2204" i="29"/>
  <c r="G2205" i="29"/>
  <c r="G2206" i="29"/>
  <c r="G2207" i="29"/>
  <c r="G2208" i="29"/>
  <c r="G2209" i="29"/>
  <c r="G2210" i="29"/>
  <c r="G2211" i="29"/>
  <c r="G2212" i="29"/>
  <c r="G2213" i="29"/>
  <c r="G2214" i="29"/>
  <c r="G2215" i="29"/>
  <c r="G2216" i="29"/>
  <c r="G2217" i="29"/>
  <c r="G2218" i="29"/>
  <c r="G2219" i="29"/>
  <c r="G2220" i="29"/>
  <c r="G2221" i="29"/>
  <c r="G2222" i="29"/>
  <c r="G2223" i="29"/>
  <c r="G2224" i="29"/>
  <c r="G2225" i="29"/>
  <c r="G2226" i="29"/>
  <c r="G2227" i="29"/>
  <c r="G2228" i="29"/>
  <c r="G2229" i="29"/>
  <c r="G2230" i="29"/>
  <c r="G2231" i="29"/>
  <c r="G2232" i="29"/>
  <c r="G2233" i="29"/>
  <c r="G2234" i="29"/>
  <c r="G2235" i="29"/>
  <c r="G2236" i="29"/>
  <c r="G2237" i="29"/>
  <c r="G2238" i="29"/>
  <c r="G2239" i="29"/>
  <c r="G2240" i="29"/>
  <c r="G2241" i="29"/>
  <c r="G2242" i="29"/>
  <c r="G2243" i="29"/>
  <c r="G2244" i="29"/>
  <c r="G2245" i="29"/>
  <c r="G2246" i="29"/>
  <c r="G2247" i="29"/>
  <c r="G2248" i="29"/>
  <c r="G2249" i="29"/>
  <c r="G2250" i="29"/>
  <c r="G2251" i="29"/>
  <c r="G2252" i="29"/>
  <c r="G2253" i="29"/>
  <c r="G2254" i="29"/>
  <c r="G2255" i="29"/>
  <c r="G2256" i="29"/>
  <c r="G2257" i="29"/>
  <c r="G2258" i="29"/>
  <c r="G2259" i="29"/>
  <c r="G2260" i="29"/>
  <c r="G2261" i="29"/>
  <c r="G2262" i="29"/>
  <c r="G2263" i="29"/>
  <c r="G2264" i="29"/>
  <c r="G2265" i="29"/>
  <c r="G2266" i="29"/>
  <c r="G2267" i="29"/>
  <c r="G2268" i="29"/>
  <c r="G2269" i="29"/>
  <c r="G2270" i="29"/>
  <c r="G2271" i="29"/>
  <c r="G2272" i="29"/>
  <c r="G2273" i="29"/>
  <c r="G2274" i="29"/>
  <c r="G2275" i="29"/>
  <c r="G2276" i="29"/>
  <c r="G2277" i="29"/>
  <c r="G2278" i="29"/>
  <c r="G2279" i="29"/>
  <c r="G2280" i="29"/>
  <c r="G2281" i="29"/>
  <c r="G2282" i="29"/>
  <c r="G2283" i="29"/>
  <c r="G2284" i="29"/>
  <c r="G2285" i="29"/>
  <c r="G2286" i="29"/>
  <c r="G2287" i="29"/>
  <c r="G2288" i="29"/>
  <c r="G2289" i="29"/>
  <c r="G2290" i="29"/>
  <c r="G2291" i="29"/>
  <c r="G2292" i="29"/>
  <c r="G2293" i="29"/>
  <c r="G2294" i="29"/>
  <c r="G2295" i="29"/>
  <c r="G2296" i="29"/>
  <c r="G2297" i="29"/>
  <c r="G2298" i="29"/>
  <c r="G2299" i="29"/>
  <c r="G2300" i="29"/>
  <c r="G2301" i="29"/>
  <c r="G2302" i="29"/>
  <c r="G2303" i="29"/>
  <c r="G2304" i="29"/>
  <c r="G2305" i="29"/>
  <c r="G2306" i="29"/>
  <c r="G2307" i="29"/>
  <c r="G2308" i="29"/>
  <c r="G2309" i="29"/>
  <c r="G2310" i="29"/>
  <c r="G2311" i="29"/>
  <c r="G2312" i="29"/>
  <c r="G2313" i="29"/>
  <c r="G2314" i="29"/>
  <c r="G2315" i="29"/>
  <c r="G2316" i="29"/>
  <c r="G2317" i="29"/>
  <c r="G2318" i="29"/>
  <c r="G2319" i="29"/>
  <c r="G2320" i="29"/>
  <c r="G2321" i="29"/>
  <c r="G2322" i="29"/>
  <c r="G2323" i="29"/>
  <c r="G2324" i="29"/>
  <c r="G2325" i="29"/>
  <c r="G2326" i="29"/>
  <c r="G2327" i="29"/>
  <c r="G2328" i="29"/>
  <c r="G2329" i="29"/>
  <c r="G2330" i="29"/>
  <c r="G2331" i="29"/>
  <c r="G2332" i="29"/>
  <c r="G2333" i="29"/>
  <c r="G2334" i="29"/>
  <c r="G2335" i="29"/>
  <c r="G2336" i="29"/>
  <c r="G2337" i="29"/>
  <c r="G2338" i="29"/>
  <c r="G2339" i="29"/>
  <c r="G2340" i="29"/>
  <c r="G2341" i="29"/>
  <c r="G2342" i="29"/>
  <c r="G2343" i="29"/>
  <c r="G2344" i="29"/>
  <c r="G2345" i="29"/>
  <c r="G2346" i="29"/>
  <c r="G2347" i="29"/>
  <c r="G2348" i="29"/>
  <c r="G2349" i="29"/>
  <c r="G2350" i="29"/>
  <c r="G2351" i="29"/>
  <c r="G2352" i="29"/>
  <c r="G2353" i="29"/>
  <c r="G2354" i="29"/>
  <c r="G2355" i="29"/>
  <c r="G2356" i="29"/>
  <c r="G2357" i="29"/>
  <c r="G2358" i="29"/>
  <c r="G2359" i="29"/>
  <c r="G2360" i="29"/>
  <c r="G2361" i="29"/>
  <c r="G2362" i="29"/>
  <c r="G2363" i="29"/>
  <c r="G2364" i="29"/>
  <c r="G2365" i="29"/>
  <c r="G2366" i="29"/>
  <c r="G2367" i="29"/>
  <c r="G2368" i="29"/>
  <c r="G2369" i="29"/>
  <c r="G2370" i="29"/>
  <c r="G2371" i="29"/>
  <c r="G2372" i="29"/>
  <c r="G2373" i="29"/>
  <c r="G2374" i="29"/>
  <c r="G2375" i="29"/>
  <c r="G2376" i="29"/>
  <c r="G2377" i="29"/>
  <c r="G2378" i="29"/>
  <c r="G2379" i="29"/>
  <c r="G2380" i="29"/>
  <c r="G2381" i="29"/>
  <c r="G2382" i="29"/>
  <c r="G2383" i="29"/>
  <c r="G2384" i="29"/>
  <c r="G2385" i="29"/>
  <c r="G2386" i="29"/>
  <c r="G2387" i="29"/>
  <c r="G2388" i="29"/>
  <c r="G2389" i="29"/>
  <c r="G2390" i="29"/>
  <c r="G2391" i="29"/>
  <c r="G2392" i="29"/>
  <c r="G2393" i="29"/>
  <c r="G2394" i="29"/>
  <c r="G2395" i="29"/>
  <c r="G2396" i="29"/>
  <c r="G2397" i="29"/>
  <c r="G2398" i="29"/>
  <c r="G2399" i="29"/>
  <c r="G2400" i="29"/>
  <c r="G2401" i="29"/>
  <c r="G2402" i="29"/>
  <c r="G2403" i="29"/>
  <c r="G2404" i="29"/>
  <c r="G2405" i="29"/>
  <c r="G2406" i="29"/>
  <c r="G2407" i="29"/>
  <c r="G2408" i="29"/>
  <c r="G2409" i="29"/>
  <c r="G2410" i="29"/>
  <c r="G2411" i="29"/>
  <c r="G2412" i="29"/>
  <c r="G2413" i="29"/>
  <c r="G2414" i="29"/>
  <c r="G2415" i="29"/>
  <c r="G2416" i="29"/>
  <c r="G2417" i="29"/>
  <c r="G2418" i="29"/>
  <c r="G2419" i="29"/>
  <c r="G2420" i="29"/>
  <c r="G2421" i="29"/>
  <c r="G2422" i="29"/>
  <c r="G2423" i="29"/>
  <c r="G2424" i="29"/>
  <c r="G2425" i="29"/>
  <c r="G2426" i="29"/>
  <c r="G2427" i="29"/>
  <c r="G2428" i="29"/>
  <c r="G2429" i="29"/>
  <c r="G2430" i="29"/>
  <c r="G2431" i="29"/>
  <c r="G2432" i="29"/>
  <c r="G2433" i="29"/>
  <c r="G2434" i="29"/>
  <c r="G2435" i="29"/>
  <c r="G2436" i="29"/>
  <c r="G2437" i="29"/>
  <c r="G2438" i="29"/>
  <c r="G2439" i="29"/>
  <c r="G2440" i="29"/>
  <c r="G2441" i="29"/>
  <c r="G2442" i="29"/>
  <c r="G2443" i="29"/>
  <c r="G2444" i="29"/>
  <c r="G2445" i="29"/>
  <c r="G2446" i="29"/>
  <c r="G2447" i="29"/>
  <c r="G2448" i="29"/>
  <c r="G2449" i="29"/>
  <c r="G2450" i="29"/>
  <c r="G2451" i="29"/>
  <c r="G2452" i="29"/>
  <c r="G2453" i="29"/>
  <c r="G2454" i="29"/>
  <c r="G2455" i="29"/>
  <c r="G2456" i="29"/>
  <c r="G2457" i="29"/>
  <c r="G2458" i="29"/>
  <c r="G2459" i="29"/>
  <c r="G2460" i="29"/>
  <c r="G2461" i="29"/>
  <c r="G2462" i="29"/>
  <c r="G2463" i="29"/>
  <c r="G2464" i="29"/>
  <c r="G2465" i="29"/>
  <c r="G2466" i="29"/>
  <c r="G2467" i="29"/>
  <c r="G2468" i="29"/>
  <c r="G2469" i="29"/>
  <c r="G2470" i="29"/>
  <c r="G2471" i="29"/>
  <c r="G2472" i="29"/>
  <c r="G2473" i="29"/>
  <c r="G2474" i="29"/>
  <c r="G2475" i="29"/>
  <c r="G2476" i="29"/>
  <c r="G2477" i="29"/>
  <c r="G2478" i="29"/>
  <c r="G2479" i="29"/>
  <c r="G2480" i="29"/>
  <c r="G2481" i="29"/>
  <c r="G2482" i="29"/>
  <c r="G2483" i="29"/>
  <c r="G2484" i="29"/>
  <c r="G2485" i="29"/>
  <c r="G2486" i="29"/>
  <c r="G2487" i="29"/>
  <c r="G2488" i="29"/>
  <c r="G2489" i="29"/>
  <c r="G2490" i="29"/>
  <c r="G2491" i="29"/>
  <c r="G2492" i="29"/>
  <c r="G2493" i="29"/>
  <c r="G2494" i="29"/>
  <c r="G2495" i="29"/>
  <c r="G2496" i="29"/>
  <c r="G2497" i="29"/>
  <c r="G2498" i="29"/>
  <c r="G2499" i="29"/>
  <c r="G2500" i="29"/>
  <c r="G2501" i="29"/>
  <c r="G2502" i="29"/>
  <c r="G2503" i="29"/>
  <c r="G2504" i="29"/>
  <c r="G2505" i="29"/>
  <c r="G2506" i="29"/>
  <c r="G2507" i="29"/>
  <c r="G2508" i="29"/>
  <c r="G2509" i="29"/>
  <c r="G2510" i="29"/>
  <c r="G2511" i="29"/>
  <c r="G2512" i="29"/>
  <c r="G2513" i="29"/>
  <c r="G2514" i="29"/>
  <c r="G2515" i="29"/>
  <c r="G2516" i="29"/>
  <c r="G2517" i="29"/>
  <c r="G2518" i="29"/>
  <c r="G2519" i="29"/>
  <c r="G2520" i="29"/>
  <c r="G2521" i="29"/>
  <c r="G2522" i="29"/>
  <c r="G2523" i="29"/>
  <c r="G2524" i="29"/>
  <c r="G2525" i="29"/>
  <c r="G2526" i="29"/>
  <c r="G2527" i="29"/>
  <c r="G2528" i="29"/>
  <c r="G2529" i="29"/>
  <c r="G2530" i="29"/>
  <c r="G2531" i="29"/>
  <c r="G2532" i="29"/>
  <c r="G2533" i="29"/>
  <c r="G2534" i="29"/>
  <c r="G2535" i="29"/>
  <c r="G2536" i="29"/>
  <c r="G2537" i="29"/>
  <c r="G2538" i="29"/>
  <c r="G2539" i="29"/>
  <c r="G2540" i="29"/>
  <c r="G2541" i="29"/>
  <c r="G2542" i="29"/>
  <c r="G2543" i="29"/>
  <c r="G2544" i="29"/>
  <c r="G2545" i="29"/>
  <c r="G2546" i="29"/>
  <c r="G2547" i="29"/>
  <c r="G2548" i="29"/>
  <c r="G2549" i="29"/>
  <c r="G2550" i="29"/>
  <c r="G2551" i="29"/>
  <c r="G2552" i="29"/>
  <c r="G2553" i="29"/>
  <c r="G2554" i="29"/>
  <c r="G2555" i="29"/>
  <c r="G2556" i="29"/>
  <c r="G2557" i="29"/>
  <c r="G2558" i="29"/>
  <c r="G2559" i="29"/>
  <c r="G2560" i="29"/>
  <c r="G2561" i="29"/>
  <c r="G2562" i="29"/>
  <c r="G2563" i="29"/>
  <c r="G2564" i="29"/>
  <c r="G2565" i="29"/>
  <c r="G2566" i="29"/>
  <c r="G2567" i="29"/>
  <c r="G2568" i="29"/>
  <c r="G2569" i="29"/>
  <c r="G2570" i="29"/>
  <c r="G2571" i="29"/>
  <c r="G2572" i="29"/>
  <c r="G2573" i="29"/>
  <c r="G2574" i="29"/>
  <c r="G2575" i="29"/>
  <c r="G2576" i="29"/>
  <c r="G2577" i="29"/>
  <c r="G2578" i="29"/>
  <c r="G2579" i="29"/>
  <c r="G2580" i="29"/>
  <c r="G2581" i="29"/>
  <c r="G2582" i="29"/>
  <c r="G2583" i="29"/>
  <c r="G2584" i="29"/>
  <c r="G2585" i="29"/>
  <c r="G2586" i="29"/>
  <c r="G2587" i="29"/>
  <c r="G2588" i="29"/>
  <c r="G2589" i="29"/>
  <c r="G2590" i="29"/>
  <c r="G2591" i="29"/>
  <c r="G2592" i="29"/>
  <c r="G2593" i="29"/>
  <c r="G2594" i="29"/>
  <c r="G2595" i="29"/>
  <c r="G2596" i="29"/>
  <c r="G2597" i="29"/>
  <c r="G2598" i="29"/>
  <c r="G2599" i="29"/>
  <c r="G2600" i="29"/>
  <c r="G2601" i="29"/>
  <c r="G2602" i="29"/>
  <c r="G2603" i="29"/>
  <c r="G2604" i="29"/>
  <c r="G2605" i="29"/>
  <c r="G2606" i="29"/>
  <c r="G2607" i="29"/>
  <c r="G2608" i="29"/>
  <c r="G2609" i="29"/>
  <c r="G2610" i="29"/>
  <c r="G2611" i="29"/>
  <c r="G2612" i="29"/>
  <c r="G2613" i="29"/>
  <c r="G2614" i="29"/>
  <c r="G2615" i="29"/>
  <c r="G2616" i="29"/>
  <c r="G2617" i="29"/>
  <c r="G2618" i="29"/>
  <c r="G2619" i="29"/>
  <c r="G2620" i="29"/>
  <c r="G2621" i="29"/>
  <c r="G2622" i="29"/>
  <c r="G2623" i="29"/>
  <c r="G2624" i="29"/>
  <c r="G2625" i="29"/>
  <c r="G2626" i="29"/>
  <c r="G2627" i="29"/>
  <c r="G2628" i="29"/>
  <c r="G2629" i="29"/>
  <c r="G2630" i="29"/>
  <c r="G2631" i="29"/>
  <c r="G2632" i="29"/>
  <c r="G2633" i="29"/>
  <c r="G2634" i="29"/>
  <c r="G2635" i="29"/>
  <c r="G2636" i="29"/>
  <c r="G2637" i="29"/>
  <c r="G2638" i="29"/>
  <c r="G2639" i="29"/>
  <c r="G2640" i="29"/>
  <c r="G2641" i="29"/>
  <c r="G2642" i="29"/>
  <c r="G2643" i="29"/>
  <c r="G2644" i="29"/>
  <c r="G2645" i="29"/>
  <c r="G2646" i="29"/>
  <c r="G2647" i="29"/>
  <c r="G2648" i="29"/>
  <c r="G2649" i="29"/>
  <c r="G2650" i="29"/>
  <c r="G2651" i="29"/>
  <c r="G2652" i="29"/>
  <c r="G2653" i="29"/>
  <c r="G2654" i="29"/>
  <c r="G2655" i="29"/>
  <c r="G2656" i="29"/>
  <c r="G2657" i="29"/>
  <c r="G2658" i="29"/>
  <c r="G2659" i="29"/>
  <c r="G2660" i="29"/>
  <c r="G2661" i="29"/>
  <c r="G2662" i="29"/>
  <c r="G2663" i="29"/>
  <c r="G2664" i="29"/>
  <c r="G2665" i="29"/>
  <c r="G2666" i="29"/>
  <c r="G2667" i="29"/>
  <c r="G2668" i="29"/>
  <c r="G2669" i="29"/>
  <c r="G2670" i="29"/>
  <c r="G2671" i="29"/>
  <c r="G2672" i="29"/>
  <c r="G2673" i="29"/>
  <c r="G2674" i="29"/>
  <c r="G2675" i="29"/>
  <c r="G2676" i="29"/>
  <c r="G2677" i="29"/>
  <c r="G2678" i="29"/>
  <c r="G2679" i="29"/>
  <c r="G2680" i="29"/>
  <c r="G2681" i="29"/>
  <c r="G2682" i="29"/>
  <c r="G2683" i="29"/>
  <c r="G2684" i="29"/>
  <c r="G2685" i="29"/>
  <c r="G2686" i="29"/>
  <c r="G2687" i="29"/>
  <c r="G2688" i="29"/>
  <c r="G2689" i="29"/>
  <c r="G2690" i="29"/>
  <c r="G2691" i="29"/>
  <c r="G2692" i="29"/>
  <c r="G2693" i="29"/>
  <c r="G2694" i="29"/>
  <c r="G2695" i="29"/>
  <c r="G2696" i="29"/>
  <c r="G2697" i="29"/>
  <c r="G2698" i="29"/>
  <c r="G2699" i="29"/>
  <c r="G2700" i="29"/>
  <c r="G2701" i="29"/>
  <c r="G2702" i="29"/>
  <c r="G2703" i="29"/>
  <c r="G2704" i="29"/>
  <c r="G2705" i="29"/>
  <c r="G2706" i="29"/>
  <c r="G2707" i="29"/>
  <c r="G2708" i="29"/>
  <c r="G2709" i="29"/>
  <c r="G2710" i="29"/>
  <c r="G2711" i="29"/>
  <c r="G2712" i="29"/>
  <c r="G2713" i="29"/>
  <c r="G2714" i="29"/>
  <c r="G2715" i="29"/>
  <c r="G2716" i="29"/>
  <c r="G2717" i="29"/>
  <c r="G2718" i="29"/>
  <c r="G2719" i="29"/>
  <c r="G2720" i="29"/>
  <c r="G2721" i="29"/>
  <c r="G2722" i="29"/>
  <c r="G2723" i="29"/>
  <c r="G2724" i="29"/>
  <c r="G2725" i="29"/>
  <c r="G2726" i="29"/>
  <c r="G2727" i="29"/>
  <c r="G2728" i="29"/>
  <c r="G2729" i="29"/>
  <c r="G2730" i="29"/>
  <c r="G2731" i="29"/>
  <c r="G2732" i="29"/>
  <c r="G2733" i="29"/>
  <c r="G2734" i="29"/>
  <c r="G2735" i="29"/>
  <c r="G2736" i="29"/>
  <c r="G2737" i="29"/>
  <c r="G2738" i="29"/>
  <c r="G2739" i="29"/>
  <c r="G2740" i="29"/>
  <c r="G2741" i="29"/>
  <c r="G2742" i="29"/>
  <c r="G2743" i="29"/>
  <c r="G2744" i="29"/>
  <c r="G2745" i="29"/>
  <c r="G2746" i="29"/>
  <c r="G2747" i="29"/>
  <c r="G2748" i="29"/>
  <c r="G2749" i="29"/>
  <c r="G2750" i="29"/>
  <c r="G2751" i="29"/>
  <c r="G2752" i="29"/>
  <c r="G2753" i="29"/>
  <c r="G2754" i="29"/>
  <c r="G2755" i="29"/>
  <c r="G2756" i="29"/>
  <c r="G2757" i="29"/>
  <c r="G2758" i="29"/>
  <c r="G2759" i="29"/>
  <c r="G2760" i="29"/>
  <c r="G2761" i="29"/>
  <c r="G2762" i="29"/>
  <c r="G2763" i="29"/>
  <c r="G2764" i="29"/>
  <c r="G2765" i="29"/>
  <c r="G2766" i="29"/>
  <c r="G2767" i="29"/>
  <c r="G2768" i="29"/>
  <c r="G2769" i="29"/>
  <c r="G2770" i="29"/>
  <c r="G2771" i="29"/>
  <c r="G2772" i="29"/>
  <c r="G2773" i="29"/>
  <c r="G2774" i="29"/>
  <c r="G2775" i="29"/>
  <c r="G2776" i="29"/>
  <c r="G2777" i="29"/>
  <c r="G2778" i="29"/>
  <c r="G2779" i="29"/>
  <c r="G2780" i="29"/>
  <c r="G2781" i="29"/>
  <c r="G2782" i="29"/>
  <c r="G2783" i="29"/>
  <c r="G2784" i="29"/>
  <c r="G2785" i="29"/>
  <c r="G2786" i="29"/>
  <c r="G2787" i="29"/>
  <c r="G2788" i="29"/>
  <c r="G2789" i="29"/>
  <c r="G2790" i="29"/>
  <c r="G2791" i="29"/>
  <c r="G2792" i="29"/>
  <c r="G2793" i="29"/>
  <c r="G2794" i="29"/>
  <c r="G2795" i="29"/>
  <c r="G2796" i="29"/>
  <c r="G2797" i="29"/>
  <c r="G2798" i="29"/>
  <c r="G2799" i="29"/>
  <c r="G2800" i="29"/>
  <c r="G2801" i="29"/>
  <c r="G2802" i="29"/>
  <c r="G2803" i="29"/>
  <c r="G2804" i="29"/>
  <c r="G2805" i="29"/>
  <c r="G2806" i="29"/>
  <c r="G2807" i="29"/>
  <c r="G2808" i="29"/>
  <c r="G2809" i="29"/>
  <c r="G2810" i="29"/>
  <c r="G2811" i="29"/>
  <c r="G2812" i="29"/>
  <c r="G2813" i="29"/>
  <c r="G2814" i="29"/>
  <c r="G2815" i="29"/>
  <c r="G2816" i="29"/>
  <c r="G2817" i="29"/>
  <c r="G2818" i="29"/>
  <c r="G2819" i="29"/>
  <c r="G2820" i="29"/>
  <c r="G2821" i="29"/>
  <c r="G2822" i="29"/>
  <c r="G2823" i="29"/>
  <c r="G2824" i="29"/>
  <c r="G2825" i="29"/>
  <c r="G2826" i="29"/>
  <c r="G2827" i="29"/>
  <c r="G2828" i="29"/>
  <c r="G2829" i="29"/>
  <c r="G2830" i="29"/>
  <c r="G2831" i="29"/>
  <c r="G2832" i="29"/>
  <c r="G2833" i="29"/>
  <c r="G2834" i="29"/>
  <c r="G2835" i="29"/>
  <c r="G2836" i="29"/>
  <c r="G2837" i="29"/>
  <c r="G2838" i="29"/>
  <c r="G2839" i="29"/>
  <c r="G2840" i="29"/>
  <c r="G2841" i="29"/>
  <c r="G2842" i="29"/>
  <c r="G2843" i="29"/>
  <c r="G2844" i="29"/>
  <c r="G2845" i="29"/>
  <c r="G2846" i="29"/>
  <c r="G2847" i="29"/>
  <c r="G2848" i="29"/>
  <c r="G2849" i="29"/>
  <c r="G2850" i="29"/>
  <c r="G2851" i="29"/>
  <c r="G2852" i="29"/>
  <c r="G2853" i="29"/>
  <c r="G2854" i="29"/>
  <c r="G2855" i="29"/>
  <c r="G2856" i="29"/>
  <c r="G2857" i="29"/>
  <c r="G2858" i="29"/>
  <c r="G2859" i="29"/>
  <c r="G2860" i="29"/>
  <c r="G2861" i="29"/>
  <c r="G2862" i="29"/>
  <c r="G2863" i="29"/>
  <c r="G2864" i="29"/>
  <c r="G2865" i="29"/>
  <c r="G2866" i="29"/>
  <c r="G2867" i="29"/>
  <c r="G2868" i="29"/>
  <c r="G2869" i="29"/>
  <c r="G2870" i="29"/>
  <c r="G2871" i="29"/>
  <c r="G2872" i="29"/>
  <c r="G2873" i="29"/>
  <c r="G2874" i="29"/>
  <c r="G2875" i="29"/>
  <c r="G2876" i="29"/>
  <c r="G2877" i="29"/>
  <c r="G2878" i="29"/>
  <c r="G2879" i="29"/>
  <c r="G2880" i="29"/>
  <c r="G2881" i="29"/>
  <c r="G2882" i="29"/>
  <c r="G2883" i="29"/>
  <c r="G2884" i="29"/>
  <c r="G2885" i="29"/>
  <c r="G2886" i="29"/>
  <c r="G2887" i="29"/>
  <c r="G2888" i="29"/>
  <c r="G2889" i="29"/>
  <c r="G2890" i="29"/>
  <c r="G2891" i="29"/>
  <c r="G2892" i="29"/>
  <c r="G2893" i="29"/>
  <c r="G2894" i="29"/>
  <c r="G2895" i="29"/>
  <c r="G2896" i="29"/>
  <c r="G2897" i="29"/>
  <c r="G2898" i="29"/>
  <c r="G2899" i="29"/>
  <c r="G2900" i="29"/>
  <c r="G2901" i="29"/>
  <c r="G2902" i="29"/>
  <c r="G2903" i="29"/>
  <c r="G2904" i="29"/>
  <c r="G2905" i="29"/>
  <c r="G2906" i="29"/>
  <c r="G2907" i="29"/>
  <c r="G2908" i="29"/>
  <c r="G2909" i="29"/>
  <c r="G2910" i="29"/>
  <c r="G2911" i="29"/>
  <c r="G2912" i="29"/>
  <c r="G2913" i="29"/>
  <c r="G2914" i="29"/>
  <c r="G2915" i="29"/>
  <c r="G2916" i="29"/>
  <c r="G2917" i="29"/>
  <c r="G2918" i="29"/>
  <c r="G2919" i="29"/>
  <c r="G2920" i="29"/>
  <c r="G2921" i="29"/>
  <c r="G2922" i="29"/>
  <c r="G2923" i="29"/>
  <c r="G2924" i="29"/>
  <c r="G2925" i="29"/>
  <c r="G2926" i="29"/>
  <c r="G2927" i="29"/>
  <c r="G2928" i="29"/>
  <c r="G2929" i="29"/>
  <c r="G2930" i="29"/>
  <c r="G2931" i="29"/>
  <c r="G2932" i="29"/>
  <c r="G2933" i="29"/>
  <c r="G2934" i="29"/>
  <c r="G2935" i="29"/>
  <c r="G2936" i="29"/>
  <c r="G2937" i="29"/>
  <c r="G2938" i="29"/>
  <c r="G2939" i="29"/>
  <c r="G2940" i="29"/>
  <c r="G2941" i="29"/>
  <c r="G2942" i="29"/>
  <c r="G2943" i="29"/>
  <c r="G2944" i="29"/>
  <c r="G2945" i="29"/>
  <c r="G2946" i="29"/>
  <c r="G2947" i="29"/>
  <c r="G2948" i="29"/>
  <c r="G2949" i="29"/>
  <c r="G2950" i="29"/>
  <c r="G2951" i="29"/>
  <c r="G2952" i="29"/>
  <c r="G2953" i="29"/>
  <c r="G2954" i="29"/>
  <c r="G2955" i="29"/>
  <c r="G2956" i="29"/>
  <c r="G2957" i="29"/>
  <c r="G2958" i="29"/>
  <c r="G2959" i="29"/>
  <c r="G2960" i="29"/>
  <c r="G2961" i="29"/>
  <c r="G2962" i="29"/>
  <c r="G2963" i="29"/>
  <c r="G2964" i="29"/>
  <c r="G2965" i="29"/>
  <c r="G2966" i="29"/>
  <c r="G2967" i="29"/>
  <c r="G2968" i="29"/>
  <c r="G2969" i="29"/>
  <c r="G2970" i="29"/>
  <c r="G2971" i="29"/>
  <c r="G2972" i="29"/>
  <c r="G2973" i="29"/>
  <c r="G2974" i="29"/>
  <c r="G2975" i="29"/>
  <c r="G2976" i="29"/>
  <c r="G2977" i="29"/>
  <c r="G2978" i="29"/>
  <c r="G2979" i="29"/>
  <c r="G2980" i="29"/>
  <c r="G2981" i="29"/>
  <c r="G2982" i="29"/>
  <c r="G2983" i="29"/>
  <c r="G2984" i="29"/>
  <c r="G2985" i="29"/>
  <c r="G2986" i="29"/>
  <c r="G2987" i="29"/>
  <c r="G2988" i="29"/>
  <c r="G2989" i="29"/>
  <c r="G2990" i="29"/>
  <c r="G2991" i="29"/>
  <c r="G2992" i="29"/>
  <c r="G2993" i="29"/>
  <c r="G2994" i="29"/>
  <c r="G2995" i="29"/>
  <c r="G2996" i="29"/>
  <c r="G2997" i="29"/>
  <c r="G2998" i="29"/>
  <c r="G2999" i="29"/>
  <c r="G3000" i="29"/>
  <c r="G3001" i="29"/>
  <c r="G3002" i="29"/>
  <c r="G3003" i="29"/>
  <c r="G3004" i="29"/>
  <c r="G3005" i="29"/>
  <c r="G3006" i="29"/>
  <c r="G3007" i="29"/>
  <c r="G3008" i="29"/>
  <c r="G3009" i="29"/>
  <c r="G3010" i="29"/>
  <c r="G3011" i="29"/>
  <c r="G3012" i="29"/>
  <c r="G3013" i="29"/>
  <c r="G3014" i="29"/>
  <c r="G3015" i="29"/>
  <c r="G3016" i="29"/>
  <c r="G3017" i="29"/>
  <c r="G3018" i="29"/>
  <c r="G3019" i="29"/>
  <c r="G3020" i="29"/>
  <c r="G3021" i="29"/>
  <c r="G3022" i="29"/>
  <c r="G3023" i="29"/>
  <c r="G3024" i="29"/>
  <c r="G3025" i="29"/>
  <c r="G3026" i="29"/>
  <c r="G3027" i="29"/>
  <c r="G3028" i="29"/>
  <c r="G3029" i="29"/>
  <c r="G3030" i="29"/>
  <c r="G3031" i="29"/>
  <c r="G3032" i="29"/>
  <c r="G3033" i="29"/>
  <c r="G3034" i="29"/>
  <c r="G3035" i="29"/>
  <c r="G3036" i="29"/>
  <c r="G3037" i="29"/>
  <c r="G3038" i="29"/>
  <c r="G3039" i="29"/>
  <c r="G3040" i="29"/>
  <c r="G3041" i="29"/>
  <c r="G3042" i="29"/>
  <c r="G3043" i="29"/>
  <c r="G3044" i="29"/>
  <c r="G3045" i="29"/>
  <c r="G3046" i="29"/>
  <c r="G3047" i="29"/>
  <c r="G3048" i="29"/>
  <c r="G3049" i="29"/>
  <c r="G3050" i="29"/>
  <c r="G3051" i="29"/>
  <c r="G3052" i="29"/>
  <c r="G3053" i="29"/>
  <c r="G3054" i="29"/>
  <c r="G3055" i="29"/>
  <c r="G3056" i="29"/>
  <c r="G3057" i="29"/>
  <c r="G3058" i="29"/>
  <c r="G3059" i="29"/>
  <c r="G3060" i="29"/>
  <c r="G3061" i="29"/>
  <c r="G3062" i="29"/>
  <c r="G3063" i="29"/>
  <c r="G3064" i="29"/>
  <c r="G3065" i="29"/>
  <c r="G3066" i="29"/>
  <c r="G3067" i="29"/>
  <c r="G3068" i="29"/>
  <c r="G3069" i="29"/>
  <c r="G3070" i="29"/>
  <c r="G3071" i="29"/>
  <c r="G3072" i="29"/>
  <c r="G3073" i="29"/>
  <c r="G3074" i="29"/>
  <c r="G3075" i="29"/>
  <c r="G3076" i="29"/>
  <c r="G3077" i="29"/>
  <c r="G3078" i="29"/>
  <c r="G3079" i="29"/>
  <c r="G3080" i="29"/>
  <c r="G3081" i="29"/>
  <c r="G3082" i="29"/>
  <c r="G3083" i="29"/>
  <c r="G3084" i="29"/>
  <c r="G3085" i="29"/>
  <c r="G3086" i="29"/>
  <c r="G3087" i="29"/>
  <c r="G3088" i="29"/>
  <c r="G3089" i="29"/>
  <c r="G3090" i="29"/>
  <c r="G3091" i="29"/>
  <c r="G3092" i="29"/>
  <c r="G3093" i="29"/>
  <c r="G3094" i="29"/>
  <c r="G3095" i="29"/>
  <c r="G3096" i="29"/>
  <c r="G3097" i="29"/>
  <c r="G3098" i="29"/>
  <c r="G3099" i="29"/>
  <c r="G3100" i="29"/>
  <c r="G3101" i="29"/>
  <c r="G3102" i="29"/>
  <c r="G3103" i="29"/>
  <c r="G3104" i="29"/>
  <c r="G3105" i="29"/>
  <c r="G3106" i="29"/>
  <c r="G3107" i="29"/>
  <c r="G3108" i="29"/>
  <c r="G3109" i="29"/>
  <c r="G3110" i="29"/>
  <c r="G3111" i="29"/>
  <c r="G3112" i="29"/>
  <c r="G3113" i="29"/>
  <c r="G3114" i="29"/>
  <c r="G3115" i="29"/>
  <c r="G3116" i="29"/>
  <c r="G3117" i="29"/>
  <c r="G3118" i="29"/>
  <c r="G3119" i="29"/>
  <c r="G3120" i="29"/>
  <c r="G3121" i="29"/>
  <c r="G3122" i="29"/>
  <c r="G3123" i="29"/>
  <c r="G3124" i="29"/>
  <c r="G3125" i="29"/>
  <c r="G3126" i="29"/>
  <c r="G3127" i="29"/>
  <c r="G3128" i="29"/>
  <c r="G3129" i="29"/>
  <c r="G3130" i="29"/>
  <c r="G3131" i="29"/>
  <c r="G3132" i="29"/>
  <c r="G3133" i="29"/>
  <c r="G3134" i="29"/>
  <c r="G3135" i="29"/>
  <c r="G3136" i="29"/>
  <c r="G3137" i="29"/>
  <c r="G3138" i="29"/>
  <c r="G3139" i="29"/>
  <c r="G3140" i="29"/>
  <c r="G3141" i="29"/>
  <c r="G3142" i="29"/>
  <c r="G3143" i="29"/>
  <c r="G3144" i="29"/>
  <c r="G3145" i="29"/>
  <c r="G3146" i="29"/>
  <c r="G3147" i="29"/>
  <c r="G3148" i="29"/>
  <c r="G3149" i="29"/>
  <c r="G3150" i="29"/>
  <c r="G3151" i="29"/>
  <c r="G3152" i="29"/>
  <c r="G3153" i="29"/>
  <c r="G3154" i="29"/>
  <c r="G3155" i="29"/>
  <c r="G3156" i="29"/>
  <c r="G3157" i="29"/>
  <c r="G3158" i="29"/>
  <c r="G3159" i="29"/>
  <c r="G3160" i="29"/>
  <c r="G3161" i="29"/>
  <c r="G3162" i="29"/>
  <c r="G3163" i="29"/>
  <c r="G3164" i="29"/>
  <c r="G3165" i="29"/>
  <c r="G3166" i="29"/>
  <c r="G3167" i="29"/>
  <c r="G3168" i="29"/>
  <c r="G3169" i="29"/>
  <c r="G3170" i="29"/>
  <c r="G3171" i="29"/>
  <c r="G3172" i="29"/>
  <c r="G3173" i="29"/>
  <c r="G3174" i="29"/>
  <c r="G3175" i="29"/>
  <c r="G3176" i="29"/>
  <c r="G3177" i="29"/>
  <c r="G3178" i="29"/>
  <c r="G3179" i="29"/>
  <c r="G3180" i="29"/>
  <c r="G3181" i="29"/>
  <c r="G3182" i="29"/>
  <c r="G3183" i="29"/>
  <c r="G3184" i="29"/>
  <c r="G3185" i="29"/>
  <c r="G3186" i="29"/>
  <c r="G3187" i="29"/>
  <c r="G3188" i="29"/>
  <c r="G3189" i="29"/>
  <c r="G3190" i="29"/>
  <c r="G3191" i="29"/>
  <c r="G3192" i="29"/>
  <c r="G3193" i="29"/>
  <c r="G3194" i="29"/>
  <c r="G3195" i="29"/>
  <c r="G3196" i="29"/>
  <c r="G3197" i="29"/>
  <c r="G3198" i="29"/>
  <c r="G3199" i="29"/>
  <c r="G3200" i="29"/>
  <c r="G3201" i="29"/>
  <c r="G3202" i="29"/>
  <c r="G3203" i="29"/>
  <c r="G3204" i="29"/>
  <c r="G3205" i="29"/>
  <c r="G3206" i="29"/>
  <c r="G3207" i="29"/>
  <c r="G3208" i="29"/>
  <c r="G3209" i="29"/>
  <c r="G3210" i="29"/>
  <c r="G3211" i="29"/>
  <c r="G3212" i="29"/>
  <c r="G3213" i="29"/>
  <c r="G3214" i="29"/>
  <c r="G3215" i="29"/>
  <c r="G3216" i="29"/>
  <c r="G3217" i="29"/>
  <c r="G3218" i="29"/>
  <c r="G3219" i="29"/>
  <c r="G3220" i="29"/>
  <c r="G3221" i="29"/>
  <c r="G3222" i="29"/>
  <c r="G3223" i="29"/>
  <c r="G3224" i="29"/>
  <c r="G3225" i="29"/>
  <c r="G3226" i="29"/>
  <c r="G3227" i="29"/>
  <c r="G3228" i="29"/>
  <c r="G3229" i="29"/>
  <c r="G3230" i="29"/>
  <c r="G3231" i="29"/>
  <c r="G3232" i="29"/>
  <c r="G3233" i="29"/>
  <c r="G3234" i="29"/>
  <c r="G3235" i="29"/>
  <c r="G3236" i="29"/>
  <c r="G3237" i="29"/>
  <c r="G3238" i="29"/>
  <c r="G3239" i="29"/>
  <c r="G3240" i="29"/>
  <c r="G3241" i="29"/>
  <c r="G3242" i="29"/>
  <c r="G3243" i="29"/>
  <c r="G3244" i="29"/>
  <c r="G3245" i="29"/>
  <c r="G3246" i="29"/>
  <c r="G3247" i="29"/>
  <c r="G3248" i="29"/>
  <c r="G3249" i="29"/>
  <c r="G3250" i="29"/>
  <c r="G3251" i="29"/>
  <c r="G3252" i="29"/>
  <c r="G3253" i="29"/>
  <c r="G3254" i="29"/>
  <c r="G3255" i="29"/>
  <c r="G3256" i="29"/>
  <c r="G3257" i="29"/>
  <c r="G3258" i="29"/>
  <c r="G3259" i="29"/>
  <c r="G3260" i="29"/>
  <c r="G3261" i="29"/>
  <c r="G3262" i="29"/>
  <c r="G3263" i="29"/>
  <c r="G3264" i="29"/>
  <c r="G3265" i="29"/>
  <c r="G3266" i="29"/>
  <c r="G3267" i="29"/>
  <c r="G3268" i="29"/>
  <c r="G3269" i="29"/>
  <c r="G3270" i="29"/>
  <c r="G3271" i="29"/>
  <c r="G3272" i="29"/>
  <c r="G3273" i="29"/>
  <c r="G3274" i="29"/>
  <c r="G3275" i="29"/>
  <c r="G3276" i="29"/>
  <c r="G3277" i="29"/>
  <c r="G3278" i="29"/>
  <c r="G3279" i="29"/>
  <c r="G3280" i="29"/>
  <c r="G3281" i="29"/>
  <c r="G3282" i="29"/>
  <c r="G3283" i="29"/>
  <c r="G3284" i="29"/>
  <c r="G3285" i="29"/>
  <c r="G3286" i="29"/>
  <c r="G3287" i="29"/>
  <c r="G3288" i="29"/>
  <c r="G3289" i="29"/>
  <c r="G3290" i="29"/>
  <c r="G3291" i="29"/>
  <c r="G3292" i="29"/>
  <c r="G3293" i="29"/>
  <c r="G3294" i="29"/>
  <c r="G3295" i="29"/>
  <c r="G3296" i="29"/>
  <c r="G3297" i="29"/>
  <c r="G3298" i="29"/>
  <c r="G3299" i="29"/>
  <c r="G3300" i="29"/>
  <c r="G3301" i="29"/>
  <c r="G3302" i="29"/>
  <c r="G3303" i="29"/>
  <c r="G3304" i="29"/>
  <c r="G3305" i="29"/>
  <c r="G3306" i="29"/>
  <c r="G3307" i="29"/>
  <c r="G3308" i="29"/>
  <c r="G3309" i="29"/>
  <c r="G3310" i="29"/>
  <c r="G3311" i="29"/>
  <c r="G3312" i="29"/>
  <c r="G3313" i="29"/>
  <c r="G3314" i="29"/>
  <c r="G3315" i="29"/>
  <c r="G3316" i="29"/>
  <c r="G3317" i="29"/>
  <c r="G3318" i="29"/>
  <c r="G3319" i="29"/>
  <c r="G3320" i="29"/>
  <c r="G3321" i="29"/>
  <c r="G3322" i="29"/>
  <c r="G3323" i="29"/>
  <c r="G3324" i="29"/>
  <c r="G3325" i="29"/>
  <c r="G3326" i="29"/>
  <c r="G3327" i="29"/>
  <c r="G3328" i="29"/>
  <c r="G3329" i="29"/>
  <c r="G3330" i="29"/>
  <c r="G3331" i="29"/>
  <c r="G3332" i="29"/>
  <c r="G3333" i="29"/>
  <c r="G3334" i="29"/>
  <c r="G3335" i="29"/>
  <c r="G3336" i="29"/>
  <c r="G3337" i="29"/>
  <c r="G3338" i="29"/>
  <c r="G3339" i="29"/>
  <c r="G3340" i="29"/>
  <c r="G3341" i="29"/>
  <c r="G3342" i="29"/>
  <c r="G3343" i="29"/>
  <c r="G3344" i="29"/>
  <c r="G3345" i="29"/>
  <c r="G3346" i="29"/>
  <c r="G3347" i="29"/>
  <c r="G3348" i="29"/>
  <c r="G3349" i="29"/>
  <c r="G3350" i="29"/>
  <c r="G3351" i="29"/>
  <c r="G3352" i="29"/>
  <c r="G3353" i="29"/>
  <c r="G3354" i="29"/>
  <c r="G3355" i="29"/>
  <c r="G3356" i="29"/>
  <c r="G3357" i="29"/>
  <c r="G3358" i="29"/>
  <c r="G3359" i="29"/>
  <c r="G3360" i="29"/>
  <c r="G3361" i="29"/>
  <c r="G3362" i="29"/>
  <c r="G3363" i="29"/>
  <c r="G3364" i="29"/>
  <c r="G3365" i="29"/>
  <c r="G3366" i="29"/>
  <c r="G3367" i="29"/>
  <c r="G3368" i="29"/>
  <c r="G3369" i="29"/>
  <c r="G3370" i="29"/>
  <c r="G3371" i="29"/>
  <c r="G3372" i="29"/>
  <c r="G3373" i="29"/>
  <c r="G3374" i="29"/>
  <c r="G3375" i="29"/>
  <c r="G3376" i="29"/>
  <c r="G3377" i="29"/>
  <c r="G3378" i="29"/>
  <c r="G3379" i="29"/>
  <c r="G3380" i="29"/>
  <c r="G3381" i="29"/>
  <c r="G3382" i="29"/>
  <c r="G3383" i="29"/>
  <c r="G3384" i="29"/>
  <c r="G3385" i="29"/>
  <c r="G3386" i="29"/>
  <c r="G3387" i="29"/>
  <c r="G3388" i="29"/>
  <c r="G3389" i="29"/>
  <c r="G3390" i="29"/>
  <c r="G3391" i="29"/>
  <c r="G3392" i="29"/>
  <c r="G3393" i="29"/>
  <c r="G3394" i="29"/>
  <c r="G3395" i="29"/>
  <c r="G3396" i="29"/>
  <c r="G3397" i="29"/>
  <c r="G3398" i="29"/>
  <c r="G3399" i="29"/>
  <c r="G3400" i="29"/>
  <c r="G3401" i="29"/>
  <c r="G3402" i="29"/>
  <c r="G3403" i="29"/>
  <c r="G3404" i="29"/>
  <c r="G3405" i="29"/>
  <c r="G3406" i="29"/>
  <c r="G3407" i="29"/>
  <c r="G3408" i="29"/>
  <c r="G3409" i="29"/>
  <c r="G3410" i="29"/>
  <c r="G3411" i="29"/>
  <c r="G3412" i="29"/>
  <c r="G3413" i="29"/>
  <c r="G3414" i="29"/>
  <c r="G3415" i="29"/>
  <c r="G3416" i="29"/>
  <c r="G3417" i="29"/>
  <c r="G3418" i="29"/>
  <c r="G3419" i="29"/>
  <c r="G3420" i="29"/>
  <c r="G3421" i="29"/>
  <c r="G3422" i="29"/>
  <c r="G3423" i="29"/>
  <c r="G3424" i="29"/>
  <c r="G3425" i="29"/>
  <c r="G3426" i="29"/>
  <c r="G3427" i="29"/>
  <c r="G3428" i="29"/>
  <c r="G3429" i="29"/>
  <c r="G3430" i="29"/>
  <c r="G3431" i="29"/>
  <c r="G3432" i="29"/>
  <c r="G3433" i="29"/>
  <c r="G3434" i="29"/>
  <c r="G3435" i="29"/>
  <c r="G3436" i="29"/>
  <c r="G3437" i="29"/>
  <c r="G3438" i="29"/>
  <c r="G3439" i="29"/>
  <c r="G3440" i="29"/>
  <c r="G3441" i="29"/>
  <c r="G3442" i="29"/>
  <c r="G3443" i="29"/>
  <c r="G3444" i="29"/>
  <c r="G3445" i="29"/>
  <c r="G3446" i="29"/>
  <c r="G3447" i="29"/>
  <c r="G3448" i="29"/>
  <c r="G3449" i="29"/>
  <c r="G3450" i="29"/>
  <c r="G3451" i="29"/>
  <c r="G3452" i="29"/>
  <c r="G3453" i="29"/>
  <c r="G3454" i="29"/>
  <c r="G3455" i="29"/>
  <c r="G3456" i="29"/>
  <c r="G3457" i="29"/>
  <c r="G3458" i="29"/>
  <c r="G3459" i="29"/>
  <c r="G3460" i="29"/>
  <c r="G3461" i="29"/>
  <c r="G3462" i="29"/>
  <c r="G3463" i="29"/>
  <c r="G3464" i="29"/>
  <c r="G3465" i="29"/>
  <c r="G3466" i="29"/>
  <c r="G3467" i="29"/>
  <c r="G3468" i="29"/>
  <c r="G3469" i="29"/>
  <c r="G3470" i="29"/>
  <c r="G3471" i="29"/>
  <c r="G3472" i="29"/>
  <c r="G3473" i="29"/>
  <c r="G3474" i="29"/>
  <c r="G3475" i="29"/>
  <c r="G3476" i="29"/>
  <c r="G3477" i="29"/>
  <c r="G3478" i="29"/>
  <c r="G3479" i="29"/>
  <c r="G3480" i="29"/>
  <c r="G3481" i="29"/>
  <c r="G3482" i="29"/>
  <c r="G3483" i="29"/>
  <c r="G3484" i="29"/>
  <c r="G3485" i="29"/>
  <c r="G3486" i="29"/>
  <c r="G3487" i="29"/>
  <c r="G3488" i="29"/>
  <c r="G3489" i="29"/>
  <c r="G3490" i="29"/>
  <c r="G3491" i="29"/>
  <c r="G3492" i="29"/>
  <c r="G3493" i="29"/>
  <c r="G3494" i="29"/>
  <c r="G3495" i="29"/>
  <c r="G3496" i="29"/>
  <c r="G3497" i="29"/>
  <c r="G3498" i="29"/>
  <c r="G3499" i="29"/>
  <c r="G3500" i="29"/>
  <c r="G3501" i="29"/>
  <c r="G3502" i="29"/>
  <c r="G3503" i="29"/>
  <c r="G3504" i="29"/>
  <c r="G3505" i="29"/>
  <c r="G3506" i="29"/>
  <c r="G3507" i="29"/>
  <c r="G3508" i="29"/>
  <c r="G3509" i="29"/>
  <c r="G3510" i="29"/>
  <c r="G3511" i="29"/>
  <c r="G3512" i="29"/>
  <c r="G3513" i="29"/>
  <c r="G3514" i="29"/>
  <c r="G3515" i="29"/>
  <c r="G3516" i="29"/>
  <c r="G3517" i="29"/>
  <c r="G3518" i="29"/>
  <c r="G3519" i="29"/>
  <c r="G3520" i="29"/>
  <c r="G3521" i="29"/>
  <c r="G3522" i="29"/>
  <c r="G3523" i="29"/>
  <c r="G3524" i="29"/>
  <c r="G3525" i="29"/>
  <c r="G3526" i="29"/>
  <c r="G3527" i="29"/>
  <c r="G3528" i="29"/>
  <c r="G3529" i="29"/>
  <c r="G3530" i="29"/>
  <c r="G3531" i="29"/>
  <c r="G3532" i="29"/>
  <c r="G3533" i="29"/>
  <c r="G3534" i="29"/>
  <c r="G3535" i="29"/>
  <c r="G3536" i="29"/>
  <c r="G3537" i="29"/>
  <c r="G3538" i="29"/>
  <c r="G3539" i="29"/>
  <c r="G3540" i="29"/>
  <c r="G3541" i="29"/>
  <c r="G3542" i="29"/>
  <c r="G3543" i="29"/>
  <c r="G3544" i="29"/>
  <c r="G3545" i="29"/>
  <c r="G3546" i="29"/>
  <c r="G3547" i="29"/>
  <c r="G3548" i="29"/>
  <c r="G3549" i="29"/>
  <c r="G3550" i="29"/>
  <c r="G3551" i="29"/>
  <c r="G3552" i="29"/>
  <c r="G3553" i="29"/>
  <c r="G3554" i="29"/>
  <c r="G3555" i="29"/>
  <c r="G3556" i="29"/>
  <c r="G3557" i="29"/>
  <c r="G3558" i="29"/>
  <c r="G3559" i="29"/>
  <c r="G3560" i="29"/>
  <c r="G3561" i="29"/>
  <c r="G3562" i="29"/>
  <c r="G3563" i="29"/>
  <c r="G3564" i="29"/>
  <c r="G3565" i="29"/>
  <c r="G3566" i="29"/>
  <c r="G3567" i="29"/>
  <c r="G3568" i="29"/>
  <c r="G3569" i="29"/>
  <c r="G3570" i="29"/>
  <c r="G3571" i="29"/>
  <c r="G3572" i="29"/>
  <c r="G3573" i="29"/>
  <c r="G3574" i="29"/>
  <c r="G3575" i="29"/>
  <c r="G3576" i="29"/>
  <c r="G3577" i="29"/>
  <c r="G3578" i="29"/>
  <c r="G3579" i="29"/>
  <c r="G3580" i="29"/>
  <c r="G3581" i="29"/>
  <c r="G3582" i="29"/>
  <c r="G3583" i="29"/>
  <c r="G3584" i="29"/>
  <c r="G3585" i="29"/>
  <c r="G3586" i="29"/>
  <c r="G3587" i="29"/>
  <c r="G3588" i="29"/>
  <c r="G3589" i="29"/>
  <c r="G3590" i="29"/>
  <c r="G3591" i="29"/>
  <c r="G3592" i="29"/>
  <c r="G3593" i="29"/>
  <c r="G3594" i="29"/>
  <c r="G3595" i="29"/>
  <c r="G3596" i="29"/>
  <c r="G3597" i="29"/>
  <c r="G3598" i="29"/>
  <c r="G3599" i="29"/>
  <c r="G3600" i="29"/>
  <c r="G3601" i="29"/>
  <c r="G3602" i="29"/>
  <c r="G3603" i="29"/>
  <c r="G3604" i="29"/>
  <c r="G3605" i="29"/>
  <c r="G3606" i="29"/>
  <c r="G3607" i="29"/>
  <c r="G3608" i="29"/>
  <c r="G3609" i="29"/>
  <c r="G3610" i="29"/>
  <c r="G3611" i="29"/>
  <c r="G3612" i="29"/>
  <c r="G3613" i="29"/>
  <c r="G3614" i="29"/>
  <c r="G3615" i="29"/>
  <c r="G3616" i="29"/>
  <c r="G3617" i="29"/>
  <c r="G3618" i="29"/>
  <c r="G3619" i="29"/>
  <c r="G3620" i="29"/>
  <c r="G3621" i="29"/>
  <c r="G3622" i="29"/>
  <c r="G3623" i="29"/>
  <c r="G3624" i="29"/>
  <c r="G3625" i="29"/>
  <c r="G3626" i="29"/>
  <c r="G3627" i="29"/>
  <c r="G3628" i="29"/>
  <c r="G3629" i="29"/>
  <c r="G3630" i="29"/>
  <c r="G3631" i="29"/>
  <c r="G3632" i="29"/>
  <c r="G3633" i="29"/>
  <c r="G3634" i="29"/>
  <c r="G3635" i="29"/>
  <c r="G3636" i="29"/>
  <c r="G3637" i="29"/>
  <c r="G3638" i="29"/>
  <c r="G3639" i="29"/>
  <c r="G3640" i="29"/>
  <c r="G3641" i="29"/>
  <c r="G3642" i="29"/>
  <c r="G3643" i="29"/>
  <c r="G3644" i="29"/>
  <c r="G3645" i="29"/>
  <c r="G3646" i="29"/>
  <c r="G3647" i="29"/>
  <c r="G3648" i="29"/>
  <c r="G3649" i="29"/>
  <c r="G3650" i="29"/>
  <c r="G3651" i="29"/>
  <c r="G3652" i="29"/>
  <c r="G3653" i="29"/>
  <c r="G3654" i="29"/>
  <c r="G3655" i="29"/>
  <c r="G3656" i="29"/>
  <c r="G3657" i="29"/>
  <c r="G3658" i="29"/>
  <c r="G3659" i="29"/>
  <c r="G3660" i="29"/>
  <c r="G3661" i="29"/>
  <c r="G3662" i="29"/>
  <c r="G3663" i="29"/>
  <c r="G3664" i="29"/>
  <c r="G3665" i="29"/>
  <c r="G3666" i="29"/>
  <c r="G3667" i="29"/>
  <c r="G3668" i="29"/>
  <c r="G3669" i="29"/>
  <c r="G3670" i="29"/>
  <c r="G3671" i="29"/>
  <c r="G3672" i="29"/>
  <c r="G3673" i="29"/>
  <c r="G3674" i="29"/>
  <c r="G3675" i="29"/>
  <c r="G3676" i="29"/>
  <c r="G3677" i="29"/>
  <c r="G3678" i="29"/>
  <c r="G3679" i="29"/>
  <c r="G3680" i="29"/>
  <c r="G3681" i="29"/>
  <c r="G3682" i="29"/>
  <c r="G3683" i="29"/>
  <c r="G3684" i="29"/>
  <c r="G3685" i="29"/>
  <c r="G3686" i="29"/>
  <c r="G3687" i="29"/>
  <c r="G3688" i="29"/>
  <c r="G3689" i="29"/>
  <c r="G3690" i="29"/>
  <c r="G3691" i="29"/>
  <c r="G3692" i="29"/>
  <c r="G3693" i="29"/>
  <c r="G3694" i="29"/>
  <c r="G3695" i="29"/>
  <c r="G3696" i="29"/>
  <c r="G3697" i="29"/>
  <c r="G3698" i="29"/>
  <c r="G3699" i="29"/>
  <c r="G3700" i="29"/>
  <c r="G3701" i="29"/>
  <c r="G3702" i="29"/>
  <c r="G3703" i="29"/>
  <c r="G3704" i="29"/>
  <c r="G3705" i="29"/>
  <c r="G3706" i="29"/>
  <c r="G3707" i="29"/>
  <c r="G3708" i="29"/>
  <c r="G3709" i="29"/>
  <c r="G3710" i="29"/>
  <c r="G3711" i="29"/>
  <c r="G3712" i="29"/>
  <c r="G3713" i="29"/>
  <c r="G3714" i="29"/>
  <c r="G3715" i="29"/>
  <c r="G3716" i="29"/>
  <c r="G3717" i="29"/>
  <c r="G3718" i="29"/>
  <c r="G3719" i="29"/>
  <c r="G3720" i="29"/>
  <c r="G3721" i="29"/>
  <c r="G3722" i="29"/>
  <c r="G3723" i="29"/>
  <c r="G3724" i="29"/>
  <c r="G3725" i="29"/>
  <c r="G3726" i="29"/>
  <c r="G3727" i="29"/>
  <c r="G3728" i="29"/>
  <c r="G3729" i="29"/>
  <c r="G3730" i="29"/>
  <c r="G3731" i="29"/>
  <c r="G3732" i="29"/>
  <c r="G3733" i="29"/>
  <c r="G3734" i="29"/>
  <c r="G3735" i="29"/>
  <c r="G3736" i="29"/>
  <c r="G3737" i="29"/>
  <c r="G3738" i="29"/>
  <c r="G3739" i="29"/>
  <c r="G3740" i="29"/>
  <c r="G3741" i="29"/>
  <c r="G3742" i="29"/>
  <c r="G3743" i="29"/>
  <c r="G3744" i="29"/>
  <c r="G3745" i="29"/>
  <c r="G3746" i="29"/>
  <c r="G3747" i="29"/>
  <c r="G3748" i="29"/>
  <c r="G3749" i="29"/>
  <c r="G3750" i="29"/>
  <c r="G3751" i="29"/>
  <c r="G3752" i="29"/>
  <c r="G3753" i="29"/>
  <c r="G3754" i="29"/>
  <c r="G3755" i="29"/>
  <c r="G3756" i="29"/>
  <c r="G3757" i="29"/>
  <c r="G3758" i="29"/>
  <c r="G3759" i="29"/>
  <c r="G3760" i="29"/>
  <c r="G3761" i="29"/>
  <c r="G3762" i="29"/>
  <c r="G3763" i="29"/>
  <c r="G3764" i="29"/>
  <c r="G3765" i="29"/>
  <c r="G3766" i="29"/>
  <c r="G3767" i="29"/>
  <c r="G3768" i="29"/>
  <c r="G3769" i="29"/>
  <c r="G3770" i="29"/>
  <c r="G3771" i="29"/>
  <c r="G3772" i="29"/>
  <c r="G3773" i="29"/>
  <c r="G3774" i="29"/>
  <c r="G3775" i="29"/>
  <c r="G3776" i="29"/>
  <c r="G3777" i="29"/>
  <c r="G3778" i="29"/>
  <c r="G3779" i="29"/>
  <c r="G3780" i="29"/>
  <c r="G3781" i="29"/>
  <c r="G3782" i="29"/>
  <c r="G3783" i="29"/>
  <c r="G3784" i="29"/>
  <c r="G3785" i="29"/>
  <c r="G3786" i="29"/>
  <c r="G3787" i="29"/>
  <c r="G3788" i="29"/>
  <c r="G3789" i="29"/>
  <c r="G3790" i="29"/>
  <c r="G3791" i="29"/>
  <c r="G3792" i="29"/>
  <c r="G3793" i="29"/>
  <c r="G3794" i="29"/>
  <c r="G3795" i="29"/>
  <c r="G3796" i="29"/>
  <c r="G3797" i="29"/>
  <c r="G3798" i="29"/>
  <c r="G3799" i="29"/>
  <c r="G3800" i="29"/>
  <c r="G3801" i="29"/>
  <c r="G3802" i="29"/>
  <c r="G3803" i="29"/>
  <c r="G3804" i="29"/>
  <c r="G3805" i="29"/>
  <c r="G3806" i="29"/>
  <c r="G3807" i="29"/>
  <c r="G3808" i="29"/>
  <c r="G3809" i="29"/>
  <c r="G3810" i="29"/>
  <c r="G3811" i="29"/>
  <c r="G3812" i="29"/>
  <c r="G3813" i="29"/>
  <c r="G3814" i="29"/>
  <c r="G3815" i="29"/>
  <c r="G3816" i="29"/>
  <c r="G3817" i="29"/>
  <c r="G3818" i="29"/>
  <c r="G3819" i="29"/>
  <c r="G3820" i="29"/>
  <c r="G3821" i="29"/>
  <c r="G3822" i="29"/>
  <c r="G3823" i="29"/>
  <c r="G3824" i="29"/>
  <c r="G3825" i="29"/>
  <c r="G3826" i="29"/>
  <c r="G3827" i="29"/>
  <c r="G3828" i="29"/>
  <c r="G3829" i="29"/>
  <c r="G3830" i="29"/>
  <c r="G3831" i="29"/>
  <c r="G3832" i="29"/>
  <c r="G3833" i="29"/>
  <c r="G3834" i="29"/>
  <c r="G3835" i="29"/>
  <c r="G3836" i="29"/>
  <c r="G3837" i="29"/>
  <c r="G3838" i="29"/>
  <c r="G3839" i="29"/>
  <c r="G3840" i="29"/>
  <c r="G3841" i="29"/>
  <c r="G3842" i="29"/>
  <c r="G3843" i="29"/>
  <c r="G3844" i="29"/>
  <c r="G3845" i="29"/>
  <c r="G3846" i="29"/>
  <c r="G3847" i="29"/>
  <c r="G3848" i="29"/>
  <c r="G3849" i="29"/>
  <c r="G3850" i="29"/>
  <c r="G3851" i="29"/>
  <c r="G3852" i="29"/>
  <c r="G3853" i="29"/>
  <c r="G3854" i="29"/>
  <c r="G3855" i="29"/>
  <c r="G3856" i="29"/>
  <c r="G3857" i="29"/>
  <c r="G3858" i="29"/>
  <c r="G3859" i="29"/>
  <c r="G3860" i="29"/>
  <c r="G3861" i="29"/>
  <c r="G3862" i="29"/>
  <c r="G3863" i="29"/>
  <c r="G3864" i="29"/>
  <c r="G3865" i="29"/>
  <c r="G3866" i="29"/>
  <c r="G3867" i="29"/>
  <c r="G3868" i="29"/>
  <c r="G3869" i="29"/>
  <c r="G3870" i="29"/>
  <c r="G3871" i="29"/>
  <c r="G3872" i="29"/>
  <c r="G3873" i="29"/>
  <c r="G3874" i="29"/>
  <c r="G3875" i="29"/>
  <c r="G3876" i="29"/>
  <c r="G3877" i="29"/>
  <c r="G3878" i="29"/>
  <c r="G3879" i="29"/>
  <c r="G3880" i="29"/>
  <c r="G3881" i="29"/>
  <c r="G3882" i="29"/>
  <c r="G3883" i="29"/>
  <c r="G3884" i="29"/>
  <c r="G3885" i="29"/>
  <c r="G3886" i="29"/>
  <c r="G3887" i="29"/>
  <c r="G3888" i="29"/>
  <c r="G3889" i="29"/>
  <c r="G3890" i="29"/>
  <c r="G3891" i="29"/>
  <c r="G3892" i="29"/>
  <c r="G3893" i="29"/>
  <c r="G3894" i="29"/>
  <c r="G3895" i="29"/>
  <c r="G3896" i="29"/>
  <c r="G3897" i="29"/>
  <c r="G3898" i="29"/>
  <c r="G3899" i="29"/>
  <c r="G3900" i="29"/>
  <c r="G3901" i="29"/>
  <c r="G3902" i="29"/>
  <c r="G3903" i="29"/>
  <c r="G3904" i="29"/>
  <c r="G3905" i="29"/>
  <c r="G3906" i="29"/>
  <c r="G3907" i="29"/>
  <c r="G3908" i="29"/>
  <c r="G3909" i="29"/>
  <c r="G3910" i="29"/>
  <c r="G3911" i="29"/>
  <c r="G3912" i="29"/>
  <c r="G3913" i="29"/>
  <c r="G3914" i="29"/>
  <c r="G3915" i="29"/>
  <c r="G3916" i="29"/>
  <c r="G3917" i="29"/>
  <c r="G3918" i="29"/>
  <c r="G3919" i="29"/>
  <c r="G3920" i="29"/>
  <c r="G3921" i="29"/>
  <c r="G3922" i="29"/>
  <c r="G3923" i="29"/>
  <c r="G3924" i="29"/>
  <c r="G3925" i="29"/>
  <c r="G3926" i="29"/>
  <c r="G3927" i="29"/>
  <c r="G3928" i="29"/>
  <c r="G3929" i="29"/>
  <c r="G3930" i="29"/>
  <c r="G3931" i="29"/>
  <c r="G3932" i="29"/>
  <c r="G3933" i="29"/>
  <c r="G3934" i="29"/>
  <c r="G3935" i="29"/>
  <c r="G3936" i="29"/>
  <c r="G3937" i="29"/>
  <c r="G3938" i="29"/>
  <c r="G3939" i="29"/>
  <c r="G3940" i="29"/>
  <c r="G3941" i="29"/>
  <c r="G3942" i="29"/>
  <c r="G3943" i="29"/>
  <c r="G3944" i="29"/>
  <c r="G3945" i="29"/>
  <c r="G3946" i="29"/>
  <c r="G3947" i="29"/>
  <c r="G3948" i="29"/>
  <c r="G3949" i="29"/>
  <c r="G3950" i="29"/>
  <c r="G3951" i="29"/>
  <c r="G3952" i="29"/>
  <c r="G3953" i="29"/>
  <c r="G3954" i="29"/>
  <c r="G3955" i="29"/>
  <c r="G3956" i="29"/>
  <c r="G3957" i="29"/>
  <c r="G3958" i="29"/>
  <c r="G3959" i="29"/>
  <c r="G3960" i="29"/>
  <c r="G3961" i="29"/>
  <c r="G3962" i="29"/>
  <c r="G3963" i="29"/>
  <c r="G3964" i="29"/>
  <c r="G3965" i="29"/>
  <c r="G3966" i="29"/>
  <c r="G3967" i="29"/>
  <c r="G3968" i="29"/>
  <c r="G3969" i="29"/>
  <c r="G3970" i="29"/>
  <c r="G3971" i="29"/>
  <c r="G3972" i="29"/>
  <c r="G3973" i="29"/>
  <c r="G3974" i="29"/>
  <c r="G3975" i="29"/>
  <c r="G3976" i="29"/>
  <c r="G3977" i="29"/>
  <c r="G3978" i="29"/>
  <c r="G3979" i="29"/>
  <c r="G3980" i="29"/>
  <c r="G3981" i="29"/>
  <c r="G3982" i="29"/>
  <c r="G3983" i="29"/>
  <c r="G3984" i="29"/>
  <c r="G3985" i="29"/>
  <c r="G3986" i="29"/>
  <c r="G3987" i="29"/>
  <c r="G3988" i="29"/>
  <c r="G3989" i="29"/>
  <c r="G3990" i="29"/>
  <c r="G3991" i="29"/>
  <c r="G3992" i="29"/>
  <c r="G3993" i="29"/>
  <c r="G3994" i="29"/>
  <c r="G3995" i="29"/>
  <c r="G3996" i="29"/>
  <c r="G3997" i="29"/>
  <c r="G3998" i="29"/>
  <c r="G3999" i="29"/>
  <c r="G4000" i="29"/>
  <c r="G4001" i="29"/>
  <c r="G4002" i="29"/>
  <c r="G4003" i="29"/>
  <c r="G4004" i="29"/>
  <c r="G4005" i="29"/>
  <c r="G4006" i="29"/>
  <c r="G4007" i="29"/>
  <c r="G4008" i="29"/>
  <c r="G4009" i="29"/>
  <c r="G4010" i="29"/>
  <c r="G4011" i="29"/>
  <c r="G4012" i="29"/>
  <c r="G4013" i="29"/>
  <c r="G4014" i="29"/>
  <c r="G4015" i="29"/>
  <c r="G4016" i="29"/>
  <c r="G4017" i="29"/>
  <c r="G4018" i="29"/>
  <c r="G4019" i="29"/>
  <c r="G4020" i="29"/>
  <c r="G4021" i="29"/>
  <c r="G4022" i="29"/>
  <c r="G4023" i="29"/>
  <c r="G4024" i="29"/>
  <c r="G4025" i="29"/>
  <c r="G4026" i="29"/>
  <c r="G4027" i="29"/>
  <c r="G4028" i="29"/>
  <c r="G4029" i="29"/>
  <c r="G4030" i="29"/>
  <c r="G2" i="29"/>
  <c r="BB7" i="33" l="1"/>
  <c r="BB9" i="33" s="1"/>
  <c r="EI4" i="33"/>
  <c r="EI11" i="33" s="1"/>
  <c r="BC8" i="33"/>
  <c r="EH4" i="33"/>
  <c r="EH11" i="33" s="1"/>
  <c r="EJ4" i="33"/>
  <c r="EJ11" i="33" s="1"/>
  <c r="EH7" i="33" l="1"/>
  <c r="EH14" i="33" s="1"/>
  <c r="EJ7" i="33"/>
  <c r="EJ14" i="33" s="1"/>
  <c r="EI7" i="33"/>
  <c r="EI14" i="33" s="1"/>
  <c r="EJ6" i="33"/>
  <c r="EJ13" i="33" s="1"/>
  <c r="BC7" i="33"/>
  <c r="EI6" i="33"/>
  <c r="EI13" i="33" s="1"/>
  <c r="EH6" i="33"/>
  <c r="EH13" i="33" s="1"/>
  <c r="V19" i="33"/>
  <c r="EJ5" i="33" l="1"/>
  <c r="EJ12" i="33" s="1"/>
  <c r="EI5" i="33"/>
  <c r="EI12" i="33" s="1"/>
  <c r="EH5" i="33"/>
  <c r="EH12" i="33" s="1"/>
  <c r="BC9" i="33"/>
  <c r="EJ9" i="33"/>
  <c r="EJ16" i="33" s="1"/>
  <c r="EI9" i="33"/>
  <c r="EI16" i="33" s="1"/>
  <c r="EH9" i="33"/>
  <c r="EH16" i="33" s="1"/>
  <c r="E32" i="32"/>
  <c r="EI8" i="33" l="1"/>
  <c r="EI15" i="33" s="1"/>
  <c r="EH8" i="33"/>
  <c r="EH15" i="33" s="1"/>
  <c r="EJ8" i="33"/>
  <c r="EJ15" i="33" s="1"/>
  <c r="B39" i="22"/>
  <c r="AC10" i="33"/>
  <c r="B32" i="32"/>
  <c r="Y12" i="33"/>
  <c r="BW65" i="33"/>
  <c r="BV65" i="33"/>
  <c r="AM64" i="33"/>
  <c r="AU64" i="33" s="1"/>
  <c r="AL64" i="33"/>
  <c r="AN64" i="33" s="1"/>
  <c r="AC64" i="33"/>
  <c r="AD64" i="33" s="1"/>
  <c r="Z64" i="33"/>
  <c r="Y64" i="33"/>
  <c r="BK64" i="33" s="1"/>
  <c r="BL64" i="33" s="1"/>
  <c r="X64" i="33"/>
  <c r="W64" i="33"/>
  <c r="V64" i="33"/>
  <c r="AM63" i="33"/>
  <c r="AU63" i="33" s="1"/>
  <c r="AL63" i="33"/>
  <c r="AN63" i="33" s="1"/>
  <c r="AG63" i="33" s="1"/>
  <c r="AC63" i="33"/>
  <c r="AD63" i="33" s="1"/>
  <c r="Z63" i="33"/>
  <c r="Y63" i="33"/>
  <c r="BK63" i="33" s="1"/>
  <c r="BL63" i="33" s="1"/>
  <c r="BN63" i="33" s="1"/>
  <c r="BQ63" i="33" s="1"/>
  <c r="X63" i="33"/>
  <c r="W63" i="33"/>
  <c r="V63" i="33"/>
  <c r="AM62" i="33"/>
  <c r="AU62" i="33" s="1"/>
  <c r="AL62" i="33"/>
  <c r="AN62" i="33" s="1"/>
  <c r="AC62" i="33"/>
  <c r="AD62" i="33" s="1"/>
  <c r="Z62" i="33"/>
  <c r="Y62" i="33"/>
  <c r="BK62" i="33" s="1"/>
  <c r="BL62" i="33" s="1"/>
  <c r="X62" i="33"/>
  <c r="W62" i="33"/>
  <c r="V62" i="33"/>
  <c r="AM61" i="33"/>
  <c r="AU61" i="33" s="1"/>
  <c r="AL61" i="33"/>
  <c r="AN61" i="33" s="1"/>
  <c r="AG61" i="33" s="1"/>
  <c r="AC61" i="33"/>
  <c r="AD61" i="33" s="1"/>
  <c r="Z61" i="33"/>
  <c r="Y61" i="33"/>
  <c r="BK61" i="33" s="1"/>
  <c r="BL61" i="33" s="1"/>
  <c r="BN61" i="33" s="1"/>
  <c r="BQ61" i="33" s="1"/>
  <c r="X61" i="33"/>
  <c r="W61" i="33"/>
  <c r="V61" i="33"/>
  <c r="AM60" i="33"/>
  <c r="AU60" i="33" s="1"/>
  <c r="AL60" i="33"/>
  <c r="AN60" i="33" s="1"/>
  <c r="AC60" i="33"/>
  <c r="AD60" i="33" s="1"/>
  <c r="Z60" i="33"/>
  <c r="Y60" i="33"/>
  <c r="BK60" i="33" s="1"/>
  <c r="BL60" i="33" s="1"/>
  <c r="X60" i="33"/>
  <c r="W60" i="33"/>
  <c r="V60" i="33"/>
  <c r="AM59" i="33"/>
  <c r="AU59" i="33" s="1"/>
  <c r="AL59" i="33"/>
  <c r="AN59" i="33" s="1"/>
  <c r="AG59" i="33" s="1"/>
  <c r="AC59" i="33"/>
  <c r="AD59" i="33" s="1"/>
  <c r="Z59" i="33"/>
  <c r="Y59" i="33"/>
  <c r="BK59" i="33" s="1"/>
  <c r="BL59" i="33" s="1"/>
  <c r="BN59" i="33" s="1"/>
  <c r="BQ59" i="33" s="1"/>
  <c r="X59" i="33"/>
  <c r="W59" i="33"/>
  <c r="V59" i="33"/>
  <c r="AM58" i="33"/>
  <c r="AU58" i="33" s="1"/>
  <c r="AL58" i="33"/>
  <c r="AN58" i="33" s="1"/>
  <c r="AG58" i="33" s="1"/>
  <c r="AC58" i="33"/>
  <c r="AD58" i="33" s="1"/>
  <c r="Z58" i="33"/>
  <c r="Y58" i="33"/>
  <c r="BK58" i="33" s="1"/>
  <c r="BL58" i="33" s="1"/>
  <c r="X58" i="33"/>
  <c r="W58" i="33"/>
  <c r="V58" i="33"/>
  <c r="AM57" i="33"/>
  <c r="AU57" i="33" s="1"/>
  <c r="AL57" i="33"/>
  <c r="AN57" i="33" s="1"/>
  <c r="AG57" i="33" s="1"/>
  <c r="AC57" i="33"/>
  <c r="AD57" i="33" s="1"/>
  <c r="Z57" i="33"/>
  <c r="Y57" i="33"/>
  <c r="BK57" i="33" s="1"/>
  <c r="BL57" i="33" s="1"/>
  <c r="BN57" i="33" s="1"/>
  <c r="BQ57" i="33" s="1"/>
  <c r="X57" i="33"/>
  <c r="W57" i="33"/>
  <c r="V57" i="33"/>
  <c r="AM56" i="33"/>
  <c r="AU56" i="33" s="1"/>
  <c r="AL56" i="33"/>
  <c r="AN56" i="33" s="1"/>
  <c r="AG56" i="33" s="1"/>
  <c r="AC56" i="33"/>
  <c r="AD56" i="33" s="1"/>
  <c r="Z56" i="33"/>
  <c r="Y56" i="33"/>
  <c r="BK56" i="33" s="1"/>
  <c r="BL56" i="33" s="1"/>
  <c r="X56" i="33"/>
  <c r="W56" i="33"/>
  <c r="V56" i="33"/>
  <c r="AM55" i="33"/>
  <c r="AU55" i="33" s="1"/>
  <c r="AL55" i="33"/>
  <c r="AN55" i="33" s="1"/>
  <c r="AG55" i="33" s="1"/>
  <c r="AC55" i="33"/>
  <c r="AD55" i="33" s="1"/>
  <c r="Z55" i="33"/>
  <c r="Y55" i="33"/>
  <c r="BK55" i="33" s="1"/>
  <c r="BL55" i="33" s="1"/>
  <c r="X55" i="33"/>
  <c r="W55" i="33"/>
  <c r="V55" i="33"/>
  <c r="AM54" i="33"/>
  <c r="AU54" i="33" s="1"/>
  <c r="AL54" i="33"/>
  <c r="AN54" i="33" s="1"/>
  <c r="AG54" i="33" s="1"/>
  <c r="AC54" i="33"/>
  <c r="AD54" i="33" s="1"/>
  <c r="Z54" i="33"/>
  <c r="Y54" i="33"/>
  <c r="BK54" i="33" s="1"/>
  <c r="BL54" i="33" s="1"/>
  <c r="X54" i="33"/>
  <c r="W54" i="33"/>
  <c r="V54" i="33"/>
  <c r="AM53" i="33"/>
  <c r="AU53" i="33" s="1"/>
  <c r="AL53" i="33"/>
  <c r="AN53" i="33" s="1"/>
  <c r="AC53" i="33"/>
  <c r="AD53" i="33" s="1"/>
  <c r="Z53" i="33"/>
  <c r="Y53" i="33"/>
  <c r="BK53" i="33" s="1"/>
  <c r="BL53" i="33" s="1"/>
  <c r="BN53" i="33" s="1"/>
  <c r="BQ53" i="33" s="1"/>
  <c r="X53" i="33"/>
  <c r="W53" i="33"/>
  <c r="V53" i="33"/>
  <c r="AM52" i="33"/>
  <c r="AU52" i="33" s="1"/>
  <c r="AL52" i="33"/>
  <c r="AN52" i="33" s="1"/>
  <c r="AG52" i="33" s="1"/>
  <c r="AC52" i="33"/>
  <c r="AD52" i="33" s="1"/>
  <c r="Z52" i="33"/>
  <c r="Y52" i="33"/>
  <c r="BK52" i="33" s="1"/>
  <c r="BL52" i="33" s="1"/>
  <c r="BN52" i="33" s="1"/>
  <c r="BQ52" i="33" s="1"/>
  <c r="X52" i="33"/>
  <c r="W52" i="33"/>
  <c r="V52" i="33"/>
  <c r="AM51" i="33"/>
  <c r="AU51" i="33" s="1"/>
  <c r="AL51" i="33"/>
  <c r="AN51" i="33" s="1"/>
  <c r="AC51" i="33"/>
  <c r="AD51" i="33" s="1"/>
  <c r="Z51" i="33"/>
  <c r="Y51" i="33"/>
  <c r="BK51" i="33" s="1"/>
  <c r="BL51" i="33" s="1"/>
  <c r="X51" i="33"/>
  <c r="W51" i="33"/>
  <c r="V51" i="33"/>
  <c r="AM50" i="33"/>
  <c r="AU50" i="33" s="1"/>
  <c r="AL50" i="33"/>
  <c r="AN50" i="33" s="1"/>
  <c r="AC50" i="33"/>
  <c r="AD50" i="33" s="1"/>
  <c r="Z50" i="33"/>
  <c r="Y50" i="33"/>
  <c r="BK50" i="33" s="1"/>
  <c r="BL50" i="33" s="1"/>
  <c r="X50" i="33"/>
  <c r="W50" i="33"/>
  <c r="V50" i="33"/>
  <c r="AM49" i="33"/>
  <c r="AU49" i="33" s="1"/>
  <c r="AL49" i="33"/>
  <c r="AN49" i="33" s="1"/>
  <c r="AC49" i="33"/>
  <c r="AD49" i="33" s="1"/>
  <c r="M4" i="36" s="1"/>
  <c r="Z49" i="33"/>
  <c r="Y49" i="33"/>
  <c r="BK49" i="33" s="1"/>
  <c r="BL49" i="33" s="1"/>
  <c r="X49" i="33"/>
  <c r="W49" i="33"/>
  <c r="V49" i="33"/>
  <c r="AM48" i="33"/>
  <c r="AU48" i="33" s="1"/>
  <c r="AL48" i="33"/>
  <c r="AN48" i="33" s="1"/>
  <c r="AC48" i="33"/>
  <c r="AD48" i="33" s="1"/>
  <c r="Z48" i="33"/>
  <c r="Y48" i="33"/>
  <c r="BK48" i="33" s="1"/>
  <c r="BL48" i="33" s="1"/>
  <c r="BN48" i="33" s="1"/>
  <c r="BQ48" i="33" s="1"/>
  <c r="X48" i="33"/>
  <c r="W48" i="33"/>
  <c r="V48" i="33"/>
  <c r="AM47" i="33"/>
  <c r="AU47" i="33" s="1"/>
  <c r="AL47" i="33"/>
  <c r="AN47" i="33" s="1"/>
  <c r="AG47" i="33" s="1"/>
  <c r="AC47" i="33"/>
  <c r="AD47" i="33" s="1"/>
  <c r="Z47" i="33"/>
  <c r="Y47" i="33"/>
  <c r="BK47" i="33" s="1"/>
  <c r="BL47" i="33" s="1"/>
  <c r="X47" i="33"/>
  <c r="W47" i="33"/>
  <c r="V47" i="33"/>
  <c r="AM46" i="33"/>
  <c r="AU46" i="33" s="1"/>
  <c r="AL46" i="33"/>
  <c r="AN46" i="33" s="1"/>
  <c r="AC46" i="33"/>
  <c r="AD46" i="33" s="1"/>
  <c r="J4" i="36" s="1"/>
  <c r="Z46" i="33"/>
  <c r="Y46" i="33"/>
  <c r="BK46" i="33" s="1"/>
  <c r="BL46" i="33" s="1"/>
  <c r="BN46" i="33" s="1"/>
  <c r="BQ46" i="33" s="1"/>
  <c r="X46" i="33"/>
  <c r="W46" i="33"/>
  <c r="V46" i="33"/>
  <c r="AM45" i="33"/>
  <c r="AU45" i="33" s="1"/>
  <c r="AL45" i="33"/>
  <c r="AN45" i="33" s="1"/>
  <c r="AG45" i="33" s="1"/>
  <c r="AC45" i="33"/>
  <c r="AD45" i="33" s="1"/>
  <c r="I4" i="36" s="1"/>
  <c r="Z45" i="33"/>
  <c r="Y45" i="33"/>
  <c r="BK45" i="33" s="1"/>
  <c r="BL45" i="33" s="1"/>
  <c r="X45" i="33"/>
  <c r="W45" i="33"/>
  <c r="V45" i="33"/>
  <c r="AV44" i="33"/>
  <c r="AT44" i="33"/>
  <c r="AM44" i="33"/>
  <c r="BN43" i="33"/>
  <c r="AV43" i="33"/>
  <c r="AT43" i="33"/>
  <c r="AM43" i="33"/>
  <c r="BN42" i="33"/>
  <c r="AV42" i="33"/>
  <c r="AT42" i="33"/>
  <c r="AM42" i="33"/>
  <c r="BN41" i="33"/>
  <c r="AV41" i="33"/>
  <c r="AT41" i="33"/>
  <c r="AM41" i="33"/>
  <c r="AV40" i="33"/>
  <c r="AT40" i="33"/>
  <c r="AM40" i="33"/>
  <c r="AV39" i="33"/>
  <c r="AT39" i="33"/>
  <c r="AM39" i="33"/>
  <c r="AM38" i="33"/>
  <c r="AU38" i="33" s="1"/>
  <c r="AL38" i="33"/>
  <c r="AN38" i="33" s="1"/>
  <c r="AC38" i="33"/>
  <c r="AD38" i="33" s="1"/>
  <c r="Z38" i="33"/>
  <c r="Y38" i="33"/>
  <c r="BK38" i="33" s="1"/>
  <c r="BL38" i="33" s="1"/>
  <c r="X38" i="33"/>
  <c r="W38" i="33"/>
  <c r="V38" i="33"/>
  <c r="AM37" i="33"/>
  <c r="AU37" i="33" s="1"/>
  <c r="AL37" i="33"/>
  <c r="AN37" i="33" s="1"/>
  <c r="AG37" i="33" s="1"/>
  <c r="AC37" i="33"/>
  <c r="AD37" i="33" s="1"/>
  <c r="Z37" i="33"/>
  <c r="Y37" i="33"/>
  <c r="BK37" i="33" s="1"/>
  <c r="BL37" i="33" s="1"/>
  <c r="X37" i="33"/>
  <c r="W37" i="33"/>
  <c r="V37" i="33"/>
  <c r="AM36" i="33"/>
  <c r="AU36" i="33" s="1"/>
  <c r="AL36" i="33"/>
  <c r="AN36" i="33" s="1"/>
  <c r="AG36" i="33" s="1"/>
  <c r="AC36" i="33"/>
  <c r="AD36" i="33" s="1"/>
  <c r="Z36" i="33"/>
  <c r="Y36" i="33"/>
  <c r="BK36" i="33" s="1"/>
  <c r="BL36" i="33" s="1"/>
  <c r="X36" i="33"/>
  <c r="W36" i="33"/>
  <c r="V36" i="33"/>
  <c r="AM35" i="33"/>
  <c r="AU35" i="33" s="1"/>
  <c r="AL35" i="33"/>
  <c r="AN35" i="33" s="1"/>
  <c r="AC35" i="33"/>
  <c r="AD35" i="33" s="1"/>
  <c r="Z35" i="33"/>
  <c r="Y35" i="33"/>
  <c r="BK35" i="33" s="1"/>
  <c r="BL35" i="33" s="1"/>
  <c r="X35" i="33"/>
  <c r="W35" i="33"/>
  <c r="V35" i="33"/>
  <c r="AM34" i="33"/>
  <c r="AU34" i="33" s="1"/>
  <c r="AL34" i="33"/>
  <c r="AN34" i="33" s="1"/>
  <c r="AG34" i="33" s="1"/>
  <c r="AC34" i="33"/>
  <c r="AD34" i="33" s="1"/>
  <c r="Z34" i="33"/>
  <c r="Y34" i="33"/>
  <c r="BK34" i="33" s="1"/>
  <c r="BL34" i="33" s="1"/>
  <c r="X34" i="33"/>
  <c r="W34" i="33"/>
  <c r="V34" i="33"/>
  <c r="AM33" i="33"/>
  <c r="AU33" i="33" s="1"/>
  <c r="AL33" i="33"/>
  <c r="AN33" i="33" s="1"/>
  <c r="AC33" i="33"/>
  <c r="AD33" i="33" s="1"/>
  <c r="Z33" i="33"/>
  <c r="Y33" i="33"/>
  <c r="BK33" i="33" s="1"/>
  <c r="BL33" i="33" s="1"/>
  <c r="X33" i="33"/>
  <c r="W33" i="33"/>
  <c r="V33" i="33"/>
  <c r="AM32" i="33"/>
  <c r="AU32" i="33" s="1"/>
  <c r="AL32" i="33"/>
  <c r="AN32" i="33" s="1"/>
  <c r="AC32" i="33"/>
  <c r="AD32" i="33" s="1"/>
  <c r="Z32" i="33"/>
  <c r="Y32" i="33"/>
  <c r="BK32" i="33" s="1"/>
  <c r="BL32" i="33" s="1"/>
  <c r="X32" i="33"/>
  <c r="W32" i="33"/>
  <c r="V32" i="33"/>
  <c r="AM31" i="33"/>
  <c r="AU31" i="33" s="1"/>
  <c r="AL31" i="33"/>
  <c r="AN31" i="33" s="1"/>
  <c r="AC31" i="33"/>
  <c r="AD31" i="33" s="1"/>
  <c r="Z31" i="33"/>
  <c r="Y31" i="33"/>
  <c r="BK31" i="33" s="1"/>
  <c r="BL31" i="33" s="1"/>
  <c r="X31" i="33"/>
  <c r="W31" i="33"/>
  <c r="V31" i="33"/>
  <c r="AM30" i="33"/>
  <c r="AU30" i="33" s="1"/>
  <c r="AL30" i="33"/>
  <c r="AN30" i="33" s="1"/>
  <c r="AG30" i="33" s="1"/>
  <c r="AC30" i="33"/>
  <c r="AD30" i="33" s="1"/>
  <c r="Z30" i="33"/>
  <c r="Y30" i="33"/>
  <c r="BK30" i="33" s="1"/>
  <c r="BL30" i="33" s="1"/>
  <c r="X30" i="33"/>
  <c r="W30" i="33"/>
  <c r="V30" i="33"/>
  <c r="AM29" i="33"/>
  <c r="AU29" i="33" s="1"/>
  <c r="AL29" i="33"/>
  <c r="AN29" i="33" s="1"/>
  <c r="AC29" i="33"/>
  <c r="AD29" i="33" s="1"/>
  <c r="Z29" i="33"/>
  <c r="Y29" i="33"/>
  <c r="BK29" i="33" s="1"/>
  <c r="BL29" i="33" s="1"/>
  <c r="X29" i="33"/>
  <c r="W29" i="33"/>
  <c r="V29" i="33"/>
  <c r="AM28" i="33"/>
  <c r="AU28" i="33" s="1"/>
  <c r="AL28" i="33"/>
  <c r="AN28" i="33" s="1"/>
  <c r="AC28" i="33"/>
  <c r="AD28" i="33" s="1"/>
  <c r="Z28" i="33"/>
  <c r="Y28" i="33"/>
  <c r="BK28" i="33" s="1"/>
  <c r="BL28" i="33" s="1"/>
  <c r="X28" i="33"/>
  <c r="W28" i="33"/>
  <c r="V28" i="33"/>
  <c r="AM27" i="33"/>
  <c r="AU27" i="33" s="1"/>
  <c r="AL27" i="33"/>
  <c r="AN27" i="33" s="1"/>
  <c r="AG27" i="33" s="1"/>
  <c r="AC27" i="33"/>
  <c r="AD27" i="33" s="1"/>
  <c r="Z27" i="33"/>
  <c r="Y27" i="33"/>
  <c r="BK27" i="33" s="1"/>
  <c r="BL27" i="33" s="1"/>
  <c r="BM27" i="33" s="1"/>
  <c r="X27" i="33"/>
  <c r="W27" i="33"/>
  <c r="V27" i="33"/>
  <c r="AM26" i="33"/>
  <c r="AU26" i="33" s="1"/>
  <c r="AC26" i="33"/>
  <c r="AD26" i="33" s="1"/>
  <c r="Z26" i="33"/>
  <c r="Y26" i="33"/>
  <c r="BK26" i="33" s="1"/>
  <c r="BL26" i="33" s="1"/>
  <c r="X26" i="33"/>
  <c r="V26" i="33"/>
  <c r="AM25" i="33"/>
  <c r="AU25" i="33" s="1"/>
  <c r="AL25" i="33"/>
  <c r="AN25" i="33" s="1"/>
  <c r="AC25" i="33"/>
  <c r="AD25" i="33" s="1"/>
  <c r="Z25" i="33"/>
  <c r="Y25" i="33"/>
  <c r="BK25" i="33" s="1"/>
  <c r="BL25" i="33" s="1"/>
  <c r="BN25" i="33" s="1"/>
  <c r="X25" i="33"/>
  <c r="W25" i="33"/>
  <c r="V25" i="33"/>
  <c r="AM24" i="33"/>
  <c r="AU24" i="33" s="1"/>
  <c r="AL24" i="33"/>
  <c r="AN24" i="33" s="1"/>
  <c r="AG24" i="33" s="1"/>
  <c r="AC24" i="33"/>
  <c r="AD24" i="33" s="1"/>
  <c r="Z24" i="33"/>
  <c r="Y24" i="33"/>
  <c r="BK24" i="33" s="1"/>
  <c r="BL24" i="33" s="1"/>
  <c r="X24" i="33"/>
  <c r="W24" i="33"/>
  <c r="V24" i="33"/>
  <c r="AM23" i="33"/>
  <c r="AU23" i="33" s="1"/>
  <c r="AL23" i="33"/>
  <c r="AN23" i="33" s="1"/>
  <c r="AC23" i="33"/>
  <c r="AD23" i="33" s="1"/>
  <c r="B4" i="36" s="1"/>
  <c r="Z23" i="33"/>
  <c r="Y23" i="33"/>
  <c r="BK23" i="33" s="1"/>
  <c r="BL23" i="33" s="1"/>
  <c r="BM23" i="33" s="1"/>
  <c r="BP23" i="33" s="1"/>
  <c r="X23" i="33"/>
  <c r="W23" i="33"/>
  <c r="V23" i="33"/>
  <c r="AM22" i="33"/>
  <c r="AU22" i="33" s="1"/>
  <c r="AL22" i="33"/>
  <c r="AN22" i="33" s="1"/>
  <c r="AG22" i="33" s="1"/>
  <c r="AC22" i="33"/>
  <c r="AD22" i="33" s="1"/>
  <c r="C4" i="36" s="1"/>
  <c r="Z22" i="33"/>
  <c r="Y22" i="33"/>
  <c r="BK22" i="33" s="1"/>
  <c r="BL22" i="33" s="1"/>
  <c r="X22" i="33"/>
  <c r="W22" i="33"/>
  <c r="V22" i="33"/>
  <c r="AM21" i="33"/>
  <c r="AU21" i="33" s="1"/>
  <c r="AL21" i="33"/>
  <c r="AN21" i="33" s="1"/>
  <c r="AG21" i="33" s="1"/>
  <c r="AC21" i="33"/>
  <c r="AD21" i="33" s="1"/>
  <c r="D4" i="36" s="1"/>
  <c r="Z21" i="33"/>
  <c r="Y21" i="33"/>
  <c r="BK21" i="33" s="1"/>
  <c r="BL21" i="33" s="1"/>
  <c r="X21" i="33"/>
  <c r="W21" i="33"/>
  <c r="V21" i="33"/>
  <c r="AM20" i="33"/>
  <c r="AU20" i="33" s="1"/>
  <c r="AL20" i="33"/>
  <c r="AN20" i="33" s="1"/>
  <c r="AC20" i="33"/>
  <c r="AD20" i="33" s="1"/>
  <c r="E4" i="36" s="1"/>
  <c r="Z20" i="33"/>
  <c r="Y20" i="33"/>
  <c r="BK20" i="33" s="1"/>
  <c r="BL20" i="33" s="1"/>
  <c r="X20" i="33"/>
  <c r="W20" i="33"/>
  <c r="V20" i="33"/>
  <c r="AM19" i="33"/>
  <c r="AU19" i="33" s="1"/>
  <c r="AL19" i="33"/>
  <c r="AN19" i="33" s="1"/>
  <c r="AC19" i="33"/>
  <c r="AD19" i="33" s="1"/>
  <c r="Z19" i="33"/>
  <c r="Y19" i="33"/>
  <c r="BK19" i="33" s="1"/>
  <c r="BL19" i="33" s="1"/>
  <c r="X19" i="33"/>
  <c r="W19" i="33"/>
  <c r="BW18" i="33"/>
  <c r="BV18" i="33"/>
  <c r="AU11" i="33"/>
  <c r="F15" i="32" s="1"/>
  <c r="AT11" i="33"/>
  <c r="AS11" i="33"/>
  <c r="AR11" i="33"/>
  <c r="AQ11" i="33"/>
  <c r="N17" i="32" s="1"/>
  <c r="AP11" i="33"/>
  <c r="J17" i="32" s="1"/>
  <c r="AO11" i="33"/>
  <c r="AN11" i="33"/>
  <c r="AU10" i="33"/>
  <c r="AT10" i="33"/>
  <c r="AS10" i="33"/>
  <c r="AR10" i="33"/>
  <c r="AQ10" i="33"/>
  <c r="AP10" i="33"/>
  <c r="AO10" i="33"/>
  <c r="AN10" i="33"/>
  <c r="AU7" i="33"/>
  <c r="AT7" i="33"/>
  <c r="AS7" i="33"/>
  <c r="AR7" i="33"/>
  <c r="AQ7" i="33"/>
  <c r="AP7" i="33"/>
  <c r="AO7" i="33"/>
  <c r="AN7" i="33"/>
  <c r="AU6" i="33"/>
  <c r="F6" i="32" s="1"/>
  <c r="AT6" i="33"/>
  <c r="AS6" i="33"/>
  <c r="AR6" i="33"/>
  <c r="AQ6" i="33"/>
  <c r="N8" i="32" s="1"/>
  <c r="AP6" i="33"/>
  <c r="J8" i="32" s="1"/>
  <c r="AO6" i="33"/>
  <c r="AN6" i="33"/>
  <c r="AU3" i="33"/>
  <c r="F14" i="32" s="1"/>
  <c r="AT3" i="33"/>
  <c r="AS3" i="33"/>
  <c r="AR3" i="33"/>
  <c r="AQ3" i="33"/>
  <c r="N16" i="32" s="1"/>
  <c r="AP3" i="33"/>
  <c r="J16" i="32" s="1"/>
  <c r="AO3" i="33"/>
  <c r="F16" i="32" s="1"/>
  <c r="AN3" i="33"/>
  <c r="AU2" i="33"/>
  <c r="F5" i="32" s="1"/>
  <c r="AT2" i="33"/>
  <c r="AS2" i="33"/>
  <c r="AR2" i="33"/>
  <c r="AQ2" i="33"/>
  <c r="N7" i="32" s="1"/>
  <c r="AP2" i="33"/>
  <c r="J7" i="32" s="1"/>
  <c r="AO2" i="33"/>
  <c r="F7" i="32" s="1"/>
  <c r="AN2" i="33"/>
  <c r="AO15" i="33" l="1"/>
  <c r="AY15" i="33" s="1"/>
  <c r="I11" i="32"/>
  <c r="K4" i="36"/>
  <c r="H11" i="32"/>
  <c r="L4" i="36"/>
  <c r="K2" i="32"/>
  <c r="F4" i="36"/>
  <c r="AW4" i="33"/>
  <c r="AX7" i="33" s="1"/>
  <c r="F17" i="32"/>
  <c r="F8" i="32"/>
  <c r="E4" i="35"/>
  <c r="J2" i="32"/>
  <c r="D4" i="35"/>
  <c r="I2" i="32"/>
  <c r="C4" i="35"/>
  <c r="H2" i="32"/>
  <c r="B4" i="35"/>
  <c r="G2" i="32"/>
  <c r="I4" i="35"/>
  <c r="K11" i="32"/>
  <c r="J4" i="35"/>
  <c r="J11" i="32"/>
  <c r="M4" i="35"/>
  <c r="G11" i="32"/>
  <c r="F4" i="35"/>
  <c r="K4" i="35"/>
  <c r="L4" i="35"/>
  <c r="AV19" i="33"/>
  <c r="DH18" i="33"/>
  <c r="AV22" i="33"/>
  <c r="DH21" i="33"/>
  <c r="AV23" i="33"/>
  <c r="DH22" i="33"/>
  <c r="AV24" i="33"/>
  <c r="DH23" i="33"/>
  <c r="AV25" i="33"/>
  <c r="DH24" i="33"/>
  <c r="AV26" i="33"/>
  <c r="DH25" i="33"/>
  <c r="AV27" i="33"/>
  <c r="DH26" i="33"/>
  <c r="AV28" i="33"/>
  <c r="DH27" i="33"/>
  <c r="AV29" i="33"/>
  <c r="DH28" i="33"/>
  <c r="AV30" i="33"/>
  <c r="DH29" i="33"/>
  <c r="AV31" i="33"/>
  <c r="DH30" i="33"/>
  <c r="AV32" i="33"/>
  <c r="DH31" i="33"/>
  <c r="AV33" i="33"/>
  <c r="DH32" i="33"/>
  <c r="AV34" i="33"/>
  <c r="DH33" i="33"/>
  <c r="AV35" i="33"/>
  <c r="DH34" i="33"/>
  <c r="AV36" i="33"/>
  <c r="DH35" i="33"/>
  <c r="AV37" i="33"/>
  <c r="DH36" i="33"/>
  <c r="AV38" i="33"/>
  <c r="DH37" i="33"/>
  <c r="AV21" i="33"/>
  <c r="DH20" i="33"/>
  <c r="AV45" i="33"/>
  <c r="DH44" i="33"/>
  <c r="AV46" i="33"/>
  <c r="DH45" i="33"/>
  <c r="AV47" i="33"/>
  <c r="DH46" i="33"/>
  <c r="AV48" i="33"/>
  <c r="DH47" i="33"/>
  <c r="AV49" i="33"/>
  <c r="DH48" i="33"/>
  <c r="AV50" i="33"/>
  <c r="DH49" i="33"/>
  <c r="AV51" i="33"/>
  <c r="DH50" i="33"/>
  <c r="AV52" i="33"/>
  <c r="DH51" i="33"/>
  <c r="AV53" i="33"/>
  <c r="DH52" i="33"/>
  <c r="AV54" i="33"/>
  <c r="DH53" i="33"/>
  <c r="AV55" i="33"/>
  <c r="DH54" i="33"/>
  <c r="AV56" i="33"/>
  <c r="DH55" i="33"/>
  <c r="AV57" i="33"/>
  <c r="DH56" i="33"/>
  <c r="AV58" i="33"/>
  <c r="DH57" i="33"/>
  <c r="AV59" i="33"/>
  <c r="DH58" i="33"/>
  <c r="AV60" i="33"/>
  <c r="DH59" i="33"/>
  <c r="AV61" i="33"/>
  <c r="DH60" i="33"/>
  <c r="AV62" i="33"/>
  <c r="DH61" i="33"/>
  <c r="AV63" i="33"/>
  <c r="DH62" i="33"/>
  <c r="AV64" i="33"/>
  <c r="DH63" i="33"/>
  <c r="AV20" i="33"/>
  <c r="DH19" i="33"/>
  <c r="AG19" i="33"/>
  <c r="AP19" i="33"/>
  <c r="AS19" i="33" s="1"/>
  <c r="AO19" i="33"/>
  <c r="AP46" i="33"/>
  <c r="AS46" i="33" s="1"/>
  <c r="AG46" i="33"/>
  <c r="AP48" i="33"/>
  <c r="AS48" i="33" s="1"/>
  <c r="AG48" i="33"/>
  <c r="AP49" i="33"/>
  <c r="AS49" i="33" s="1"/>
  <c r="AG49" i="33"/>
  <c r="AP50" i="33"/>
  <c r="AS50" i="33" s="1"/>
  <c r="AG50" i="33"/>
  <c r="AP51" i="33"/>
  <c r="AS51" i="33" s="1"/>
  <c r="AG51" i="33"/>
  <c r="AP53" i="33"/>
  <c r="AS53" i="33" s="1"/>
  <c r="AG53" i="33"/>
  <c r="AP60" i="33"/>
  <c r="AS60" i="33" s="1"/>
  <c r="AG60" i="33"/>
  <c r="AP62" i="33"/>
  <c r="AS62" i="33" s="1"/>
  <c r="AG62" i="33"/>
  <c r="AP64" i="33"/>
  <c r="AS64" i="33" s="1"/>
  <c r="AG64" i="33"/>
  <c r="AP20" i="33"/>
  <c r="AS20" i="33" s="1"/>
  <c r="AG20" i="33"/>
  <c r="AP23" i="33"/>
  <c r="AS23" i="33" s="1"/>
  <c r="AG23" i="33"/>
  <c r="AO25" i="33"/>
  <c r="AR25" i="33" s="1"/>
  <c r="AG25" i="33"/>
  <c r="AO28" i="33"/>
  <c r="AR28" i="33" s="1"/>
  <c r="AG28" i="33"/>
  <c r="AP29" i="33"/>
  <c r="AS29" i="33" s="1"/>
  <c r="AG29" i="33"/>
  <c r="AP31" i="33"/>
  <c r="AS31" i="33" s="1"/>
  <c r="AG31" i="33"/>
  <c r="AO32" i="33"/>
  <c r="AR32" i="33" s="1"/>
  <c r="AG32" i="33"/>
  <c r="AP33" i="33"/>
  <c r="AS33" i="33" s="1"/>
  <c r="AG33" i="33"/>
  <c r="AP35" i="33"/>
  <c r="AS35" i="33" s="1"/>
  <c r="AG35" i="33"/>
  <c r="AO38" i="33"/>
  <c r="AR38" i="33" s="1"/>
  <c r="AG38" i="33"/>
  <c r="B30" i="32"/>
  <c r="Y13" i="33"/>
  <c r="Y14" i="33" s="1"/>
  <c r="Z12" i="32" s="1"/>
  <c r="BH41" i="33"/>
  <c r="BG41" i="33"/>
  <c r="BF41" i="33"/>
  <c r="BG14" i="33"/>
  <c r="BF14" i="33"/>
  <c r="BH14" i="33"/>
  <c r="B8" i="32"/>
  <c r="B13" i="32"/>
  <c r="Z11" i="33"/>
  <c r="AP58" i="33"/>
  <c r="AS58" i="33" s="1"/>
  <c r="AO58" i="33"/>
  <c r="AR58" i="33" s="1"/>
  <c r="AP56" i="33"/>
  <c r="AS56" i="33" s="1"/>
  <c r="AO56" i="33"/>
  <c r="AR56" i="33" s="1"/>
  <c r="AP54" i="33"/>
  <c r="AS54" i="33" s="1"/>
  <c r="AO54" i="33"/>
  <c r="AR54" i="33" s="1"/>
  <c r="AO53" i="33"/>
  <c r="AR53" i="33" s="1"/>
  <c r="AP52" i="33"/>
  <c r="AS52" i="33" s="1"/>
  <c r="AO52" i="33"/>
  <c r="AR52" i="33" s="1"/>
  <c r="AO51" i="33"/>
  <c r="AR51" i="33" s="1"/>
  <c r="BN50" i="33"/>
  <c r="BQ50" i="33" s="1"/>
  <c r="BM50" i="33"/>
  <c r="AP38" i="33"/>
  <c r="AS38" i="33" s="1"/>
  <c r="BM35" i="33"/>
  <c r="BP35" i="33" s="1"/>
  <c r="BN35" i="33"/>
  <c r="BM34" i="33"/>
  <c r="BP34" i="33" s="1"/>
  <c r="BN34" i="33"/>
  <c r="AO33" i="33"/>
  <c r="BN31" i="33"/>
  <c r="BM31" i="33"/>
  <c r="BP31" i="33" s="1"/>
  <c r="BM30" i="33"/>
  <c r="BP30" i="33" s="1"/>
  <c r="BN30" i="33"/>
  <c r="AP30" i="33"/>
  <c r="AS30" i="33" s="1"/>
  <c r="AO30" i="33"/>
  <c r="AO29" i="33"/>
  <c r="AR29" i="33" s="1"/>
  <c r="AP27" i="33"/>
  <c r="AS27" i="33" s="1"/>
  <c r="AO27" i="33"/>
  <c r="AP25" i="33"/>
  <c r="AS25" i="33" s="1"/>
  <c r="BM24" i="33"/>
  <c r="BP24" i="33" s="1"/>
  <c r="BN24" i="33"/>
  <c r="AO23" i="33"/>
  <c r="AR23" i="33" s="1"/>
  <c r="B5" i="32"/>
  <c r="BN37" i="33"/>
  <c r="BM37" i="33"/>
  <c r="BN19" i="33"/>
  <c r="BM19" i="33"/>
  <c r="BM20" i="33"/>
  <c r="BN20" i="33"/>
  <c r="AP21" i="33"/>
  <c r="AS21" i="33" s="1"/>
  <c r="AO21" i="33"/>
  <c r="BP27" i="33"/>
  <c r="BN28" i="33"/>
  <c r="BM28" i="33"/>
  <c r="AA11" i="33"/>
  <c r="AO22" i="33"/>
  <c r="AP22" i="33"/>
  <c r="AS22" i="33" s="1"/>
  <c r="BN29" i="33"/>
  <c r="BM29" i="33"/>
  <c r="BN32" i="33"/>
  <c r="BM32" i="33"/>
  <c r="Y11" i="33"/>
  <c r="AB11" i="33"/>
  <c r="BM21" i="33"/>
  <c r="BN21" i="33"/>
  <c r="BN22" i="33"/>
  <c r="BM22" i="33"/>
  <c r="B12" i="32"/>
  <c r="AO20" i="33"/>
  <c r="BN23" i="33"/>
  <c r="BO23" i="33" s="1"/>
  <c r="AP24" i="33"/>
  <c r="AS24" i="33" s="1"/>
  <c r="AO24" i="33"/>
  <c r="BM25" i="33"/>
  <c r="BN27" i="33"/>
  <c r="BO27" i="33" s="1"/>
  <c r="AP28" i="33"/>
  <c r="AS28" i="33" s="1"/>
  <c r="AP32" i="33"/>
  <c r="AS32" i="33" s="1"/>
  <c r="BN33" i="33"/>
  <c r="BM33" i="33"/>
  <c r="AP47" i="33"/>
  <c r="AS47" i="33" s="1"/>
  <c r="AO47" i="33"/>
  <c r="BN26" i="33"/>
  <c r="BM26" i="33"/>
  <c r="AO36" i="33"/>
  <c r="AP36" i="33"/>
  <c r="AS36" i="33" s="1"/>
  <c r="AP37" i="33"/>
  <c r="AS37" i="33" s="1"/>
  <c r="AO37" i="33"/>
  <c r="BM45" i="33"/>
  <c r="BN45" i="33"/>
  <c r="BN56" i="33"/>
  <c r="BQ56" i="33" s="1"/>
  <c r="BM56" i="33"/>
  <c r="AP34" i="33"/>
  <c r="AS34" i="33" s="1"/>
  <c r="AO34" i="33"/>
  <c r="BN36" i="33"/>
  <c r="BM36" i="33"/>
  <c r="BM38" i="33"/>
  <c r="BN38" i="33"/>
  <c r="BN47" i="33"/>
  <c r="BQ47" i="33" s="1"/>
  <c r="BM47" i="33"/>
  <c r="BN51" i="33"/>
  <c r="BQ51" i="33" s="1"/>
  <c r="BM51" i="33"/>
  <c r="AP45" i="33"/>
  <c r="AS45" i="33" s="1"/>
  <c r="AO45" i="33"/>
  <c r="BN49" i="33"/>
  <c r="BQ49" i="33" s="1"/>
  <c r="BM49" i="33"/>
  <c r="BN55" i="33"/>
  <c r="BQ55" i="33" s="1"/>
  <c r="BM55" i="33"/>
  <c r="AO31" i="33"/>
  <c r="AO35" i="33"/>
  <c r="BM46" i="33"/>
  <c r="BM48" i="33"/>
  <c r="AO49" i="33"/>
  <c r="AP55" i="33"/>
  <c r="AS55" i="33" s="1"/>
  <c r="AO55" i="33"/>
  <c r="AP57" i="33"/>
  <c r="AS57" i="33" s="1"/>
  <c r="AO57" i="33"/>
  <c r="BN58" i="33"/>
  <c r="BQ58" i="33" s="1"/>
  <c r="BM58" i="33"/>
  <c r="BN60" i="33"/>
  <c r="BQ60" i="33" s="1"/>
  <c r="BM60" i="33"/>
  <c r="BN62" i="33"/>
  <c r="BQ62" i="33" s="1"/>
  <c r="BM62" i="33"/>
  <c r="BN64" i="33"/>
  <c r="BQ64" i="33" s="1"/>
  <c r="BM64" i="33"/>
  <c r="AO46" i="33"/>
  <c r="AO48" i="33"/>
  <c r="AO50" i="33"/>
  <c r="BM53" i="33"/>
  <c r="BM57" i="33"/>
  <c r="AP59" i="33"/>
  <c r="AS59" i="33" s="1"/>
  <c r="AO59" i="33"/>
  <c r="AP61" i="33"/>
  <c r="AS61" i="33" s="1"/>
  <c r="AO61" i="33"/>
  <c r="AP63" i="33"/>
  <c r="AS63" i="33" s="1"/>
  <c r="AO63" i="33"/>
  <c r="BM52" i="33"/>
  <c r="BN54" i="33"/>
  <c r="BQ54" i="33" s="1"/>
  <c r="BM54" i="33"/>
  <c r="BM59" i="33"/>
  <c r="AO60" i="33"/>
  <c r="BM61" i="33"/>
  <c r="AO62" i="33"/>
  <c r="BM63" i="33"/>
  <c r="AO64" i="33"/>
  <c r="B29" i="32"/>
  <c r="B7" i="32"/>
  <c r="B10" i="32"/>
  <c r="B6" i="32"/>
  <c r="B31" i="32"/>
  <c r="Z13" i="32" s="1"/>
  <c r="AE12" i="32" s="1"/>
  <c r="AC11" i="33" l="1"/>
  <c r="AF8" i="33" s="1"/>
  <c r="BF7" i="33"/>
  <c r="AX8" i="33"/>
  <c r="AX12" i="33" s="1"/>
  <c r="AW18" i="33"/>
  <c r="B14" i="32" s="1"/>
  <c r="AQ33" i="33"/>
  <c r="AX18" i="33"/>
  <c r="B16" i="32" s="1"/>
  <c r="AX44" i="33"/>
  <c r="B17" i="32" s="1"/>
  <c r="AW44" i="33"/>
  <c r="B15" i="32" s="1"/>
  <c r="DI19" i="33"/>
  <c r="DJ19" i="33"/>
  <c r="DI62" i="33"/>
  <c r="DJ62" i="33"/>
  <c r="DJ60" i="33"/>
  <c r="DI60" i="33"/>
  <c r="DJ58" i="33"/>
  <c r="DI58" i="33"/>
  <c r="DJ56" i="33"/>
  <c r="DI56" i="33"/>
  <c r="DI54" i="33"/>
  <c r="DJ54" i="33"/>
  <c r="DJ52" i="33"/>
  <c r="DI52" i="33"/>
  <c r="DI50" i="33"/>
  <c r="DJ50" i="33"/>
  <c r="DJ48" i="33"/>
  <c r="DI48" i="33"/>
  <c r="DI46" i="33"/>
  <c r="DJ46" i="33"/>
  <c r="DJ44" i="33"/>
  <c r="DI44" i="33"/>
  <c r="DI37" i="33"/>
  <c r="DJ37" i="33"/>
  <c r="DI35" i="33"/>
  <c r="DJ35" i="33"/>
  <c r="DI33" i="33"/>
  <c r="DJ33" i="33"/>
  <c r="DI31" i="33"/>
  <c r="DJ31" i="33"/>
  <c r="DI29" i="33"/>
  <c r="DJ29" i="33"/>
  <c r="DJ27" i="33"/>
  <c r="DI27" i="33"/>
  <c r="DI25" i="33"/>
  <c r="DJ25" i="33"/>
  <c r="DI23" i="33"/>
  <c r="DJ23" i="33"/>
  <c r="DI21" i="33"/>
  <c r="DJ21" i="33"/>
  <c r="DJ63" i="33"/>
  <c r="DI63" i="33"/>
  <c r="DI61" i="33"/>
  <c r="DJ61" i="33"/>
  <c r="DI59" i="33"/>
  <c r="DJ59" i="33"/>
  <c r="DI57" i="33"/>
  <c r="DJ57" i="33"/>
  <c r="DI55" i="33"/>
  <c r="DJ55" i="33"/>
  <c r="DI53" i="33"/>
  <c r="DJ53" i="33"/>
  <c r="DI51" i="33"/>
  <c r="DJ51" i="33"/>
  <c r="DI49" i="33"/>
  <c r="DJ49" i="33"/>
  <c r="DI47" i="33"/>
  <c r="DJ47" i="33"/>
  <c r="DI45" i="33"/>
  <c r="DJ45" i="33"/>
  <c r="DJ20" i="33"/>
  <c r="DI20" i="33"/>
  <c r="DJ36" i="33"/>
  <c r="DI36" i="33"/>
  <c r="DJ34" i="33"/>
  <c r="DI34" i="33"/>
  <c r="DJ32" i="33"/>
  <c r="DI32" i="33"/>
  <c r="DJ30" i="33"/>
  <c r="DI30" i="33"/>
  <c r="DJ28" i="33"/>
  <c r="DI28" i="33"/>
  <c r="DJ26" i="33"/>
  <c r="DI26" i="33"/>
  <c r="DJ24" i="33"/>
  <c r="DI24" i="33"/>
  <c r="DJ22" i="33"/>
  <c r="DI22" i="33"/>
  <c r="DJ18" i="33"/>
  <c r="DI18" i="33"/>
  <c r="BA44" i="33"/>
  <c r="AR19" i="33"/>
  <c r="AY44" i="33"/>
  <c r="B20" i="32" s="1"/>
  <c r="BC44" i="33"/>
  <c r="B28" i="32" s="1"/>
  <c r="AZ44" i="33"/>
  <c r="BB44" i="33"/>
  <c r="P3" i="32"/>
  <c r="P12" i="32"/>
  <c r="BF8" i="33"/>
  <c r="AQ30" i="33"/>
  <c r="BO50" i="33"/>
  <c r="BP50" i="33"/>
  <c r="BO31" i="33"/>
  <c r="BO30" i="33"/>
  <c r="BO34" i="33"/>
  <c r="AQ51" i="33"/>
  <c r="AQ38" i="33"/>
  <c r="AR33" i="33"/>
  <c r="AQ25" i="33"/>
  <c r="AQ58" i="33"/>
  <c r="AQ56" i="33"/>
  <c r="AQ54" i="33"/>
  <c r="AQ53" i="33"/>
  <c r="AQ52" i="33"/>
  <c r="BO35" i="33"/>
  <c r="AQ32" i="33"/>
  <c r="AR30" i="33"/>
  <c r="AQ29" i="33"/>
  <c r="AQ28" i="33"/>
  <c r="AQ27" i="33"/>
  <c r="AR27" i="33"/>
  <c r="BO24" i="33"/>
  <c r="AQ23" i="33"/>
  <c r="AQ19" i="33"/>
  <c r="BP52" i="33"/>
  <c r="BO52" i="33"/>
  <c r="BP53" i="33"/>
  <c r="BO53" i="33"/>
  <c r="AQ45" i="33"/>
  <c r="AR45" i="33"/>
  <c r="AQ34" i="33"/>
  <c r="AR34" i="33"/>
  <c r="BO32" i="33"/>
  <c r="BP32" i="33"/>
  <c r="AQ21" i="33"/>
  <c r="AR21" i="33"/>
  <c r="BP61" i="33"/>
  <c r="BO61" i="33"/>
  <c r="AR61" i="33"/>
  <c r="AQ61" i="33"/>
  <c r="BP57" i="33"/>
  <c r="BO57" i="33"/>
  <c r="BP64" i="33"/>
  <c r="BO64" i="33"/>
  <c r="BP60" i="33"/>
  <c r="BO60" i="33"/>
  <c r="AR57" i="33"/>
  <c r="AQ57" i="33"/>
  <c r="AR55" i="33"/>
  <c r="AQ55" i="33"/>
  <c r="BP46" i="33"/>
  <c r="BO46" i="33"/>
  <c r="BP38" i="33"/>
  <c r="BO38" i="33"/>
  <c r="AR36" i="33"/>
  <c r="AQ36" i="33"/>
  <c r="BP26" i="33"/>
  <c r="BO26" i="33"/>
  <c r="BP21" i="33"/>
  <c r="BO21" i="33"/>
  <c r="AR22" i="33"/>
  <c r="AQ22" i="33"/>
  <c r="BN39" i="33"/>
  <c r="AR62" i="33"/>
  <c r="AQ62" i="33"/>
  <c r="BP55" i="33"/>
  <c r="BO55" i="33"/>
  <c r="AR47" i="33"/>
  <c r="AQ47" i="33"/>
  <c r="BM39" i="33"/>
  <c r="BO19" i="33"/>
  <c r="BP19" i="33"/>
  <c r="AR64" i="33"/>
  <c r="AQ64" i="33"/>
  <c r="BP54" i="33"/>
  <c r="BO54" i="33"/>
  <c r="AR50" i="33"/>
  <c r="AQ50" i="33"/>
  <c r="AR35" i="33"/>
  <c r="AQ35" i="33"/>
  <c r="BP49" i="33"/>
  <c r="BO49" i="33"/>
  <c r="BP51" i="33"/>
  <c r="BO51" i="33"/>
  <c r="BP47" i="33"/>
  <c r="BO47" i="33"/>
  <c r="BO36" i="33"/>
  <c r="BP36" i="33"/>
  <c r="BN65" i="33"/>
  <c r="BQ45" i="33"/>
  <c r="BQ66" i="33" s="1"/>
  <c r="AR37" i="33"/>
  <c r="AQ37" i="33"/>
  <c r="BO25" i="33"/>
  <c r="BP25" i="33"/>
  <c r="BO22" i="33"/>
  <c r="BP22" i="33"/>
  <c r="BP29" i="33"/>
  <c r="BO29" i="33"/>
  <c r="BO37" i="33"/>
  <c r="BP37" i="33"/>
  <c r="AR46" i="33"/>
  <c r="AQ46" i="33"/>
  <c r="BP48" i="33"/>
  <c r="BO48" i="33"/>
  <c r="BP56" i="33"/>
  <c r="BO56" i="33"/>
  <c r="BP33" i="33"/>
  <c r="BO33" i="33"/>
  <c r="AR24" i="33"/>
  <c r="AQ24" i="33"/>
  <c r="BO28" i="33"/>
  <c r="BP28" i="33"/>
  <c r="AR60" i="33"/>
  <c r="AQ60" i="33"/>
  <c r="BP63" i="33"/>
  <c r="BO63" i="33"/>
  <c r="BP59" i="33"/>
  <c r="BO59" i="33"/>
  <c r="AR63" i="33"/>
  <c r="AQ63" i="33"/>
  <c r="AR59" i="33"/>
  <c r="AQ59" i="33"/>
  <c r="AR48" i="33"/>
  <c r="AQ48" i="33"/>
  <c r="BP62" i="33"/>
  <c r="BO62" i="33"/>
  <c r="BP58" i="33"/>
  <c r="BO58" i="33"/>
  <c r="AR49" i="33"/>
  <c r="AQ49" i="33"/>
  <c r="AR31" i="33"/>
  <c r="AQ31" i="33"/>
  <c r="BP45" i="33"/>
  <c r="BO45" i="33"/>
  <c r="BM65" i="33"/>
  <c r="AQ20" i="33"/>
  <c r="AR20" i="33"/>
  <c r="BP20" i="33"/>
  <c r="BO20" i="33"/>
  <c r="BF9" i="33" l="1"/>
  <c r="EC4" i="33"/>
  <c r="EC13" i="33" s="1"/>
  <c r="AY8" i="33"/>
  <c r="EC7" i="33" s="1"/>
  <c r="EC16" i="33" s="1"/>
  <c r="EB4" i="33"/>
  <c r="EB13" i="33" s="1"/>
  <c r="EA4" i="33"/>
  <c r="EA13" i="33" s="1"/>
  <c r="AY21" i="33"/>
  <c r="EC6" i="33"/>
  <c r="EC15" i="33" s="1"/>
  <c r="AX11" i="33"/>
  <c r="EA6" i="33"/>
  <c r="EA15" i="33" s="1"/>
  <c r="AY7" i="33"/>
  <c r="EB9" i="33" s="1"/>
  <c r="EB18" i="33" s="1"/>
  <c r="EB6" i="33"/>
  <c r="EB15" i="33" s="1"/>
  <c r="AX9" i="33"/>
  <c r="AY22" i="33"/>
  <c r="Z4" i="32"/>
  <c r="AE5" i="32" s="1"/>
  <c r="DK23" i="33"/>
  <c r="DK31" i="33"/>
  <c r="DK49" i="33"/>
  <c r="DK53" i="33"/>
  <c r="DK57" i="33"/>
  <c r="DK61" i="33"/>
  <c r="DK25" i="33"/>
  <c r="DK46" i="33"/>
  <c r="DK50" i="33"/>
  <c r="DK54" i="33"/>
  <c r="DK62" i="33"/>
  <c r="DK59" i="33"/>
  <c r="DK55" i="33"/>
  <c r="DK51" i="33"/>
  <c r="DK47" i="33"/>
  <c r="Z5" i="32"/>
  <c r="DK45" i="33"/>
  <c r="DK37" i="33"/>
  <c r="DK35" i="33"/>
  <c r="DK33" i="33"/>
  <c r="DK29" i="33"/>
  <c r="DK21" i="33"/>
  <c r="DK19" i="33"/>
  <c r="DK18" i="33"/>
  <c r="DK24" i="33"/>
  <c r="DK28" i="33"/>
  <c r="DK32" i="33"/>
  <c r="DK36" i="33"/>
  <c r="DK58" i="33"/>
  <c r="DK22" i="33"/>
  <c r="DK26" i="33"/>
  <c r="DK30" i="33"/>
  <c r="DK34" i="33"/>
  <c r="DK20" i="33"/>
  <c r="DK63" i="33"/>
  <c r="DK27" i="33"/>
  <c r="DK44" i="33"/>
  <c r="DK48" i="33"/>
  <c r="DK52" i="33"/>
  <c r="DK56" i="33"/>
  <c r="DK60" i="33"/>
  <c r="B26" i="32"/>
  <c r="P10" i="32"/>
  <c r="AC5" i="32" s="1"/>
  <c r="BP65" i="33"/>
  <c r="BP39" i="33"/>
  <c r="BP66" i="33"/>
  <c r="BP40" i="33"/>
  <c r="BO65" i="33"/>
  <c r="CB41" i="33"/>
  <c r="CD40" i="33" s="1"/>
  <c r="Z15" i="32" s="1"/>
  <c r="CB40" i="33"/>
  <c r="CC40" i="33" s="1"/>
  <c r="Z14" i="32" s="1"/>
  <c r="BO40" i="33"/>
  <c r="BD44" i="33"/>
  <c r="B34" i="32" s="1"/>
  <c r="B24" i="32"/>
  <c r="EB7" i="33" l="1"/>
  <c r="EB16" i="33" s="1"/>
  <c r="EA7" i="33"/>
  <c r="EA16" i="33" s="1"/>
  <c r="DU38" i="33"/>
  <c r="AZ21" i="33"/>
  <c r="DU47" i="33" s="1"/>
  <c r="DW38" i="33"/>
  <c r="DV38" i="33"/>
  <c r="DW37" i="33"/>
  <c r="AZ22" i="33"/>
  <c r="DU46" i="33" s="1"/>
  <c r="DU53" i="33" s="1"/>
  <c r="DV37" i="33"/>
  <c r="DU37" i="33"/>
  <c r="EC5" i="33"/>
  <c r="EC14" i="33" s="1"/>
  <c r="AX13" i="33"/>
  <c r="EC9" i="33"/>
  <c r="EC18" i="33" s="1"/>
  <c r="EA9" i="33"/>
  <c r="EA18" i="33" s="1"/>
  <c r="EA5" i="33"/>
  <c r="EA14" i="33" s="1"/>
  <c r="EB5" i="33"/>
  <c r="EB14" i="33" s="1"/>
  <c r="AY9" i="33"/>
  <c r="EA8" i="33" s="1"/>
  <c r="EA17" i="33" s="1"/>
  <c r="BY41" i="33"/>
  <c r="CA41" i="33" s="1"/>
  <c r="CE40" i="33"/>
  <c r="DV46" i="33" l="1"/>
  <c r="DV53" i="33" s="1"/>
  <c r="DW46" i="33"/>
  <c r="DW53" i="33" s="1"/>
  <c r="DW47" i="33"/>
  <c r="DW54" i="33" s="1"/>
  <c r="DV47" i="33"/>
  <c r="DV54" i="33" s="1"/>
  <c r="DU54" i="33"/>
  <c r="EB8" i="33"/>
  <c r="EB17" i="33" s="1"/>
  <c r="EC8" i="33"/>
  <c r="EC17" i="33" s="1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H71" i="29"/>
  <c r="H72" i="29"/>
  <c r="H73" i="29"/>
  <c r="H74" i="29"/>
  <c r="H75" i="29"/>
  <c r="H76" i="29"/>
  <c r="H77" i="29"/>
  <c r="H78" i="29"/>
  <c r="H79" i="29"/>
  <c r="H80" i="29"/>
  <c r="H81" i="29"/>
  <c r="H82" i="29"/>
  <c r="H83" i="29"/>
  <c r="H84" i="29"/>
  <c r="H85" i="29"/>
  <c r="H86" i="29"/>
  <c r="H87" i="29"/>
  <c r="H88" i="29"/>
  <c r="H89" i="29"/>
  <c r="H90" i="29"/>
  <c r="H91" i="29"/>
  <c r="H92" i="29"/>
  <c r="H93" i="29"/>
  <c r="H94" i="29"/>
  <c r="H95" i="29"/>
  <c r="H96" i="29"/>
  <c r="H97" i="29"/>
  <c r="H98" i="29"/>
  <c r="H99" i="29"/>
  <c r="H100" i="29"/>
  <c r="H101" i="29"/>
  <c r="H102" i="29"/>
  <c r="H103" i="29"/>
  <c r="H104" i="29"/>
  <c r="H105" i="29"/>
  <c r="H106" i="29"/>
  <c r="H107" i="29"/>
  <c r="H108" i="29"/>
  <c r="H109" i="29"/>
  <c r="H110" i="29"/>
  <c r="H111" i="29"/>
  <c r="H112" i="29"/>
  <c r="H113" i="29"/>
  <c r="H114" i="29"/>
  <c r="H115" i="29"/>
  <c r="H116" i="29"/>
  <c r="H117" i="29"/>
  <c r="H118" i="29"/>
  <c r="H119" i="29"/>
  <c r="H120" i="29"/>
  <c r="H121" i="29"/>
  <c r="H122" i="29"/>
  <c r="H123" i="29"/>
  <c r="H124" i="29"/>
  <c r="H125" i="29"/>
  <c r="H126" i="29"/>
  <c r="H127" i="29"/>
  <c r="H128" i="29"/>
  <c r="H129" i="29"/>
  <c r="H130" i="29"/>
  <c r="H131" i="29"/>
  <c r="H132" i="29"/>
  <c r="H133" i="29"/>
  <c r="H134" i="29"/>
  <c r="H135" i="29"/>
  <c r="H136" i="29"/>
  <c r="H137" i="29"/>
  <c r="H138" i="29"/>
  <c r="H139" i="29"/>
  <c r="H140" i="29"/>
  <c r="H141" i="29"/>
  <c r="H142" i="29"/>
  <c r="H143" i="29"/>
  <c r="H144" i="29"/>
  <c r="H145" i="29"/>
  <c r="H146" i="29"/>
  <c r="H147" i="29"/>
  <c r="H148" i="29"/>
  <c r="H149" i="29"/>
  <c r="H150" i="29"/>
  <c r="H151" i="29"/>
  <c r="H152" i="29"/>
  <c r="H153" i="29"/>
  <c r="H154" i="29"/>
  <c r="H155" i="29"/>
  <c r="H156" i="29"/>
  <c r="H157" i="29"/>
  <c r="H158" i="29"/>
  <c r="H159" i="29"/>
  <c r="H160" i="29"/>
  <c r="H161" i="29"/>
  <c r="H162" i="29"/>
  <c r="H163" i="29"/>
  <c r="H164" i="29"/>
  <c r="H165" i="29"/>
  <c r="H166" i="29"/>
  <c r="H167" i="29"/>
  <c r="H168" i="29"/>
  <c r="H169" i="29"/>
  <c r="H170" i="29"/>
  <c r="H171" i="29"/>
  <c r="H172" i="29"/>
  <c r="H173" i="29"/>
  <c r="H174" i="29"/>
  <c r="H175" i="29"/>
  <c r="H176" i="29"/>
  <c r="H177" i="29"/>
  <c r="H178" i="29"/>
  <c r="H179" i="29"/>
  <c r="H180" i="29"/>
  <c r="H181" i="29"/>
  <c r="H182" i="29"/>
  <c r="H183" i="29"/>
  <c r="H184" i="29"/>
  <c r="H185" i="29"/>
  <c r="H186" i="29"/>
  <c r="H187" i="29"/>
  <c r="H188" i="29"/>
  <c r="H189" i="29"/>
  <c r="H190" i="29"/>
  <c r="H191" i="29"/>
  <c r="H192" i="29"/>
  <c r="H193" i="29"/>
  <c r="H194" i="29"/>
  <c r="H195" i="29"/>
  <c r="H196" i="29"/>
  <c r="H197" i="29"/>
  <c r="H198" i="29"/>
  <c r="H199" i="29"/>
  <c r="H200" i="29"/>
  <c r="H201" i="29"/>
  <c r="H202" i="29"/>
  <c r="H203" i="29"/>
  <c r="H204" i="29"/>
  <c r="H205" i="29"/>
  <c r="H206" i="29"/>
  <c r="H207" i="29"/>
  <c r="H208" i="29"/>
  <c r="H209" i="29"/>
  <c r="H210" i="29"/>
  <c r="H211" i="29"/>
  <c r="H212" i="29"/>
  <c r="H213" i="29"/>
  <c r="H214" i="29"/>
  <c r="H215" i="29"/>
  <c r="H216" i="29"/>
  <c r="H217" i="29"/>
  <c r="H218" i="29"/>
  <c r="H219" i="29"/>
  <c r="H220" i="29"/>
  <c r="H221" i="29"/>
  <c r="H222" i="29"/>
  <c r="H223" i="29"/>
  <c r="H224" i="29"/>
  <c r="H225" i="29"/>
  <c r="H226" i="29"/>
  <c r="H227" i="29"/>
  <c r="H228" i="29"/>
  <c r="H229" i="29"/>
  <c r="H230" i="29"/>
  <c r="H231" i="29"/>
  <c r="H232" i="29"/>
  <c r="H233" i="29"/>
  <c r="H234" i="29"/>
  <c r="H235" i="29"/>
  <c r="H236" i="29"/>
  <c r="H237" i="29"/>
  <c r="H238" i="29"/>
  <c r="H239" i="29"/>
  <c r="H240" i="29"/>
  <c r="H241" i="29"/>
  <c r="H242" i="29"/>
  <c r="H243" i="29"/>
  <c r="H244" i="29"/>
  <c r="H245" i="29"/>
  <c r="H246" i="29"/>
  <c r="H247" i="29"/>
  <c r="H248" i="29"/>
  <c r="H249" i="29"/>
  <c r="H250" i="29"/>
  <c r="H251" i="29"/>
  <c r="H252" i="29"/>
  <c r="H253" i="29"/>
  <c r="H254" i="29"/>
  <c r="H255" i="29"/>
  <c r="H256" i="29"/>
  <c r="H257" i="29"/>
  <c r="H258" i="29"/>
  <c r="H259" i="29"/>
  <c r="H260" i="29"/>
  <c r="H261" i="29"/>
  <c r="H262" i="29"/>
  <c r="H263" i="29"/>
  <c r="H264" i="29"/>
  <c r="H265" i="29"/>
  <c r="H266" i="29"/>
  <c r="H267" i="29"/>
  <c r="H268" i="29"/>
  <c r="H269" i="29"/>
  <c r="H270" i="29"/>
  <c r="H271" i="29"/>
  <c r="H272" i="29"/>
  <c r="H273" i="29"/>
  <c r="H274" i="29"/>
  <c r="H275" i="29"/>
  <c r="H276" i="29"/>
  <c r="H277" i="29"/>
  <c r="H278" i="29"/>
  <c r="H279" i="29"/>
  <c r="H280" i="29"/>
  <c r="H281" i="29"/>
  <c r="H282" i="29"/>
  <c r="H283" i="29"/>
  <c r="H284" i="29"/>
  <c r="H285" i="29"/>
  <c r="H286" i="29"/>
  <c r="H287" i="29"/>
  <c r="H288" i="29"/>
  <c r="H289" i="29"/>
  <c r="H290" i="29"/>
  <c r="H291" i="29"/>
  <c r="H292" i="29"/>
  <c r="H293" i="29"/>
  <c r="H294" i="29"/>
  <c r="H295" i="29"/>
  <c r="H296" i="29"/>
  <c r="H297" i="29"/>
  <c r="H298" i="29"/>
  <c r="H299" i="29"/>
  <c r="H300" i="29"/>
  <c r="H301" i="29"/>
  <c r="H302" i="29"/>
  <c r="H303" i="29"/>
  <c r="H304" i="29"/>
  <c r="H305" i="29"/>
  <c r="H306" i="29"/>
  <c r="H307" i="29"/>
  <c r="H308" i="29"/>
  <c r="H309" i="29"/>
  <c r="H310" i="29"/>
  <c r="H311" i="29"/>
  <c r="H312" i="29"/>
  <c r="H313" i="29"/>
  <c r="H314" i="29"/>
  <c r="H315" i="29"/>
  <c r="H316" i="29"/>
  <c r="H317" i="29"/>
  <c r="H318" i="29"/>
  <c r="H319" i="29"/>
  <c r="H320" i="29"/>
  <c r="H321" i="29"/>
  <c r="H322" i="29"/>
  <c r="H323" i="29"/>
  <c r="H324" i="29"/>
  <c r="H325" i="29"/>
  <c r="H326" i="29"/>
  <c r="H327" i="29"/>
  <c r="H328" i="29"/>
  <c r="H329" i="29"/>
  <c r="H330" i="29"/>
  <c r="H331" i="29"/>
  <c r="H332" i="29"/>
  <c r="H333" i="29"/>
  <c r="H334" i="29"/>
  <c r="H335" i="29"/>
  <c r="H336" i="29"/>
  <c r="H337" i="29"/>
  <c r="H338" i="29"/>
  <c r="H339" i="29"/>
  <c r="H340" i="29"/>
  <c r="H341" i="29"/>
  <c r="H342" i="29"/>
  <c r="H343" i="29"/>
  <c r="H344" i="29"/>
  <c r="H345" i="29"/>
  <c r="H346" i="29"/>
  <c r="H347" i="29"/>
  <c r="H348" i="29"/>
  <c r="H349" i="29"/>
  <c r="H350" i="29"/>
  <c r="H351" i="29"/>
  <c r="H352" i="29"/>
  <c r="H353" i="29"/>
  <c r="H354" i="29"/>
  <c r="H355" i="29"/>
  <c r="H356" i="29"/>
  <c r="H357" i="29"/>
  <c r="H358" i="29"/>
  <c r="H359" i="29"/>
  <c r="H360" i="29"/>
  <c r="H361" i="29"/>
  <c r="H362" i="29"/>
  <c r="H363" i="29"/>
  <c r="H364" i="29"/>
  <c r="H365" i="29"/>
  <c r="H366" i="29"/>
  <c r="H367" i="29"/>
  <c r="H368" i="29"/>
  <c r="H369" i="29"/>
  <c r="H370" i="29"/>
  <c r="H371" i="29"/>
  <c r="H372" i="29"/>
  <c r="H373" i="29"/>
  <c r="H374" i="29"/>
  <c r="H375" i="29"/>
  <c r="H376" i="29"/>
  <c r="H377" i="29"/>
  <c r="H378" i="29"/>
  <c r="H379" i="29"/>
  <c r="H380" i="29"/>
  <c r="H381" i="29"/>
  <c r="H382" i="29"/>
  <c r="H383" i="29"/>
  <c r="H384" i="29"/>
  <c r="H385" i="29"/>
  <c r="H386" i="29"/>
  <c r="H387" i="29"/>
  <c r="H388" i="29"/>
  <c r="H389" i="29"/>
  <c r="H390" i="29"/>
  <c r="H391" i="29"/>
  <c r="H392" i="29"/>
  <c r="H393" i="29"/>
  <c r="H394" i="29"/>
  <c r="H395" i="29"/>
  <c r="H396" i="29"/>
  <c r="H397" i="29"/>
  <c r="H398" i="29"/>
  <c r="H399" i="29"/>
  <c r="H400" i="29"/>
  <c r="H401" i="29"/>
  <c r="H402" i="29"/>
  <c r="H403" i="29"/>
  <c r="H404" i="29"/>
  <c r="H405" i="29"/>
  <c r="H406" i="29"/>
  <c r="H407" i="29"/>
  <c r="H408" i="29"/>
  <c r="H409" i="29"/>
  <c r="H410" i="29"/>
  <c r="H411" i="29"/>
  <c r="H412" i="29"/>
  <c r="H413" i="29"/>
  <c r="H414" i="29"/>
  <c r="H415" i="29"/>
  <c r="H416" i="29"/>
  <c r="H417" i="29"/>
  <c r="H418" i="29"/>
  <c r="H419" i="29"/>
  <c r="H420" i="29"/>
  <c r="H421" i="29"/>
  <c r="H422" i="29"/>
  <c r="H423" i="29"/>
  <c r="H424" i="29"/>
  <c r="H425" i="29"/>
  <c r="H426" i="29"/>
  <c r="H427" i="29"/>
  <c r="H428" i="29"/>
  <c r="H429" i="29"/>
  <c r="H430" i="29"/>
  <c r="H431" i="29"/>
  <c r="H432" i="29"/>
  <c r="H433" i="29"/>
  <c r="H434" i="29"/>
  <c r="H435" i="29"/>
  <c r="H436" i="29"/>
  <c r="H437" i="29"/>
  <c r="H438" i="29"/>
  <c r="H439" i="29"/>
  <c r="H440" i="29"/>
  <c r="H441" i="29"/>
  <c r="H442" i="29"/>
  <c r="H443" i="29"/>
  <c r="H444" i="29"/>
  <c r="H445" i="29"/>
  <c r="H446" i="29"/>
  <c r="H447" i="29"/>
  <c r="H448" i="29"/>
  <c r="H449" i="29"/>
  <c r="H450" i="29"/>
  <c r="H451" i="29"/>
  <c r="H452" i="29"/>
  <c r="H453" i="29"/>
  <c r="H454" i="29"/>
  <c r="H455" i="29"/>
  <c r="H456" i="29"/>
  <c r="H457" i="29"/>
  <c r="H458" i="29"/>
  <c r="H459" i="29"/>
  <c r="H460" i="29"/>
  <c r="H461" i="29"/>
  <c r="H462" i="29"/>
  <c r="H463" i="29"/>
  <c r="H464" i="29"/>
  <c r="H465" i="29"/>
  <c r="H466" i="29"/>
  <c r="H467" i="29"/>
  <c r="H468" i="29"/>
  <c r="H469" i="29"/>
  <c r="H470" i="29"/>
  <c r="H471" i="29"/>
  <c r="H472" i="29"/>
  <c r="H473" i="29"/>
  <c r="H474" i="29"/>
  <c r="H475" i="29"/>
  <c r="H476" i="29"/>
  <c r="H477" i="29"/>
  <c r="H478" i="29"/>
  <c r="H479" i="29"/>
  <c r="H480" i="29"/>
  <c r="H481" i="29"/>
  <c r="H482" i="29"/>
  <c r="H483" i="29"/>
  <c r="H484" i="29"/>
  <c r="H485" i="29"/>
  <c r="H486" i="29"/>
  <c r="H487" i="29"/>
  <c r="H488" i="29"/>
  <c r="H489" i="29"/>
  <c r="H490" i="29"/>
  <c r="H491" i="29"/>
  <c r="H492" i="29"/>
  <c r="H493" i="29"/>
  <c r="H494" i="29"/>
  <c r="H495" i="29"/>
  <c r="H496" i="29"/>
  <c r="H497" i="29"/>
  <c r="H498" i="29"/>
  <c r="H499" i="29"/>
  <c r="H500" i="29"/>
  <c r="H501" i="29"/>
  <c r="H502" i="29"/>
  <c r="H503" i="29"/>
  <c r="H504" i="29"/>
  <c r="H505" i="29"/>
  <c r="H506" i="29"/>
  <c r="H507" i="29"/>
  <c r="H508" i="29"/>
  <c r="H509" i="29"/>
  <c r="H510" i="29"/>
  <c r="H511" i="29"/>
  <c r="H512" i="29"/>
  <c r="H513" i="29"/>
  <c r="H514" i="29"/>
  <c r="H515" i="29"/>
  <c r="H516" i="29"/>
  <c r="H517" i="29"/>
  <c r="H518" i="29"/>
  <c r="H519" i="29"/>
  <c r="H520" i="29"/>
  <c r="H521" i="29"/>
  <c r="H522" i="29"/>
  <c r="H523" i="29"/>
  <c r="H524" i="29"/>
  <c r="H525" i="29"/>
  <c r="H526" i="29"/>
  <c r="H527" i="29"/>
  <c r="H528" i="29"/>
  <c r="H529" i="29"/>
  <c r="H530" i="29"/>
  <c r="H531" i="29"/>
  <c r="H532" i="29"/>
  <c r="H533" i="29"/>
  <c r="H534" i="29"/>
  <c r="H535" i="29"/>
  <c r="H536" i="29"/>
  <c r="H537" i="29"/>
  <c r="H538" i="29"/>
  <c r="H539" i="29"/>
  <c r="H540" i="29"/>
  <c r="H541" i="29"/>
  <c r="H542" i="29"/>
  <c r="H543" i="29"/>
  <c r="H544" i="29"/>
  <c r="H545" i="29"/>
  <c r="H546" i="29"/>
  <c r="H547" i="29"/>
  <c r="H548" i="29"/>
  <c r="H549" i="29"/>
  <c r="H550" i="29"/>
  <c r="H551" i="29"/>
  <c r="H552" i="29"/>
  <c r="H553" i="29"/>
  <c r="H554" i="29"/>
  <c r="H555" i="29"/>
  <c r="H556" i="29"/>
  <c r="H557" i="29"/>
  <c r="H558" i="29"/>
  <c r="H559" i="29"/>
  <c r="H560" i="29"/>
  <c r="H561" i="29"/>
  <c r="H562" i="29"/>
  <c r="H563" i="29"/>
  <c r="H564" i="29"/>
  <c r="H565" i="29"/>
  <c r="H566" i="29"/>
  <c r="H567" i="29"/>
  <c r="H568" i="29"/>
  <c r="H569" i="29"/>
  <c r="H570" i="29"/>
  <c r="H571" i="29"/>
  <c r="H572" i="29"/>
  <c r="H573" i="29"/>
  <c r="H574" i="29"/>
  <c r="H575" i="29"/>
  <c r="H576" i="29"/>
  <c r="H577" i="29"/>
  <c r="H578" i="29"/>
  <c r="H579" i="29"/>
  <c r="H580" i="29"/>
  <c r="H581" i="29"/>
  <c r="H582" i="29"/>
  <c r="H583" i="29"/>
  <c r="H584" i="29"/>
  <c r="H585" i="29"/>
  <c r="H586" i="29"/>
  <c r="H587" i="29"/>
  <c r="H588" i="29"/>
  <c r="H589" i="29"/>
  <c r="H590" i="29"/>
  <c r="H591" i="29"/>
  <c r="H592" i="29"/>
  <c r="H593" i="29"/>
  <c r="H594" i="29"/>
  <c r="H595" i="29"/>
  <c r="H596" i="29"/>
  <c r="H597" i="29"/>
  <c r="H598" i="29"/>
  <c r="H599" i="29"/>
  <c r="H600" i="29"/>
  <c r="H601" i="29"/>
  <c r="H602" i="29"/>
  <c r="H603" i="29"/>
  <c r="H604" i="29"/>
  <c r="H605" i="29"/>
  <c r="H606" i="29"/>
  <c r="H607" i="29"/>
  <c r="H608" i="29"/>
  <c r="H609" i="29"/>
  <c r="H610" i="29"/>
  <c r="H611" i="29"/>
  <c r="H612" i="29"/>
  <c r="H613" i="29"/>
  <c r="H614" i="29"/>
  <c r="H615" i="29"/>
  <c r="H616" i="29"/>
  <c r="H617" i="29"/>
  <c r="H618" i="29"/>
  <c r="H619" i="29"/>
  <c r="H620" i="29"/>
  <c r="H621" i="29"/>
  <c r="H622" i="29"/>
  <c r="H623" i="29"/>
  <c r="H624" i="29"/>
  <c r="H625" i="29"/>
  <c r="H626" i="29"/>
  <c r="H627" i="29"/>
  <c r="H628" i="29"/>
  <c r="H629" i="29"/>
  <c r="H630" i="29"/>
  <c r="H631" i="29"/>
  <c r="H632" i="29"/>
  <c r="H633" i="29"/>
  <c r="H634" i="29"/>
  <c r="H635" i="29"/>
  <c r="H636" i="29"/>
  <c r="H637" i="29"/>
  <c r="H638" i="29"/>
  <c r="H639" i="29"/>
  <c r="H640" i="29"/>
  <c r="H641" i="29"/>
  <c r="H642" i="29"/>
  <c r="H643" i="29"/>
  <c r="H644" i="29"/>
  <c r="H645" i="29"/>
  <c r="H646" i="29"/>
  <c r="H647" i="29"/>
  <c r="H648" i="29"/>
  <c r="H649" i="29"/>
  <c r="H650" i="29"/>
  <c r="H651" i="29"/>
  <c r="H652" i="29"/>
  <c r="H653" i="29"/>
  <c r="H654" i="29"/>
  <c r="H655" i="29"/>
  <c r="H656" i="29"/>
  <c r="H657" i="29"/>
  <c r="H658" i="29"/>
  <c r="H659" i="29"/>
  <c r="H660" i="29"/>
  <c r="H661" i="29"/>
  <c r="H662" i="29"/>
  <c r="H663" i="29"/>
  <c r="H664" i="29"/>
  <c r="H665" i="29"/>
  <c r="H666" i="29"/>
  <c r="H667" i="29"/>
  <c r="H668" i="29"/>
  <c r="H669" i="29"/>
  <c r="H670" i="29"/>
  <c r="H671" i="29"/>
  <c r="H672" i="29"/>
  <c r="H673" i="29"/>
  <c r="H674" i="29"/>
  <c r="H675" i="29"/>
  <c r="H676" i="29"/>
  <c r="H677" i="29"/>
  <c r="H678" i="29"/>
  <c r="H679" i="29"/>
  <c r="H680" i="29"/>
  <c r="H681" i="29"/>
  <c r="H682" i="29"/>
  <c r="H683" i="29"/>
  <c r="H684" i="29"/>
  <c r="H685" i="29"/>
  <c r="H686" i="29"/>
  <c r="H687" i="29"/>
  <c r="H688" i="29"/>
  <c r="H689" i="29"/>
  <c r="H690" i="29"/>
  <c r="H691" i="29"/>
  <c r="H692" i="29"/>
  <c r="H693" i="29"/>
  <c r="H694" i="29"/>
  <c r="H695" i="29"/>
  <c r="H696" i="29"/>
  <c r="H697" i="29"/>
  <c r="H698" i="29"/>
  <c r="H699" i="29"/>
  <c r="H700" i="29"/>
  <c r="H701" i="29"/>
  <c r="H702" i="29"/>
  <c r="H703" i="29"/>
  <c r="H704" i="29"/>
  <c r="H705" i="29"/>
  <c r="H706" i="29"/>
  <c r="H707" i="29"/>
  <c r="H708" i="29"/>
  <c r="H709" i="29"/>
  <c r="H710" i="29"/>
  <c r="H711" i="29"/>
  <c r="H712" i="29"/>
  <c r="H713" i="29"/>
  <c r="H714" i="29"/>
  <c r="H715" i="29"/>
  <c r="H716" i="29"/>
  <c r="H717" i="29"/>
  <c r="H718" i="29"/>
  <c r="H719" i="29"/>
  <c r="H720" i="29"/>
  <c r="H721" i="29"/>
  <c r="H722" i="29"/>
  <c r="H723" i="29"/>
  <c r="H724" i="29"/>
  <c r="H725" i="29"/>
  <c r="H726" i="29"/>
  <c r="H727" i="29"/>
  <c r="H728" i="29"/>
  <c r="H729" i="29"/>
  <c r="H730" i="29"/>
  <c r="H731" i="29"/>
  <c r="H732" i="29"/>
  <c r="H733" i="29"/>
  <c r="H734" i="29"/>
  <c r="H735" i="29"/>
  <c r="H736" i="29"/>
  <c r="H737" i="29"/>
  <c r="H738" i="29"/>
  <c r="H739" i="29"/>
  <c r="H740" i="29"/>
  <c r="H741" i="29"/>
  <c r="H742" i="29"/>
  <c r="H743" i="29"/>
  <c r="H744" i="29"/>
  <c r="H745" i="29"/>
  <c r="H746" i="29"/>
  <c r="H747" i="29"/>
  <c r="H748" i="29"/>
  <c r="H749" i="29"/>
  <c r="H750" i="29"/>
  <c r="H751" i="29"/>
  <c r="H752" i="29"/>
  <c r="H753" i="29"/>
  <c r="H754" i="29"/>
  <c r="H755" i="29"/>
  <c r="H756" i="29"/>
  <c r="H757" i="29"/>
  <c r="H758" i="29"/>
  <c r="H759" i="29"/>
  <c r="H760" i="29"/>
  <c r="H761" i="29"/>
  <c r="H762" i="29"/>
  <c r="H763" i="29"/>
  <c r="H764" i="29"/>
  <c r="H765" i="29"/>
  <c r="H766" i="29"/>
  <c r="H767" i="29"/>
  <c r="H768" i="29"/>
  <c r="H769" i="29"/>
  <c r="H770" i="29"/>
  <c r="H771" i="29"/>
  <c r="H772" i="29"/>
  <c r="H773" i="29"/>
  <c r="H774" i="29"/>
  <c r="H775" i="29"/>
  <c r="H776" i="29"/>
  <c r="H777" i="29"/>
  <c r="H778" i="29"/>
  <c r="H779" i="29"/>
  <c r="H780" i="29"/>
  <c r="H781" i="29"/>
  <c r="H782" i="29"/>
  <c r="H783" i="29"/>
  <c r="H784" i="29"/>
  <c r="H785" i="29"/>
  <c r="H786" i="29"/>
  <c r="H787" i="29"/>
  <c r="H788" i="29"/>
  <c r="H789" i="29"/>
  <c r="H790" i="29"/>
  <c r="H791" i="29"/>
  <c r="H792" i="29"/>
  <c r="H793" i="29"/>
  <c r="H794" i="29"/>
  <c r="H795" i="29"/>
  <c r="H796" i="29"/>
  <c r="H797" i="29"/>
  <c r="H798" i="29"/>
  <c r="H799" i="29"/>
  <c r="H800" i="29"/>
  <c r="H801" i="29"/>
  <c r="H802" i="29"/>
  <c r="H803" i="29"/>
  <c r="H804" i="29"/>
  <c r="H805" i="29"/>
  <c r="H806" i="29"/>
  <c r="H807" i="29"/>
  <c r="H808" i="29"/>
  <c r="H809" i="29"/>
  <c r="H810" i="29"/>
  <c r="H811" i="29"/>
  <c r="H812" i="29"/>
  <c r="H813" i="29"/>
  <c r="H814" i="29"/>
  <c r="H815" i="29"/>
  <c r="H816" i="29"/>
  <c r="H817" i="29"/>
  <c r="H818" i="29"/>
  <c r="H819" i="29"/>
  <c r="H820" i="29"/>
  <c r="H821" i="29"/>
  <c r="H822" i="29"/>
  <c r="H823" i="29"/>
  <c r="H824" i="29"/>
  <c r="H825" i="29"/>
  <c r="H826" i="29"/>
  <c r="H827" i="29"/>
  <c r="H828" i="29"/>
  <c r="H829" i="29"/>
  <c r="H830" i="29"/>
  <c r="H831" i="29"/>
  <c r="H832" i="29"/>
  <c r="H833" i="29"/>
  <c r="H834" i="29"/>
  <c r="H835" i="29"/>
  <c r="H836" i="29"/>
  <c r="H837" i="29"/>
  <c r="H838" i="29"/>
  <c r="H839" i="29"/>
  <c r="H840" i="29"/>
  <c r="H841" i="29"/>
  <c r="H842" i="29"/>
  <c r="H843" i="29"/>
  <c r="H844" i="29"/>
  <c r="H845" i="29"/>
  <c r="H846" i="29"/>
  <c r="H847" i="29"/>
  <c r="H848" i="29"/>
  <c r="H849" i="29"/>
  <c r="H850" i="29"/>
  <c r="H851" i="29"/>
  <c r="H852" i="29"/>
  <c r="H853" i="29"/>
  <c r="H854" i="29"/>
  <c r="H855" i="29"/>
  <c r="H856" i="29"/>
  <c r="H857" i="29"/>
  <c r="H858" i="29"/>
  <c r="H859" i="29"/>
  <c r="H860" i="29"/>
  <c r="H861" i="29"/>
  <c r="H862" i="29"/>
  <c r="H863" i="29"/>
  <c r="H864" i="29"/>
  <c r="H865" i="29"/>
  <c r="H866" i="29"/>
  <c r="H867" i="29"/>
  <c r="H868" i="29"/>
  <c r="H869" i="29"/>
  <c r="H870" i="29"/>
  <c r="H871" i="29"/>
  <c r="H872" i="29"/>
  <c r="H873" i="29"/>
  <c r="H874" i="29"/>
  <c r="H875" i="29"/>
  <c r="H876" i="29"/>
  <c r="H877" i="29"/>
  <c r="H878" i="29"/>
  <c r="H879" i="29"/>
  <c r="H880" i="29"/>
  <c r="H881" i="29"/>
  <c r="H882" i="29"/>
  <c r="H883" i="29"/>
  <c r="H884" i="29"/>
  <c r="H885" i="29"/>
  <c r="H886" i="29"/>
  <c r="H887" i="29"/>
  <c r="H888" i="29"/>
  <c r="H889" i="29"/>
  <c r="H890" i="29"/>
  <c r="H891" i="29"/>
  <c r="H892" i="29"/>
  <c r="H893" i="29"/>
  <c r="H894" i="29"/>
  <c r="H895" i="29"/>
  <c r="H896" i="29"/>
  <c r="H897" i="29"/>
  <c r="H898" i="29"/>
  <c r="H899" i="29"/>
  <c r="H900" i="29"/>
  <c r="H901" i="29"/>
  <c r="H902" i="29"/>
  <c r="H903" i="29"/>
  <c r="H904" i="29"/>
  <c r="H905" i="29"/>
  <c r="H906" i="29"/>
  <c r="H907" i="29"/>
  <c r="H908" i="29"/>
  <c r="H909" i="29"/>
  <c r="H910" i="29"/>
  <c r="H911" i="29"/>
  <c r="H912" i="29"/>
  <c r="H913" i="29"/>
  <c r="H914" i="29"/>
  <c r="H915" i="29"/>
  <c r="H916" i="29"/>
  <c r="H917" i="29"/>
  <c r="H918" i="29"/>
  <c r="H919" i="29"/>
  <c r="H920" i="29"/>
  <c r="H921" i="29"/>
  <c r="H922" i="29"/>
  <c r="H923" i="29"/>
  <c r="H924" i="29"/>
  <c r="H925" i="29"/>
  <c r="H926" i="29"/>
  <c r="H927" i="29"/>
  <c r="H928" i="29"/>
  <c r="H929" i="29"/>
  <c r="H930" i="29"/>
  <c r="H931" i="29"/>
  <c r="H932" i="29"/>
  <c r="H933" i="29"/>
  <c r="H934" i="29"/>
  <c r="H935" i="29"/>
  <c r="H936" i="29"/>
  <c r="H937" i="29"/>
  <c r="H938" i="29"/>
  <c r="H939" i="29"/>
  <c r="H940" i="29"/>
  <c r="H941" i="29"/>
  <c r="H942" i="29"/>
  <c r="H943" i="29"/>
  <c r="H944" i="29"/>
  <c r="H945" i="29"/>
  <c r="H946" i="29"/>
  <c r="H947" i="29"/>
  <c r="H948" i="29"/>
  <c r="H949" i="29"/>
  <c r="H950" i="29"/>
  <c r="H951" i="29"/>
  <c r="H952" i="29"/>
  <c r="H953" i="29"/>
  <c r="H954" i="29"/>
  <c r="H955" i="29"/>
  <c r="H956" i="29"/>
  <c r="H957" i="29"/>
  <c r="H958" i="29"/>
  <c r="H959" i="29"/>
  <c r="H960" i="29"/>
  <c r="H961" i="29"/>
  <c r="H962" i="29"/>
  <c r="H963" i="29"/>
  <c r="H964" i="29"/>
  <c r="H965" i="29"/>
  <c r="H966" i="29"/>
  <c r="H967" i="29"/>
  <c r="H968" i="29"/>
  <c r="H969" i="29"/>
  <c r="H970" i="29"/>
  <c r="H971" i="29"/>
  <c r="H972" i="29"/>
  <c r="H973" i="29"/>
  <c r="H974" i="29"/>
  <c r="H975" i="29"/>
  <c r="H976" i="29"/>
  <c r="H977" i="29"/>
  <c r="H978" i="29"/>
  <c r="H979" i="29"/>
  <c r="H980" i="29"/>
  <c r="H981" i="29"/>
  <c r="H982" i="29"/>
  <c r="H983" i="29"/>
  <c r="H984" i="29"/>
  <c r="H985" i="29"/>
  <c r="H986" i="29"/>
  <c r="H987" i="29"/>
  <c r="H988" i="29"/>
  <c r="H989" i="29"/>
  <c r="H990" i="29"/>
  <c r="H991" i="29"/>
  <c r="H992" i="29"/>
  <c r="H993" i="29"/>
  <c r="H994" i="29"/>
  <c r="H995" i="29"/>
  <c r="H996" i="29"/>
  <c r="H997" i="29"/>
  <c r="H998" i="29"/>
  <c r="H999" i="29"/>
  <c r="H1000" i="29"/>
  <c r="H1001" i="29"/>
  <c r="H1002" i="29"/>
  <c r="H1003" i="29"/>
  <c r="H1004" i="29"/>
  <c r="H1005" i="29"/>
  <c r="H1006" i="29"/>
  <c r="H1007" i="29"/>
  <c r="H1008" i="29"/>
  <c r="H1009" i="29"/>
  <c r="H1010" i="29"/>
  <c r="H1011" i="29"/>
  <c r="H1012" i="29"/>
  <c r="H1013" i="29"/>
  <c r="H1014" i="29"/>
  <c r="H1015" i="29"/>
  <c r="H1016" i="29"/>
  <c r="H1017" i="29"/>
  <c r="H1018" i="29"/>
  <c r="H1019" i="29"/>
  <c r="H1020" i="29"/>
  <c r="H1021" i="29"/>
  <c r="H1022" i="29"/>
  <c r="H1023" i="29"/>
  <c r="H1024" i="29"/>
  <c r="H1025" i="29"/>
  <c r="H1026" i="29"/>
  <c r="H1027" i="29"/>
  <c r="H1028" i="29"/>
  <c r="H1029" i="29"/>
  <c r="H1030" i="29"/>
  <c r="H1031" i="29"/>
  <c r="H1032" i="29"/>
  <c r="H1033" i="29"/>
  <c r="H1034" i="29"/>
  <c r="H1035" i="29"/>
  <c r="H1036" i="29"/>
  <c r="H1037" i="29"/>
  <c r="H1038" i="29"/>
  <c r="H1039" i="29"/>
  <c r="H1040" i="29"/>
  <c r="H1041" i="29"/>
  <c r="H1042" i="29"/>
  <c r="H1043" i="29"/>
  <c r="H1044" i="29"/>
  <c r="H1045" i="29"/>
  <c r="H1046" i="29"/>
  <c r="H1047" i="29"/>
  <c r="H1048" i="29"/>
  <c r="H1049" i="29"/>
  <c r="H1050" i="29"/>
  <c r="H1051" i="29"/>
  <c r="H1052" i="29"/>
  <c r="H1053" i="29"/>
  <c r="H1054" i="29"/>
  <c r="H1055" i="29"/>
  <c r="H1056" i="29"/>
  <c r="H1057" i="29"/>
  <c r="H1058" i="29"/>
  <c r="H1059" i="29"/>
  <c r="H1060" i="29"/>
  <c r="H1061" i="29"/>
  <c r="H1062" i="29"/>
  <c r="H1063" i="29"/>
  <c r="H1064" i="29"/>
  <c r="H1065" i="29"/>
  <c r="H1066" i="29"/>
  <c r="H1067" i="29"/>
  <c r="H1068" i="29"/>
  <c r="H1069" i="29"/>
  <c r="H1070" i="29"/>
  <c r="H1071" i="29"/>
  <c r="H1072" i="29"/>
  <c r="H1073" i="29"/>
  <c r="H1074" i="29"/>
  <c r="H1075" i="29"/>
  <c r="H1076" i="29"/>
  <c r="H1077" i="29"/>
  <c r="H1078" i="29"/>
  <c r="H1079" i="29"/>
  <c r="H1080" i="29"/>
  <c r="H1081" i="29"/>
  <c r="H1082" i="29"/>
  <c r="H1083" i="29"/>
  <c r="H1084" i="29"/>
  <c r="H1085" i="29"/>
  <c r="H1086" i="29"/>
  <c r="H1087" i="29"/>
  <c r="H1088" i="29"/>
  <c r="H1089" i="29"/>
  <c r="H1090" i="29"/>
  <c r="H1091" i="29"/>
  <c r="H1092" i="29"/>
  <c r="H1093" i="29"/>
  <c r="H1094" i="29"/>
  <c r="H1095" i="29"/>
  <c r="H1096" i="29"/>
  <c r="H1097" i="29"/>
  <c r="H1098" i="29"/>
  <c r="H1099" i="29"/>
  <c r="H1100" i="29"/>
  <c r="H1101" i="29"/>
  <c r="H1102" i="29"/>
  <c r="H1103" i="29"/>
  <c r="H1104" i="29"/>
  <c r="H1105" i="29"/>
  <c r="H1106" i="29"/>
  <c r="H1107" i="29"/>
  <c r="H1108" i="29"/>
  <c r="H1109" i="29"/>
  <c r="H1110" i="29"/>
  <c r="H1111" i="29"/>
  <c r="H1112" i="29"/>
  <c r="H1113" i="29"/>
  <c r="H1114" i="29"/>
  <c r="H1115" i="29"/>
  <c r="H1116" i="29"/>
  <c r="H1117" i="29"/>
  <c r="H1118" i="29"/>
  <c r="H1119" i="29"/>
  <c r="H1120" i="29"/>
  <c r="H1121" i="29"/>
  <c r="H1122" i="29"/>
  <c r="H1123" i="29"/>
  <c r="H1124" i="29"/>
  <c r="H1125" i="29"/>
  <c r="H1126" i="29"/>
  <c r="H1127" i="29"/>
  <c r="H1128" i="29"/>
  <c r="H1129" i="29"/>
  <c r="H1130" i="29"/>
  <c r="H1131" i="29"/>
  <c r="H1132" i="29"/>
  <c r="H1133" i="29"/>
  <c r="H1134" i="29"/>
  <c r="H1135" i="29"/>
  <c r="H1136" i="29"/>
  <c r="H1137" i="29"/>
  <c r="H1138" i="29"/>
  <c r="H1139" i="29"/>
  <c r="H1140" i="29"/>
  <c r="H1141" i="29"/>
  <c r="H1142" i="29"/>
  <c r="H1143" i="29"/>
  <c r="H1144" i="29"/>
  <c r="H1145" i="29"/>
  <c r="H1146" i="29"/>
  <c r="H1147" i="29"/>
  <c r="H1148" i="29"/>
  <c r="H1149" i="29"/>
  <c r="H1150" i="29"/>
  <c r="H1151" i="29"/>
  <c r="H1152" i="29"/>
  <c r="H1153" i="29"/>
  <c r="H1154" i="29"/>
  <c r="H1155" i="29"/>
  <c r="H1156" i="29"/>
  <c r="H1157" i="29"/>
  <c r="H1158" i="29"/>
  <c r="H1159" i="29"/>
  <c r="H1160" i="29"/>
  <c r="H1161" i="29"/>
  <c r="H1162" i="29"/>
  <c r="H1163" i="29"/>
  <c r="H1164" i="29"/>
  <c r="H1165" i="29"/>
  <c r="H1166" i="29"/>
  <c r="H1167" i="29"/>
  <c r="H1168" i="29"/>
  <c r="H1169" i="29"/>
  <c r="H1170" i="29"/>
  <c r="H1171" i="29"/>
  <c r="H1172" i="29"/>
  <c r="H1173" i="29"/>
  <c r="H1174" i="29"/>
  <c r="H1175" i="29"/>
  <c r="H1176" i="29"/>
  <c r="H1177" i="29"/>
  <c r="H1178" i="29"/>
  <c r="H1179" i="29"/>
  <c r="H1180" i="29"/>
  <c r="H1181" i="29"/>
  <c r="H1182" i="29"/>
  <c r="H1183" i="29"/>
  <c r="H1184" i="29"/>
  <c r="H1185" i="29"/>
  <c r="H1186" i="29"/>
  <c r="H1187" i="29"/>
  <c r="H1188" i="29"/>
  <c r="H1189" i="29"/>
  <c r="H1190" i="29"/>
  <c r="H1191" i="29"/>
  <c r="H1192" i="29"/>
  <c r="H1193" i="29"/>
  <c r="H1194" i="29"/>
  <c r="H1195" i="29"/>
  <c r="H1196" i="29"/>
  <c r="H1197" i="29"/>
  <c r="H1198" i="29"/>
  <c r="H1199" i="29"/>
  <c r="H1200" i="29"/>
  <c r="H1201" i="29"/>
  <c r="H1202" i="29"/>
  <c r="H1203" i="29"/>
  <c r="H1204" i="29"/>
  <c r="H1205" i="29"/>
  <c r="H1206" i="29"/>
  <c r="H1207" i="29"/>
  <c r="H1208" i="29"/>
  <c r="H1209" i="29"/>
  <c r="H1210" i="29"/>
  <c r="H1211" i="29"/>
  <c r="H1212" i="29"/>
  <c r="H1213" i="29"/>
  <c r="H1214" i="29"/>
  <c r="H1215" i="29"/>
  <c r="H1216" i="29"/>
  <c r="H1217" i="29"/>
  <c r="H1218" i="29"/>
  <c r="H1219" i="29"/>
  <c r="H1220" i="29"/>
  <c r="H1221" i="29"/>
  <c r="H1222" i="29"/>
  <c r="H1223" i="29"/>
  <c r="H1224" i="29"/>
  <c r="H1225" i="29"/>
  <c r="H1226" i="29"/>
  <c r="H1227" i="29"/>
  <c r="H1228" i="29"/>
  <c r="H1229" i="29"/>
  <c r="H1230" i="29"/>
  <c r="H1231" i="29"/>
  <c r="H1232" i="29"/>
  <c r="H1233" i="29"/>
  <c r="H1234" i="29"/>
  <c r="H1235" i="29"/>
  <c r="H1236" i="29"/>
  <c r="H1237" i="29"/>
  <c r="H1238" i="29"/>
  <c r="H1239" i="29"/>
  <c r="H1240" i="29"/>
  <c r="H1241" i="29"/>
  <c r="H1242" i="29"/>
  <c r="H1243" i="29"/>
  <c r="H1244" i="29"/>
  <c r="H1245" i="29"/>
  <c r="H1246" i="29"/>
  <c r="H1247" i="29"/>
  <c r="H1248" i="29"/>
  <c r="H1249" i="29"/>
  <c r="H1250" i="29"/>
  <c r="H1251" i="29"/>
  <c r="H1252" i="29"/>
  <c r="H1253" i="29"/>
  <c r="H1254" i="29"/>
  <c r="H1255" i="29"/>
  <c r="H1256" i="29"/>
  <c r="H1257" i="29"/>
  <c r="H1258" i="29"/>
  <c r="H1259" i="29"/>
  <c r="H1260" i="29"/>
  <c r="H1261" i="29"/>
  <c r="H1262" i="29"/>
  <c r="H1263" i="29"/>
  <c r="H1264" i="29"/>
  <c r="H1265" i="29"/>
  <c r="H1266" i="29"/>
  <c r="H1267" i="29"/>
  <c r="H1268" i="29"/>
  <c r="H1269" i="29"/>
  <c r="H1270" i="29"/>
  <c r="H1271" i="29"/>
  <c r="H1272" i="29"/>
  <c r="H1273" i="29"/>
  <c r="H1274" i="29"/>
  <c r="H1275" i="29"/>
  <c r="H1276" i="29"/>
  <c r="H1277" i="29"/>
  <c r="H1278" i="29"/>
  <c r="H1279" i="29"/>
  <c r="H1280" i="29"/>
  <c r="H1281" i="29"/>
  <c r="H1282" i="29"/>
  <c r="H1283" i="29"/>
  <c r="H1284" i="29"/>
  <c r="H1285" i="29"/>
  <c r="H1286" i="29"/>
  <c r="H1287" i="29"/>
  <c r="H1288" i="29"/>
  <c r="H1289" i="29"/>
  <c r="H1290" i="29"/>
  <c r="H1291" i="29"/>
  <c r="H1292" i="29"/>
  <c r="H1293" i="29"/>
  <c r="H1294" i="29"/>
  <c r="H1295" i="29"/>
  <c r="H1296" i="29"/>
  <c r="H1297" i="29"/>
  <c r="H1298" i="29"/>
  <c r="H1299" i="29"/>
  <c r="H1300" i="29"/>
  <c r="H1301" i="29"/>
  <c r="H1302" i="29"/>
  <c r="H1303" i="29"/>
  <c r="H1304" i="29"/>
  <c r="H1305" i="29"/>
  <c r="H1306" i="29"/>
  <c r="H1307" i="29"/>
  <c r="H1308" i="29"/>
  <c r="H1309" i="29"/>
  <c r="H1310" i="29"/>
  <c r="H1311" i="29"/>
  <c r="H1312" i="29"/>
  <c r="H1313" i="29"/>
  <c r="H1314" i="29"/>
  <c r="H1315" i="29"/>
  <c r="H1316" i="29"/>
  <c r="H1317" i="29"/>
  <c r="H1318" i="29"/>
  <c r="H1319" i="29"/>
  <c r="H1320" i="29"/>
  <c r="H1321" i="29"/>
  <c r="H1322" i="29"/>
  <c r="H1323" i="29"/>
  <c r="H1324" i="29"/>
  <c r="H1325" i="29"/>
  <c r="H1326" i="29"/>
  <c r="H1327" i="29"/>
  <c r="H1328" i="29"/>
  <c r="H1329" i="29"/>
  <c r="H1330" i="29"/>
  <c r="H1331" i="29"/>
  <c r="H1332" i="29"/>
  <c r="H1333" i="29"/>
  <c r="H1334" i="29"/>
  <c r="H1335" i="29"/>
  <c r="H1336" i="29"/>
  <c r="H1337" i="29"/>
  <c r="H1338" i="29"/>
  <c r="H1339" i="29"/>
  <c r="H1340" i="29"/>
  <c r="H1341" i="29"/>
  <c r="H1342" i="29"/>
  <c r="H1343" i="29"/>
  <c r="H1344" i="29"/>
  <c r="H1345" i="29"/>
  <c r="H1346" i="29"/>
  <c r="H1347" i="29"/>
  <c r="H1348" i="29"/>
  <c r="H1349" i="29"/>
  <c r="H1350" i="29"/>
  <c r="H1351" i="29"/>
  <c r="H1352" i="29"/>
  <c r="H1353" i="29"/>
  <c r="H1354" i="29"/>
  <c r="H1355" i="29"/>
  <c r="H1356" i="29"/>
  <c r="H1357" i="29"/>
  <c r="H1358" i="29"/>
  <c r="H1359" i="29"/>
  <c r="H1360" i="29"/>
  <c r="H1361" i="29"/>
  <c r="H1362" i="29"/>
  <c r="H1363" i="29"/>
  <c r="H1364" i="29"/>
  <c r="H1365" i="29"/>
  <c r="H1366" i="29"/>
  <c r="H1367" i="29"/>
  <c r="H1368" i="29"/>
  <c r="H1369" i="29"/>
  <c r="H1370" i="29"/>
  <c r="H1371" i="29"/>
  <c r="H1372" i="29"/>
  <c r="H1373" i="29"/>
  <c r="H1374" i="29"/>
  <c r="H1375" i="29"/>
  <c r="H1376" i="29"/>
  <c r="H1377" i="29"/>
  <c r="H1378" i="29"/>
  <c r="H1379" i="29"/>
  <c r="H1380" i="29"/>
  <c r="H1381" i="29"/>
  <c r="H1382" i="29"/>
  <c r="H1383" i="29"/>
  <c r="H1384" i="29"/>
  <c r="H1385" i="29"/>
  <c r="H1386" i="29"/>
  <c r="H1387" i="29"/>
  <c r="H1388" i="29"/>
  <c r="H1389" i="29"/>
  <c r="H1390" i="29"/>
  <c r="H1391" i="29"/>
  <c r="H1392" i="29"/>
  <c r="H1393" i="29"/>
  <c r="H1394" i="29"/>
  <c r="H1395" i="29"/>
  <c r="H1396" i="29"/>
  <c r="H1397" i="29"/>
  <c r="H1398" i="29"/>
  <c r="H1399" i="29"/>
  <c r="H1400" i="29"/>
  <c r="H1401" i="29"/>
  <c r="H1402" i="29"/>
  <c r="H1403" i="29"/>
  <c r="H1404" i="29"/>
  <c r="H1405" i="29"/>
  <c r="H1406" i="29"/>
  <c r="H1407" i="29"/>
  <c r="H1408" i="29"/>
  <c r="H1409" i="29"/>
  <c r="H1410" i="29"/>
  <c r="H1411" i="29"/>
  <c r="H1412" i="29"/>
  <c r="H1413" i="29"/>
  <c r="H1414" i="29"/>
  <c r="H1415" i="29"/>
  <c r="H1416" i="29"/>
  <c r="H1417" i="29"/>
  <c r="H1418" i="29"/>
  <c r="H1419" i="29"/>
  <c r="H1420" i="29"/>
  <c r="H1421" i="29"/>
  <c r="H1422" i="29"/>
  <c r="H1423" i="29"/>
  <c r="H1424" i="29"/>
  <c r="H1425" i="29"/>
  <c r="H1426" i="29"/>
  <c r="H1427" i="29"/>
  <c r="H1428" i="29"/>
  <c r="H1429" i="29"/>
  <c r="H1430" i="29"/>
  <c r="H1431" i="29"/>
  <c r="H1432" i="29"/>
  <c r="H1433" i="29"/>
  <c r="H1434" i="29"/>
  <c r="H1435" i="29"/>
  <c r="H1436" i="29"/>
  <c r="H1437" i="29"/>
  <c r="H1438" i="29"/>
  <c r="H1439" i="29"/>
  <c r="H1440" i="29"/>
  <c r="H1441" i="29"/>
  <c r="H1442" i="29"/>
  <c r="H1443" i="29"/>
  <c r="H1444" i="29"/>
  <c r="H1445" i="29"/>
  <c r="H1446" i="29"/>
  <c r="H1447" i="29"/>
  <c r="H1448" i="29"/>
  <c r="H1449" i="29"/>
  <c r="H1450" i="29"/>
  <c r="H1451" i="29"/>
  <c r="H1452" i="29"/>
  <c r="H1453" i="29"/>
  <c r="H1454" i="29"/>
  <c r="H1455" i="29"/>
  <c r="H1456" i="29"/>
  <c r="H1457" i="29"/>
  <c r="H1458" i="29"/>
  <c r="H1459" i="29"/>
  <c r="H1460" i="29"/>
  <c r="H1461" i="29"/>
  <c r="H1462" i="29"/>
  <c r="H1463" i="29"/>
  <c r="H1464" i="29"/>
  <c r="H1465" i="29"/>
  <c r="H1466" i="29"/>
  <c r="H1467" i="29"/>
  <c r="H1468" i="29"/>
  <c r="H1469" i="29"/>
  <c r="H1470" i="29"/>
  <c r="H1471" i="29"/>
  <c r="H1472" i="29"/>
  <c r="H1473" i="29"/>
  <c r="H1474" i="29"/>
  <c r="H1475" i="29"/>
  <c r="H1476" i="29"/>
  <c r="H1477" i="29"/>
  <c r="H1478" i="29"/>
  <c r="H1479" i="29"/>
  <c r="H1480" i="29"/>
  <c r="H1481" i="29"/>
  <c r="H1482" i="29"/>
  <c r="H1483" i="29"/>
  <c r="H1484" i="29"/>
  <c r="H1485" i="29"/>
  <c r="H1486" i="29"/>
  <c r="H1487" i="29"/>
  <c r="H1488" i="29"/>
  <c r="H1489" i="29"/>
  <c r="H1490" i="29"/>
  <c r="H1491" i="29"/>
  <c r="H1492" i="29"/>
  <c r="H1493" i="29"/>
  <c r="H1494" i="29"/>
  <c r="H1495" i="29"/>
  <c r="H1496" i="29"/>
  <c r="H1497" i="29"/>
  <c r="H1498" i="29"/>
  <c r="H1499" i="29"/>
  <c r="H1500" i="29"/>
  <c r="H1501" i="29"/>
  <c r="H1502" i="29"/>
  <c r="H1503" i="29"/>
  <c r="H1504" i="29"/>
  <c r="H1505" i="29"/>
  <c r="H1506" i="29"/>
  <c r="H1507" i="29"/>
  <c r="H1508" i="29"/>
  <c r="H1509" i="29"/>
  <c r="H1510" i="29"/>
  <c r="H1511" i="29"/>
  <c r="H1512" i="29"/>
  <c r="H1513" i="29"/>
  <c r="H1514" i="29"/>
  <c r="H1515" i="29"/>
  <c r="H1516" i="29"/>
  <c r="H1517" i="29"/>
  <c r="H1518" i="29"/>
  <c r="H1519" i="29"/>
  <c r="H1520" i="29"/>
  <c r="H1521" i="29"/>
  <c r="H1522" i="29"/>
  <c r="H1523" i="29"/>
  <c r="H1524" i="29"/>
  <c r="H1525" i="29"/>
  <c r="H1526" i="29"/>
  <c r="H1527" i="29"/>
  <c r="H1528" i="29"/>
  <c r="H1529" i="29"/>
  <c r="H1530" i="29"/>
  <c r="H1531" i="29"/>
  <c r="H1532" i="29"/>
  <c r="H1533" i="29"/>
  <c r="H1534" i="29"/>
  <c r="H1535" i="29"/>
  <c r="H1536" i="29"/>
  <c r="H1537" i="29"/>
  <c r="H1538" i="29"/>
  <c r="H1539" i="29"/>
  <c r="H1540" i="29"/>
  <c r="H1541" i="29"/>
  <c r="H1542" i="29"/>
  <c r="H1543" i="29"/>
  <c r="H1544" i="29"/>
  <c r="H1545" i="29"/>
  <c r="H1546" i="29"/>
  <c r="H1547" i="29"/>
  <c r="H1548" i="29"/>
  <c r="H1549" i="29"/>
  <c r="H1550" i="29"/>
  <c r="H1551" i="29"/>
  <c r="H1552" i="29"/>
  <c r="H1553" i="29"/>
  <c r="H1554" i="29"/>
  <c r="H1555" i="29"/>
  <c r="H1556" i="29"/>
  <c r="H1557" i="29"/>
  <c r="H1558" i="29"/>
  <c r="H1559" i="29"/>
  <c r="H1560" i="29"/>
  <c r="H1561" i="29"/>
  <c r="H1562" i="29"/>
  <c r="H1563" i="29"/>
  <c r="H1564" i="29"/>
  <c r="H1565" i="29"/>
  <c r="H1566" i="29"/>
  <c r="H1567" i="29"/>
  <c r="H1568" i="29"/>
  <c r="H1569" i="29"/>
  <c r="H1570" i="29"/>
  <c r="H1571" i="29"/>
  <c r="H1572" i="29"/>
  <c r="H1573" i="29"/>
  <c r="H1574" i="29"/>
  <c r="H1575" i="29"/>
  <c r="H1576" i="29"/>
  <c r="H1577" i="29"/>
  <c r="H1578" i="29"/>
  <c r="H1579" i="29"/>
  <c r="H1580" i="29"/>
  <c r="H1581" i="29"/>
  <c r="H1582" i="29"/>
  <c r="H1583" i="29"/>
  <c r="H1584" i="29"/>
  <c r="H1585" i="29"/>
  <c r="H1586" i="29"/>
  <c r="H1587" i="29"/>
  <c r="H1588" i="29"/>
  <c r="H1589" i="29"/>
  <c r="H1590" i="29"/>
  <c r="H1591" i="29"/>
  <c r="H1592" i="29"/>
  <c r="H1593" i="29"/>
  <c r="H1594" i="29"/>
  <c r="H1595" i="29"/>
  <c r="H1596" i="29"/>
  <c r="H1597" i="29"/>
  <c r="H1598" i="29"/>
  <c r="H1599" i="29"/>
  <c r="H1600" i="29"/>
  <c r="H1601" i="29"/>
  <c r="H1602" i="29"/>
  <c r="H1603" i="29"/>
  <c r="H1604" i="29"/>
  <c r="H1605" i="29"/>
  <c r="H1606" i="29"/>
  <c r="H1607" i="29"/>
  <c r="H1608" i="29"/>
  <c r="H1609" i="29"/>
  <c r="H1610" i="29"/>
  <c r="H1611" i="29"/>
  <c r="H1612" i="29"/>
  <c r="H1613" i="29"/>
  <c r="H1614" i="29"/>
  <c r="H1615" i="29"/>
  <c r="H1616" i="29"/>
  <c r="H1617" i="29"/>
  <c r="H1618" i="29"/>
  <c r="H1619" i="29"/>
  <c r="H1620" i="29"/>
  <c r="H1621" i="29"/>
  <c r="H1622" i="29"/>
  <c r="H1623" i="29"/>
  <c r="H1624" i="29"/>
  <c r="H1625" i="29"/>
  <c r="H1626" i="29"/>
  <c r="H1627" i="29"/>
  <c r="H1628" i="29"/>
  <c r="H1629" i="29"/>
  <c r="H1630" i="29"/>
  <c r="H1631" i="29"/>
  <c r="H1632" i="29"/>
  <c r="H1633" i="29"/>
  <c r="H1634" i="29"/>
  <c r="H1635" i="29"/>
  <c r="H1636" i="29"/>
  <c r="H1637" i="29"/>
  <c r="H1638" i="29"/>
  <c r="H1639" i="29"/>
  <c r="H1640" i="29"/>
  <c r="H1641" i="29"/>
  <c r="H1642" i="29"/>
  <c r="H1643" i="29"/>
  <c r="H1644" i="29"/>
  <c r="H1645" i="29"/>
  <c r="H1646" i="29"/>
  <c r="H1647" i="29"/>
  <c r="H1648" i="29"/>
  <c r="H1649" i="29"/>
  <c r="H1650" i="29"/>
  <c r="H1651" i="29"/>
  <c r="H1652" i="29"/>
  <c r="H1653" i="29"/>
  <c r="H1654" i="29"/>
  <c r="H1655" i="29"/>
  <c r="H1656" i="29"/>
  <c r="H1657" i="29"/>
  <c r="H1658" i="29"/>
  <c r="H1659" i="29"/>
  <c r="H1660" i="29"/>
  <c r="H1661" i="29"/>
  <c r="H1662" i="29"/>
  <c r="H1663" i="29"/>
  <c r="H1664" i="29"/>
  <c r="H1665" i="29"/>
  <c r="H1666" i="29"/>
  <c r="H1667" i="29"/>
  <c r="H1668" i="29"/>
  <c r="H1669" i="29"/>
  <c r="H1670" i="29"/>
  <c r="H1671" i="29"/>
  <c r="H1672" i="29"/>
  <c r="H1673" i="29"/>
  <c r="H1674" i="29"/>
  <c r="H1675" i="29"/>
  <c r="H1676" i="29"/>
  <c r="H1677" i="29"/>
  <c r="H1678" i="29"/>
  <c r="H1679" i="29"/>
  <c r="H1680" i="29"/>
  <c r="H1681" i="29"/>
  <c r="H1682" i="29"/>
  <c r="H1683" i="29"/>
  <c r="H1684" i="29"/>
  <c r="H1685" i="29"/>
  <c r="H1686" i="29"/>
  <c r="H1687" i="29"/>
  <c r="H1688" i="29"/>
  <c r="H1689" i="29"/>
  <c r="H1690" i="29"/>
  <c r="H1691" i="29"/>
  <c r="H1692" i="29"/>
  <c r="H1693" i="29"/>
  <c r="H1694" i="29"/>
  <c r="H1695" i="29"/>
  <c r="H1696" i="29"/>
  <c r="H1697" i="29"/>
  <c r="H1698" i="29"/>
  <c r="H1699" i="29"/>
  <c r="H1700" i="29"/>
  <c r="H1701" i="29"/>
  <c r="H1702" i="29"/>
  <c r="H1703" i="29"/>
  <c r="H1704" i="29"/>
  <c r="H1705" i="29"/>
  <c r="H1706" i="29"/>
  <c r="H1707" i="29"/>
  <c r="H1708" i="29"/>
  <c r="H1709" i="29"/>
  <c r="H1710" i="29"/>
  <c r="H1711" i="29"/>
  <c r="H1712" i="29"/>
  <c r="H1713" i="29"/>
  <c r="H1714" i="29"/>
  <c r="H1715" i="29"/>
  <c r="H1716" i="29"/>
  <c r="H1717" i="29"/>
  <c r="H1718" i="29"/>
  <c r="H1719" i="29"/>
  <c r="H1720" i="29"/>
  <c r="H1721" i="29"/>
  <c r="H1722" i="29"/>
  <c r="H1723" i="29"/>
  <c r="H1724" i="29"/>
  <c r="H1725" i="29"/>
  <c r="H1726" i="29"/>
  <c r="H1727" i="29"/>
  <c r="H1728" i="29"/>
  <c r="H1729" i="29"/>
  <c r="H1730" i="29"/>
  <c r="H1731" i="29"/>
  <c r="H1732" i="29"/>
  <c r="H1733" i="29"/>
  <c r="H1734" i="29"/>
  <c r="H1735" i="29"/>
  <c r="H1736" i="29"/>
  <c r="H1737" i="29"/>
  <c r="H1738" i="29"/>
  <c r="H1739" i="29"/>
  <c r="H1740" i="29"/>
  <c r="H1741" i="29"/>
  <c r="H1742" i="29"/>
  <c r="H1743" i="29"/>
  <c r="H1744" i="29"/>
  <c r="H1745" i="29"/>
  <c r="H1746" i="29"/>
  <c r="H1747" i="29"/>
  <c r="H1748" i="29"/>
  <c r="H1749" i="29"/>
  <c r="H1750" i="29"/>
  <c r="H1751" i="29"/>
  <c r="H1752" i="29"/>
  <c r="H1753" i="29"/>
  <c r="H1754" i="29"/>
  <c r="H1755" i="29"/>
  <c r="H1756" i="29"/>
  <c r="H1757" i="29"/>
  <c r="H1758" i="29"/>
  <c r="H1759" i="29"/>
  <c r="H1760" i="29"/>
  <c r="H1761" i="29"/>
  <c r="H1762" i="29"/>
  <c r="H1763" i="29"/>
  <c r="H1764" i="29"/>
  <c r="H1765" i="29"/>
  <c r="H1766" i="29"/>
  <c r="H1767" i="29"/>
  <c r="H1768" i="29"/>
  <c r="H1769" i="29"/>
  <c r="H1770" i="29"/>
  <c r="H1771" i="29"/>
  <c r="H1772" i="29"/>
  <c r="H1773" i="29"/>
  <c r="H1774" i="29"/>
  <c r="H1775" i="29"/>
  <c r="H1776" i="29"/>
  <c r="H1777" i="29"/>
  <c r="H1778" i="29"/>
  <c r="H1779" i="29"/>
  <c r="H1780" i="29"/>
  <c r="H1781" i="29"/>
  <c r="H1782" i="29"/>
  <c r="H1783" i="29"/>
  <c r="H1784" i="29"/>
  <c r="H1785" i="29"/>
  <c r="H1786" i="29"/>
  <c r="H1787" i="29"/>
  <c r="H1788" i="29"/>
  <c r="H1789" i="29"/>
  <c r="H1790" i="29"/>
  <c r="H1791" i="29"/>
  <c r="H1792" i="29"/>
  <c r="H1793" i="29"/>
  <c r="H1794" i="29"/>
  <c r="H1795" i="29"/>
  <c r="H1796" i="29"/>
  <c r="H1797" i="29"/>
  <c r="H1798" i="29"/>
  <c r="H1799" i="29"/>
  <c r="H1800" i="29"/>
  <c r="H1801" i="29"/>
  <c r="H1802" i="29"/>
  <c r="H1803" i="29"/>
  <c r="H1804" i="29"/>
  <c r="H1805" i="29"/>
  <c r="H1806" i="29"/>
  <c r="H1807" i="29"/>
  <c r="H1808" i="29"/>
  <c r="H1809" i="29"/>
  <c r="H1810" i="29"/>
  <c r="H1811" i="29"/>
  <c r="H1812" i="29"/>
  <c r="H1813" i="29"/>
  <c r="H1814" i="29"/>
  <c r="H1815" i="29"/>
  <c r="H1816" i="29"/>
  <c r="H1817" i="29"/>
  <c r="H1818" i="29"/>
  <c r="H1819" i="29"/>
  <c r="H1820" i="29"/>
  <c r="H1821" i="29"/>
  <c r="H1822" i="29"/>
  <c r="H1823" i="29"/>
  <c r="H1824" i="29"/>
  <c r="H1825" i="29"/>
  <c r="H1826" i="29"/>
  <c r="H1827" i="29"/>
  <c r="H1828" i="29"/>
  <c r="H1829" i="29"/>
  <c r="H1830" i="29"/>
  <c r="H1831" i="29"/>
  <c r="H1832" i="29"/>
  <c r="H1833" i="29"/>
  <c r="H1834" i="29"/>
  <c r="H1835" i="29"/>
  <c r="H1836" i="29"/>
  <c r="H1837" i="29"/>
  <c r="H1838" i="29"/>
  <c r="H1839" i="29"/>
  <c r="H1840" i="29"/>
  <c r="H1841" i="29"/>
  <c r="H1842" i="29"/>
  <c r="H1843" i="29"/>
  <c r="H1844" i="29"/>
  <c r="H1845" i="29"/>
  <c r="H1846" i="29"/>
  <c r="H1847" i="29"/>
  <c r="H1848" i="29"/>
  <c r="H1849" i="29"/>
  <c r="H1850" i="29"/>
  <c r="H1851" i="29"/>
  <c r="H1852" i="29"/>
  <c r="H1853" i="29"/>
  <c r="H1854" i="29"/>
  <c r="H1855" i="29"/>
  <c r="H1856" i="29"/>
  <c r="H1857" i="29"/>
  <c r="H1858" i="29"/>
  <c r="H1859" i="29"/>
  <c r="H1860" i="29"/>
  <c r="H1861" i="29"/>
  <c r="H1862" i="29"/>
  <c r="H1863" i="29"/>
  <c r="H1864" i="29"/>
  <c r="H1865" i="29"/>
  <c r="H1866" i="29"/>
  <c r="H1867" i="29"/>
  <c r="H1868" i="29"/>
  <c r="H1869" i="29"/>
  <c r="H1870" i="29"/>
  <c r="H1871" i="29"/>
  <c r="H1872" i="29"/>
  <c r="H1873" i="29"/>
  <c r="H1874" i="29"/>
  <c r="H1875" i="29"/>
  <c r="H1876" i="29"/>
  <c r="H1877" i="29"/>
  <c r="H1878" i="29"/>
  <c r="H1879" i="29"/>
  <c r="H1880" i="29"/>
  <c r="H1881" i="29"/>
  <c r="H1882" i="29"/>
  <c r="H1883" i="29"/>
  <c r="H1884" i="29"/>
  <c r="H1885" i="29"/>
  <c r="H1886" i="29"/>
  <c r="H1887" i="29"/>
  <c r="H1888" i="29"/>
  <c r="H1889" i="29"/>
  <c r="H1890" i="29"/>
  <c r="H1891" i="29"/>
  <c r="H1892" i="29"/>
  <c r="H1893" i="29"/>
  <c r="H1894" i="29"/>
  <c r="H1895" i="29"/>
  <c r="H1896" i="29"/>
  <c r="H1897" i="29"/>
  <c r="H1898" i="29"/>
  <c r="H1899" i="29"/>
  <c r="H1900" i="29"/>
  <c r="H1901" i="29"/>
  <c r="H1902" i="29"/>
  <c r="H1903" i="29"/>
  <c r="H1904" i="29"/>
  <c r="H1905" i="29"/>
  <c r="H1906" i="29"/>
  <c r="H1907" i="29"/>
  <c r="H1908" i="29"/>
  <c r="H1909" i="29"/>
  <c r="H1910" i="29"/>
  <c r="H1911" i="29"/>
  <c r="H1912" i="29"/>
  <c r="H1913" i="29"/>
  <c r="H1914" i="29"/>
  <c r="H1915" i="29"/>
  <c r="H1916" i="29"/>
  <c r="H1917" i="29"/>
  <c r="H1918" i="29"/>
  <c r="H1919" i="29"/>
  <c r="H1920" i="29"/>
  <c r="H1921" i="29"/>
  <c r="H1922" i="29"/>
  <c r="H1923" i="29"/>
  <c r="H1924" i="29"/>
  <c r="H1925" i="29"/>
  <c r="H1926" i="29"/>
  <c r="H1927" i="29"/>
  <c r="H1928" i="29"/>
  <c r="H1929" i="29"/>
  <c r="H1930" i="29"/>
  <c r="H1931" i="29"/>
  <c r="H1932" i="29"/>
  <c r="H1933" i="29"/>
  <c r="H1934" i="29"/>
  <c r="H1935" i="29"/>
  <c r="H1936" i="29"/>
  <c r="H1937" i="29"/>
  <c r="H1938" i="29"/>
  <c r="H1939" i="29"/>
  <c r="H1940" i="29"/>
  <c r="H1941" i="29"/>
  <c r="H1942" i="29"/>
  <c r="H1943" i="29"/>
  <c r="H1944" i="29"/>
  <c r="H1945" i="29"/>
  <c r="H1946" i="29"/>
  <c r="H1947" i="29"/>
  <c r="H1948" i="29"/>
  <c r="H1949" i="29"/>
  <c r="H1950" i="29"/>
  <c r="H1951" i="29"/>
  <c r="H1952" i="29"/>
  <c r="H1953" i="29"/>
  <c r="H1954" i="29"/>
  <c r="H1955" i="29"/>
  <c r="H1956" i="29"/>
  <c r="H1957" i="29"/>
  <c r="H1958" i="29"/>
  <c r="H1959" i="29"/>
  <c r="H1960" i="29"/>
  <c r="H1961" i="29"/>
  <c r="H1962" i="29"/>
  <c r="H1963" i="29"/>
  <c r="H1964" i="29"/>
  <c r="H1965" i="29"/>
  <c r="H1966" i="29"/>
  <c r="H1967" i="29"/>
  <c r="H1968" i="29"/>
  <c r="H1969" i="29"/>
  <c r="H1970" i="29"/>
  <c r="H1971" i="29"/>
  <c r="H1972" i="29"/>
  <c r="H1973" i="29"/>
  <c r="H1974" i="29"/>
  <c r="H1975" i="29"/>
  <c r="H1976" i="29"/>
  <c r="H1977" i="29"/>
  <c r="H1978" i="29"/>
  <c r="H1979" i="29"/>
  <c r="H1980" i="29"/>
  <c r="H1981" i="29"/>
  <c r="H1982" i="29"/>
  <c r="H1983" i="29"/>
  <c r="H1984" i="29"/>
  <c r="H1985" i="29"/>
  <c r="H1986" i="29"/>
  <c r="H1987" i="29"/>
  <c r="H1988" i="29"/>
  <c r="H1989" i="29"/>
  <c r="H1990" i="29"/>
  <c r="H1991" i="29"/>
  <c r="H1992" i="29"/>
  <c r="H1993" i="29"/>
  <c r="H1994" i="29"/>
  <c r="H1995" i="29"/>
  <c r="H1996" i="29"/>
  <c r="H1997" i="29"/>
  <c r="H1998" i="29"/>
  <c r="H1999" i="29"/>
  <c r="H2000" i="29"/>
  <c r="H2001" i="29"/>
  <c r="H2002" i="29"/>
  <c r="H2003" i="29"/>
  <c r="H2004" i="29"/>
  <c r="H2005" i="29"/>
  <c r="H2006" i="29"/>
  <c r="H2007" i="29"/>
  <c r="H2008" i="29"/>
  <c r="H2009" i="29"/>
  <c r="H2010" i="29"/>
  <c r="H2011" i="29"/>
  <c r="H2012" i="29"/>
  <c r="H2013" i="29"/>
  <c r="H2014" i="29"/>
  <c r="H2015" i="29"/>
  <c r="H2016" i="29"/>
  <c r="H2017" i="29"/>
  <c r="H2018" i="29"/>
  <c r="H2019" i="29"/>
  <c r="H2020" i="29"/>
  <c r="H2021" i="29"/>
  <c r="H2022" i="29"/>
  <c r="H2023" i="29"/>
  <c r="H2024" i="29"/>
  <c r="H2025" i="29"/>
  <c r="H2026" i="29"/>
  <c r="H2027" i="29"/>
  <c r="H2028" i="29"/>
  <c r="H2029" i="29"/>
  <c r="H2030" i="29"/>
  <c r="H2031" i="29"/>
  <c r="H2032" i="29"/>
  <c r="H2033" i="29"/>
  <c r="H2034" i="29"/>
  <c r="H2035" i="29"/>
  <c r="H2036" i="29"/>
  <c r="H2037" i="29"/>
  <c r="H2038" i="29"/>
  <c r="H2039" i="29"/>
  <c r="H2040" i="29"/>
  <c r="H2041" i="29"/>
  <c r="H2042" i="29"/>
  <c r="H2043" i="29"/>
  <c r="H2044" i="29"/>
  <c r="H2045" i="29"/>
  <c r="H2046" i="29"/>
  <c r="H2047" i="29"/>
  <c r="H2048" i="29"/>
  <c r="H2049" i="29"/>
  <c r="H2050" i="29"/>
  <c r="H2051" i="29"/>
  <c r="H2052" i="29"/>
  <c r="H2053" i="29"/>
  <c r="H2054" i="29"/>
  <c r="H2055" i="29"/>
  <c r="H2056" i="29"/>
  <c r="H2057" i="29"/>
  <c r="H2058" i="29"/>
  <c r="H2059" i="29"/>
  <c r="H2060" i="29"/>
  <c r="H2061" i="29"/>
  <c r="H2062" i="29"/>
  <c r="H2063" i="29"/>
  <c r="H2064" i="29"/>
  <c r="H2065" i="29"/>
  <c r="H2066" i="29"/>
  <c r="H2067" i="29"/>
  <c r="H2068" i="29"/>
  <c r="H2069" i="29"/>
  <c r="H2070" i="29"/>
  <c r="H2071" i="29"/>
  <c r="H2072" i="29"/>
  <c r="H2073" i="29"/>
  <c r="H2074" i="29"/>
  <c r="H2075" i="29"/>
  <c r="H2076" i="29"/>
  <c r="H2077" i="29"/>
  <c r="H2078" i="29"/>
  <c r="H2079" i="29"/>
  <c r="H2080" i="29"/>
  <c r="H2081" i="29"/>
  <c r="H2082" i="29"/>
  <c r="H2083" i="29"/>
  <c r="H2084" i="29"/>
  <c r="H2085" i="29"/>
  <c r="H2086" i="29"/>
  <c r="H2087" i="29"/>
  <c r="H2088" i="29"/>
  <c r="H2089" i="29"/>
  <c r="H2090" i="29"/>
  <c r="H2091" i="29"/>
  <c r="H2092" i="29"/>
  <c r="H2093" i="29"/>
  <c r="H2094" i="29"/>
  <c r="H2095" i="29"/>
  <c r="H2096" i="29"/>
  <c r="H2097" i="29"/>
  <c r="H2098" i="29"/>
  <c r="H2099" i="29"/>
  <c r="H2100" i="29"/>
  <c r="H2101" i="29"/>
  <c r="H2102" i="29"/>
  <c r="H2103" i="29"/>
  <c r="H2104" i="29"/>
  <c r="H2105" i="29"/>
  <c r="H2106" i="29"/>
  <c r="H2107" i="29"/>
  <c r="H2108" i="29"/>
  <c r="H2109" i="29"/>
  <c r="H2110" i="29"/>
  <c r="H2111" i="29"/>
  <c r="H2112" i="29"/>
  <c r="H2113" i="29"/>
  <c r="H2114" i="29"/>
  <c r="H2115" i="29"/>
  <c r="H2116" i="29"/>
  <c r="H2117" i="29"/>
  <c r="H2118" i="29"/>
  <c r="H2119" i="29"/>
  <c r="H2120" i="29"/>
  <c r="H2121" i="29"/>
  <c r="H2122" i="29"/>
  <c r="H2123" i="29"/>
  <c r="H2124" i="29"/>
  <c r="H2125" i="29"/>
  <c r="H2126" i="29"/>
  <c r="H2127" i="29"/>
  <c r="H2128" i="29"/>
  <c r="H2129" i="29"/>
  <c r="H2130" i="29"/>
  <c r="H2131" i="29"/>
  <c r="H2132" i="29"/>
  <c r="H2133" i="29"/>
  <c r="H2134" i="29"/>
  <c r="H2135" i="29"/>
  <c r="H2136" i="29"/>
  <c r="H2137" i="29"/>
  <c r="H2138" i="29"/>
  <c r="H2139" i="29"/>
  <c r="H2140" i="29"/>
  <c r="H2141" i="29"/>
  <c r="H2142" i="29"/>
  <c r="H2143" i="29"/>
  <c r="H2144" i="29"/>
  <c r="H2145" i="29"/>
  <c r="H2146" i="29"/>
  <c r="H2147" i="29"/>
  <c r="H2148" i="29"/>
  <c r="H2149" i="29"/>
  <c r="H2150" i="29"/>
  <c r="H2151" i="29"/>
  <c r="H2152" i="29"/>
  <c r="H2153" i="29"/>
  <c r="H2154" i="29"/>
  <c r="H2155" i="29"/>
  <c r="H2156" i="29"/>
  <c r="H2157" i="29"/>
  <c r="H2158" i="29"/>
  <c r="H2159" i="29"/>
  <c r="H2160" i="29"/>
  <c r="H2161" i="29"/>
  <c r="H2162" i="29"/>
  <c r="H2163" i="29"/>
  <c r="H2164" i="29"/>
  <c r="H2165" i="29"/>
  <c r="H2166" i="29"/>
  <c r="H2167" i="29"/>
  <c r="H2168" i="29"/>
  <c r="H2169" i="29"/>
  <c r="H2170" i="29"/>
  <c r="H2171" i="29"/>
  <c r="H2172" i="29"/>
  <c r="H2173" i="29"/>
  <c r="H2174" i="29"/>
  <c r="H2175" i="29"/>
  <c r="H2176" i="29"/>
  <c r="H2177" i="29"/>
  <c r="H2178" i="29"/>
  <c r="H2179" i="29"/>
  <c r="H2180" i="29"/>
  <c r="H2181" i="29"/>
  <c r="H2182" i="29"/>
  <c r="H2183" i="29"/>
  <c r="H2184" i="29"/>
  <c r="H2185" i="29"/>
  <c r="H2186" i="29"/>
  <c r="H2187" i="29"/>
  <c r="H2188" i="29"/>
  <c r="H2189" i="29"/>
  <c r="H2190" i="29"/>
  <c r="H2191" i="29"/>
  <c r="H2192" i="29"/>
  <c r="H2193" i="29"/>
  <c r="H2194" i="29"/>
  <c r="H2195" i="29"/>
  <c r="H2196" i="29"/>
  <c r="H2197" i="29"/>
  <c r="H2198" i="29"/>
  <c r="H2199" i="29"/>
  <c r="H2200" i="29"/>
  <c r="H2201" i="29"/>
  <c r="H2202" i="29"/>
  <c r="H2203" i="29"/>
  <c r="H2204" i="29"/>
  <c r="H2205" i="29"/>
  <c r="H2206" i="29"/>
  <c r="H2207" i="29"/>
  <c r="H2208" i="29"/>
  <c r="H2209" i="29"/>
  <c r="H2210" i="29"/>
  <c r="H2211" i="29"/>
  <c r="H2212" i="29"/>
  <c r="H2213" i="29"/>
  <c r="H2214" i="29"/>
  <c r="H2215" i="29"/>
  <c r="H2216" i="29"/>
  <c r="H2217" i="29"/>
  <c r="H2218" i="29"/>
  <c r="H2219" i="29"/>
  <c r="H2220" i="29"/>
  <c r="H2221" i="29"/>
  <c r="H2222" i="29"/>
  <c r="H2223" i="29"/>
  <c r="H2224" i="29"/>
  <c r="H2225" i="29"/>
  <c r="H2226" i="29"/>
  <c r="H2227" i="29"/>
  <c r="H2228" i="29"/>
  <c r="H2229" i="29"/>
  <c r="H2230" i="29"/>
  <c r="H2231" i="29"/>
  <c r="H2232" i="29"/>
  <c r="H2233" i="29"/>
  <c r="H2234" i="29"/>
  <c r="H2235" i="29"/>
  <c r="H2236" i="29"/>
  <c r="H2237" i="29"/>
  <c r="H2238" i="29"/>
  <c r="H2239" i="29"/>
  <c r="H2240" i="29"/>
  <c r="H2241" i="29"/>
  <c r="H2242" i="29"/>
  <c r="H2243" i="29"/>
  <c r="H2244" i="29"/>
  <c r="H2245" i="29"/>
  <c r="H2246" i="29"/>
  <c r="H2247" i="29"/>
  <c r="H2248" i="29"/>
  <c r="H2249" i="29"/>
  <c r="H2250" i="29"/>
  <c r="H2251" i="29"/>
  <c r="H2252" i="29"/>
  <c r="H2253" i="29"/>
  <c r="H2254" i="29"/>
  <c r="H2255" i="29"/>
  <c r="H2256" i="29"/>
  <c r="H2257" i="29"/>
  <c r="H2258" i="29"/>
  <c r="H2259" i="29"/>
  <c r="H2260" i="29"/>
  <c r="H2261" i="29"/>
  <c r="H2262" i="29"/>
  <c r="H2263" i="29"/>
  <c r="H2264" i="29"/>
  <c r="H2265" i="29"/>
  <c r="H2266" i="29"/>
  <c r="H2267" i="29"/>
  <c r="H2268" i="29"/>
  <c r="H2269" i="29"/>
  <c r="H2270" i="29"/>
  <c r="H2271" i="29"/>
  <c r="H2272" i="29"/>
  <c r="H2273" i="29"/>
  <c r="H2274" i="29"/>
  <c r="H2275" i="29"/>
  <c r="H2276" i="29"/>
  <c r="H2277" i="29"/>
  <c r="H2278" i="29"/>
  <c r="H2279" i="29"/>
  <c r="H2280" i="29"/>
  <c r="H2281" i="29"/>
  <c r="H2282" i="29"/>
  <c r="H2283" i="29"/>
  <c r="H2284" i="29"/>
  <c r="H2285" i="29"/>
  <c r="H2286" i="29"/>
  <c r="H2287" i="29"/>
  <c r="H2288" i="29"/>
  <c r="H2289" i="29"/>
  <c r="H2290" i="29"/>
  <c r="H2291" i="29"/>
  <c r="H2292" i="29"/>
  <c r="H2293" i="29"/>
  <c r="H2294" i="29"/>
  <c r="H2295" i="29"/>
  <c r="H2296" i="29"/>
  <c r="H2297" i="29"/>
  <c r="H2298" i="29"/>
  <c r="H2299" i="29"/>
  <c r="H2300" i="29"/>
  <c r="H2301" i="29"/>
  <c r="H2302" i="29"/>
  <c r="H2303" i="29"/>
  <c r="H2304" i="29"/>
  <c r="H2305" i="29"/>
  <c r="H2306" i="29"/>
  <c r="H2307" i="29"/>
  <c r="H2308" i="29"/>
  <c r="H2309" i="29"/>
  <c r="H2310" i="29"/>
  <c r="H2311" i="29"/>
  <c r="H2312" i="29"/>
  <c r="H2313" i="29"/>
  <c r="H2314" i="29"/>
  <c r="H2315" i="29"/>
  <c r="H2316" i="29"/>
  <c r="H2317" i="29"/>
  <c r="H2318" i="29"/>
  <c r="H2319" i="29"/>
  <c r="H2320" i="29"/>
  <c r="H2321" i="29"/>
  <c r="H2322" i="29"/>
  <c r="H2323" i="29"/>
  <c r="H2324" i="29"/>
  <c r="H2325" i="29"/>
  <c r="H2326" i="29"/>
  <c r="H2327" i="29"/>
  <c r="H2328" i="29"/>
  <c r="H2329" i="29"/>
  <c r="H2330" i="29"/>
  <c r="H2331" i="29"/>
  <c r="H2332" i="29"/>
  <c r="H2333" i="29"/>
  <c r="H2334" i="29"/>
  <c r="H2335" i="29"/>
  <c r="H2336" i="29"/>
  <c r="H2337" i="29"/>
  <c r="H2338" i="29"/>
  <c r="H2339" i="29"/>
  <c r="H2340" i="29"/>
  <c r="H2341" i="29"/>
  <c r="H2342" i="29"/>
  <c r="H2343" i="29"/>
  <c r="H2344" i="29"/>
  <c r="H2345" i="29"/>
  <c r="H2346" i="29"/>
  <c r="H2347" i="29"/>
  <c r="H2348" i="29"/>
  <c r="H2349" i="29"/>
  <c r="H2350" i="29"/>
  <c r="H2351" i="29"/>
  <c r="H2352" i="29"/>
  <c r="H2353" i="29"/>
  <c r="H2354" i="29"/>
  <c r="H2355" i="29"/>
  <c r="H2356" i="29"/>
  <c r="H2357" i="29"/>
  <c r="H2358" i="29"/>
  <c r="H2359" i="29"/>
  <c r="H2360" i="29"/>
  <c r="H2361" i="29"/>
  <c r="H2362" i="29"/>
  <c r="H2363" i="29"/>
  <c r="H2364" i="29"/>
  <c r="H2365" i="29"/>
  <c r="H2366" i="29"/>
  <c r="H2367" i="29"/>
  <c r="H2368" i="29"/>
  <c r="H2369" i="29"/>
  <c r="H2370" i="29"/>
  <c r="H2371" i="29"/>
  <c r="H2372" i="29"/>
  <c r="H2373" i="29"/>
  <c r="H2374" i="29"/>
  <c r="H2375" i="29"/>
  <c r="H2376" i="29"/>
  <c r="H2377" i="29"/>
  <c r="H2378" i="29"/>
  <c r="H2379" i="29"/>
  <c r="H2380" i="29"/>
  <c r="H2381" i="29"/>
  <c r="H2382" i="29"/>
  <c r="H2383" i="29"/>
  <c r="H2384" i="29"/>
  <c r="H2385" i="29"/>
  <c r="H2386" i="29"/>
  <c r="H2387" i="29"/>
  <c r="H2388" i="29"/>
  <c r="H2389" i="29"/>
  <c r="H2390" i="29"/>
  <c r="H2391" i="29"/>
  <c r="H2392" i="29"/>
  <c r="H2393" i="29"/>
  <c r="H2394" i="29"/>
  <c r="H2395" i="29"/>
  <c r="H2396" i="29"/>
  <c r="H2397" i="29"/>
  <c r="H2398" i="29"/>
  <c r="H2399" i="29"/>
  <c r="H2400" i="29"/>
  <c r="H2401" i="29"/>
  <c r="H2402" i="29"/>
  <c r="H2403" i="29"/>
  <c r="H2404" i="29"/>
  <c r="H2405" i="29"/>
  <c r="H2406" i="29"/>
  <c r="H2407" i="29"/>
  <c r="H2408" i="29"/>
  <c r="H2409" i="29"/>
  <c r="H2410" i="29"/>
  <c r="H2411" i="29"/>
  <c r="H2412" i="29"/>
  <c r="H2413" i="29"/>
  <c r="H2414" i="29"/>
  <c r="H2415" i="29"/>
  <c r="H2416" i="29"/>
  <c r="H2417" i="29"/>
  <c r="H2418" i="29"/>
  <c r="H2419" i="29"/>
  <c r="H2420" i="29"/>
  <c r="H2421" i="29"/>
  <c r="H2422" i="29"/>
  <c r="H2423" i="29"/>
  <c r="H2424" i="29"/>
  <c r="H2425" i="29"/>
  <c r="H2426" i="29"/>
  <c r="H2427" i="29"/>
  <c r="H2428" i="29"/>
  <c r="H2429" i="29"/>
  <c r="H2430" i="29"/>
  <c r="H2431" i="29"/>
  <c r="H2432" i="29"/>
  <c r="H2433" i="29"/>
  <c r="H2434" i="29"/>
  <c r="H2435" i="29"/>
  <c r="H2436" i="29"/>
  <c r="H2437" i="29"/>
  <c r="H2438" i="29"/>
  <c r="H2439" i="29"/>
  <c r="H2440" i="29"/>
  <c r="H2441" i="29"/>
  <c r="H2442" i="29"/>
  <c r="H2443" i="29"/>
  <c r="H2444" i="29"/>
  <c r="H2445" i="29"/>
  <c r="H2446" i="29"/>
  <c r="H2447" i="29"/>
  <c r="H2448" i="29"/>
  <c r="H2449" i="29"/>
  <c r="H2450" i="29"/>
  <c r="H2451" i="29"/>
  <c r="H2452" i="29"/>
  <c r="H2453" i="29"/>
  <c r="H2454" i="29"/>
  <c r="H2455" i="29"/>
  <c r="H2456" i="29"/>
  <c r="H2457" i="29"/>
  <c r="H2458" i="29"/>
  <c r="H2459" i="29"/>
  <c r="H2460" i="29"/>
  <c r="H2461" i="29"/>
  <c r="H2462" i="29"/>
  <c r="H2463" i="29"/>
  <c r="H2464" i="29"/>
  <c r="H2465" i="29"/>
  <c r="H2466" i="29"/>
  <c r="H2467" i="29"/>
  <c r="H2468" i="29"/>
  <c r="H2469" i="29"/>
  <c r="H2470" i="29"/>
  <c r="H2471" i="29"/>
  <c r="H2472" i="29"/>
  <c r="H2473" i="29"/>
  <c r="H2474" i="29"/>
  <c r="H2475" i="29"/>
  <c r="H2476" i="29"/>
  <c r="H2477" i="29"/>
  <c r="H2478" i="29"/>
  <c r="H2479" i="29"/>
  <c r="H2480" i="29"/>
  <c r="H2481" i="29"/>
  <c r="H2482" i="29"/>
  <c r="H2483" i="29"/>
  <c r="H2484" i="29"/>
  <c r="H2485" i="29"/>
  <c r="H2486" i="29"/>
  <c r="H2487" i="29"/>
  <c r="H2488" i="29"/>
  <c r="H2489" i="29"/>
  <c r="H2490" i="29"/>
  <c r="H2491" i="29"/>
  <c r="H2492" i="29"/>
  <c r="H2493" i="29"/>
  <c r="H2494" i="29"/>
  <c r="H2495" i="29"/>
  <c r="H2496" i="29"/>
  <c r="H2497" i="29"/>
  <c r="H2498" i="29"/>
  <c r="H2499" i="29"/>
  <c r="H2500" i="29"/>
  <c r="H2501" i="29"/>
  <c r="H2502" i="29"/>
  <c r="H2503" i="29"/>
  <c r="H2504" i="29"/>
  <c r="H2505" i="29"/>
  <c r="H2506" i="29"/>
  <c r="H2507" i="29"/>
  <c r="H2508" i="29"/>
  <c r="H2509" i="29"/>
  <c r="H2510" i="29"/>
  <c r="H2511" i="29"/>
  <c r="H2512" i="29"/>
  <c r="H2513" i="29"/>
  <c r="H2514" i="29"/>
  <c r="H2515" i="29"/>
  <c r="H2516" i="29"/>
  <c r="H2517" i="29"/>
  <c r="H2518" i="29"/>
  <c r="H2519" i="29"/>
  <c r="H2520" i="29"/>
  <c r="H2521" i="29"/>
  <c r="H2522" i="29"/>
  <c r="H2523" i="29"/>
  <c r="H2524" i="29"/>
  <c r="H2525" i="29"/>
  <c r="H2526" i="29"/>
  <c r="H2527" i="29"/>
  <c r="H2528" i="29"/>
  <c r="H2529" i="29"/>
  <c r="H2530" i="29"/>
  <c r="H2531" i="29"/>
  <c r="H2532" i="29"/>
  <c r="H2533" i="29"/>
  <c r="H2534" i="29"/>
  <c r="H2535" i="29"/>
  <c r="H2536" i="29"/>
  <c r="H2537" i="29"/>
  <c r="H2538" i="29"/>
  <c r="H2539" i="29"/>
  <c r="H2540" i="29"/>
  <c r="H2541" i="29"/>
  <c r="H2542" i="29"/>
  <c r="H2543" i="29"/>
  <c r="H2544" i="29"/>
  <c r="H2545" i="29"/>
  <c r="H2546" i="29"/>
  <c r="H2547" i="29"/>
  <c r="H2548" i="29"/>
  <c r="H2549" i="29"/>
  <c r="H2550" i="29"/>
  <c r="H2551" i="29"/>
  <c r="H2552" i="29"/>
  <c r="H2553" i="29"/>
  <c r="H2554" i="29"/>
  <c r="H2555" i="29"/>
  <c r="H2556" i="29"/>
  <c r="H2557" i="29"/>
  <c r="H2558" i="29"/>
  <c r="H2559" i="29"/>
  <c r="H2560" i="29"/>
  <c r="H2561" i="29"/>
  <c r="H2562" i="29"/>
  <c r="H2563" i="29"/>
  <c r="H2564" i="29"/>
  <c r="H2565" i="29"/>
  <c r="H2566" i="29"/>
  <c r="H2567" i="29"/>
  <c r="H2568" i="29"/>
  <c r="H2569" i="29"/>
  <c r="H2570" i="29"/>
  <c r="H2571" i="29"/>
  <c r="H2572" i="29"/>
  <c r="H2573" i="29"/>
  <c r="H2574" i="29"/>
  <c r="H2575" i="29"/>
  <c r="H2576" i="29"/>
  <c r="H2577" i="29"/>
  <c r="H2578" i="29"/>
  <c r="H2579" i="29"/>
  <c r="H2580" i="29"/>
  <c r="H2581" i="29"/>
  <c r="H2582" i="29"/>
  <c r="H2583" i="29"/>
  <c r="H2584" i="29"/>
  <c r="H2585" i="29"/>
  <c r="H2586" i="29"/>
  <c r="H2587" i="29"/>
  <c r="H2588" i="29"/>
  <c r="H2589" i="29"/>
  <c r="H2590" i="29"/>
  <c r="H2591" i="29"/>
  <c r="H2592" i="29"/>
  <c r="H2593" i="29"/>
  <c r="H2594" i="29"/>
  <c r="H2595" i="29"/>
  <c r="H2596" i="29"/>
  <c r="H2597" i="29"/>
  <c r="H2598" i="29"/>
  <c r="H2599" i="29"/>
  <c r="H2600" i="29"/>
  <c r="H2601" i="29"/>
  <c r="H2602" i="29"/>
  <c r="H2603" i="29"/>
  <c r="H2604" i="29"/>
  <c r="H2605" i="29"/>
  <c r="H2606" i="29"/>
  <c r="H2607" i="29"/>
  <c r="H2608" i="29"/>
  <c r="H2609" i="29"/>
  <c r="H2610" i="29"/>
  <c r="H2611" i="29"/>
  <c r="H2612" i="29"/>
  <c r="H2613" i="29"/>
  <c r="H2614" i="29"/>
  <c r="H2615" i="29"/>
  <c r="H2616" i="29"/>
  <c r="H2617" i="29"/>
  <c r="H2618" i="29"/>
  <c r="H2619" i="29"/>
  <c r="H2620" i="29"/>
  <c r="H2621" i="29"/>
  <c r="H2622" i="29"/>
  <c r="H2623" i="29"/>
  <c r="H2624" i="29"/>
  <c r="H2625" i="29"/>
  <c r="H2626" i="29"/>
  <c r="H2627" i="29"/>
  <c r="H2628" i="29"/>
  <c r="H2629" i="29"/>
  <c r="H2630" i="29"/>
  <c r="H2631" i="29"/>
  <c r="H2632" i="29"/>
  <c r="H2633" i="29"/>
  <c r="H2634" i="29"/>
  <c r="H2635" i="29"/>
  <c r="H2636" i="29"/>
  <c r="H2637" i="29"/>
  <c r="H2638" i="29"/>
  <c r="H2639" i="29"/>
  <c r="H2640" i="29"/>
  <c r="H2641" i="29"/>
  <c r="H2642" i="29"/>
  <c r="H2643" i="29"/>
  <c r="H2644" i="29"/>
  <c r="H2645" i="29"/>
  <c r="H2646" i="29"/>
  <c r="H2647" i="29"/>
  <c r="H2648" i="29"/>
  <c r="H2649" i="29"/>
  <c r="H2650" i="29"/>
  <c r="H2651" i="29"/>
  <c r="H2652" i="29"/>
  <c r="H2653" i="29"/>
  <c r="H2654" i="29"/>
  <c r="H2655" i="29"/>
  <c r="H2656" i="29"/>
  <c r="H2657" i="29"/>
  <c r="H2658" i="29"/>
  <c r="H2659" i="29"/>
  <c r="H2660" i="29"/>
  <c r="H2661" i="29"/>
  <c r="H2662" i="29"/>
  <c r="H2663" i="29"/>
  <c r="H2664" i="29"/>
  <c r="H2665" i="29"/>
  <c r="H2666" i="29"/>
  <c r="H2667" i="29"/>
  <c r="H2668" i="29"/>
  <c r="H2669" i="29"/>
  <c r="H2670" i="29"/>
  <c r="H2671" i="29"/>
  <c r="H2672" i="29"/>
  <c r="H2673" i="29"/>
  <c r="H2674" i="29"/>
  <c r="H2675" i="29"/>
  <c r="H2676" i="29"/>
  <c r="H2677" i="29"/>
  <c r="H2678" i="29"/>
  <c r="H2679" i="29"/>
  <c r="H2680" i="29"/>
  <c r="H2681" i="29"/>
  <c r="H2682" i="29"/>
  <c r="H2683" i="29"/>
  <c r="H2684" i="29"/>
  <c r="H2685" i="29"/>
  <c r="H2686" i="29"/>
  <c r="H2687" i="29"/>
  <c r="H2688" i="29"/>
  <c r="H2689" i="29"/>
  <c r="H2690" i="29"/>
  <c r="H2691" i="29"/>
  <c r="H2692" i="29"/>
  <c r="H2693" i="29"/>
  <c r="H2694" i="29"/>
  <c r="H2695" i="29"/>
  <c r="H2696" i="29"/>
  <c r="H2697" i="29"/>
  <c r="H2698" i="29"/>
  <c r="H2699" i="29"/>
  <c r="H2700" i="29"/>
  <c r="H2701" i="29"/>
  <c r="H2702" i="29"/>
  <c r="H2703" i="29"/>
  <c r="H2704" i="29"/>
  <c r="H2705" i="29"/>
  <c r="H2706" i="29"/>
  <c r="H2707" i="29"/>
  <c r="H2708" i="29"/>
  <c r="H2709" i="29"/>
  <c r="H2710" i="29"/>
  <c r="H2711" i="29"/>
  <c r="H2712" i="29"/>
  <c r="H2713" i="29"/>
  <c r="H2714" i="29"/>
  <c r="H2715" i="29"/>
  <c r="H2716" i="29"/>
  <c r="H2717" i="29"/>
  <c r="H2718" i="29"/>
  <c r="H2719" i="29"/>
  <c r="H2720" i="29"/>
  <c r="H2721" i="29"/>
  <c r="H2722" i="29"/>
  <c r="H2723" i="29"/>
  <c r="H2724" i="29"/>
  <c r="H2725" i="29"/>
  <c r="H2726" i="29"/>
  <c r="H2727" i="29"/>
  <c r="H2728" i="29"/>
  <c r="H2729" i="29"/>
  <c r="H2730" i="29"/>
  <c r="H2731" i="29"/>
  <c r="H2732" i="29"/>
  <c r="H2733" i="29"/>
  <c r="H2734" i="29"/>
  <c r="H2735" i="29"/>
  <c r="H2736" i="29"/>
  <c r="H2737" i="29"/>
  <c r="H2738" i="29"/>
  <c r="H2739" i="29"/>
  <c r="H2740" i="29"/>
  <c r="H2741" i="29"/>
  <c r="H2742" i="29"/>
  <c r="H2743" i="29"/>
  <c r="H2744" i="29"/>
  <c r="H2745" i="29"/>
  <c r="H2746" i="29"/>
  <c r="H2747" i="29"/>
  <c r="H2748" i="29"/>
  <c r="H2749" i="29"/>
  <c r="H2750" i="29"/>
  <c r="H2751" i="29"/>
  <c r="H2752" i="29"/>
  <c r="H2753" i="29"/>
  <c r="H2754" i="29"/>
  <c r="H2755" i="29"/>
  <c r="H2756" i="29"/>
  <c r="H2757" i="29"/>
  <c r="H2758" i="29"/>
  <c r="H2759" i="29"/>
  <c r="H2760" i="29"/>
  <c r="H2761" i="29"/>
  <c r="H2762" i="29"/>
  <c r="H2763" i="29"/>
  <c r="H2764" i="29"/>
  <c r="H2765" i="29"/>
  <c r="H2766" i="29"/>
  <c r="H2767" i="29"/>
  <c r="H2768" i="29"/>
  <c r="H2769" i="29"/>
  <c r="H2770" i="29"/>
  <c r="H2771" i="29"/>
  <c r="H2772" i="29"/>
  <c r="H2773" i="29"/>
  <c r="H2774" i="29"/>
  <c r="H2775" i="29"/>
  <c r="H2776" i="29"/>
  <c r="H2777" i="29"/>
  <c r="H2778" i="29"/>
  <c r="H2779" i="29"/>
  <c r="H2780" i="29"/>
  <c r="H2781" i="29"/>
  <c r="H2782" i="29"/>
  <c r="H2783" i="29"/>
  <c r="H2784" i="29"/>
  <c r="H2785" i="29"/>
  <c r="H2786" i="29"/>
  <c r="H2787" i="29"/>
  <c r="H2788" i="29"/>
  <c r="H2789" i="29"/>
  <c r="H2790" i="29"/>
  <c r="H2791" i="29"/>
  <c r="H2792" i="29"/>
  <c r="H2793" i="29"/>
  <c r="H2794" i="29"/>
  <c r="H2795" i="29"/>
  <c r="H2796" i="29"/>
  <c r="H2797" i="29"/>
  <c r="H2798" i="29"/>
  <c r="H2799" i="29"/>
  <c r="H2800" i="29"/>
  <c r="H2801" i="29"/>
  <c r="H2802" i="29"/>
  <c r="H2803" i="29"/>
  <c r="H2804" i="29"/>
  <c r="H2805" i="29"/>
  <c r="H2806" i="29"/>
  <c r="H2807" i="29"/>
  <c r="H2808" i="29"/>
  <c r="H2809" i="29"/>
  <c r="H2810" i="29"/>
  <c r="H2811" i="29"/>
  <c r="H2812" i="29"/>
  <c r="H2813" i="29"/>
  <c r="H2814" i="29"/>
  <c r="H2815" i="29"/>
  <c r="H2816" i="29"/>
  <c r="H2817" i="29"/>
  <c r="H2818" i="29"/>
  <c r="H2819" i="29"/>
  <c r="H2820" i="29"/>
  <c r="H2821" i="29"/>
  <c r="H2822" i="29"/>
  <c r="H2823" i="29"/>
  <c r="H2824" i="29"/>
  <c r="H2825" i="29"/>
  <c r="H2826" i="29"/>
  <c r="H2827" i="29"/>
  <c r="H2828" i="29"/>
  <c r="H2829" i="29"/>
  <c r="H2830" i="29"/>
  <c r="H2831" i="29"/>
  <c r="H2832" i="29"/>
  <c r="H2833" i="29"/>
  <c r="H2834" i="29"/>
  <c r="H2835" i="29"/>
  <c r="H2836" i="29"/>
  <c r="H2837" i="29"/>
  <c r="H2838" i="29"/>
  <c r="H2839" i="29"/>
  <c r="H2840" i="29"/>
  <c r="H2841" i="29"/>
  <c r="H2842" i="29"/>
  <c r="H2843" i="29"/>
  <c r="H2844" i="29"/>
  <c r="H2845" i="29"/>
  <c r="H2846" i="29"/>
  <c r="H2847" i="29"/>
  <c r="H2848" i="29"/>
  <c r="H2849" i="29"/>
  <c r="H2850" i="29"/>
  <c r="H2851" i="29"/>
  <c r="H2852" i="29"/>
  <c r="H2853" i="29"/>
  <c r="H2854" i="29"/>
  <c r="H2855" i="29"/>
  <c r="H2856" i="29"/>
  <c r="H2857" i="29"/>
  <c r="H2858" i="29"/>
  <c r="H2859" i="29"/>
  <c r="H2860" i="29"/>
  <c r="H2861" i="29"/>
  <c r="H2862" i="29"/>
  <c r="H2863" i="29"/>
  <c r="H2864" i="29"/>
  <c r="H2865" i="29"/>
  <c r="H2866" i="29"/>
  <c r="H2867" i="29"/>
  <c r="H2868" i="29"/>
  <c r="H2869" i="29"/>
  <c r="H2870" i="29"/>
  <c r="H2871" i="29"/>
  <c r="H2872" i="29"/>
  <c r="H2873" i="29"/>
  <c r="H2874" i="29"/>
  <c r="H2875" i="29"/>
  <c r="H2876" i="29"/>
  <c r="H2877" i="29"/>
  <c r="H2878" i="29"/>
  <c r="H2879" i="29"/>
  <c r="H2880" i="29"/>
  <c r="H2881" i="29"/>
  <c r="H2882" i="29"/>
  <c r="H2883" i="29"/>
  <c r="H2884" i="29"/>
  <c r="H2885" i="29"/>
  <c r="H2886" i="29"/>
  <c r="H2887" i="29"/>
  <c r="H2888" i="29"/>
  <c r="H2889" i="29"/>
  <c r="H2890" i="29"/>
  <c r="H2891" i="29"/>
  <c r="H2892" i="29"/>
  <c r="H2893" i="29"/>
  <c r="H2894" i="29"/>
  <c r="H2895" i="29"/>
  <c r="H2896" i="29"/>
  <c r="H2897" i="29"/>
  <c r="H2898" i="29"/>
  <c r="H2899" i="29"/>
  <c r="H2900" i="29"/>
  <c r="H2901" i="29"/>
  <c r="H2902" i="29"/>
  <c r="H2903" i="29"/>
  <c r="H2904" i="29"/>
  <c r="H2905" i="29"/>
  <c r="H2906" i="29"/>
  <c r="H2907" i="29"/>
  <c r="H2908" i="29"/>
  <c r="H2909" i="29"/>
  <c r="H2910" i="29"/>
  <c r="H2911" i="29"/>
  <c r="H2912" i="29"/>
  <c r="H2913" i="29"/>
  <c r="H2914" i="29"/>
  <c r="H2915" i="29"/>
  <c r="H2916" i="29"/>
  <c r="H2917" i="29"/>
  <c r="H2918" i="29"/>
  <c r="H2919" i="29"/>
  <c r="H2920" i="29"/>
  <c r="H2921" i="29"/>
  <c r="H2922" i="29"/>
  <c r="H2923" i="29"/>
  <c r="H2924" i="29"/>
  <c r="H2925" i="29"/>
  <c r="H2926" i="29"/>
  <c r="H2927" i="29"/>
  <c r="H2928" i="29"/>
  <c r="H2929" i="29"/>
  <c r="H2930" i="29"/>
  <c r="H2931" i="29"/>
  <c r="H2932" i="29"/>
  <c r="H2933" i="29"/>
  <c r="H2934" i="29"/>
  <c r="H2935" i="29"/>
  <c r="H2936" i="29"/>
  <c r="H2937" i="29"/>
  <c r="H2938" i="29"/>
  <c r="H2939" i="29"/>
  <c r="H2940" i="29"/>
  <c r="H2941" i="29"/>
  <c r="H2942" i="29"/>
  <c r="H2943" i="29"/>
  <c r="H2944" i="29"/>
  <c r="H2945" i="29"/>
  <c r="H2946" i="29"/>
  <c r="H2947" i="29"/>
  <c r="H2948" i="29"/>
  <c r="H2949" i="29"/>
  <c r="H2950" i="29"/>
  <c r="H2951" i="29"/>
  <c r="H2952" i="29"/>
  <c r="H2953" i="29"/>
  <c r="H2954" i="29"/>
  <c r="H2955" i="29"/>
  <c r="H2956" i="29"/>
  <c r="H2957" i="29"/>
  <c r="H2958" i="29"/>
  <c r="H2959" i="29"/>
  <c r="H2960" i="29"/>
  <c r="H2961" i="29"/>
  <c r="H2962" i="29"/>
  <c r="H2963" i="29"/>
  <c r="H2964" i="29"/>
  <c r="H2965" i="29"/>
  <c r="H2966" i="29"/>
  <c r="H2967" i="29"/>
  <c r="H2968" i="29"/>
  <c r="H2969" i="29"/>
  <c r="H2970" i="29"/>
  <c r="H2971" i="29"/>
  <c r="H2972" i="29"/>
  <c r="H2973" i="29"/>
  <c r="H2974" i="29"/>
  <c r="H2975" i="29"/>
  <c r="H2976" i="29"/>
  <c r="H2977" i="29"/>
  <c r="H2978" i="29"/>
  <c r="H2979" i="29"/>
  <c r="H2980" i="29"/>
  <c r="H2981" i="29"/>
  <c r="H2982" i="29"/>
  <c r="H2983" i="29"/>
  <c r="H2984" i="29"/>
  <c r="H2985" i="29"/>
  <c r="H2986" i="29"/>
  <c r="H2987" i="29"/>
  <c r="H2988" i="29"/>
  <c r="H2989" i="29"/>
  <c r="H2990" i="29"/>
  <c r="H2991" i="29"/>
  <c r="H2992" i="29"/>
  <c r="H2993" i="29"/>
  <c r="H2994" i="29"/>
  <c r="H2995" i="29"/>
  <c r="H2996" i="29"/>
  <c r="H2997" i="29"/>
  <c r="H2998" i="29"/>
  <c r="H2999" i="29"/>
  <c r="H3000" i="29"/>
  <c r="H3001" i="29"/>
  <c r="H3002" i="29"/>
  <c r="H3003" i="29"/>
  <c r="H3004" i="29"/>
  <c r="H3005" i="29"/>
  <c r="H3006" i="29"/>
  <c r="H3007" i="29"/>
  <c r="H3008" i="29"/>
  <c r="H3009" i="29"/>
  <c r="H3010" i="29"/>
  <c r="H3011" i="29"/>
  <c r="H3012" i="29"/>
  <c r="H3013" i="29"/>
  <c r="H3014" i="29"/>
  <c r="H3015" i="29"/>
  <c r="H3016" i="29"/>
  <c r="H3017" i="29"/>
  <c r="H3018" i="29"/>
  <c r="H3019" i="29"/>
  <c r="H3020" i="29"/>
  <c r="H3021" i="29"/>
  <c r="H3022" i="29"/>
  <c r="H3023" i="29"/>
  <c r="H3024" i="29"/>
  <c r="H3025" i="29"/>
  <c r="H3026" i="29"/>
  <c r="H3027" i="29"/>
  <c r="H3028" i="29"/>
  <c r="H3029" i="29"/>
  <c r="H3030" i="29"/>
  <c r="H3031" i="29"/>
  <c r="H3032" i="29"/>
  <c r="H3033" i="29"/>
  <c r="H3034" i="29"/>
  <c r="H3035" i="29"/>
  <c r="H3036" i="29"/>
  <c r="H3037" i="29"/>
  <c r="H3038" i="29"/>
  <c r="H3039" i="29"/>
  <c r="H3040" i="29"/>
  <c r="H3041" i="29"/>
  <c r="H3042" i="29"/>
  <c r="H3043" i="29"/>
  <c r="H3044" i="29"/>
  <c r="H3045" i="29"/>
  <c r="H3046" i="29"/>
  <c r="H3047" i="29"/>
  <c r="H3048" i="29"/>
  <c r="H3049" i="29"/>
  <c r="H3050" i="29"/>
  <c r="H3051" i="29"/>
  <c r="H3052" i="29"/>
  <c r="H3053" i="29"/>
  <c r="H3054" i="29"/>
  <c r="H3055" i="29"/>
  <c r="H3056" i="29"/>
  <c r="H3057" i="29"/>
  <c r="H3058" i="29"/>
  <c r="H3059" i="29"/>
  <c r="H3060" i="29"/>
  <c r="H3061" i="29"/>
  <c r="H3062" i="29"/>
  <c r="H3063" i="29"/>
  <c r="H3064" i="29"/>
  <c r="H3065" i="29"/>
  <c r="H3066" i="29"/>
  <c r="H3067" i="29"/>
  <c r="H3068" i="29"/>
  <c r="H3069" i="29"/>
  <c r="H3070" i="29"/>
  <c r="H3071" i="29"/>
  <c r="H3072" i="29"/>
  <c r="H3073" i="29"/>
  <c r="H3074" i="29"/>
  <c r="H3075" i="29"/>
  <c r="H3076" i="29"/>
  <c r="H3077" i="29"/>
  <c r="H3078" i="29"/>
  <c r="H3079" i="29"/>
  <c r="H3080" i="29"/>
  <c r="H3081" i="29"/>
  <c r="H3082" i="29"/>
  <c r="H3083" i="29"/>
  <c r="H3084" i="29"/>
  <c r="H3085" i="29"/>
  <c r="H3086" i="29"/>
  <c r="H3087" i="29"/>
  <c r="H3088" i="29"/>
  <c r="H3089" i="29"/>
  <c r="H3090" i="29"/>
  <c r="H3091" i="29"/>
  <c r="H3092" i="29"/>
  <c r="H3093" i="29"/>
  <c r="H3094" i="29"/>
  <c r="H3095" i="29"/>
  <c r="H3096" i="29"/>
  <c r="H3097" i="29"/>
  <c r="H3098" i="29"/>
  <c r="H3099" i="29"/>
  <c r="H3100" i="29"/>
  <c r="H3101" i="29"/>
  <c r="H3102" i="29"/>
  <c r="H3103" i="29"/>
  <c r="H3104" i="29"/>
  <c r="H3105" i="29"/>
  <c r="H3106" i="29"/>
  <c r="H3107" i="29"/>
  <c r="H3108" i="29"/>
  <c r="H3109" i="29"/>
  <c r="H3110" i="29"/>
  <c r="H3111" i="29"/>
  <c r="H3112" i="29"/>
  <c r="H3113" i="29"/>
  <c r="H3114" i="29"/>
  <c r="H3115" i="29"/>
  <c r="H3116" i="29"/>
  <c r="H3117" i="29"/>
  <c r="H3118" i="29"/>
  <c r="H3119" i="29"/>
  <c r="H3120" i="29"/>
  <c r="H3121" i="29"/>
  <c r="H3122" i="29"/>
  <c r="H3123" i="29"/>
  <c r="H3124" i="29"/>
  <c r="H3125" i="29"/>
  <c r="H3126" i="29"/>
  <c r="H3127" i="29"/>
  <c r="H3128" i="29"/>
  <c r="H3129" i="29"/>
  <c r="H3130" i="29"/>
  <c r="H3131" i="29"/>
  <c r="H3132" i="29"/>
  <c r="H3133" i="29"/>
  <c r="H3134" i="29"/>
  <c r="H3135" i="29"/>
  <c r="H3136" i="29"/>
  <c r="H3137" i="29"/>
  <c r="H3138" i="29"/>
  <c r="H3139" i="29"/>
  <c r="H3140" i="29"/>
  <c r="H3141" i="29"/>
  <c r="H3142" i="29"/>
  <c r="H3143" i="29"/>
  <c r="H3144" i="29"/>
  <c r="H3145" i="29"/>
  <c r="H3146" i="29"/>
  <c r="H3147" i="29"/>
  <c r="H3148" i="29"/>
  <c r="H3149" i="29"/>
  <c r="H3150" i="29"/>
  <c r="H3151" i="29"/>
  <c r="H3152" i="29"/>
  <c r="H3153" i="29"/>
  <c r="H3154" i="29"/>
  <c r="H3155" i="29"/>
  <c r="H3156" i="29"/>
  <c r="H3157" i="29"/>
  <c r="H3158" i="29"/>
  <c r="H3159" i="29"/>
  <c r="H3160" i="29"/>
  <c r="H3161" i="29"/>
  <c r="H3162" i="29"/>
  <c r="H3163" i="29"/>
  <c r="H3164" i="29"/>
  <c r="H3165" i="29"/>
  <c r="H3166" i="29"/>
  <c r="H3167" i="29"/>
  <c r="H3168" i="29"/>
  <c r="H3169" i="29"/>
  <c r="H3170" i="29"/>
  <c r="H3171" i="29"/>
  <c r="H3172" i="29"/>
  <c r="H3173" i="29"/>
  <c r="H3174" i="29"/>
  <c r="H3175" i="29"/>
  <c r="H3176" i="29"/>
  <c r="H3177" i="29"/>
  <c r="H3178" i="29"/>
  <c r="H3179" i="29"/>
  <c r="H3180" i="29"/>
  <c r="H3181" i="29"/>
  <c r="H3182" i="29"/>
  <c r="H3183" i="29"/>
  <c r="H3184" i="29"/>
  <c r="H3185" i="29"/>
  <c r="H3186" i="29"/>
  <c r="H3187" i="29"/>
  <c r="H3188" i="29"/>
  <c r="H3189" i="29"/>
  <c r="H3190" i="29"/>
  <c r="H3191" i="29"/>
  <c r="H3192" i="29"/>
  <c r="H3193" i="29"/>
  <c r="H3194" i="29"/>
  <c r="H3195" i="29"/>
  <c r="H3196" i="29"/>
  <c r="H3197" i="29"/>
  <c r="H3198" i="29"/>
  <c r="H3199" i="29"/>
  <c r="H3200" i="29"/>
  <c r="H3201" i="29"/>
  <c r="H3202" i="29"/>
  <c r="H3203" i="29"/>
  <c r="H3204" i="29"/>
  <c r="H3205" i="29"/>
  <c r="H3206" i="29"/>
  <c r="H3207" i="29"/>
  <c r="H3208" i="29"/>
  <c r="H3209" i="29"/>
  <c r="H3210" i="29"/>
  <c r="H3211" i="29"/>
  <c r="H3212" i="29"/>
  <c r="H3213" i="29"/>
  <c r="H3214" i="29"/>
  <c r="H3215" i="29"/>
  <c r="H3216" i="29"/>
  <c r="H3217" i="29"/>
  <c r="H3218" i="29"/>
  <c r="H3219" i="29"/>
  <c r="H3220" i="29"/>
  <c r="H3221" i="29"/>
  <c r="H3222" i="29"/>
  <c r="H3223" i="29"/>
  <c r="H3224" i="29"/>
  <c r="H3225" i="29"/>
  <c r="H3226" i="29"/>
  <c r="H3227" i="29"/>
  <c r="H3228" i="29"/>
  <c r="H3229" i="29"/>
  <c r="H3230" i="29"/>
  <c r="H3231" i="29"/>
  <c r="H3232" i="29"/>
  <c r="H3233" i="29"/>
  <c r="H3234" i="29"/>
  <c r="H3235" i="29"/>
  <c r="H3236" i="29"/>
  <c r="H3237" i="29"/>
  <c r="H3238" i="29"/>
  <c r="H3239" i="29"/>
  <c r="H3240" i="29"/>
  <c r="H3241" i="29"/>
  <c r="H3242" i="29"/>
  <c r="H3243" i="29"/>
  <c r="H3244" i="29"/>
  <c r="H3245" i="29"/>
  <c r="H3246" i="29"/>
  <c r="H3247" i="29"/>
  <c r="H3248" i="29"/>
  <c r="H3249" i="29"/>
  <c r="H3250" i="29"/>
  <c r="H3251" i="29"/>
  <c r="H3252" i="29"/>
  <c r="H3253" i="29"/>
  <c r="H3254" i="29"/>
  <c r="H3255" i="29"/>
  <c r="H3256" i="29"/>
  <c r="H3257" i="29"/>
  <c r="H3258" i="29"/>
  <c r="H3259" i="29"/>
  <c r="H3260" i="29"/>
  <c r="H3261" i="29"/>
  <c r="H3262" i="29"/>
  <c r="H3263" i="29"/>
  <c r="H3264" i="29"/>
  <c r="H3265" i="29"/>
  <c r="H3266" i="29"/>
  <c r="H3267" i="29"/>
  <c r="H3268" i="29"/>
  <c r="H3269" i="29"/>
  <c r="H3270" i="29"/>
  <c r="H3271" i="29"/>
  <c r="H3272" i="29"/>
  <c r="H3273" i="29"/>
  <c r="H3274" i="29"/>
  <c r="H3275" i="29"/>
  <c r="H3276" i="29"/>
  <c r="H3277" i="29"/>
  <c r="H3278" i="29"/>
  <c r="H3279" i="29"/>
  <c r="H3280" i="29"/>
  <c r="H3281" i="29"/>
  <c r="H3282" i="29"/>
  <c r="H3283" i="29"/>
  <c r="H3284" i="29"/>
  <c r="H3285" i="29"/>
  <c r="H3286" i="29"/>
  <c r="H3287" i="29"/>
  <c r="H3288" i="29"/>
  <c r="H3289" i="29"/>
  <c r="H3290" i="29"/>
  <c r="H3291" i="29"/>
  <c r="H3292" i="29"/>
  <c r="H3293" i="29"/>
  <c r="H3294" i="29"/>
  <c r="H3295" i="29"/>
  <c r="H3296" i="29"/>
  <c r="H3297" i="29"/>
  <c r="H3298" i="29"/>
  <c r="H3299" i="29"/>
  <c r="H3300" i="29"/>
  <c r="H3301" i="29"/>
  <c r="H3302" i="29"/>
  <c r="H3303" i="29"/>
  <c r="H3304" i="29"/>
  <c r="H3305" i="29"/>
  <c r="H3306" i="29"/>
  <c r="H3307" i="29"/>
  <c r="H3308" i="29"/>
  <c r="H3309" i="29"/>
  <c r="H3310" i="29"/>
  <c r="H3311" i="29"/>
  <c r="H3312" i="29"/>
  <c r="H3313" i="29"/>
  <c r="H3314" i="29"/>
  <c r="H3315" i="29"/>
  <c r="H3316" i="29"/>
  <c r="H3317" i="29"/>
  <c r="H3318" i="29"/>
  <c r="H3319" i="29"/>
  <c r="H3320" i="29"/>
  <c r="H3321" i="29"/>
  <c r="H3322" i="29"/>
  <c r="H3323" i="29"/>
  <c r="H3324" i="29"/>
  <c r="H3325" i="29"/>
  <c r="H3326" i="29"/>
  <c r="H3327" i="29"/>
  <c r="H3328" i="29"/>
  <c r="H3329" i="29"/>
  <c r="H3330" i="29"/>
  <c r="H3331" i="29"/>
  <c r="H3332" i="29"/>
  <c r="H3333" i="29"/>
  <c r="H3334" i="29"/>
  <c r="H3335" i="29"/>
  <c r="H3336" i="29"/>
  <c r="H3337" i="29"/>
  <c r="H3338" i="29"/>
  <c r="H3339" i="29"/>
  <c r="H3340" i="29"/>
  <c r="H3341" i="29"/>
  <c r="H3342" i="29"/>
  <c r="H3343" i="29"/>
  <c r="H3344" i="29"/>
  <c r="H3345" i="29"/>
  <c r="H3346" i="29"/>
  <c r="H3347" i="29"/>
  <c r="H3348" i="29"/>
  <c r="H3349" i="29"/>
  <c r="H3350" i="29"/>
  <c r="H3351" i="29"/>
  <c r="H3352" i="29"/>
  <c r="H3353" i="29"/>
  <c r="H3354" i="29"/>
  <c r="H3355" i="29"/>
  <c r="H3356" i="29"/>
  <c r="H3357" i="29"/>
  <c r="H3358" i="29"/>
  <c r="H3359" i="29"/>
  <c r="H3360" i="29"/>
  <c r="H3361" i="29"/>
  <c r="H3362" i="29"/>
  <c r="H3363" i="29"/>
  <c r="H3364" i="29"/>
  <c r="H3365" i="29"/>
  <c r="H3366" i="29"/>
  <c r="H3367" i="29"/>
  <c r="H3368" i="29"/>
  <c r="H3369" i="29"/>
  <c r="H3370" i="29"/>
  <c r="H3371" i="29"/>
  <c r="H3372" i="29"/>
  <c r="H3373" i="29"/>
  <c r="H3374" i="29"/>
  <c r="H3375" i="29"/>
  <c r="H3376" i="29"/>
  <c r="H3377" i="29"/>
  <c r="H3378" i="29"/>
  <c r="H3379" i="29"/>
  <c r="H3380" i="29"/>
  <c r="H3381" i="29"/>
  <c r="H3382" i="29"/>
  <c r="H3383" i="29"/>
  <c r="H3384" i="29"/>
  <c r="H3385" i="29"/>
  <c r="H3386" i="29"/>
  <c r="H3387" i="29"/>
  <c r="H3388" i="29"/>
  <c r="H3389" i="29"/>
  <c r="H3390" i="29"/>
  <c r="H3391" i="29"/>
  <c r="H3392" i="29"/>
  <c r="H3393" i="29"/>
  <c r="H3394" i="29"/>
  <c r="H3395" i="29"/>
  <c r="H3396" i="29"/>
  <c r="H3397" i="29"/>
  <c r="H3398" i="29"/>
  <c r="H3399" i="29"/>
  <c r="H3400" i="29"/>
  <c r="H3401" i="29"/>
  <c r="H3402" i="29"/>
  <c r="H3403" i="29"/>
  <c r="H3404" i="29"/>
  <c r="H3405" i="29"/>
  <c r="H3406" i="29"/>
  <c r="H3407" i="29"/>
  <c r="H3408" i="29"/>
  <c r="H3409" i="29"/>
  <c r="H3410" i="29"/>
  <c r="H3411" i="29"/>
  <c r="H3412" i="29"/>
  <c r="H3413" i="29"/>
  <c r="H3414" i="29"/>
  <c r="H3415" i="29"/>
  <c r="H3416" i="29"/>
  <c r="H3417" i="29"/>
  <c r="H3418" i="29"/>
  <c r="H3419" i="29"/>
  <c r="H3420" i="29"/>
  <c r="H3421" i="29"/>
  <c r="H3422" i="29"/>
  <c r="H3423" i="29"/>
  <c r="H3424" i="29"/>
  <c r="H3425" i="29"/>
  <c r="H3426" i="29"/>
  <c r="H3427" i="29"/>
  <c r="H3428" i="29"/>
  <c r="H3429" i="29"/>
  <c r="H3430" i="29"/>
  <c r="H3431" i="29"/>
  <c r="H3432" i="29"/>
  <c r="H3433" i="29"/>
  <c r="H3434" i="29"/>
  <c r="H3435" i="29"/>
  <c r="H3436" i="29"/>
  <c r="H3437" i="29"/>
  <c r="H3438" i="29"/>
  <c r="H3439" i="29"/>
  <c r="H3440" i="29"/>
  <c r="H3441" i="29"/>
  <c r="H3442" i="29"/>
  <c r="H3443" i="29"/>
  <c r="H3444" i="29"/>
  <c r="H3445" i="29"/>
  <c r="H3446" i="29"/>
  <c r="H3447" i="29"/>
  <c r="H3448" i="29"/>
  <c r="H3449" i="29"/>
  <c r="H3450" i="29"/>
  <c r="H3451" i="29"/>
  <c r="H3452" i="29"/>
  <c r="H3453" i="29"/>
  <c r="H3454" i="29"/>
  <c r="H3455" i="29"/>
  <c r="H3456" i="29"/>
  <c r="H3457" i="29"/>
  <c r="H3458" i="29"/>
  <c r="H3459" i="29"/>
  <c r="H3460" i="29"/>
  <c r="H3461" i="29"/>
  <c r="H3462" i="29"/>
  <c r="H3463" i="29"/>
  <c r="H3464" i="29"/>
  <c r="H3465" i="29"/>
  <c r="H3466" i="29"/>
  <c r="H3467" i="29"/>
  <c r="H3468" i="29"/>
  <c r="H3469" i="29"/>
  <c r="H3470" i="29"/>
  <c r="H3471" i="29"/>
  <c r="H3472" i="29"/>
  <c r="H3473" i="29"/>
  <c r="H3474" i="29"/>
  <c r="H3475" i="29"/>
  <c r="H3476" i="29"/>
  <c r="H3477" i="29"/>
  <c r="H3478" i="29"/>
  <c r="H3479" i="29"/>
  <c r="H3480" i="29"/>
  <c r="H3481" i="29"/>
  <c r="H3482" i="29"/>
  <c r="H3483" i="29"/>
  <c r="H3484" i="29"/>
  <c r="H3485" i="29"/>
  <c r="H3486" i="29"/>
  <c r="H3487" i="29"/>
  <c r="H3488" i="29"/>
  <c r="H3489" i="29"/>
  <c r="H3490" i="29"/>
  <c r="H3491" i="29"/>
  <c r="H3492" i="29"/>
  <c r="H3493" i="29"/>
  <c r="H3494" i="29"/>
  <c r="H3495" i="29"/>
  <c r="H3496" i="29"/>
  <c r="H3497" i="29"/>
  <c r="H3498" i="29"/>
  <c r="H3499" i="29"/>
  <c r="H3500" i="29"/>
  <c r="H3501" i="29"/>
  <c r="H3502" i="29"/>
  <c r="H3503" i="29"/>
  <c r="H3504" i="29"/>
  <c r="H3505" i="29"/>
  <c r="H3506" i="29"/>
  <c r="H3507" i="29"/>
  <c r="H3508" i="29"/>
  <c r="H3509" i="29"/>
  <c r="H3510" i="29"/>
  <c r="H3511" i="29"/>
  <c r="H3512" i="29"/>
  <c r="H3513" i="29"/>
  <c r="H3514" i="29"/>
  <c r="H3515" i="29"/>
  <c r="H3516" i="29"/>
  <c r="H3517" i="29"/>
  <c r="H3518" i="29"/>
  <c r="H3519" i="29"/>
  <c r="H3520" i="29"/>
  <c r="H3521" i="29"/>
  <c r="H3522" i="29"/>
  <c r="H3523" i="29"/>
  <c r="H3524" i="29"/>
  <c r="H3525" i="29"/>
  <c r="H3526" i="29"/>
  <c r="H3527" i="29"/>
  <c r="H3528" i="29"/>
  <c r="H3529" i="29"/>
  <c r="H3530" i="29"/>
  <c r="H3531" i="29"/>
  <c r="H3532" i="29"/>
  <c r="H3533" i="29"/>
  <c r="H3534" i="29"/>
  <c r="H3535" i="29"/>
  <c r="H3536" i="29"/>
  <c r="H3537" i="29"/>
  <c r="H3538" i="29"/>
  <c r="H3539" i="29"/>
  <c r="H3540" i="29"/>
  <c r="H3541" i="29"/>
  <c r="H3542" i="29"/>
  <c r="H3543" i="29"/>
  <c r="H3544" i="29"/>
  <c r="H3545" i="29"/>
  <c r="H3546" i="29"/>
  <c r="H3547" i="29"/>
  <c r="H3548" i="29"/>
  <c r="H3549" i="29"/>
  <c r="H3550" i="29"/>
  <c r="H3551" i="29"/>
  <c r="H3552" i="29"/>
  <c r="H3553" i="29"/>
  <c r="H3554" i="29"/>
  <c r="H3555" i="29"/>
  <c r="H3556" i="29"/>
  <c r="H3557" i="29"/>
  <c r="H3558" i="29"/>
  <c r="H3559" i="29"/>
  <c r="H3560" i="29"/>
  <c r="H3561" i="29"/>
  <c r="H3562" i="29"/>
  <c r="H3563" i="29"/>
  <c r="H3564" i="29"/>
  <c r="H3565" i="29"/>
  <c r="H3566" i="29"/>
  <c r="H3567" i="29"/>
  <c r="H3568" i="29"/>
  <c r="H3569" i="29"/>
  <c r="H3570" i="29"/>
  <c r="H3571" i="29"/>
  <c r="H3572" i="29"/>
  <c r="H3573" i="29"/>
  <c r="H3574" i="29"/>
  <c r="H3575" i="29"/>
  <c r="H3576" i="29"/>
  <c r="H3577" i="29"/>
  <c r="H3578" i="29"/>
  <c r="H3579" i="29"/>
  <c r="H3580" i="29"/>
  <c r="H3581" i="29"/>
  <c r="H3582" i="29"/>
  <c r="H3583" i="29"/>
  <c r="H3584" i="29"/>
  <c r="H3585" i="29"/>
  <c r="H3586" i="29"/>
  <c r="H3587" i="29"/>
  <c r="H3588" i="29"/>
  <c r="H3589" i="29"/>
  <c r="H3590" i="29"/>
  <c r="H3591" i="29"/>
  <c r="H3592" i="29"/>
  <c r="H3593" i="29"/>
  <c r="H3594" i="29"/>
  <c r="H3595" i="29"/>
  <c r="H3596" i="29"/>
  <c r="H3597" i="29"/>
  <c r="H3598" i="29"/>
  <c r="H3599" i="29"/>
  <c r="H3600" i="29"/>
  <c r="H3601" i="29"/>
  <c r="H3602" i="29"/>
  <c r="H3603" i="29"/>
  <c r="H3604" i="29"/>
  <c r="H3605" i="29"/>
  <c r="H3606" i="29"/>
  <c r="H3607" i="29"/>
  <c r="H3608" i="29"/>
  <c r="H3609" i="29"/>
  <c r="H3610" i="29"/>
  <c r="H3611" i="29"/>
  <c r="H3612" i="29"/>
  <c r="H3613" i="29"/>
  <c r="H3614" i="29"/>
  <c r="H3615" i="29"/>
  <c r="H3616" i="29"/>
  <c r="H3617" i="29"/>
  <c r="H3618" i="29"/>
  <c r="H3619" i="29"/>
  <c r="H3620" i="29"/>
  <c r="H3621" i="29"/>
  <c r="H3622" i="29"/>
  <c r="H3623" i="29"/>
  <c r="H3624" i="29"/>
  <c r="H3625" i="29"/>
  <c r="H3626" i="29"/>
  <c r="H3627" i="29"/>
  <c r="H3628" i="29"/>
  <c r="H3629" i="29"/>
  <c r="H3630" i="29"/>
  <c r="H3631" i="29"/>
  <c r="H3632" i="29"/>
  <c r="H3633" i="29"/>
  <c r="H3634" i="29"/>
  <c r="H3635" i="29"/>
  <c r="H3636" i="29"/>
  <c r="H3637" i="29"/>
  <c r="H3638" i="29"/>
  <c r="H3639" i="29"/>
  <c r="H3640" i="29"/>
  <c r="H3641" i="29"/>
  <c r="H3642" i="29"/>
  <c r="H3643" i="29"/>
  <c r="H3644" i="29"/>
  <c r="H3645" i="29"/>
  <c r="H3646" i="29"/>
  <c r="H3647" i="29"/>
  <c r="H3648" i="29"/>
  <c r="H3649" i="29"/>
  <c r="H3650" i="29"/>
  <c r="H3651" i="29"/>
  <c r="H3652" i="29"/>
  <c r="H3653" i="29"/>
  <c r="H3654" i="29"/>
  <c r="H3655" i="29"/>
  <c r="H3656" i="29"/>
  <c r="H3657" i="29"/>
  <c r="H3658" i="29"/>
  <c r="H3659" i="29"/>
  <c r="H3660" i="29"/>
  <c r="H3661" i="29"/>
  <c r="H3662" i="29"/>
  <c r="H3663" i="29"/>
  <c r="H3664" i="29"/>
  <c r="H3665" i="29"/>
  <c r="H3666" i="29"/>
  <c r="H3667" i="29"/>
  <c r="H3668" i="29"/>
  <c r="H3669" i="29"/>
  <c r="H3670" i="29"/>
  <c r="H3671" i="29"/>
  <c r="H3672" i="29"/>
  <c r="H3673" i="29"/>
  <c r="H3674" i="29"/>
  <c r="H3675" i="29"/>
  <c r="H3676" i="29"/>
  <c r="H3677" i="29"/>
  <c r="H3678" i="29"/>
  <c r="H3679" i="29"/>
  <c r="H3680" i="29"/>
  <c r="H3681" i="29"/>
  <c r="H3682" i="29"/>
  <c r="H3683" i="29"/>
  <c r="H3684" i="29"/>
  <c r="H3685" i="29"/>
  <c r="H3686" i="29"/>
  <c r="H3687" i="29"/>
  <c r="H3688" i="29"/>
  <c r="H3689" i="29"/>
  <c r="H3690" i="29"/>
  <c r="H3691" i="29"/>
  <c r="H3692" i="29"/>
  <c r="H3693" i="29"/>
  <c r="H3694" i="29"/>
  <c r="H3695" i="29"/>
  <c r="H3696" i="29"/>
  <c r="H3697" i="29"/>
  <c r="H3698" i="29"/>
  <c r="H3699" i="29"/>
  <c r="H3700" i="29"/>
  <c r="H3701" i="29"/>
  <c r="H3702" i="29"/>
  <c r="H3703" i="29"/>
  <c r="H3704" i="29"/>
  <c r="H3705" i="29"/>
  <c r="H3706" i="29"/>
  <c r="H3707" i="29"/>
  <c r="H3708" i="29"/>
  <c r="H3709" i="29"/>
  <c r="H3710" i="29"/>
  <c r="H3711" i="29"/>
  <c r="H3712" i="29"/>
  <c r="H3713" i="29"/>
  <c r="H3714" i="29"/>
  <c r="H3715" i="29"/>
  <c r="H3716" i="29"/>
  <c r="H3717" i="29"/>
  <c r="H3718" i="29"/>
  <c r="H3719" i="29"/>
  <c r="H3720" i="29"/>
  <c r="H3721" i="29"/>
  <c r="H3722" i="29"/>
  <c r="H3723" i="29"/>
  <c r="H3724" i="29"/>
  <c r="H3725" i="29"/>
  <c r="H3726" i="29"/>
  <c r="H3727" i="29"/>
  <c r="H3728" i="29"/>
  <c r="H3729" i="29"/>
  <c r="H3730" i="29"/>
  <c r="H3731" i="29"/>
  <c r="H3732" i="29"/>
  <c r="H3733" i="29"/>
  <c r="H3734" i="29"/>
  <c r="H3735" i="29"/>
  <c r="H3736" i="29"/>
  <c r="H3737" i="29"/>
  <c r="H3738" i="29"/>
  <c r="H3739" i="29"/>
  <c r="H3740" i="29"/>
  <c r="H3741" i="29"/>
  <c r="H3742" i="29"/>
  <c r="H3743" i="29"/>
  <c r="H3744" i="29"/>
  <c r="H3745" i="29"/>
  <c r="H3746" i="29"/>
  <c r="H3747" i="29"/>
  <c r="H3748" i="29"/>
  <c r="H3749" i="29"/>
  <c r="H3750" i="29"/>
  <c r="H3751" i="29"/>
  <c r="H3752" i="29"/>
  <c r="H3753" i="29"/>
  <c r="H3754" i="29"/>
  <c r="H3755" i="29"/>
  <c r="H3756" i="29"/>
  <c r="H3757" i="29"/>
  <c r="H3758" i="29"/>
  <c r="H3759" i="29"/>
  <c r="H3760" i="29"/>
  <c r="H3761" i="29"/>
  <c r="H3762" i="29"/>
  <c r="H3763" i="29"/>
  <c r="H3764" i="29"/>
  <c r="H3765" i="29"/>
  <c r="H3766" i="29"/>
  <c r="H3767" i="29"/>
  <c r="H3768" i="29"/>
  <c r="H3769" i="29"/>
  <c r="H3770" i="29"/>
  <c r="H3771" i="29"/>
  <c r="H3772" i="29"/>
  <c r="H3773" i="29"/>
  <c r="H3774" i="29"/>
  <c r="H3775" i="29"/>
  <c r="H3776" i="29"/>
  <c r="H3777" i="29"/>
  <c r="H3778" i="29"/>
  <c r="H3779" i="29"/>
  <c r="H3780" i="29"/>
  <c r="H3781" i="29"/>
  <c r="H3782" i="29"/>
  <c r="H3783" i="29"/>
  <c r="H3784" i="29"/>
  <c r="H3785" i="29"/>
  <c r="H3786" i="29"/>
  <c r="H3787" i="29"/>
  <c r="H3788" i="29"/>
  <c r="H3789" i="29"/>
  <c r="H3790" i="29"/>
  <c r="H3791" i="29"/>
  <c r="H3792" i="29"/>
  <c r="H3793" i="29"/>
  <c r="H3794" i="29"/>
  <c r="H3795" i="29"/>
  <c r="H3796" i="29"/>
  <c r="H3797" i="29"/>
  <c r="H3798" i="29"/>
  <c r="H3799" i="29"/>
  <c r="H3800" i="29"/>
  <c r="H3801" i="29"/>
  <c r="H3802" i="29"/>
  <c r="H3803" i="29"/>
  <c r="H3804" i="29"/>
  <c r="H3805" i="29"/>
  <c r="H3806" i="29"/>
  <c r="H3807" i="29"/>
  <c r="H3808" i="29"/>
  <c r="H3809" i="29"/>
  <c r="H3810" i="29"/>
  <c r="H3811" i="29"/>
  <c r="H3812" i="29"/>
  <c r="H3813" i="29"/>
  <c r="H3814" i="29"/>
  <c r="H3815" i="29"/>
  <c r="H3816" i="29"/>
  <c r="H3817" i="29"/>
  <c r="H3818" i="29"/>
  <c r="H3819" i="29"/>
  <c r="H3820" i="29"/>
  <c r="H3821" i="29"/>
  <c r="H3822" i="29"/>
  <c r="H3823" i="29"/>
  <c r="H3824" i="29"/>
  <c r="H3825" i="29"/>
  <c r="H3826" i="29"/>
  <c r="H3827" i="29"/>
  <c r="H3828" i="29"/>
  <c r="H3829" i="29"/>
  <c r="H3830" i="29"/>
  <c r="H3831" i="29"/>
  <c r="H3832" i="29"/>
  <c r="H3833" i="29"/>
  <c r="H3834" i="29"/>
  <c r="H3835" i="29"/>
  <c r="H3836" i="29"/>
  <c r="H3837" i="29"/>
  <c r="H3838" i="29"/>
  <c r="H3839" i="29"/>
  <c r="H3840" i="29"/>
  <c r="H3841" i="29"/>
  <c r="H3842" i="29"/>
  <c r="H3843" i="29"/>
  <c r="H3844" i="29"/>
  <c r="H3845" i="29"/>
  <c r="H3846" i="29"/>
  <c r="H3847" i="29"/>
  <c r="H3848" i="29"/>
  <c r="H3849" i="29"/>
  <c r="H3850" i="29"/>
  <c r="H3851" i="29"/>
  <c r="H3852" i="29"/>
  <c r="H3853" i="29"/>
  <c r="H3854" i="29"/>
  <c r="H3855" i="29"/>
  <c r="H3856" i="29"/>
  <c r="H3857" i="29"/>
  <c r="H3858" i="29"/>
  <c r="H3859" i="29"/>
  <c r="H3860" i="29"/>
  <c r="H3861" i="29"/>
  <c r="H3862" i="29"/>
  <c r="H3863" i="29"/>
  <c r="H3864" i="29"/>
  <c r="H3865" i="29"/>
  <c r="H3866" i="29"/>
  <c r="H3867" i="29"/>
  <c r="H3868" i="29"/>
  <c r="H3869" i="29"/>
  <c r="H3870" i="29"/>
  <c r="H3871" i="29"/>
  <c r="H3872" i="29"/>
  <c r="H3873" i="29"/>
  <c r="H3874" i="29"/>
  <c r="H3875" i="29"/>
  <c r="H3876" i="29"/>
  <c r="H3877" i="29"/>
  <c r="H3878" i="29"/>
  <c r="H3879" i="29"/>
  <c r="H3880" i="29"/>
  <c r="H3881" i="29"/>
  <c r="H3882" i="29"/>
  <c r="H3883" i="29"/>
  <c r="H3884" i="29"/>
  <c r="H3885" i="29"/>
  <c r="H3886" i="29"/>
  <c r="H3887" i="29"/>
  <c r="H3888" i="29"/>
  <c r="H3889" i="29"/>
  <c r="H3890" i="29"/>
  <c r="H3891" i="29"/>
  <c r="H3892" i="29"/>
  <c r="H3893" i="29"/>
  <c r="H3894" i="29"/>
  <c r="H3895" i="29"/>
  <c r="H3896" i="29"/>
  <c r="H3897" i="29"/>
  <c r="H3898" i="29"/>
  <c r="H3899" i="29"/>
  <c r="H3900" i="29"/>
  <c r="H3901" i="29"/>
  <c r="H3902" i="29"/>
  <c r="H3903" i="29"/>
  <c r="H3904" i="29"/>
  <c r="H3905" i="29"/>
  <c r="H3906" i="29"/>
  <c r="H3907" i="29"/>
  <c r="H3908" i="29"/>
  <c r="H3909" i="29"/>
  <c r="H3910" i="29"/>
  <c r="H3911" i="29"/>
  <c r="H3912" i="29"/>
  <c r="H3913" i="29"/>
  <c r="H3914" i="29"/>
  <c r="H3915" i="29"/>
  <c r="H3916" i="29"/>
  <c r="H3917" i="29"/>
  <c r="H3918" i="29"/>
  <c r="H3919" i="29"/>
  <c r="H3920" i="29"/>
  <c r="H3921" i="29"/>
  <c r="H3922" i="29"/>
  <c r="H3923" i="29"/>
  <c r="H3924" i="29"/>
  <c r="H3925" i="29"/>
  <c r="H3926" i="29"/>
  <c r="H3927" i="29"/>
  <c r="H3928" i="29"/>
  <c r="H3929" i="29"/>
  <c r="H3930" i="29"/>
  <c r="H3931" i="29"/>
  <c r="H3932" i="29"/>
  <c r="H3933" i="29"/>
  <c r="H3934" i="29"/>
  <c r="H3935" i="29"/>
  <c r="H3936" i="29"/>
  <c r="H3937" i="29"/>
  <c r="H3938" i="29"/>
  <c r="H3939" i="29"/>
  <c r="H3940" i="29"/>
  <c r="H3941" i="29"/>
  <c r="H3942" i="29"/>
  <c r="H3943" i="29"/>
  <c r="H3944" i="29"/>
  <c r="H3945" i="29"/>
  <c r="H3946" i="29"/>
  <c r="H3947" i="29"/>
  <c r="H3948" i="29"/>
  <c r="H3949" i="29"/>
  <c r="H3950" i="29"/>
  <c r="H3951" i="29"/>
  <c r="H3952" i="29"/>
  <c r="H3953" i="29"/>
  <c r="H3954" i="29"/>
  <c r="H3955" i="29"/>
  <c r="H3956" i="29"/>
  <c r="H3957" i="29"/>
  <c r="H3958" i="29"/>
  <c r="H3959" i="29"/>
  <c r="H3960" i="29"/>
  <c r="H3961" i="29"/>
  <c r="H3962" i="29"/>
  <c r="H3963" i="29"/>
  <c r="H3964" i="29"/>
  <c r="H3965" i="29"/>
  <c r="H3966" i="29"/>
  <c r="H3967" i="29"/>
  <c r="H3968" i="29"/>
  <c r="H3969" i="29"/>
  <c r="H3970" i="29"/>
  <c r="H3971" i="29"/>
  <c r="H3972" i="29"/>
  <c r="H3973" i="29"/>
  <c r="H3974" i="29"/>
  <c r="H3975" i="29"/>
  <c r="H3976" i="29"/>
  <c r="H3977" i="29"/>
  <c r="H3978" i="29"/>
  <c r="H3979" i="29"/>
  <c r="H3980" i="29"/>
  <c r="H3981" i="29"/>
  <c r="H3982" i="29"/>
  <c r="H3983" i="29"/>
  <c r="H3984" i="29"/>
  <c r="H3985" i="29"/>
  <c r="H3986" i="29"/>
  <c r="H3987" i="29"/>
  <c r="H3988" i="29"/>
  <c r="H3989" i="29"/>
  <c r="H3990" i="29"/>
  <c r="H3991" i="29"/>
  <c r="H3992" i="29"/>
  <c r="H3993" i="29"/>
  <c r="H3994" i="29"/>
  <c r="H3995" i="29"/>
  <c r="H3996" i="29"/>
  <c r="H3997" i="29"/>
  <c r="H3998" i="29"/>
  <c r="H3999" i="29"/>
  <c r="H4000" i="29"/>
  <c r="H4001" i="29"/>
  <c r="H4002" i="29"/>
  <c r="H4003" i="29"/>
  <c r="H4004" i="29"/>
  <c r="H4005" i="29"/>
  <c r="H4006" i="29"/>
  <c r="H4007" i="29"/>
  <c r="H4008" i="29"/>
  <c r="H4009" i="29"/>
  <c r="H4010" i="29"/>
  <c r="H4011" i="29"/>
  <c r="H4012" i="29"/>
  <c r="H4013" i="29"/>
  <c r="H4014" i="29"/>
  <c r="H4015" i="29"/>
  <c r="H4016" i="29"/>
  <c r="H4017" i="29"/>
  <c r="H4018" i="29"/>
  <c r="H4019" i="29"/>
  <c r="H4020" i="29"/>
  <c r="H4021" i="29"/>
  <c r="H4022" i="29"/>
  <c r="H4023" i="29"/>
  <c r="H4024" i="29"/>
  <c r="H4025" i="29"/>
  <c r="H4026" i="29"/>
  <c r="H4027" i="29"/>
  <c r="H3" i="29"/>
  <c r="H4" i="29"/>
  <c r="H5" i="29"/>
  <c r="H6" i="29"/>
  <c r="H7" i="29"/>
  <c r="H8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Z3" i="30" l="1"/>
  <c r="H2" i="29" l="1"/>
  <c r="Z2" i="30"/>
  <c r="E21" i="7"/>
  <c r="L3" i="7"/>
  <c r="L2" i="7" s="1"/>
  <c r="T18" i="7" s="1"/>
  <c r="C3" i="7"/>
  <c r="C2" i="7" s="1"/>
  <c r="R18" i="7" s="1"/>
  <c r="T13" i="1"/>
  <c r="U13" i="1"/>
  <c r="V13" i="1"/>
  <c r="T14" i="1"/>
  <c r="U14" i="1"/>
  <c r="V14" i="1"/>
  <c r="T15" i="1"/>
  <c r="U15" i="1"/>
  <c r="V15" i="1"/>
  <c r="T17" i="1"/>
  <c r="U17" i="1"/>
  <c r="V17" i="1"/>
  <c r="C126" i="23"/>
  <c r="E126" i="23" s="1"/>
  <c r="E122" i="23"/>
  <c r="F106" i="23"/>
  <c r="B15" i="19"/>
  <c r="C15" i="19"/>
  <c r="X64" i="5"/>
  <c r="Y64" i="5"/>
  <c r="F13" i="5"/>
  <c r="F14" i="5"/>
  <c r="F15" i="5"/>
  <c r="F16" i="5"/>
  <c r="H13" i="5"/>
  <c r="H14" i="5"/>
  <c r="H15" i="5"/>
  <c r="H16" i="5"/>
  <c r="J13" i="5"/>
  <c r="K13" i="5" s="1"/>
  <c r="J14" i="5"/>
  <c r="K14" i="5" s="1"/>
  <c r="J15" i="5"/>
  <c r="K15" i="5" s="1"/>
  <c r="J16" i="5"/>
  <c r="K16" i="5" s="1"/>
  <c r="J13" i="7"/>
  <c r="K13" i="7" s="1"/>
  <c r="J14" i="7"/>
  <c r="K14" i="7" s="1"/>
  <c r="J15" i="7"/>
  <c r="S15" i="7" s="1"/>
  <c r="M40" i="7"/>
  <c r="N40" i="7" s="1"/>
  <c r="K40" i="7"/>
  <c r="I40" i="7"/>
  <c r="F40" i="7"/>
  <c r="G40" i="7" s="1"/>
  <c r="E40" i="7"/>
  <c r="C40" i="7"/>
  <c r="M39" i="7"/>
  <c r="O39" i="7" s="1"/>
  <c r="K39" i="7"/>
  <c r="I39" i="7"/>
  <c r="W39" i="7" s="1"/>
  <c r="F39" i="7"/>
  <c r="H39" i="7" s="1"/>
  <c r="E39" i="7"/>
  <c r="C39" i="7"/>
  <c r="M38" i="7"/>
  <c r="O38" i="7" s="1"/>
  <c r="K38" i="7"/>
  <c r="I38" i="7"/>
  <c r="F38" i="7"/>
  <c r="G38" i="7" s="1"/>
  <c r="E38" i="7"/>
  <c r="C38" i="7"/>
  <c r="M37" i="7"/>
  <c r="O37" i="7" s="1"/>
  <c r="K37" i="7"/>
  <c r="I37" i="7"/>
  <c r="W37" i="7" s="1"/>
  <c r="F37" i="7"/>
  <c r="G37" i="7" s="1"/>
  <c r="E37" i="7"/>
  <c r="C37" i="7"/>
  <c r="M36" i="7"/>
  <c r="O36" i="7" s="1"/>
  <c r="K36" i="7"/>
  <c r="I36" i="7"/>
  <c r="F36" i="7"/>
  <c r="G36" i="7" s="1"/>
  <c r="E36" i="7"/>
  <c r="C36" i="7"/>
  <c r="M35" i="7"/>
  <c r="O35" i="7" s="1"/>
  <c r="K35" i="7"/>
  <c r="I35" i="7"/>
  <c r="W35" i="7" s="1"/>
  <c r="F35" i="7"/>
  <c r="H35" i="7" s="1"/>
  <c r="E35" i="7"/>
  <c r="C35" i="7"/>
  <c r="M34" i="7"/>
  <c r="O34" i="7" s="1"/>
  <c r="K34" i="7"/>
  <c r="I34" i="7"/>
  <c r="F34" i="7"/>
  <c r="G34" i="7" s="1"/>
  <c r="E34" i="7"/>
  <c r="C34" i="7"/>
  <c r="M33" i="7"/>
  <c r="N33" i="7" s="1"/>
  <c r="K33" i="7"/>
  <c r="I33" i="7"/>
  <c r="W33" i="7" s="1"/>
  <c r="F33" i="7"/>
  <c r="H33" i="7" s="1"/>
  <c r="E33" i="7"/>
  <c r="C33" i="7"/>
  <c r="M32" i="7"/>
  <c r="N32" i="7" s="1"/>
  <c r="K32" i="7"/>
  <c r="I32" i="7"/>
  <c r="F32" i="7"/>
  <c r="H32" i="7" s="1"/>
  <c r="E32" i="7"/>
  <c r="C32" i="7"/>
  <c r="M31" i="7"/>
  <c r="O31" i="7" s="1"/>
  <c r="K31" i="7"/>
  <c r="I31" i="7"/>
  <c r="W31" i="7" s="1"/>
  <c r="F31" i="7"/>
  <c r="H31" i="7" s="1"/>
  <c r="E31" i="7"/>
  <c r="C31" i="7"/>
  <c r="M30" i="7"/>
  <c r="O30" i="7" s="1"/>
  <c r="K30" i="7"/>
  <c r="I30" i="7"/>
  <c r="F30" i="7"/>
  <c r="G30" i="7" s="1"/>
  <c r="E30" i="7"/>
  <c r="C30" i="7"/>
  <c r="M29" i="7"/>
  <c r="N29" i="7" s="1"/>
  <c r="K29" i="7"/>
  <c r="I29" i="7"/>
  <c r="W29" i="7" s="1"/>
  <c r="F29" i="7"/>
  <c r="H29" i="7" s="1"/>
  <c r="E29" i="7"/>
  <c r="C29" i="7"/>
  <c r="M28" i="7"/>
  <c r="O28" i="7" s="1"/>
  <c r="K28" i="7"/>
  <c r="I28" i="7"/>
  <c r="F28" i="7"/>
  <c r="H28" i="7" s="1"/>
  <c r="E28" i="7"/>
  <c r="C28" i="7"/>
  <c r="M27" i="7"/>
  <c r="N27" i="7" s="1"/>
  <c r="K27" i="7"/>
  <c r="I27" i="7"/>
  <c r="W27" i="7" s="1"/>
  <c r="F27" i="7"/>
  <c r="H27" i="7" s="1"/>
  <c r="E27" i="7"/>
  <c r="C27" i="7"/>
  <c r="M26" i="7"/>
  <c r="O26" i="7" s="1"/>
  <c r="K26" i="7"/>
  <c r="I26" i="7"/>
  <c r="F26" i="7"/>
  <c r="H26" i="7" s="1"/>
  <c r="E26" i="7"/>
  <c r="C26" i="7"/>
  <c r="M25" i="7"/>
  <c r="O25" i="7" s="1"/>
  <c r="K25" i="7"/>
  <c r="I25" i="7"/>
  <c r="W25" i="7" s="1"/>
  <c r="F25" i="7"/>
  <c r="H25" i="7" s="1"/>
  <c r="E25" i="7"/>
  <c r="C25" i="7"/>
  <c r="M24" i="7"/>
  <c r="N24" i="7" s="1"/>
  <c r="K24" i="7"/>
  <c r="I24" i="7"/>
  <c r="F24" i="7"/>
  <c r="H24" i="7" s="1"/>
  <c r="E24" i="7"/>
  <c r="C24" i="7"/>
  <c r="M23" i="7"/>
  <c r="O23" i="7" s="1"/>
  <c r="K23" i="7"/>
  <c r="I23" i="7"/>
  <c r="W23" i="7" s="1"/>
  <c r="F23" i="7"/>
  <c r="H23" i="7" s="1"/>
  <c r="E23" i="7"/>
  <c r="C23" i="7"/>
  <c r="M22" i="7"/>
  <c r="O22" i="7" s="1"/>
  <c r="K22" i="7"/>
  <c r="I22" i="7"/>
  <c r="F22" i="7"/>
  <c r="G22" i="7" s="1"/>
  <c r="E22" i="7"/>
  <c r="C22" i="7"/>
  <c r="M21" i="7"/>
  <c r="O21" i="7" s="1"/>
  <c r="K21" i="7"/>
  <c r="I21" i="7"/>
  <c r="W21" i="7" s="1"/>
  <c r="F21" i="7"/>
  <c r="H21" i="7" s="1"/>
  <c r="C21" i="7"/>
  <c r="K16" i="7"/>
  <c r="H16" i="7"/>
  <c r="F16" i="7"/>
  <c r="H15" i="7"/>
  <c r="F15" i="7"/>
  <c r="H14" i="7"/>
  <c r="F14" i="7"/>
  <c r="H13" i="7"/>
  <c r="F13" i="7"/>
  <c r="J12" i="7"/>
  <c r="T12" i="7" s="1"/>
  <c r="H12" i="7"/>
  <c r="F12" i="7"/>
  <c r="T8" i="7"/>
  <c r="S8" i="7"/>
  <c r="R8" i="7"/>
  <c r="E68" i="7" s="1"/>
  <c r="G68" i="7" s="1"/>
  <c r="Q8" i="7"/>
  <c r="D68" i="7" s="1"/>
  <c r="F68" i="7" s="1"/>
  <c r="P8" i="7"/>
  <c r="O8" i="7"/>
  <c r="N8" i="7"/>
  <c r="M8" i="7"/>
  <c r="K8" i="7"/>
  <c r="J8" i="7"/>
  <c r="I8" i="7"/>
  <c r="E65" i="7" s="1"/>
  <c r="G65" i="7" s="1"/>
  <c r="H8" i="7"/>
  <c r="D65" i="7" s="1"/>
  <c r="F65" i="7" s="1"/>
  <c r="G8" i="7"/>
  <c r="F8" i="7"/>
  <c r="E8" i="7"/>
  <c r="D8" i="7"/>
  <c r="C8" i="7"/>
  <c r="T7" i="7"/>
  <c r="S7" i="7"/>
  <c r="R7" i="7"/>
  <c r="Q7" i="7"/>
  <c r="P7" i="7"/>
  <c r="O7" i="7"/>
  <c r="N7" i="7"/>
  <c r="M7" i="7"/>
  <c r="K7" i="7"/>
  <c r="J7" i="7"/>
  <c r="I7" i="7"/>
  <c r="H7" i="7"/>
  <c r="G7" i="7"/>
  <c r="F7" i="7"/>
  <c r="E7" i="7"/>
  <c r="D7" i="7"/>
  <c r="C7" i="7"/>
  <c r="T6" i="7"/>
  <c r="S6" i="7"/>
  <c r="R6" i="7"/>
  <c r="Q6" i="7"/>
  <c r="P6" i="7"/>
  <c r="O6" i="7"/>
  <c r="N6" i="7"/>
  <c r="M6" i="7"/>
  <c r="K6" i="7"/>
  <c r="J6" i="7"/>
  <c r="I6" i="7"/>
  <c r="H6" i="7"/>
  <c r="G6" i="7"/>
  <c r="F6" i="7"/>
  <c r="E6" i="7"/>
  <c r="D6" i="7"/>
  <c r="C6" i="7"/>
  <c r="T5" i="7"/>
  <c r="S5" i="7"/>
  <c r="R5" i="7"/>
  <c r="Q5" i="7"/>
  <c r="P5" i="7"/>
  <c r="O5" i="7"/>
  <c r="N5" i="7"/>
  <c r="M5" i="7"/>
  <c r="K5" i="7"/>
  <c r="J5" i="7"/>
  <c r="I5" i="7"/>
  <c r="H5" i="7"/>
  <c r="G5" i="7"/>
  <c r="F5" i="7"/>
  <c r="E5" i="7"/>
  <c r="D5" i="7"/>
  <c r="C5" i="7"/>
  <c r="T16" i="7"/>
  <c r="S16" i="7"/>
  <c r="C3" i="5"/>
  <c r="B43" i="5" s="1"/>
  <c r="T53" i="5" s="1"/>
  <c r="L3" i="5"/>
  <c r="A6" i="19" s="1"/>
  <c r="A14" i="19" s="1"/>
  <c r="C5" i="5"/>
  <c r="D5" i="5"/>
  <c r="E5" i="5"/>
  <c r="F5" i="5"/>
  <c r="G5" i="5"/>
  <c r="H5" i="5"/>
  <c r="I5" i="5"/>
  <c r="J5" i="5"/>
  <c r="K5" i="5"/>
  <c r="M5" i="5"/>
  <c r="N5" i="5"/>
  <c r="O5" i="5"/>
  <c r="P5" i="5"/>
  <c r="Q5" i="5"/>
  <c r="R5" i="5"/>
  <c r="S5" i="5"/>
  <c r="T5" i="5"/>
  <c r="C6" i="5"/>
  <c r="D6" i="5"/>
  <c r="B5" i="19" s="1"/>
  <c r="E6" i="5"/>
  <c r="F6" i="5"/>
  <c r="G6" i="5"/>
  <c r="H6" i="5"/>
  <c r="C3" i="1" s="1"/>
  <c r="I6" i="5"/>
  <c r="N5" i="19" s="1"/>
  <c r="J6" i="5"/>
  <c r="K6" i="5"/>
  <c r="M6" i="5"/>
  <c r="B6" i="19" s="1"/>
  <c r="N6" i="5"/>
  <c r="O6" i="5"/>
  <c r="P6" i="5"/>
  <c r="Q6" i="5"/>
  <c r="E6" i="19" s="1"/>
  <c r="R6" i="5"/>
  <c r="N6" i="19" s="1"/>
  <c r="S6" i="5"/>
  <c r="T6" i="5"/>
  <c r="C7" i="5"/>
  <c r="D7" i="5"/>
  <c r="C5" i="19" s="1"/>
  <c r="E7" i="5"/>
  <c r="F7" i="5"/>
  <c r="G7" i="5"/>
  <c r="H7" i="5"/>
  <c r="F5" i="19" s="1"/>
  <c r="I7" i="5"/>
  <c r="O5" i="19" s="1"/>
  <c r="J7" i="5"/>
  <c r="K7" i="5"/>
  <c r="M7" i="5"/>
  <c r="C6" i="19" s="1"/>
  <c r="N7" i="5"/>
  <c r="O7" i="5"/>
  <c r="P7" i="5"/>
  <c r="Q7" i="5"/>
  <c r="F6" i="19" s="1"/>
  <c r="R7" i="5"/>
  <c r="C10" i="1" s="1"/>
  <c r="S7" i="5"/>
  <c r="T7" i="5"/>
  <c r="C8" i="5"/>
  <c r="D8" i="5"/>
  <c r="F2" i="1" s="1"/>
  <c r="E8" i="5"/>
  <c r="F8" i="5"/>
  <c r="G8" i="5"/>
  <c r="H8" i="5"/>
  <c r="F3" i="1" s="1"/>
  <c r="I8" i="5"/>
  <c r="F4" i="1" s="1"/>
  <c r="J8" i="5"/>
  <c r="K8" i="5"/>
  <c r="M8" i="5"/>
  <c r="F8" i="1" s="1"/>
  <c r="N8" i="5"/>
  <c r="O8" i="5"/>
  <c r="P8" i="5"/>
  <c r="Q8" i="5"/>
  <c r="F9" i="1" s="1"/>
  <c r="R8" i="5"/>
  <c r="F10" i="1" s="1"/>
  <c r="S8" i="5"/>
  <c r="T8" i="5"/>
  <c r="F12" i="5"/>
  <c r="H12" i="5"/>
  <c r="J12" i="5"/>
  <c r="K12" i="5" s="1"/>
  <c r="C21" i="5"/>
  <c r="E21" i="5"/>
  <c r="F21" i="5"/>
  <c r="G21" i="5" s="1"/>
  <c r="I21" i="5"/>
  <c r="K21" i="5"/>
  <c r="M21" i="5"/>
  <c r="N21" i="5" s="1"/>
  <c r="C22" i="5"/>
  <c r="E22" i="5"/>
  <c r="F22" i="5"/>
  <c r="G22" i="5" s="1"/>
  <c r="I22" i="5"/>
  <c r="K22" i="5"/>
  <c r="M22" i="5"/>
  <c r="N22" i="5" s="1"/>
  <c r="C23" i="5"/>
  <c r="E23" i="5"/>
  <c r="F23" i="5"/>
  <c r="G23" i="5" s="1"/>
  <c r="I23" i="5"/>
  <c r="K23" i="5"/>
  <c r="M23" i="5"/>
  <c r="N23" i="5" s="1"/>
  <c r="C24" i="5"/>
  <c r="E24" i="5"/>
  <c r="F24" i="5"/>
  <c r="G24" i="5" s="1"/>
  <c r="I24" i="5"/>
  <c r="K24" i="5"/>
  <c r="M24" i="5"/>
  <c r="N24" i="5" s="1"/>
  <c r="C25" i="5"/>
  <c r="E25" i="5"/>
  <c r="F25" i="5"/>
  <c r="G25" i="5" s="1"/>
  <c r="I25" i="5"/>
  <c r="K25" i="5"/>
  <c r="M25" i="5"/>
  <c r="N25" i="5" s="1"/>
  <c r="C26" i="5"/>
  <c r="E26" i="5"/>
  <c r="F26" i="5"/>
  <c r="G26" i="5" s="1"/>
  <c r="I26" i="5"/>
  <c r="K26" i="5"/>
  <c r="M26" i="5"/>
  <c r="N26" i="5" s="1"/>
  <c r="C27" i="5"/>
  <c r="E27" i="5"/>
  <c r="F27" i="5"/>
  <c r="G27" i="5" s="1"/>
  <c r="I27" i="5"/>
  <c r="K27" i="5"/>
  <c r="M27" i="5"/>
  <c r="N27" i="5" s="1"/>
  <c r="C28" i="5"/>
  <c r="E28" i="5"/>
  <c r="F28" i="5"/>
  <c r="G28" i="5" s="1"/>
  <c r="I28" i="5"/>
  <c r="K28" i="5"/>
  <c r="M28" i="5"/>
  <c r="N28" i="5" s="1"/>
  <c r="C29" i="5"/>
  <c r="E29" i="5"/>
  <c r="F29" i="5"/>
  <c r="G29" i="5" s="1"/>
  <c r="I29" i="5"/>
  <c r="K29" i="5"/>
  <c r="M29" i="5"/>
  <c r="N29" i="5" s="1"/>
  <c r="C30" i="5"/>
  <c r="E30" i="5"/>
  <c r="F30" i="5"/>
  <c r="G30" i="5" s="1"/>
  <c r="I30" i="5"/>
  <c r="K30" i="5"/>
  <c r="M30" i="5"/>
  <c r="N30" i="5" s="1"/>
  <c r="C31" i="5"/>
  <c r="E31" i="5"/>
  <c r="F31" i="5"/>
  <c r="G31" i="5" s="1"/>
  <c r="I31" i="5"/>
  <c r="K31" i="5"/>
  <c r="M31" i="5"/>
  <c r="N31" i="5" s="1"/>
  <c r="C32" i="5"/>
  <c r="E32" i="5"/>
  <c r="F32" i="5"/>
  <c r="G32" i="5" s="1"/>
  <c r="I32" i="5"/>
  <c r="K32" i="5"/>
  <c r="M32" i="5"/>
  <c r="N32" i="5" s="1"/>
  <c r="C33" i="5"/>
  <c r="E33" i="5"/>
  <c r="F33" i="5"/>
  <c r="G33" i="5" s="1"/>
  <c r="I33" i="5"/>
  <c r="K33" i="5"/>
  <c r="M33" i="5"/>
  <c r="N33" i="5" s="1"/>
  <c r="C34" i="5"/>
  <c r="E34" i="5"/>
  <c r="F34" i="5"/>
  <c r="G34" i="5" s="1"/>
  <c r="I34" i="5"/>
  <c r="K34" i="5"/>
  <c r="M34" i="5"/>
  <c r="N34" i="5" s="1"/>
  <c r="C35" i="5"/>
  <c r="E35" i="5"/>
  <c r="F35" i="5"/>
  <c r="G35" i="5" s="1"/>
  <c r="I35" i="5"/>
  <c r="K35" i="5"/>
  <c r="M35" i="5"/>
  <c r="N35" i="5" s="1"/>
  <c r="C36" i="5"/>
  <c r="E36" i="5"/>
  <c r="F36" i="5"/>
  <c r="G36" i="5" s="1"/>
  <c r="I36" i="5"/>
  <c r="K36" i="5"/>
  <c r="M36" i="5"/>
  <c r="N36" i="5" s="1"/>
  <c r="C37" i="5"/>
  <c r="E37" i="5"/>
  <c r="F37" i="5"/>
  <c r="G37" i="5" s="1"/>
  <c r="I37" i="5"/>
  <c r="K37" i="5"/>
  <c r="M37" i="5"/>
  <c r="N37" i="5" s="1"/>
  <c r="C38" i="5"/>
  <c r="E38" i="5"/>
  <c r="F38" i="5"/>
  <c r="G38" i="5" s="1"/>
  <c r="I38" i="5"/>
  <c r="K38" i="5"/>
  <c r="M38" i="5"/>
  <c r="N38" i="5" s="1"/>
  <c r="C39" i="5"/>
  <c r="E39" i="5"/>
  <c r="F39" i="5"/>
  <c r="G39" i="5" s="1"/>
  <c r="I39" i="5"/>
  <c r="K39" i="5"/>
  <c r="M39" i="5"/>
  <c r="N39" i="5" s="1"/>
  <c r="C40" i="5"/>
  <c r="E40" i="5"/>
  <c r="F40" i="5"/>
  <c r="G40" i="5" s="1"/>
  <c r="I40" i="5"/>
  <c r="K40" i="5"/>
  <c r="M40" i="5"/>
  <c r="N40" i="5" s="1"/>
  <c r="C44" i="5"/>
  <c r="E44" i="5"/>
  <c r="F44" i="5"/>
  <c r="AE44" i="5" s="1"/>
  <c r="G44" i="5"/>
  <c r="AB44" i="5" s="1"/>
  <c r="K44" i="5"/>
  <c r="M44" i="5"/>
  <c r="N44" i="5"/>
  <c r="AP44" i="5" s="1"/>
  <c r="O44" i="5"/>
  <c r="AO44" i="5" s="1"/>
  <c r="C45" i="5"/>
  <c r="E45" i="5"/>
  <c r="F45" i="5"/>
  <c r="I45" i="5" s="1"/>
  <c r="G45" i="5"/>
  <c r="AB45" i="5" s="1"/>
  <c r="K45" i="5"/>
  <c r="M45" i="5"/>
  <c r="N45" i="5"/>
  <c r="AP45" i="5" s="1"/>
  <c r="O45" i="5"/>
  <c r="AN45" i="5" s="1"/>
  <c r="C46" i="5"/>
  <c r="E46" i="5"/>
  <c r="F46" i="5"/>
  <c r="AD46" i="5" s="1"/>
  <c r="G46" i="5"/>
  <c r="AC46" i="5" s="1"/>
  <c r="K46" i="5"/>
  <c r="M46" i="5"/>
  <c r="N46" i="5"/>
  <c r="AP46" i="5" s="1"/>
  <c r="O46" i="5"/>
  <c r="AN46" i="5" s="1"/>
  <c r="C47" i="5"/>
  <c r="E47" i="5"/>
  <c r="F47" i="5"/>
  <c r="AE47" i="5" s="1"/>
  <c r="G47" i="5"/>
  <c r="AB47" i="5" s="1"/>
  <c r="K47" i="5"/>
  <c r="M47" i="5"/>
  <c r="N47" i="5"/>
  <c r="AQ47" i="5" s="1"/>
  <c r="O47" i="5"/>
  <c r="AN47" i="5" s="1"/>
  <c r="C48" i="5"/>
  <c r="E48" i="5"/>
  <c r="F48" i="5"/>
  <c r="AE48" i="5" s="1"/>
  <c r="G48" i="5"/>
  <c r="AC48" i="5" s="1"/>
  <c r="K48" i="5"/>
  <c r="M48" i="5"/>
  <c r="N48" i="5"/>
  <c r="AQ48" i="5" s="1"/>
  <c r="O48" i="5"/>
  <c r="P48" i="5" s="1"/>
  <c r="C49" i="5"/>
  <c r="E49" i="5"/>
  <c r="F49" i="5"/>
  <c r="AE49" i="5" s="1"/>
  <c r="G49" i="5"/>
  <c r="AB49" i="5" s="1"/>
  <c r="K49" i="5"/>
  <c r="M49" i="5"/>
  <c r="N49" i="5"/>
  <c r="AQ49" i="5" s="1"/>
  <c r="O49" i="5"/>
  <c r="AN49" i="5" s="1"/>
  <c r="C50" i="5"/>
  <c r="E50" i="5"/>
  <c r="F50" i="5"/>
  <c r="AE50" i="5" s="1"/>
  <c r="G50" i="5"/>
  <c r="AC50" i="5" s="1"/>
  <c r="K50" i="5"/>
  <c r="M50" i="5"/>
  <c r="N50" i="5"/>
  <c r="AQ50" i="5" s="1"/>
  <c r="O50" i="5"/>
  <c r="P50" i="5" s="1"/>
  <c r="C51" i="5"/>
  <c r="E51" i="5"/>
  <c r="F51" i="5"/>
  <c r="AD51" i="5" s="1"/>
  <c r="G51" i="5"/>
  <c r="AB51" i="5" s="1"/>
  <c r="K51" i="5"/>
  <c r="M51" i="5"/>
  <c r="N51" i="5"/>
  <c r="AQ51" i="5" s="1"/>
  <c r="O51" i="5"/>
  <c r="AN51" i="5" s="1"/>
  <c r="C52" i="5"/>
  <c r="E52" i="5"/>
  <c r="F52" i="5"/>
  <c r="AE52" i="5" s="1"/>
  <c r="G52" i="5"/>
  <c r="AC52" i="5" s="1"/>
  <c r="K52" i="5"/>
  <c r="M52" i="5"/>
  <c r="N52" i="5"/>
  <c r="AQ52" i="5" s="1"/>
  <c r="O52" i="5"/>
  <c r="P52" i="5" s="1"/>
  <c r="C53" i="5"/>
  <c r="E53" i="5"/>
  <c r="F53" i="5"/>
  <c r="AD53" i="5" s="1"/>
  <c r="G53" i="5"/>
  <c r="AB53" i="5" s="1"/>
  <c r="K53" i="5"/>
  <c r="M53" i="5"/>
  <c r="N53" i="5"/>
  <c r="AQ53" i="5" s="1"/>
  <c r="O53" i="5"/>
  <c r="AN53" i="5" s="1"/>
  <c r="C54" i="5"/>
  <c r="E54" i="5"/>
  <c r="F54" i="5"/>
  <c r="AE54" i="5" s="1"/>
  <c r="G54" i="5"/>
  <c r="AC54" i="5" s="1"/>
  <c r="K54" i="5"/>
  <c r="M54" i="5"/>
  <c r="N54" i="5"/>
  <c r="AQ54" i="5" s="1"/>
  <c r="O54" i="5"/>
  <c r="AO54" i="5" s="1"/>
  <c r="C55" i="5"/>
  <c r="E55" i="5"/>
  <c r="F55" i="5"/>
  <c r="AD55" i="5" s="1"/>
  <c r="G55" i="5"/>
  <c r="AB55" i="5" s="1"/>
  <c r="K55" i="5"/>
  <c r="M55" i="5"/>
  <c r="N55" i="5"/>
  <c r="AQ55" i="5" s="1"/>
  <c r="O55" i="5"/>
  <c r="AN55" i="5" s="1"/>
  <c r="C56" i="5"/>
  <c r="E56" i="5"/>
  <c r="F56" i="5"/>
  <c r="AE56" i="5" s="1"/>
  <c r="G56" i="5"/>
  <c r="AC56" i="5" s="1"/>
  <c r="K56" i="5"/>
  <c r="M56" i="5"/>
  <c r="N56" i="5"/>
  <c r="AQ56" i="5" s="1"/>
  <c r="O56" i="5"/>
  <c r="P56" i="5" s="1"/>
  <c r="C57" i="5"/>
  <c r="E57" i="5"/>
  <c r="F57" i="5"/>
  <c r="AD57" i="5" s="1"/>
  <c r="G57" i="5"/>
  <c r="AB57" i="5" s="1"/>
  <c r="K57" i="5"/>
  <c r="M57" i="5"/>
  <c r="N57" i="5"/>
  <c r="AQ57" i="5" s="1"/>
  <c r="O57" i="5"/>
  <c r="AN57" i="5" s="1"/>
  <c r="C58" i="5"/>
  <c r="E58" i="5"/>
  <c r="F58" i="5"/>
  <c r="AE58" i="5" s="1"/>
  <c r="G58" i="5"/>
  <c r="AC58" i="5" s="1"/>
  <c r="K58" i="5"/>
  <c r="M58" i="5"/>
  <c r="N58" i="5"/>
  <c r="AQ58" i="5" s="1"/>
  <c r="O58" i="5"/>
  <c r="P58" i="5" s="1"/>
  <c r="C59" i="5"/>
  <c r="E59" i="5"/>
  <c r="F59" i="5"/>
  <c r="AD59" i="5" s="1"/>
  <c r="G59" i="5"/>
  <c r="AB59" i="5" s="1"/>
  <c r="K59" i="5"/>
  <c r="M59" i="5"/>
  <c r="N59" i="5"/>
  <c r="AQ59" i="5" s="1"/>
  <c r="O59" i="5"/>
  <c r="AN59" i="5" s="1"/>
  <c r="C60" i="5"/>
  <c r="E60" i="5"/>
  <c r="F60" i="5"/>
  <c r="AD60" i="5" s="1"/>
  <c r="G60" i="5"/>
  <c r="AC60" i="5" s="1"/>
  <c r="K60" i="5"/>
  <c r="M60" i="5"/>
  <c r="N60" i="5"/>
  <c r="AQ60" i="5" s="1"/>
  <c r="O60" i="5"/>
  <c r="AN60" i="5" s="1"/>
  <c r="C61" i="5"/>
  <c r="E61" i="5"/>
  <c r="F61" i="5"/>
  <c r="AD61" i="5" s="1"/>
  <c r="G61" i="5"/>
  <c r="AB61" i="5" s="1"/>
  <c r="K61" i="5"/>
  <c r="M61" i="5"/>
  <c r="N61" i="5"/>
  <c r="Q61" i="5" s="1"/>
  <c r="O61" i="5"/>
  <c r="AN61" i="5" s="1"/>
  <c r="C62" i="5"/>
  <c r="E62" i="5"/>
  <c r="F62" i="5"/>
  <c r="AD62" i="5" s="1"/>
  <c r="G62" i="5"/>
  <c r="AC62" i="5" s="1"/>
  <c r="K62" i="5"/>
  <c r="M62" i="5"/>
  <c r="N62" i="5"/>
  <c r="AQ62" i="5" s="1"/>
  <c r="O62" i="5"/>
  <c r="P62" i="5" s="1"/>
  <c r="C63" i="5"/>
  <c r="E63" i="5"/>
  <c r="F63" i="5"/>
  <c r="I63" i="5" s="1"/>
  <c r="G63" i="5"/>
  <c r="AB63" i="5" s="1"/>
  <c r="K63" i="5"/>
  <c r="M63" i="5"/>
  <c r="N63" i="5"/>
  <c r="AQ63" i="5" s="1"/>
  <c r="O63" i="5"/>
  <c r="AN63" i="5" s="1"/>
  <c r="P32" i="1"/>
  <c r="Q32" i="1" s="1"/>
  <c r="R19" i="7" l="1"/>
  <c r="T19" i="7"/>
  <c r="S19" i="7"/>
  <c r="R22" i="7"/>
  <c r="G4" i="22"/>
  <c r="AL3" i="33" s="1"/>
  <c r="C4" i="22"/>
  <c r="AL2" i="33" s="1"/>
  <c r="AM2" i="33" s="1"/>
  <c r="D70" i="5"/>
  <c r="P12" i="7"/>
  <c r="T21" i="7" s="1"/>
  <c r="X37" i="7"/>
  <c r="N25" i="7"/>
  <c r="N35" i="7"/>
  <c r="X21" i="7"/>
  <c r="X23" i="7"/>
  <c r="X25" i="7"/>
  <c r="X27" i="7"/>
  <c r="X29" i="7"/>
  <c r="X31" i="7"/>
  <c r="X33" i="7"/>
  <c r="X35" i="7"/>
  <c r="X39" i="7"/>
  <c r="O6" i="19"/>
  <c r="Q6" i="19" s="1"/>
  <c r="H40" i="7"/>
  <c r="H36" i="7"/>
  <c r="G28" i="7"/>
  <c r="N37" i="7"/>
  <c r="O27" i="7"/>
  <c r="N39" i="7"/>
  <c r="I20" i="7"/>
  <c r="W32" i="7"/>
  <c r="K12" i="7"/>
  <c r="E12" i="7" s="1"/>
  <c r="O32" i="7"/>
  <c r="H38" i="7"/>
  <c r="G32" i="7"/>
  <c r="A9" i="18"/>
  <c r="E21" i="18" s="1"/>
  <c r="W22" i="7"/>
  <c r="W24" i="7"/>
  <c r="W26" i="7"/>
  <c r="W34" i="7"/>
  <c r="W36" i="7"/>
  <c r="W38" i="7"/>
  <c r="W40" i="7"/>
  <c r="W30" i="7"/>
  <c r="H34" i="7"/>
  <c r="W28" i="7"/>
  <c r="X22" i="7"/>
  <c r="X24" i="7"/>
  <c r="X26" i="7"/>
  <c r="X28" i="7"/>
  <c r="X30" i="7"/>
  <c r="X32" i="7"/>
  <c r="X34" i="7"/>
  <c r="X36" i="7"/>
  <c r="X38" i="7"/>
  <c r="X40" i="7"/>
  <c r="S12" i="7"/>
  <c r="F12" i="1"/>
  <c r="F6" i="1"/>
  <c r="H30" i="7"/>
  <c r="Q44" i="5"/>
  <c r="I55" i="5"/>
  <c r="N21" i="7"/>
  <c r="N23" i="7"/>
  <c r="O29" i="7"/>
  <c r="O33" i="7"/>
  <c r="N31" i="7"/>
  <c r="V22" i="7"/>
  <c r="V24" i="7"/>
  <c r="V26" i="7"/>
  <c r="V28" i="7"/>
  <c r="V30" i="7"/>
  <c r="V32" i="7"/>
  <c r="V34" i="7"/>
  <c r="V36" i="7"/>
  <c r="V38" i="7"/>
  <c r="V40" i="7"/>
  <c r="M12" i="7"/>
  <c r="R21" i="7" s="1"/>
  <c r="V21" i="7"/>
  <c r="B70" i="5"/>
  <c r="T49" i="5"/>
  <c r="V49" i="5" s="1"/>
  <c r="G24" i="7"/>
  <c r="X38" i="5"/>
  <c r="AA61" i="5" s="1"/>
  <c r="H22" i="7"/>
  <c r="G26" i="7"/>
  <c r="T47" i="5"/>
  <c r="W47" i="5" s="1"/>
  <c r="T45" i="5"/>
  <c r="V45" i="5" s="1"/>
  <c r="X22" i="5"/>
  <c r="E5" i="19"/>
  <c r="E7" i="19" s="1"/>
  <c r="C2" i="1"/>
  <c r="C5" i="1" s="1"/>
  <c r="M12" i="5"/>
  <c r="X37" i="5"/>
  <c r="Z60" i="5" s="1"/>
  <c r="X33" i="5"/>
  <c r="Z56" i="5" s="1"/>
  <c r="I52" i="5"/>
  <c r="I48" i="5"/>
  <c r="Q53" i="5"/>
  <c r="Q52" i="5"/>
  <c r="R52" i="5" s="1"/>
  <c r="AD50" i="5"/>
  <c r="K15" i="7"/>
  <c r="E15" i="7" s="1"/>
  <c r="L15" i="7" s="1"/>
  <c r="T15" i="7"/>
  <c r="P46" i="5"/>
  <c r="AD47" i="5"/>
  <c r="Q45" i="5"/>
  <c r="Q57" i="5"/>
  <c r="H55" i="5"/>
  <c r="P49" i="5"/>
  <c r="H48" i="5"/>
  <c r="H54" i="5"/>
  <c r="H59" i="5"/>
  <c r="AP57" i="5"/>
  <c r="Q49" i="5"/>
  <c r="I47" i="5"/>
  <c r="AN44" i="5"/>
  <c r="X27" i="5"/>
  <c r="Z50" i="5" s="1"/>
  <c r="N26" i="7"/>
  <c r="E14" i="7"/>
  <c r="L14" i="7" s="1"/>
  <c r="N28" i="7"/>
  <c r="A15" i="18"/>
  <c r="Y31" i="5"/>
  <c r="AL54" i="5" s="1"/>
  <c r="N30" i="7"/>
  <c r="E11" i="18"/>
  <c r="O40" i="7"/>
  <c r="O24" i="7"/>
  <c r="N34" i="7"/>
  <c r="AB50" i="5"/>
  <c r="B71" i="5"/>
  <c r="N38" i="7"/>
  <c r="N22" i="7"/>
  <c r="AP53" i="5"/>
  <c r="Q48" i="5"/>
  <c r="R48" i="5" s="1"/>
  <c r="Q56" i="5"/>
  <c r="R56" i="5" s="1"/>
  <c r="I44" i="5"/>
  <c r="H47" i="5"/>
  <c r="P45" i="5"/>
  <c r="AO51" i="5"/>
  <c r="AD48" i="5"/>
  <c r="A5" i="18"/>
  <c r="B21" i="18" s="1"/>
  <c r="A8" i="1"/>
  <c r="Y38" i="5"/>
  <c r="AM61" i="5" s="1"/>
  <c r="C59" i="7"/>
  <c r="S14" i="7"/>
  <c r="U22" i="7"/>
  <c r="U24" i="7"/>
  <c r="U26" i="7"/>
  <c r="U28" i="7"/>
  <c r="U30" i="7"/>
  <c r="U32" i="7"/>
  <c r="U34" i="7"/>
  <c r="U36" i="7"/>
  <c r="U38" i="7"/>
  <c r="U40" i="7"/>
  <c r="H37" i="7"/>
  <c r="I20" i="5"/>
  <c r="Y39" i="5"/>
  <c r="AL62" i="5" s="1"/>
  <c r="Y35" i="5"/>
  <c r="O35" i="5" s="1"/>
  <c r="Y33" i="5"/>
  <c r="AM56" i="5" s="1"/>
  <c r="Y29" i="5"/>
  <c r="AL52" i="5" s="1"/>
  <c r="Y27" i="5"/>
  <c r="AL50" i="5" s="1"/>
  <c r="Y25" i="5"/>
  <c r="AL48" i="5" s="1"/>
  <c r="Y21" i="5"/>
  <c r="AL44" i="5" s="1"/>
  <c r="AL64" i="5" s="1"/>
  <c r="AB69" i="5" s="1"/>
  <c r="N14" i="19" s="1"/>
  <c r="P14" i="19" s="1"/>
  <c r="G39" i="7"/>
  <c r="Y34" i="5"/>
  <c r="AM57" i="5" s="1"/>
  <c r="D9" i="1"/>
  <c r="Y37" i="5"/>
  <c r="AL60" i="5" s="1"/>
  <c r="G33" i="7"/>
  <c r="AO52" i="5"/>
  <c r="P57" i="5"/>
  <c r="AN54" i="5"/>
  <c r="Y22" i="5"/>
  <c r="AM45" i="5" s="1"/>
  <c r="K43" i="5"/>
  <c r="AH57" i="5" s="1"/>
  <c r="AK57" i="5" s="1"/>
  <c r="C9" i="1"/>
  <c r="C8" i="1"/>
  <c r="C12" i="1" s="1"/>
  <c r="X36" i="5"/>
  <c r="AA59" i="5" s="1"/>
  <c r="X34" i="5"/>
  <c r="H34" i="5" s="1"/>
  <c r="X32" i="5"/>
  <c r="AA55" i="5" s="1"/>
  <c r="X30" i="5"/>
  <c r="AA53" i="5" s="1"/>
  <c r="X26" i="5"/>
  <c r="Z49" i="5" s="1"/>
  <c r="X24" i="5"/>
  <c r="Z47" i="5" s="1"/>
  <c r="T14" i="7"/>
  <c r="G23" i="7"/>
  <c r="Y23" i="5"/>
  <c r="AM46" i="5" s="1"/>
  <c r="P12" i="5"/>
  <c r="C4" i="1"/>
  <c r="U20" i="5"/>
  <c r="Y40" i="5"/>
  <c r="AL63" i="5" s="1"/>
  <c r="Y36" i="5"/>
  <c r="AM59" i="5" s="1"/>
  <c r="Y32" i="5"/>
  <c r="AL55" i="5" s="1"/>
  <c r="Y30" i="5"/>
  <c r="O30" i="5" s="1"/>
  <c r="Y28" i="5"/>
  <c r="AM51" i="5" s="1"/>
  <c r="Y26" i="5"/>
  <c r="AM49" i="5" s="1"/>
  <c r="Y24" i="5"/>
  <c r="AM47" i="5" s="1"/>
  <c r="A5" i="19"/>
  <c r="A13" i="19" s="1"/>
  <c r="AB52" i="5"/>
  <c r="AO46" i="5"/>
  <c r="X21" i="5"/>
  <c r="AA44" i="5" s="1"/>
  <c r="T55" i="5"/>
  <c r="W55" i="5" s="1"/>
  <c r="AN52" i="5"/>
  <c r="X35" i="5"/>
  <c r="Z58" i="5" s="1"/>
  <c r="B20" i="5"/>
  <c r="AN48" i="5"/>
  <c r="P51" i="5"/>
  <c r="P54" i="5"/>
  <c r="H56" i="5"/>
  <c r="AC47" i="5"/>
  <c r="T46" i="5"/>
  <c r="V46" i="5" s="1"/>
  <c r="D3" i="1"/>
  <c r="AE51" i="5"/>
  <c r="G29" i="7"/>
  <c r="G27" i="7"/>
  <c r="G25" i="7"/>
  <c r="G21" i="7"/>
  <c r="Q46" i="5"/>
  <c r="Q50" i="5"/>
  <c r="R50" i="5" s="1"/>
  <c r="Q54" i="5"/>
  <c r="Q58" i="5"/>
  <c r="R58" i="5" s="1"/>
  <c r="X31" i="5"/>
  <c r="H31" i="5" s="1"/>
  <c r="AD45" i="5"/>
  <c r="I51" i="5"/>
  <c r="S13" i="7"/>
  <c r="N36" i="7"/>
  <c r="C56" i="7"/>
  <c r="H63" i="5"/>
  <c r="J63" i="5" s="1"/>
  <c r="H57" i="5"/>
  <c r="AB54" i="5"/>
  <c r="H51" i="5"/>
  <c r="AO48" i="5"/>
  <c r="AB46" i="5"/>
  <c r="X25" i="5"/>
  <c r="H25" i="5" s="1"/>
  <c r="T52" i="5"/>
  <c r="V52" i="5" s="1"/>
  <c r="T63" i="5"/>
  <c r="V63" i="5" s="1"/>
  <c r="P47" i="5"/>
  <c r="X23" i="5"/>
  <c r="Z46" i="5" s="1"/>
  <c r="P44" i="5"/>
  <c r="AO53" i="5"/>
  <c r="AN56" i="5"/>
  <c r="AC55" i="5"/>
  <c r="H44" i="5"/>
  <c r="T61" i="5"/>
  <c r="V61" i="5" s="1"/>
  <c r="G31" i="7"/>
  <c r="AC45" i="5"/>
  <c r="C45" i="7"/>
  <c r="D28" i="1"/>
  <c r="C28" i="1" s="1"/>
  <c r="U23" i="7"/>
  <c r="U25" i="7"/>
  <c r="U27" i="7"/>
  <c r="U29" i="7"/>
  <c r="U31" i="7"/>
  <c r="U33" i="7"/>
  <c r="U35" i="7"/>
  <c r="U37" i="7"/>
  <c r="U39" i="7"/>
  <c r="X28" i="5"/>
  <c r="Z51" i="5" s="1"/>
  <c r="AB58" i="5"/>
  <c r="H49" i="5"/>
  <c r="AC44" i="5"/>
  <c r="AO47" i="5"/>
  <c r="AO63" i="5"/>
  <c r="R20" i="5"/>
  <c r="AC53" i="5"/>
  <c r="AC49" i="5"/>
  <c r="X40" i="5"/>
  <c r="Z63" i="5" s="1"/>
  <c r="I56" i="5"/>
  <c r="G35" i="7"/>
  <c r="AD56" i="5"/>
  <c r="AE55" i="5"/>
  <c r="AP49" i="5"/>
  <c r="Q47" i="5"/>
  <c r="Q51" i="5"/>
  <c r="Q55" i="5"/>
  <c r="I46" i="5"/>
  <c r="AD54" i="5"/>
  <c r="T13" i="7"/>
  <c r="AD58" i="5"/>
  <c r="AO60" i="5"/>
  <c r="AB56" i="5"/>
  <c r="H53" i="5"/>
  <c r="AO50" i="5"/>
  <c r="AB48" i="5"/>
  <c r="H45" i="5"/>
  <c r="J45" i="5" s="1"/>
  <c r="T60" i="5"/>
  <c r="V60" i="5" s="1"/>
  <c r="AO45" i="5"/>
  <c r="AO49" i="5"/>
  <c r="P55" i="5"/>
  <c r="A2" i="1"/>
  <c r="X39" i="5"/>
  <c r="Z62" i="5" s="1"/>
  <c r="AN50" i="5"/>
  <c r="P53" i="5"/>
  <c r="H52" i="5"/>
  <c r="X29" i="5"/>
  <c r="Z52" i="5" s="1"/>
  <c r="T57" i="5"/>
  <c r="H46" i="5"/>
  <c r="I57" i="5"/>
  <c r="AQ46" i="5"/>
  <c r="B20" i="7"/>
  <c r="U21" i="7"/>
  <c r="V23" i="7"/>
  <c r="V25" i="7"/>
  <c r="V27" i="7"/>
  <c r="V29" i="7"/>
  <c r="V31" i="7"/>
  <c r="V33" i="7"/>
  <c r="V35" i="7"/>
  <c r="V37" i="7"/>
  <c r="V39" i="7"/>
  <c r="AO59" i="5"/>
  <c r="C49" i="7"/>
  <c r="AE59" i="5"/>
  <c r="AP59" i="5"/>
  <c r="AP60" i="5"/>
  <c r="I59" i="5"/>
  <c r="AE60" i="5"/>
  <c r="H61" i="5"/>
  <c r="AB60" i="5"/>
  <c r="P60" i="5"/>
  <c r="E12" i="5"/>
  <c r="L12" i="5" s="1"/>
  <c r="Q62" i="5"/>
  <c r="R62" i="5" s="1"/>
  <c r="AQ61" i="5"/>
  <c r="AC63" i="5"/>
  <c r="E14" i="5"/>
  <c r="L14" i="5" s="1"/>
  <c r="AE62" i="5"/>
  <c r="E13" i="5"/>
  <c r="L13" i="5" s="1"/>
  <c r="AB62" i="5"/>
  <c r="AN62" i="5"/>
  <c r="AN58" i="5"/>
  <c r="AO61" i="5"/>
  <c r="AC61" i="5"/>
  <c r="AC57" i="5"/>
  <c r="H62" i="5"/>
  <c r="I58" i="5"/>
  <c r="AE57" i="5"/>
  <c r="AP55" i="5"/>
  <c r="I54" i="5"/>
  <c r="AE53" i="5"/>
  <c r="AP51" i="5"/>
  <c r="I50" i="5"/>
  <c r="AD49" i="5"/>
  <c r="AP47" i="5"/>
  <c r="I60" i="5"/>
  <c r="AQ44" i="5"/>
  <c r="AQ45" i="5"/>
  <c r="AP48" i="5"/>
  <c r="AP50" i="5"/>
  <c r="AP52" i="5"/>
  <c r="AP54" i="5"/>
  <c r="AP56" i="5"/>
  <c r="AP58" i="5"/>
  <c r="Q59" i="5"/>
  <c r="Q60" i="5"/>
  <c r="I62" i="5"/>
  <c r="AP62" i="5"/>
  <c r="AD63" i="5"/>
  <c r="AD44" i="5"/>
  <c r="AE45" i="5"/>
  <c r="AE46" i="5"/>
  <c r="I53" i="5"/>
  <c r="I49" i="5"/>
  <c r="AD52" i="5"/>
  <c r="P59" i="5"/>
  <c r="P61" i="5"/>
  <c r="R61" i="5" s="1"/>
  <c r="H60" i="5"/>
  <c r="AO62" i="5"/>
  <c r="P63" i="5"/>
  <c r="H68" i="7"/>
  <c r="E15" i="5"/>
  <c r="L15" i="5" s="1"/>
  <c r="E16" i="5"/>
  <c r="L16" i="5" s="1"/>
  <c r="P6" i="19"/>
  <c r="B7" i="19"/>
  <c r="C7" i="19"/>
  <c r="Q5" i="19"/>
  <c r="N7" i="19"/>
  <c r="P5" i="19"/>
  <c r="D71" i="5"/>
  <c r="G6" i="19"/>
  <c r="E16" i="7"/>
  <c r="L16" i="7" s="1"/>
  <c r="AE61" i="5"/>
  <c r="AP61" i="5"/>
  <c r="AE63" i="5"/>
  <c r="AP63" i="5"/>
  <c r="AO58" i="5"/>
  <c r="AO56" i="5"/>
  <c r="AO55" i="5"/>
  <c r="AO57" i="5"/>
  <c r="AC59" i="5"/>
  <c r="AC51" i="5"/>
  <c r="H58" i="5"/>
  <c r="H50" i="5"/>
  <c r="I61" i="5"/>
  <c r="F11" i="1"/>
  <c r="F5" i="1"/>
  <c r="H6" i="19"/>
  <c r="E13" i="7"/>
  <c r="L13" i="7" s="1"/>
  <c r="S22" i="7"/>
  <c r="H65" i="7"/>
  <c r="T22" i="7"/>
  <c r="T48" i="5"/>
  <c r="T50" i="5"/>
  <c r="T58" i="5"/>
  <c r="T54" i="5"/>
  <c r="T62" i="5"/>
  <c r="T59" i="5"/>
  <c r="T51" i="5"/>
  <c r="T44" i="5"/>
  <c r="T56" i="5"/>
  <c r="Q63" i="5"/>
  <c r="V53" i="5"/>
  <c r="W53" i="5"/>
  <c r="F7" i="19"/>
  <c r="H5" i="19"/>
  <c r="B2" i="35" l="1"/>
  <c r="B2" i="36"/>
  <c r="J48" i="5"/>
  <c r="J51" i="5"/>
  <c r="BE25" i="33"/>
  <c r="AY3" i="33"/>
  <c r="AM3" i="33"/>
  <c r="I2" i="36" s="1"/>
  <c r="AY4" i="33"/>
  <c r="AA45" i="5"/>
  <c r="H22" i="5"/>
  <c r="J59" i="5"/>
  <c r="O7" i="19"/>
  <c r="Q7" i="19" s="1"/>
  <c r="T5" i="19" s="1"/>
  <c r="AO64" i="5"/>
  <c r="D59" i="7"/>
  <c r="F59" i="7" s="1"/>
  <c r="C39" i="22"/>
  <c r="AA60" i="5"/>
  <c r="W45" i="5"/>
  <c r="AM50" i="5"/>
  <c r="H27" i="5"/>
  <c r="H37" i="5"/>
  <c r="R45" i="5"/>
  <c r="Z55" i="5"/>
  <c r="AL46" i="5"/>
  <c r="J52" i="5"/>
  <c r="AH49" i="5"/>
  <c r="AK49" i="5" s="1"/>
  <c r="R49" i="5"/>
  <c r="O23" i="5"/>
  <c r="Z59" i="5"/>
  <c r="O39" i="5"/>
  <c r="H36" i="5"/>
  <c r="AA49" i="5"/>
  <c r="J44" i="5"/>
  <c r="D6" i="1"/>
  <c r="AM62" i="5"/>
  <c r="O27" i="5"/>
  <c r="H26" i="5"/>
  <c r="V47" i="5"/>
  <c r="AL45" i="5"/>
  <c r="O22" i="5"/>
  <c r="AL47" i="5"/>
  <c r="V57" i="5"/>
  <c r="G5" i="19"/>
  <c r="I5" i="19" s="1"/>
  <c r="W49" i="5"/>
  <c r="O24" i="5"/>
  <c r="R44" i="5"/>
  <c r="O38" i="5"/>
  <c r="W61" i="5"/>
  <c r="O32" i="5"/>
  <c r="AM55" i="5"/>
  <c r="G7" i="19"/>
  <c r="C5" i="18" s="1"/>
  <c r="AN64" i="5"/>
  <c r="R54" i="5"/>
  <c r="C6" i="1"/>
  <c r="J55" i="5"/>
  <c r="D12" i="1"/>
  <c r="AM60" i="5"/>
  <c r="J49" i="5"/>
  <c r="J56" i="5"/>
  <c r="H30" i="5"/>
  <c r="H29" i="5"/>
  <c r="AL56" i="5"/>
  <c r="AA62" i="5"/>
  <c r="H28" i="5"/>
  <c r="H33" i="5"/>
  <c r="AA56" i="5"/>
  <c r="R53" i="5"/>
  <c r="D56" i="7"/>
  <c r="F56" i="7" s="1"/>
  <c r="AA52" i="5"/>
  <c r="C11" i="1"/>
  <c r="AL49" i="5"/>
  <c r="O40" i="5"/>
  <c r="AA58" i="5"/>
  <c r="H39" i="5"/>
  <c r="D49" i="7"/>
  <c r="F49" i="7" s="1"/>
  <c r="O26" i="5"/>
  <c r="O36" i="5"/>
  <c r="AM52" i="5"/>
  <c r="Z44" i="5"/>
  <c r="Z64" i="5" s="1"/>
  <c r="V69" i="5" s="1"/>
  <c r="AA50" i="5"/>
  <c r="Z45" i="5"/>
  <c r="O37" i="5"/>
  <c r="O31" i="5"/>
  <c r="E49" i="7"/>
  <c r="G49" i="7" s="1"/>
  <c r="AM63" i="5"/>
  <c r="AL59" i="5"/>
  <c r="O29" i="5"/>
  <c r="H21" i="5"/>
  <c r="R6" i="19"/>
  <c r="H38" i="5"/>
  <c r="AL51" i="5"/>
  <c r="O33" i="5"/>
  <c r="Z53" i="5"/>
  <c r="AM54" i="5"/>
  <c r="AL61" i="5"/>
  <c r="H32" i="5"/>
  <c r="H35" i="5"/>
  <c r="Z61" i="5"/>
  <c r="Z54" i="5"/>
  <c r="J58" i="5"/>
  <c r="AA54" i="5"/>
  <c r="R46" i="5"/>
  <c r="O28" i="5"/>
  <c r="J57" i="5"/>
  <c r="E45" i="7"/>
  <c r="G45" i="7" s="1"/>
  <c r="J47" i="5"/>
  <c r="J54" i="5"/>
  <c r="R57" i="5"/>
  <c r="W57" i="5"/>
  <c r="H40" i="5"/>
  <c r="AA63" i="5"/>
  <c r="U66" i="5"/>
  <c r="W63" i="5"/>
  <c r="O25" i="5"/>
  <c r="E56" i="7"/>
  <c r="G56" i="7" s="1"/>
  <c r="AM58" i="5"/>
  <c r="R60" i="5"/>
  <c r="J46" i="5"/>
  <c r="R47" i="5"/>
  <c r="W60" i="5"/>
  <c r="AH47" i="5"/>
  <c r="AJ47" i="5" s="1"/>
  <c r="AL57" i="5"/>
  <c r="AH59" i="5"/>
  <c r="AA66" i="5" s="1"/>
  <c r="W52" i="5"/>
  <c r="J53" i="5"/>
  <c r="AA51" i="5"/>
  <c r="H24" i="5"/>
  <c r="I6" i="19"/>
  <c r="AL58" i="5"/>
  <c r="AM53" i="5"/>
  <c r="O34" i="5"/>
  <c r="AM48" i="5"/>
  <c r="O13" i="7"/>
  <c r="R55" i="5"/>
  <c r="AB64" i="5"/>
  <c r="AJ57" i="5"/>
  <c r="Z57" i="5"/>
  <c r="Z48" i="5"/>
  <c r="H23" i="5"/>
  <c r="AH46" i="5"/>
  <c r="AJ46" i="5" s="1"/>
  <c r="AH62" i="5"/>
  <c r="AJ62" i="5" s="1"/>
  <c r="AM44" i="5"/>
  <c r="AM64" i="5" s="1"/>
  <c r="AH52" i="5"/>
  <c r="AJ52" i="5" s="1"/>
  <c r="AA57" i="5"/>
  <c r="AA48" i="5"/>
  <c r="AH55" i="5"/>
  <c r="AJ55" i="5" s="1"/>
  <c r="AH45" i="5"/>
  <c r="AJ45" i="5" s="1"/>
  <c r="J60" i="5"/>
  <c r="AH50" i="5"/>
  <c r="AJ50" i="5" s="1"/>
  <c r="AH54" i="5"/>
  <c r="AJ54" i="5" s="1"/>
  <c r="O21" i="5"/>
  <c r="AH61" i="5"/>
  <c r="AJ61" i="5" s="1"/>
  <c r="AL53" i="5"/>
  <c r="AH48" i="5"/>
  <c r="AJ48" i="5" s="1"/>
  <c r="AH51" i="5"/>
  <c r="AJ51" i="5" s="1"/>
  <c r="AH60" i="5"/>
  <c r="AJ60" i="5" s="1"/>
  <c r="AH58" i="5"/>
  <c r="AK58" i="5" s="1"/>
  <c r="V55" i="5"/>
  <c r="AH44" i="5"/>
  <c r="AH56" i="5"/>
  <c r="AJ56" i="5" s="1"/>
  <c r="AH53" i="5"/>
  <c r="AJ53" i="5" s="1"/>
  <c r="AH63" i="5"/>
  <c r="AJ63" i="5" s="1"/>
  <c r="AA47" i="5"/>
  <c r="D45" i="7"/>
  <c r="F45" i="7" s="1"/>
  <c r="R51" i="5"/>
  <c r="A6" i="1"/>
  <c r="W46" i="5"/>
  <c r="AA46" i="5"/>
  <c r="E59" i="7"/>
  <c r="G59" i="7" s="1"/>
  <c r="AD64" i="5"/>
  <c r="E86" i="5"/>
  <c r="AQ64" i="5"/>
  <c r="AP64" i="5"/>
  <c r="J62" i="5"/>
  <c r="O15" i="5"/>
  <c r="V4" i="1" s="1"/>
  <c r="I85" i="5"/>
  <c r="I86" i="5"/>
  <c r="AA64" i="5"/>
  <c r="Z69" i="5" s="1"/>
  <c r="O15" i="7"/>
  <c r="H7" i="19"/>
  <c r="M7" i="19" s="1"/>
  <c r="O14" i="5"/>
  <c r="U4" i="1" s="1"/>
  <c r="I84" i="5"/>
  <c r="R59" i="5"/>
  <c r="P7" i="19"/>
  <c r="S6" i="19" s="1"/>
  <c r="O13" i="5"/>
  <c r="T4" i="1" s="1"/>
  <c r="R13" i="5"/>
  <c r="R14" i="5"/>
  <c r="R15" i="5"/>
  <c r="AC64" i="5"/>
  <c r="R5" i="19"/>
  <c r="L12" i="7"/>
  <c r="O14" i="7"/>
  <c r="J61" i="5"/>
  <c r="E85" i="5"/>
  <c r="AE64" i="5"/>
  <c r="J50" i="5"/>
  <c r="D84" i="5"/>
  <c r="E84" i="5"/>
  <c r="D86" i="5"/>
  <c r="D85" i="5"/>
  <c r="J85" i="5"/>
  <c r="R63" i="5"/>
  <c r="W56" i="5"/>
  <c r="V56" i="5"/>
  <c r="W51" i="5"/>
  <c r="V51" i="5"/>
  <c r="V62" i="5"/>
  <c r="W62" i="5"/>
  <c r="W58" i="5"/>
  <c r="V58" i="5"/>
  <c r="V48" i="5"/>
  <c r="W48" i="5"/>
  <c r="J86" i="5"/>
  <c r="W44" i="5"/>
  <c r="V44" i="5"/>
  <c r="W59" i="5"/>
  <c r="V59" i="5"/>
  <c r="W54" i="5"/>
  <c r="V54" i="5"/>
  <c r="W50" i="5"/>
  <c r="V50" i="5"/>
  <c r="J84" i="5"/>
  <c r="BA8" i="33" l="1"/>
  <c r="BE8" i="33" s="1"/>
  <c r="AW8" i="33"/>
  <c r="BA7" i="33"/>
  <c r="BE7" i="33" s="1"/>
  <c r="AW7" i="33"/>
  <c r="DQ19" i="33"/>
  <c r="BE26" i="33"/>
  <c r="I2" i="35"/>
  <c r="AK46" i="5"/>
  <c r="C4" i="32"/>
  <c r="X10" i="33" s="1"/>
  <c r="AM7" i="33"/>
  <c r="AM11" i="33" s="1"/>
  <c r="AM6" i="33"/>
  <c r="AM10" i="33" s="1"/>
  <c r="AK20" i="33" s="1"/>
  <c r="DG19" i="33" s="1"/>
  <c r="DL19" i="33" s="1"/>
  <c r="B4" i="32"/>
  <c r="AK60" i="5"/>
  <c r="L7" i="19"/>
  <c r="G4" i="1"/>
  <c r="C57" i="1" s="1"/>
  <c r="C58" i="1" s="1"/>
  <c r="C59" i="1" s="1"/>
  <c r="AJ49" i="5"/>
  <c r="J7" i="19"/>
  <c r="J6" i="19"/>
  <c r="J5" i="19"/>
  <c r="AK56" i="5"/>
  <c r="K7" i="19"/>
  <c r="AK45" i="5"/>
  <c r="AK51" i="5"/>
  <c r="A12" i="1"/>
  <c r="G10" i="1" s="1"/>
  <c r="C71" i="1" s="1"/>
  <c r="W22" i="5"/>
  <c r="T7" i="19"/>
  <c r="T6" i="19"/>
  <c r="W23" i="5"/>
  <c r="M6" i="19"/>
  <c r="D9" i="18" s="1"/>
  <c r="AK59" i="5"/>
  <c r="AK53" i="5"/>
  <c r="J55" i="7"/>
  <c r="J58" i="7"/>
  <c r="E70" i="5"/>
  <c r="T23" i="5"/>
  <c r="L6" i="19"/>
  <c r="K5" i="19"/>
  <c r="C9" i="18"/>
  <c r="T22" i="5"/>
  <c r="D97" i="5"/>
  <c r="D91" i="5"/>
  <c r="W21" i="5"/>
  <c r="AJ59" i="5"/>
  <c r="H45" i="7"/>
  <c r="AK62" i="5"/>
  <c r="T21" i="5"/>
  <c r="E75" i="7"/>
  <c r="AJ58" i="5"/>
  <c r="H49" i="7"/>
  <c r="AK55" i="5"/>
  <c r="AK48" i="5"/>
  <c r="H56" i="7"/>
  <c r="G72" i="7" s="1"/>
  <c r="AK50" i="5"/>
  <c r="AK47" i="5"/>
  <c r="Q16" i="5"/>
  <c r="AK54" i="5"/>
  <c r="AK52" i="5"/>
  <c r="E72" i="7"/>
  <c r="AK63" i="5"/>
  <c r="AJ44" i="5"/>
  <c r="AJ64" i="5" s="1"/>
  <c r="AB68" i="5" s="1"/>
  <c r="AK44" i="5"/>
  <c r="AK64" i="5" s="1"/>
  <c r="AD69" i="5"/>
  <c r="AC69" i="5"/>
  <c r="AK61" i="5"/>
  <c r="H59" i="7"/>
  <c r="G75" i="7" s="1"/>
  <c r="M70" i="5"/>
  <c r="O16" i="5"/>
  <c r="L5" i="19"/>
  <c r="D5" i="18" s="1"/>
  <c r="M5" i="19"/>
  <c r="K70" i="5"/>
  <c r="I7" i="19"/>
  <c r="K6" i="19"/>
  <c r="I70" i="5"/>
  <c r="W69" i="5"/>
  <c r="V64" i="5"/>
  <c r="V68" i="5" s="1"/>
  <c r="W64" i="5"/>
  <c r="S7" i="19"/>
  <c r="H70" i="5"/>
  <c r="F70" i="5"/>
  <c r="S14" i="19"/>
  <c r="L70" i="5"/>
  <c r="J70" i="5"/>
  <c r="G70" i="5"/>
  <c r="M16" i="5"/>
  <c r="R7" i="19"/>
  <c r="V7" i="19"/>
  <c r="U5" i="19"/>
  <c r="E9" i="18" s="1"/>
  <c r="U7" i="19"/>
  <c r="S5" i="19"/>
  <c r="V6" i="19"/>
  <c r="E5" i="18" s="1"/>
  <c r="U6" i="19"/>
  <c r="V5" i="19"/>
  <c r="D93" i="5"/>
  <c r="D92" i="5"/>
  <c r="D94" i="5"/>
  <c r="D96" i="5"/>
  <c r="D95" i="5"/>
  <c r="D90" i="5"/>
  <c r="D89" i="5"/>
  <c r="N13" i="19"/>
  <c r="R15" i="7"/>
  <c r="M16" i="7" s="1"/>
  <c r="R14" i="7"/>
  <c r="O16" i="7" s="1"/>
  <c r="R13" i="7"/>
  <c r="Q16" i="7" s="1"/>
  <c r="I96" i="5"/>
  <c r="I90" i="5"/>
  <c r="I93" i="5"/>
  <c r="I95" i="5"/>
  <c r="I92" i="5"/>
  <c r="I89" i="5"/>
  <c r="I91" i="5"/>
  <c r="I97" i="5"/>
  <c r="I94" i="5"/>
  <c r="L71" i="5"/>
  <c r="I71" i="5"/>
  <c r="M71" i="5"/>
  <c r="G71" i="5"/>
  <c r="J71" i="5"/>
  <c r="H71" i="5"/>
  <c r="E71" i="5"/>
  <c r="F71" i="5"/>
  <c r="K71" i="5"/>
  <c r="Y2" i="29"/>
  <c r="AK59" i="33" l="1"/>
  <c r="DG58" i="33" s="1"/>
  <c r="DL58" i="33" s="1"/>
  <c r="AK49" i="33"/>
  <c r="AK46" i="33"/>
  <c r="DG45" i="33" s="1"/>
  <c r="DL45" i="33" s="1"/>
  <c r="AK45" i="33"/>
  <c r="DG44" i="33" s="1"/>
  <c r="DL44" i="33" s="1"/>
  <c r="AK48" i="33"/>
  <c r="DG47" i="33" s="1"/>
  <c r="DL47" i="33" s="1"/>
  <c r="AK47" i="33"/>
  <c r="DG46" i="33" s="1"/>
  <c r="DL46" i="33" s="1"/>
  <c r="DQ20" i="33"/>
  <c r="CN20" i="33"/>
  <c r="CP20" i="33"/>
  <c r="CO20" i="33"/>
  <c r="AT20" i="33"/>
  <c r="AK56" i="33"/>
  <c r="DG55" i="33" s="1"/>
  <c r="DL55" i="33" s="1"/>
  <c r="AK50" i="33"/>
  <c r="DG49" i="33" s="1"/>
  <c r="DL49" i="33" s="1"/>
  <c r="AK55" i="33"/>
  <c r="DG54" i="33" s="1"/>
  <c r="DL54" i="33" s="1"/>
  <c r="AK57" i="33"/>
  <c r="DG56" i="33" s="1"/>
  <c r="DL56" i="33" s="1"/>
  <c r="AK53" i="33"/>
  <c r="DG52" i="33" s="1"/>
  <c r="DL52" i="33" s="1"/>
  <c r="AK52" i="33"/>
  <c r="DG51" i="33" s="1"/>
  <c r="DL51" i="33" s="1"/>
  <c r="E12" i="32"/>
  <c r="L16" i="32" s="1"/>
  <c r="AK61" i="33"/>
  <c r="DG60" i="33" s="1"/>
  <c r="DL60" i="33" s="1"/>
  <c r="AK51" i="33"/>
  <c r="DG50" i="33" s="1"/>
  <c r="DL50" i="33" s="1"/>
  <c r="AK60" i="33"/>
  <c r="DG59" i="33" s="1"/>
  <c r="DL59" i="33" s="1"/>
  <c r="DG48" i="33"/>
  <c r="DL48" i="33" s="1"/>
  <c r="AK58" i="33"/>
  <c r="DG57" i="33" s="1"/>
  <c r="DL57" i="33" s="1"/>
  <c r="AK64" i="33"/>
  <c r="DG63" i="33" s="1"/>
  <c r="DL63" i="33" s="1"/>
  <c r="AK63" i="33"/>
  <c r="DG62" i="33" s="1"/>
  <c r="DL62" i="33" s="1"/>
  <c r="AK62" i="33"/>
  <c r="DG61" i="33" s="1"/>
  <c r="DL61" i="33" s="1"/>
  <c r="AK54" i="33"/>
  <c r="DG53" i="33" s="1"/>
  <c r="DL53" i="33" s="1"/>
  <c r="T16" i="1"/>
  <c r="T25" i="5"/>
  <c r="U5" i="1" s="1"/>
  <c r="X9" i="33"/>
  <c r="E3" i="32"/>
  <c r="AK36" i="33"/>
  <c r="DG35" i="33" s="1"/>
  <c r="DL35" i="33" s="1"/>
  <c r="AK28" i="33"/>
  <c r="DG27" i="33" s="1"/>
  <c r="DL27" i="33" s="1"/>
  <c r="AK24" i="33"/>
  <c r="DG23" i="33" s="1"/>
  <c r="DL23" i="33" s="1"/>
  <c r="AK33" i="33"/>
  <c r="DG32" i="33" s="1"/>
  <c r="DL32" i="33" s="1"/>
  <c r="AK26" i="33"/>
  <c r="DG25" i="33" s="1"/>
  <c r="DL25" i="33" s="1"/>
  <c r="AK37" i="33"/>
  <c r="DG36" i="33" s="1"/>
  <c r="DL36" i="33" s="1"/>
  <c r="AK23" i="33"/>
  <c r="DG22" i="33" s="1"/>
  <c r="DL22" i="33" s="1"/>
  <c r="AK31" i="33"/>
  <c r="DG30" i="33" s="1"/>
  <c r="DL30" i="33" s="1"/>
  <c r="AK21" i="33"/>
  <c r="DG20" i="33" s="1"/>
  <c r="DL20" i="33" s="1"/>
  <c r="AK38" i="33"/>
  <c r="DG37" i="33" s="1"/>
  <c r="DL37" i="33" s="1"/>
  <c r="AK25" i="33"/>
  <c r="DG24" i="33" s="1"/>
  <c r="DL24" i="33" s="1"/>
  <c r="AK34" i="33"/>
  <c r="DG33" i="33" s="1"/>
  <c r="DL33" i="33" s="1"/>
  <c r="AK30" i="33"/>
  <c r="DG29" i="33" s="1"/>
  <c r="DL29" i="33" s="1"/>
  <c r="AK29" i="33"/>
  <c r="DG28" i="33" s="1"/>
  <c r="DL28" i="33" s="1"/>
  <c r="AK35" i="33"/>
  <c r="DG34" i="33" s="1"/>
  <c r="DL34" i="33" s="1"/>
  <c r="AK27" i="33"/>
  <c r="DG26" i="33" s="1"/>
  <c r="DL26" i="33" s="1"/>
  <c r="AK32" i="33"/>
  <c r="DG31" i="33" s="1"/>
  <c r="DL31" i="33" s="1"/>
  <c r="AK22" i="33"/>
  <c r="DG21" i="33" s="1"/>
  <c r="DL21" i="33" s="1"/>
  <c r="AK19" i="33"/>
  <c r="W2" i="29"/>
  <c r="T2" i="29" s="1"/>
  <c r="I7" i="1"/>
  <c r="I3" i="1"/>
  <c r="I38" i="1" s="1"/>
  <c r="F91" i="5"/>
  <c r="G79" i="5" s="1"/>
  <c r="G80" i="5" s="1"/>
  <c r="C72" i="1"/>
  <c r="C73" i="1" s="1"/>
  <c r="C74" i="1" s="1"/>
  <c r="C75" i="1" s="1"/>
  <c r="C76" i="1" s="1"/>
  <c r="C77" i="1" s="1"/>
  <c r="C78" i="1" s="1"/>
  <c r="C79" i="1" s="1"/>
  <c r="C80" i="1" s="1"/>
  <c r="C81" i="1" s="1"/>
  <c r="I27" i="1" s="1"/>
  <c r="V25" i="5"/>
  <c r="V5" i="1" s="1"/>
  <c r="W20" i="5"/>
  <c r="V28" i="5"/>
  <c r="V6" i="1" s="1"/>
  <c r="R25" i="5"/>
  <c r="T5" i="1" s="1"/>
  <c r="T20" i="5"/>
  <c r="F97" i="5"/>
  <c r="M79" i="5" s="1"/>
  <c r="M80" i="5" s="1"/>
  <c r="R28" i="5"/>
  <c r="T6" i="1" s="1"/>
  <c r="T28" i="5"/>
  <c r="U6" i="1" s="1"/>
  <c r="F9" i="18"/>
  <c r="V16" i="1" s="1"/>
  <c r="F94" i="5"/>
  <c r="J79" i="5" s="1"/>
  <c r="J80" i="5" s="1"/>
  <c r="F95" i="5"/>
  <c r="K79" i="5" s="1"/>
  <c r="K80" i="5" s="1"/>
  <c r="O13" i="19"/>
  <c r="Q13" i="19" s="1"/>
  <c r="T12" i="1"/>
  <c r="AD68" i="5"/>
  <c r="AC68" i="5"/>
  <c r="E14" i="19"/>
  <c r="G14" i="19" s="1"/>
  <c r="F89" i="5"/>
  <c r="E79" i="5" s="1"/>
  <c r="E80" i="5" s="1"/>
  <c r="F93" i="5"/>
  <c r="I79" i="5" s="1"/>
  <c r="I80" i="5" s="1"/>
  <c r="O14" i="19"/>
  <c r="Q14" i="19" s="1"/>
  <c r="F92" i="5"/>
  <c r="H79" i="5" s="1"/>
  <c r="H80" i="5" s="1"/>
  <c r="F96" i="5"/>
  <c r="L79" i="5" s="1"/>
  <c r="L80" i="5" s="1"/>
  <c r="Z68" i="5"/>
  <c r="W68" i="5"/>
  <c r="F90" i="5"/>
  <c r="F79" i="5" s="1"/>
  <c r="F80" i="5" s="1"/>
  <c r="U16" i="1"/>
  <c r="U12" i="1"/>
  <c r="F5" i="18"/>
  <c r="N15" i="19"/>
  <c r="P15" i="19" s="1"/>
  <c r="P13" i="19"/>
  <c r="G75" i="5"/>
  <c r="G76" i="5" s="1"/>
  <c r="E13" i="19"/>
  <c r="J7" i="1"/>
  <c r="C60" i="1"/>
  <c r="H75" i="5"/>
  <c r="H76" i="5" s="1"/>
  <c r="I75" i="5"/>
  <c r="I76" i="5" s="1"/>
  <c r="L75" i="5"/>
  <c r="L76" i="5" s="1"/>
  <c r="J75" i="5"/>
  <c r="J76" i="5" s="1"/>
  <c r="K75" i="5"/>
  <c r="K76" i="5" s="1"/>
  <c r="M75" i="5"/>
  <c r="M76" i="5" s="1"/>
  <c r="E75" i="5"/>
  <c r="E76" i="5" s="1"/>
  <c r="F75" i="5"/>
  <c r="F76" i="5" s="1"/>
  <c r="CP55" i="33" l="1"/>
  <c r="BS60" i="33"/>
  <c r="BT60" i="33" s="1"/>
  <c r="BV60" i="33" s="1"/>
  <c r="CO55" i="33"/>
  <c r="CN55" i="33"/>
  <c r="AT59" i="33"/>
  <c r="AT19" i="33"/>
  <c r="DG18" i="33"/>
  <c r="DL18" i="33" s="1"/>
  <c r="DN44" i="33"/>
  <c r="DO44" i="33"/>
  <c r="DM44" i="33"/>
  <c r="CP35" i="33"/>
  <c r="CO35" i="33"/>
  <c r="CN35" i="33"/>
  <c r="CP23" i="33"/>
  <c r="CO23" i="33"/>
  <c r="CN23" i="33"/>
  <c r="AT64" i="33"/>
  <c r="CN60" i="33"/>
  <c r="CP60" i="33"/>
  <c r="CO60" i="33"/>
  <c r="CN22" i="33"/>
  <c r="CO22" i="33"/>
  <c r="CP22" i="33"/>
  <c r="CN29" i="33"/>
  <c r="CO29" i="33"/>
  <c r="CP29" i="33"/>
  <c r="CO38" i="33"/>
  <c r="CN38" i="33"/>
  <c r="CP38" i="33"/>
  <c r="CP37" i="33"/>
  <c r="CO37" i="33"/>
  <c r="CN37" i="33"/>
  <c r="CN28" i="33"/>
  <c r="CP28" i="33"/>
  <c r="CO28" i="33"/>
  <c r="CP42" i="33"/>
  <c r="CO42" i="33"/>
  <c r="CN42" i="33"/>
  <c r="AT46" i="33"/>
  <c r="BS48" i="33"/>
  <c r="BU48" i="33" s="1"/>
  <c r="BW48" i="33" s="1"/>
  <c r="CP43" i="33"/>
  <c r="CO43" i="33"/>
  <c r="CN43" i="33"/>
  <c r="BS52" i="33"/>
  <c r="BU52" i="33" s="1"/>
  <c r="BW52" i="33" s="1"/>
  <c r="CP47" i="33"/>
  <c r="CO47" i="33"/>
  <c r="CN47" i="33"/>
  <c r="BS54" i="33"/>
  <c r="BU54" i="33" s="1"/>
  <c r="BW54" i="33" s="1"/>
  <c r="CP49" i="33"/>
  <c r="CO49" i="33"/>
  <c r="CN49" i="33"/>
  <c r="AT45" i="33"/>
  <c r="CP41" i="33"/>
  <c r="CO41" i="33"/>
  <c r="CN41" i="33"/>
  <c r="CP19" i="33"/>
  <c r="CO19" i="33"/>
  <c r="CN19" i="33"/>
  <c r="CN25" i="33"/>
  <c r="CP25" i="33"/>
  <c r="CO25" i="33"/>
  <c r="CN24" i="33"/>
  <c r="CP24" i="33"/>
  <c r="CO24" i="33"/>
  <c r="BS61" i="33"/>
  <c r="BT61" i="33" s="1"/>
  <c r="BV61" i="33" s="1"/>
  <c r="CN56" i="33"/>
  <c r="CP56" i="33"/>
  <c r="CO56" i="33"/>
  <c r="BS56" i="33"/>
  <c r="BU56" i="33" s="1"/>
  <c r="BW56" i="33" s="1"/>
  <c r="CP51" i="33"/>
  <c r="CO51" i="33"/>
  <c r="CN51" i="33"/>
  <c r="CN32" i="33"/>
  <c r="CP32" i="33"/>
  <c r="CO32" i="33"/>
  <c r="CN30" i="33"/>
  <c r="CP30" i="33"/>
  <c r="CO30" i="33"/>
  <c r="CN21" i="33"/>
  <c r="CP21" i="33"/>
  <c r="CO21" i="33"/>
  <c r="CO26" i="33"/>
  <c r="CN36" i="33"/>
  <c r="CP36" i="33"/>
  <c r="CO36" i="33"/>
  <c r="AT62" i="33"/>
  <c r="CP58" i="33"/>
  <c r="CO58" i="33"/>
  <c r="CN58" i="33"/>
  <c r="AT58" i="33"/>
  <c r="CP54" i="33"/>
  <c r="CO54" i="33"/>
  <c r="CN54" i="33"/>
  <c r="AT61" i="33"/>
  <c r="CP57" i="33"/>
  <c r="CO57" i="33"/>
  <c r="CN57" i="33"/>
  <c r="AT48" i="33"/>
  <c r="CN44" i="33"/>
  <c r="CP44" i="33"/>
  <c r="CO44" i="33"/>
  <c r="BS51" i="33"/>
  <c r="BU51" i="33" s="1"/>
  <c r="BW51" i="33" s="1"/>
  <c r="CP46" i="33"/>
  <c r="CO46" i="33"/>
  <c r="CN46" i="33"/>
  <c r="BS53" i="33"/>
  <c r="BU53" i="33" s="1"/>
  <c r="BW53" i="33" s="1"/>
  <c r="CN48" i="33"/>
  <c r="CP48" i="33"/>
  <c r="CO48" i="33"/>
  <c r="CP27" i="33"/>
  <c r="CO27" i="33"/>
  <c r="CN27" i="33"/>
  <c r="CN34" i="33"/>
  <c r="CO34" i="33"/>
  <c r="CP34" i="33"/>
  <c r="CP31" i="33"/>
  <c r="CO31" i="33"/>
  <c r="CN31" i="33"/>
  <c r="CN33" i="33"/>
  <c r="CP33" i="33"/>
  <c r="CO33" i="33"/>
  <c r="AT54" i="33"/>
  <c r="CP50" i="33"/>
  <c r="CO50" i="33"/>
  <c r="CN50" i="33"/>
  <c r="AT63" i="33"/>
  <c r="CP59" i="33"/>
  <c r="CO59" i="33"/>
  <c r="CN59" i="33"/>
  <c r="BS50" i="33"/>
  <c r="BT50" i="33" s="1"/>
  <c r="BV50" i="33" s="1"/>
  <c r="CP45" i="33"/>
  <c r="CO45" i="33"/>
  <c r="CN45" i="33"/>
  <c r="BS58" i="33"/>
  <c r="BT58" i="33" s="1"/>
  <c r="BV58" i="33" s="1"/>
  <c r="CP53" i="33"/>
  <c r="CO53" i="33"/>
  <c r="CN53" i="33"/>
  <c r="BS57" i="33"/>
  <c r="BU57" i="33" s="1"/>
  <c r="BW57" i="33" s="1"/>
  <c r="CN52" i="33"/>
  <c r="CP52" i="33"/>
  <c r="CO52" i="33"/>
  <c r="BE18" i="33"/>
  <c r="AT57" i="33"/>
  <c r="L17" i="32"/>
  <c r="E33" i="32"/>
  <c r="H16" i="32"/>
  <c r="H17" i="32"/>
  <c r="P17" i="32"/>
  <c r="P16" i="32"/>
  <c r="AT56" i="33"/>
  <c r="AT50" i="33"/>
  <c r="BS46" i="33"/>
  <c r="BU46" i="33" s="1"/>
  <c r="BW46" i="33" s="1"/>
  <c r="AT52" i="33"/>
  <c r="BS49" i="33"/>
  <c r="BU49" i="33" s="1"/>
  <c r="BW49" i="33" s="1"/>
  <c r="AT55" i="33"/>
  <c r="AT53" i="33"/>
  <c r="AT49" i="33"/>
  <c r="AT51" i="33"/>
  <c r="BS64" i="33"/>
  <c r="BT64" i="33" s="1"/>
  <c r="BV64" i="33" s="1"/>
  <c r="BS62" i="33"/>
  <c r="BU62" i="33" s="1"/>
  <c r="BW62" i="33" s="1"/>
  <c r="AT60" i="33"/>
  <c r="BU60" i="33"/>
  <c r="BW60" i="33" s="1"/>
  <c r="BS59" i="33"/>
  <c r="BU59" i="33" s="1"/>
  <c r="BW59" i="33" s="1"/>
  <c r="BS55" i="33"/>
  <c r="BT55" i="33" s="1"/>
  <c r="BV55" i="33" s="1"/>
  <c r="BS63" i="33"/>
  <c r="BU63" i="33" s="1"/>
  <c r="BW63" i="33" s="1"/>
  <c r="BE44" i="33"/>
  <c r="AT47" i="33"/>
  <c r="BS47" i="33"/>
  <c r="BU47" i="33" s="1"/>
  <c r="BW47" i="33" s="1"/>
  <c r="BS19" i="33"/>
  <c r="BS27" i="33"/>
  <c r="AT27" i="33"/>
  <c r="AT34" i="33"/>
  <c r="BS34" i="33"/>
  <c r="BS31" i="33"/>
  <c r="AT31" i="33"/>
  <c r="AT33" i="33"/>
  <c r="BS33" i="33"/>
  <c r="AT22" i="33"/>
  <c r="BS22" i="33"/>
  <c r="AT35" i="33"/>
  <c r="BS35" i="33"/>
  <c r="BS25" i="33"/>
  <c r="AT25" i="33"/>
  <c r="BS23" i="33"/>
  <c r="AT23" i="33"/>
  <c r="AT24" i="33"/>
  <c r="BS24" i="33"/>
  <c r="BS32" i="33"/>
  <c r="AT32" i="33"/>
  <c r="AT29" i="33"/>
  <c r="BS29" i="33"/>
  <c r="AT38" i="33"/>
  <c r="BS38" i="33"/>
  <c r="BS37" i="33"/>
  <c r="AT37" i="33"/>
  <c r="AT28" i="33"/>
  <c r="BS28" i="33"/>
  <c r="BS20" i="33"/>
  <c r="BS30" i="33"/>
  <c r="AT30" i="33"/>
  <c r="AT21" i="33"/>
  <c r="BS21" i="33"/>
  <c r="BS26" i="33"/>
  <c r="AT26" i="33"/>
  <c r="AT36" i="33"/>
  <c r="BS36" i="33"/>
  <c r="P7" i="32"/>
  <c r="L7" i="32"/>
  <c r="P8" i="32"/>
  <c r="H8" i="32"/>
  <c r="H7" i="32"/>
  <c r="L8" i="32"/>
  <c r="S32" i="1"/>
  <c r="U2" i="29"/>
  <c r="V2" i="29"/>
  <c r="I19" i="1"/>
  <c r="I23" i="1"/>
  <c r="J15" i="1"/>
  <c r="J13" i="1"/>
  <c r="J27" i="1"/>
  <c r="J25" i="1"/>
  <c r="J11" i="1"/>
  <c r="I17" i="1"/>
  <c r="I9" i="1"/>
  <c r="J23" i="1"/>
  <c r="J21" i="1"/>
  <c r="I11" i="1"/>
  <c r="I25" i="1"/>
  <c r="I21" i="1"/>
  <c r="J19" i="1"/>
  <c r="J17" i="1"/>
  <c r="J9" i="1"/>
  <c r="I15" i="1"/>
  <c r="I13" i="1"/>
  <c r="O5" i="1"/>
  <c r="B5" i="24"/>
  <c r="B4" i="24" s="1"/>
  <c r="J5" i="1"/>
  <c r="N5" i="1"/>
  <c r="K5" i="1"/>
  <c r="P5" i="1"/>
  <c r="I5" i="1"/>
  <c r="J38" i="1" s="1"/>
  <c r="I41" i="1" s="1"/>
  <c r="L5" i="1"/>
  <c r="C82" i="1"/>
  <c r="M5" i="1"/>
  <c r="Q5" i="1"/>
  <c r="R5" i="1"/>
  <c r="D30" i="23"/>
  <c r="G6" i="22" s="1"/>
  <c r="O15" i="19"/>
  <c r="Q15" i="19" s="1"/>
  <c r="T15" i="19" s="1"/>
  <c r="F14" i="19"/>
  <c r="H14" i="19" s="1"/>
  <c r="I14" i="19" s="1"/>
  <c r="R14" i="19"/>
  <c r="T14" i="19"/>
  <c r="U14" i="19"/>
  <c r="V14" i="19"/>
  <c r="J14" i="19"/>
  <c r="H13" i="18"/>
  <c r="L5" i="18" s="1"/>
  <c r="G13" i="18"/>
  <c r="K5" i="18" s="1"/>
  <c r="E13" i="18"/>
  <c r="I5" i="18" s="1"/>
  <c r="F13" i="18"/>
  <c r="J5" i="18" s="1"/>
  <c r="C13" i="18"/>
  <c r="D13" i="18"/>
  <c r="C17" i="18"/>
  <c r="K9" i="18" s="1"/>
  <c r="J13" i="18"/>
  <c r="M14" i="18"/>
  <c r="O17" i="18"/>
  <c r="J15" i="18"/>
  <c r="G16" i="18"/>
  <c r="L16" i="18"/>
  <c r="F15" i="18"/>
  <c r="K18" i="18"/>
  <c r="E17" i="18"/>
  <c r="J18" i="18"/>
  <c r="H18" i="18"/>
  <c r="N18" i="18"/>
  <c r="C16" i="18"/>
  <c r="J9" i="18" s="1"/>
  <c r="L13" i="18"/>
  <c r="H14" i="18"/>
  <c r="L18" i="18"/>
  <c r="E15" i="18"/>
  <c r="E14" i="18"/>
  <c r="E16" i="18"/>
  <c r="G18" i="18"/>
  <c r="N13" i="18"/>
  <c r="J17" i="18"/>
  <c r="M16" i="18"/>
  <c r="L17" i="18"/>
  <c r="K17" i="18"/>
  <c r="C15" i="18"/>
  <c r="I9" i="18" s="1"/>
  <c r="D14" i="18"/>
  <c r="H16" i="18"/>
  <c r="F14" i="18"/>
  <c r="L14" i="18"/>
  <c r="L15" i="18"/>
  <c r="N15" i="18"/>
  <c r="H15" i="18"/>
  <c r="H17" i="18"/>
  <c r="J14" i="18"/>
  <c r="C14" i="18"/>
  <c r="J16" i="18"/>
  <c r="K13" i="18"/>
  <c r="O13" i="18"/>
  <c r="G14" i="18"/>
  <c r="M13" i="18"/>
  <c r="N16" i="18"/>
  <c r="G15" i="18"/>
  <c r="D15" i="18"/>
  <c r="D17" i="18"/>
  <c r="D18" i="18"/>
  <c r="N14" i="18"/>
  <c r="M18" i="18"/>
  <c r="E18" i="18"/>
  <c r="F17" i="18"/>
  <c r="M17" i="18"/>
  <c r="K16" i="18"/>
  <c r="D16" i="18"/>
  <c r="G17" i="18"/>
  <c r="K14" i="18"/>
  <c r="C18" i="18"/>
  <c r="L9" i="18" s="1"/>
  <c r="M15" i="18"/>
  <c r="O14" i="18"/>
  <c r="O18" i="18"/>
  <c r="N17" i="18"/>
  <c r="O16" i="18"/>
  <c r="F18" i="18"/>
  <c r="O15" i="18"/>
  <c r="K15" i="18"/>
  <c r="F16" i="18"/>
  <c r="F13" i="19"/>
  <c r="D29" i="23"/>
  <c r="C6" i="22" s="1"/>
  <c r="V12" i="1"/>
  <c r="A5" i="24"/>
  <c r="A4" i="24" s="1"/>
  <c r="V13" i="19"/>
  <c r="T13" i="19"/>
  <c r="R13" i="19"/>
  <c r="S15" i="19"/>
  <c r="S13" i="19"/>
  <c r="U13" i="19"/>
  <c r="E15" i="19"/>
  <c r="G15" i="19" s="1"/>
  <c r="G13" i="19"/>
  <c r="K9" i="1"/>
  <c r="K7" i="1"/>
  <c r="K13" i="1"/>
  <c r="K11" i="1"/>
  <c r="K15" i="1"/>
  <c r="K19" i="1"/>
  <c r="K23" i="1"/>
  <c r="K27" i="1"/>
  <c r="K17" i="1"/>
  <c r="K21" i="1"/>
  <c r="K25" i="1"/>
  <c r="C61" i="1"/>
  <c r="K38" i="1" l="1"/>
  <c r="BT52" i="33"/>
  <c r="BV52" i="33" s="1"/>
  <c r="BT48" i="33"/>
  <c r="BV48" i="33" s="1"/>
  <c r="BU61" i="33"/>
  <c r="BW61" i="33" s="1"/>
  <c r="BU58" i="33"/>
  <c r="BW58" i="33" s="1"/>
  <c r="BT56" i="33"/>
  <c r="BV56" i="33" s="1"/>
  <c r="BT54" i="33"/>
  <c r="BV54" i="33" s="1"/>
  <c r="CS40" i="33"/>
  <c r="CR40" i="33"/>
  <c r="BT53" i="33"/>
  <c r="BV53" i="33" s="1"/>
  <c r="BT57" i="33"/>
  <c r="BV57" i="33" s="1"/>
  <c r="CS18" i="33"/>
  <c r="CR18" i="33"/>
  <c r="CY40" i="33"/>
  <c r="BU50" i="33"/>
  <c r="BW50" i="33" s="1"/>
  <c r="BT51" i="33"/>
  <c r="BV51" i="33" s="1"/>
  <c r="CW40" i="33"/>
  <c r="CV40" i="33"/>
  <c r="CX40" i="33"/>
  <c r="CU40" i="33"/>
  <c r="CT40" i="33"/>
  <c r="BF44" i="33"/>
  <c r="BF18" i="33"/>
  <c r="BT46" i="33"/>
  <c r="BV46" i="33" s="1"/>
  <c r="BT49" i="33"/>
  <c r="BV49" i="33" s="1"/>
  <c r="BU55" i="33"/>
  <c r="BW55" i="33" s="1"/>
  <c r="BH44" i="33"/>
  <c r="BT59" i="33"/>
  <c r="BV59" i="33" s="1"/>
  <c r="BT62" i="33"/>
  <c r="BV62" i="33" s="1"/>
  <c r="BT47" i="33"/>
  <c r="BV47" i="33" s="1"/>
  <c r="BU64" i="33"/>
  <c r="BW64" i="33" s="1"/>
  <c r="BT63" i="33"/>
  <c r="BV63" i="33" s="1"/>
  <c r="BF23" i="33"/>
  <c r="CR20" i="33" s="1"/>
  <c r="BG44" i="33"/>
  <c r="H26" i="23"/>
  <c r="P51" i="23" s="1"/>
  <c r="H21" i="23"/>
  <c r="P83" i="23" s="1"/>
  <c r="S38" i="1"/>
  <c r="BU37" i="33"/>
  <c r="BW37" i="33" s="1"/>
  <c r="BT37" i="33"/>
  <c r="BV37" i="33" s="1"/>
  <c r="BT25" i="33"/>
  <c r="BV25" i="33" s="1"/>
  <c r="BU25" i="33"/>
  <c r="BW25" i="33" s="1"/>
  <c r="BT31" i="33"/>
  <c r="BV31" i="33" s="1"/>
  <c r="BU31" i="33"/>
  <c r="BW31" i="33" s="1"/>
  <c r="BT27" i="33"/>
  <c r="BV27" i="33" s="1"/>
  <c r="BU27" i="33"/>
  <c r="BW27" i="33" s="1"/>
  <c r="BT26" i="33"/>
  <c r="BV26" i="33" s="1"/>
  <c r="BU26" i="33"/>
  <c r="BW26" i="33" s="1"/>
  <c r="BU30" i="33"/>
  <c r="BW30" i="33" s="1"/>
  <c r="BT30" i="33"/>
  <c r="BV30" i="33" s="1"/>
  <c r="BU28" i="33"/>
  <c r="BW28" i="33" s="1"/>
  <c r="BT28" i="33"/>
  <c r="BV28" i="33" s="1"/>
  <c r="BT38" i="33"/>
  <c r="BV38" i="33" s="1"/>
  <c r="BU38" i="33"/>
  <c r="BW38" i="33" s="1"/>
  <c r="BU35" i="33"/>
  <c r="BW35" i="33" s="1"/>
  <c r="BT35" i="33"/>
  <c r="BV35" i="33" s="1"/>
  <c r="BU33" i="33"/>
  <c r="BW33" i="33" s="1"/>
  <c r="BT33" i="33"/>
  <c r="BV33" i="33" s="1"/>
  <c r="BU34" i="33"/>
  <c r="BW34" i="33" s="1"/>
  <c r="BT34" i="33"/>
  <c r="BV34" i="33" s="1"/>
  <c r="BH18" i="33"/>
  <c r="BG18" i="33"/>
  <c r="BU36" i="33"/>
  <c r="BW36" i="33" s="1"/>
  <c r="BT36" i="33"/>
  <c r="BV36" i="33" s="1"/>
  <c r="BU21" i="33"/>
  <c r="BW21" i="33" s="1"/>
  <c r="BT21" i="33"/>
  <c r="BV21" i="33" s="1"/>
  <c r="BT20" i="33"/>
  <c r="BV20" i="33" s="1"/>
  <c r="BU20" i="33"/>
  <c r="BW20" i="33" s="1"/>
  <c r="BT32" i="33"/>
  <c r="BV32" i="33" s="1"/>
  <c r="BU32" i="33"/>
  <c r="BW32" i="33" s="1"/>
  <c r="BU23" i="33"/>
  <c r="BW23" i="33" s="1"/>
  <c r="BT23" i="33"/>
  <c r="BV23" i="33" s="1"/>
  <c r="BT19" i="33"/>
  <c r="BV19" i="33" s="1"/>
  <c r="BU19" i="33"/>
  <c r="BW19" i="33" s="1"/>
  <c r="BU29" i="33"/>
  <c r="BW29" i="33" s="1"/>
  <c r="BT29" i="33"/>
  <c r="BV29" i="33" s="1"/>
  <c r="BU24" i="33"/>
  <c r="BW24" i="33" s="1"/>
  <c r="BT24" i="33"/>
  <c r="BV24" i="33" s="1"/>
  <c r="BT22" i="33"/>
  <c r="BV22" i="33" s="1"/>
  <c r="BU22" i="33"/>
  <c r="BW22" i="33" s="1"/>
  <c r="N32" i="1"/>
  <c r="M32" i="1" s="1"/>
  <c r="D24" i="1" s="1"/>
  <c r="C24" i="1" s="1"/>
  <c r="S35" i="1"/>
  <c r="T35" i="1" s="1"/>
  <c r="D34" i="1" s="1"/>
  <c r="C34" i="1" s="1"/>
  <c r="H107" i="23"/>
  <c r="H106" i="23" s="1"/>
  <c r="H20" i="23"/>
  <c r="P82" i="23" s="1"/>
  <c r="H23" i="23"/>
  <c r="P71" i="23" s="1"/>
  <c r="H24" i="23"/>
  <c r="P66" i="23" s="1"/>
  <c r="H19" i="23"/>
  <c r="P19" i="23" s="1"/>
  <c r="H22" i="23"/>
  <c r="P72" i="23" s="1"/>
  <c r="H25" i="23"/>
  <c r="P59" i="23" s="1"/>
  <c r="V15" i="19"/>
  <c r="U15" i="19"/>
  <c r="R15" i="19"/>
  <c r="L14" i="19"/>
  <c r="M14" i="19"/>
  <c r="K14" i="19"/>
  <c r="L6" i="18"/>
  <c r="L25" i="18"/>
  <c r="M25" i="18" s="1"/>
  <c r="L22" i="18"/>
  <c r="L23" i="18"/>
  <c r="M23" i="18" s="1"/>
  <c r="N23" i="18" s="1"/>
  <c r="L21" i="18"/>
  <c r="M21" i="18" s="1"/>
  <c r="N21" i="18" s="1"/>
  <c r="J6" i="18"/>
  <c r="E22" i="18"/>
  <c r="S21" i="18" s="1"/>
  <c r="H9" i="18"/>
  <c r="I6" i="18"/>
  <c r="H5" i="18"/>
  <c r="B22" i="18"/>
  <c r="K6" i="18"/>
  <c r="H22" i="18"/>
  <c r="G5" i="18"/>
  <c r="G9" i="18"/>
  <c r="H25" i="18"/>
  <c r="I25" i="18" s="1"/>
  <c r="H27" i="18"/>
  <c r="I27" i="18" s="1"/>
  <c r="H23" i="18"/>
  <c r="I23" i="18" s="1"/>
  <c r="J23" i="18" s="1"/>
  <c r="G26" i="18"/>
  <c r="G27" i="18" s="1"/>
  <c r="H24" i="18"/>
  <c r="I24" i="18" s="1"/>
  <c r="H21" i="18"/>
  <c r="I21" i="18" s="1"/>
  <c r="J21" i="18" s="1"/>
  <c r="D22" i="18"/>
  <c r="H13" i="19"/>
  <c r="L13" i="19" s="1"/>
  <c r="F15" i="19"/>
  <c r="H15" i="19" s="1"/>
  <c r="I15" i="19" s="1"/>
  <c r="G22" i="23"/>
  <c r="G25" i="23"/>
  <c r="G19" i="23"/>
  <c r="G21" i="23"/>
  <c r="G24" i="23"/>
  <c r="G20" i="23"/>
  <c r="G23" i="23"/>
  <c r="G107" i="23"/>
  <c r="G106" i="23" s="1"/>
  <c r="I186" i="23" s="1"/>
  <c r="G26" i="23"/>
  <c r="S41" i="1"/>
  <c r="L38" i="1"/>
  <c r="L15" i="19"/>
  <c r="J15" i="19"/>
  <c r="L9" i="1"/>
  <c r="L13" i="1"/>
  <c r="L11" i="1"/>
  <c r="L7" i="1"/>
  <c r="L17" i="1"/>
  <c r="L21" i="1"/>
  <c r="L25" i="1"/>
  <c r="L15" i="1"/>
  <c r="L19" i="1"/>
  <c r="L23" i="1"/>
  <c r="L27" i="1"/>
  <c r="C62" i="1"/>
  <c r="J13" i="19"/>
  <c r="BC25" i="33" l="1"/>
  <c r="BF25" i="33"/>
  <c r="BF29" i="33" s="1"/>
  <c r="BC26" i="33"/>
  <c r="BF26" i="33"/>
  <c r="CS22" i="33"/>
  <c r="CS23" i="33"/>
  <c r="P53" i="23"/>
  <c r="P56" i="23"/>
  <c r="P50" i="23"/>
  <c r="BW66" i="33"/>
  <c r="BV66" i="33"/>
  <c r="P54" i="23"/>
  <c r="P55" i="23"/>
  <c r="P52" i="23"/>
  <c r="P34" i="23"/>
  <c r="P75" i="23"/>
  <c r="P39" i="23"/>
  <c r="P76" i="23"/>
  <c r="P28" i="23"/>
  <c r="P43" i="23"/>
  <c r="P21" i="23"/>
  <c r="F34" i="1"/>
  <c r="T38" i="1"/>
  <c r="P20" i="23"/>
  <c r="P69" i="23"/>
  <c r="P81" i="23"/>
  <c r="BW39" i="33"/>
  <c r="BV39" i="33"/>
  <c r="P40" i="23"/>
  <c r="P64" i="23"/>
  <c r="P67" i="23"/>
  <c r="P73" i="23"/>
  <c r="P74" i="23"/>
  <c r="P35" i="23"/>
  <c r="P84" i="23"/>
  <c r="P29" i="23"/>
  <c r="P22" i="23"/>
  <c r="F24" i="1"/>
  <c r="P24" i="23"/>
  <c r="P31" i="23"/>
  <c r="P86" i="23"/>
  <c r="P63" i="23"/>
  <c r="P65" i="23"/>
  <c r="P85" i="23"/>
  <c r="P46" i="23"/>
  <c r="P68" i="23"/>
  <c r="P70" i="23"/>
  <c r="P30" i="23"/>
  <c r="P23" i="23"/>
  <c r="P44" i="23"/>
  <c r="P41" i="23"/>
  <c r="P37" i="23"/>
  <c r="P32" i="23"/>
  <c r="P36" i="23"/>
  <c r="P26" i="23"/>
  <c r="P61" i="23"/>
  <c r="P42" i="23"/>
  <c r="P87" i="23"/>
  <c r="H27" i="23"/>
  <c r="I27" i="23" s="1"/>
  <c r="D2" i="24" s="1"/>
  <c r="J153" i="23"/>
  <c r="J121" i="23"/>
  <c r="J143" i="23"/>
  <c r="J116" i="23"/>
  <c r="J170" i="23"/>
  <c r="J119" i="23"/>
  <c r="J128" i="23"/>
  <c r="J169" i="23"/>
  <c r="J166" i="23"/>
  <c r="J120" i="23"/>
  <c r="J138" i="23"/>
  <c r="J145" i="23"/>
  <c r="J159" i="23"/>
  <c r="J139" i="23"/>
  <c r="J154" i="23"/>
  <c r="J179" i="23"/>
  <c r="J165" i="23"/>
  <c r="J187" i="23"/>
  <c r="J180" i="23"/>
  <c r="J160" i="23"/>
  <c r="J164" i="23"/>
  <c r="J152" i="23"/>
  <c r="J148" i="23"/>
  <c r="J115" i="23"/>
  <c r="J178" i="23"/>
  <c r="J127" i="23"/>
  <c r="J131" i="23"/>
  <c r="J124" i="23"/>
  <c r="J171" i="23"/>
  <c r="J167" i="23"/>
  <c r="J140" i="23"/>
  <c r="J188" i="23"/>
  <c r="J134" i="23"/>
  <c r="J111" i="23"/>
  <c r="J144" i="23"/>
  <c r="J130" i="23"/>
  <c r="J110" i="23"/>
  <c r="J122" i="23"/>
  <c r="J186" i="23"/>
  <c r="K186" i="23" s="1"/>
  <c r="L186" i="23" s="1"/>
  <c r="J133" i="23"/>
  <c r="J146" i="23"/>
  <c r="J155" i="23"/>
  <c r="J163" i="23"/>
  <c r="J150" i="23"/>
  <c r="J157" i="23"/>
  <c r="J184" i="23"/>
  <c r="J172" i="23"/>
  <c r="J183" i="23"/>
  <c r="J125" i="23"/>
  <c r="J147" i="23"/>
  <c r="J149" i="23"/>
  <c r="J132" i="23"/>
  <c r="J174" i="23"/>
  <c r="J112" i="23"/>
  <c r="J173" i="23"/>
  <c r="J168" i="23"/>
  <c r="J117" i="23"/>
  <c r="J129" i="23"/>
  <c r="J176" i="23"/>
  <c r="J142" i="23"/>
  <c r="J181" i="23"/>
  <c r="J135" i="23"/>
  <c r="J141" i="23"/>
  <c r="J185" i="23"/>
  <c r="J162" i="23"/>
  <c r="J113" i="23"/>
  <c r="J158" i="23"/>
  <c r="J177" i="23"/>
  <c r="J175" i="23"/>
  <c r="J109" i="23"/>
  <c r="J136" i="23"/>
  <c r="J156" i="23"/>
  <c r="J137" i="23"/>
  <c r="J189" i="23"/>
  <c r="J118" i="23"/>
  <c r="J123" i="23"/>
  <c r="J126" i="23"/>
  <c r="J182" i="23"/>
  <c r="J114" i="23"/>
  <c r="J151" i="23"/>
  <c r="J161" i="23"/>
  <c r="P27" i="23"/>
  <c r="P77" i="23"/>
  <c r="P58" i="23"/>
  <c r="P60" i="23"/>
  <c r="P38" i="23"/>
  <c r="P33" i="23"/>
  <c r="P57" i="23"/>
  <c r="P62" i="23"/>
  <c r="P45" i="23"/>
  <c r="P25" i="23"/>
  <c r="I125" i="23"/>
  <c r="I162" i="23"/>
  <c r="I132" i="23"/>
  <c r="I173" i="23"/>
  <c r="I163" i="23"/>
  <c r="H6" i="18"/>
  <c r="I153" i="23"/>
  <c r="I161" i="23"/>
  <c r="I122" i="23"/>
  <c r="I126" i="23"/>
  <c r="I133" i="23"/>
  <c r="I119" i="23"/>
  <c r="I112" i="23"/>
  <c r="I152" i="23"/>
  <c r="I150" i="23"/>
  <c r="I175" i="23"/>
  <c r="I107" i="23"/>
  <c r="I117" i="23"/>
  <c r="I130" i="23"/>
  <c r="I142" i="23"/>
  <c r="I182" i="23"/>
  <c r="I141" i="23"/>
  <c r="A21" i="18"/>
  <c r="C23" i="18"/>
  <c r="D24" i="18"/>
  <c r="Q21" i="18"/>
  <c r="R21" i="18"/>
  <c r="F23" i="18"/>
  <c r="G6" i="18"/>
  <c r="M22" i="18"/>
  <c r="N22" i="18" s="1"/>
  <c r="I22" i="18"/>
  <c r="I13" i="19"/>
  <c r="I129" i="23"/>
  <c r="I185" i="23"/>
  <c r="I172" i="23"/>
  <c r="I149" i="23"/>
  <c r="I144" i="23"/>
  <c r="I128" i="23"/>
  <c r="I164" i="23"/>
  <c r="I120" i="23"/>
  <c r="I134" i="23"/>
  <c r="I110" i="23"/>
  <c r="I184" i="23"/>
  <c r="I139" i="23"/>
  <c r="I179" i="23"/>
  <c r="I145" i="23"/>
  <c r="I166" i="23"/>
  <c r="I176" i="23"/>
  <c r="I109" i="23"/>
  <c r="I159" i="23"/>
  <c r="I106" i="23"/>
  <c r="I137" i="23"/>
  <c r="I178" i="23"/>
  <c r="M13" i="19"/>
  <c r="K13" i="19"/>
  <c r="K15" i="19"/>
  <c r="M15" i="19"/>
  <c r="I118" i="23"/>
  <c r="I169" i="23"/>
  <c r="I136" i="23"/>
  <c r="I156" i="23"/>
  <c r="I188" i="23"/>
  <c r="I140" i="23"/>
  <c r="I165" i="23"/>
  <c r="I124" i="23"/>
  <c r="I135" i="23"/>
  <c r="I177" i="23"/>
  <c r="I147" i="23"/>
  <c r="I148" i="23"/>
  <c r="I180" i="23"/>
  <c r="I113" i="23"/>
  <c r="I157" i="23"/>
  <c r="I189" i="23"/>
  <c r="I181" i="23"/>
  <c r="I143" i="23"/>
  <c r="I114" i="23"/>
  <c r="I168" i="23"/>
  <c r="I123" i="23"/>
  <c r="I115" i="23"/>
  <c r="I155" i="23"/>
  <c r="I171" i="23"/>
  <c r="I187" i="23"/>
  <c r="I131" i="23"/>
  <c r="I121" i="23"/>
  <c r="I158" i="23"/>
  <c r="I174" i="23"/>
  <c r="I160" i="23"/>
  <c r="I127" i="23"/>
  <c r="I146" i="23"/>
  <c r="I111" i="23"/>
  <c r="I151" i="23"/>
  <c r="I167" i="23"/>
  <c r="I183" i="23"/>
  <c r="I138" i="23"/>
  <c r="I116" i="23"/>
  <c r="I154" i="23"/>
  <c r="I170" i="23"/>
  <c r="O69" i="23"/>
  <c r="O64" i="23"/>
  <c r="O46" i="23"/>
  <c r="O82" i="23"/>
  <c r="Q82" i="23" s="1"/>
  <c r="O51" i="23"/>
  <c r="Q51" i="23" s="1"/>
  <c r="R51" i="23" s="1"/>
  <c r="O73" i="23"/>
  <c r="O58" i="23"/>
  <c r="O76" i="23"/>
  <c r="O65" i="23"/>
  <c r="O74" i="23"/>
  <c r="O44" i="23"/>
  <c r="O83" i="23"/>
  <c r="Q83" i="23" s="1"/>
  <c r="I10" i="24" s="1"/>
  <c r="J10" i="24" s="1"/>
  <c r="O70" i="23"/>
  <c r="O52" i="23"/>
  <c r="O45" i="23"/>
  <c r="O59" i="23"/>
  <c r="Q59" i="23" s="1"/>
  <c r="R59" i="23" s="1"/>
  <c r="O56" i="23"/>
  <c r="O28" i="23"/>
  <c r="O27" i="23"/>
  <c r="O30" i="23"/>
  <c r="O31" i="23"/>
  <c r="O87" i="23"/>
  <c r="O26" i="23"/>
  <c r="O29" i="23"/>
  <c r="O19" i="23"/>
  <c r="Q19" i="23" s="1"/>
  <c r="R19" i="23" s="1"/>
  <c r="O21" i="23"/>
  <c r="O23" i="23"/>
  <c r="O25" i="23"/>
  <c r="O20" i="23"/>
  <c r="O22" i="23"/>
  <c r="O24" i="23"/>
  <c r="O67" i="23"/>
  <c r="O38" i="23"/>
  <c r="O40" i="23"/>
  <c r="O37" i="23"/>
  <c r="O85" i="23"/>
  <c r="O39" i="23"/>
  <c r="O54" i="23"/>
  <c r="O61" i="23"/>
  <c r="O34" i="23"/>
  <c r="O62" i="23"/>
  <c r="O86" i="23"/>
  <c r="O33" i="23"/>
  <c r="O32" i="23"/>
  <c r="O36" i="23"/>
  <c r="O35" i="23"/>
  <c r="O55" i="23"/>
  <c r="G27" i="23"/>
  <c r="F27" i="23" s="1"/>
  <c r="O50" i="23"/>
  <c r="O57" i="23"/>
  <c r="O77" i="23"/>
  <c r="O75" i="23"/>
  <c r="O72" i="23"/>
  <c r="Q72" i="23" s="1"/>
  <c r="I21" i="24" s="1"/>
  <c r="J21" i="24" s="1"/>
  <c r="O81" i="23"/>
  <c r="O63" i="23"/>
  <c r="O68" i="23"/>
  <c r="O60" i="23"/>
  <c r="O66" i="23"/>
  <c r="Q66" i="23" s="1"/>
  <c r="O41" i="23"/>
  <c r="O71" i="23"/>
  <c r="Q71" i="23" s="1"/>
  <c r="R71" i="23" s="1"/>
  <c r="O53" i="23"/>
  <c r="O42" i="23"/>
  <c r="O84" i="23"/>
  <c r="O43" i="23"/>
  <c r="R25" i="18"/>
  <c r="M38" i="1"/>
  <c r="J41" i="1"/>
  <c r="T41" i="1"/>
  <c r="D38" i="1" s="1"/>
  <c r="M9" i="1"/>
  <c r="M13" i="1"/>
  <c r="M15" i="1"/>
  <c r="M7" i="1"/>
  <c r="M11" i="1"/>
  <c r="M19" i="1"/>
  <c r="M23" i="1"/>
  <c r="M27" i="1"/>
  <c r="M17" i="1"/>
  <c r="M21" i="1"/>
  <c r="M25" i="1"/>
  <c r="C63" i="1"/>
  <c r="DD39" i="33" l="1"/>
  <c r="DC39" i="33"/>
  <c r="DD40" i="33"/>
  <c r="DC40" i="33"/>
  <c r="CR32" i="33"/>
  <c r="L6" i="22" s="1"/>
  <c r="AE4" i="33"/>
  <c r="DE40" i="33"/>
  <c r="BF30" i="33"/>
  <c r="BF27" i="33"/>
  <c r="CU23" i="33"/>
  <c r="DE39" i="33"/>
  <c r="CU22" i="33"/>
  <c r="DD18" i="33"/>
  <c r="DD27" i="33" s="1"/>
  <c r="BI26" i="33"/>
  <c r="DC18" i="33"/>
  <c r="DC27" i="33" s="1"/>
  <c r="DE18" i="33"/>
  <c r="DE27" i="33" s="1"/>
  <c r="BI25" i="33"/>
  <c r="DD20" i="33"/>
  <c r="DD29" i="33" s="1"/>
  <c r="DC20" i="33"/>
  <c r="DC29" i="33" s="1"/>
  <c r="DE20" i="33"/>
  <c r="DE29" i="33" s="1"/>
  <c r="E10" i="22"/>
  <c r="C10" i="22"/>
  <c r="Q53" i="23"/>
  <c r="R53" i="23" s="1"/>
  <c r="Q56" i="23"/>
  <c r="R56" i="23" s="1"/>
  <c r="Q50" i="23"/>
  <c r="R50" i="23" s="1"/>
  <c r="Q28" i="23"/>
  <c r="R28" i="23" s="1"/>
  <c r="Q55" i="23"/>
  <c r="R55" i="23" s="1"/>
  <c r="BX66" i="33"/>
  <c r="BY66" i="33"/>
  <c r="BZ46" i="33"/>
  <c r="Q54" i="23"/>
  <c r="R54" i="23" s="1"/>
  <c r="Q52" i="23"/>
  <c r="R52" i="23" s="1"/>
  <c r="Q76" i="23"/>
  <c r="I20" i="24" s="1"/>
  <c r="J20" i="24" s="1"/>
  <c r="Q34" i="23"/>
  <c r="R34" i="23" s="1"/>
  <c r="D36" i="1"/>
  <c r="C36" i="1" s="1"/>
  <c r="P5" i="18" s="1"/>
  <c r="Q75" i="23"/>
  <c r="I19" i="24" s="1"/>
  <c r="J19" i="24" s="1"/>
  <c r="Q39" i="23"/>
  <c r="R39" i="23" s="1"/>
  <c r="Q43" i="23"/>
  <c r="I17" i="24" s="1"/>
  <c r="J17" i="24" s="1"/>
  <c r="Q21" i="23"/>
  <c r="R21" i="23" s="1"/>
  <c r="Q40" i="23"/>
  <c r="R40" i="23" s="1"/>
  <c r="Q69" i="23"/>
  <c r="R69" i="23" s="1"/>
  <c r="Q20" i="23"/>
  <c r="R20" i="23" s="1"/>
  <c r="Q63" i="23"/>
  <c r="R63" i="23" s="1"/>
  <c r="Q44" i="23"/>
  <c r="I13" i="24" s="1"/>
  <c r="J13" i="24" s="1"/>
  <c r="Q58" i="23"/>
  <c r="R58" i="23" s="1"/>
  <c r="K167" i="23"/>
  <c r="L167" i="23" s="1"/>
  <c r="K127" i="23"/>
  <c r="L127" i="23" s="1"/>
  <c r="K121" i="23"/>
  <c r="L121" i="23" s="1"/>
  <c r="K155" i="23"/>
  <c r="L155" i="23" s="1"/>
  <c r="K147" i="23"/>
  <c r="L147" i="23" s="1"/>
  <c r="K139" i="23"/>
  <c r="L139" i="23" s="1"/>
  <c r="K120" i="23"/>
  <c r="L120" i="23" s="1"/>
  <c r="K152" i="23"/>
  <c r="L152" i="23" s="1"/>
  <c r="Q81" i="23"/>
  <c r="F19" i="24" s="1"/>
  <c r="Q35" i="23"/>
  <c r="R35" i="23" s="1"/>
  <c r="Q64" i="23"/>
  <c r="R64" i="23" s="1"/>
  <c r="Q67" i="23"/>
  <c r="R67" i="23" s="1"/>
  <c r="K158" i="23"/>
  <c r="L158" i="23" s="1"/>
  <c r="K148" i="23"/>
  <c r="L148" i="23" s="1"/>
  <c r="K144" i="23"/>
  <c r="L144" i="23" s="1"/>
  <c r="Q73" i="23"/>
  <c r="I22" i="24" s="1"/>
  <c r="J22" i="24" s="1"/>
  <c r="K116" i="23"/>
  <c r="L116" i="23" s="1"/>
  <c r="K151" i="23"/>
  <c r="L151" i="23" s="1"/>
  <c r="K160" i="23"/>
  <c r="L160" i="23" s="1"/>
  <c r="K115" i="23"/>
  <c r="L115" i="23" s="1"/>
  <c r="K177" i="23"/>
  <c r="L177" i="23" s="1"/>
  <c r="K169" i="23"/>
  <c r="L169" i="23" s="1"/>
  <c r="K142" i="23"/>
  <c r="L142" i="23" s="1"/>
  <c r="BY39" i="33"/>
  <c r="BX39" i="33"/>
  <c r="Q38" i="23"/>
  <c r="R38" i="23" s="1"/>
  <c r="K123" i="23"/>
  <c r="L123" i="23" s="1"/>
  <c r="K188" i="23"/>
  <c r="L188" i="23" s="1"/>
  <c r="K145" i="23"/>
  <c r="L145" i="23" s="1"/>
  <c r="K185" i="23"/>
  <c r="L185" i="23" s="1"/>
  <c r="K130" i="23"/>
  <c r="L130" i="23" s="1"/>
  <c r="K150" i="23"/>
  <c r="L150" i="23" s="1"/>
  <c r="K133" i="23"/>
  <c r="L133" i="23" s="1"/>
  <c r="Q30" i="23"/>
  <c r="R30" i="23" s="1"/>
  <c r="K124" i="23"/>
  <c r="L124" i="23" s="1"/>
  <c r="K179" i="23"/>
  <c r="L179" i="23" s="1"/>
  <c r="Q31" i="23"/>
  <c r="R31" i="23" s="1"/>
  <c r="Q85" i="23"/>
  <c r="R85" i="23" s="1"/>
  <c r="Q29" i="23"/>
  <c r="R29" i="23" s="1"/>
  <c r="K183" i="23"/>
  <c r="L183" i="23" s="1"/>
  <c r="K168" i="23"/>
  <c r="L168" i="23" s="1"/>
  <c r="K156" i="23"/>
  <c r="L156" i="23" s="1"/>
  <c r="Q26" i="23"/>
  <c r="R26" i="23" s="1"/>
  <c r="Q27" i="23"/>
  <c r="R27" i="23" s="1"/>
  <c r="Q45" i="23"/>
  <c r="R45" i="23" s="1"/>
  <c r="K132" i="23"/>
  <c r="L132" i="23" s="1"/>
  <c r="U8" i="1"/>
  <c r="Q86" i="23"/>
  <c r="R86" i="23" s="1"/>
  <c r="Q22" i="23"/>
  <c r="R22" i="23" s="1"/>
  <c r="Q74" i="23"/>
  <c r="I23" i="24" s="1"/>
  <c r="J23" i="24" s="1"/>
  <c r="K166" i="23"/>
  <c r="L166" i="23" s="1"/>
  <c r="K164" i="23"/>
  <c r="L164" i="23" s="1"/>
  <c r="Q84" i="23"/>
  <c r="I11" i="24" s="1"/>
  <c r="J11" i="24" s="1"/>
  <c r="Q24" i="23"/>
  <c r="R24" i="23" s="1"/>
  <c r="Q70" i="23"/>
  <c r="R70" i="23" s="1"/>
  <c r="Q65" i="23"/>
  <c r="R65" i="23" s="1"/>
  <c r="Q68" i="23"/>
  <c r="R68" i="23" s="1"/>
  <c r="Q32" i="23"/>
  <c r="R32" i="23" s="1"/>
  <c r="Q25" i="23"/>
  <c r="R25" i="23" s="1"/>
  <c r="Q77" i="23"/>
  <c r="I18" i="24" s="1"/>
  <c r="J18" i="24" s="1"/>
  <c r="Q33" i="23"/>
  <c r="R33" i="23" s="1"/>
  <c r="Q61" i="23"/>
  <c r="R61" i="23" s="1"/>
  <c r="Q37" i="23"/>
  <c r="R37" i="23" s="1"/>
  <c r="Q23" i="23"/>
  <c r="R23" i="23" s="1"/>
  <c r="Q46" i="23"/>
  <c r="I12" i="24" s="1"/>
  <c r="J12" i="24" s="1"/>
  <c r="K174" i="23"/>
  <c r="L174" i="23" s="1"/>
  <c r="K181" i="23"/>
  <c r="L181" i="23" s="1"/>
  <c r="K159" i="23"/>
  <c r="L159" i="23" s="1"/>
  <c r="K110" i="23"/>
  <c r="L110" i="23" s="1"/>
  <c r="K175" i="23"/>
  <c r="L175" i="23" s="1"/>
  <c r="K161" i="23"/>
  <c r="L161" i="23" s="1"/>
  <c r="K162" i="23"/>
  <c r="L162" i="23" s="1"/>
  <c r="K170" i="23"/>
  <c r="L170" i="23" s="1"/>
  <c r="K146" i="23"/>
  <c r="L146" i="23" s="1"/>
  <c r="K171" i="23"/>
  <c r="L171" i="23" s="1"/>
  <c r="K178" i="23"/>
  <c r="L178" i="23" s="1"/>
  <c r="K134" i="23"/>
  <c r="L134" i="23" s="1"/>
  <c r="K153" i="23"/>
  <c r="L153" i="23" s="1"/>
  <c r="K125" i="23"/>
  <c r="L125" i="23" s="1"/>
  <c r="K157" i="23"/>
  <c r="L157" i="23" s="1"/>
  <c r="K165" i="23"/>
  <c r="L165" i="23" s="1"/>
  <c r="K137" i="23"/>
  <c r="L137" i="23" s="1"/>
  <c r="K117" i="23"/>
  <c r="L117" i="23" s="1"/>
  <c r="K126" i="23"/>
  <c r="L126" i="23" s="1"/>
  <c r="K122" i="23"/>
  <c r="L122" i="23" s="1"/>
  <c r="Q42" i="23"/>
  <c r="I16" i="24" s="1"/>
  <c r="J16" i="24" s="1"/>
  <c r="Q57" i="23"/>
  <c r="R57" i="23" s="1"/>
  <c r="K113" i="23"/>
  <c r="L113" i="23" s="1"/>
  <c r="K184" i="23"/>
  <c r="L184" i="23" s="1"/>
  <c r="K182" i="23"/>
  <c r="L182" i="23" s="1"/>
  <c r="K112" i="23"/>
  <c r="L112" i="23" s="1"/>
  <c r="K111" i="23"/>
  <c r="L111" i="23" s="1"/>
  <c r="K187" i="23"/>
  <c r="L187" i="23" s="1"/>
  <c r="K135" i="23"/>
  <c r="L135" i="23" s="1"/>
  <c r="K119" i="23"/>
  <c r="L119" i="23" s="1"/>
  <c r="K189" i="23"/>
  <c r="L189" i="23" s="1"/>
  <c r="K109" i="23"/>
  <c r="H97" i="23" s="1"/>
  <c r="K129" i="23"/>
  <c r="L129" i="23" s="1"/>
  <c r="K154" i="23"/>
  <c r="L154" i="23" s="1"/>
  <c r="K114" i="23"/>
  <c r="L114" i="23" s="1"/>
  <c r="K136" i="23"/>
  <c r="L136" i="23" s="1"/>
  <c r="K176" i="23"/>
  <c r="L176" i="23" s="1"/>
  <c r="K149" i="23"/>
  <c r="L149" i="23" s="1"/>
  <c r="K141" i="23"/>
  <c r="L141" i="23" s="1"/>
  <c r="Q41" i="23"/>
  <c r="R41" i="23" s="1"/>
  <c r="Q87" i="23"/>
  <c r="R87" i="23" s="1"/>
  <c r="K131" i="23"/>
  <c r="L131" i="23" s="1"/>
  <c r="K143" i="23"/>
  <c r="L143" i="23" s="1"/>
  <c r="K140" i="23"/>
  <c r="L140" i="23" s="1"/>
  <c r="K172" i="23"/>
  <c r="L172" i="23" s="1"/>
  <c r="K163" i="23"/>
  <c r="L163" i="23" s="1"/>
  <c r="Q36" i="23"/>
  <c r="R36" i="23" s="1"/>
  <c r="K138" i="23"/>
  <c r="L138" i="23" s="1"/>
  <c r="K180" i="23"/>
  <c r="L180" i="23" s="1"/>
  <c r="K118" i="23"/>
  <c r="L118" i="23" s="1"/>
  <c r="K128" i="23"/>
  <c r="L128" i="23" s="1"/>
  <c r="K173" i="23"/>
  <c r="L173" i="23" s="1"/>
  <c r="Q60" i="23"/>
  <c r="R60" i="23" s="1"/>
  <c r="Q62" i="23"/>
  <c r="R62" i="23" s="1"/>
  <c r="T8" i="1"/>
  <c r="V8" i="1"/>
  <c r="R72" i="23"/>
  <c r="R82" i="23"/>
  <c r="I9" i="24"/>
  <c r="J9" i="24" s="1"/>
  <c r="R83" i="23"/>
  <c r="U10" i="1"/>
  <c r="N24" i="18"/>
  <c r="J24" i="18"/>
  <c r="J22" i="18"/>
  <c r="Q25" i="18"/>
  <c r="S25" i="18"/>
  <c r="R66" i="23"/>
  <c r="D5" i="24"/>
  <c r="C2" i="24"/>
  <c r="C5" i="24"/>
  <c r="F38" i="1"/>
  <c r="C38" i="1"/>
  <c r="N38" i="1"/>
  <c r="N7" i="1"/>
  <c r="O38" i="1" s="1"/>
  <c r="N17" i="1"/>
  <c r="N15" i="1"/>
  <c r="N13" i="1"/>
  <c r="N21" i="1"/>
  <c r="N25" i="1"/>
  <c r="N9" i="1"/>
  <c r="N11" i="1"/>
  <c r="N19" i="1"/>
  <c r="N23" i="1"/>
  <c r="N27" i="1"/>
  <c r="C64" i="1"/>
  <c r="DD48" i="33" l="1"/>
  <c r="DD55" i="33" s="1"/>
  <c r="DC48" i="33"/>
  <c r="DC55" i="33" s="1"/>
  <c r="DD47" i="33"/>
  <c r="DD54" i="33" s="1"/>
  <c r="DC47" i="33"/>
  <c r="DC54" i="33" s="1"/>
  <c r="DE48" i="33"/>
  <c r="DE55" i="33" s="1"/>
  <c r="BF31" i="33"/>
  <c r="DE47" i="33"/>
  <c r="DE54" i="33" s="1"/>
  <c r="DC23" i="33"/>
  <c r="DC32" i="33" s="1"/>
  <c r="DE23" i="33"/>
  <c r="DE32" i="33" s="1"/>
  <c r="DD23" i="33"/>
  <c r="DD32" i="33" s="1"/>
  <c r="DE21" i="33"/>
  <c r="DE30" i="33" s="1"/>
  <c r="DD21" i="33"/>
  <c r="DD30" i="33" s="1"/>
  <c r="DC21" i="33"/>
  <c r="DC30" i="33" s="1"/>
  <c r="DE19" i="33"/>
  <c r="DE28" i="33" s="1"/>
  <c r="DD19" i="33"/>
  <c r="DD28" i="33" s="1"/>
  <c r="BI27" i="33"/>
  <c r="DC19" i="33"/>
  <c r="DC28" i="33" s="1"/>
  <c r="BC27" i="33"/>
  <c r="H10" i="22"/>
  <c r="R75" i="23"/>
  <c r="R76" i="23"/>
  <c r="D10" i="22"/>
  <c r="L5" i="22" s="1"/>
  <c r="Q5" i="18"/>
  <c r="F36" i="1"/>
  <c r="R43" i="23"/>
  <c r="R73" i="23"/>
  <c r="R44" i="23"/>
  <c r="F9" i="24"/>
  <c r="G9" i="24" s="1"/>
  <c r="BY42" i="33"/>
  <c r="CA42" i="33" s="1"/>
  <c r="BZ48" i="33"/>
  <c r="CA48" i="33" s="1"/>
  <c r="K19" i="22" s="1"/>
  <c r="L19" i="22" s="1"/>
  <c r="AC10" i="32" s="1"/>
  <c r="I8" i="24"/>
  <c r="J8" i="24" s="1"/>
  <c r="R81" i="23"/>
  <c r="R42" i="23"/>
  <c r="G19" i="24"/>
  <c r="R46" i="23"/>
  <c r="R84" i="23"/>
  <c r="R74" i="23"/>
  <c r="I14" i="24"/>
  <c r="J14" i="24" s="1"/>
  <c r="F21" i="24"/>
  <c r="G21" i="24" s="1"/>
  <c r="H100" i="23"/>
  <c r="R77" i="23"/>
  <c r="H99" i="23"/>
  <c r="D37" i="23"/>
  <c r="I3" i="24" s="1"/>
  <c r="I4" i="24" s="1"/>
  <c r="F20" i="24"/>
  <c r="D33" i="23"/>
  <c r="E33" i="23" s="1"/>
  <c r="D34" i="23"/>
  <c r="H9" i="23" s="1"/>
  <c r="H102" i="23"/>
  <c r="H101" i="23"/>
  <c r="L109" i="23"/>
  <c r="L106" i="23"/>
  <c r="H98" i="23"/>
  <c r="H103" i="23"/>
  <c r="F23" i="24"/>
  <c r="D40" i="23"/>
  <c r="E40" i="23" s="1"/>
  <c r="I15" i="24"/>
  <c r="J15" i="24" s="1"/>
  <c r="F22" i="24"/>
  <c r="K106" i="23"/>
  <c r="M106" i="23"/>
  <c r="O116" i="23"/>
  <c r="O117" i="23" s="1"/>
  <c r="D35" i="23"/>
  <c r="H3" i="24" s="1"/>
  <c r="S12" i="18" s="1"/>
  <c r="S26" i="18" s="1"/>
  <c r="M4" i="18"/>
  <c r="Q19" i="18" s="1"/>
  <c r="Q23" i="18"/>
  <c r="O4" i="18"/>
  <c r="S19" i="18" s="1"/>
  <c r="S23" i="18"/>
  <c r="R23" i="18"/>
  <c r="N4" i="18"/>
  <c r="R19" i="18" s="1"/>
  <c r="O15" i="1"/>
  <c r="O19" i="1"/>
  <c r="O17" i="1"/>
  <c r="O11" i="1"/>
  <c r="O23" i="1"/>
  <c r="O27" i="1"/>
  <c r="N53" i="1" s="1"/>
  <c r="O9" i="1"/>
  <c r="O7" i="1"/>
  <c r="P38" i="1" s="1"/>
  <c r="O13" i="1"/>
  <c r="O21" i="1"/>
  <c r="O25" i="1"/>
  <c r="C65" i="1"/>
  <c r="I97" i="23"/>
  <c r="DC22" i="33" l="1"/>
  <c r="DC31" i="33" s="1"/>
  <c r="DE22" i="33"/>
  <c r="DE31" i="33" s="1"/>
  <c r="DD22" i="33"/>
  <c r="DD31" i="33" s="1"/>
  <c r="I10" i="22"/>
  <c r="G10" i="22"/>
  <c r="F11" i="24"/>
  <c r="G11" i="24" s="1"/>
  <c r="G23" i="24"/>
  <c r="Q9" i="22"/>
  <c r="Q10" i="22" s="1"/>
  <c r="O9" i="22"/>
  <c r="O10" i="22" s="1"/>
  <c r="D125" i="23" s="1"/>
  <c r="E125" i="23" s="1"/>
  <c r="N9" i="22"/>
  <c r="N10" i="22" s="1"/>
  <c r="D124" i="23" s="1"/>
  <c r="E124" i="23" s="1"/>
  <c r="M9" i="22"/>
  <c r="F10" i="24"/>
  <c r="G10" i="24" s="1"/>
  <c r="F3" i="24"/>
  <c r="Q12" i="18" s="1"/>
  <c r="Q26" i="18" s="1"/>
  <c r="G20" i="24"/>
  <c r="J9" i="23"/>
  <c r="G22" i="24"/>
  <c r="I100" i="23"/>
  <c r="K100" i="23" s="1"/>
  <c r="G3" i="24"/>
  <c r="R12" i="18" s="1"/>
  <c r="R26" i="18" s="1"/>
  <c r="I98" i="23"/>
  <c r="K98" i="23" s="1"/>
  <c r="I99" i="23"/>
  <c r="J99" i="23" s="1"/>
  <c r="E37" i="23"/>
  <c r="D38" i="23"/>
  <c r="J3" i="24" s="1"/>
  <c r="J4" i="24" s="1"/>
  <c r="F13" i="24"/>
  <c r="G13" i="24" s="1"/>
  <c r="I103" i="23"/>
  <c r="K103" i="23" s="1"/>
  <c r="L103" i="23" s="1"/>
  <c r="E34" i="23"/>
  <c r="G9" i="23"/>
  <c r="P113" i="23"/>
  <c r="F12" i="24"/>
  <c r="G12" i="24" s="1"/>
  <c r="M107" i="23"/>
  <c r="I101" i="23"/>
  <c r="J101" i="23" s="1"/>
  <c r="O111" i="23"/>
  <c r="Q106" i="23"/>
  <c r="O106" i="23" s="1"/>
  <c r="O107" i="23" s="1"/>
  <c r="P111" i="23"/>
  <c r="L107" i="23"/>
  <c r="I102" i="23"/>
  <c r="K102" i="23" s="1"/>
  <c r="K107" i="23"/>
  <c r="O113" i="23"/>
  <c r="H4" i="24"/>
  <c r="E35" i="23"/>
  <c r="I9" i="23"/>
  <c r="K97" i="23"/>
  <c r="J97" i="23"/>
  <c r="P15" i="1"/>
  <c r="P19" i="1"/>
  <c r="P9" i="1"/>
  <c r="P21" i="1"/>
  <c r="P25" i="1"/>
  <c r="P27" i="1"/>
  <c r="P7" i="1"/>
  <c r="P13" i="1"/>
  <c r="P11" i="1"/>
  <c r="P17" i="1"/>
  <c r="P23" i="1"/>
  <c r="C66" i="1"/>
  <c r="M10" i="22" l="1"/>
  <c r="D123" i="23" s="1"/>
  <c r="E123" i="23" s="1"/>
  <c r="D129" i="23" s="1"/>
  <c r="J103" i="23"/>
  <c r="Q11" i="18"/>
  <c r="Q24" i="18" s="1"/>
  <c r="F4" i="24"/>
  <c r="J100" i="23"/>
  <c r="J98" i="23"/>
  <c r="K9" i="23"/>
  <c r="K99" i="23"/>
  <c r="L99" i="23" s="1"/>
  <c r="G4" i="24"/>
  <c r="E38" i="23"/>
  <c r="R11" i="18"/>
  <c r="R24" i="18" s="1"/>
  <c r="K101" i="23"/>
  <c r="L101" i="23" s="1"/>
  <c r="P106" i="23"/>
  <c r="P107" i="23" s="1"/>
  <c r="J102" i="23"/>
  <c r="S11" i="18"/>
  <c r="S24" i="18" s="1"/>
  <c r="D138" i="23"/>
  <c r="N5" i="18"/>
  <c r="M5" i="18"/>
  <c r="D131" i="23"/>
  <c r="N50" i="1"/>
  <c r="D136" i="23"/>
  <c r="L97" i="23"/>
  <c r="L102" i="23"/>
  <c r="Q11" i="1"/>
  <c r="Q17" i="1"/>
  <c r="Q7" i="1"/>
  <c r="Q9" i="1"/>
  <c r="Q21" i="1"/>
  <c r="Q13" i="1"/>
  <c r="Q23" i="1"/>
  <c r="Q15" i="1"/>
  <c r="Q19" i="1"/>
  <c r="Q25" i="1"/>
  <c r="Q27" i="1"/>
  <c r="N47" i="1" s="1"/>
  <c r="C67" i="1"/>
  <c r="C68" i="1" s="1"/>
  <c r="I29" i="1" s="1"/>
  <c r="D140" i="23"/>
  <c r="D137" i="23"/>
  <c r="L98" i="23"/>
  <c r="D139" i="23"/>
  <c r="L100" i="23"/>
  <c r="D130" i="23" l="1"/>
  <c r="E131" i="23"/>
  <c r="E133" i="23"/>
  <c r="R21" i="1"/>
  <c r="J53" i="1" s="1"/>
  <c r="R11" i="1"/>
  <c r="R19" i="1"/>
  <c r="R23" i="1"/>
  <c r="J50" i="1" s="1"/>
  <c r="R9" i="1"/>
  <c r="R27" i="1"/>
  <c r="J32" i="1" s="1"/>
  <c r="R7" i="1"/>
  <c r="R15" i="1"/>
  <c r="R25" i="1"/>
  <c r="J47" i="1" s="1"/>
  <c r="R13" i="1"/>
  <c r="R17" i="1"/>
  <c r="E129" i="23" l="1"/>
  <c r="E130" i="23"/>
  <c r="C133" i="23"/>
  <c r="D133" i="23"/>
  <c r="P35" i="1"/>
  <c r="Q35" i="1" s="1"/>
  <c r="D30" i="1" s="1"/>
  <c r="R22" i="18"/>
  <c r="Q4" i="18"/>
  <c r="R20" i="18" s="1"/>
  <c r="N35" i="1"/>
  <c r="M35" i="1" s="1"/>
  <c r="D26" i="1" s="1"/>
  <c r="M53" i="1"/>
  <c r="M47" i="1"/>
  <c r="M50" i="1"/>
  <c r="I32" i="1"/>
  <c r="T32" i="1"/>
  <c r="D32" i="1" s="1"/>
  <c r="I53" i="1"/>
  <c r="I47" i="1"/>
  <c r="Q38" i="1"/>
  <c r="I50" i="1"/>
  <c r="K47" i="1"/>
  <c r="F30" i="1" l="1"/>
  <c r="C30" i="1"/>
  <c r="P4" i="18"/>
  <c r="Q20" i="18" s="1"/>
  <c r="Q22" i="18"/>
  <c r="I35" i="1"/>
  <c r="O47" i="1"/>
  <c r="D46" i="1" s="1"/>
  <c r="C26" i="1"/>
  <c r="F26" i="1"/>
  <c r="K53" i="1"/>
  <c r="D43" i="1" s="1"/>
  <c r="D20" i="1"/>
  <c r="K41" i="1"/>
  <c r="D22" i="1" s="1"/>
  <c r="C32" i="1"/>
  <c r="F32" i="1"/>
  <c r="O50" i="1"/>
  <c r="D47" i="1" s="1"/>
  <c r="O53" i="1"/>
  <c r="D48" i="1" s="1"/>
  <c r="D41" i="1"/>
  <c r="K50" i="1"/>
  <c r="D42" i="1" s="1"/>
  <c r="K32" i="1"/>
  <c r="D16" i="1" s="1"/>
  <c r="C48" i="1" l="1"/>
  <c r="F48" i="1"/>
  <c r="C16" i="1"/>
  <c r="F16" i="1"/>
  <c r="F47" i="1"/>
  <c r="C47" i="1"/>
  <c r="F42" i="1"/>
  <c r="C42" i="1"/>
  <c r="F43" i="1"/>
  <c r="C43" i="1"/>
  <c r="F41" i="1"/>
  <c r="C41" i="1"/>
  <c r="F22" i="1"/>
  <c r="C22" i="1"/>
  <c r="C46" i="1"/>
  <c r="F46" i="1"/>
  <c r="R4" i="18"/>
  <c r="S20" i="18" s="1"/>
  <c r="K35" i="1"/>
  <c r="S22" i="18"/>
  <c r="J35" i="1"/>
  <c r="F20" i="1"/>
  <c r="C20" i="1"/>
  <c r="D18" i="1" l="1"/>
  <c r="F18" i="1" s="1"/>
  <c r="C18" i="1" l="1"/>
  <c r="AN26" i="33"/>
  <c r="AO26" i="33" s="1"/>
  <c r="AR26" i="33" l="1"/>
  <c r="BC18" i="33"/>
  <c r="AY27" i="33" s="1"/>
  <c r="AG26" i="33"/>
  <c r="AP26" i="33"/>
  <c r="AS26" i="33" s="1"/>
  <c r="BA18" i="33" l="1"/>
  <c r="AY25" i="33" s="1"/>
  <c r="CN26" i="33"/>
  <c r="AZ18" i="33"/>
  <c r="AY24" i="33" s="1"/>
  <c r="AY18" i="33"/>
  <c r="BB18" i="33"/>
  <c r="AY26" i="33" s="1"/>
  <c r="AQ26" i="33"/>
  <c r="B27" i="32"/>
  <c r="Z10" i="32"/>
  <c r="AE10" i="32" s="1"/>
  <c r="DU42" i="33" l="1"/>
  <c r="DU49" i="33" s="1"/>
  <c r="DV42" i="33"/>
  <c r="AZ27" i="33"/>
  <c r="DV39" i="33" s="1"/>
  <c r="DW48" i="33"/>
  <c r="DW55" i="33" s="1"/>
  <c r="DV48" i="33"/>
  <c r="DV55" i="33" s="1"/>
  <c r="DU48" i="33"/>
  <c r="DU55" i="33" s="1"/>
  <c r="AY23" i="33"/>
  <c r="B18" i="32"/>
  <c r="Z7" i="32"/>
  <c r="AE7" i="32" s="1"/>
  <c r="B21" i="32"/>
  <c r="BD18" i="33"/>
  <c r="AY28" i="33" s="1"/>
  <c r="CP26" i="33"/>
  <c r="CY18" i="33" s="1"/>
  <c r="CS29" i="33" s="1"/>
  <c r="CU18" i="33"/>
  <c r="CS25" i="33" s="1"/>
  <c r="CX18" i="33"/>
  <c r="CS28" i="33" s="1"/>
  <c r="DD49" i="33" s="1"/>
  <c r="CT18" i="33"/>
  <c r="CS24" i="33" s="1"/>
  <c r="DC38" i="33" s="1"/>
  <c r="CV18" i="33"/>
  <c r="CS26" i="33" s="1"/>
  <c r="CW18" i="33"/>
  <c r="CS27" i="33" s="1"/>
  <c r="B25" i="32"/>
  <c r="Z9" i="32"/>
  <c r="AE9" i="32" s="1"/>
  <c r="Z8" i="32"/>
  <c r="AE8" i="32" s="1"/>
  <c r="BA27" i="33"/>
  <c r="B23" i="32"/>
  <c r="I6" i="36" l="1"/>
  <c r="Z11" i="32"/>
  <c r="AE11" i="32" s="1"/>
  <c r="L18" i="22" s="1"/>
  <c r="DD36" i="33"/>
  <c r="DC36" i="33"/>
  <c r="DC37" i="33"/>
  <c r="DD37" i="33"/>
  <c r="DE43" i="33"/>
  <c r="DE50" i="33" s="1"/>
  <c r="DD43" i="33"/>
  <c r="DD50" i="33" s="1"/>
  <c r="DC43" i="33"/>
  <c r="DC50" i="33" s="1"/>
  <c r="DD56" i="33"/>
  <c r="DC49" i="33"/>
  <c r="DC56" i="33" s="1"/>
  <c r="D33" i="22"/>
  <c r="L7" i="22" s="1"/>
  <c r="DE38" i="33"/>
  <c r="DD38" i="33"/>
  <c r="H37" i="22"/>
  <c r="L16" i="22" s="1"/>
  <c r="H36" i="22"/>
  <c r="L10" i="22" s="1"/>
  <c r="D34" i="22"/>
  <c r="L8" i="22" s="1"/>
  <c r="D35" i="22"/>
  <c r="L9" i="22" s="1"/>
  <c r="CR31" i="33"/>
  <c r="Z6" i="32"/>
  <c r="AE6" i="32" s="1"/>
  <c r="DU36" i="33"/>
  <c r="DV36" i="33"/>
  <c r="DW36" i="33"/>
  <c r="DO18" i="33"/>
  <c r="DR20" i="33" s="1"/>
  <c r="DN18" i="33"/>
  <c r="DM18" i="33"/>
  <c r="DR19" i="33" s="1"/>
  <c r="DU39" i="33"/>
  <c r="DW39" i="33"/>
  <c r="AZ26" i="33"/>
  <c r="DU33" i="33" s="1"/>
  <c r="DV49" i="33"/>
  <c r="DW42" i="33"/>
  <c r="DW49" i="33" s="1"/>
  <c r="DE36" i="33"/>
  <c r="CU26" i="33"/>
  <c r="B33" i="32"/>
  <c r="AZ23" i="33"/>
  <c r="DU45" i="33" s="1"/>
  <c r="CU24" i="33"/>
  <c r="CU28" i="33"/>
  <c r="DE49" i="33"/>
  <c r="DE56" i="33" s="1"/>
  <c r="CU27" i="33"/>
  <c r="CU25" i="33"/>
  <c r="DE37" i="33"/>
  <c r="DU35" i="33"/>
  <c r="DW35" i="33"/>
  <c r="AZ24" i="33"/>
  <c r="DU44" i="33" s="1"/>
  <c r="DV35" i="33"/>
  <c r="AZ25" i="33"/>
  <c r="DU43" i="33" s="1"/>
  <c r="DW34" i="33"/>
  <c r="DV34" i="33"/>
  <c r="DU34" i="33"/>
  <c r="CU29" i="33"/>
  <c r="I6" i="35"/>
  <c r="DC41" i="33" l="1"/>
  <c r="DD41" i="33"/>
  <c r="DD46" i="33"/>
  <c r="DD53" i="33" s="1"/>
  <c r="DC46" i="33"/>
  <c r="DC53" i="33" s="1"/>
  <c r="DC45" i="33"/>
  <c r="DC52" i="33" s="1"/>
  <c r="DD45" i="33"/>
  <c r="DD52" i="33" s="1"/>
  <c r="DD44" i="33"/>
  <c r="DD51" i="33" s="1"/>
  <c r="DC44" i="33"/>
  <c r="DC51" i="33" s="1"/>
  <c r="DE46" i="33"/>
  <c r="DE53" i="33" s="1"/>
  <c r="D36" i="22"/>
  <c r="E36" i="22" s="1"/>
  <c r="DC35" i="33"/>
  <c r="H34" i="22"/>
  <c r="I34" i="22" s="1"/>
  <c r="D37" i="22"/>
  <c r="E37" i="22" s="1"/>
  <c r="H35" i="22"/>
  <c r="I35" i="22" s="1"/>
  <c r="DE44" i="33"/>
  <c r="DE51" i="33" s="1"/>
  <c r="E34" i="32"/>
  <c r="E35" i="32" s="1"/>
  <c r="F34" i="32"/>
  <c r="F35" i="32" s="1"/>
  <c r="E35" i="22"/>
  <c r="H34" i="32"/>
  <c r="H35" i="32" s="1"/>
  <c r="E33" i="22"/>
  <c r="I34" i="32"/>
  <c r="I35" i="32" s="1"/>
  <c r="I36" i="22"/>
  <c r="I37" i="22"/>
  <c r="H33" i="22"/>
  <c r="I33" i="22" s="1"/>
  <c r="G34" i="32"/>
  <c r="G35" i="32" s="1"/>
  <c r="E34" i="22"/>
  <c r="AH8" i="33"/>
  <c r="AE8" i="33"/>
  <c r="AG8" i="33"/>
  <c r="DW33" i="33"/>
  <c r="DV33" i="33"/>
  <c r="AZ28" i="33"/>
  <c r="DU20" i="33"/>
  <c r="DU27" i="33" s="1"/>
  <c r="DW20" i="33"/>
  <c r="DW27" i="33" s="1"/>
  <c r="DV20" i="33"/>
  <c r="DV27" i="33" s="1"/>
  <c r="DR21" i="33"/>
  <c r="DS19" i="33"/>
  <c r="DW18" i="33"/>
  <c r="DW25" i="33" s="1"/>
  <c r="DS20" i="33"/>
  <c r="DU18" i="33"/>
  <c r="DU25" i="33" s="1"/>
  <c r="DV18" i="33"/>
  <c r="DV25" i="33" s="1"/>
  <c r="DW44" i="33"/>
  <c r="DW51" i="33" s="1"/>
  <c r="DU51" i="33"/>
  <c r="DV44" i="33"/>
  <c r="DV51" i="33" s="1"/>
  <c r="DU52" i="33"/>
  <c r="DW45" i="33"/>
  <c r="DW52" i="33" s="1"/>
  <c r="DV45" i="33"/>
  <c r="DV52" i="33" s="1"/>
  <c r="DW43" i="33"/>
  <c r="DW50" i="33" s="1"/>
  <c r="DV43" i="33"/>
  <c r="DV50" i="33" s="1"/>
  <c r="DU50" i="33"/>
  <c r="DD35" i="33"/>
  <c r="DE35" i="33"/>
  <c r="DE45" i="33"/>
  <c r="DE52" i="33" s="1"/>
  <c r="DE41" i="33"/>
  <c r="R9" i="22" l="1"/>
  <c r="R10" i="22" s="1"/>
  <c r="DV21" i="33"/>
  <c r="DV28" i="33" s="1"/>
  <c r="DW21" i="33"/>
  <c r="DW28" i="33" s="1"/>
  <c r="DU21" i="33"/>
  <c r="DU28" i="33" s="1"/>
  <c r="AA3" i="33"/>
  <c r="AF3" i="33" s="1"/>
  <c r="AA4" i="33"/>
  <c r="AF4" i="33" s="1"/>
  <c r="AA5" i="33"/>
  <c r="AF5" i="33" s="1"/>
  <c r="Z5" i="33"/>
  <c r="AE5" i="33" s="1"/>
  <c r="Z4" i="33"/>
  <c r="Z3" i="33"/>
  <c r="AE3" i="33" s="1"/>
  <c r="Y3" i="33"/>
  <c r="AD3" i="33" s="1"/>
  <c r="Y5" i="33"/>
  <c r="AD5" i="33" s="1"/>
  <c r="Y4" i="33"/>
  <c r="AD4" i="33" s="1"/>
  <c r="AE10" i="33"/>
  <c r="AB4" i="33"/>
  <c r="AG4" i="33" s="1"/>
  <c r="AB3" i="33"/>
  <c r="AG3" i="33" s="1"/>
  <c r="AB5" i="33"/>
  <c r="AG5" i="33" s="1"/>
  <c r="DS21" i="33"/>
  <c r="DW19" i="33"/>
  <c r="DW26" i="33" s="1"/>
  <c r="DU19" i="33"/>
  <c r="DU26" i="33" s="1"/>
  <c r="DV19" i="33"/>
  <c r="DV26" i="33" s="1"/>
  <c r="DU23" i="33"/>
  <c r="DU30" i="33" s="1"/>
  <c r="DV23" i="33"/>
  <c r="DV30" i="33" s="1"/>
  <c r="DW23" i="33"/>
  <c r="DW30" i="33" s="1"/>
  <c r="DW22" i="33" l="1"/>
  <c r="DW29" i="33" s="1"/>
  <c r="DV22" i="33"/>
  <c r="DV29" i="33" s="1"/>
  <c r="DU22" i="33"/>
  <c r="DU29" i="33" s="1"/>
</calcChain>
</file>

<file path=xl/connections.xml><?xml version="1.0" encoding="utf-8"?>
<connections xmlns="http://schemas.openxmlformats.org/spreadsheetml/2006/main">
  <connection id="1" name="Bağlantı" type="4" refreshedVersion="5" background="1" saveData="1">
    <webPr sourceData="1" parsePre="1" consecutive="1" textDates="1" xl2000="1" url="http://www.nowgoal.cc/analysis/12027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" name="Bağlantı1" type="4" refreshedVersion="5" background="1" saveData="1">
    <webPr sourceData="1" parsePre="1" consecutive="1" textDates="1" xl2000="1" url="http://www.nowgoal.cc/analysis/13129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" name="Bağlantı2" type="4" refreshedVersion="5" background="1" saveData="1">
    <webPr sourceData="1" parsePre="1" consecutive="1" textDates="1" xl2000="1" url="http://www.nowgoal.cc/analysis/12570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" name="Bağlantı3" type="4" refreshedVersion="5" background="1" saveData="1">
    <webPr sourceData="1" parsePre="1" consecutive="1" textDates="1" xl2000="1" url="http://www.nowgoal.cc/analysis/12500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" name="Bağlantı4" type="4" refreshedVersion="5" background="1" saveData="1">
    <webPr sourceData="1" parsePre="1" consecutive="1" textDates="1" xl2000="1" url="http://www.nowgoal.cc/analysis/12497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" name="Bağlantı5" type="4" refreshedVersion="5" background="1" saveData="1">
    <webPr sourceData="1" parsePre="1" consecutive="1" textDates="1" xl2000="1" url="http://www.nowgoal.cc/analysis/12489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" name="Bağlantı6" type="4" refreshedVersion="5" background="1" saveData="1">
    <webPr sourceData="1" parsePre="1" consecutive="1" textDates="1" xl2000="1" url="http://www.nowgoal.cc/analysis/12497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" name="Bağlantı7" type="4" refreshedVersion="5" background="1" saveData="1">
    <webPr sourceData="1" parsePre="1" consecutive="1" textDates="1" xl2000="1" url="http://www.nowgoal.cc/analysis/12489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" name="Conexão" type="4" refreshedVersion="4" background="1" saveData="1">
    <webPr sourceData="1" parsePre="1" consecutive="1" textDates="1" xl2000="1" url="http://www.nowgoal.net/analysis/12324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" name="Conexão1" type="4" refreshedVersion="4" background="1" saveData="1">
    <webPr sourceData="1" parsePre="1" consecutive="1" textDates="1" xl2000="1" url="http://www.nowgoal.net/analysis/12324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" name="Conexão10" type="4" refreshedVersion="4" background="1" saveData="1">
    <webPr sourceData="1" parsePre="1" consecutive="1" textDates="1" xl2000="1" url="http://www.nowgoal.net/analysis/12328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" name="Conexão100" type="4" refreshedVersion="6" background="1" saveData="1">
    <webPr sourceData="1" parsePre="1" consecutive="1" textDates="1" xl2000="1" url="http://www.nowgoal.cc/analysis/12862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" name="Conexão1000" type="4" refreshedVersion="6" background="1" saveData="1">
    <webPr sourceData="1" parsePre="1" consecutive="1" textDates="1" xl2000="1" url="http://www.nowgoal.cc/analysis/12749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" name="Conexão1001" type="4" refreshedVersion="6" background="1" saveData="1">
    <webPr sourceData="1" parsePre="1" consecutive="1" textDates="1" xl2000="1" url="http://www.nowgoal.cc/analysis/12749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" name="Conexão1002" type="4" refreshedVersion="6" background="1" saveData="1">
    <webPr sourceData="1" parsePre="1" consecutive="1" textDates="1" xl2000="1" url="http://www.nowgoal.cc/analysis/12749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" name="Conexão1003" type="4" refreshedVersion="6" background="1" saveData="1">
    <webPr sourceData="1" parsePre="1" consecutive="1" textDates="1" xl2000="1" url="http://www.nowgoal.cc/analysis/12749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" name="Conexão1004" type="4" refreshedVersion="6" background="1" saveData="1">
    <webPr sourceData="1" parsePre="1" consecutive="1" textDates="1" xl2000="1" url="http://www.nowgoal.cc/analysis/12749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" name="Conexão1005" type="4" refreshedVersion="6" background="1" saveData="1">
    <webPr sourceData="1" parsePre="1" consecutive="1" textDates="1" xl2000="1" url="http://www.nowgoal.cc/analysis/12571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" name="Conexão1006" type="4" refreshedVersion="6" background="1" saveData="1">
    <webPr sourceData="1" parsePre="1" consecutive="1" textDates="1" xl2000="1" url="http://www.nowgoal.cc/analysis/12536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" name="Conexão1007" type="4" refreshedVersion="6" background="1" saveData="1">
    <webPr sourceData="1" parsePre="1" consecutive="1" textDates="1" xl2000="1" url="http://www.nowgoal.cc/analysis/1198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" name="Conexão1008" type="4" refreshedVersion="6" background="1" saveData="1">
    <webPr sourceData="1" parsePre="1" consecutive="1" textDates="1" xl2000="1" url="http://www.nowgoal.cc/analysis/11985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" name="Conexão1009" type="4" refreshedVersion="6" background="1" saveData="1">
    <webPr sourceData="1" parsePre="1" consecutive="1" textDates="1" xl2000="1" url="http://www.nowgoal.cc/analysis/11985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" name="Conexão101" type="4" refreshedVersion="6" background="1" saveData="1">
    <webPr sourceData="1" parsePre="1" consecutive="1" textDates="1" xl2000="1" url="http://www.nowgoal.cc/analysis/12862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" name="Conexão1010" type="4" refreshedVersion="6" background="1" saveData="1">
    <webPr sourceData="1" parsePre="1" consecutive="1" textDates="1" xl2000="1" url="http://www.nowgoal.cc/analysis/12690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" name="Conexão1011" type="4" refreshedVersion="6" background="1" saveData="1">
    <webPr sourceData="1" parsePre="1" consecutive="1" textDates="1" xl2000="1" url="http://www.nowgoal.cc/analysis/11983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" name="Conexão1012" type="4" refreshedVersion="6" background="1" saveData="1">
    <webPr sourceData="1" parsePre="1" consecutive="1" textDates="1" xl2000="1" url="http://www.nowgoal.cc/analysis/11983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" name="Conexão1013" type="4" refreshedVersion="6" background="1" saveData="1">
    <webPr sourceData="1" parsePre="1" consecutive="1" textDates="1" xl2000="1" url="http://www.nowgoal.cc/analysis/13024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" name="Conexão1014" type="4" refreshedVersion="6" background="1" saveData="1">
    <webPr sourceData="1" parsePre="1" consecutive="1" textDates="1" xl2000="1" url="http://www.nowgoal.cc/analysis/11983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" name="Conexão1015" type="4" refreshedVersion="6" background="1" saveData="1">
    <webPr sourceData="1" parsePre="1" consecutive="1" textDates="1" xl2000="1" url="http://www.nowgoal.cc/analysis/13299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" name="Conexão1016" type="4" refreshedVersion="6" background="1" saveData="1">
    <webPr sourceData="1" parsePre="1" consecutive="1" textDates="1" xl2000="1" url="http://www.nowgoal.cc/analysis/13282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" name="Conexão1017" type="4" refreshedVersion="6" background="1" saveData="1">
    <webPr sourceData="1" parsePre="1" consecutive="1" textDates="1" xl2000="1" url="http://www.nowgoal.cc/analysis/13206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" name="Conexão1018" type="4" refreshedVersion="6" background="1" saveData="1">
    <webPr sourceData="1" parsePre="1" consecutive="1" textDates="1" xl2000="1" url="http://www.nowgoal.cc/analysis/13206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" name="Conexão1019" type="4" refreshedVersion="6" background="1" saveData="1">
    <webPr sourceData="1" parsePre="1" consecutive="1" textDates="1" xl2000="1" url="http://www.nowgoal.cc/analysis/13206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" name="Conexão102" type="4" refreshedVersion="6" background="1" saveData="1">
    <webPr sourceData="1" parsePre="1" consecutive="1" textDates="1" xl2000="1" url="http://www.nowgoal.cc/analysis/12862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" name="Conexão1020" type="4" refreshedVersion="6" background="1" saveData="1">
    <webPr sourceData="1" parsePre="1" consecutive="1" textDates="1" xl2000="1" url="http://www.nowgoal.cc/analysis/13299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" name="Conexão1021" type="4" refreshedVersion="6" background="1" saveData="1">
    <webPr sourceData="1" parsePre="1" consecutive="1" textDates="1" xl2000="1" url="http://www.nowgoal.cc/analysis/13206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" name="Conexão1022" type="4" refreshedVersion="6" background="1" saveData="1">
    <webPr sourceData="1" parsePre="1" consecutive="1" textDates="1" xl2000="1" url="http://www.nowgoal.cc/analysis/13206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" name="Conexão1023" type="4" refreshedVersion="6" background="1" saveData="1">
    <webPr sourceData="1" parsePre="1" consecutive="1" textDates="1" xl2000="1" url="http://www.nowgoal.cc/analysis/13206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" name="Conexão1024" type="4" refreshedVersion="6" background="1" saveData="1">
    <webPr sourceData="1" parsePre="1" consecutive="1" textDates="1" xl2000="1" url="http://www.nowgoal.cc/analysis/13290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" name="Conexão1025" type="4" refreshedVersion="6" background="1" saveData="1">
    <webPr sourceData="1" parsePre="1" consecutive="1" textDates="1" xl2000="1" url="http://www.nowgoal.cc/analysis/13299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" name="Conexão1026" type="4" refreshedVersion="6" background="1" saveData="1">
    <webPr sourceData="1" parsePre="1" consecutive="1" textDates="1" xl2000="1" url="http://www.nowgoal.cc/analysis/13299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2" name="Conexão1027" type="4" refreshedVersion="6" background="1" saveData="1">
    <webPr sourceData="1" parsePre="1" consecutive="1" textDates="1" xl2000="1" url="http://www.nowgoal.cc/analysis/12945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3" name="Conexão1028" type="4" refreshedVersion="6" background="1" saveData="1">
    <webPr sourceData="1" parsePre="1" consecutive="1" textDates="1" xl2000="1" url="http://www.nowgoal.cc/analysis/12945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4" name="Conexão1029" type="4" refreshedVersion="6" background="1" saveData="1">
    <webPr sourceData="1" parsePre="1" consecutive="1" textDates="1" xl2000="1" url="http://www.nowgoal.cc/analysis/12559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5" name="Conexão103" type="4" refreshedVersion="6" background="1" saveData="1">
    <webPr sourceData="1" parsePre="1" consecutive="1" textDates="1" xl2000="1" url="http://www.nowgoal.cc/analysis/13255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6" name="Conexão1030" type="4" refreshedVersion="6" background="1" saveData="1">
    <webPr sourceData="1" parsePre="1" consecutive="1" textDates="1" xl2000="1" url="http://www.nowgoal.cc/analysis/12945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7" name="Conexão1031" type="4" refreshedVersion="6" background="1" saveData="1">
    <webPr sourceData="1" parsePre="1" consecutive="1" textDates="1" xl2000="1" url="http://www.nowgoal.cc/analysis/12945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8" name="Conexão1032" type="4" refreshedVersion="6" background="1" saveData="1">
    <webPr sourceData="1" parsePre="1" consecutive="1" textDates="1" xl2000="1" url="http://www.nowgoal.cc/analysis/13292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9" name="Conexão1033" type="4" refreshedVersion="6" background="1" saveData="1">
    <webPr sourceData="1" parsePre="1" consecutive="1" textDates="1" xl2000="1" url="http://www.nowgoal.cc/analysis/13292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0" name="Conexão1034" type="4" refreshedVersion="6" background="1" saveData="1">
    <webPr sourceData="1" parsePre="1" consecutive="1" textDates="1" xl2000="1" url="http://www.nowgoal.cc/analysis/13282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1" name="Conexão1035" type="4" refreshedVersion="6" background="1" saveData="1">
    <webPr sourceData="1" parsePre="1" consecutive="1" textDates="1" xl2000="1" url="http://www.nowgoal.cc/analysis/13285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2" name="Conexão1036" type="4" refreshedVersion="6" background="1" saveData="1">
    <webPr sourceData="1" parsePre="1" consecutive="1" textDates="1" xl2000="1" url="http://www.nowgoal.cc/analysis/13282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3" name="Conexão1037" type="4" refreshedVersion="6" background="1" saveData="1">
    <webPr sourceData="1" parsePre="1" consecutive="1" textDates="1" xl2000="1" url="http://www.nowgoal.cc/analysis/13282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4" name="Conexão1038" type="4" refreshedVersion="6" background="1" saveData="1">
    <webPr sourceData="1" parsePre="1" consecutive="1" textDates="1" xl2000="1" url="http://www.nowgoal.cc/analysis/13282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5" name="Conexão1039" type="4" refreshedVersion="6" background="1" saveData="1">
    <webPr sourceData="1" parsePre="1" consecutive="1" textDates="1" xl2000="1" url="http://www.nowgoal.cc/analysis/13282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6" name="Conexão104" type="4" refreshedVersion="6" background="1" saveData="1">
    <webPr sourceData="1" parsePre="1" consecutive="1" textDates="1" xl2000="1" url="http://www.nowgoal.cc/analysis/13255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7" name="Conexão1040" type="4" refreshedVersion="6" background="1" saveData="1">
    <webPr sourceData="1" parsePre="1" consecutive="1" textDates="1" xl2000="1" url="http://www.nowgoal.cc/analysis/13286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8" name="Conexão1041" type="4" refreshedVersion="6" background="1" saveData="1">
    <webPr sourceData="1" parsePre="1" consecutive="1" textDates="1" xl2000="1" url="http://www.nowgoal.cc/analysis/13078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9" name="Conexão1042" type="4" refreshedVersion="6" background="1" saveData="1">
    <webPr sourceData="1" parsePre="1" consecutive="1" textDates="1" xl2000="1" url="http://www.nowgoal.cc/analysis/13078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0" name="Conexão1043" type="4" refreshedVersion="6" background="1" saveData="1">
    <webPr sourceData="1" parsePre="1" consecutive="1" textDates="1" xl2000="1" url="http://www.nowgoal.cc/analysis/13078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1" name="Conexão1044" type="4" refreshedVersion="6" background="1" saveData="1">
    <webPr sourceData="1" parsePre="1" consecutive="1" textDates="1" xl2000="1" url="http://www.nowgoal.cc/analysis/13285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2" name="Conexão1045" type="4" refreshedVersion="6" background="1" saveData="1">
    <webPr sourceData="1" parsePre="1" consecutive="1" textDates="1" xl2000="1" url="http://www.nowgoal.cc/analysis/12712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3" name="Conexão1046" type="4" refreshedVersion="6" background="1" saveData="1">
    <webPr sourceData="1" parsePre="1" consecutive="1" textDates="1" xl2000="1" url="http://www.nowgoal.cc/analysis/12712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4" name="Conexão1047" type="4" refreshedVersion="6" background="1" saveData="1">
    <webPr sourceData="1" parsePre="1" consecutive="1" textDates="1" xl2000="1" url="http://www.nowgoal.cc/analysis/12960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5" name="Conexão1048" type="4" refreshedVersion="6" background="1" saveData="1">
    <webPr sourceData="1" parsePre="1" consecutive="1" textDates="1" xl2000="1" url="http://www.nowgoal.cc/analysis/12960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6" name="Conexão1049" type="4" refreshedVersion="6" background="1" saveData="1">
    <webPr sourceData="1" parsePre="1" consecutive="1" textDates="1" xl2000="1" url="http://www.nowgoal.cc/analysis/13081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7" name="Conexão105" type="4" refreshedVersion="6" background="1" saveData="1">
    <webPr sourceData="1" parsePre="1" consecutive="1" textDates="1" xl2000="1" url="http://www.nowgoal.cc/analysis/13255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8" name="Conexão1050" type="4" refreshedVersion="6" background="1" saveData="1">
    <webPr sourceData="1" parsePre="1" consecutive="1" textDates="1" xl2000="1" url="http://www.nowgoal.cc/analysis/13081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9" name="Conexão1051" type="4" refreshedVersion="6" background="1" saveData="1">
    <webPr sourceData="1" parsePre="1" consecutive="1" textDates="1" xl2000="1" url="http://www.nowgoal.cc/analysis/1237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0" name="Conexão1052" type="4" refreshedVersion="6" background="1" saveData="1">
    <webPr sourceData="1" parsePre="1" consecutive="1" textDates="1" xl2000="1" url="http://www.nowgoal.cc/analysis/12373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1" name="Conexão1053" type="4" refreshedVersion="6" background="1" saveData="1">
    <webPr sourceData="1" parsePre="1" consecutive="1" textDates="1" xl2000="1" url="http://www.nowgoal.cc/analysis/12327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2" name="Conexão1054" type="4" refreshedVersion="6" background="1" saveData="1">
    <webPr sourceData="1" parsePre="1" consecutive="1" textDates="1" xl2000="1" url="http://www.nowgoal.cc/analysis/12327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3" name="Conexão1055" type="4" refreshedVersion="6" background="1" saveData="1">
    <webPr sourceData="1" parsePre="1" consecutive="1" textDates="1" xl2000="1" url="http://www.nowgoal.cc/analysis/12327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4" name="Conexão1056" type="4" refreshedVersion="6" background="1" saveData="1">
    <webPr sourceData="1" parsePre="1" consecutive="1" textDates="1" xl2000="1" url="http://www.nowgoal.cc/analysis/12327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5" name="Conexão1057" type="4" refreshedVersion="6" background="1" saveData="1">
    <webPr sourceData="1" parsePre="1" consecutive="1" textDates="1" xl2000="1" url="http://www.nowgoal.cc/analysis/11977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6" name="Conexão1058" type="4" refreshedVersion="6" background="1" saveData="1">
    <webPr sourceData="1" parsePre="1" consecutive="1" textDates="1" xl2000="1" url="http://www.nowgoal.cc/analysis/11977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7" name="Conexão1059" type="4" refreshedVersion="6" background="1" saveData="1">
    <webPr sourceData="1" parsePre="1" consecutive="1" textDates="1" xl2000="1" url="http://www.nowgoal.cc/analysis/11977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8" name="Conexão106" type="4" refreshedVersion="6" background="1" saveData="1">
    <webPr sourceData="1" parsePre="1" consecutive="1" textDates="1" xl2000="1" url="http://www.nowgoal.cc/analysis/12115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9" name="Conexão1060" type="4" refreshedVersion="6" background="1" saveData="1">
    <webPr sourceData="1" parsePre="1" consecutive="1" textDates="1" xl2000="1" url="http://www.nowgoal.cc/analysis/11977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0" name="Conexão1061" type="4" refreshedVersion="6" background="1" saveData="1">
    <webPr sourceData="1" parsePre="1" consecutive="1" textDates="1" xl2000="1" url="http://www.nowgoal.cc/analysis/11977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1" name="Conexão1062" type="4" refreshedVersion="6" background="1" saveData="1">
    <webPr sourceData="1" parsePre="1" consecutive="1" textDates="1" xl2000="1" url="http://www.nowgoal.cc/analysis/13271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2" name="Conexão1063" type="4" refreshedVersion="6" background="1" saveData="1">
    <webPr sourceData="1" parsePre="1" consecutive="1" textDates="1" xl2000="1" url="http://www.nowgoal.cc/analysis/13275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3" name="Conexão1064" type="4" refreshedVersion="6" background="1" saveData="1">
    <webPr sourceData="1" parsePre="1" consecutive="1" textDates="1" xl2000="1" url="http://www.nowgoal.cc/analysis/11977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4" name="Conexão1065" type="4" refreshedVersion="6" background="1" saveData="1">
    <webPr sourceData="1" parsePre="1" consecutive="1" textDates="1" xl2000="1" url="http://www.nowgoal.cc/analysis/12327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5" name="Conexão1066" type="4" refreshedVersion="6" background="1" saveData="1">
    <webPr sourceData="1" parsePre="1" consecutive="1" textDates="1" xl2000="1" url="http://www.nowgoal.cc/analysis/1237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6" name="Conexão1067" type="4" refreshedVersion="6" background="1" saveData="1">
    <webPr sourceData="1" parsePre="1" consecutive="1" textDates="1" xl2000="1" url="http://www.nowgoal.cc/analysis/12373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7" name="Conexão1068" type="4" refreshedVersion="6" background="1" saveData="1">
    <webPr sourceData="1" parsePre="1" consecutive="1" textDates="1" xl2000="1" url="http://www.nowgoal.cc/analysis/13300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8" name="Conexão1069" type="4" refreshedVersion="6" background="1" saveData="1">
    <webPr sourceData="1" parsePre="1" consecutive="1" textDates="1" xl2000="1" url="http://www.nowgoal.cc/analysis/13206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9" name="Conexão107" type="4" refreshedVersion="6" background="1" saveData="1">
    <webPr sourceData="1" parsePre="1" consecutive="1" textDates="1" xl2000="1" url="http://www.nowgoal.cc/analysis/12115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0" name="Conexão1070" type="4" refreshedVersion="6" background="1" saveData="1">
    <webPr sourceData="1" parsePre="1" consecutive="1" textDates="1" xl2000="1" url="http://www.nowgoal.cc/analysis/13206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1" name="Conexão1071" type="4" refreshedVersion="6" background="1" saveData="1">
    <webPr sourceData="1" parsePre="1" consecutive="1" textDates="1" xl2000="1" url="http://www.nowgoal.cc/analysis/1237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2" name="Conexão1072" type="4" refreshedVersion="6" background="1" saveData="1">
    <webPr sourceData="1" parsePre="1" consecutive="1" textDates="1" xl2000="1" url="http://www.nowgoal.cc/analysis/13300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3" name="Conexão1073" type="4" refreshedVersion="6" background="1" saveData="1">
    <webPr sourceData="1" parsePre="1" consecutive="1" textDates="1" xl2000="1" url="http://www.nowgoal.cc/analysis/13206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4" name="Conexão1074" type="4" refreshedVersion="6" background="1" saveData="1">
    <webPr sourceData="1" parsePre="1" consecutive="1" textDates="1" xl2000="1" url="http://www.nowgoal.cc/analysis/1237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5" name="Conexão1075" type="4" refreshedVersion="6" background="1" saveData="1">
    <webPr sourceData="1" parsePre="1" consecutive="1" textDates="1" xl2000="1" url="http://www.nowgoal.cc/analysis/12373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6" name="Conexão1076" type="4" refreshedVersion="6" background="1" saveData="1">
    <webPr sourceData="1" parsePre="1" consecutive="1" textDates="1" xl2000="1" url="http://www.nowgoal.cc/analysis/12373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7" name="Conexão1077" type="4" refreshedVersion="6" background="1" saveData="1">
    <webPr sourceData="1" parsePre="1" consecutive="1" textDates="1" xl2000="1" url="http://www.nowgoal.cc/analysis/13282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8" name="Conexão1078" type="4" refreshedVersion="6" background="1" saveData="1">
    <webPr sourceData="1" parsePre="1" consecutive="1" textDates="1" xl2000="1" url="http://www.nowgoal.cc/analysis/13282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9" name="Conexão1079" type="4" refreshedVersion="6" background="1" saveData="1">
    <webPr sourceData="1" parsePre="1" consecutive="1" textDates="1" xl2000="1" url="http://www.nowgoal.cc/analysis/13282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0" name="Conexão108" type="4" refreshedVersion="6" background="1" saveData="1">
    <webPr sourceData="1" parsePre="1" consecutive="1" textDates="1" xl2000="1" url="http://www.nowgoal.cc/analysis/12115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1" name="Conexão1080" type="4" refreshedVersion="6" background="1" saveData="1">
    <webPr sourceData="1" parsePre="1" consecutive="1" textDates="1" xl2000="1" url="http://www.nowgoal.cc/analysis/13282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2" name="Conexão1081" type="4" refreshedVersion="6" background="1" saveData="1">
    <webPr sourceData="1" parsePre="1" consecutive="1" textDates="1" xl2000="1" url="http://www.nowgoal.cc/analysis/1327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3" name="Conexão1082" type="4" refreshedVersion="6" background="1" saveData="1">
    <webPr sourceData="1" parsePre="1" consecutive="1" textDates="1" xl2000="1" url="http://www.nowgoal.cc/analysis/13206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4" name="Conexão1083" type="4" refreshedVersion="6" background="1" saveData="1">
    <webPr sourceData="1" parsePre="1" consecutive="1" textDates="1" xl2000="1" url="http://www.nowgoal.cc/analysis/13282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5" name="Conexão1084" type="4" refreshedVersion="6" background="1" saveData="1">
    <webPr sourceData="1" parsePre="1" consecutive="1" textDates="1" xl2000="1" url="http://www.nowgoal.cc/analysis/13282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6" name="Conexão1085" type="4" refreshedVersion="6" background="1" saveData="1">
    <webPr sourceData="1" parsePre="1" consecutive="1" textDates="1" xl2000="1" url="http://www.nowgoal.cc/analysis/13282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7" name="Conexão1086" type="4" refreshedVersion="6" background="1" saveData="1">
    <webPr sourceData="1" parsePre="1" consecutive="1" textDates="1" xl2000="1" url="http://www.nowgoal.cc/analysis/13282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8" name="Conexão1087" type="4" refreshedVersion="6" background="1" saveData="1">
    <webPr sourceData="1" parsePre="1" consecutive="1" textDates="1" xl2000="1" url="http://www.nowgoal.cc/analysis/12327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9" name="Conexão1088" type="4" refreshedVersion="6" background="1" saveData="1">
    <webPr sourceData="1" parsePre="1" consecutive="1" textDates="1" xl2000="1" url="http://www.nowgoal.cc/analysis/12327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0" name="Conexão1089" type="4" refreshedVersion="6" background="1" saveData="1">
    <webPr sourceData="1" parsePre="1" consecutive="1" textDates="1" xl2000="1" url="http://www.nowgoal.cc/analysis/13282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1" name="Conexão109" type="4" refreshedVersion="6" background="1" saveData="1">
    <webPr sourceData="1" parsePre="1" consecutive="1" textDates="1" xl2000="1" url="http://www.nowgoal.cc/analysis/12115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2" name="Conexão1090" type="4" refreshedVersion="6" background="1" saveData="1">
    <webPr sourceData="1" parsePre="1" consecutive="1" textDates="1" xl2000="1" url="http://www.nowgoal.cc/analysis/13282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3" name="Conexão1091" type="4" refreshedVersion="6" background="1" saveData="1">
    <webPr sourceData="1" parsePre="1" consecutive="1" textDates="1" xl2000="1" url="http://www.nowgoal.cc/analysis/13282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4" name="Conexão1092" type="4" refreshedVersion="6" background="1" saveData="1">
    <webPr sourceData="1" parsePre="1" consecutive="1" textDates="1" xl2000="1" url="http://www.nowgoal.cc/analysis/13275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5" name="Conexão1093" type="4" refreshedVersion="6" background="1" saveData="1">
    <webPr sourceData="1" parsePre="1" consecutive="1" textDates="1" xl2000="1" url="http://www.nowgoal.cc/analysis/11977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6" name="Conexão1094" type="4" refreshedVersion="6" background="1" saveData="1">
    <webPr sourceData="1" parsePre="1" consecutive="1" textDates="1" xl2000="1" url="http://www.nowgoal.cc/analysis/11977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7" name="Conexão1095" type="4" refreshedVersion="6" background="1" saveData="1">
    <webPr sourceData="1" parsePre="1" consecutive="1" textDates="1" xl2000="1" url="http://www.nowgoal.cc/analysis/11977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8" name="Conexão1096" type="4" refreshedVersion="6" background="1" saveData="1">
    <webPr sourceData="1" parsePre="1" consecutive="1" textDates="1" xl2000="1" url="http://www.nowgoal.cc/analysis/11977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9" name="Conexão1097" type="4" refreshedVersion="6" background="1" saveData="1">
    <webPr sourceData="1" parsePre="1" consecutive="1" textDates="1" xl2000="1" url="http://www.nowgoal.cc/analysis/13271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0" name="Conexão1098" type="4" refreshedVersion="6" background="1" saveData="1">
    <webPr sourceData="1" parsePre="1" consecutive="1" textDates="1" xl2000="1" url="http://www.nowgoal.cc/analysis/13271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1" name="Conexão1099" type="4" refreshedVersion="6" background="1" saveData="1">
    <webPr sourceData="1" parsePre="1" consecutive="1" textDates="1" xl2000="1" url="http://www.nowgoal.cc/analysis/13271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2" name="Conexão11" type="4" refreshedVersion="4" background="1" saveData="1">
    <webPr sourceData="1" parsePre="1" consecutive="1" textDates="1" xl2000="1" url="http://www.nowgoal.net/analysis/12328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3" name="Conexão110" type="4" refreshedVersion="6" background="1" saveData="1">
    <webPr sourceData="1" parsePre="1" consecutive="1" textDates="1" xl2000="1" url="http://www.nowgoal.cc/analysis/13255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4" name="Conexão1100" type="4" refreshedVersion="6" background="1" saveData="1">
    <webPr sourceData="1" parsePre="1" consecutive="1" textDates="1" xl2000="1" url="http://www.nowgoal.cc/analysis/13271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5" name="Conexão1101" type="4" refreshedVersion="6" background="1" saveData="1">
    <webPr sourceData="1" parsePre="1" consecutive="1" textDates="1" xl2000="1" url="http://www.nowgoal.cc/analysis/12327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6" name="Conexão1102" type="4" refreshedVersion="6" background="1" saveData="1">
    <webPr sourceData="1" parsePre="1" consecutive="1" textDates="1" xl2000="1" url="http://www.nowgoal.cc/analysis/12327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7" name="Conexão1103" type="4" refreshedVersion="6" background="1" saveData="1">
    <webPr sourceData="1" parsePre="1" consecutive="1" textDates="1" xl2000="1" url="http://www.nowgoal.cc/analysis/13275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8" name="Conexão1104" type="4" refreshedVersion="6" background="1" saveData="1">
    <webPr sourceData="1" parsePre="1" consecutive="1" textDates="1" xl2000="1" url="http://www.nowgoal.cc/analysis/13271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9" name="Conexão1105" type="4" refreshedVersion="6" background="1" saveData="1">
    <webPr sourceData="1" parsePre="1" consecutive="1" textDates="1" xl2000="1" url="http://www.nowgoal.cc/analysis/11977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0" name="Conexão1106" type="4" refreshedVersion="6" background="1" saveData="1">
    <webPr sourceData="1" parsePre="1" consecutive="1" textDates="1" xl2000="1" url="http://www.nowgoal.cc/analysis/13282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1" name="Conexão1107" type="4" refreshedVersion="6" background="1" saveData="1">
    <webPr sourceData="1" parsePre="1" consecutive="1" textDates="1" xl2000="1" url="http://www.nowgoal.cc/analysis/13282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2" name="Conexão1108" type="4" refreshedVersion="6" background="1" saveData="1">
    <webPr sourceData="1" parsePre="1" consecutive="1" textDates="1" xl2000="1" url="http://www.nowgoal.cc/analysis/12327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3" name="Conexão1109" type="4" refreshedVersion="6" background="1" saveData="1">
    <webPr sourceData="1" parsePre="1" consecutive="1" textDates="1" xl2000="1" url="http://www.nowgoal.cc/analysis/12327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4" name="Conexão111" type="4" refreshedVersion="6" background="1" saveData="1">
    <webPr sourceData="1" parsePre="1" consecutive="1" textDates="1" xl2000="1" url="http://www.nowgoal.cc/analysis/12590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5" name="Conexão1110" type="4" refreshedVersion="6" background="1" saveData="1">
    <webPr sourceData="1" parsePre="1" consecutive="1" textDates="1" xl2000="1" url="http://www.nowgoal.cc/analysis/12327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6" name="Conexão1111" type="4" refreshedVersion="6" background="1" saveData="1">
    <webPr sourceData="1" parsePre="1" consecutive="1" textDates="1" xl2000="1" url="http://www.nowgoal.cc/analysis/12327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7" name="Conexão1112" type="4" refreshedVersion="6" background="1" saveData="1">
    <webPr sourceData="1" parsePre="1" consecutive="1" textDates="1" xl2000="1" url="http://www.nowgoal.cc/analysis/12327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8" name="Conexão1113" type="4" refreshedVersion="6" background="1" saveData="1">
    <webPr sourceData="1" parsePre="1" consecutive="1" textDates="1" xl2000="1" url="http://www.nowgoal.cc/analysis/12327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9" name="Conexão1114" type="4" refreshedVersion="6" background="1" saveData="1">
    <webPr sourceData="1" parsePre="1" consecutive="1" textDates="1" xl2000="1" url="http://www.nowgoal.cc/analysis/12327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0" name="Conexão1115" type="4" refreshedVersion="6" background="1" saveData="1">
    <webPr sourceData="1" parsePre="1" consecutive="1" textDates="1" xl2000="1" url="http://www.nowgoal.cc/analysis/12327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1" name="Conexão1116" type="4" refreshedVersion="6" background="1" saveData="1">
    <webPr sourceData="1" parsePre="1" consecutive="1" textDates="1" xl2000="1" url="http://www.nowgoal.cc/analysis/12327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2" name="Conexão1117" type="4" refreshedVersion="6" background="1" saveData="1">
    <webPr sourceData="1" parsePre="1" consecutive="1" textDates="1" xl2000="1" url="http://www.nowgoal.cc/analysis/12327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3" name="Conexão1118" type="4" refreshedVersion="6" background="1" saveData="1">
    <webPr sourceData="1" parsePre="1" consecutive="1" textDates="1" xl2000="1" url="http://www.nowgoal.cc/analysis/12327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4" name="Conexão1119" type="4" refreshedVersion="6" background="1" saveData="1">
    <webPr sourceData="1" parsePre="1" consecutive="1" textDates="1" xl2000="1" url="http://www.nowgoal.cc/analysis/13199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5" name="Conexão112" type="4" refreshedVersion="6" background="1" saveData="1">
    <webPr sourceData="1" parsePre="1" consecutive="1" textDates="1" xl2000="1" url="http://www.nowgoal.cc/analysis/12893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6" name="Conexão1120" type="4" refreshedVersion="6" background="1" saveData="1">
    <webPr sourceData="1" parsePre="1" consecutive="1" textDates="1" xl2000="1" url="http://www.nowgoal.cc/analysis/12327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7" name="Conexão1121" type="4" refreshedVersion="6" background="1" saveData="1">
    <webPr sourceData="1" parsePre="1" consecutive="1" textDates="1" xl2000="1" url="http://www.nowgoal.cc/analysis/13184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8" name="Conexão1122" type="4" refreshedVersion="6" background="1" saveData="1">
    <webPr sourceData="1" parsePre="1" consecutive="1" textDates="1" xl2000="1" url="http://www.nowgoal.cc/analysis/12327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9" name="Conexão1123" type="4" refreshedVersion="6" background="1" saveData="1">
    <webPr sourceData="1" parsePre="1" consecutive="1" textDates="1" xl2000="1" url="http://www.nowgoal.cc/analysis/12327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0" name="Conexão1124" type="4" refreshedVersion="6" background="1" saveData="1">
    <webPr sourceData="1" parsePre="1" consecutive="1" textDates="1" xl2000="1" url="http://www.nowgoal.cc/analysis/12327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1" name="Conexão1125" type="4" refreshedVersion="6" background="1" saveData="1">
    <webPr sourceData="1" parsePre="1" consecutive="1" textDates="1" xl2000="1" url="http://www.nowgoal.cc/analysis/12327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2" name="Conexão1126" type="4" refreshedVersion="6" background="1" saveData="1">
    <webPr sourceData="1" parsePre="1" consecutive="1" textDates="1" xl2000="1" url="http://www.nowgoal.cc/analysis/12851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3" name="Conexão1127" type="4" refreshedVersion="6" background="1" saveData="1">
    <webPr sourceData="1" parsePre="1" consecutive="1" textDates="1" xl2000="1" url="http://www.nowgoal.cc/analysis/13285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4" name="Conexão1128" type="4" refreshedVersion="6" background="1" saveData="1">
    <webPr sourceData="1" parsePre="1" consecutive="1" textDates="1" xl2000="1" url="http://www.nowgoal.cc/analysis/13299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5" name="Conexão1129" type="4" refreshedVersion="6" background="1" saveData="1">
    <webPr sourceData="1" parsePre="1" consecutive="1" textDates="1" xl2000="1" url="http://www.nowgoal.cc/analysis/12560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6" name="Conexão113" type="4" refreshedVersion="6" background="1" saveData="1">
    <webPr sourceData="1" parsePre="1" consecutive="1" textDates="1" xl2000="1" url="http://www.nowgoal.cc/analysis/12893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7" name="Conexão1130" type="4" refreshedVersion="6" background="1" saveData="1">
    <webPr sourceData="1" parsePre="1" consecutive="1" textDates="1" xl2000="1" url="http://www.nowgoal.cc/analysis/12327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8" name="Conexão1131" type="4" refreshedVersion="6" background="1" saveData="1">
    <webPr sourceData="1" parsePre="1" consecutive="1" textDates="1" xl2000="1" url="http://www.nowgoal.cc/analysis/12327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9" name="Conexão1132" type="4" refreshedVersion="6" background="1" saveData="1">
    <webPr sourceData="1" parsePre="1" consecutive="1" textDates="1" xl2000="1" url="http://www.nowgoal.cc/analysis/12327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0" name="Conexão1133" type="4" refreshedVersion="6" background="1" saveData="1">
    <webPr sourceData="1" parsePre="1" consecutive="1" textDates="1" xl2000="1" url="http://www.nowgoal.cc/analysis/12327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1" name="Conexão1134" type="4" refreshedVersion="6" background="1" saveData="1">
    <webPr sourceData="1" parsePre="1" consecutive="1" textDates="1" xl2000="1" url="http://www.nowgoal.cc/analysis/13299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2" name="Conexão1135" type="4" refreshedVersion="6" background="1" saveData="1">
    <webPr sourceData="1" parsePre="1" consecutive="1" textDates="1" xl2000="1" url="http://www.nowgoal.cc/analysis/13285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3" name="Conexão1136" type="4" refreshedVersion="6" background="1" saveData="1">
    <webPr sourceData="1" parsePre="1" consecutive="1" textDates="1" xl2000="1" url="http://www.nowgoal.cc/analysis/13213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4" name="Conexão1137" type="4" refreshedVersion="6" background="1" saveData="1">
    <webPr sourceData="1" parsePre="1" consecutive="1" textDates="1" xl2000="1" url="http://www.nowgoal.cc/analysis/12560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5" name="Conexão1138" type="4" refreshedVersion="6" background="1" saveData="1">
    <webPr sourceData="1" parsePre="1" consecutive="1" textDates="1" xl2000="1" url="http://www.nowgoal.cc/analysis/13270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6" name="Conexão1139" type="4" refreshedVersion="6" background="1" saveData="1">
    <webPr sourceData="1" parsePre="1" consecutive="1" textDates="1" xl2000="1" url="http://www.nowgoal.cc/analysis/13299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7" name="Conexão114" type="4" refreshedVersion="6" background="1" saveData="1">
    <webPr sourceData="1" parsePre="1" consecutive="1" textDates="1" xl2000="1" url="http://www.nowgoal.cc/analysis/12893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8" name="Conexão1140" type="4" refreshedVersion="6" background="1" saveData="1">
    <webPr sourceData="1" parsePre="1" consecutive="1" textDates="1" xl2000="1" url="http://www.nowgoal.cc/analysis/12327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9" name="Conexão1141" type="4" refreshedVersion="6" background="1" saveData="1">
    <webPr sourceData="1" parsePre="1" consecutive="1" textDates="1" xl2000="1" url="http://www.nowgoal.cc/analysis/12327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0" name="Conexão1142" type="4" refreshedVersion="6" background="1" saveData="1">
    <webPr sourceData="1" parsePre="1" consecutive="1" textDates="1" xl2000="1" url="http://www.nowgoal.cc/analysis/12327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1" name="Conexão1143" type="4" refreshedVersion="6" background="1" saveData="1">
    <webPr sourceData="1" parsePre="1" consecutive="1" textDates="1" xl2000="1" url="http://www.nowgoal.cc/analysis/12327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2" name="Conexão1144" type="4" refreshedVersion="6" background="1" saveData="1">
    <webPr sourceData="1" parsePre="1" consecutive="1" textDates="1" xl2000="1" url="http://www.nowgoal.cc/analysis/13304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3" name="Conexão1145" type="4" refreshedVersion="6" background="1" saveData="1">
    <webPr sourceData="1" parsePre="1" consecutive="1" textDates="1" xl2000="1" url="http://www.nowgoal.cc/analysis/13304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4" name="Conexão1146" type="4" refreshedVersion="6" background="1" saveData="1">
    <webPr sourceData="1" parsePre="1" consecutive="1" textDates="1" xl2000="1" url="http://www.nowgoal.cc/analysis/12514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5" name="Conexão1147" type="4" refreshedVersion="6" background="1" saveData="1">
    <webPr sourceData="1" parsePre="1" consecutive="1" textDates="1" xl2000="1" url="http://www.nowgoal.cc/analysis/12730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6" name="Conexão1148" type="4" refreshedVersion="6" background="1" saveData="1">
    <webPr sourceData="1" parsePre="1" consecutive="1" textDates="1" xl2000="1" url="http://www.nowgoal.cc/analysis/12816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7" name="Conexão1149" type="4" refreshedVersion="6" background="1" saveData="1">
    <webPr sourceData="1" parsePre="1" consecutive="1" textDates="1" xl2000="1" url="http://www.nowgoal.cc/analysis/12581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8" name="Conexão115" type="4" refreshedVersion="6" background="1" saveData="1">
    <webPr sourceData="1" parsePre="1" consecutive="1" textDates="1" xl2000="1" url="http://www.nowgoal.cc/analysis/12893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9" name="Conexão1150" type="4" refreshedVersion="6" background="1" saveData="1">
    <webPr sourceData="1" parsePre="1" consecutive="1" textDates="1" xl2000="1" url="http://www.nowgoal.cc/analysis/12521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0" name="Conexão1151" type="4" refreshedVersion="6" background="1" saveData="1">
    <webPr sourceData="1" parsePre="1" consecutive="1" textDates="1" xl2000="1" url="http://www.nowgoal.cc/analysis/13050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1" name="Conexão1152" type="4" refreshedVersion="6" background="1" saveData="1">
    <webPr sourceData="1" parsePre="1" consecutive="1" textDates="1" xl2000="1" url="http://www.nowgoal.cc/analysis/13049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2" name="Conexão1153" type="4" refreshedVersion="6" background="1" saveData="1">
    <webPr sourceData="1" parsePre="1" consecutive="1" textDates="1" xl2000="1" url="http://www.nowgoal.cc/analysis/13302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3" name="Conexão1154" type="4" refreshedVersion="6" background="1" saveData="1">
    <webPr sourceData="1" parsePre="1" consecutive="1" textDates="1" xl2000="1" url="http://www.nowgoal.cc/analysis/13330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4" name="Conexão1155" type="4" refreshedVersion="6" background="1" saveData="1">
    <webPr sourceData="1" parsePre="1" consecutive="1" textDates="1" xl2000="1" url="http://www.nowgoal.cc/analysis/12582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5" name="Conexão1156" type="4" refreshedVersion="6" background="1" saveData="1">
    <webPr sourceData="1" parsePre="1" consecutive="1" textDates="1" xl2000="1" url="http://www.nowgoal.cc/analysis/13049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6" name="Conexão1157" type="4" refreshedVersion="6" background="1" saveData="1">
    <webPr sourceData="1" parsePre="1" consecutive="1" textDates="1" xl2000="1" url="http://www.nowgoal.cc/analysis/13341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7" name="Conexão1158" type="4" refreshedVersion="6" background="1" saveData="1">
    <webPr sourceData="1" parsePre="1" consecutive="1" textDates="1" xl2000="1" url="http://www.nowgoal.cc/analysis/13341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8" name="Conexão1159" type="4" refreshedVersion="6" background="1" saveData="1">
    <webPr sourceData="1" parsePre="1" consecutive="1" textDates="1" xl2000="1" url="http://www.nowgoal.cc/analysis/12591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9" name="Conexão116" type="4" refreshedVersion="6" background="1" saveData="1">
    <webPr sourceData="1" parsePre="1" consecutive="1" textDates="1" xl2000="1" url="http://www.nowgoal.cc/analysis/13078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0" name="Conexão1160" type="4" refreshedVersion="6" background="1" saveData="1">
    <webPr sourceData="1" parsePre="1" consecutive="1" textDates="1" xl2000="1" url="http://www.nowgoal.cc/analysis/12923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1" name="Conexão1161" type="4" refreshedVersion="6" background="1" saveData="1">
    <webPr sourceData="1" parsePre="1" consecutive="1" textDates="1" xl2000="1" url="http://www.nowgoal.cc/analysis/12774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2" name="Conexão1162" type="4" refreshedVersion="6" background="1" saveData="1">
    <webPr sourceData="1" parsePre="1" consecutive="1" textDates="1" xl2000="1" url="http://www.nowgoal.cc/analysis/12825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3" name="Conexão1163" type="4" refreshedVersion="6" background="1" saveData="1">
    <webPr sourceData="1" parsePre="1" consecutive="1" textDates="1" xl2000="1" url="http://www.nowgoal.cc/analysis/1258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4" name="Conexão1164" type="4" refreshedVersion="6" background="1" saveData="1">
    <webPr sourceData="1" parsePre="1" consecutive="1" textDates="1" xl2000="1" url="http://www.nowgoal.cc/analysis/13243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5" name="Conexão1165" type="4" refreshedVersion="6" background="1" saveData="1">
    <webPr sourceData="1" parsePre="1" consecutive="1" textDates="1" xl2000="1" url="http://www.nowgoal.cc/analysis/12754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6" name="Conexão1166" type="4" refreshedVersion="6" background="1" saveData="1">
    <webPr sourceData="1" parsePre="1" consecutive="1" textDates="1" xl2000="1" url="http://www.nowgoal.cc/analysis/125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7" name="Conexão1167" type="4" refreshedVersion="6" background="1" saveData="1">
    <webPr sourceData="1" parsePre="1" consecutive="1" textDates="1" xl2000="1" url="http://www.nowgoal.cc/analysis/12894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8" name="Conexão1168" type="4" refreshedVersion="6" background="1" saveData="1">
    <webPr sourceData="1" parsePre="1" consecutive="1" textDates="1" xl2000="1" url="http://www.nowgoal.cc/analysis/12961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9" name="Conexão1169" type="4" refreshedVersion="6" background="1" saveData="1">
    <webPr sourceData="1" parsePre="1" consecutive="1" textDates="1" xl2000="1" url="http://www.nowgoal.cc/analysis/13341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0" name="Conexão117" type="4" refreshedVersion="6" background="1" saveData="1">
    <webPr sourceData="1" parsePre="1" consecutive="1" textDates="1" xl2000="1" url="http://www.nowgoal.cc/analysis/13078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1" name="Conexão1170" type="4" refreshedVersion="6" background="1" saveData="1">
    <webPr sourceData="1" parsePre="1" consecutive="1" textDates="1" xl2000="1" url="http://www.nowgoal.cc/analysis/13415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2" name="Conexão1171" type="4" refreshedVersion="6" background="1" saveData="1">
    <webPr sourceData="1" parsePre="1" consecutive="1" textDates="1" xl2000="1" url="http://www.nowgoal.cc/analysis/13302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3" name="Conexão1172" type="4" refreshedVersion="6" background="1" saveData="1">
    <webPr sourceData="1" parsePre="1" consecutive="1" textDates="1" xl2000="1" url="http://www.nowgoal.cc/analysis/13445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4" name="Conexão1173" type="4" refreshedVersion="6" background="1" saveData="1">
    <webPr sourceData="1" parsePre="1" consecutive="1" textDates="1" xl2000="1" url="http://www.nowgoal.cc/analysis/13436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5" name="Conexão1174" type="4" refreshedVersion="6" background="1" saveData="1">
    <webPr sourceData="1" parsePre="1" consecutive="1" textDates="1" xl2000="1" url="http://www.nowgoal.cc/analysis/1333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6" name="Conexão1175" type="4" refreshedVersion="6" background="1" saveData="1">
    <webPr sourceData="1" parsePre="1" consecutive="1" textDates="1" xl2000="1" url="http://www.nowgoal.cc/analysis/13455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7" name="Conexão1176" type="4" refreshedVersion="4" background="1" saveData="1">
    <webPr sourceData="1" parsePre="1" consecutive="1" textDates="1" xl2000="1" url="http://www.nowgoal.cc/analysis/13455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8" name="Conexão1177" type="4" refreshedVersion="4" background="1" saveData="1">
    <webPr sourceData="1" parsePre="1" consecutive="1" textDates="1" xl2000="1" url="http://www.nowgoal.cc/analysis/12582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9" name="Conexão1178" type="4" refreshedVersion="4" background="1" saveData="1">
    <webPr sourceData="1" parsePre="1" consecutive="1" textDates="1" xl2000="1" url="http://www.nowgoal.cc/analysis/12582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0" name="Conexão1179" type="4" refreshedVersion="4" background="1" saveData="1">
    <webPr sourceData="1" parsePre="1" consecutive="1" textDates="1" xl2000="1" url="http://www.nowgoal.cc/analysis/12582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1" name="Conexão118" type="4" refreshedVersion="6" background="1" saveData="1">
    <webPr sourceData="1" parsePre="1" consecutive="1" textDates="1" xl2000="1" url="http://www.nowgoal.cc/analysis/13078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2" name="Conexão1180" type="4" refreshedVersion="4" background="1" saveData="1">
    <webPr sourceData="1" parsePre="1" consecutive="1" textDates="1" xl2000="1" url="http://www.nowgoal.cc/analysis/12745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3" name="Conexão119" type="4" refreshedVersion="6" background="1" saveData="1">
    <webPr sourceData="1" parsePre="1" consecutive="1" textDates="1" xl2000="1" url="http://www.nowgoal.cc/analysis/13078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4" name="Conexão12" type="4" refreshedVersion="4" background="1" saveData="1">
    <webPr sourceData="1" parsePre="1" consecutive="1" textDates="1" xl2000="1" url="http://www.nowgoal.com/analysis/12220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5" name="Conexão120" type="4" refreshedVersion="6" background="1" saveData="1">
    <webPr sourceData="1" parsePre="1" consecutive="1" textDates="1" xl2000="1" url="http://www.nowgoal.cc/analysis/13078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6" name="Conexão121" type="4" refreshedVersion="6" background="1" saveData="1">
    <webPr sourceData="1" parsePre="1" consecutive="1" textDates="1" xl2000="1" url="http://www.nowgoal.cc/analysis/13078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7" name="Conexão122" type="4" refreshedVersion="6" background="1" saveData="1">
    <webPr sourceData="1" parsePre="1" consecutive="1" textDates="1" xl2000="1" url="http://www.nowgoal.cc/analysis/13081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8" name="Conexão123" type="4" refreshedVersion="6" background="1" saveData="1">
    <webPr sourceData="1" parsePre="1" consecutive="1" textDates="1" xl2000="1" url="http://www.nowgoal.cc/analysis/13081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9" name="Conexão124" type="4" refreshedVersion="6" background="1" saveData="1">
    <webPr sourceData="1" parsePre="1" consecutive="1" textDates="1" xl2000="1" url="http://www.nowgoal.cc/analysis/12670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0" name="Conexão125" type="4" refreshedVersion="6" background="1" saveData="1">
    <webPr sourceData="1" parsePre="1" consecutive="1" textDates="1" xl2000="1" url="http://www.nowgoal.cc/analysis/12717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1" name="Conexão126" type="4" refreshedVersion="6" background="1" saveData="1">
    <webPr sourceData="1" parsePre="1" consecutive="1" textDates="1" xl2000="1" url="http://www.nowgoal.cc/analysis/13041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2" name="Conexão127" type="4" refreshedVersion="6" background="1" saveData="1">
    <webPr sourceData="1" parsePre="1" consecutive="1" textDates="1" xl2000="1" url="http://www.nowgoal.cc/analysis/12326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3" name="Conexão128" type="4" refreshedVersion="6" background="1" saveData="1">
    <webPr sourceData="1" parsePre="1" consecutive="1" textDates="1" xl2000="1" url="http://www.nowgoal.cc/analysis/13240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4" name="Conexão129" type="4" refreshedVersion="6" background="1" saveData="1">
    <webPr sourceData="1" parsePre="1" consecutive="1" textDates="1" xl2000="1" url="http://www.nowgoal.cc/analysis/12893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5" name="Conexão13" type="4" refreshedVersion="4" background="1" saveData="1">
    <webPr sourceData="1" parsePre="1" consecutive="1" textDates="1" xl2000="1" url="http://www.nowgoal.com/analysis/12324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6" name="Conexão130" type="4" refreshedVersion="6" background="1" saveData="1">
    <webPr sourceData="1" parsePre="1" consecutive="1" textDates="1" xl2000="1" url="http://www.nowgoal.cc/analysis/12501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7" name="Conexão131" type="4" refreshedVersion="6" background="1" saveData="1">
    <webPr sourceData="1" parsePre="1" consecutive="1" textDates="1" xl2000="1" url="http://www.nowgoal.cc/analysis/13256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8" name="Conexão132" type="4" refreshedVersion="6" background="1" saveData="1">
    <webPr sourceData="1" parsePre="1" consecutive="1" textDates="1" xl2000="1" url="http://www.nowgoal.cc/analysis/1274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9" name="Conexão133" type="4" refreshedVersion="6" background="1" saveData="1">
    <webPr sourceData="1" parsePre="1" consecutive="1" textDates="1" xl2000="1" url="http://www.nowgoal.cc/analysis/12754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0" name="Conexão134" type="4" refreshedVersion="6" background="1" saveData="1">
    <webPr sourceData="1" parsePre="1" consecutive="1" textDates="1" xl2000="1" url="http://www.nowgoal.cc/analysis/12330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1" name="Conexão135" type="4" refreshedVersion="6" background="1" saveData="1">
    <webPr sourceData="1" parsePre="1" consecutive="1" textDates="1" xl2000="1" url="http://www.nowgoal.cc/analysis/12330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2" name="Conexão136" type="4" refreshedVersion="6" background="1" saveData="1">
    <webPr sourceData="1" parsePre="1" consecutive="1" textDates="1" xl2000="1" url="http://www.nowgoal.cc/analysis/1233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3" name="Conexão137" type="4" refreshedVersion="6" background="1" saveData="1">
    <webPr sourceData="1" parsePre="1" consecutive="1" textDates="1" xl2000="1" url="http://www.nowgoal.cc/analysis/1233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4" name="Conexão138" type="4" refreshedVersion="6" background="1" saveData="1">
    <webPr sourceData="1" parsePre="1" consecutive="1" textDates="1" xl2000="1" url="http://www.nowgoal.cc/analysis/1233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5" name="Conexão139" type="4" refreshedVersion="6" background="1" saveData="1">
    <webPr sourceData="1" parsePre="1" consecutive="1" textDates="1" xl2000="1" url="http://www.nowgoal.cc/analysis/1233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6" name="Conexão14" type="4" refreshedVersion="4" background="1" saveData="1">
    <webPr sourceData="1" parsePre="1" consecutive="1" textDates="1" xl2000="1" url="http://www.nowgoal.com/analysis/12324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7" name="Conexão140" type="4" refreshedVersion="6" background="1" saveData="1">
    <webPr sourceData="1" parsePre="1" consecutive="1" textDates="1" xl2000="1" url="http://www.nowgoal.cc/analysis/1233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8" name="Conexão141" type="4" refreshedVersion="6" background="1" saveData="1">
    <webPr sourceData="1" parsePre="1" consecutive="1" textDates="1" xl2000="1" url="http://www.nowgoal.cc/analysis/1233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9" name="Conexão142" type="4" refreshedVersion="6" background="1" saveData="1">
    <webPr sourceData="1" parsePre="1" consecutive="1" textDates="1" xl2000="1" url="http://www.nowgoal.cc/analysis/1233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0" name="Conexão143" type="4" refreshedVersion="6" background="1" saveData="1">
    <webPr sourceData="1" parsePre="1" consecutive="1" textDates="1" xl2000="1" url="http://www.nowgoal.cc/analysis/1233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1" name="Conexão144" type="4" refreshedVersion="6" background="1" saveData="1">
    <webPr sourceData="1" parsePre="1" consecutive="1" textDates="1" xl2000="1" url="http://www.nowgoal.cc/analysis/1233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2" name="Conexão145" type="4" refreshedVersion="6" background="1" saveData="1">
    <webPr sourceData="1" parsePre="1" consecutive="1" textDates="1" xl2000="1" url="http://www.nowgoal.cc/analysis/13240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3" name="Conexão146" type="4" refreshedVersion="6" background="1" saveData="1">
    <webPr sourceData="1" parsePre="1" consecutive="1" textDates="1" xl2000="1" url="http://www.nowgoal.cc/analysis/12921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4" name="Conexão147" type="4" refreshedVersion="6" background="1" saveData="1">
    <webPr sourceData="1" parsePre="1" consecutive="1" textDates="1" xl2000="1" url="http://www.nowgoal.cc/analysis/12888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5" name="Conexão148" type="4" refreshedVersion="6" background="1" saveData="1">
    <webPr sourceData="1" parsePre="1" consecutive="1" textDates="1" xl2000="1" url="http://www.nowgoal.cc/analysis/13229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6" name="Conexão149" type="4" refreshedVersion="6" background="1" saveData="1">
    <webPr sourceData="1" parsePre="1" consecutive="1" textDates="1" xl2000="1" url="http://www.nowgoal.cc/analysis/13253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7" name="Conexão15" type="4" refreshedVersion="6" background="1" saveData="1">
    <webPr sourceData="1" parsePre="1" consecutive="1" textDates="1" xl2000="1" url="http://www.nowgoal.cc/analysis/13063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8" name="Conexão150" type="4" refreshedVersion="6" background="1" saveData="1">
    <webPr sourceData="1" parsePre="1" consecutive="1" textDates="1" xl2000="1" url="http://www.nowgoal.cc/analysis/13256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9" name="Conexão151" type="4" refreshedVersion="6" background="1" saveData="1">
    <webPr sourceData="1" parsePre="1" consecutive="1" textDates="1" xl2000="1" url="http://www.nowgoal.cc/analysis/13256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0" name="Conexão152" type="4" refreshedVersion="6" background="1" saveData="1">
    <webPr sourceData="1" parsePre="1" consecutive="1" textDates="1" xl2000="1" url="http://www.nowgoal.cc/analysis/13256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1" name="Conexão153" type="4" refreshedVersion="6" background="1" saveData="1">
    <webPr sourceData="1" parsePre="1" consecutive="1" textDates="1" xl2000="1" url="http://www.nowgoal.cc/analysis/1213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2" name="Conexão154" type="4" refreshedVersion="6" background="1" saveData="1">
    <webPr sourceData="1" parsePre="1" consecutive="1" textDates="1" xl2000="1" url="http://www.nowgoal.cc/analysis/1213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3" name="Conexão155" type="4" refreshedVersion="6" background="1" saveData="1">
    <webPr sourceData="1" parsePre="1" consecutive="1" textDates="1" xl2000="1" url="http://www.nowgoal.cc/analysis/13114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4" name="Conexão156" type="4" refreshedVersion="6" background="1" saveData="1">
    <webPr sourceData="1" parsePre="1" consecutive="1" textDates="1" xl2000="1" url="http://www.nowgoal.cc/analysis/1319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5" name="Conexão157" type="4" refreshedVersion="6" background="1" saveData="1">
    <webPr sourceData="1" parsePre="1" consecutive="1" textDates="1" xl2000="1" url="http://www.nowgoal.cc/analysis/1319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6" name="Conexão158" type="4" refreshedVersion="6" background="1" saveData="1">
    <webPr sourceData="1" parsePre="1" consecutive="1" textDates="1" xl2000="1" url="http://www.nowgoal.cc/analysis/1319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7" name="Conexão159" type="4" refreshedVersion="6" background="1" saveData="1">
    <webPr sourceData="1" parsePre="1" consecutive="1" textDates="1" xl2000="1" url="http://www.nowgoal.cc/analysis/13256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8" name="Conexão16" type="4" refreshedVersion="6" background="1" saveData="1">
    <webPr sourceData="1" parsePre="1" consecutive="1" textDates="1" xl2000="1" url="http://www.nowgoal.cc/analysis/13064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9" name="Conexão160" type="4" refreshedVersion="6" background="1" saveData="1">
    <webPr sourceData="1" parsePre="1" consecutive="1" textDates="1" xl2000="1" url="http://www.nowgoal.cc/analysis/13256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0" name="Conexão161" type="4" refreshedVersion="6" background="1" saveData="1">
    <webPr sourceData="1" parsePre="1" consecutive="1" textDates="1" xl2000="1" url="http://www.nowgoal.cc/analysis/13256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1" name="Conexão162" type="4" refreshedVersion="6" background="1" saveData="1">
    <webPr sourceData="1" parsePre="1" consecutive="1" textDates="1" xl2000="1" url="http://www.nowgoal.cc/analysis/13256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2" name="Conexão163" type="4" refreshedVersion="6" background="1" saveData="1">
    <webPr sourceData="1" parsePre="1" consecutive="1" textDates="1" xl2000="1" url="http://www.nowgoal.cc/analysis/12165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3" name="Conexão164" type="4" refreshedVersion="6" background="1" saveData="1">
    <webPr sourceData="1" parsePre="1" consecutive="1" textDates="1" xl2000="1" url="http://www.nowgoal.cc/analysis/12165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4" name="Conexão165" type="4" refreshedVersion="6" background="1" saveData="1">
    <webPr sourceData="1" parsePre="1" consecutive="1" textDates="1" xl2000="1" url="http://www.nowgoal.cc/analysis/12165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5" name="Conexão166" type="4" refreshedVersion="6" background="1" saveData="1">
    <webPr sourceData="1" parsePre="1" consecutive="1" textDates="1" xl2000="1" url="http://www.nowgoal.cc/analysis/13243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6" name="Conexão167" type="4" refreshedVersion="6" background="1" saveData="1">
    <webPr sourceData="1" parsePre="1" consecutive="1" textDates="1" xl2000="1" url="http://www.nowgoal.cc/analysis/13229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7" name="Conexão168" type="4" refreshedVersion="6" background="1" saveData="1">
    <webPr sourceData="1" parsePre="1" consecutive="1" textDates="1" xl2000="1" url="http://www.nowgoal.cc/analysis/13256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8" name="Conexão169" type="4" refreshedVersion="6" background="1" saveData="1">
    <webPr sourceData="1" parsePre="1" consecutive="1" textDates="1" xl2000="1" url="http://www.nowgoal.cc/analysis/13229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9" name="Conexão17" type="4" refreshedVersion="6" background="1" saveData="1">
    <webPr sourceData="1" parsePre="1" consecutive="1" textDates="1" xl2000="1" url="http://www.nowgoal.cc/analysis/13063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0" name="Conexão170" type="4" refreshedVersion="6" background="1" saveData="1">
    <webPr sourceData="1" parsePre="1" consecutive="1" textDates="1" xl2000="1" url="http://www.nowgoal.cc/analysis/13184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1" name="Conexão171" type="4" refreshedVersion="6" background="1" saveData="1">
    <webPr sourceData="1" parsePre="1" consecutive="1" textDates="1" xl2000="1" url="http://www.nowgoal.cc/analysis/13184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2" name="Conexão172" type="4" refreshedVersion="6" background="1" saveData="1">
    <webPr sourceData="1" parsePre="1" consecutive="1" textDates="1" xl2000="1" url="http://www.nowgoal.cc/analysis/13184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3" name="Conexão173" type="4" refreshedVersion="6" background="1" saveData="1">
    <webPr sourceData="1" parsePre="1" consecutive="1" textDates="1" xl2000="1" url="http://www.nowgoal.cc/analysis/13142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4" name="Conexão174" type="4" refreshedVersion="6" background="1" saveData="1">
    <webPr sourceData="1" parsePre="1" consecutive="1" textDates="1" xl2000="1" url="http://www.nowgoal.cc/analysis/13184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5" name="Conexão175" type="4" refreshedVersion="6" background="1" saveData="1">
    <webPr sourceData="1" parsePre="1" consecutive="1" textDates="1" xl2000="1" url="http://www.nowgoal.cc/analysis/12233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6" name="Conexão176" type="4" refreshedVersion="6" background="1" saveData="1">
    <webPr sourceData="1" parsePre="1" consecutive="1" textDates="1" xl2000="1" url="http://www.nowgoal.cc/analysis/12181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7" name="Conexão177" type="4" refreshedVersion="6" background="1" saveData="1">
    <webPr sourceData="1" parsePre="1" consecutive="1" textDates="1" xl2000="1" url="http://www.nowgoal.cc/analysis/12893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8" name="Conexão178" type="4" refreshedVersion="6" background="1" saveData="1">
    <webPr sourceData="1" parsePre="1" consecutive="1" textDates="1" xl2000="1" url="http://www.nowgoal.cc/analysis/12893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9" name="Conexão179" type="4" refreshedVersion="6" background="1" saveData="1">
    <webPr sourceData="1" parsePre="1" consecutive="1" textDates="1" xl2000="1" url="http://www.nowgoal.cc/analysis/12893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0" name="Conexão18" type="4" refreshedVersion="6" background="1" saveData="1">
    <webPr sourceData="1" parsePre="1" consecutive="1" textDates="1" xl2000="1" url="http://www.nowgoal.cc/analysis/13063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1" name="Conexão180" type="4" refreshedVersion="6" background="1" saveData="1">
    <webPr sourceData="1" parsePre="1" consecutive="1" textDates="1" xl2000="1" url="http://www.nowgoal.cc/analysis/12501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2" name="Conexão181" type="4" refreshedVersion="6" background="1" saveData="1">
    <webPr sourceData="1" parsePre="1" consecutive="1" textDates="1" xl2000="1" url="http://www.nowgoal.cc/analysis/1274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3" name="Conexão182" type="4" refreshedVersion="6" background="1" saveData="1">
    <webPr sourceData="1" parsePre="1" consecutive="1" textDates="1" xl2000="1" url="http://www.nowgoal.cc/analysis/1319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4" name="Conexão183" type="4" refreshedVersion="6" background="1" saveData="1">
    <webPr sourceData="1" parsePre="1" consecutive="1" textDates="1" xl2000="1" url="http://www.nowgoal.cc/analysis/1319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5" name="Conexão184" type="4" refreshedVersion="6" background="1" saveData="1">
    <webPr sourceData="1" parsePre="1" consecutive="1" textDates="1" xl2000="1" url="http://www.nowgoal.cc/analysis/1319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6" name="Conexão185" type="4" refreshedVersion="6" background="1" saveData="1">
    <webPr sourceData="1" parsePre="1" consecutive="1" textDates="1" xl2000="1" url="http://www.nowgoal.cc/analysis/1319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7" name="Conexão186" type="4" refreshedVersion="6" background="1" saveData="1">
    <webPr sourceData="1" parsePre="1" consecutive="1" textDates="1" xl2000="1" url="http://www.nowgoal.cc/analysis/1319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8" name="Conexão187" type="4" refreshedVersion="6" background="1" saveData="1">
    <webPr sourceData="1" parsePre="1" consecutive="1" textDates="1" xl2000="1" url="http://www.nowgoal.cc/analysis/1319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9" name="Conexão188" type="4" refreshedVersion="6" background="1" saveData="1">
    <webPr sourceData="1" parsePre="1" consecutive="1" textDates="1" xl2000="1" url="http://www.nowgoal.cc/analysis/1319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0" name="Conexão189" type="4" refreshedVersion="6" background="1" saveData="1">
    <webPr sourceData="1" parsePre="1" consecutive="1" textDates="1" xl2000="1" url="http://www.nowgoal.cc/analysis/1319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1" name="Conexão19" type="4" refreshedVersion="6" background="1" saveData="1">
    <webPr sourceData="1" parsePre="1" consecutive="1" textDates="1" xl2000="1" url="http://www.nowgoal.cc/analysis/13063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2" name="Conexão190" type="4" refreshedVersion="6" background="1" saveData="1">
    <webPr sourceData="1" parsePre="1" consecutive="1" textDates="1" xl2000="1" url="http://www.nowgoal.cc/analysis/12165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3" name="Conexão191" type="4" refreshedVersion="6" background="1" saveData="1">
    <webPr sourceData="1" parsePre="1" consecutive="1" textDates="1" xl2000="1" url="http://www.nowgoal.cc/analysis/12165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4" name="Conexão192" type="4" refreshedVersion="6" background="1" saveData="1">
    <webPr sourceData="1" parsePre="1" consecutive="1" textDates="1" xl2000="1" url="http://www.nowgoal.cc/analysis/12165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5" name="Conexão193" type="4" refreshedVersion="6" background="1" saveData="1">
    <webPr sourceData="1" parsePre="1" consecutive="1" textDates="1" xl2000="1" url="http://www.nowgoal.cc/analysis/12165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6" name="Conexão194" type="4" refreshedVersion="6" background="1" saveData="1">
    <webPr sourceData="1" parsePre="1" consecutive="1" textDates="1" xl2000="1" url="http://www.nowgoal.cc/analysis/12165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7" name="Conexão195" type="4" refreshedVersion="6" background="1" saveData="1">
    <webPr sourceData="1" parsePre="1" consecutive="1" textDates="1" xl2000="1" url="http://www.nowgoal.cc/analysis/13243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8" name="Conexão196" type="4" refreshedVersion="6" background="1" saveData="1">
    <webPr sourceData="1" parsePre="1" consecutive="1" textDates="1" xl2000="1" url="http://www.nowgoal.cc/analysis/13256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9" name="Conexão197" type="4" refreshedVersion="6" background="1" saveData="1">
    <webPr sourceData="1" parsePre="1" consecutive="1" textDates="1" xl2000="1" url="http://www.nowgoal.cc/analysis/13142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0" name="Conexão198" type="4" refreshedVersion="6" background="1" saveData="1">
    <webPr sourceData="1" parsePre="1" consecutive="1" textDates="1" xl2000="1" url="http://www.nowgoal.cc/analysis/13184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1" name="Conexão199" type="4" refreshedVersion="6" background="1" saveData="1">
    <webPr sourceData="1" parsePre="1" consecutive="1" textDates="1" xl2000="1" url="http://www.nowgoal.cc/analysis/13199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2" name="Conexão2" type="4" refreshedVersion="4" background="1" saveData="1">
    <webPr sourceData="1" parsePre="1" consecutive="1" textDates="1" xl2000="1" url="http://www.nowgoal.net/analysis/12517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3" name="Conexão20" type="4" refreshedVersion="6" background="1" saveData="1">
    <webPr sourceData="1" parsePre="1" consecutive="1" textDates="1" xl2000="1" url="http://www.nowgoal.cc/analysis/13064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4" name="Conexão200" type="4" refreshedVersion="6" background="1" saveData="1">
    <webPr sourceData="1" parsePre="1" consecutive="1" textDates="1" xl2000="1" url="http://www.nowgoal.cc/analysis/13256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5" name="Conexão201" type="4" refreshedVersion="6" background="1" saveData="1">
    <webPr sourceData="1" parsePre="1" consecutive="1" textDates="1" xl2000="1" url="http://www.nowgoal.cc/analysis/13198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6" name="Conexão202" type="4" refreshedVersion="6" background="1" saveData="1">
    <webPr sourceData="1" parsePre="1" consecutive="1" textDates="1" xl2000="1" url="http://www.nowgoal.cc/analysis/13198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7" name="Conexão203" type="4" refreshedVersion="6" background="1" saveData="1">
    <webPr sourceData="1" parsePre="1" consecutive="1" textDates="1" xl2000="1" url="http://www.nowgoal.cc/analysis/13198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8" name="Conexão204" type="4" refreshedVersion="6" background="1" saveData="1">
    <webPr sourceData="1" parsePre="1" consecutive="1" textDates="1" xl2000="1" url="http://www.nowgoal.cc/analysis/13198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9" name="Conexão205" type="4" refreshedVersion="6" background="1" saveData="1">
    <webPr sourceData="1" parsePre="1" consecutive="1" textDates="1" xl2000="1" url="http://www.nowgoal.cc/analysis/13256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0" name="Conexão206" type="4" refreshedVersion="6" background="1" saveData="1">
    <webPr sourceData="1" parsePre="1" consecutive="1" textDates="1" xl2000="1" url="http://www.nowgoal.cc/analysis/13114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1" name="Conexão207" type="4" refreshedVersion="6" background="1" saveData="1">
    <webPr sourceData="1" parsePre="1" consecutive="1" textDates="1" xl2000="1" url="http://www.nowgoal.cc/analysis/13114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2" name="Conexão208" type="4" refreshedVersion="6" background="1" saveData="1">
    <webPr sourceData="1" parsePre="1" consecutive="1" textDates="1" xl2000="1" url="http://www.nowgoal.cc/analysis/13114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3" name="Conexão209" type="4" refreshedVersion="6" background="1" saveData="1">
    <webPr sourceData="1" parsePre="1" consecutive="1" textDates="1" xl2000="1" url="http://www.nowgoal.cc/analysis/13256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4" name="Conexão21" type="4" refreshedVersion="6" background="1" saveData="1">
    <webPr sourceData="1" parsePre="1" consecutive="1" textDates="1" xl2000="1" url="http://www.nowgoal.cc/analysis/12165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5" name="Conexão210" type="4" refreshedVersion="6" background="1" saveData="1">
    <webPr sourceData="1" parsePre="1" consecutive="1" textDates="1" xl2000="1" url="http://www.nowgoal.cc/analysis/13256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6" name="Conexão211" type="4" refreshedVersion="6" background="1" saveData="1">
    <webPr sourceData="1" parsePre="1" consecutive="1" textDates="1" xl2000="1" url="http://www.nowgoal.cc/analysis/12754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7" name="Conexão212" type="4" refreshedVersion="6" background="1" saveData="1">
    <webPr sourceData="1" parsePre="1" consecutive="1" textDates="1" xl2000="1" url="http://www.nowgoal.cc/analysis/13171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8" name="Conexão213" type="4" refreshedVersion="6" background="1" saveData="1">
    <webPr sourceData="1" parsePre="1" consecutive="1" textDates="1" xl2000="1" url="http://www.nowgoal.cc/analysis/13171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9" name="Conexão214" type="4" refreshedVersion="6" background="1" saveData="1">
    <webPr sourceData="1" parsePre="1" consecutive="1" textDates="1" xl2000="1" url="http://www.nowgoal.cc/analysis/1213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0" name="Conexão215" type="4" refreshedVersion="6" background="1" saveData="1">
    <webPr sourceData="1" parsePre="1" consecutive="1" textDates="1" xl2000="1" url="http://www.nowgoal.cc/analysis/13114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1" name="Conexão216" type="4" refreshedVersion="6" background="1" saveData="1">
    <webPr sourceData="1" parsePre="1" consecutive="1" textDates="1" xl2000="1" url="http://www.nowgoal.cc/analysis/13114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2" name="Conexão217" type="4" refreshedVersion="6" background="1" saveData="1">
    <webPr sourceData="1" parsePre="1" consecutive="1" textDates="1" xl2000="1" url="http://www.nowgoal.cc/analysis/13229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3" name="Conexão218" type="4" refreshedVersion="6" background="1" saveData="1">
    <webPr sourceData="1" parsePre="1" consecutive="1" textDates="1" xl2000="1" url="http://www.nowgoal.cc/analysis/13243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4" name="Conexão219" type="4" refreshedVersion="6" background="1" saveData="1">
    <webPr sourceData="1" parsePre="1" consecutive="1" textDates="1" xl2000="1" url="http://www.nowgoal.cc/analysis/12330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5" name="Conexão22" type="4" refreshedVersion="6" background="1" saveData="1">
    <webPr sourceData="1" parsePre="1" consecutive="1" textDates="1" xl2000="1" url="http://www.nowgoal.cc/analysis/12165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6" name="Conexão220" type="4" refreshedVersion="6" background="1" saveData="1">
    <webPr sourceData="1" parsePre="1" consecutive="1" textDates="1" xl2000="1" url="http://www.nowgoal.cc/analysis/1233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7" name="Conexão221" type="4" refreshedVersion="6" background="1" saveData="1">
    <webPr sourceData="1" parsePre="1" consecutive="1" textDates="1" xl2000="1" url="http://www.nowgoal.cc/analysis/13240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8" name="Conexão222" type="4" refreshedVersion="6" background="1" saveData="1">
    <webPr sourceData="1" parsePre="1" consecutive="1" textDates="1" xl2000="1" url="http://www.nowgoal.cc/analysis/12330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9" name="Conexão223" type="4" refreshedVersion="6" background="1" saveData="1">
    <webPr sourceData="1" parsePre="1" consecutive="1" textDates="1" xl2000="1" url="http://www.nowgoal.cc/analysis/13171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0" name="Conexão224" type="4" refreshedVersion="6" background="1" saveData="1">
    <webPr sourceData="1" parsePre="1" consecutive="1" textDates="1" xl2000="1" url="http://www.nowgoal.cc/analysis/13171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1" name="Conexão225" type="4" refreshedVersion="6" background="1" saveData="1">
    <webPr sourceData="1" parsePre="1" consecutive="1" textDates="1" xl2000="1" url="http://www.nowgoal.cc/analysis/13171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2" name="Conexão226" type="4" refreshedVersion="6" background="1" saveData="1">
    <webPr sourceData="1" parsePre="1" consecutive="1" textDates="1" xl2000="1" url="http://www.nowgoal.cc/analysis/13171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3" name="Conexão227" type="4" refreshedVersion="6" background="1" saveData="1">
    <webPr sourceData="1" parsePre="1" consecutive="1" textDates="1" xl2000="1" url="http://www.nowgoal.cc/analysis/1213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4" name="Conexão228" type="4" refreshedVersion="6" background="1" saveData="1">
    <webPr sourceData="1" parsePre="1" consecutive="1" textDates="1" xl2000="1" url="http://www.nowgoal.cc/analysis/13114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5" name="Conexão229" type="4" refreshedVersion="6" background="1" saveData="1">
    <webPr sourceData="1" parsePre="1" consecutive="1" textDates="1" xl2000="1" url="http://www.nowgoal.cc/analysis/13114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6" name="Conexão23" type="4" refreshedVersion="6" background="1" saveData="1">
    <webPr sourceData="1" parsePre="1" consecutive="1" textDates="1" xl2000="1" url="http://www.nowgoal.cc/analysis/12165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7" name="Conexão230" type="4" refreshedVersion="6" background="1" saveData="1">
    <webPr sourceData="1" parsePre="1" consecutive="1" textDates="1" xl2000="1" url="http://www.nowgoal.cc/analysis/13114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8" name="Conexão231" type="4" refreshedVersion="6" background="1" saveData="1">
    <webPr sourceData="1" parsePre="1" consecutive="1" textDates="1" xl2000="1" url="http://www.nowgoal.cc/analysis/13229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9" name="Conexão232" type="4" refreshedVersion="6" background="1" saveData="1">
    <webPr sourceData="1" parsePre="1" consecutive="1" textDates="1" xl2000="1" url="http://www.nowgoal.cc/analysis/12330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0" name="Conexão233" type="4" refreshedVersion="6" background="1" saveData="1">
    <webPr sourceData="1" parsePre="1" consecutive="1" textDates="1" xl2000="1" url="http://www.nowgoal.cc/analysis/1233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1" name="Conexão234" type="4" refreshedVersion="6" background="1" saveData="1">
    <webPr sourceData="1" parsePre="1" consecutive="1" textDates="1" xl2000="1" url="http://www.nowgoal.cc/analysis/12330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2" name="Conexão235" type="4" refreshedVersion="6" background="1" saveData="1">
    <webPr sourceData="1" parsePre="1" consecutive="1" textDates="1" xl2000="1" url="http://www.nowgoal.cc/analysis/13229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3" name="Conexão236" type="4" refreshedVersion="6" background="1" saveData="1">
    <webPr sourceData="1" parsePre="1" consecutive="1" textDates="1" xl2000="1" url="http://www.nowgoal.cc/analysis/13114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4" name="Conexão237" type="4" refreshedVersion="6" background="1" saveData="1">
    <webPr sourceData="1" parsePre="1" consecutive="1" textDates="1" xl2000="1" url="http://www.nowgoal.cc/analysis/13114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5" name="Conexão238" type="4" refreshedVersion="6" background="1" saveData="1">
    <webPr sourceData="1" parsePre="1" consecutive="1" textDates="1" xl2000="1" url="http://www.nowgoal.cc/analysis/13114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6" name="Conexão239" type="4" refreshedVersion="6" background="1" saveData="1">
    <webPr sourceData="1" parsePre="1" consecutive="1" textDates="1" xl2000="1" url="http://www.nowgoal.cc/analysis/13114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7" name="Conexão24" type="4" refreshedVersion="6" background="1" saveData="1">
    <webPr sourceData="1" parsePre="1" consecutive="1" textDates="1" xl2000="1" url="http://www.nowgoal.cc/analysis/12165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8" name="Conexão240" type="4" refreshedVersion="6" background="1" saveData="1">
    <webPr sourceData="1" parsePre="1" consecutive="1" textDates="1" xl2000="1" url="http://www.nowgoal.cc/analysis/13114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9" name="Conexão241" type="4" refreshedVersion="6" background="1" saveData="1">
    <webPr sourceData="1" parsePre="1" consecutive="1" textDates="1" xl2000="1" url="http://www.nowgoal.cc/analysis/1213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0" name="Conexão242" type="4" refreshedVersion="6" background="1" saveData="1">
    <webPr sourceData="1" parsePre="1" consecutive="1" textDates="1" xl2000="1" url="http://www.nowgoal.cc/analysis/13114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1" name="Conexão243" type="4" refreshedVersion="6" background="1" saveData="1">
    <webPr sourceData="1" parsePre="1" consecutive="1" textDates="1" xl2000="1" url="http://www.nowgoal.cc/analysis/13246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2" name="Conexão244" type="4" refreshedVersion="6" background="1" saveData="1">
    <webPr sourceData="1" parsePre="1" consecutive="1" textDates="1" xl2000="1" url="http://www.nowgoal.cc/analysis/13240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3" name="Conexão245" type="4" refreshedVersion="6" background="1" saveData="1">
    <webPr sourceData="1" parsePre="1" consecutive="1" textDates="1" xl2000="1" url="http://www.nowgoal.cc/analysis/12330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4" name="Conexão246" type="4" refreshedVersion="6" background="1" saveData="1">
    <webPr sourceData="1" parsePre="1" consecutive="1" textDates="1" xl2000="1" url="http://www.nowgoal.cc/analysis/12330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5" name="Conexão247" type="4" refreshedVersion="6" background="1" saveData="1">
    <webPr sourceData="1" parsePre="1" consecutive="1" textDates="1" xl2000="1" url="http://www.nowgoal.cc/analysis/1319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6" name="Conexão248" type="4" refreshedVersion="6" background="1" saveData="1">
    <webPr sourceData="1" parsePre="1" consecutive="1" textDates="1" xl2000="1" url="http://www.nowgoal.cc/analysis/12873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7" name="Conexão249" type="4" refreshedVersion="6" background="1" saveData="1">
    <webPr sourceData="1" parsePre="1" consecutive="1" textDates="1" xl2000="1" url="http://www.nowgoal.cc/analysis/12744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8" name="Conexão25" type="4" refreshedVersion="6" background="1" saveData="1">
    <webPr sourceData="1" parsePre="1" consecutive="1" textDates="1" xl2000="1" url="http://www.nowgoal.cc/analysis/12165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9" name="Conexão250" type="4" refreshedVersion="6" background="1" saveData="1">
    <webPr sourceData="1" parsePre="1" consecutive="1" textDates="1" xl2000="1" url="http://www.nowgoal.cc/analysis/12744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0" name="Conexão251" type="4" refreshedVersion="6" background="1" saveData="1">
    <webPr sourceData="1" parsePre="1" consecutive="1" textDates="1" xl2000="1" url="http://www.nowgoal.cc/analysis/12330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1" name="Conexão252" type="4" refreshedVersion="6" background="1" saveData="1">
    <webPr sourceData="1" parsePre="1" consecutive="1" textDates="1" xl2000="1" url="http://www.nowgoal.cc/analysis/12330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2" name="Conexão253" type="4" refreshedVersion="6" background="1" saveData="1">
    <webPr sourceData="1" parsePre="1" consecutive="1" textDates="1" xl2000="1" url="http://www.nowgoal.cc/analysis/12330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3" name="Conexão254" type="4" refreshedVersion="6" background="1" saveData="1">
    <webPr sourceData="1" parsePre="1" consecutive="1" textDates="1" xl2000="1" url="http://www.nowgoal.cc/analysis/12330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4" name="Conexão255" type="4" refreshedVersion="6" background="1" saveData="1">
    <webPr sourceData="1" parsePre="1" consecutive="1" textDates="1" xl2000="1" url="http://www.nowgoal.cc/analysis/12330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5" name="Conexão256" type="4" refreshedVersion="6" background="1" saveData="1">
    <webPr sourceData="1" parsePre="1" consecutive="1" textDates="1" xl2000="1" url="http://www.nowgoal.cc/analysis/13231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6" name="Conexão257" type="4" refreshedVersion="6" background="1" saveData="1">
    <webPr sourceData="1" parsePre="1" consecutive="1" textDates="1" xl2000="1" url="http://www.nowgoal.cc/analysis/13243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7" name="Conexão258" type="4" refreshedVersion="6" background="1" saveData="1">
    <webPr sourceData="1" parsePre="1" consecutive="1" textDates="1" xl2000="1" url="http://www.nowgoal.cc/analysis/13243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8" name="Conexão259" type="4" refreshedVersion="6" background="1" saveData="1">
    <webPr sourceData="1" parsePre="1" consecutive="1" textDates="1" xl2000="1" url="http://www.nowgoal.cc/analysis/12873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9" name="Conexão26" type="4" refreshedVersion="6" background="1" saveData="1">
    <webPr sourceData="1" parsePre="1" consecutive="1" textDates="1" xl2000="1" url="http://www.nowgoal.cc/analysis/13116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0" name="Conexão260" type="4" refreshedVersion="6" background="1" saveData="1">
    <webPr sourceData="1" parsePre="1" consecutive="1" textDates="1" xl2000="1" url="http://www.nowgoal.cc/analysis/12191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1" name="Conexão261" type="4" refreshedVersion="6" background="1" saveData="1">
    <webPr sourceData="1" parsePre="1" consecutive="1" textDates="1" xl2000="1" url="http://www.nowgoal.cc/analysis/12115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2" name="Conexão262" type="4" refreshedVersion="6" background="1" saveData="1">
    <webPr sourceData="1" parsePre="1" consecutive="1" textDates="1" xl2000="1" url="http://www.nowgoal.cc/analysis/12754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3" name="Conexão263" type="4" refreshedVersion="6" background="1" saveData="1">
    <webPr sourceData="1" parsePre="1" consecutive="1" textDates="1" xl2000="1" url="http://www.nowgoal.cc/analysis/12850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4" name="Conexão264" type="4" refreshedVersion="6" background="1" saveData="1">
    <webPr sourceData="1" parsePre="1" consecutive="1" textDates="1" xl2000="1" url="http://www.nowgoal.cc/analysis/12191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5" name="Conexão265" type="4" refreshedVersion="6" background="1" saveData="1">
    <webPr sourceData="1" parsePre="1" consecutive="1" textDates="1" xl2000="1" url="http://www.nowgoal.cc/analysis/12191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6" name="Conexão266" type="4" refreshedVersion="6" background="1" saveData="1">
    <webPr sourceData="1" parsePre="1" consecutive="1" textDates="1" xl2000="1" url="http://www.nowgoal.cc/analysis/12191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7" name="Conexão267" type="4" refreshedVersion="6" background="1" saveData="1">
    <webPr sourceData="1" parsePre="1" consecutive="1" textDates="1" xl2000="1" url="http://www.nowgoal.cc/analysis/12191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8" name="Conexão268" type="4" refreshedVersion="6" background="1" saveData="1">
    <webPr sourceData="1" parsePre="1" consecutive="1" textDates="1" xl2000="1" url="http://www.nowgoal.cc/analysis/12191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9" name="Conexão269" type="4" refreshedVersion="6" background="1" saveData="1">
    <webPr sourceData="1" parsePre="1" consecutive="1" textDates="1" xl2000="1" url="http://www.nowgoal.cc/analysis/13246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0" name="Conexão27" type="4" refreshedVersion="6" background="1" saveData="1">
    <webPr sourceData="1" parsePre="1" consecutive="1" textDates="1" xl2000="1" url="http://www.nowgoal.cc/analysis/1314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1" name="Conexão270" type="4" refreshedVersion="6" background="1" saveData="1">
    <webPr sourceData="1" parsePre="1" consecutive="1" textDates="1" xl2000="1" url="http://www.nowgoal.cc/analysis/13246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2" name="Conexão271" type="4" refreshedVersion="6" background="1" saveData="1">
    <webPr sourceData="1" parsePre="1" consecutive="1" textDates="1" xl2000="1" url="http://www.nowgoal.cc/analysis/13114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3" name="Conexão272" type="4" refreshedVersion="6" background="1" saveData="1">
    <webPr sourceData="1" parsePre="1" consecutive="1" textDates="1" xl2000="1" url="http://www.nowgoal.cc/analysis/13114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4" name="Conexão273" type="4" refreshedVersion="6" background="1" saveData="1">
    <webPr sourceData="1" parsePre="1" consecutive="1" textDates="1" xl2000="1" url="http://www.nowgoal.cc/analysis/12115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5" name="Conexão274" type="4" refreshedVersion="6" background="1" saveData="1">
    <webPr sourceData="1" parsePre="1" consecutive="1" textDates="1" xl2000="1" url="http://www.nowgoal.cc/analysis/12115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6" name="Conexão275" type="4" refreshedVersion="6" background="1" saveData="1">
    <webPr sourceData="1" parsePre="1" consecutive="1" textDates="1" xl2000="1" url="http://www.nowgoal.cc/analysis/12115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7" name="Conexão276" type="4" refreshedVersion="6" background="1" saveData="1">
    <webPr sourceData="1" parsePre="1" consecutive="1" textDates="1" xl2000="1" url="http://www.nowgoal.cc/analysis/13181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8" name="Conexão277" type="4" refreshedVersion="6" background="1" saveData="1">
    <webPr sourceData="1" parsePre="1" consecutive="1" textDates="1" xl2000="1" url="http://www.nowgoal.cc/analysis/12554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9" name="Conexão278" type="4" refreshedVersion="6" background="1" saveData="1">
    <webPr sourceData="1" parsePre="1" consecutive="1" textDates="1" xl2000="1" url="http://www.nowgoal.cc/analysis/12554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0" name="Conexão279" type="4" refreshedVersion="6" background="1" saveData="1">
    <webPr sourceData="1" parsePre="1" consecutive="1" textDates="1" xl2000="1" url="http://www.nowgoal.cc/analysis/13242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1" name="Conexão28" type="4" refreshedVersion="6" background="1" saveData="1">
    <webPr sourceData="1" parsePre="1" consecutive="1" textDates="1" xl2000="1" url="http://www.nowgoal.cc/analysis/13245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2" name="Conexão280" type="4" refreshedVersion="6" background="1" saveData="1">
    <webPr sourceData="1" parsePre="1" consecutive="1" textDates="1" xl2000="1" url="http://www.nowgoal.cc/analysis/12501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3" name="Conexão281" type="4" refreshedVersion="6" background="1" saveData="1">
    <webPr sourceData="1" parsePre="1" consecutive="1" textDates="1" xl2000="1" url="http://www.nowgoal.cc/analysis/12501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4" name="Conexão282" type="4" refreshedVersion="6" background="1" saveData="1">
    <webPr sourceData="1" parsePre="1" consecutive="1" textDates="1" xl2000="1" url="http://www.nowgoal.cc/analysis/13242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5" name="Conexão283" type="4" refreshedVersion="6" background="1" saveData="1">
    <webPr sourceData="1" parsePre="1" consecutive="1" textDates="1" xl2000="1" url="http://www.nowgoal.cc/analysis/12744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6" name="Conexão284" type="4" refreshedVersion="6" background="1" saveData="1">
    <webPr sourceData="1" parsePre="1" consecutive="1" textDates="1" xl2000="1" url="http://www.nowgoal.cc/analysis/12115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7" name="Conexão285" type="4" refreshedVersion="6" background="1" saveData="1">
    <webPr sourceData="1" parsePre="1" consecutive="1" textDates="1" xl2000="1" url="http://www.nowgoal.cc/analysis/12501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8" name="Conexão286" type="4" refreshedVersion="6" background="1" saveData="1">
    <webPr sourceData="1" parsePre="1" consecutive="1" textDates="1" xl2000="1" url="http://www.nowgoal.cc/analysis/12501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9" name="Conexão287" type="4" refreshedVersion="6" background="1" saveData="1">
    <webPr sourceData="1" parsePre="1" consecutive="1" textDates="1" xl2000="1" url="http://www.nowgoal.cc/analysis/12501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0" name="Conexão288" type="4" refreshedVersion="6" background="1" saveData="1">
    <webPr sourceData="1" parsePre="1" consecutive="1" textDates="1" xl2000="1" url="http://www.nowgoal.cc/analysis/12744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1" name="Conexão289" type="4" refreshedVersion="6" background="1" saveData="1">
    <webPr sourceData="1" parsePre="1" consecutive="1" textDates="1" xl2000="1" url="http://www.nowgoal.cc/analysis/12115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2" name="Conexão29" type="4" refreshedVersion="6" background="1" saveData="1">
    <webPr sourceData="1" parsePre="1" consecutive="1" textDates="1" xl2000="1" url="http://www.nowgoal.cc/analysis/1314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3" name="Conexão290" type="4" refreshedVersion="6" background="1" saveData="1">
    <webPr sourceData="1" parsePre="1" consecutive="1" textDates="1" xl2000="1" url="http://www.nowgoal.cc/analysis/12115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4" name="Conexão291" type="4" refreshedVersion="6" background="1" saveData="1">
    <webPr sourceData="1" parsePre="1" consecutive="1" textDates="1" xl2000="1" url="http://www.nowgoal.cc/analysis/13191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5" name="Conexão292" type="4" refreshedVersion="6" background="1" saveData="1">
    <webPr sourceData="1" parsePre="1" consecutive="1" textDates="1" xl2000="1" url="http://www.nowgoal.cc/analysis/13229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6" name="Conexão293" type="4" refreshedVersion="6" background="1" saveData="1">
    <webPr sourceData="1" parsePre="1" consecutive="1" textDates="1" xl2000="1" url="http://www.nowgoal.cc/analysis/12744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7" name="Conexão294" type="4" refreshedVersion="6" background="1" saveData="1">
    <webPr sourceData="1" parsePre="1" consecutive="1" textDates="1" xl2000="1" url="http://www.nowgoal.cc/analysis/13114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8" name="Conexão295" type="4" refreshedVersion="6" background="1" saveData="1">
    <webPr sourceData="1" parsePre="1" consecutive="1" textDates="1" xl2000="1" url="http://www.nowgoal.cc/analysis/13114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9" name="Conexão296" type="4" refreshedVersion="6" background="1" saveData="1">
    <webPr sourceData="1" parsePre="1" consecutive="1" textDates="1" xl2000="1" url="http://www.nowgoal.cc/analysis/13255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0" name="Conexão297" type="4" refreshedVersion="6" background="1" saveData="1">
    <webPr sourceData="1" parsePre="1" consecutive="1" textDates="1" xl2000="1" url="http://www.nowgoal.cc/analysis/13255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1" name="Conexão298" type="4" refreshedVersion="6" background="1" saveData="1">
    <webPr sourceData="1" parsePre="1" consecutive="1" textDates="1" xl2000="1" url="http://www.nowgoal.cc/analysis/1325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2" name="Conexão299" type="4" refreshedVersion="6" background="1" saveData="1">
    <webPr sourceData="1" parsePre="1" consecutive="1" textDates="1" xl2000="1" url="http://www.nowgoal.cc/analysis/1325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3" name="Conexão3" type="4" refreshedVersion="4" background="1" saveData="1">
    <webPr sourceData="1" parsePre="1" consecutive="1" textDates="1" xl2000="1" url="http://www.nowgoal.net/analysis/12324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4" name="Conexão30" type="4" refreshedVersion="6" background="1" saveData="1">
    <webPr sourceData="1" parsePre="1" consecutive="1" textDates="1" xl2000="1" url="http://www.nowgoal.cc/analysis/13107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5" name="Conexão300" type="4" refreshedVersion="6" background="1" saveData="1">
    <webPr sourceData="1" parsePre="1" consecutive="1" textDates="1" xl2000="1" url="http://www.nowgoal.cc/analysis/12850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6" name="Conexão301" type="4" refreshedVersion="6" background="1" saveData="1">
    <webPr sourceData="1" parsePre="1" consecutive="1" textDates="1" xl2000="1" url="http://www.nowgoal.cc/analysis/12850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7" name="Conexão302" type="4" refreshedVersion="6" background="1" saveData="1">
    <webPr sourceData="1" parsePre="1" consecutive="1" textDates="1" xl2000="1" url="http://www.nowgoal.cc/analysis/1323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8" name="Conexão303" type="4" refreshedVersion="6" background="1" saveData="1">
    <webPr sourceData="1" parsePre="1" consecutive="1" textDates="1" xl2000="1" url="http://www.nowgoal.cc/analysis/13231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9" name="Conexão304" type="4" refreshedVersion="6" background="1" saveData="1">
    <webPr sourceData="1" parsePre="1" consecutive="1" textDates="1" xl2000="1" url="http://www.nowgoal.cc/analysis/13255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20" name="Conexão305" type="4" refreshedVersion="6" background="1" saveData="1">
    <webPr sourceData="1" parsePre="1" consecutive="1" textDates="1" xl2000="1" url="http://www.nowgoal.cc/analysis/1325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21" name="Conexão306" type="4" refreshedVersion="6" background="1" saveData="1">
    <webPr sourceData="1" parsePre="1" consecutive="1" textDates="1" xl2000="1" url="http://www.nowgoal.cc/analysis/13255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22" name="Conexão307" type="4" refreshedVersion="6" background="1" saveData="1">
    <webPr sourceData="1" parsePre="1" consecutive="1" textDates="1" xl2000="1" url="http://www.nowgoal.cc/analysis/13255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23" name="Conexão308" type="4" refreshedVersion="6" background="1" saveData="1">
    <webPr sourceData="1" parsePre="1" consecutive="1" textDates="1" xl2000="1" url="http://www.nowgoal.cc/analysis/13255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24" name="Conexão309" type="4" refreshedVersion="6" background="1" saveData="1">
    <webPr sourceData="1" parsePre="1" consecutive="1" textDates="1" xl2000="1" url="http://www.nowgoal.cc/analysis/13240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25" name="Conexão31" type="4" refreshedVersion="6" background="1" saveData="1">
    <webPr sourceData="1" parsePre="1" consecutive="1" textDates="1" xl2000="1" url="http://www.nowgoal.cc/analysis/13245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26" name="Conexão310" type="4" refreshedVersion="6" background="1" saveData="1">
    <webPr sourceData="1" parsePre="1" consecutive="1" textDates="1" xl2000="1" url="http://www.nowgoal.cc/analysis/12850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27" name="Conexão311" type="4" refreshedVersion="6" background="1" saveData="1">
    <webPr sourceData="1" parsePre="1" consecutive="1" textDates="1" xl2000="1" url="http://www.nowgoal.cc/analysis/12851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28" name="Conexão312" type="4" refreshedVersion="6" background="1" saveData="1">
    <webPr sourceData="1" parsePre="1" consecutive="1" textDates="1" xl2000="1" url="http://www.nowgoal.cc/analysis/12888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29" name="Conexão313" type="4" refreshedVersion="6" background="1" saveData="1">
    <webPr sourceData="1" parsePre="1" consecutive="1" textDates="1" xl2000="1" url="http://www.nowgoal.cc/analysis/13255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30" name="Conexão314" type="4" refreshedVersion="6" background="1" saveData="1">
    <webPr sourceData="1" parsePre="1" consecutive="1" textDates="1" xl2000="1" url="http://www.nowgoal.cc/analysis/1325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31" name="Conexão315" type="4" refreshedVersion="6" background="1" saveData="1">
    <webPr sourceData="1" parsePre="1" consecutive="1" textDates="1" xl2000="1" url="http://www.nowgoal.cc/analysis/13255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32" name="Conexão316" type="4" refreshedVersion="6" background="1" saveData="1">
    <webPr sourceData="1" parsePre="1" consecutive="1" textDates="1" xl2000="1" url="http://www.nowgoal.cc/analysis/1323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33" name="Conexão317" type="4" refreshedVersion="6" background="1" saveData="1">
    <webPr sourceData="1" parsePre="1" consecutive="1" textDates="1" xl2000="1" url="http://www.nowgoal.cc/analysis/13231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34" name="Conexão318" type="4" refreshedVersion="6" background="1" saveData="1">
    <webPr sourceData="1" parsePre="1" consecutive="1" textDates="1" xl2000="1" url="http://www.nowgoal.cc/analysis/1325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35" name="Conexão319" type="4" refreshedVersion="6" background="1" saveData="1">
    <webPr sourceData="1" parsePre="1" consecutive="1" textDates="1" xl2000="1" url="http://www.nowgoal.cc/analysis/13255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36" name="Conexão32" type="4" refreshedVersion="6" background="1" saveData="1">
    <webPr sourceData="1" parsePre="1" consecutive="1" textDates="1" xl2000="1" url="http://www.nowgoal.cc/analysis/13063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37" name="Conexão320" type="4" refreshedVersion="6" background="1" saveData="1">
    <webPr sourceData="1" parsePre="1" consecutive="1" textDates="1" xl2000="1" url="http://www.nowgoal.cc/analysis/13231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38" name="Conexão321" type="4" refreshedVersion="6" background="1" saveData="1">
    <webPr sourceData="1" parsePre="1" consecutive="1" textDates="1" xl2000="1" url="http://www.nowgoal.cc/analysis/1325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39" name="Conexão322" type="4" refreshedVersion="6" background="1" saveData="1">
    <webPr sourceData="1" parsePre="1" consecutive="1" textDates="1" xl2000="1" url="http://www.nowgoal.cc/analysis/13255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40" name="Conexão323" type="4" refreshedVersion="6" background="1" saveData="1">
    <webPr sourceData="1" parsePre="1" consecutive="1" textDates="1" xl2000="1" url="http://www.nowgoal.cc/analysis/12888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41" name="Conexão324" type="4" refreshedVersion="6" background="1" saveData="1">
    <webPr sourceData="1" parsePre="1" consecutive="1" textDates="1" xl2000="1" url="http://www.nowgoal.cc/analysis/1325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42" name="Conexão325" type="4" refreshedVersion="6" background="1" saveData="1">
    <webPr sourceData="1" parsePre="1" consecutive="1" textDates="1" xl2000="1" url="http://www.nowgoal.cc/analysis/13255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43" name="Conexão326" type="4" refreshedVersion="6" background="1" saveData="1">
    <webPr sourceData="1" parsePre="1" consecutive="1" textDates="1" xl2000="1" url="http://www.nowgoal.cc/analysis/12115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44" name="Conexão327" type="4" refreshedVersion="6" background="1" saveData="1">
    <webPr sourceData="1" parsePre="1" consecutive="1" textDates="1" xl2000="1" url="http://www.nowgoal.cc/analysis/1325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45" name="Conexão328" type="4" refreshedVersion="6" background="1" saveData="1">
    <webPr sourceData="1" parsePre="1" consecutive="1" textDates="1" xl2000="1" url="http://www.nowgoal.cc/analysis/1325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46" name="Conexão329" type="4" refreshedVersion="6" background="1" saveData="1">
    <webPr sourceData="1" parsePre="1" consecutive="1" textDates="1" xl2000="1" url="http://www.nowgoal.cc/analysis/12888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47" name="Conexão33" type="4" refreshedVersion="6" background="1" saveData="1">
    <webPr sourceData="1" parsePre="1" consecutive="1" textDates="1" xl2000="1" url="http://www.nowgoal.cc/analysis/13063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48" name="Conexão330" type="4" refreshedVersion="6" background="1" saveData="1">
    <webPr sourceData="1" parsePre="1" consecutive="1" textDates="1" xl2000="1" url="http://www.nowgoal.cc/analysis/13199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49" name="Conexão331" type="4" refreshedVersion="6" background="1" saveData="1">
    <webPr sourceData="1" parsePre="1" consecutive="1" textDates="1" xl2000="1" url="http://www.nowgoal.cc/analysis/13199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50" name="Conexão332" type="4" refreshedVersion="6" background="1" saveData="1">
    <webPr sourceData="1" parsePre="1" consecutive="1" textDates="1" xl2000="1" url="http://www.nowgoal.cc/analysis/13199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51" name="Conexão333" type="4" refreshedVersion="6" background="1" saveData="1">
    <webPr sourceData="1" parsePre="1" consecutive="1" textDates="1" xl2000="1" url="http://www.nowgoal.cc/analysis/13199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52" name="Conexão334" type="4" refreshedVersion="6" background="1" saveData="1">
    <webPr sourceData="1" parsePre="1" consecutive="1" textDates="1" xl2000="1" url="http://www.nowgoal.cc/analysis/1326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53" name="Conexão335" type="4" refreshedVersion="6" background="1" saveData="1">
    <webPr sourceData="1" parsePre="1" consecutive="1" textDates="1" xl2000="1" url="http://www.nowgoal.cc/analysis/1326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54" name="Conexão336" type="4" refreshedVersion="6" background="1" saveData="1">
    <webPr sourceData="1" parsePre="1" consecutive="1" textDates="1" xl2000="1" url="http://www.nowgoal.cc/analysis/1326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55" name="Conexão337" type="4" refreshedVersion="6" background="1" saveData="1">
    <webPr sourceData="1" parsePre="1" consecutive="1" textDates="1" xl2000="1" url="http://www.nowgoal.cc/analysis/13260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56" name="Conexão338" type="4" refreshedVersion="6" background="1" saveData="1">
    <webPr sourceData="1" parsePre="1" consecutive="1" textDates="1" xl2000="1" url="http://www.nowgoal.cc/analysis/1326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57" name="Conexão339" type="4" refreshedVersion="6" background="1" saveData="1">
    <webPr sourceData="1" parsePre="1" consecutive="1" textDates="1" xl2000="1" url="http://www.nowgoal.cc/analysis/12115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58" name="Conexão34" type="4" refreshedVersion="6" background="1" saveData="1">
    <webPr sourceData="1" parsePre="1" consecutive="1" textDates="1" xl2000="1" url="http://www.nowgoal.cc/analysis/12559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59" name="Conexão340" type="4" refreshedVersion="6" background="1" saveData="1">
    <webPr sourceData="1" parsePre="1" consecutive="1" textDates="1" xl2000="1" url="http://www.nowgoal.cc/analysis/12115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60" name="Conexão341" type="4" refreshedVersion="6" background="1" saveData="1">
    <webPr sourceData="1" parsePre="1" consecutive="1" textDates="1" xl2000="1" url="http://www.nowgoal.cc/analysis/1326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61" name="Conexão342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62" name="Conexão343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63" name="Conexão344" type="4" refreshedVersion="6" background="1" saveData="1">
    <webPr sourceData="1" parsePre="1" consecutive="1" textDates="1" xl2000="1" url="http://www.nowgoal.cc/analysis/13257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64" name="Conexão345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65" name="Conexão346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66" name="Conexão347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67" name="Conexão348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68" name="Conexão349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69" name="Conexão35" type="4" refreshedVersion="6" background="1" saveData="1">
    <webPr sourceData="1" parsePre="1" consecutive="1" textDates="1" xl2000="1" url="http://www.nowgoal.cc/analysis/13063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70" name="Conexão350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71" name="Conexão351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72" name="Conexão352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73" name="Conexão353" type="4" refreshedVersion="6" background="1" saveData="1">
    <webPr sourceData="1" parsePre="1" consecutive="1" textDates="1" xl2000="1" url="http://www.nowgoal.cc/analysis/13256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74" name="Conexão354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75" name="Conexão355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76" name="Conexão356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77" name="Conexão357" type="4" refreshedVersion="6" background="1" saveData="1">
    <webPr sourceData="1" parsePre="1" consecutive="1" textDates="1" xl2000="1" url="http://www.nowgoal.cc/analysis/13256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78" name="Conexão358" type="4" refreshedVersion="6" background="1" saveData="1">
    <webPr sourceData="1" parsePre="1" consecutive="1" textDates="1" xl2000="1" url="http://www.nowgoal.cc/analysis/13256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79" name="Conexão359" type="4" refreshedVersion="6" background="1" saveData="1">
    <webPr sourceData="1" parsePre="1" consecutive="1" textDates="1" xl2000="1" url="http://www.nowgoal.cc/analysis/13231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80" name="Conexão36" type="4" refreshedVersion="6" background="1" saveData="1">
    <webPr sourceData="1" parsePre="1" consecutive="1" textDates="1" xl2000="1" url="http://www.nowgoal.cc/analysis/13064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81" name="Conexão360" type="4" refreshedVersion="6" background="1" saveData="1">
    <webPr sourceData="1" parsePre="1" consecutive="1" textDates="1" xl2000="1" url="http://www.nowgoal.cc/analysis/12888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82" name="Conexão361" type="4" refreshedVersion="6" background="1" saveData="1">
    <webPr sourceData="1" parsePre="1" consecutive="1" textDates="1" xl2000="1" url="http://www.nowgoal.cc/analysis/13198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83" name="Conexão362" type="4" refreshedVersion="6" background="1" saveData="1">
    <webPr sourceData="1" parsePre="1" consecutive="1" textDates="1" xl2000="1" url="http://www.nowgoal.cc/analysis/13184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84" name="Conexão363" type="4" refreshedVersion="6" background="1" saveData="1">
    <webPr sourceData="1" parsePre="1" consecutive="1" textDates="1" xl2000="1" url="http://www.nowgoal.cc/analysis/13181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85" name="Conexão364" type="4" refreshedVersion="6" background="1" saveData="1">
    <webPr sourceData="1" parsePre="1" consecutive="1" textDates="1" xl2000="1" url="http://www.nowgoal.cc/analysis/13242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86" name="Conexão365" type="4" refreshedVersion="6" background="1" saveData="1">
    <webPr sourceData="1" parsePre="1" consecutive="1" textDates="1" xl2000="1" url="http://www.nowgoal.cc/analysis/12115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87" name="Conexão366" type="4" refreshedVersion="6" background="1" saveData="1">
    <webPr sourceData="1" parsePre="1" consecutive="1" textDates="1" xl2000="1" url="http://www.nowgoal.cc/analysis/13242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88" name="Conexão367" type="4" refreshedVersion="6" background="1" saveData="1">
    <webPr sourceData="1" parsePre="1" consecutive="1" textDates="1" xl2000="1" url="http://www.nowgoal.cc/analysis/13242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89" name="Conexão368" type="4" refreshedVersion="6" background="1" saveData="1">
    <webPr sourceData="1" parsePre="1" consecutive="1" textDates="1" xl2000="1" url="http://www.nowgoal.cc/analysis/12115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90" name="Conexão369" type="4" refreshedVersion="6" background="1" saveData="1">
    <webPr sourceData="1" parsePre="1" consecutive="1" textDates="1" xl2000="1" url="http://www.nowgoal.cc/analysis/12115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91" name="Conexão37" type="4" refreshedVersion="6" background="1" saveData="1">
    <webPr sourceData="1" parsePre="1" consecutive="1" textDates="1" xl2000="1" url="http://www.nowgoal.cc/analysis/12927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92" name="Conexão370" type="4" refreshedVersion="6" background="1" saveData="1">
    <webPr sourceData="1" parsePre="1" consecutive="1" textDates="1" xl2000="1" url="http://www.nowgoal.cc/analysis/12115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93" name="Conexão371" type="4" refreshedVersion="6" background="1" saveData="1">
    <webPr sourceData="1" parsePre="1" consecutive="1" textDates="1" xl2000="1" url="http://www.nowgoal.cc/analysis/12115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94" name="Conexão372" type="4" refreshedVersion="6" background="1" saveData="1">
    <webPr sourceData="1" parsePre="1" consecutive="1" textDates="1" xl2000="1" url="http://www.nowgoal.cc/analysis/12501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95" name="Conexão373" type="4" refreshedVersion="6" background="1" saveData="1">
    <webPr sourceData="1" parsePre="1" consecutive="1" textDates="1" xl2000="1" url="http://www.nowgoal.cc/analysis/12501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96" name="Conexão374" type="4" refreshedVersion="6" background="1" saveData="1">
    <webPr sourceData="1" parsePre="1" consecutive="1" textDates="1" xl2000="1" url="http://www.nowgoal.cc/analysis/13041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97" name="Conexão375" type="4" refreshedVersion="6" background="1" saveData="1">
    <webPr sourceData="1" parsePre="1" consecutive="1" textDates="1" xl2000="1" url="http://www.nowgoal.cc/analysis/13041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98" name="Conexão376" type="4" refreshedVersion="6" background="1" saveData="1">
    <webPr sourceData="1" parsePre="1" consecutive="1" textDates="1" xl2000="1" url="http://www.nowgoal.cc/analysis/12501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99" name="Conexão377" type="4" refreshedVersion="6" background="1" saveData="1">
    <webPr sourceData="1" parsePre="1" consecutive="1" textDates="1" xl2000="1" url="http://www.nowgoal.cc/analysis/12501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00" name="Conexão378" type="4" refreshedVersion="6" background="1" saveData="1">
    <webPr sourceData="1" parsePre="1" consecutive="1" textDates="1" xl2000="1" url="http://www.nowgoal.cc/analysis/12744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01" name="Conexão379" type="4" refreshedVersion="6" background="1" saveData="1">
    <webPr sourceData="1" parsePre="1" consecutive="1" textDates="1" xl2000="1" url="http://www.nowgoal.cc/analysis/13229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02" name="Conexão38" type="4" refreshedVersion="6" background="1" saveData="1">
    <webPr sourceData="1" parsePre="1" consecutive="1" textDates="1" xl2000="1" url="http://www.nowgoal.cc/analysis/13063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03" name="Conexão380" type="4" refreshedVersion="6" background="1" saveData="1">
    <webPr sourceData="1" parsePre="1" consecutive="1" textDates="1" xl2000="1" url="http://www.nowgoal.cc/analysis/13229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04" name="Conexão381" type="4" refreshedVersion="6" background="1" saveData="1">
    <webPr sourceData="1" parsePre="1" consecutive="1" textDates="1" xl2000="1" url="http://www.nowgoal.cc/analysis/12744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05" name="Conexão382" type="4" refreshedVersion="6" background="1" saveData="1">
    <webPr sourceData="1" parsePre="1" consecutive="1" textDates="1" xl2000="1" url="http://www.nowgoal.cc/analysis/12744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06" name="Conexão383" type="4" refreshedVersion="6" background="1" saveData="1">
    <webPr sourceData="1" parsePre="1" consecutive="1" textDates="1" xl2000="1" url="http://www.nowgoal.cc/analysis/13229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07" name="Conexão384" type="4" refreshedVersion="6" background="1" saveData="1">
    <webPr sourceData="1" parsePre="1" consecutive="1" textDates="1" xl2000="1" url="http://www.nowgoal.cc/analysis/13242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08" name="Conexão385" type="4" refreshedVersion="6" background="1" saveData="1">
    <webPr sourceData="1" parsePre="1" consecutive="1" textDates="1" xl2000="1" url="http://www.nowgoal.cc/analysis/13198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09" name="Conexão386" type="4" refreshedVersion="6" background="1" saveData="1">
    <webPr sourceData="1" parsePre="1" consecutive="1" textDates="1" xl2000="1" url="http://www.nowgoal.cc/analysis/13191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10" name="Conexão387" type="4" refreshedVersion="6" background="1" saveData="1">
    <webPr sourceData="1" parsePre="1" consecutive="1" textDates="1" xl2000="1" url="http://www.nowgoal.cc/analysis/13257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11" name="Conexão388" type="4" refreshedVersion="6" background="1" saveData="1">
    <webPr sourceData="1" parsePre="1" consecutive="1" textDates="1" xl2000="1" url="http://www.nowgoal.cc/analysis/13181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12" name="Conexão389" type="4" refreshedVersion="6" background="1" saveData="1">
    <webPr sourceData="1" parsePre="1" consecutive="1" textDates="1" xl2000="1" url="http://www.nowgoal.cc/analysis/13191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13" name="Conexão39" type="4" refreshedVersion="6" background="1" saveData="1">
    <webPr sourceData="1" parsePre="1" consecutive="1" textDates="1" xl2000="1" url="http://www.nowgoal.cc/analysis/13063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14" name="Conexão390" type="4" refreshedVersion="6" background="1" saveData="1">
    <webPr sourceData="1" parsePre="1" consecutive="1" textDates="1" xl2000="1" url="http://www.nowgoal.cc/analysis/13231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15" name="Conexão391" type="4" refreshedVersion="6" background="1" saveData="1">
    <webPr sourceData="1" parsePre="1" consecutive="1" textDates="1" xl2000="1" url="http://www.nowgoal.cc/analysis/12888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16" name="Conexão392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17" name="Conexão393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18" name="Conexão394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19" name="Conexão395" type="4" refreshedVersion="6" background="1" saveData="1">
    <webPr sourceData="1" parsePre="1" consecutive="1" textDates="1" xl2000="1" url="http://www.nowgoal.cc/analysis/13256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20" name="Conexão396" type="4" refreshedVersion="6" background="1" saveData="1">
    <webPr sourceData="1" parsePre="1" consecutive="1" textDates="1" xl2000="1" url="http://www.nowgoal.cc/analysis/12888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21" name="Conexão397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22" name="Conexão398" type="4" refreshedVersion="6" background="1" saveData="1">
    <webPr sourceData="1" parsePre="1" consecutive="1" textDates="1" xl2000="1" url="http://www.nowgoal.cc/analysis/13256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23" name="Conexão399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24" name="Conexão4" type="4" refreshedVersion="4" background="1" saveData="1">
    <webPr sourceData="1" parsePre="1" consecutive="1" textDates="1" xl2000="1" url="http://www.nowgoal.net/analysis/12324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25" name="Conexão40" type="4" refreshedVersion="6" background="1" saveData="1">
    <webPr sourceData="1" parsePre="1" consecutive="1" textDates="1" xl2000="1" url="http://www.nowgoal.cc/analysis/12559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26" name="Conexão400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27" name="Conexão401" type="4" refreshedVersion="6" background="1" saveData="1">
    <webPr sourceData="1" parsePre="1" consecutive="1" textDates="1" xl2000="1" url="http://www.nowgoal.cc/analysis/1232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28" name="Conexão402" type="4" refreshedVersion="6" background="1" saveData="1">
    <webPr sourceData="1" parsePre="1" consecutive="1" textDates="1" xl2000="1" url="http://www.nowgoal.cc/analysis/13256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29" name="Conexão403" type="4" refreshedVersion="6" background="1" saveData="1">
    <webPr sourceData="1" parsePre="1" consecutive="1" textDates="1" xl2000="1" url="http://www.nowgoal.cc/analysis/13256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30" name="Conexão404" type="4" refreshedVersion="6" background="1" saveData="1">
    <webPr sourceData="1" parsePre="1" consecutive="1" textDates="1" xl2000="1" url="http://www.nowgoal.cc/analysis/13231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31" name="Conexão405" type="4" refreshedVersion="6" background="1" saveData="1">
    <webPr sourceData="1" parsePre="1" consecutive="1" textDates="1" xl2000="1" url="http://www.nowgoal.cc/analysis/13240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32" name="Conexão406" type="4" refreshedVersion="6" background="1" saveData="1">
    <webPr sourceData="1" parsePre="1" consecutive="1" textDates="1" xl2000="1" url="http://www.nowgoal.cc/analysis/12888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33" name="Conexão407" type="4" refreshedVersion="6" background="1" saveData="1">
    <webPr sourceData="1" parsePre="1" consecutive="1" textDates="1" xl2000="1" url="http://www.nowgoal.cc/analysis/12888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34" name="Conexão408" type="4" refreshedVersion="6" background="1" saveData="1">
    <webPr sourceData="1" parsePre="1" consecutive="1" textDates="1" xl2000="1" url="http://www.nowgoal.cc/analysis/12590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35" name="Conexão409" type="4" refreshedVersion="6" background="1" saveData="1">
    <webPr sourceData="1" parsePre="1" consecutive="1" textDates="1" xl2000="1" url="http://www.nowgoal.cc/analysis/12590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36" name="Conexão41" type="4" refreshedVersion="6" background="1" saveData="1">
    <webPr sourceData="1" parsePre="1" consecutive="1" textDates="1" xl2000="1" url="http://www.nowgoal.cc/analysis/12884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37" name="Conexão410" type="4" refreshedVersion="6" background="1" saveData="1">
    <webPr sourceData="1" parsePre="1" consecutive="1" textDates="1" xl2000="1" url="http://www.nowgoal.cc/analysis/1271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38" name="Conexão411" type="4" refreshedVersion="6" background="1" saveData="1">
    <webPr sourceData="1" parsePre="1" consecutive="1" textDates="1" xl2000="1" url="http://www.nowgoal.cc/analysis/1271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39" name="Conexão412" type="4" refreshedVersion="6" background="1" saveData="1">
    <webPr sourceData="1" parsePre="1" consecutive="1" textDates="1" xl2000="1" url="http://www.nowgoal.cc/analysis/1271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40" name="Conexão413" type="4" refreshedVersion="6" background="1" saveData="1">
    <webPr sourceData="1" parsePre="1" consecutive="1" textDates="1" xl2000="1" url="http://www.nowgoal.cc/analysis/12521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41" name="Conexão414" type="4" refreshedVersion="6" background="1" saveData="1">
    <webPr sourceData="1" parsePre="1" consecutive="1" textDates="1" xl2000="1" url="http://www.nowgoal.cc/analysis/1271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42" name="Conexão415" type="4" refreshedVersion="6" background="1" saveData="1">
    <webPr sourceData="1" parsePre="1" consecutive="1" textDates="1" xl2000="1" url="http://www.nowgoal.cc/analysis/12550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43" name="Conexão416" type="4" refreshedVersion="6" background="1" saveData="1">
    <webPr sourceData="1" parsePre="1" consecutive="1" textDates="1" xl2000="1" url="http://www.nowgoal.cc/analysis/12550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44" name="Conexão417" type="4" refreshedVersion="6" background="1" saveData="1">
    <webPr sourceData="1" parsePre="1" consecutive="1" textDates="1" xl2000="1" url="http://www.nowgoal.cc/analysis/12590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45" name="Conexão418" type="4" refreshedVersion="6" background="1" saveData="1">
    <webPr sourceData="1" parsePre="1" consecutive="1" textDates="1" xl2000="1" url="http://www.nowgoal.cc/analysis/12590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46" name="Conexão419" type="4" refreshedVersion="6" background="1" saveData="1">
    <webPr sourceData="1" parsePre="1" consecutive="1" textDates="1" xl2000="1" url="http://www.nowgoal.cc/analysis/12590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47" name="Conexão42" type="4" refreshedVersion="6" background="1" saveData="1">
    <webPr sourceData="1" parsePre="1" consecutive="1" textDates="1" xl2000="1" url="http://www.nowgoal.cc/analysis/12203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48" name="Conexão420" type="4" refreshedVersion="6" background="1" saveData="1">
    <webPr sourceData="1" parsePre="1" consecutive="1" textDates="1" xl2000="1" url="http://www.nowgoal.cc/analysis/1271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49" name="Conexão421" type="4" refreshedVersion="6" background="1" saveData="1">
    <webPr sourceData="1" parsePre="1" consecutive="1" textDates="1" xl2000="1" url="http://www.nowgoal.cc/analysis/12521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50" name="Conexão422" type="4" refreshedVersion="6" background="1" saveData="1">
    <webPr sourceData="1" parsePre="1" consecutive="1" textDates="1" xl2000="1" url="http://www.nowgoal.cc/analysis/12550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51" name="Conexão423" type="4" refreshedVersion="6" background="1" saveData="1">
    <webPr sourceData="1" parsePre="1" consecutive="1" textDates="1" xl2000="1" url="http://www.nowgoal.cc/analysis/12550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52" name="Conexão424" type="4" refreshedVersion="6" background="1" saveData="1">
    <webPr sourceData="1" parsePre="1" consecutive="1" textDates="1" xl2000="1" url="http://www.nowgoal.cc/analysis/12581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53" name="Conexão425" type="4" refreshedVersion="6" background="1" saveData="1">
    <webPr sourceData="1" parsePre="1" consecutive="1" textDates="1" xl2000="1" url="http://www.nowgoal.cc/analysis/12717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54" name="Conexão426" type="4" refreshedVersion="6" background="1" saveData="1">
    <webPr sourceData="1" parsePre="1" consecutive="1" textDates="1" xl2000="1" url="http://www.nowgoal.cc/analysis/12330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55" name="Conexão427" type="4" refreshedVersion="6" background="1" saveData="1">
    <webPr sourceData="1" parsePre="1" consecutive="1" textDates="1" xl2000="1" url="http://www.nowgoal.cc/analysis/12326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56" name="Conexão428" type="4" refreshedVersion="6" background="1" saveData="1">
    <webPr sourceData="1" parsePre="1" consecutive="1" textDates="1" xl2000="1" url="http://www.nowgoal.cc/analysis/12330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57" name="Conexão429" type="4" refreshedVersion="6" background="1" saveData="1">
    <webPr sourceData="1" parsePre="1" consecutive="1" textDates="1" xl2000="1" url="http://www.nowgoal.cc/analysis/12816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58" name="Conexão43" type="4" refreshedVersion="6" background="1" saveData="1">
    <webPr sourceData="1" parsePre="1" consecutive="1" textDates="1" xl2000="1" url="http://www.nowgoal.cc/analysis/13144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59" name="Conexão430" type="4" refreshedVersion="6" background="1" saveData="1">
    <webPr sourceData="1" parsePre="1" consecutive="1" textDates="1" xl2000="1" url="http://www.nowgoal.cc/analysis/12816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60" name="Conexão431" type="4" refreshedVersion="6" background="1" saveData="1">
    <webPr sourceData="1" parsePre="1" consecutive="1" textDates="1" xl2000="1" url="http://www.nowgoal.cc/analysis/12138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61" name="Conexão432" type="4" refreshedVersion="6" background="1" saveData="1">
    <webPr sourceData="1" parsePre="1" consecutive="1" textDates="1" xl2000="1" url="http://www.nowgoal.cc/analysis/12490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62" name="Conexão433" type="4" refreshedVersion="6" background="1" saveData="1">
    <webPr sourceData="1" parsePre="1" consecutive="1" textDates="1" xl2000="1" url="http://www.nowgoal.cc/analysis/13192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63" name="Conexão434" type="4" refreshedVersion="6" background="1" saveData="1">
    <webPr sourceData="1" parsePre="1" consecutive="1" textDates="1" xl2000="1" url="http://www.nowgoal.cc/analysis/1271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64" name="Conexão435" type="4" refreshedVersion="6" background="1" saveData="1">
    <webPr sourceData="1" parsePre="1" consecutive="1" textDates="1" xl2000="1" url="http://www.nowgoal.cc/analysis/12779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65" name="Conexão436" type="4" refreshedVersion="6" background="1" saveData="1">
    <webPr sourceData="1" parsePre="1" consecutive="1" textDates="1" xl2000="1" url="http://www.nowgoal.cc/analysis/12779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66" name="Conexão437" type="4" refreshedVersion="6" background="1" saveData="1">
    <webPr sourceData="1" parsePre="1" consecutive="1" textDates="1" xl2000="1" url="http://www.nowgoal.cc/analysis/12779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67" name="Conexão438" type="4" refreshedVersion="6" background="1" saveData="1">
    <webPr sourceData="1" parsePre="1" consecutive="1" textDates="1" xl2000="1" url="http://www.nowgoal.cc/analysis/12550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68" name="Conexão439" type="4" refreshedVersion="6" background="1" saveData="1">
    <webPr sourceData="1" parsePre="1" consecutive="1" textDates="1" xl2000="1" url="http://www.nowgoal.cc/analysis/12550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69" name="Conexão44" type="4" refreshedVersion="6" background="1" saveData="1">
    <webPr sourceData="1" parsePre="1" consecutive="1" textDates="1" xl2000="1" url="http://www.nowgoal.cc/analysis/13063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70" name="Conexão440" type="4" refreshedVersion="6" background="1" saveData="1">
    <webPr sourceData="1" parsePre="1" consecutive="1" textDates="1" xl2000="1" url="http://www.nowgoal.cc/analysis/12550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71" name="Conexão441" type="4" refreshedVersion="6" background="1" saveData="1">
    <webPr sourceData="1" parsePre="1" consecutive="1" textDates="1" xl2000="1" url="http://www.nowgoal.cc/analysis/12717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72" name="Conexão442" type="4" refreshedVersion="6" background="1" saveData="1">
    <webPr sourceData="1" parsePre="1" consecutive="1" textDates="1" xl2000="1" url="http://www.nowgoal.cc/analysis/13253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73" name="Conexão443" type="4" refreshedVersion="6" background="1" saveData="1">
    <webPr sourceData="1" parsePre="1" consecutive="1" textDates="1" xl2000="1" url="http://www.nowgoal.cc/analysis/13253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74" name="Conexão444" type="4" refreshedVersion="6" background="1" saveData="1">
    <webPr sourceData="1" parsePre="1" consecutive="1" textDates="1" xl2000="1" url="http://www.nowgoal.cc/analysis/12326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75" name="Conexão445" type="4" refreshedVersion="6" background="1" saveData="1">
    <webPr sourceData="1" parsePre="1" consecutive="1" textDates="1" xl2000="1" url="http://www.nowgoal.cc/analysis/12330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76" name="Conexão446" type="4" refreshedVersion="6" background="1" saveData="1">
    <webPr sourceData="1" parsePre="1" consecutive="1" textDates="1" xl2000="1" url="http://www.nowgoal.cc/analysis/12326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77" name="Conexão447" type="4" refreshedVersion="6" background="1" saveData="1">
    <webPr sourceData="1" parsePre="1" consecutive="1" textDates="1" xl2000="1" url="http://www.nowgoal.cc/analysis/12330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78" name="Conexão448" type="4" refreshedVersion="6" background="1" saveData="1">
    <webPr sourceData="1" parsePre="1" consecutive="1" textDates="1" xl2000="1" url="http://www.nowgoal.cc/analysis/12330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79" name="Conexão449" type="4" refreshedVersion="6" background="1" saveData="1">
    <webPr sourceData="1" parsePre="1" consecutive="1" textDates="1" xl2000="1" url="http://www.nowgoal.cc/analysis/12330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80" name="Conexão45" type="4" refreshedVersion="6" background="1" saveData="1">
    <webPr sourceData="1" parsePre="1" consecutive="1" textDates="1" xl2000="1" url="http://www.nowgoal.cc/analysis/13063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81" name="Conexão450" type="4" refreshedVersion="6" background="1" saveData="1">
    <webPr sourceData="1" parsePre="1" consecutive="1" textDates="1" xl2000="1" url="http://www.nowgoal.cc/analysis/12330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82" name="Conexão451" type="4" refreshedVersion="6" background="1" saveData="1">
    <webPr sourceData="1" parsePre="1" consecutive="1" textDates="1" xl2000="1" url="http://www.nowgoal.cc/analysis/12330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83" name="Conexão452" type="4" refreshedVersion="6" background="1" saveData="1">
    <webPr sourceData="1" parsePre="1" consecutive="1" textDates="1" xl2000="1" url="http://www.nowgoal.cc/analysis/12477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84" name="Conexão453" type="4" refreshedVersion="6" background="1" saveData="1">
    <webPr sourceData="1" parsePre="1" consecutive="1" textDates="1" xl2000="1" url="http://www.nowgoal.cc/analysis/12477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85" name="Conexão454" type="4" refreshedVersion="6" background="1" saveData="1">
    <webPr sourceData="1" parsePre="1" consecutive="1" textDates="1" xl2000="1" url="http://www.nowgoal.cc/analysis/12681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86" name="Conexão455" type="4" refreshedVersion="6" background="1" saveData="1">
    <webPr sourceData="1" parsePre="1" consecutive="1" textDates="1" xl2000="1" url="http://www.nowgoal.cc/analysis/12521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87" name="Conexão456" type="4" refreshedVersion="6" background="1" saveData="1">
    <webPr sourceData="1" parsePre="1" consecutive="1" textDates="1" xl2000="1" url="http://www.nowgoal.cc/analysis/12521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88" name="Conexão457" type="4" refreshedVersion="6" background="1" saveData="1">
    <webPr sourceData="1" parsePre="1" consecutive="1" textDates="1" xl2000="1" url="http://www.nowgoal.cc/analysis/12794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89" name="Conexão458" type="4" refreshedVersion="6" background="1" saveData="1">
    <webPr sourceData="1" parsePre="1" consecutive="1" textDates="1" xl2000="1" url="http://www.nowgoal.cc/analysis/12573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90" name="Conexão459" type="4" refreshedVersion="6" background="1" saveData="1">
    <webPr sourceData="1" parsePre="1" consecutive="1" textDates="1" xl2000="1" url="http://www.nowgoal.cc/analysis/12717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91" name="Conexão46" type="4" refreshedVersion="6" background="1" saveData="1">
    <webPr sourceData="1" parsePre="1" consecutive="1" textDates="1" xl2000="1" url="http://www.nowgoal.cc/analysis/13063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92" name="Conexão460" type="4" refreshedVersion="6" background="1" saveData="1">
    <webPr sourceData="1" parsePre="1" consecutive="1" textDates="1" xl2000="1" url="http://www.nowgoal.cc/analysis/13266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93" name="Conexão461" type="4" refreshedVersion="6" background="1" saveData="1">
    <webPr sourceData="1" parsePre="1" consecutive="1" textDates="1" xl2000="1" url="http://www.nowgoal.cc/analysis/13266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94" name="Conexão462" type="4" refreshedVersion="6" background="1" saveData="1">
    <webPr sourceData="1" parsePre="1" consecutive="1" textDates="1" xl2000="1" url="http://www.nowgoal.cc/analysis/13266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95" name="Conexão463" type="4" refreshedVersion="6" background="1" saveData="1">
    <webPr sourceData="1" parsePre="1" consecutive="1" textDates="1" xl2000="1" url="http://www.nowgoal.cc/analysis/13266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96" name="Conexão464" type="4" refreshedVersion="6" background="1" saveData="1">
    <webPr sourceData="1" parsePre="1" consecutive="1" textDates="1" xl2000="1" url="http://www.nowgoal.cc/analysis/13266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97" name="Conexão465" type="4" refreshedVersion="6" background="1" saveData="1">
    <webPr sourceData="1" parsePre="1" consecutive="1" textDates="1" xl2000="1" url="http://www.nowgoal.cc/analysis/13266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98" name="Conexão466" type="4" refreshedVersion="6" background="1" saveData="1">
    <webPr sourceData="1" parsePre="1" consecutive="1" textDates="1" xl2000="1" url="http://www.nowgoal.cc/analysis/13266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599" name="Conexão467" type="4" refreshedVersion="6" background="1" saveData="1">
    <webPr sourceData="1" parsePre="1" consecutive="1" textDates="1" xl2000="1" url="http://www.nowgoal.cc/analysis/13266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00" name="Conexão468" type="4" refreshedVersion="6" background="1" saveData="1">
    <webPr sourceData="1" parsePre="1" consecutive="1" textDates="1" xl2000="1" url="http://www.nowgoal.cc/analysis/13266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01" name="Conexão469" type="4" refreshedVersion="6" background="1" saveData="1">
    <webPr sourceData="1" parsePre="1" consecutive="1" textDates="1" xl2000="1" url="http://www.nowgoal.cc/analysis/13266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02" name="Conexão47" type="4" refreshedVersion="6" background="1" saveData="1">
    <webPr sourceData="1" parsePre="1" consecutive="1" textDates="1" xl2000="1" url="http://www.nowgoal.cc/analysis/13064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03" name="Conexão470" type="4" refreshedVersion="6" background="1" saveData="1">
    <webPr sourceData="1" parsePre="1" consecutive="1" textDates="1" xl2000="1" url="http://www.nowgoal.cc/analysis/13266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04" name="Conexão471" type="4" refreshedVersion="6" background="1" saveData="1">
    <webPr sourceData="1" parsePre="1" consecutive="1" textDates="1" xl2000="1" url="http://www.nowgoal.cc/analysis/12922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05" name="Conexão472" type="4" refreshedVersion="6" background="1" saveData="1">
    <webPr sourceData="1" parsePre="1" consecutive="1" textDates="1" xl2000="1" url="http://www.nowgoal.cc/analysis/12717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06" name="Conexão473" type="4" refreshedVersion="6" background="1" saveData="1">
    <webPr sourceData="1" parsePre="1" consecutive="1" textDates="1" xl2000="1" url="http://www.nowgoal.cc/analysis/12717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07" name="Conexão474" type="4" refreshedVersion="6" background="1" saveData="1">
    <webPr sourceData="1" parsePre="1" consecutive="1" textDates="1" xl2000="1" url="http://www.nowgoal.cc/analysis/13266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08" name="Conexão475" type="4" refreshedVersion="6" background="1" saveData="1">
    <webPr sourceData="1" parsePre="1" consecutive="1" textDates="1" xl2000="1" url="http://www.nowgoal.cc/analysis/12794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09" name="Conexão476" type="4" refreshedVersion="6" background="1" saveData="1">
    <webPr sourceData="1" parsePre="1" consecutive="1" textDates="1" xl2000="1" url="http://www.nowgoal.cc/analysis/12922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10" name="Conexão477" type="4" refreshedVersion="6" background="1" saveData="1">
    <webPr sourceData="1" parsePre="1" consecutive="1" textDates="1" xl2000="1" url="http://www.nowgoal.cc/analysis/12717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11" name="Conexão478" type="4" refreshedVersion="6" background="1" saveData="1">
    <webPr sourceData="1" parsePre="1" consecutive="1" textDates="1" xl2000="1" url="http://www.nowgoal.cc/analysis/13266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12" name="Conexão479" type="4" refreshedVersion="6" background="1" saveData="1">
    <webPr sourceData="1" parsePre="1" consecutive="1" textDates="1" xl2000="1" url="http://www.nowgoal.cc/analysis/12922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13" name="Conexão48" type="4" refreshedVersion="6" background="1" saveData="1">
    <webPr sourceData="1" parsePre="1" consecutive="1" textDates="1" xl2000="1" url="http://www.nowgoal.cc/analysis/13064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14" name="Conexão480" type="4" refreshedVersion="6" background="1" saveData="1">
    <webPr sourceData="1" parsePre="1" consecutive="1" textDates="1" xl2000="1" url="http://www.nowgoal.cc/analysis/13266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15" name="Conexão481" type="4" refreshedVersion="6" background="1" saveData="1">
    <webPr sourceData="1" parsePre="1" consecutive="1" textDates="1" xl2000="1" url="http://www.nowgoal.cc/analysis/13184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16" name="Conexão482" type="4" refreshedVersion="6" background="1" saveData="1">
    <webPr sourceData="1" parsePre="1" consecutive="1" textDates="1" xl2000="1" url="http://www.nowgoal.cc/analysis/12557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17" name="Conexão483" type="4" refreshedVersion="6" background="1" saveData="1">
    <webPr sourceData="1" parsePre="1" consecutive="1" textDates="1" xl2000="1" url="http://www.nowgoal.cc/analysis/13267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18" name="Conexão484" type="4" refreshedVersion="6" background="1" saveData="1">
    <webPr sourceData="1" parsePre="1" consecutive="1" textDates="1" xl2000="1" url="http://www.nowgoal.cc/analysis/12705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19" name="Conexão485" type="4" refreshedVersion="6" background="1" saveData="1">
    <webPr sourceData="1" parsePre="1" consecutive="1" textDates="1" xl2000="1" url="http://www.nowgoal.cc/analysis/12513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20" name="Conexão486" type="4" refreshedVersion="6" background="1" saveData="1">
    <webPr sourceData="1" parsePre="1" consecutive="1" textDates="1" xl2000="1" url="http://www.nowgoal.cc/analysis/12744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21" name="Conexão487" type="4" refreshedVersion="6" background="1" saveData="1">
    <webPr sourceData="1" parsePre="1" consecutive="1" textDates="1" xl2000="1" url="http://www.nowgoal.cc/analysis/12115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22" name="Conexão488" type="4" refreshedVersion="6" background="1" saveData="1">
    <webPr sourceData="1" parsePre="1" consecutive="1" textDates="1" xl2000="1" url="http://www.nowgoal.cc/analysis/12705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23" name="Conexão489" type="4" refreshedVersion="6" background="1" saveData="1">
    <webPr sourceData="1" parsePre="1" consecutive="1" textDates="1" xl2000="1" url="http://www.nowgoal.cc/analysis/12550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24" name="Conexão49" type="4" refreshedVersion="6" background="1" saveData="1">
    <webPr sourceData="1" parsePre="1" consecutive="1" textDates="1" xl2000="1" url="http://www.nowgoal.cc/analysis/13063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25" name="Conexão490" type="4" refreshedVersion="6" background="1" saveData="1">
    <webPr sourceData="1" parsePre="1" consecutive="1" textDates="1" xl2000="1" url="http://www.nowgoal.cc/analysis/12590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26" name="Conexão491" type="4" refreshedVersion="6" background="1" saveData="1">
    <webPr sourceData="1" parsePre="1" consecutive="1" textDates="1" xl2000="1" url="http://www.nowgoal.cc/analysis/12477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27" name="Conexão492" type="4" refreshedVersion="6" background="1" saveData="1">
    <webPr sourceData="1" parsePre="1" consecutive="1" textDates="1" xl2000="1" url="http://www.nowgoal.cc/analysis/12326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28" name="Conexão493" type="4" refreshedVersion="6" background="1" saveData="1">
    <webPr sourceData="1" parsePre="1" consecutive="1" textDates="1" xl2000="1" url="http://www.nowgoal.cc/analysis/12115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29" name="Conexão494" type="4" refreshedVersion="6" background="1" saveData="1">
    <webPr sourceData="1" parsePre="1" consecutive="1" textDates="1" xl2000="1" url="http://www.nowgoal.cc/analysis/13270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30" name="Conexão495" type="4" refreshedVersion="6" background="1" saveData="1">
    <webPr sourceData="1" parsePre="1" consecutive="1" textDates="1" xl2000="1" url="http://www.nowgoal.cc/analysis/13270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31" name="Conexão496" type="4" refreshedVersion="6" background="1" saveData="1">
    <webPr sourceData="1" parsePre="1" consecutive="1" textDates="1" xl2000="1" url="http://www.nowgoal.cc/analysis/12705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32" name="Conexão497" type="4" refreshedVersion="6" background="1" saveData="1">
    <webPr sourceData="1" parsePre="1" consecutive="1" textDates="1" xl2000="1" url="http://www.nowgoal.cc/analysis/12557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33" name="Conexão498" type="4" refreshedVersion="6" background="1" saveData="1">
    <webPr sourceData="1" parsePre="1" consecutive="1" textDates="1" xl2000="1" url="http://www.nowgoal.cc/analysis/12550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34" name="Conexão499" type="4" refreshedVersion="6" background="1" saveData="1">
    <webPr sourceData="1" parsePre="1" consecutive="1" textDates="1" xl2000="1" url="http://www.nowgoal.cc/analysis/12744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35" name="Conexão5" type="4" refreshedVersion="4" background="1" saveData="1">
    <webPr sourceData="1" parsePre="1" consecutive="1" textDates="1" xl2000="1" url="http://www.nowgoal.net/analysis/12324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36" name="Conexão50" type="4" refreshedVersion="6" background="1" saveData="1">
    <webPr sourceData="1" parsePre="1" consecutive="1" textDates="1" xl2000="1" url="http://www.nowgoal.cc/analysis/13064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37" name="Conexão500" type="4" refreshedVersion="6" background="1" saveData="1">
    <webPr sourceData="1" parsePre="1" consecutive="1" textDates="1" xl2000="1" url="http://www.nowgoal.cc/analysis/12477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38" name="Conexão501" type="4" refreshedVersion="6" background="1" saveData="1">
    <webPr sourceData="1" parsePre="1" consecutive="1" textDates="1" xl2000="1" url="http://www.nowgoal.cc/analysis/12326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39" name="Conexão502" type="4" refreshedVersion="6" background="1" saveData="1">
    <webPr sourceData="1" parsePre="1" consecutive="1" textDates="1" xl2000="1" url="http://www.nowgoal.cc/analysis/13266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40" name="Conexão503" type="4" refreshedVersion="6" background="1" saveData="1">
    <webPr sourceData="1" parsePre="1" consecutive="1" textDates="1" xl2000="1" url="http://www.nowgoal.cc/analysis/12326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41" name="Conexão504" type="4" refreshedVersion="6" background="1" saveData="1">
    <webPr sourceData="1" parsePre="1" consecutive="1" textDates="1" xl2000="1" url="http://www.nowgoal.cc/analysis/13049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42" name="Conexão505" type="4" refreshedVersion="6" background="1" saveData="1">
    <webPr sourceData="1" parsePre="1" consecutive="1" textDates="1" xl2000="1" url="http://www.nowgoal.cc/analysis/13049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43" name="Conexão506" type="4" refreshedVersion="6" background="1" saveData="1">
    <webPr sourceData="1" parsePre="1" consecutive="1" textDates="1" xl2000="1" url="http://www.nowgoal.cc/analysis/13049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44" name="Conexão507" type="4" refreshedVersion="6" background="1" saveData="1">
    <webPr sourceData="1" parsePre="1" consecutive="1" textDates="1" xl2000="1" url="http://www.nowgoal.cc/analysis/13049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45" name="Conexão508" type="4" refreshedVersion="6" background="1" saveData="1">
    <webPr sourceData="1" parsePre="1" consecutive="1" textDates="1" xl2000="1" url="http://www.nowgoal.cc/analysis/13049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46" name="Conexão509" type="4" refreshedVersion="6" background="1" saveData="1">
    <webPr sourceData="1" parsePre="1" consecutive="1" textDates="1" xl2000="1" url="http://www.nowgoal.cc/analysis/13049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47" name="Conexão51" type="4" refreshedVersion="6" background="1" saveData="1">
    <webPr sourceData="1" parsePre="1" consecutive="1" textDates="1" xl2000="1" url="http://www.nowgoal.cc/analysis/13064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48" name="Conexão510" type="4" refreshedVersion="6" background="1" saveData="1">
    <webPr sourceData="1" parsePre="1" consecutive="1" textDates="1" xl2000="1" url="http://www.nowgoal.cc/analysis/13049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49" name="Conexão511" type="4" refreshedVersion="6" background="1" saveData="1">
    <webPr sourceData="1" parsePre="1" consecutive="1" textDates="1" xl2000="1" url="http://www.nowgoal.cc/analysis/13049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50" name="Conexão512" type="4" refreshedVersion="6" background="1" saveData="1">
    <webPr sourceData="1" parsePre="1" consecutive="1" textDates="1" xl2000="1" url="http://www.nowgoal.cc/analysis/13049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51" name="Conexão513" type="4" refreshedVersion="6" background="1" saveData="1">
    <webPr sourceData="1" parsePre="1" consecutive="1" textDates="1" xl2000="1" url="http://www.nowgoal.cc/analysis/13049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52" name="Conexão514" type="4" refreshedVersion="6" background="1" saveData="1">
    <webPr sourceData="1" parsePre="1" consecutive="1" textDates="1" xl2000="1" url="http://www.nowgoal.cc/analysis/13131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53" name="Conexão515" type="4" refreshedVersion="6" background="1" saveData="1">
    <webPr sourceData="1" parsePre="1" consecutive="1" textDates="1" xl2000="1" url="http://www.nowgoal.cc/analysis/13049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54" name="Conexão516" type="4" refreshedVersion="6" background="1" saveData="1">
    <webPr sourceData="1" parsePre="1" consecutive="1" textDates="1" xl2000="1" url="http://www.nowgoal.cc/analysis/13049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55" name="Conexão517" type="4" refreshedVersion="6" background="1" saveData="1">
    <webPr sourceData="1" parsePre="1" consecutive="1" textDates="1" xl2000="1" url="http://www.nowgoal.cc/analysis/13049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56" name="Conexão518" type="4" refreshedVersion="6" background="1" saveData="1">
    <webPr sourceData="1" parsePre="1" consecutive="1" textDates="1" xl2000="1" url="http://www.nowgoal.cc/analysis/13165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57" name="Conexão519" type="4" refreshedVersion="6" background="1" saveData="1">
    <webPr sourceData="1" parsePre="1" consecutive="1" textDates="1" xl2000="1" url="http://www.nowgoal.cc/analysis/13165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58" name="Conexão52" type="4" refreshedVersion="6" background="1" saveData="1">
    <webPr sourceData="1" parsePre="1" consecutive="1" textDates="1" xl2000="1" url="http://www.nowgoal.cc/analysis/13063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59" name="Conexão520" type="4" refreshedVersion="6" background="1" saveData="1">
    <webPr sourceData="1" parsePre="1" consecutive="1" textDates="1" xl2000="1" url="http://www.nowgoal.cc/analysis/13165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60" name="Conexão521" type="4" refreshedVersion="6" background="1" saveData="1">
    <webPr sourceData="1" parsePre="1" consecutive="1" textDates="1" xl2000="1" url="http://www.nowgoal.cc/analysis/13165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61" name="Conexão522" type="4" refreshedVersion="6" background="1" saveData="1">
    <webPr sourceData="1" parsePre="1" consecutive="1" textDates="1" xl2000="1" url="http://www.nowgoal.cc/analysis/13132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62" name="Conexão523" type="4" refreshedVersion="6" background="1" saveData="1">
    <webPr sourceData="1" parsePre="1" consecutive="1" textDates="1" xl2000="1" url="http://www.nowgoal.cc/analysis/12330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63" name="Conexão524" type="4" refreshedVersion="6" background="1" saveData="1">
    <webPr sourceData="1" parsePre="1" consecutive="1" textDates="1" xl2000="1" url="http://www.nowgoal.cc/analysis/13049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64" name="Conexão525" type="4" refreshedVersion="6" background="1" saveData="1">
    <webPr sourceData="1" parsePre="1" consecutive="1" textDates="1" xl2000="1" url="http://www.nowgoal.cc/analysis/13049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65" name="Conexão526" type="4" refreshedVersion="6" background="1" saveData="1">
    <webPr sourceData="1" parsePre="1" consecutive="1" textDates="1" xl2000="1" url="http://www.nowgoal.cc/analysis/13049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66" name="Conexão527" type="4" refreshedVersion="6" background="1" saveData="1">
    <webPr sourceData="1" parsePre="1" consecutive="1" textDates="1" xl2000="1" url="http://www.nowgoal.cc/analysis/13049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67" name="Conexão528" type="4" refreshedVersion="6" background="1" saveData="1">
    <webPr sourceData="1" parsePre="1" consecutive="1" textDates="1" xl2000="1" url="http://www.nowgoal.cc/analysis/13049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68" name="Conexão529" type="4" refreshedVersion="6" background="1" saveData="1">
    <webPr sourceData="1" parsePre="1" consecutive="1" textDates="1" xl2000="1" url="http://www.nowgoal.cc/analysis/13049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69" name="Conexão53" type="4" refreshedVersion="6" background="1" saveData="1">
    <webPr sourceData="1" parsePre="1" consecutive="1" textDates="1" xl2000="1" url="http://www.nowgoal.cc/analysis/13063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70" name="Conexão530" type="4" refreshedVersion="6" background="1" saveData="1">
    <webPr sourceData="1" parsePre="1" consecutive="1" textDates="1" xl2000="1" url="http://www.nowgoal.cc/analysis/13049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71" name="Conexão531" type="4" refreshedVersion="6" background="1" saveData="1">
    <webPr sourceData="1" parsePre="1" consecutive="1" textDates="1" xl2000="1" url="http://www.nowgoal.cc/analysis/12330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72" name="Conexão532" type="4" refreshedVersion="6" background="1" saveData="1">
    <webPr sourceData="1" parsePre="1" consecutive="1" textDates="1" xl2000="1" url="http://www.nowgoal.cc/analysis/1233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73" name="Conexão533" type="4" refreshedVersion="6" background="1" saveData="1">
    <webPr sourceData="1" parsePre="1" consecutive="1" textDates="1" xl2000="1" url="http://www.nowgoal.cc/analysis/13049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74" name="Conexão534" type="4" refreshedVersion="6" background="1" saveData="1">
    <webPr sourceData="1" parsePre="1" consecutive="1" textDates="1" xl2000="1" url="http://www.nowgoal.cc/analysis/13049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75" name="Conexão535" type="4" refreshedVersion="6" background="1" saveData="1">
    <webPr sourceData="1" parsePre="1" consecutive="1" textDates="1" xl2000="1" url="http://www.nowgoal.cc/analysis/13049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76" name="Conexão536" type="4" refreshedVersion="6" background="1" saveData="1">
    <webPr sourceData="1" parsePre="1" consecutive="1" textDates="1" xl2000="1" url="http://www.nowgoal.cc/analysis/13049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77" name="Conexão537" type="4" refreshedVersion="6" background="1" saveData="1">
    <webPr sourceData="1" parsePre="1" consecutive="1" textDates="1" xl2000="1" url="http://www.nowgoal.cc/analysis/13049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78" name="Conexão538" type="4" refreshedVersion="6" background="1" saveData="1">
    <webPr sourceData="1" parsePre="1" consecutive="1" textDates="1" xl2000="1" url="http://www.nowgoal.cc/analysis/13049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79" name="Conexão539" type="4" refreshedVersion="6" background="1" saveData="1">
    <webPr sourceData="1" parsePre="1" consecutive="1" textDates="1" xl2000="1" url="http://www.nowgoal.cc/analysis/13049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80" name="Conexão54" type="4" refreshedVersion="6" background="1" saveData="1">
    <webPr sourceData="1" parsePre="1" consecutive="1" textDates="1" xl2000="1" url="http://www.nowgoal.cc/analysis/13063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81" name="Conexão540" type="4" refreshedVersion="6" background="1" saveData="1">
    <webPr sourceData="1" parsePre="1" consecutive="1" textDates="1" xl2000="1" url="http://www.nowgoal.cc/analysis/13049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82" name="Conexão541" type="4" refreshedVersion="6" background="1" saveData="1">
    <webPr sourceData="1" parsePre="1" consecutive="1" textDates="1" xl2000="1" url="http://www.nowgoal.cc/analysis/13049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83" name="Conexão542" type="4" refreshedVersion="6" background="1" saveData="1">
    <webPr sourceData="1" parsePre="1" consecutive="1" textDates="1" xl2000="1" url="http://www.nowgoal.cc/analysis/13049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84" name="Conexão543" type="4" refreshedVersion="6" background="1" saveData="1">
    <webPr sourceData="1" parsePre="1" consecutive="1" textDates="1" xl2000="1" url="http://www.nowgoal.cc/analysis/13049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85" name="Conexão544" type="4" refreshedVersion="6" background="1" saveData="1">
    <webPr sourceData="1" parsePre="1" consecutive="1" textDates="1" xl2000="1" url="http://www.nowgoal.cc/analysis/13049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86" name="Conexão545" type="4" refreshedVersion="6" background="1" saveData="1">
    <webPr sourceData="1" parsePre="1" consecutive="1" textDates="1" xl2000="1" url="http://www.nowgoal.cc/analysis/12884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87" name="Conexão546" type="4" refreshedVersion="6" background="1" saveData="1">
    <webPr sourceData="1" parsePre="1" consecutive="1" textDates="1" xl2000="1" url="http://www.nowgoal.cc/analysis/13063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88" name="Conexão547" type="4" refreshedVersion="6" background="1" saveData="1">
    <webPr sourceData="1" parsePre="1" consecutive="1" textDates="1" xl2000="1" url="http://www.nowgoal.cc/analysis/13063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89" name="Conexão548" type="4" refreshedVersion="6" background="1" saveData="1">
    <webPr sourceData="1" parsePre="1" consecutive="1" textDates="1" xl2000="1" url="http://www.nowgoal.cc/analysis/13063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90" name="Conexão549" type="4" refreshedVersion="6" background="1" saveData="1">
    <webPr sourceData="1" parsePre="1" consecutive="1" textDates="1" xl2000="1" url="http://www.nowgoal.cc/analysis/13063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91" name="Conexão55" type="4" refreshedVersion="6" background="1" saveData="1">
    <webPr sourceData="1" parsePre="1" consecutive="1" textDates="1" xl2000="1" url="http://www.nowgoal.cc/analysis/13064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92" name="Conexão550" type="4" refreshedVersion="6" background="1" saveData="1">
    <webPr sourceData="1" parsePre="1" consecutive="1" textDates="1" xl2000="1" url="http://www.nowgoal.cc/analysis/13063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93" name="Conexão551" type="4" refreshedVersion="6" background="1" saveData="1">
    <webPr sourceData="1" parsePre="1" consecutive="1" textDates="1" xl2000="1" url="http://www.nowgoal.cc/analysis/13063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94" name="Conexão552" type="4" refreshedVersion="6" background="1" saveData="1">
    <webPr sourceData="1" parsePre="1" consecutive="1" textDates="1" xl2000="1" url="http://www.nowgoal.cc/analysis/1306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95" name="Conexão553" type="4" refreshedVersion="6" background="1" saveData="1">
    <webPr sourceData="1" parsePre="1" consecutive="1" textDates="1" xl2000="1" url="http://www.nowgoal.cc/analysis/13064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96" name="Conexão554" type="4" refreshedVersion="6" background="1" saveData="1">
    <webPr sourceData="1" parsePre="1" consecutive="1" textDates="1" xl2000="1" url="http://www.nowgoal.cc/analysis/13063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97" name="Conexão555" type="4" refreshedVersion="6" background="1" saveData="1">
    <webPr sourceData="1" parsePre="1" consecutive="1" textDates="1" xl2000="1" url="http://www.nowgoal.cc/analysis/13063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98" name="Conexão556" type="4" refreshedVersion="6" background="1" saveData="1">
    <webPr sourceData="1" parsePre="1" consecutive="1" textDates="1" xl2000="1" url="http://www.nowgoal.cc/analysis/13063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699" name="Conexão557" type="4" refreshedVersion="6" background="1" saveData="1">
    <webPr sourceData="1" parsePre="1" consecutive="1" textDates="1" xl2000="1" url="http://www.nowgoal.cc/analysis/13063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00" name="Conexão558" type="4" refreshedVersion="6" background="1" saveData="1">
    <webPr sourceData="1" parsePre="1" consecutive="1" textDates="1" xl2000="1" url="http://www.nowgoal.cc/analysis/13063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01" name="Conexão559" type="4" refreshedVersion="6" background="1" saveData="1">
    <webPr sourceData="1" parsePre="1" consecutive="1" textDates="1" xl2000="1" url="http://www.nowgoal.cc/analysis/13064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02" name="Conexão56" type="4" refreshedVersion="6" background="1" saveData="1">
    <webPr sourceData="1" parsePre="1" consecutive="1" textDates="1" xl2000="1" url="http://www.nowgoal.cc/analysis/13064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03" name="Conexão560" type="4" refreshedVersion="6" background="1" saveData="1">
    <webPr sourceData="1" parsePre="1" consecutive="1" textDates="1" xl2000="1" url="http://www.nowgoal.cc/analysis/1306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04" name="Conexão561" type="4" refreshedVersion="6" background="1" saveData="1">
    <webPr sourceData="1" parsePre="1" consecutive="1" textDates="1" xl2000="1" url="http://www.nowgoal.cc/analysis/12888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05" name="Conexão562" type="4" refreshedVersion="6" background="1" saveData="1">
    <webPr sourceData="1" parsePre="1" consecutive="1" textDates="1" xl2000="1" url="http://www.nowgoal.cc/analysis/12661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06" name="Conexão563" type="4" refreshedVersion="6" background="1" saveData="1">
    <webPr sourceData="1" parsePre="1" consecutive="1" textDates="1" xl2000="1" url="http://www.nowgoal.cc/analysis/1306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07" name="Conexão564" type="4" refreshedVersion="6" background="1" saveData="1">
    <webPr sourceData="1" parsePre="1" consecutive="1" textDates="1" xl2000="1" url="http://www.nowgoal.cc/analysis/12559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08" name="Conexão565" type="4" refreshedVersion="6" background="1" saveData="1">
    <webPr sourceData="1" parsePre="1" consecutive="1" textDates="1" xl2000="1" url="http://www.nowgoal.cc/analysis/13062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09" name="Conexão566" type="4" refreshedVersion="6" background="1" saveData="1">
    <webPr sourceData="1" parsePre="1" consecutive="1" textDates="1" xl2000="1" url="http://www.nowgoal.cc/analysis/13063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10" name="Conexão567" type="4" refreshedVersion="6" background="1" saveData="1">
    <webPr sourceData="1" parsePre="1" consecutive="1" textDates="1" xl2000="1" url="http://www.nowgoal.cc/analysis/13063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11" name="Conexão568" type="4" refreshedVersion="6" background="1" saveData="1">
    <webPr sourceData="1" parsePre="1" consecutive="1" textDates="1" xl2000="1" url="http://www.nowgoal.cc/analysis/13063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12" name="Conexão569" type="4" refreshedVersion="6" background="1" saveData="1">
    <webPr sourceData="1" parsePre="1" consecutive="1" textDates="1" xl2000="1" url="http://www.nowgoal.cc/analysis/13063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13" name="Conexão57" type="4" refreshedVersion="6" background="1" saveData="1">
    <webPr sourceData="1" parsePre="1" consecutive="1" textDates="1" xl2000="1" url="http://www.nowgoal.cc/analysis/13064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14" name="Conexão570" type="4" refreshedVersion="6" background="1" saveData="1">
    <webPr sourceData="1" parsePre="1" consecutive="1" textDates="1" xl2000="1" url="http://www.nowgoal.cc/analysis/13063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15" name="Conexão571" type="4" refreshedVersion="6" background="1" saveData="1">
    <webPr sourceData="1" parsePre="1" consecutive="1" textDates="1" xl2000="1" url="http://www.nowgoal.cc/analysis/13063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16" name="Conexão572" type="4" refreshedVersion="6" background="1" saveData="1">
    <webPr sourceData="1" parsePre="1" consecutive="1" textDates="1" xl2000="1" url="http://www.nowgoal.cc/analysis/13063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17" name="Conexão573" type="4" refreshedVersion="6" background="1" saveData="1">
    <webPr sourceData="1" parsePre="1" consecutive="1" textDates="1" xl2000="1" url="http://www.nowgoal.cc/analysis/13063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18" name="Conexão574" type="4" refreshedVersion="6" background="1" saveData="1">
    <webPr sourceData="1" parsePre="1" consecutive="1" textDates="1" xl2000="1" url="http://www.nowgoal.cc/analysis/13063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19" name="Conexão575" type="4" refreshedVersion="6" background="1" saveData="1">
    <webPr sourceData="1" parsePre="1" consecutive="1" textDates="1" xl2000="1" url="http://www.nowgoal.cc/analysis/13064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20" name="Conexão576" type="4" refreshedVersion="6" background="1" saveData="1">
    <webPr sourceData="1" parsePre="1" consecutive="1" textDates="1" xl2000="1" url="http://www.nowgoal.cc/analysis/1306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21" name="Conexão577" type="4" refreshedVersion="6" background="1" saveData="1">
    <webPr sourceData="1" parsePre="1" consecutive="1" textDates="1" xl2000="1" url="http://www.nowgoal.cc/analysis/13063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22" name="Conexão578" type="4" refreshedVersion="6" background="1" saveData="1">
    <webPr sourceData="1" parsePre="1" consecutive="1" textDates="1" xl2000="1" url="http://www.nowgoal.cc/analysis/12774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23" name="Conexão579" type="4" refreshedVersion="6" background="1" saveData="1">
    <webPr sourceData="1" parsePre="1" consecutive="1" textDates="1" xl2000="1" url="http://www.nowgoal.cc/analysis/1259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24" name="Conexão58" type="4" refreshedVersion="6" background="1" saveData="1">
    <webPr sourceData="1" parsePre="1" consecutive="1" textDates="1" xl2000="1" url="http://www.nowgoal.cc/analysis/13064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25" name="Conexão580" type="4" refreshedVersion="6" background="1" saveData="1">
    <webPr sourceData="1" parsePre="1" consecutive="1" textDates="1" xl2000="1" url="http://www.nowgoal.cc/analysis/12851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26" name="Conexão581" type="4" refreshedVersion="6" background="1" saveData="1">
    <webPr sourceData="1" parsePre="1" consecutive="1" textDates="1" xl2000="1" url="http://www.nowgoal.cc/analysis/12851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27" name="Conexão582" type="4" refreshedVersion="6" background="1" saveData="1">
    <webPr sourceData="1" parsePre="1" consecutive="1" textDates="1" xl2000="1" url="http://www.nowgoal.cc/analysis/12513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28" name="Conexão583" type="4" refreshedVersion="6" background="1" saveData="1">
    <webPr sourceData="1" parsePre="1" consecutive="1" textDates="1" xl2000="1" url="http://www.nowgoal.cc/analysis/12513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29" name="Conexão584" type="4" refreshedVersion="6" background="1" saveData="1">
    <webPr sourceData="1" parsePre="1" consecutive="1" textDates="1" xl2000="1" url="http://www.nowgoal.cc/analysis/12521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30" name="Conexão585" type="4" refreshedVersion="6" background="1" saveData="1">
    <webPr sourceData="1" parsePre="1" consecutive="1" textDates="1" xl2000="1" url="http://www.nowgoal.cc/analysis/12550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31" name="Conexão586" type="4" refreshedVersion="6" background="1" saveData="1">
    <webPr sourceData="1" parsePre="1" consecutive="1" textDates="1" xl2000="1" url="http://www.nowgoal.cc/analysis/12550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32" name="Conexão587" type="4" refreshedVersion="6" background="1" saveData="1">
    <webPr sourceData="1" parsePre="1" consecutive="1" textDates="1" xl2000="1" url="http://www.nowgoal.cc/analysis/12550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33" name="Conexão588" type="4" refreshedVersion="6" background="1" saveData="1">
    <webPr sourceData="1" parsePre="1" consecutive="1" textDates="1" xl2000="1" url="http://www.nowgoal.cc/analysis/12851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34" name="Conexão589" type="4" refreshedVersion="6" background="1" saveData="1">
    <webPr sourceData="1" parsePre="1" consecutive="1" textDates="1" xl2000="1" url="http://www.nowgoal.cc/analysis/12581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35" name="Conexão59" type="4" refreshedVersion="6" background="1" saveData="1">
    <webPr sourceData="1" parsePre="1" consecutive="1" textDates="1" xl2000="1" url="http://www.nowgoal.cc/analysis/13064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36" name="Conexão590" type="4" refreshedVersion="6" background="1" saveData="1">
    <webPr sourceData="1" parsePre="1" consecutive="1" textDates="1" xl2000="1" url="http://www.nowgoal.cc/analysis/12774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37" name="Conexão591" type="4" refreshedVersion="6" background="1" saveData="1">
    <webPr sourceData="1" parsePre="1" consecutive="1" textDates="1" xl2000="1" url="http://www.nowgoal.cc/analysis/1259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38" name="Conexão592" type="4" refreshedVersion="6" background="1" saveData="1">
    <webPr sourceData="1" parsePre="1" consecutive="1" textDates="1" xl2000="1" url="http://www.nowgoal.cc/analysis/12513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39" name="Conexão593" type="4" refreshedVersion="6" background="1" saveData="1">
    <webPr sourceData="1" parsePre="1" consecutive="1" textDates="1" xl2000="1" url="http://www.nowgoal.cc/analysis/12521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40" name="Conexão594" type="4" refreshedVersion="6" background="1" saveData="1">
    <webPr sourceData="1" parsePre="1" consecutive="1" textDates="1" xl2000="1" url="http://www.nowgoal.cc/analysis/12581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41" name="Conexão595" type="4" refreshedVersion="6" background="1" saveData="1">
    <webPr sourceData="1" parsePre="1" consecutive="1" textDates="1" xl2000="1" url="http://www.nowgoal.cc/analysis/12893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42" name="Conexão596" type="4" refreshedVersion="6" background="1" saveData="1">
    <webPr sourceData="1" parsePre="1" consecutive="1" textDates="1" xl2000="1" url="http://www.nowgoal.cc/analysis/12754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43" name="Conexão597" type="4" refreshedVersion="6" background="1" saveData="1">
    <webPr sourceData="1" parsePre="1" consecutive="1" textDates="1" xl2000="1" url="http://www.nowgoal.cc/analysis/12681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44" name="Conexão598" type="4" refreshedVersion="6" background="1" saveData="1">
    <webPr sourceData="1" parsePre="1" consecutive="1" textDates="1" xl2000="1" url="http://www.nowgoal.cc/analysis/12816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45" name="Conexão599" type="4" refreshedVersion="6" background="1" saveData="1">
    <webPr sourceData="1" parsePre="1" consecutive="1" textDates="1" xl2000="1" url="http://www.nowgoal.cc/analysis/12581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46" name="Conexão6" type="4" refreshedVersion="4" background="1" saveData="1">
    <webPr sourceData="1" parsePre="1" consecutive="1" textDates="1" xl2000="1" url="http://www.nowgoal.net/analysis/12142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47" name="Conexão60" type="4" refreshedVersion="6" background="1" saveData="1">
    <webPr sourceData="1" parsePre="1" consecutive="1" textDates="1" xl2000="1" url="http://www.nowgoal.cc/analysis/13064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48" name="Conexão600" type="4" refreshedVersion="6" background="1" saveData="1">
    <webPr sourceData="1" parsePre="1" consecutive="1" textDates="1" xl2000="1" url="http://www.nowgoal.cc/analysis/12816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49" name="Conexão601" type="4" refreshedVersion="6" background="1" saveData="1">
    <webPr sourceData="1" parsePre="1" consecutive="1" textDates="1" xl2000="1" url="http://www.nowgoal.cc/analysis/12754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50" name="Conexão602" type="4" refreshedVersion="6" background="1" saveData="1">
    <webPr sourceData="1" parsePre="1" consecutive="1" textDates="1" xl2000="1" url="http://www.nowgoal.cc/analysis/12717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51" name="Conexão603" type="4" refreshedVersion="6" background="1" saveData="1">
    <webPr sourceData="1" parsePre="1" consecutive="1" textDates="1" xl2000="1" url="http://www.nowgoal.cc/analysis/12581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52" name="Conexão604" type="4" refreshedVersion="6" background="1" saveData="1">
    <webPr sourceData="1" parsePre="1" consecutive="1" textDates="1" xl2000="1" url="http://www.nowgoal.cc/analysis/12816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53" name="Conexão605" type="4" refreshedVersion="6" background="1" saveData="1">
    <webPr sourceData="1" parsePre="1" consecutive="1" textDates="1" xl2000="1" url="http://www.nowgoal.cc/analysis/12717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54" name="Conexão606" type="4" refreshedVersion="6" background="1" saveData="1">
    <webPr sourceData="1" parsePre="1" consecutive="1" textDates="1" xl2000="1" url="http://www.nowgoal.cc/analysis/12330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55" name="Conexão607" type="4" refreshedVersion="6" background="1" saveData="1">
    <webPr sourceData="1" parsePre="1" consecutive="1" textDates="1" xl2000="1" url="http://www.nowgoal.cc/analysis/12581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56" name="Conexão608" type="4" refreshedVersion="6" background="1" saveData="1">
    <webPr sourceData="1" parsePre="1" consecutive="1" textDates="1" xl2000="1" url="http://www.nowgoal.cc/analysis/12477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57" name="Conexão609" type="4" refreshedVersion="6" background="1" saveData="1">
    <webPr sourceData="1" parsePre="1" consecutive="1" textDates="1" xl2000="1" url="http://www.nowgoal.cc/analysis/12531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58" name="Conexão61" type="4" refreshedVersion="6" background="1" saveData="1">
    <webPr sourceData="1" parsePre="1" consecutive="1" textDates="1" xl2000="1" url="http://www.nowgoal.cc/analysis/13063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59" name="Conexão610" type="4" refreshedVersion="6" background="1" saveData="1">
    <webPr sourceData="1" parsePre="1" consecutive="1" textDates="1" xl2000="1" url="http://www.nowgoal.cc/analysis/1275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60" name="Conexão611" type="4" refreshedVersion="6" background="1" saveData="1">
    <webPr sourceData="1" parsePre="1" consecutive="1" textDates="1" xl2000="1" url="http://www.nowgoal.cc/analysis/12503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61" name="Conexão612" type="4" refreshedVersion="6" background="1" saveData="1">
    <webPr sourceData="1" parsePre="1" consecutive="1" textDates="1" xl2000="1" url="http://www.nowgoal.cc/analysis/12816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62" name="Conexão613" type="4" refreshedVersion="6" background="1" saveData="1">
    <webPr sourceData="1" parsePre="1" consecutive="1" textDates="1" xl2000="1" url="http://www.nowgoal.cc/analysis/12774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63" name="Conexão614" type="4" refreshedVersion="6" background="1" saveData="1">
    <webPr sourceData="1" parsePre="1" consecutive="1" textDates="1" xl2000="1" url="http://www.nowgoal.cc/analysis/12501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64" name="Conexão615" type="4" refreshedVersion="6" background="1" saveData="1">
    <webPr sourceData="1" parsePre="1" consecutive="1" textDates="1" xl2000="1" url="http://www.nowgoal.cc/analysis/12477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65" name="Conexão616" type="4" refreshedVersion="6" background="1" saveData="1">
    <webPr sourceData="1" parsePre="1" consecutive="1" textDates="1" xl2000="1" url="http://www.nowgoal.cc/analysis/12816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66" name="Conexão617" type="4" refreshedVersion="6" background="1" saveData="1">
    <webPr sourceData="1" parsePre="1" consecutive="1" textDates="1" xl2000="1" url="http://www.nowgoal.cc/analysis/12816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67" name="Conexão618" type="4" refreshedVersion="6" background="1" saveData="1">
    <webPr sourceData="1" parsePre="1" consecutive="1" textDates="1" xl2000="1" url="http://www.nowgoal.cc/analysis/12816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68" name="Conexão619" type="4" refreshedVersion="6" background="1" saveData="1">
    <webPr sourceData="1" parsePre="1" consecutive="1" textDates="1" xl2000="1" url="http://www.nowgoal.cc/analysis/12511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69" name="Conexão62" type="4" refreshedVersion="6" background="1" saveData="1">
    <webPr sourceData="1" parsePre="1" consecutive="1" textDates="1" xl2000="1" url="http://www.nowgoal.cc/analysis/13063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70" name="Conexão620" type="4" refreshedVersion="6" background="1" saveData="1">
    <webPr sourceData="1" parsePre="1" consecutive="1" textDates="1" xl2000="1" url="http://www.nowgoal.cc/analysis/12326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71" name="Conexão621" type="4" refreshedVersion="6" background="1" saveData="1">
    <webPr sourceData="1" parsePre="1" consecutive="1" textDates="1" xl2000="1" url="http://www.nowgoal.cc/analysis/12330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72" name="Conexão622" type="4" refreshedVersion="6" background="1" saveData="1">
    <webPr sourceData="1" parsePre="1" consecutive="1" textDates="1" xl2000="1" url="http://www.nowgoal.cc/analysis/12327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73" name="Conexão623" type="4" refreshedVersion="6" background="1" saveData="1">
    <webPr sourceData="1" parsePre="1" consecutive="1" textDates="1" xl2000="1" url="http://www.nowgoal.cc/analysis/12690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74" name="Conexão624" type="4" refreshedVersion="6" background="1" saveData="1">
    <webPr sourceData="1" parsePre="1" consecutive="1" textDates="1" xl2000="1" url="http://www.nowgoal.cc/analysis/12774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75" name="Conexão625" type="4" refreshedVersion="6" background="1" saveData="1">
    <webPr sourceData="1" parsePre="1" consecutive="1" textDates="1" xl2000="1" url="http://www.nowgoal.cc/analysis/12477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76" name="Conexão626" type="4" refreshedVersion="6" background="1" saveData="1">
    <webPr sourceData="1" parsePre="1" consecutive="1" textDates="1" xl2000="1" url="http://www.nowgoal.cc/analysis/12477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77" name="Conexão627" type="4" refreshedVersion="6" background="1" saveData="1">
    <webPr sourceData="1" parsePre="1" consecutive="1" textDates="1" xl2000="1" url="http://www.nowgoal.cc/analysis/1275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78" name="Conexão628" type="4" refreshedVersion="6" background="1" saveData="1">
    <webPr sourceData="1" parsePre="1" consecutive="1" textDates="1" xl2000="1" url="http://www.nowgoal.cc/analysis/12816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79" name="Conexão629" type="4" refreshedVersion="6" background="1" saveData="1">
    <webPr sourceData="1" parsePre="1" consecutive="1" textDates="1" xl2000="1" url="http://www.nowgoal.cc/analysis/12774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80" name="Conexão63" type="4" refreshedVersion="6" background="1" saveData="1">
    <webPr sourceData="1" parsePre="1" consecutive="1" textDates="1" xl2000="1" url="http://www.nowgoal.cc/analysis/13063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81" name="Conexão630" type="4" refreshedVersion="6" background="1" saveData="1">
    <webPr sourceData="1" parsePre="1" consecutive="1" textDates="1" xl2000="1" url="http://www.nowgoal.cc/analysis/12477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82" name="Conexão631" type="4" refreshedVersion="6" background="1" saveData="1">
    <webPr sourceData="1" parsePre="1" consecutive="1" textDates="1" xl2000="1" url="http://www.nowgoal.cc/analysis/12477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83" name="Conexão632" type="4" refreshedVersion="6" background="1" saveData="1">
    <webPr sourceData="1" parsePre="1" consecutive="1" textDates="1" xl2000="1" url="http://www.nowgoal.cc/analysis/12681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84" name="Conexão633" type="4" refreshedVersion="6" background="1" saveData="1">
    <webPr sourceData="1" parsePre="1" consecutive="1" textDates="1" xl2000="1" url="http://www.nowgoal.cc/analysis/12938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85" name="Conexão634" type="4" refreshedVersion="6" background="1" saveData="1">
    <webPr sourceData="1" parsePre="1" consecutive="1" textDates="1" xl2000="1" url="http://www.nowgoal.cc/analysis/12581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86" name="Conexão635" type="4" refreshedVersion="6" background="1" saveData="1">
    <webPr sourceData="1" parsePre="1" consecutive="1" textDates="1" xl2000="1" url="http://www.nowgoal.cc/analysis/12581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87" name="Conexão636" type="4" refreshedVersion="6" background="1" saveData="1">
    <webPr sourceData="1" parsePre="1" consecutive="1" textDates="1" xl2000="1" url="http://www.nowgoal.cc/analysis/12581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88" name="Conexão637" type="4" refreshedVersion="6" background="1" saveData="1">
    <webPr sourceData="1" parsePre="1" consecutive="1" textDates="1" xl2000="1" url="http://www.nowgoal.cc/analysis/12681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89" name="Conexão638" type="4" refreshedVersion="6" background="1" saveData="1">
    <webPr sourceData="1" parsePre="1" consecutive="1" textDates="1" xl2000="1" url="http://www.nowgoal.cc/analysis/1275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90" name="Conexão639" type="4" refreshedVersion="6" background="1" saveData="1">
    <webPr sourceData="1" parsePre="1" consecutive="1" textDates="1" xl2000="1" url="http://www.nowgoal.cc/analysis/12511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91" name="Conexão64" type="4" refreshedVersion="6" background="1" saveData="1">
    <webPr sourceData="1" parsePre="1" consecutive="1" textDates="1" xl2000="1" url="http://www.nowgoal.cc/analysis/13063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92" name="Conexão640" type="4" refreshedVersion="6" background="1" saveData="1">
    <webPr sourceData="1" parsePre="1" consecutive="1" textDates="1" xl2000="1" url="http://www.nowgoal.cc/analysis/12531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93" name="Conexão641" type="4" refreshedVersion="6" background="1" saveData="1">
    <webPr sourceData="1" parsePre="1" consecutive="1" textDates="1" xl2000="1" url="http://www.nowgoal.cc/analysis/12602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94" name="Conexão642" type="4" refreshedVersion="6" background="1" saveData="1">
    <webPr sourceData="1" parsePre="1" consecutive="1" textDates="1" xl2000="1" url="http://www.nowgoal.cc/analysis/12330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95" name="Conexão643" type="4" refreshedVersion="6" background="1" saveData="1">
    <webPr sourceData="1" parsePre="1" consecutive="1" textDates="1" xl2000="1" url="http://www.nowgoal.cc/analysis/1260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96" name="Conexão644" type="4" refreshedVersion="6" background="1" saveData="1">
    <webPr sourceData="1" parsePre="1" consecutive="1" textDates="1" xl2000="1" url="http://www.nowgoal.cc/analysis/12581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97" name="Conexão645" type="4" refreshedVersion="6" background="1" saveData="1">
    <webPr sourceData="1" parsePre="1" consecutive="1" textDates="1" xl2000="1" url="http://www.nowgoal.cc/analysis/12521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98" name="Conexão646" type="4" refreshedVersion="6" background="1" saveData="1">
    <webPr sourceData="1" parsePre="1" consecutive="1" textDates="1" xl2000="1" url="http://www.nowgoal.cc/analysis/12503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799" name="Conexão647" type="4" refreshedVersion="6" background="1" saveData="1">
    <webPr sourceData="1" parsePre="1" consecutive="1" textDates="1" xl2000="1" url="http://www.nowgoal.cc/analysis/12521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00" name="Conexão648" type="4" refreshedVersion="6" background="1" saveData="1">
    <webPr sourceData="1" parsePre="1" consecutive="1" textDates="1" xl2000="1" url="http://www.nowgoal.cc/analysis/12521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01" name="Conexão649" type="4" refreshedVersion="6" background="1" saveData="1">
    <webPr sourceData="1" parsePre="1" consecutive="1" textDates="1" xl2000="1" url="http://www.nowgoal.cc/analysis/12794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02" name="Conexão65" type="4" refreshedVersion="6" background="1" saveData="1">
    <webPr sourceData="1" parsePre="1" consecutive="1" textDates="1" xl2000="1" url="http://www.nowgoal.cc/analysis/12927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03" name="Conexão650" type="4" refreshedVersion="6" background="1" saveData="1">
    <webPr sourceData="1" parsePre="1" consecutive="1" textDates="1" xl2000="1" url="http://www.nowgoal.cc/analysis/12717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04" name="Conexão651" type="4" refreshedVersion="6" background="1" saveData="1">
    <webPr sourceData="1" parsePre="1" consecutive="1" textDates="1" xl2000="1" url="http://www.nowgoal.cc/analysis/12326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05" name="Conexão652" type="4" refreshedVersion="6" background="1" saveData="1">
    <webPr sourceData="1" parsePre="1" consecutive="1" textDates="1" xl2000="1" url="http://www.nowgoal.cc/analysis/12330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06" name="Conexão653" type="4" refreshedVersion="6" background="1" saveData="1">
    <webPr sourceData="1" parsePre="1" consecutive="1" textDates="1" xl2000="1" url="http://www.nowgoal.cc/analysis/12330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07" name="Conexão654" type="4" refreshedVersion="6" background="1" saveData="1">
    <webPr sourceData="1" parsePre="1" consecutive="1" textDates="1" xl2000="1" url="http://www.nowgoal.cc/analysis/12330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08" name="Conexão655" type="4" refreshedVersion="6" background="1" saveData="1">
    <webPr sourceData="1" parsePre="1" consecutive="1" textDates="1" xl2000="1" url="http://www.nowgoal.cc/analysis/12555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09" name="Conexão656" type="4" refreshedVersion="6" background="1" saveData="1">
    <webPr sourceData="1" parsePre="1" consecutive="1" textDates="1" xl2000="1" url="http://www.nowgoal.cc/analysis/12681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10" name="Conexão657" type="4" refreshedVersion="6" background="1" saveData="1">
    <webPr sourceData="1" parsePre="1" consecutive="1" textDates="1" xl2000="1" url="http://www.nowgoal.cc/analysis/12744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11" name="Conexão658" type="4" refreshedVersion="6" background="1" saveData="1">
    <webPr sourceData="1" parsePre="1" consecutive="1" textDates="1" xl2000="1" url="http://www.nowgoal.cc/analysis/12681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12" name="Conexão659" type="4" refreshedVersion="6" background="1" saveData="1">
    <webPr sourceData="1" parsePre="1" consecutive="1" textDates="1" xl2000="1" url="http://www.nowgoal.cc/analysis/12511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13" name="Conexão66" type="4" refreshedVersion="6" background="1" saveData="1">
    <webPr sourceData="1" parsePre="1" consecutive="1" textDates="1" xl2000="1" url="http://www.nowgoal.cc/analysis/13062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14" name="Conexão660" type="4" refreshedVersion="6" background="1" saveData="1">
    <webPr sourceData="1" parsePre="1" consecutive="1" textDates="1" xl2000="1" url="http://www.nowgoal.cc/analysis/12922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15" name="Conexão661" type="4" refreshedVersion="6" background="1" saveData="1">
    <webPr sourceData="1" parsePre="1" consecutive="1" textDates="1" xl2000="1" url="http://www.nowgoal.cc/analysis/12326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16" name="Conexão662" type="4" refreshedVersion="6" background="1" saveData="1">
    <webPr sourceData="1" parsePre="1" consecutive="1" textDates="1" xl2000="1" url="http://www.nowgoal.cc/analysis/12794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17" name="Conexão663" type="4" refreshedVersion="6" background="1" saveData="1">
    <webPr sourceData="1" parsePre="1" consecutive="1" textDates="1" xl2000="1" url="http://www.nowgoal.cc/analysis/12485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18" name="Conexão664" type="4" refreshedVersion="6" background="1" saveData="1">
    <webPr sourceData="1" parsePre="1" consecutive="1" textDates="1" xl2000="1" url="http://www.nowgoal.cc/analysis/12521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19" name="Conexão665" type="4" refreshedVersion="6" background="1" saveData="1">
    <webPr sourceData="1" parsePre="1" consecutive="1" textDates="1" xl2000="1" url="http://www.nowgoal.cc/analysis/12718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20" name="Conexão666" type="4" refreshedVersion="6" background="1" saveData="1">
    <webPr sourceData="1" parsePre="1" consecutive="1" textDates="1" xl2000="1" url="http://www.nowgoal.cc/analysis/12922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21" name="Conexão667" type="4" refreshedVersion="6" background="1" saveData="1">
    <webPr sourceData="1" parsePre="1" consecutive="1" textDates="1" xl2000="1" url="http://www.nowgoal.cc/analysis/12521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22" name="Conexão668" type="4" refreshedVersion="6" background="1" saveData="1">
    <webPr sourceData="1" parsePre="1" consecutive="1" textDates="1" xl2000="1" url="http://www.nowgoal.cc/analysis/12581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23" name="Conexão669" type="4" refreshedVersion="6" background="1" saveData="1">
    <webPr sourceData="1" parsePre="1" consecutive="1" textDates="1" xl2000="1" url="http://www.nowgoal.cc/analysis/12717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24" name="Conexão67" type="4" refreshedVersion="6" background="1" saveData="1">
    <webPr sourceData="1" parsePre="1" consecutive="1" textDates="1" xl2000="1" url="http://www.nowgoal.cc/analysis/13062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25" name="Conexão670" type="4" refreshedVersion="6" background="1" saveData="1">
    <webPr sourceData="1" parsePre="1" consecutive="1" textDates="1" xl2000="1" url="http://www.nowgoal.cc/analysis/12590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26" name="Conexão671" type="4" refreshedVersion="6" background="1" saveData="1">
    <webPr sourceData="1" parsePre="1" consecutive="1" textDates="1" xl2000="1" url="http://www.nowgoal.cc/analysis/12590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27" name="Conexão672" type="4" refreshedVersion="6" background="1" saveData="1">
    <webPr sourceData="1" parsePre="1" consecutive="1" textDates="1" xl2000="1" url="http://www.nowgoal.cc/analysis/12477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28" name="Conexão673" type="4" refreshedVersion="6" background="1" saveData="1">
    <webPr sourceData="1" parsePre="1" consecutive="1" textDates="1" xl2000="1" url="http://www.nowgoal.cc/analysis/12511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29" name="Conexão674" type="4" refreshedVersion="6" background="1" saveData="1">
    <webPr sourceData="1" parsePre="1" consecutive="1" textDates="1" xl2000="1" url="http://www.nowgoal.cc/analysis/12557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30" name="Conexão675" type="4" refreshedVersion="6" background="1" saveData="1">
    <webPr sourceData="1" parsePre="1" consecutive="1" textDates="1" xl2000="1" url="http://www.nowgoal.cc/analysis/12497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31" name="Conexão676" type="4" refreshedVersion="6" background="1" saveData="1">
    <webPr sourceData="1" parsePre="1" consecutive="1" textDates="1" xl2000="1" url="http://www.nowgoal.cc/analysis/12816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32" name="Conexão677" type="4" refreshedVersion="6" background="1" saveData="1">
    <webPr sourceData="1" parsePre="1" consecutive="1" textDates="1" xl2000="1" url="http://www.nowgoal.cc/analysis/12744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33" name="Conexão678" type="4" refreshedVersion="6" background="1" saveData="1">
    <webPr sourceData="1" parsePre="1" consecutive="1" textDates="1" xl2000="1" url="http://www.nowgoal.cc/analysis/12557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34" name="Conexão679" type="4" refreshedVersion="6" background="1" saveData="1">
    <webPr sourceData="1" parsePre="1" consecutive="1" textDates="1" xl2000="1" url="http://www.nowgoal.cc/analysis/12501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35" name="Conexão68" type="4" refreshedVersion="6" background="1" saveData="1">
    <webPr sourceData="1" parsePre="1" consecutive="1" textDates="1" xl2000="1" url="http://www.nowgoal.cc/analysis/13063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36" name="Conexão680" type="4" refreshedVersion="6" background="1" saveData="1">
    <webPr sourceData="1" parsePre="1" consecutive="1" textDates="1" xl2000="1" url="http://www.nowgoal.cc/analysis/12501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37" name="Conexão681" type="4" refreshedVersion="6" background="1" saveData="1">
    <webPr sourceData="1" parsePre="1" consecutive="1" textDates="1" xl2000="1" url="http://www.nowgoal.cc/analysis/12590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38" name="Conexão682" type="4" refreshedVersion="6" background="1" saveData="1">
    <webPr sourceData="1" parsePre="1" consecutive="1" textDates="1" xl2000="1" url="http://www.nowgoal.cc/analysis/12521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39" name="Conexão683" type="4" refreshedVersion="6" background="1" saveData="1">
    <webPr sourceData="1" parsePre="1" consecutive="1" textDates="1" xl2000="1" url="http://www.nowgoal.cc/analysis/12816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40" name="Conexão684" type="4" refreshedVersion="6" background="1" saveData="1">
    <webPr sourceData="1" parsePre="1" consecutive="1" textDates="1" xl2000="1" url="http://www.nowgoal.cc/analysis/12327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41" name="Conexão685" type="4" refreshedVersion="6" background="1" saveData="1">
    <webPr sourceData="1" parsePre="1" consecutive="1" textDates="1" xl2000="1" url="http://www.nowgoal.cc/analysis/12327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42" name="Conexão686" type="4" refreshedVersion="6" background="1" saveData="1">
    <webPr sourceData="1" parsePre="1" consecutive="1" textDates="1" xl2000="1" url="http://www.nowgoal.cc/analysis/12327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43" name="Conexão687" type="4" refreshedVersion="6" background="1" saveData="1">
    <webPr sourceData="1" parsePre="1" consecutive="1" textDates="1" xl2000="1" url="http://www.nowgoal.cc/analysis/12681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44" name="Conexão688" type="4" refreshedVersion="6" background="1" saveData="1">
    <webPr sourceData="1" parsePre="1" consecutive="1" textDates="1" xl2000="1" url="http://www.nowgoal.cc/analysis/12816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45" name="Conexão689" type="4" refreshedVersion="6" background="1" saveData="1">
    <webPr sourceData="1" parsePre="1" consecutive="1" textDates="1" xl2000="1" url="http://www.nowgoal.cc/analysis/12717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46" name="Conexão69" type="4" refreshedVersion="6" background="1" saveData="1">
    <webPr sourceData="1" parsePre="1" consecutive="1" textDates="1" xl2000="1" url="http://www.nowgoal.cc/analysis/13240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47" name="Conexão690" type="4" refreshedVersion="6" background="1" saveData="1">
    <webPr sourceData="1" parsePre="1" consecutive="1" textDates="1" xl2000="1" url="http://www.nowgoal.cc/analysis/12327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48" name="Conexão691" type="4" refreshedVersion="6" background="1" saveData="1">
    <webPr sourceData="1" parsePre="1" consecutive="1" textDates="1" xl2000="1" url="http://www.nowgoal.cc/analysis/12326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49" name="Conexão692" type="4" refreshedVersion="6" background="1" saveData="1">
    <webPr sourceData="1" parsePre="1" consecutive="1" textDates="1" xl2000="1" url="http://www.nowgoal.cc/analysis/12327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50" name="Conexão693" type="4" refreshedVersion="6" background="1" saveData="1">
    <webPr sourceData="1" parsePre="1" consecutive="1" textDates="1" xl2000="1" url="http://www.nowgoal.cc/analysis/12501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51" name="Conexão694" type="4" refreshedVersion="6" background="1" saveData="1">
    <webPr sourceData="1" parsePre="1" consecutive="1" textDates="1" xl2000="1" url="http://www.nowgoal.cc/analysis/12501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52" name="Conexão695" type="4" refreshedVersion="6" background="1" saveData="1">
    <webPr sourceData="1" parsePre="1" consecutive="1" textDates="1" xl2000="1" url="http://www.nowgoal.cc/analysis/12602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53" name="Conexão696" type="4" refreshedVersion="6" background="1" saveData="1">
    <webPr sourceData="1" parsePre="1" consecutive="1" textDates="1" xl2000="1" url="http://www.nowgoal.cc/analysis/12490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54" name="Conexão697" type="4" refreshedVersion="6" background="1" saveData="1">
    <webPr sourceData="1" parsePre="1" consecutive="1" textDates="1" xl2000="1" url="http://www.nowgoal.cc/analysis/12590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55" name="Conexão698" type="4" refreshedVersion="6" background="1" saveData="1">
    <webPr sourceData="1" parsePre="1" consecutive="1" textDates="1" xl2000="1" url="http://www.nowgoal.cc/analysis/12767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56" name="Conexão699" type="4" refreshedVersion="6" background="1" saveData="1">
    <webPr sourceData="1" parsePre="1" consecutive="1" textDates="1" xl2000="1" url="http://www.nowgoal.cc/analysis/13277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57" name="Conexão7" type="4" refreshedVersion="4" background="1" saveData="1">
    <webPr sourceData="1" parsePre="1" consecutive="1" textDates="1" xl2000="1" url="http://www.nowgoal.net/analysis/12496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58" name="Conexão70" type="4" refreshedVersion="6" background="1" saveData="1">
    <webPr sourceData="1" parsePre="1" consecutive="1" textDates="1" xl2000="1" url="http://www.nowgoal.cc/analysis/13063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59" name="Conexão700" type="4" refreshedVersion="6" background="1" saveData="1">
    <webPr sourceData="1" parsePre="1" consecutive="1" textDates="1" xl2000="1" url="http://www.nowgoal.cc/analysis/12938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60" name="Conexão701" type="4" refreshedVersion="6" background="1" saveData="1">
    <webPr sourceData="1" parsePre="1" consecutive="1" textDates="1" xl2000="1" url="http://www.nowgoal.cc/analysis/12705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61" name="Conexão702" type="4" refreshedVersion="6" background="1" saveData="1">
    <webPr sourceData="1" parsePre="1" consecutive="1" textDates="1" xl2000="1" url="http://www.nowgoal.cc/analysis/13244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62" name="Conexão703" type="4" refreshedVersion="6" background="1" saveData="1">
    <webPr sourceData="1" parsePre="1" consecutive="1" textDates="1" xl2000="1" url="http://www.nowgoal.cc/analysis/12327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63" name="Conexão704" type="4" refreshedVersion="6" background="1" saveData="1">
    <webPr sourceData="1" parsePre="1" consecutive="1" textDates="1" xl2000="1" url="http://www.nowgoal.cc/analysis/12798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64" name="Conexão705" type="4" refreshedVersion="6" background="1" saveData="1">
    <webPr sourceData="1" parsePre="1" consecutive="1" textDates="1" xl2000="1" url="http://www.nowgoal.cc/analysis/12893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65" name="Conexão706" type="4" refreshedVersion="6" background="1" saveData="1">
    <webPr sourceData="1" parsePre="1" consecutive="1" textDates="1" xl2000="1" url="http://www.nowgoal.cc/analysis/12938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66" name="Conexão707" type="4" refreshedVersion="6" background="1" saveData="1">
    <webPr sourceData="1" parsePre="1" consecutive="1" textDates="1" xl2000="1" url="http://www.nowgoal.cc/analysis/12705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67" name="Conexão708" type="4" refreshedVersion="6" background="1" saveData="1">
    <webPr sourceData="1" parsePre="1" consecutive="1" textDates="1" xl2000="1" url="http://www.nowgoal.cc/analysis/12590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68" name="Conexão709" type="4" refreshedVersion="6" background="1" saveData="1">
    <webPr sourceData="1" parsePre="1" consecutive="1" textDates="1" xl2000="1" url="http://www.nowgoal.cc/analysis/12327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69" name="Conexão71" type="4" refreshedVersion="6" background="1" saveData="1">
    <webPr sourceData="1" parsePre="1" consecutive="1" textDates="1" xl2000="1" url="http://www.nowgoal.cc/analysis/13063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70" name="Conexão710" type="4" refreshedVersion="6" background="1" saveData="1">
    <webPr sourceData="1" parsePre="1" consecutive="1" textDates="1" xl2000="1" url="http://www.nowgoal.cc/analysis/12490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71" name="Conexão711" type="4" refreshedVersion="6" background="1" saveData="1">
    <webPr sourceData="1" parsePre="1" consecutive="1" textDates="1" xl2000="1" url="http://www.nowgoal.cc/analysis/12590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72" name="Conexão712" type="4" refreshedVersion="6" background="1" saveData="1">
    <webPr sourceData="1" parsePre="1" consecutive="1" textDates="1" xl2000="1" url="http://www.nowgoal.cc/analysis/12938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73" name="Conexão713" type="4" refreshedVersion="6" background="1" saveData="1">
    <webPr sourceData="1" parsePre="1" consecutive="1" textDates="1" xl2000="1" url="http://www.nowgoal.cc/analysis/12709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74" name="Conexão714" type="4" refreshedVersion="6" background="1" saveData="1">
    <webPr sourceData="1" parsePre="1" consecutive="1" textDates="1" xl2000="1" url="http://www.nowgoal.cc/analysis/12705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75" name="Conexão715" type="4" refreshedVersion="6" background="1" saveData="1">
    <webPr sourceData="1" parsePre="1" consecutive="1" textDates="1" xl2000="1" url="http://www.nowgoal.cc/analysis/12952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76" name="Conexão716" type="4" refreshedVersion="6" background="1" saveData="1">
    <webPr sourceData="1" parsePre="1" consecutive="1" textDates="1" xl2000="1" url="http://www.nowgoal.cc/analysis/12662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77" name="Conexão717" type="4" refreshedVersion="6" background="1" saveData="1">
    <webPr sourceData="1" parsePre="1" consecutive="1" textDates="1" xl2000="1" url="http://www.nowgoal.cc/analysis/12590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78" name="Conexão718" type="4" refreshedVersion="6" background="1" saveData="1">
    <webPr sourceData="1" parsePre="1" consecutive="1" textDates="1" xl2000="1" url="http://www.nowgoal.cc/analysis/12590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79" name="Conexão719" type="4" refreshedVersion="6" background="1" saveData="1">
    <webPr sourceData="1" parsePre="1" consecutive="1" textDates="1" xl2000="1" url="http://www.nowgoal.cc/analysis/12490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80" name="Conexão72" type="4" refreshedVersion="6" background="1" saveData="1">
    <webPr sourceData="1" parsePre="1" consecutive="1" textDates="1" xl2000="1" url="http://www.nowgoal.cc/analysis/1292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81" name="Conexão720" type="4" refreshedVersion="6" background="1" saveData="1">
    <webPr sourceData="1" parsePre="1" consecutive="1" textDates="1" xl2000="1" url="http://www.nowgoal.cc/analysis/12327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82" name="Conexão721" type="4" refreshedVersion="6" background="1" saveData="1">
    <webPr sourceData="1" parsePre="1" consecutive="1" textDates="1" xl2000="1" url="http://www.nowgoal.cc/analysis/12330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83" name="Conexão722" type="4" refreshedVersion="6" background="1" saveData="1">
    <webPr sourceData="1" parsePre="1" consecutive="1" textDates="1" xl2000="1" url="http://www.nowgoal.cc/analysis/12330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84" name="Conexão723" type="4" refreshedVersion="6" background="1" saveData="1">
    <webPr sourceData="1" parsePre="1" consecutive="1" textDates="1" xl2000="1" url="http://www.nowgoal.cc/analysis/12922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85" name="Conexão724" type="4" refreshedVersion="6" background="1" saveData="1">
    <webPr sourceData="1" parsePre="1" consecutive="1" textDates="1" xl2000="1" url="http://www.nowgoal.cc/analysis/12330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86" name="Conexão725" type="4" refreshedVersion="6" background="1" saveData="1">
    <webPr sourceData="1" parsePre="1" consecutive="1" textDates="1" xl2000="1" url="http://www.nowgoal.cc/analysis/12499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87" name="Conexão726" type="4" refreshedVersion="6" background="1" saveData="1">
    <webPr sourceData="1" parsePre="1" consecutive="1" textDates="1" xl2000="1" url="http://www.nowgoal.cc/analysis/12330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88" name="Conexão727" type="4" refreshedVersion="6" background="1" saveData="1">
    <webPr sourceData="1" parsePre="1" consecutive="1" textDates="1" xl2000="1" url="http://www.nowgoal.cc/analysis/12330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89" name="Conexão728" type="4" refreshedVersion="6" background="1" saveData="1">
    <webPr sourceData="1" parsePre="1" consecutive="1" textDates="1" xl2000="1" url="http://www.nowgoal.cc/analysis/12922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90" name="Conexão729" type="4" refreshedVersion="6" background="1" saveData="1">
    <webPr sourceData="1" parsePre="1" consecutive="1" textDates="1" xl2000="1" url="http://www.nowgoal.cc/analysis/12922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91" name="Conexão73" type="4" refreshedVersion="6" background="1" saveData="1">
    <webPr sourceData="1" parsePre="1" consecutive="1" textDates="1" xl2000="1" url="http://www.nowgoal.cc/analysis/13062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92" name="Conexão730" type="4" refreshedVersion="6" background="1" saveData="1">
    <webPr sourceData="1" parsePre="1" consecutive="1" textDates="1" xl2000="1" url="http://www.nowgoal.cc/analysis/13283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93" name="Conexão731" type="4" refreshedVersion="6" background="1" saveData="1">
    <webPr sourceData="1" parsePre="1" consecutive="1" textDates="1" xl2000="1" url="http://www.nowgoal.cc/analysis/13285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94" name="Conexão732" type="4" refreshedVersion="6" background="1" saveData="1">
    <webPr sourceData="1" parsePre="1" consecutive="1" textDates="1" xl2000="1" url="http://www.nowgoal.cc/analysis/13199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95" name="Conexão733" type="4" refreshedVersion="6" background="1" saveData="1">
    <webPr sourceData="1" parsePre="1" consecutive="1" textDates="1" xl2000="1" url="http://www.nowgoal.cc/analysis/13285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96" name="Conexão734" type="4" refreshedVersion="6" background="1" saveData="1">
    <webPr sourceData="1" parsePre="1" consecutive="1" textDates="1" xl2000="1" url="http://www.nowgoal.cc/analysis/12499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97" name="Conexão735" type="4" refreshedVersion="6" background="1" saveData="1">
    <webPr sourceData="1" parsePre="1" consecutive="1" textDates="1" xl2000="1" url="http://www.nowgoal.cc/analysis/12330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98" name="Conexão736" type="4" refreshedVersion="6" background="1" saveData="1">
    <webPr sourceData="1" parsePre="1" consecutive="1" textDates="1" xl2000="1" url="http://www.nowgoal.cc/analysis/12330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899" name="Conexão737" type="4" refreshedVersion="6" background="1" saveData="1">
    <webPr sourceData="1" parsePre="1" consecutive="1" textDates="1" xl2000="1" url="http://www.nowgoal.cc/analysis/12330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00" name="Conexão738" type="4" refreshedVersion="6" background="1" saveData="1">
    <webPr sourceData="1" parsePre="1" consecutive="1" textDates="1" xl2000="1" url="http://www.nowgoal.cc/analysis/12330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01" name="Conexão739" type="4" refreshedVersion="6" background="1" saveData="1">
    <webPr sourceData="1" parsePre="1" consecutive="1" textDates="1" xl2000="1" url="http://www.nowgoal.cc/analysis/12330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02" name="Conexão74" type="4" refreshedVersion="6" background="1" saveData="1">
    <webPr sourceData="1" parsePre="1" consecutive="1" textDates="1" xl2000="1" url="http://www.nowgoal.cc/analysis/13063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03" name="Conexão740" type="4" refreshedVersion="6" background="1" saveData="1">
    <webPr sourceData="1" parsePre="1" consecutive="1" textDates="1" xl2000="1" url="http://www.nowgoal.cc/analysis/12330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04" name="Conexão741" type="4" refreshedVersion="6" background="1" saveData="1">
    <webPr sourceData="1" parsePre="1" consecutive="1" textDates="1" xl2000="1" url="http://www.nowgoal.cc/analysis/12330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05" name="Conexão742" type="4" refreshedVersion="6" background="1" saveData="1">
    <webPr sourceData="1" parsePre="1" consecutive="1" textDates="1" xl2000="1" url="http://www.nowgoal.cc/analysis/12330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06" name="Conexão743" type="4" refreshedVersion="6" background="1" saveData="1">
    <webPr sourceData="1" parsePre="1" consecutive="1" textDates="1" xl2000="1" url="http://www.nowgoal.cc/analysis/12330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07" name="Conexão744" type="4" refreshedVersion="6" background="1" saveData="1">
    <webPr sourceData="1" parsePre="1" consecutive="1" textDates="1" xl2000="1" url="http://www.nowgoal.cc/analysis/12330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08" name="Conexão745" type="4" refreshedVersion="6" background="1" saveData="1">
    <webPr sourceData="1" parsePre="1" consecutive="1" textDates="1" xl2000="1" url="http://www.nowgoal.cc/analysis/12330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09" name="Conexão746" type="4" refreshedVersion="6" background="1" saveData="1">
    <webPr sourceData="1" parsePre="1" consecutive="1" textDates="1" xl2000="1" url="http://www.nowgoal.cc/analysis/12330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10" name="Conexão747" type="4" refreshedVersion="6" background="1" saveData="1">
    <webPr sourceData="1" parsePre="1" consecutive="1" textDates="1" xl2000="1" url="http://www.nowgoal.cc/analysis/12330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11" name="Conexão748" type="4" refreshedVersion="6" background="1" saveData="1">
    <webPr sourceData="1" parsePre="1" consecutive="1" textDates="1" xl2000="1" url="http://www.nowgoal.cc/analysis/12330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12" name="Conexão749" type="4" refreshedVersion="6" background="1" saveData="1">
    <webPr sourceData="1" parsePre="1" consecutive="1" textDates="1" xl2000="1" url="http://www.nowgoal.cc/analysis/12330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13" name="Conexão75" type="4" refreshedVersion="6" background="1" saveData="1">
    <webPr sourceData="1" parsePre="1" consecutive="1" textDates="1" xl2000="1" url="http://www.nowgoal.cc/analysis/13063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14" name="Conexão750" type="4" refreshedVersion="6" background="1" saveData="1">
    <webPr sourceData="1" parsePre="1" consecutive="1" textDates="1" xl2000="1" url="http://www.nowgoal.cc/analysis/12330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15" name="Conexão751" type="4" refreshedVersion="6" background="1" saveData="1">
    <webPr sourceData="1" parsePre="1" consecutive="1" textDates="1" xl2000="1" url="http://www.nowgoal.cc/analysis/12494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16" name="Conexão752" type="4" refreshedVersion="6" background="1" saveData="1">
    <webPr sourceData="1" parsePre="1" consecutive="1" textDates="1" xl2000="1" url="http://www.nowgoal.cc/analysis/12494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17" name="Conexão753" type="4" refreshedVersion="6" background="1" saveData="1">
    <webPr sourceData="1" parsePre="1" consecutive="1" textDates="1" xl2000="1" url="http://www.nowgoal.cc/analysis/13274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18" name="Conexão754" type="4" refreshedVersion="6" background="1" saveData="1">
    <webPr sourceData="1" parsePre="1" consecutive="1" textDates="1" xl2000="1" url="http://www.nowgoal.cc/analysis/13273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19" name="Conexão755" type="4" refreshedVersion="6" background="1" saveData="1">
    <webPr sourceData="1" parsePre="1" consecutive="1" textDates="1" xl2000="1" url="http://www.nowgoal.cc/analysis/13273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20" name="Conexão756" type="4" refreshedVersion="6" background="1" saveData="1">
    <webPr sourceData="1" parsePre="1" consecutive="1" textDates="1" xl2000="1" url="http://www.nowgoal.cc/analysis/13031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21" name="Conexão757" type="4" refreshedVersion="6" background="1" saveData="1">
    <webPr sourceData="1" parsePre="1" consecutive="1" textDates="1" xl2000="1" url="http://www.nowgoal.cc/analysis/13286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22" name="Conexão758" type="4" refreshedVersion="6" background="1" saveData="1">
    <webPr sourceData="1" parsePre="1" consecutive="1" textDates="1" xl2000="1" url="http://www.nowgoal.cc/analysis/13286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23" name="Conexão759" type="4" refreshedVersion="6" background="1" saveData="1">
    <webPr sourceData="1" parsePre="1" consecutive="1" textDates="1" xl2000="1" url="http://www.nowgoal.cc/analysis/13285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24" name="Conexão76" type="4" refreshedVersion="6" background="1" saveData="1">
    <webPr sourceData="1" parsePre="1" consecutive="1" textDates="1" xl2000="1" url="http://www.nowgoal.cc/analysis/13062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25" name="Conexão760" type="4" refreshedVersion="6" background="1" saveData="1">
    <webPr sourceData="1" parsePre="1" consecutive="1" textDates="1" xl2000="1" url="http://www.nowgoal.cc/analysis/13069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26" name="Conexão761" type="4" refreshedVersion="6" background="1" saveData="1">
    <webPr sourceData="1" parsePre="1" consecutive="1" textDates="1" xl2000="1" url="http://www.nowgoal.cc/analysis/12968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27" name="Conexão762" type="4" refreshedVersion="6" background="1" saveData="1">
    <webPr sourceData="1" parsePre="1" consecutive="1" textDates="1" xl2000="1" url="http://www.nowgoal.cc/analysis/12494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28" name="Conexão763" type="4" refreshedVersion="6" background="1" saveData="1">
    <webPr sourceData="1" parsePre="1" consecutive="1" textDates="1" xl2000="1" url="http://www.nowgoal.cc/analysis/13286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29" name="Conexão764" type="4" refreshedVersion="6" background="1" saveData="1">
    <webPr sourceData="1" parsePre="1" consecutive="1" textDates="1" xl2000="1" url="http://www.nowgoal.cc/analysis/13274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30" name="Conexão765" type="4" refreshedVersion="6" background="1" saveData="1">
    <webPr sourceData="1" parsePre="1" consecutive="1" textDates="1" xl2000="1" url="http://www.nowgoal.cc/analysis/13270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31" name="Conexão766" type="4" refreshedVersion="6" background="1" saveData="1">
    <webPr sourceData="1" parsePre="1" consecutive="1" textDates="1" xl2000="1" url="http://www.nowgoal.cc/analysis/13069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32" name="Conexão767" type="4" refreshedVersion="6" background="1" saveData="1">
    <webPr sourceData="1" parsePre="1" consecutive="1" textDates="1" xl2000="1" url="http://www.nowgoal.cc/analysis/13069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33" name="Conexão768" type="4" refreshedVersion="6" background="1" saveData="1">
    <webPr sourceData="1" parsePre="1" consecutive="1" textDates="1" xl2000="1" url="http://www.nowgoal.cc/analysis/13069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34" name="Conexão769" type="4" refreshedVersion="6" background="1" saveData="1">
    <webPr sourceData="1" parsePre="1" consecutive="1" textDates="1" xl2000="1" url="http://www.nowgoal.cc/analysis/13286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35" name="Conexão77" type="4" refreshedVersion="6" background="1" saveData="1">
    <webPr sourceData="1" parsePre="1" consecutive="1" textDates="1" xl2000="1" url="http://www.nowgoal.cc/analysis/13172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36" name="Conexão770" type="4" refreshedVersion="6" background="1" saveData="1">
    <webPr sourceData="1" parsePre="1" consecutive="1" textDates="1" xl2000="1" url="http://www.nowgoal.cc/analysis/13069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37" name="Conexão771" type="4" refreshedVersion="6" background="1" saveData="1">
    <webPr sourceData="1" parsePre="1" consecutive="1" textDates="1" xl2000="1" url="http://www.nowgoal.cc/analysis/13286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38" name="Conexão772" type="4" refreshedVersion="6" background="1" saveData="1">
    <webPr sourceData="1" parsePre="1" consecutive="1" textDates="1" xl2000="1" url="http://www.nowgoal.cc/analysis/11977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39" name="Conexão773" type="4" refreshedVersion="6" background="1" saveData="1">
    <webPr sourceData="1" parsePre="1" consecutive="1" textDates="1" xl2000="1" url="http://www.nowgoal.cc/analysis/11977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40" name="Conexão774" type="4" refreshedVersion="6" background="1" saveData="1">
    <webPr sourceData="1" parsePre="1" consecutive="1" textDates="1" xl2000="1" url="http://www.nowgoal.cc/analysis/11977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41" name="Conexão775" type="4" refreshedVersion="6" background="1" saveData="1">
    <webPr sourceData="1" parsePre="1" consecutive="1" textDates="1" xl2000="1" url="http://www.nowgoal.cc/analysis/11977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42" name="Conexão776" type="4" refreshedVersion="6" background="1" saveData="1">
    <webPr sourceData="1" parsePre="1" consecutive="1" textDates="1" xl2000="1" url="http://www.nowgoal.cc/analysis/11977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43" name="Conexão777" type="4" refreshedVersion="6" background="1" saveData="1">
    <webPr sourceData="1" parsePre="1" consecutive="1" textDates="1" xl2000="1" url="http://www.nowgoal.cc/analysis/11977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44" name="Conexão778" type="4" refreshedVersion="6" background="1" saveData="1">
    <webPr sourceData="1" parsePre="1" consecutive="1" textDates="1" xl2000="1" url="http://www.nowgoal.cc/analysis/11977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45" name="Conexão779" type="4" refreshedVersion="6" background="1" saveData="1">
    <webPr sourceData="1" parsePre="1" consecutive="1" textDates="1" xl2000="1" url="http://www.nowgoal.cc/analysis/11977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46" name="Conexão78" type="4" refreshedVersion="6" background="1" saveData="1">
    <webPr sourceData="1" parsePre="1" consecutive="1" textDates="1" xl2000="1" url="http://www.nowgoal.cc/analysis/13063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47" name="Conexão780" type="4" refreshedVersion="6" background="1" saveData="1">
    <webPr sourceData="1" parsePre="1" consecutive="1" textDates="1" xl2000="1" url="http://www.nowgoal.cc/analysis/11977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48" name="Conexão781" type="4" refreshedVersion="6" background="1" saveData="1">
    <webPr sourceData="1" parsePre="1" consecutive="1" textDates="1" xl2000="1" url="http://www.nowgoal.cc/analysis/13274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49" name="Conexão782" type="4" refreshedVersion="6" background="1" saveData="1">
    <webPr sourceData="1" parsePre="1" consecutive="1" textDates="1" xl2000="1" url="http://www.nowgoal.cc/analysis/11977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50" name="Conexão783" type="4" refreshedVersion="6" background="1" saveData="1">
    <webPr sourceData="1" parsePre="1" consecutive="1" textDates="1" xl2000="1" url="http://www.nowgoal.cc/analysis/11977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51" name="Conexão784" type="4" refreshedVersion="6" background="1" saveData="1">
    <webPr sourceData="1" parsePre="1" consecutive="1" textDates="1" xl2000="1" url="http://www.nowgoal.cc/analysis/13283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52" name="Conexão785" type="4" refreshedVersion="6" background="1" saveData="1">
    <webPr sourceData="1" parsePre="1" consecutive="1" textDates="1" xl2000="1" url="http://www.nowgoal.cc/analysis/13273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53" name="Conexão786" type="4" refreshedVersion="6" background="1" saveData="1">
    <webPr sourceData="1" parsePre="1" consecutive="1" textDates="1" xl2000="1" url="http://www.nowgoal.cc/analysis/13284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54" name="Conexão787" type="4" refreshedVersion="6" background="1" saveData="1">
    <webPr sourceData="1" parsePre="1" consecutive="1" textDates="1" xl2000="1" url="http://www.nowgoal.cc/analysis/13287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55" name="Conexão788" type="4" refreshedVersion="6" background="1" saveData="1">
    <webPr sourceData="1" parsePre="1" consecutive="1" textDates="1" xl2000="1" url="http://www.nowgoal.cc/analysis/13287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56" name="Conexão789" type="4" refreshedVersion="6" background="1" saveData="1">
    <webPr sourceData="1" parsePre="1" consecutive="1" textDates="1" xl2000="1" url="http://www.nowgoal.cc/analysis/11977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57" name="Conexão79" type="4" refreshedVersion="6" background="1" saveData="1">
    <webPr sourceData="1" parsePre="1" consecutive="1" textDates="1" xl2000="1" url="http://www.nowgoal.cc/analysis/13063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58" name="Conexão790" type="4" refreshedVersion="6" background="1" saveData="1">
    <webPr sourceData="1" parsePre="1" consecutive="1" textDates="1" xl2000="1" url="http://www.nowgoal.cc/analysis/11977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59" name="Conexão791" type="4" refreshedVersion="6" background="1" saveData="1">
    <webPr sourceData="1" parsePre="1" consecutive="1" textDates="1" xl2000="1" url="http://www.nowgoal.cc/analysis/13284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60" name="Conexão792" type="4" refreshedVersion="6" background="1" saveData="1">
    <webPr sourceData="1" parsePre="1" consecutive="1" textDates="1" xl2000="1" url="http://www.nowgoal.cc/analysis/12514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61" name="Conexão793" type="4" refreshedVersion="6" background="1" saveData="1">
    <webPr sourceData="1" parsePre="1" consecutive="1" textDates="1" xl2000="1" url="http://www.nowgoal.cc/analysis/13286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62" name="Conexão794" type="4" refreshedVersion="6" background="1" saveData="1">
    <webPr sourceData="1" parsePre="1" consecutive="1" textDates="1" xl2000="1" url="http://www.nowgoal.cc/analysis/13286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63" name="Conexão795" type="4" refreshedVersion="6" background="1" saveData="1">
    <webPr sourceData="1" parsePre="1" consecutive="1" textDates="1" xl2000="1" url="http://www.nowgoal.cc/analysis/13086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64" name="Conexão796" type="4" refreshedVersion="6" background="1" saveData="1">
    <webPr sourceData="1" parsePre="1" consecutive="1" textDates="1" xl2000="1" url="http://www.nowgoal.cc/analysis/11977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65" name="Conexão797" type="4" refreshedVersion="6" background="1" saveData="1">
    <webPr sourceData="1" parsePre="1" consecutive="1" textDates="1" xl2000="1" url="http://www.nowgoal.cc/analysis/13282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66" name="Conexão798" type="4" refreshedVersion="6" background="1" saveData="1">
    <webPr sourceData="1" parsePre="1" consecutive="1" textDates="1" xl2000="1" url="http://www.nowgoal.cc/analysis/13282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67" name="Conexão799" type="4" refreshedVersion="6" background="1" saveData="1">
    <webPr sourceData="1" parsePre="1" consecutive="1" textDates="1" xl2000="1" url="http://www.nowgoal.cc/analysis/11977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68" name="Conexão8" type="4" refreshedVersion="4" background="1" saveData="1">
    <webPr sourceData="1" parsePre="1" consecutive="1" textDates="1" xl2000="1" url="http://www.nowgoal.net/analysis/12129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69" name="Conexão80" type="4" refreshedVersion="6" background="1" saveData="1">
    <webPr sourceData="1" parsePre="1" consecutive="1" textDates="1" xl2000="1" url="http://www.nowgoal.cc/analysis/13063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70" name="Conexão800" type="4" refreshedVersion="6" background="1" saveData="1">
    <webPr sourceData="1" parsePre="1" consecutive="1" textDates="1" xl2000="1" url="http://www.nowgoal.cc/analysis/13287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71" name="Conexão801" type="4" refreshedVersion="6" background="1" saveData="1">
    <webPr sourceData="1" parsePre="1" consecutive="1" textDates="1" xl2000="1" url="http://www.nowgoal.cc/analysis/13284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72" name="Conexão802" type="4" refreshedVersion="6" background="1" saveData="1">
    <webPr sourceData="1" parsePre="1" consecutive="1" textDates="1" xl2000="1" url="http://www.nowgoal.cc/analysis/13287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73" name="Conexão803" type="4" refreshedVersion="6" background="1" saveData="1">
    <webPr sourceData="1" parsePre="1" consecutive="1" textDates="1" xl2000="1" url="http://www.nowgoal.cc/analysis/13285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74" name="Conexão804" type="4" refreshedVersion="6" background="1" saveData="1">
    <webPr sourceData="1" parsePre="1" consecutive="1" textDates="1" xl2000="1" url="http://www.nowgoal.cc/analysis/13286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75" name="Conexão805" type="4" refreshedVersion="6" background="1" saveData="1">
    <webPr sourceData="1" parsePre="1" consecutive="1" textDates="1" xl2000="1" url="http://www.nowgoal.cc/analysis/13286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76" name="Conexão806" type="4" refreshedVersion="6" background="1" saveData="1">
    <webPr sourceData="1" parsePre="1" consecutive="1" textDates="1" xl2000="1" url="http://www.nowgoal.cc/analysis/12514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77" name="Conexão807" type="4" refreshedVersion="6" background="1" saveData="1">
    <webPr sourceData="1" parsePre="1" consecutive="1" textDates="1" xl2000="1" url="http://www.nowgoal.cc/analysis/11977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78" name="Conexão808" type="4" refreshedVersion="6" background="1" saveData="1">
    <webPr sourceData="1" parsePre="1" consecutive="1" textDates="1" xl2000="1" url="http://www.nowgoal.cc/analysis/11977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79" name="Conexão809" type="4" refreshedVersion="6" background="1" saveData="1">
    <webPr sourceData="1" parsePre="1" consecutive="1" textDates="1" xl2000="1" url="http://www.nowgoal.cc/analysis/11977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80" name="Conexão81" type="4" refreshedVersion="6" background="1" saveData="1">
    <webPr sourceData="1" parsePre="1" consecutive="1" textDates="1" xl2000="1" url="http://www.nowgoal.cc/analysis/13063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81" name="Conexão810" type="4" refreshedVersion="6" background="1" saveData="1">
    <webPr sourceData="1" parsePre="1" consecutive="1" textDates="1" xl2000="1" url="http://www.nowgoal.cc/analysis/11977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82" name="Conexão811" type="4" refreshedVersion="6" background="1" saveData="1">
    <webPr sourceData="1" parsePre="1" consecutive="1" textDates="1" xl2000="1" url="http://www.nowgoal.cc/analysis/11977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83" name="Conexão812" type="4" refreshedVersion="6" background="1" saveData="1">
    <webPr sourceData="1" parsePre="1" consecutive="1" textDates="1" xl2000="1" url="http://www.nowgoal.cc/analysis/13286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84" name="Conexão813" type="4" refreshedVersion="6" background="1" saveData="1">
    <webPr sourceData="1" parsePre="1" consecutive="1" textDates="1" xl2000="1" url="http://www.nowgoal.cc/analysis/13274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85" name="Conexão814" type="4" refreshedVersion="6" background="1" saveData="1">
    <webPr sourceData="1" parsePre="1" consecutive="1" textDates="1" xl2000="1" url="http://www.nowgoal.cc/analysis/13287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86" name="Conexão815" type="4" refreshedVersion="6" background="1" saveData="1">
    <webPr sourceData="1" parsePre="1" consecutive="1" textDates="1" xl2000="1" url="http://www.nowgoal.cc/analysis/13287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87" name="Conexão816" type="4" refreshedVersion="6" background="1" saveData="1">
    <webPr sourceData="1" parsePre="1" consecutive="1" textDates="1" xl2000="1" url="http://www.nowgoal.cc/analysis/11977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88" name="Conexão817" type="4" refreshedVersion="6" background="1" saveData="1">
    <webPr sourceData="1" parsePre="1" consecutive="1" textDates="1" xl2000="1" url="http://www.nowgoal.cc/analysis/11977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89" name="Conexão818" type="4" refreshedVersion="6" background="1" saveData="1">
    <webPr sourceData="1" parsePre="1" consecutive="1" textDates="1" xl2000="1" url="http://www.nowgoal.cc/analysis/13282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90" name="Conexão819" type="4" refreshedVersion="6" background="1" saveData="1">
    <webPr sourceData="1" parsePre="1" consecutive="1" textDates="1" xl2000="1" url="http://www.nowgoal.cc/analysis/11977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91" name="Conexão82" type="4" refreshedVersion="6" background="1" saveData="1">
    <webPr sourceData="1" parsePre="1" consecutive="1" textDates="1" xl2000="1" url="http://www.nowgoal.cc/analysis/13063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92" name="Conexão820" type="4" refreshedVersion="6" background="1" saveData="1">
    <webPr sourceData="1" parsePre="1" consecutive="1" textDates="1" xl2000="1" url="http://www.nowgoal.cc/analysis/11977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93" name="Conexão821" type="4" refreshedVersion="6" background="1" saveData="1">
    <webPr sourceData="1" parsePre="1" consecutive="1" textDates="1" xl2000="1" url="http://www.nowgoal.cc/analysis/13086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94" name="Conexão822" type="4" refreshedVersion="6" background="1" saveData="1">
    <webPr sourceData="1" parsePre="1" consecutive="1" textDates="1" xl2000="1" url="http://www.nowgoal.cc/analysis/11983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95" name="Conexão823" type="4" refreshedVersion="6" background="1" saveData="1">
    <webPr sourceData="1" parsePre="1" consecutive="1" textDates="1" xl2000="1" url="http://www.nowgoal.cc/analysis/11984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96" name="Conexão824" type="4" refreshedVersion="6" background="1" saveData="1">
    <webPr sourceData="1" parsePre="1" consecutive="1" textDates="1" xl2000="1" url="http://www.nowgoal.cc/analysis/11984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97" name="Conexão825" type="4" refreshedVersion="6" background="1" saveData="1">
    <webPr sourceData="1" parsePre="1" consecutive="1" textDates="1" xl2000="1" url="http://www.nowgoal.cc/analysis/11985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98" name="Conexão826" type="4" refreshedVersion="6" background="1" saveData="1">
    <webPr sourceData="1" parsePre="1" consecutive="1" textDates="1" xl2000="1" url="http://www.nowgoal.cc/analysis/11985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999" name="Conexão827" type="4" refreshedVersion="6" background="1" saveData="1">
    <webPr sourceData="1" parsePre="1" consecutive="1" textDates="1" xl2000="1" url="http://www.nowgoal.cc/analysis/11985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00" name="Conexão828" type="4" refreshedVersion="6" background="1" saveData="1">
    <webPr sourceData="1" parsePre="1" consecutive="1" textDates="1" xl2000="1" url="http://www.nowgoal.cc/analysis/11983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01" name="Conexão829" type="4" refreshedVersion="6" background="1" saveData="1">
    <webPr sourceData="1" parsePre="1" consecutive="1" textDates="1" xl2000="1" url="http://www.nowgoal.cc/analysis/11984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02" name="Conexão83" type="4" refreshedVersion="6" background="1" saveData="1">
    <webPr sourceData="1" parsePre="1" consecutive="1" textDates="1" xl2000="1" url="http://www.nowgoal.cc/analysis/13041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03" name="Conexão830" type="4" refreshedVersion="6" background="1" saveData="1">
    <webPr sourceData="1" parsePre="1" consecutive="1" textDates="1" xl2000="1" url="http://www.nowgoal.cc/analysis/11985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04" name="Conexão831" type="4" refreshedVersion="6" background="1" saveData="1">
    <webPr sourceData="1" parsePre="1" consecutive="1" textDates="1" xl2000="1" url="http://www.nowgoal.cc/analysis/11985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05" name="Conexão832" type="4" refreshedVersion="6" background="1" saveData="1">
    <webPr sourceData="1" parsePre="1" consecutive="1" textDates="1" xl2000="1" url="http://www.nowgoal.cc/analysis/11985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06" name="Conexão833" type="4" refreshedVersion="6" background="1" saveData="1">
    <webPr sourceData="1" parsePre="1" consecutive="1" textDates="1" xl2000="1" url="http://www.nowgoal.cc/analysis/11983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07" name="Conexão834" type="4" refreshedVersion="6" background="1" saveData="1">
    <webPr sourceData="1" parsePre="1" consecutive="1" textDates="1" xl2000="1" url="http://www.nowgoal.cc/analysis/11984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08" name="Conexão835" type="4" refreshedVersion="6" background="1" saveData="1">
    <webPr sourceData="1" parsePre="1" consecutive="1" textDates="1" xl2000="1" url="http://www.nowgoal.cc/analysis/11985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09" name="Conexão836" type="4" refreshedVersion="6" background="1" saveData="1">
    <webPr sourceData="1" parsePre="1" consecutive="1" textDates="1" xl2000="1" url="http://www.nowgoal.cc/analysis/13290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10" name="Conexão837" type="4" refreshedVersion="6" background="1" saveData="1">
    <webPr sourceData="1" parsePre="1" consecutive="1" textDates="1" xl2000="1" url="http://www.nowgoal.cc/analysis/13290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11" name="Conexão838" type="4" refreshedVersion="6" background="1" saveData="1">
    <webPr sourceData="1" parsePre="1" consecutive="1" textDates="1" xl2000="1" url="http://www.nowgoal.cc/analysis/12330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12" name="Conexão839" type="4" refreshedVersion="6" background="1" saveData="1">
    <webPr sourceData="1" parsePre="1" consecutive="1" textDates="1" xl2000="1" url="http://www.nowgoal.cc/analysis/1233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13" name="Conexão84" type="4" refreshedVersion="6" background="1" saveData="1">
    <webPr sourceData="1" parsePre="1" consecutive="1" textDates="1" xl2000="1" url="http://www.nowgoal.cc/analysis/13220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14" name="Conexão840" type="4" refreshedVersion="6" background="1" saveData="1">
    <webPr sourceData="1" parsePre="1" consecutive="1" textDates="1" xl2000="1" url="http://www.nowgoal.cc/analysis/13271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15" name="Conexão841" type="4" refreshedVersion="6" background="1" saveData="1">
    <webPr sourceData="1" parsePre="1" consecutive="1" textDates="1" xl2000="1" url="http://www.nowgoal.cc/analysis/13273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16" name="Conexão842" type="4" refreshedVersion="6" background="1" saveData="1">
    <webPr sourceData="1" parsePre="1" consecutive="1" textDates="1" xl2000="1" url="http://www.nowgoal.cc/analysis/13286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17" name="Conexão843" type="4" refreshedVersion="6" background="1" saveData="1">
    <webPr sourceData="1" parsePre="1" consecutive="1" textDates="1" xl2000="1" url="http://www.nowgoal.cc/analysis/13290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18" name="Conexão844" type="4" refreshedVersion="6" background="1" saveData="1">
    <webPr sourceData="1" parsePre="1" consecutive="1" textDates="1" xl2000="1" url="http://www.nowgoal.cc/analysis/13086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19" name="Conexão845" type="4" refreshedVersion="6" background="1" saveData="1">
    <webPr sourceData="1" parsePre="1" consecutive="1" textDates="1" xl2000="1" url="http://www.nowgoal.cc/analysis/12945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20" name="Conexão846" type="4" refreshedVersion="6" background="1" saveData="1">
    <webPr sourceData="1" parsePre="1" consecutive="1" textDates="1" xl2000="1" url="http://www.nowgoal.cc/analysis/13290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21" name="Conexão847" type="4" refreshedVersion="6" background="1" saveData="1">
    <webPr sourceData="1" parsePre="1" consecutive="1" textDates="1" xl2000="1" url="http://www.nowgoal.cc/analysis/13290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22" name="Conexão848" type="4" refreshedVersion="6" background="1" saveData="1">
    <webPr sourceData="1" parsePre="1" consecutive="1" textDates="1" xl2000="1" url="http://www.nowgoal.cc/analysis/13290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23" name="Conexão849" type="4" refreshedVersion="6" background="1" saveData="1">
    <webPr sourceData="1" parsePre="1" consecutive="1" textDates="1" xl2000="1" url="http://www.nowgoal.cc/analysis/13289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24" name="Conexão85" type="4" refreshedVersion="6" background="1" saveData="1">
    <webPr sourceData="1" parsePre="1" consecutive="1" textDates="1" xl2000="1" url="http://www.nowgoal.cc/analysis/13220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25" name="Conexão850" type="4" refreshedVersion="6" background="1" saveData="1">
    <webPr sourceData="1" parsePre="1" consecutive="1" textDates="1" xl2000="1" url="http://www.nowgoal.cc/analysis/11983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26" name="Conexão851" type="4" refreshedVersion="6" background="1" saveData="1">
    <webPr sourceData="1" parsePre="1" consecutive="1" textDates="1" xl2000="1" url="http://www.nowgoal.cc/analysis/11984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27" name="Conexão852" type="4" refreshedVersion="6" background="1" saveData="1">
    <webPr sourceData="1" parsePre="1" consecutive="1" textDates="1" xl2000="1" url="http://www.nowgoal.cc/analysis/12690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28" name="Conexão853" type="4" refreshedVersion="6" background="1" saveData="1">
    <webPr sourceData="1" parsePre="1" consecutive="1" textDates="1" xl2000="1" url="http://www.nowgoal.cc/analysis/12628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29" name="Conexão854" type="4" refreshedVersion="6" background="1" saveData="1">
    <webPr sourceData="1" parsePre="1" consecutive="1" textDates="1" xl2000="1" url="http://www.nowgoal.cc/analysis/13289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30" name="Conexão855" type="4" refreshedVersion="6" background="1" saveData="1">
    <webPr sourceData="1" parsePre="1" consecutive="1" textDates="1" xl2000="1" url="http://www.nowgoal.cc/analysis/12956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31" name="Conexão856" type="4" refreshedVersion="6" background="1" saveData="1">
    <webPr sourceData="1" parsePre="1" consecutive="1" textDates="1" xl2000="1" url="http://www.nowgoal.cc/analysis/12628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32" name="Conexão857" type="4" refreshedVersion="6" background="1" saveData="1">
    <webPr sourceData="1" parsePre="1" consecutive="1" textDates="1" xl2000="1" url="http://www.nowgoal.cc/analysis/12570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33" name="Conexão858" type="4" refreshedVersion="6" background="1" saveData="1">
    <webPr sourceData="1" parsePre="1" consecutive="1" textDates="1" xl2000="1" url="http://www.nowgoal.cc/analysis/13289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34" name="Conexão859" type="4" refreshedVersion="6" background="1" saveData="1">
    <webPr sourceData="1" parsePre="1" consecutive="1" textDates="1" xl2000="1" url="http://www.nowgoal.cc/analysis/13289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35" name="Conexão86" type="4" refreshedVersion="6" background="1" saveData="1">
    <webPr sourceData="1" parsePre="1" consecutive="1" textDates="1" xl2000="1" url="http://www.nowgoal.cc/analysis/12888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36" name="Conexão860" type="4" refreshedVersion="6" background="1" saveData="1">
    <webPr sourceData="1" parsePre="1" consecutive="1" textDates="1" xl2000="1" url="http://www.nowgoal.cc/analysis/13289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37" name="Conexão861" type="4" refreshedVersion="6" background="1" saveData="1">
    <webPr sourceData="1" parsePre="1" consecutive="1" textDates="1" xl2000="1" url="http://www.nowgoal.cc/analysis/13289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38" name="Conexão862" type="4" refreshedVersion="6" background="1" saveData="1">
    <webPr sourceData="1" parsePre="1" consecutive="1" textDates="1" xl2000="1" url="http://www.nowgoal.cc/analysis/13273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39" name="Conexão863" type="4" refreshedVersion="6" background="1" saveData="1">
    <webPr sourceData="1" parsePre="1" consecutive="1" textDates="1" xl2000="1" url="http://www.nowgoal.cc/analysis/13286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40" name="Conexão864" type="4" refreshedVersion="6" background="1" saveData="1">
    <webPr sourceData="1" parsePre="1" consecutive="1" textDates="1" xl2000="1" url="http://www.nowgoal.cc/analysis/13289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41" name="Conexão865" type="4" refreshedVersion="6" background="1" saveData="1">
    <webPr sourceData="1" parsePre="1" consecutive="1" textDates="1" xl2000="1" url="http://www.nowgoal.cc/analysis/13290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42" name="Conexão866" type="4" refreshedVersion="6" background="1" saveData="1">
    <webPr sourceData="1" parsePre="1" consecutive="1" textDates="1" xl2000="1" url="http://www.nowgoal.cc/analysis/13086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43" name="Conexão867" type="4" refreshedVersion="6" background="1" saveData="1">
    <webPr sourceData="1" parsePre="1" consecutive="1" textDates="1" xl2000="1" url="http://www.nowgoal.cc/analysis/1233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44" name="Conexão868" type="4" refreshedVersion="6" background="1" saveData="1">
    <webPr sourceData="1" parsePre="1" consecutive="1" textDates="1" xl2000="1" url="http://www.nowgoal.cc/analysis/12330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45" name="Conexão869" type="4" refreshedVersion="6" background="1" saveData="1">
    <webPr sourceData="1" parsePre="1" consecutive="1" textDates="1" xl2000="1" url="http://www.nowgoal.cc/analysis/13271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46" name="Conexão87" type="4" refreshedVersion="6" background="1" saveData="1">
    <webPr sourceData="1" parsePre="1" consecutive="1" textDates="1" xl2000="1" url="http://www.nowgoal.cc/analysis/13220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47" name="Conexão870" type="4" refreshedVersion="6" background="1" saveData="1">
    <webPr sourceData="1" parsePre="1" consecutive="1" textDates="1" xl2000="1" url="http://www.nowgoal.cc/analysis/1212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48" name="Conexão871" type="4" refreshedVersion="6" background="1" saveData="1">
    <webPr sourceData="1" parsePre="1" consecutive="1" textDates="1" xl2000="1" url="http://www.nowgoal.cc/analysis/13265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49" name="Conexão872" type="4" refreshedVersion="6" background="1" saveData="1">
    <webPr sourceData="1" parsePre="1" consecutive="1" textDates="1" xl2000="1" url="http://www.nowgoal.cc/analysis/13271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50" name="Conexão873" type="4" refreshedVersion="6" background="1" saveData="1">
    <webPr sourceData="1" parsePre="1" consecutive="1" textDates="1" xl2000="1" url="http://www.nowgoal.cc/analysis/13271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51" name="Conexão874" type="4" refreshedVersion="6" background="1" saveData="1">
    <webPr sourceData="1" parsePre="1" consecutive="1" textDates="1" xl2000="1" url="http://www.nowgoal.cc/analysis/13290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52" name="Conexão875" type="4" refreshedVersion="6" background="1" saveData="1">
    <webPr sourceData="1" parsePre="1" consecutive="1" textDates="1" xl2000="1" url="http://www.nowgoal.cc/analysis/11985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53" name="Conexão876" type="4" refreshedVersion="6" background="1" saveData="1">
    <webPr sourceData="1" parsePre="1" consecutive="1" textDates="1" xl2000="1" url="http://www.nowgoal.cc/analysis/11985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54" name="Conexão877" type="4" refreshedVersion="6" background="1" saveData="1">
    <webPr sourceData="1" parsePre="1" consecutive="1" textDates="1" xl2000="1" url="http://www.nowgoal.cc/analysis/11985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55" name="Conexão878" type="4" refreshedVersion="6" background="1" saveData="1">
    <webPr sourceData="1" parsePre="1" consecutive="1" textDates="1" xl2000="1" url="http://www.nowgoal.cc/analysis/11985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56" name="Conexão879" type="4" refreshedVersion="6" background="1" saveData="1">
    <webPr sourceData="1" parsePre="1" consecutive="1" textDates="1" xl2000="1" url="http://www.nowgoal.cc/analysis/13286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57" name="Conexão88" type="4" refreshedVersion="6" background="1" saveData="1">
    <webPr sourceData="1" parsePre="1" consecutive="1" textDates="1" xl2000="1" url="http://www.nowgoal.cc/analysis/12862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58" name="Conexão880" type="4" refreshedVersion="6" background="1" saveData="1">
    <webPr sourceData="1" parsePre="1" consecutive="1" textDates="1" xl2000="1" url="http://www.nowgoal.cc/analysis/13287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59" name="Conexão881" type="4" refreshedVersion="6" background="1" saveData="1">
    <webPr sourceData="1" parsePre="1" consecutive="1" textDates="1" xl2000="1" url="http://www.nowgoal.cc/analysis/13086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60" name="Conexão882" type="4" refreshedVersion="6" background="1" saveData="1">
    <webPr sourceData="1" parsePre="1" consecutive="1" textDates="1" xl2000="1" url="http://www.nowgoal.cc/analysis/13290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61" name="Conexão883" type="4" refreshedVersion="6" background="1" saveData="1">
    <webPr sourceData="1" parsePre="1" consecutive="1" textDates="1" xl2000="1" url="http://www.nowgoal.cc/analysis/13199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62" name="Conexão884" type="4" refreshedVersion="6" background="1" saveData="1">
    <webPr sourceData="1" parsePre="1" consecutive="1" textDates="1" xl2000="1" url="http://www.nowgoal.cc/analysis/13290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63" name="Conexão885" type="4" refreshedVersion="6" background="1" saveData="1">
    <webPr sourceData="1" parsePre="1" consecutive="1" textDates="1" xl2000="1" url="http://www.nowgoal.cc/analysis/13290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64" name="Conexão886" type="4" refreshedVersion="6" background="1" saveData="1">
    <webPr sourceData="1" parsePre="1" consecutive="1" textDates="1" xl2000="1" url="http://www.nowgoal.cc/analysis/13284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65" name="Conexão887" type="4" refreshedVersion="6" background="1" saveData="1">
    <webPr sourceData="1" parsePre="1" consecutive="1" textDates="1" xl2000="1" url="http://www.nowgoal.cc/analysis/13086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66" name="Conexão888" type="4" refreshedVersion="6" background="1" saveData="1">
    <webPr sourceData="1" parsePre="1" consecutive="1" textDates="1" xl2000="1" url="http://www.nowgoal.cc/analysis/13290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67" name="Conexão889" type="4" refreshedVersion="6" background="1" saveData="1">
    <webPr sourceData="1" parsePre="1" consecutive="1" textDates="1" xl2000="1" url="http://www.nowgoal.cc/analysis/13284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68" name="Conexão89" type="4" refreshedVersion="6" background="1" saveData="1">
    <webPr sourceData="1" parsePre="1" consecutive="1" textDates="1" xl2000="1" url="http://www.nowgoal.cc/analysis/12888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69" name="Conexão890" type="4" refreshedVersion="6" background="1" saveData="1">
    <webPr sourceData="1" parsePre="1" consecutive="1" textDates="1" xl2000="1" url="http://www.nowgoal.cc/analysis/12945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70" name="Conexão891" type="4" refreshedVersion="6" background="1" saveData="1">
    <webPr sourceData="1" parsePre="1" consecutive="1" textDates="1" xl2000="1" url="http://www.nowgoal.cc/analysis/13289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71" name="Conexão892" type="4" refreshedVersion="6" background="1" saveData="1">
    <webPr sourceData="1" parsePre="1" consecutive="1" textDates="1" xl2000="1" url="http://www.nowgoal.cc/analysis/12330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72" name="Conexão893" type="4" refreshedVersion="6" background="1" saveData="1">
    <webPr sourceData="1" parsePre="1" consecutive="1" textDates="1" xl2000="1" url="http://www.nowgoal.cc/analysis/11985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73" name="Conexão894" type="4" refreshedVersion="6" background="1" saveData="1">
    <webPr sourceData="1" parsePre="1" consecutive="1" textDates="1" xl2000="1" url="http://www.nowgoal.cc/analysis/11985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74" name="Conexão895" type="4" refreshedVersion="6" background="1" saveData="1">
    <webPr sourceData="1" parsePre="1" consecutive="1" textDates="1" xl2000="1" url="http://www.nowgoal.cc/analysis/11985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75" name="Conexão896" type="4" refreshedVersion="6" background="1" saveData="1">
    <webPr sourceData="1" parsePre="1" consecutive="1" textDates="1" xl2000="1" url="http://www.nowgoal.cc/analysis/13286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76" name="Conexão897" type="4" refreshedVersion="6" background="1" saveData="1">
    <webPr sourceData="1" parsePre="1" consecutive="1" textDates="1" xl2000="1" url="http://www.nowgoal.cc/analysis/11984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77" name="Conexão898" type="4" refreshedVersion="6" background="1" saveData="1">
    <webPr sourceData="1" parsePre="1" consecutive="1" textDates="1" xl2000="1" url="http://www.nowgoal.cc/analysis/11983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78" name="Conexão899" type="4" refreshedVersion="6" background="1" saveData="1">
    <webPr sourceData="1" parsePre="1" consecutive="1" textDates="1" xl2000="1" url="http://www.nowgoal.cc/analysis/12330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79" name="Conexão9" type="4" refreshedVersion="4" background="1" saveData="1">
    <webPr sourceData="1" parsePre="1" consecutive="1" textDates="1" xl2000="1" url="http://www.nowgoal.net/analysis/12142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80" name="Conexão90" type="4" refreshedVersion="6" background="1" saveData="1">
    <webPr sourceData="1" parsePre="1" consecutive="1" textDates="1" xl2000="1" url="http://www.nowgoal.cc/analysis/12888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81" name="Conexão900" type="4" refreshedVersion="6" background="1" saveData="1">
    <webPr sourceData="1" parsePre="1" consecutive="1" textDates="1" xl2000="1" url="http://www.nowgoal.cc/analysis/11983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82" name="Conexão901" type="4" refreshedVersion="6" background="1" saveData="1">
    <webPr sourceData="1" parsePre="1" consecutive="1" textDates="1" xl2000="1" url="http://www.nowgoal.cc/analysis/11984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83" name="Conexão902" type="4" refreshedVersion="6" background="1" saveData="1">
    <webPr sourceData="1" parsePre="1" consecutive="1" textDates="1" xl2000="1" url="http://www.nowgoal.cc/analysis/11984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84" name="Conexão903" type="4" refreshedVersion="6" background="1" saveData="1">
    <webPr sourceData="1" parsePre="1" consecutive="1" textDates="1" xl2000="1" url="http://www.nowgoal.cc/analysis/11985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85" name="Conexão904" type="4" refreshedVersion="6" background="1" saveData="1">
    <webPr sourceData="1" parsePre="1" consecutive="1" textDates="1" xl2000="1" url="http://www.nowgoal.cc/analysis/1233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86" name="Conexão905" type="4" refreshedVersion="6" background="1" saveData="1">
    <webPr sourceData="1" parsePre="1" consecutive="1" textDates="1" xl2000="1" url="http://www.nowgoal.cc/analysis/11983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87" name="Conexão906" type="4" refreshedVersion="6" background="1" saveData="1">
    <webPr sourceData="1" parsePre="1" consecutive="1" textDates="1" xl2000="1" url="http://www.nowgoal.cc/analysis/12330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88" name="Conexão907" type="4" refreshedVersion="6" background="1" saveData="1">
    <webPr sourceData="1" parsePre="1" consecutive="1" textDates="1" xl2000="1" url="http://www.nowgoal.cc/analysis/1233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89" name="Conexão908" type="4" refreshedVersion="6" background="1" saveData="1">
    <webPr sourceData="1" parsePre="1" consecutive="1" textDates="1" xl2000="1" url="http://www.nowgoal.cc/analysis/12330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90" name="Conexão909" type="4" refreshedVersion="6" background="1" saveData="1">
    <webPr sourceData="1" parsePre="1" consecutive="1" textDates="1" xl2000="1" url="http://www.nowgoal.cc/analysis/1233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91" name="Conexão91" type="4" refreshedVersion="6" background="1" saveData="1">
    <webPr sourceData="1" parsePre="1" consecutive="1" textDates="1" xl2000="1" url="http://www.nowgoal.cc/analysis/12888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92" name="Conexão910" type="4" refreshedVersion="6" background="1" saveData="1">
    <webPr sourceData="1" parsePre="1" consecutive="1" textDates="1" xl2000="1" url="http://www.nowgoal.cc/analysis/12330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93" name="Conexão911" type="4" refreshedVersion="6" background="1" saveData="1">
    <webPr sourceData="1" parsePre="1" consecutive="1" textDates="1" xl2000="1" url="http://www.nowgoal.cc/analysis/1233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94" name="Conexão912" type="4" refreshedVersion="6" background="1" saveData="1">
    <webPr sourceData="1" parsePre="1" consecutive="1" textDates="1" xl2000="1" url="http://www.nowgoal.cc/analysis/12690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95" name="Conexão913" type="4" refreshedVersion="6" background="1" saveData="1">
    <webPr sourceData="1" parsePre="1" consecutive="1" textDates="1" xl2000="1" url="http://www.nowgoal.cc/analysis/11984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96" name="Conexão914" type="4" refreshedVersion="6" background="1" saveData="1">
    <webPr sourceData="1" parsePre="1" consecutive="1" textDates="1" xl2000="1" url="http://www.nowgoal.cc/analysis/13113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97" name="Conexão915" type="4" refreshedVersion="6" background="1" saveData="1">
    <webPr sourceData="1" parsePre="1" consecutive="1" textDates="1" xl2000="1" url="http://www.nowgoal.cc/analysis/11985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98" name="Conexão916" type="4" refreshedVersion="6" background="1" saveData="1">
    <webPr sourceData="1" parsePre="1" consecutive="1" textDates="1" xl2000="1" url="http://www.nowgoal.cc/analysis/11986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099" name="Conexão917" type="4" refreshedVersion="6" background="1" saveData="1">
    <webPr sourceData="1" parsePre="1" consecutive="1" textDates="1" xl2000="1" url="http://www.nowgoal.cc/analysis/12331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00" name="Conexão918" type="4" refreshedVersion="6" background="1" saveData="1">
    <webPr sourceData="1" parsePre="1" consecutive="1" textDates="1" xl2000="1" url="http://www.nowgoal.cc/analysis/12779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01" name="Conexão919" type="4" refreshedVersion="6" background="1" saveData="1">
    <webPr sourceData="1" parsePre="1" consecutive="1" textDates="1" xl2000="1" url="http://www.nowgoal.cc/analysis/13076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02" name="Conexão92" type="4" refreshedVersion="6" background="1" saveData="1">
    <webPr sourceData="1" parsePre="1" consecutive="1" textDates="1" xl2000="1" url="http://www.nowgoal.cc/analysis/12862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03" name="Conexão920" type="4" refreshedVersion="6" background="1" saveData="1">
    <webPr sourceData="1" parsePre="1" consecutive="1" textDates="1" xl2000="1" url="http://www.nowgoal.cc/analysis/12330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04" name="Conexão921" type="4" refreshedVersion="6" background="1" saveData="1">
    <webPr sourceData="1" parsePre="1" consecutive="1" textDates="1" xl2000="1" url="http://www.nowgoal.cc/analysis/12690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05" name="Conexão922" type="4" refreshedVersion="6" background="1" saveData="1">
    <webPr sourceData="1" parsePre="1" consecutive="1" textDates="1" xl2000="1" url="http://www.nowgoal.cc/analysis/13287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06" name="Conexão923" type="4" refreshedVersion="6" background="1" saveData="1">
    <webPr sourceData="1" parsePre="1" consecutive="1" textDates="1" xl2000="1" url="http://www.nowgoal.cc/analysis/13287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07" name="Conexão924" type="4" refreshedVersion="6" background="1" saveData="1">
    <webPr sourceData="1" parsePre="1" consecutive="1" textDates="1" xl2000="1" url="http://www.nowgoal.cc/analysis/13268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08" name="Conexão925" type="4" refreshedVersion="6" background="1" saveData="1">
    <webPr sourceData="1" parsePre="1" consecutive="1" textDates="1" xl2000="1" url="http://www.nowgoal.cc/analysis/13289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09" name="Conexão926" type="4" refreshedVersion="6" background="1" saveData="1">
    <webPr sourceData="1" parsePre="1" consecutive="1" textDates="1" xl2000="1" url="http://www.nowgoal.cc/analysis/13292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10" name="Conexão927" type="4" refreshedVersion="6" background="1" saveData="1">
    <webPr sourceData="1" parsePre="1" consecutive="1" textDates="1" xl2000="1" url="http://www.nowgoal.cc/analysis/13287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11" name="Conexão928" type="4" refreshedVersion="6" background="1" saveData="1">
    <webPr sourceData="1" parsePre="1" consecutive="1" textDates="1" xl2000="1" url="http://www.nowgoal.cc/analysis/11986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12" name="Conexão929" type="4" refreshedVersion="6" background="1" saveData="1">
    <webPr sourceData="1" parsePre="1" consecutive="1" textDates="1" xl2000="1" url="http://www.nowgoal.cc/analysis/13113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13" name="Conexão93" type="4" refreshedVersion="6" background="1" saveData="1">
    <webPr sourceData="1" parsePre="1" consecutive="1" textDates="1" xl2000="1" url="http://www.nowgoal.cc/analysis/12888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14" name="Conexão930" type="4" refreshedVersion="6" background="1" saveData="1">
    <webPr sourceData="1" parsePre="1" consecutive="1" textDates="1" xl2000="1" url="http://www.nowgoal.cc/analysis/12690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15" name="Conexão931" type="4" refreshedVersion="6" background="1" saveData="1">
    <webPr sourceData="1" parsePre="1" consecutive="1" textDates="1" xl2000="1" url="http://www.nowgoal.cc/analysis/12331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16" name="Conexão932" type="4" refreshedVersion="6" background="1" saveData="1">
    <webPr sourceData="1" parsePre="1" consecutive="1" textDates="1" xl2000="1" url="http://www.nowgoal.cc/analysis/12331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17" name="Conexão933" type="4" refreshedVersion="6" background="1" saveData="1">
    <webPr sourceData="1" parsePre="1" consecutive="1" textDates="1" xl2000="1" url="http://www.nowgoal.cc/analysis/11984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18" name="Conexão934" type="4" refreshedVersion="6" background="1" saveData="1">
    <webPr sourceData="1" parsePre="1" consecutive="1" textDates="1" xl2000="1" url="http://www.nowgoal.cc/analysis/11985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19" name="Conexão935" type="4" refreshedVersion="6" background="1" saveData="1">
    <webPr sourceData="1" parsePre="1" consecutive="1" textDates="1" xl2000="1" url="http://www.nowgoal.cc/analysis/11986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20" name="Conexão936" type="4" refreshedVersion="6" background="1" saveData="1">
    <webPr sourceData="1" parsePre="1" consecutive="1" textDates="1" xl2000="1" url="http://www.nowgoal.cc/analysis/12330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21" name="Conexão937" type="4" refreshedVersion="6" background="1" saveData="1">
    <webPr sourceData="1" parsePre="1" consecutive="1" textDates="1" xl2000="1" url="http://www.nowgoal.cc/analysis/13268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22" name="Conexão938" type="4" refreshedVersion="6" background="1" saveData="1">
    <webPr sourceData="1" parsePre="1" consecutive="1" textDates="1" xl2000="1" url="http://www.nowgoal.cc/analysis/13268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23" name="Conexão939" type="4" refreshedVersion="6" background="1" saveData="1">
    <webPr sourceData="1" parsePre="1" consecutive="1" textDates="1" xl2000="1" url="http://www.nowgoal.cc/analysis/13268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24" name="Conexão94" type="4" refreshedVersion="6" background="1" saveData="1">
    <webPr sourceData="1" parsePre="1" consecutive="1" textDates="1" xl2000="1" url="http://www.nowgoal.cc/analysis/12888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25" name="Conexão940" type="4" refreshedVersion="6" background="1" saveData="1">
    <webPr sourceData="1" parsePre="1" consecutive="1" textDates="1" xl2000="1" url="http://www.nowgoal.cc/analysis/12956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26" name="Conexão941" type="4" refreshedVersion="6" background="1" saveData="1">
    <webPr sourceData="1" parsePre="1" consecutive="1" textDates="1" xl2000="1" url="http://www.nowgoal.cc/analysis/12127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27" name="Conexão942" type="4" refreshedVersion="6" background="1" saveData="1">
    <webPr sourceData="1" parsePre="1" consecutive="1" textDates="1" xl2000="1" url="http://www.nowgoal.cc/analysis/12127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28" name="Conexão943" type="4" refreshedVersion="6" background="1" saveData="1">
    <webPr sourceData="1" parsePre="1" consecutive="1" textDates="1" xl2000="1" url="http://www.nowgoal.cc/analysis/12127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29" name="Conexão944" type="4" refreshedVersion="6" background="1" saveData="1">
    <webPr sourceData="1" parsePre="1" consecutive="1" textDates="1" xl2000="1" url="http://www.nowgoal.cc/analysis/12127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30" name="Conexão945" type="4" refreshedVersion="6" background="1" saveData="1">
    <webPr sourceData="1" parsePre="1" consecutive="1" textDates="1" xl2000="1" url="http://www.nowgoal.cc/analysis/12542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31" name="Conexão946" type="4" refreshedVersion="6" background="1" saveData="1">
    <webPr sourceData="1" parsePre="1" consecutive="1" textDates="1" xl2000="1" url="http://www.nowgoal.cc/analysis/12953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32" name="Conexão947" type="4" refreshedVersion="6" background="1" saveData="1">
    <webPr sourceData="1" parsePre="1" consecutive="1" textDates="1" xl2000="1" url="http://www.nowgoal.cc/analysis/12893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33" name="Conexão948" type="4" refreshedVersion="6" background="1" saveData="1">
    <webPr sourceData="1" parsePre="1" consecutive="1" textDates="1" xl2000="1" url="http://www.nowgoal.cc/analysis/12494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34" name="Conexão949" type="4" refreshedVersion="6" background="1" saveData="1">
    <webPr sourceData="1" parsePre="1" consecutive="1" textDates="1" xl2000="1" url="http://www.nowgoal.cc/analysis/12956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35" name="Conexão95" type="4" refreshedVersion="6" background="1" saveData="1">
    <webPr sourceData="1" parsePre="1" consecutive="1" textDates="1" xl2000="1" url="http://www.nowgoal.cc/analysis/12888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36" name="Conexão950" type="4" refreshedVersion="6" background="1" saveData="1">
    <webPr sourceData="1" parsePre="1" consecutive="1" textDates="1" xl2000="1" url="http://www.nowgoal.cc/analysis/12956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37" name="Conexão951" type="4" refreshedVersion="6" background="1" saveData="1">
    <webPr sourceData="1" parsePre="1" consecutive="1" textDates="1" xl2000="1" url="http://www.nowgoal.cc/analysis/12956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38" name="Conexão952" type="4" refreshedVersion="6" background="1" saveData="1">
    <webPr sourceData="1" parsePre="1" consecutive="1" textDates="1" xl2000="1" url="http://www.nowgoal.cc/analysis/12546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39" name="Conexão953" type="4" refreshedVersion="6" background="1" saveData="1">
    <webPr sourceData="1" parsePre="1" consecutive="1" textDates="1" xl2000="1" url="http://www.nowgoal.cc/analysis/12546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40" name="Conexão954" type="4" refreshedVersion="6" background="1" saveData="1">
    <webPr sourceData="1" parsePre="1" consecutive="1" textDates="1" xl2000="1" url="http://www.nowgoal.cc/analysis/12546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41" name="Conexão955" type="4" refreshedVersion="6" background="1" saveData="1">
    <webPr sourceData="1" parsePre="1" consecutive="1" textDates="1" xl2000="1" url="http://www.nowgoal.cc/analysis/12548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42" name="Conexão956" type="4" refreshedVersion="6" background="1" saveData="1">
    <webPr sourceData="1" parsePre="1" consecutive="1" textDates="1" xl2000="1" url="http://www.nowgoal.cc/analysis/12690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43" name="Conexão957" type="4" refreshedVersion="6" background="1" saveData="1">
    <webPr sourceData="1" parsePre="1" consecutive="1" textDates="1" xl2000="1" url="http://www.nowgoal.cc/analysis/12690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44" name="Conexão958" type="4" refreshedVersion="6" background="1" saveData="1">
    <webPr sourceData="1" parsePre="1" consecutive="1" textDates="1" xl2000="1" url="http://www.nowgoal.cc/analysis/11984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45" name="Conexão959" type="4" refreshedVersion="6" background="1" saveData="1">
    <webPr sourceData="1" parsePre="1" consecutive="1" textDates="1" xl2000="1" url="http://www.nowgoal.cc/analysis/11986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46" name="Conexão96" type="4" refreshedVersion="6" background="1" saveData="1">
    <webPr sourceData="1" parsePre="1" consecutive="1" textDates="1" xl2000="1" url="http://www.nowgoal.cc/analysis/12888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47" name="Conexão960" type="4" refreshedVersion="6" background="1" saveData="1">
    <webPr sourceData="1" parsePre="1" consecutive="1" textDates="1" xl2000="1" url="http://www.nowgoal.cc/analysis/13113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48" name="Conexão961" type="4" refreshedVersion="6" background="1" saveData="1">
    <webPr sourceData="1" parsePre="1" consecutive="1" textDates="1" xl2000="1" url="http://www.nowgoal.cc/analysis/12690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49" name="Conexão962" type="4" refreshedVersion="6" background="1" saveData="1">
    <webPr sourceData="1" parsePre="1" consecutive="1" textDates="1" xl2000="1" url="http://www.nowgoal.cc/analysis/12331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50" name="Conexão963" type="4" refreshedVersion="6" background="1" saveData="1">
    <webPr sourceData="1" parsePre="1" consecutive="1" textDates="1" xl2000="1" url="http://www.nowgoal.cc/analysis/12690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51" name="Conexão964" type="4" refreshedVersion="6" background="1" saveData="1">
    <webPr sourceData="1" parsePre="1" consecutive="1" textDates="1" xl2000="1" url="http://www.nowgoal.cc/analysis/12331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52" name="Conexão965" type="4" refreshedVersion="6" background="1" saveData="1">
    <webPr sourceData="1" parsePre="1" consecutive="1" textDates="1" xl2000="1" url="http://www.nowgoal.cc/analysis/12331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53" name="Conexão966" type="4" refreshedVersion="6" background="1" saveData="1">
    <webPr sourceData="1" parsePre="1" consecutive="1" textDates="1" xl2000="1" url="http://www.nowgoal.cc/analysis/12330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54" name="Conexão967" type="4" refreshedVersion="6" background="1" saveData="1">
    <webPr sourceData="1" parsePre="1" consecutive="1" textDates="1" xl2000="1" url="http://www.nowgoal.cc/analysis/12330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55" name="Conexão968" type="4" refreshedVersion="6" background="1" saveData="1">
    <webPr sourceData="1" parsePre="1" consecutive="1" textDates="1" xl2000="1" url="http://www.nowgoal.cc/analysis/12331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56" name="Conexão969" type="4" refreshedVersion="6" background="1" saveData="1">
    <webPr sourceData="1" parsePre="1" consecutive="1" textDates="1" xl2000="1" url="http://www.nowgoal.cc/analysis/12331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57" name="Conexão97" type="4" refreshedVersion="6" background="1" saveData="1">
    <webPr sourceData="1" parsePre="1" consecutive="1" textDates="1" xl2000="1" url="http://www.nowgoal.cc/analysis/12888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58" name="Conexão970" type="4" refreshedVersion="6" background="1" saveData="1">
    <webPr sourceData="1" parsePre="1" consecutive="1" textDates="1" xl2000="1" url="http://www.nowgoal.cc/analysis/12851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59" name="Conexão971" type="4" refreshedVersion="6" background="1" saveData="1">
    <webPr sourceData="1" parsePre="1" consecutive="1" textDates="1" xl2000="1" url="http://www.nowgoal.cc/analysis/11984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60" name="Conexão972" type="4" refreshedVersion="6" background="1" saveData="1">
    <webPr sourceData="1" parsePre="1" consecutive="1" textDates="1" xl2000="1" url="http://www.nowgoal.cc/analysis/1198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61" name="Conexão973" type="4" refreshedVersion="6" background="1" saveData="1">
    <webPr sourceData="1" parsePre="1" consecutive="1" textDates="1" xl2000="1" url="http://www.nowgoal.cc/analysis/11985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62" name="Conexão974" type="4" refreshedVersion="6" background="1" saveData="1">
    <webPr sourceData="1" parsePre="1" consecutive="1" textDates="1" xl2000="1" url="http://www.nowgoal.cc/analysis/12893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63" name="Conexão975" type="4" refreshedVersion="6" background="1" saveData="1">
    <webPr sourceData="1" parsePre="1" consecutive="1" textDates="1" xl2000="1" url="http://www.nowgoal.cc/analysis/13291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64" name="Conexão976" type="4" refreshedVersion="6" background="1" saveData="1">
    <webPr sourceData="1" parsePre="1" consecutive="1" textDates="1" xl2000="1" url="http://www.nowgoal.cc/analysis/12893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65" name="Conexão977" type="4" refreshedVersion="6" background="1" saveData="1">
    <webPr sourceData="1" parsePre="1" consecutive="1" textDates="1" xl2000="1" url="http://www.nowgoal.cc/analysis/12494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66" name="Conexão978" type="4" refreshedVersion="6" background="1" saveData="1">
    <webPr sourceData="1" parsePre="1" consecutive="1" textDates="1" xl2000="1" url="http://www.nowgoal.cc/analysis/12701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67" name="Conexão979" type="4" refreshedVersion="6" background="1" saveData="1">
    <webPr sourceData="1" parsePre="1" consecutive="1" textDates="1" xl2000="1" url="http://www.nowgoal.cc/analysis/13288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68" name="Conexão98" type="4" refreshedVersion="6" background="1" saveData="1">
    <webPr sourceData="1" parsePre="1" consecutive="1" textDates="1" xl2000="1" url="http://www.nowgoal.cc/analysis/12888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69" name="Conexão980" type="4" refreshedVersion="6" background="1" saveData="1">
    <webPr sourceData="1" parsePre="1" consecutive="1" textDates="1" xl2000="1" url="http://www.nowgoal.cc/analysis/12514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70" name="Conexão981" type="4" refreshedVersion="6" background="1" saveData="1">
    <webPr sourceData="1" parsePre="1" consecutive="1" textDates="1" xl2000="1" url="http://www.nowgoal.cc/analysis/13088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71" name="Conexão982" type="4" refreshedVersion="6" background="1" saveData="1">
    <webPr sourceData="1" parsePre="1" consecutive="1" textDates="1" xl2000="1" url="http://www.nowgoal.cc/analysis/12965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72" name="Conexão983" type="4" refreshedVersion="6" background="1" saveData="1">
    <webPr sourceData="1" parsePre="1" consecutive="1" textDates="1" xl2000="1" url="http://www.nowgoal.cc/analysis/12968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73" name="Conexão984" type="4" refreshedVersion="6" background="1" saveData="1">
    <webPr sourceData="1" parsePre="1" consecutive="1" textDates="1" xl2000="1" url="http://www.nowgoal.cc/analysis/12965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74" name="Conexão985" type="4" refreshedVersion="6" background="1" saveData="1">
    <webPr sourceData="1" parsePre="1" consecutive="1" textDates="1" xl2000="1" url="http://www.nowgoal.cc/analysis/12965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75" name="Conexão986" type="4" refreshedVersion="6" background="1" saveData="1">
    <webPr sourceData="1" parsePre="1" consecutive="1" textDates="1" xl2000="1" url="http://www.nowgoal.cc/analysis/12965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76" name="Conexão987" type="4" refreshedVersion="6" background="1" saveData="1">
    <webPr sourceData="1" parsePre="1" consecutive="1" textDates="1" xl2000="1" url="http://www.nowgoal.cc/analysis/12965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77" name="Conexão988" type="4" refreshedVersion="6" background="1" saveData="1">
    <webPr sourceData="1" parsePre="1" consecutive="1" textDates="1" xl2000="1" url="http://www.nowgoal.cc/analysis/12965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78" name="Conexão989" type="4" refreshedVersion="6" background="1" saveData="1">
    <webPr sourceData="1" parsePre="1" consecutive="1" textDates="1" xl2000="1" url="http://www.nowgoal.cc/analysis/12700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79" name="Conexão99" type="4" refreshedVersion="6" background="1" saveData="1">
    <webPr sourceData="1" parsePre="1" consecutive="1" textDates="1" xl2000="1" url="http://www.nowgoal.cc/analysis/12862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80" name="Conexão990" type="4" refreshedVersion="6" background="1" saveData="1">
    <webPr sourceData="1" parsePre="1" consecutive="1" textDates="1" xl2000="1" url="http://www.nowgoal.cc/analysis/12642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81" name="Conexão991" type="4" refreshedVersion="6" background="1" saveData="1">
    <webPr sourceData="1" parsePre="1" consecutive="1" textDates="1" xl2000="1" url="http://www.nowgoal.cc/analysis/12893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82" name="Conexão992" type="4" refreshedVersion="6" background="1" saveData="1">
    <webPr sourceData="1" parsePre="1" consecutive="1" textDates="1" xl2000="1" url="http://www.nowgoal.cc/analysis/12893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83" name="Conexão993" type="4" refreshedVersion="6" background="1" saveData="1">
    <webPr sourceData="1" parsePre="1" consecutive="1" textDates="1" xl2000="1" url="http://www.nowgoal.cc/analysis/12893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84" name="Conexão994" type="4" refreshedVersion="6" background="1" saveData="1">
    <webPr sourceData="1" parsePre="1" consecutive="1" textDates="1" xl2000="1" url="http://www.nowgoal.cc/analysis/12893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85" name="Conexão995" type="4" refreshedVersion="6" background="1" saveData="1">
    <webPr sourceData="1" parsePre="1" consecutive="1" textDates="1" xl2000="1" url="http://www.nowgoal.cc/analysis/12893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86" name="Conexão996" type="4" refreshedVersion="6" background="1" saveData="1">
    <webPr sourceData="1" parsePre="1" consecutive="1" textDates="1" xl2000="1" url="http://www.nowgoal.cc/analysis/12893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87" name="Conexão997" type="4" refreshedVersion="6" background="1" saveData="1">
    <webPr sourceData="1" parsePre="1" consecutive="1" textDates="1" xl2000="1" url="http://www.nowgoal.cc/analysis/12893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88" name="Conexão998" type="4" refreshedVersion="6" background="1" saveData="1">
    <webPr sourceData="1" parsePre="1" consecutive="1" textDates="1" xl2000="1" url="http://www.nowgoal.cc/analysis/12494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89" name="Conexão999" type="4" refreshedVersion="6" background="1" saveData="1">
    <webPr sourceData="1" parsePre="1" consecutive="1" textDates="1" xl2000="1" url="http://www.nowgoal.cc/analysis/12494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90" name="Connection" type="4" refreshedVersion="3" background="1" saveData="1">
    <webPr sourceData="1" parsePre="1" consecutive="1" textDates="1" xl2000="1" url="http://www.nowgoal.com/analysis/9909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91" name="Connection1" type="4" refreshedVersion="3" background="1" saveData="1">
    <webPr sourceData="1" parsePre="1" consecutive="1" textDates="1" xl2000="1" url="http://www.nowgoal.com/analysis/9909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92" name="Connection10" type="4" refreshedVersion="3" background="1" saveData="1">
    <webPr sourceData="1" parsePre="1" consecutive="1" textDates="1" xl2000="1" url="http://www.nowgoal.com/analysis/9943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93" name="Connection100" type="4" refreshedVersion="3" background="1" saveData="1">
    <webPr sourceData="1" parsePre="1" consecutive="1" textDates="1" xl2000="1" url="http://www.nowgoal.com/analysis/10599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94" name="Connection1000" type="4" refreshedVersion="4" background="1" saveData="1">
    <webPr sourceData="1" parsePre="1" consecutive="1" textDates="1" xl2000="1" url="http://www.nowgoal.com/analysis/11209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95" name="Connection1001" type="4" refreshedVersion="4" background="1" saveData="1">
    <webPr sourceData="1" parsePre="1" consecutive="1" textDates="1" xl2000="1" url="http://www.nowgoal.com/analysis/11065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96" name="Connection1002" type="4" refreshedVersion="4" background="1" saveData="1">
    <webPr sourceData="1" parsePre="1" consecutive="1" textDates="1" xl2000="1" url="http://www.nowgoal.com/analysis/10842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97" name="Connection1003" type="4" refreshedVersion="4" background="1" saveData="1">
    <webPr sourceData="1" parsePre="1" consecutive="1" textDates="1" xl2000="1" url="http://www.nowgoal.com/analysis/11266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98" name="Connection1004" type="4" refreshedVersion="4" background="1" saveData="1">
    <webPr sourceData="1" parsePre="1" consecutive="1" textDates="1" xl2000="1" url="http://www.nowgoal.com/analysis/11065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199" name="Connection1005" type="4" refreshedVersion="4" background="1" saveData="1">
    <webPr sourceData="1" parsePre="1" consecutive="1" textDates="1" xl2000="1" url="http://www.nowgoal.com/analysis/11266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00" name="Connection1006" type="4" refreshedVersion="4" background="1" saveData="1">
    <webPr sourceData="1" parsePre="1" consecutive="1" textDates="1" xl2000="1" url="http://www.nowgoal.com/analysis/11209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01" name="Connection1007" type="4" refreshedVersion="4" background="1" saveData="1">
    <webPr sourceData="1" parsePre="1" consecutive="1" textDates="1" xl2000="1" url="http://www.nowgoal.com/analysis/10842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02" name="Connection1008" type="4" refreshedVersion="4" background="1" saveData="1">
    <webPr sourceData="1" parsePre="1" consecutive="1" textDates="1" xl2000="1" url="http://www.nowgoal.com/analysis/11065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03" name="Connection1009" type="4" refreshedVersion="4" background="1" saveData="1">
    <webPr sourceData="1" parsePre="1" consecutive="1" textDates="1" xl2000="1" url="http://www.nowgoal.com/analysis/1084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04" name="Connection101" type="4" refreshedVersion="3" background="1" saveData="1">
    <webPr sourceData="1" parsePre="1" consecutive="1" textDates="1" xl2000="1" url="http://www.nowgoal.com/analysis/10128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05" name="Connection1010" type="4" refreshedVersion="4" background="1" saveData="1">
    <webPr sourceData="1" parsePre="1" consecutive="1" textDates="1" xl2000="1" url="http://www.nowgoal.com/analysis/11171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06" name="Connection1011" type="4" refreshedVersion="4" background="1" saveData="1">
    <webPr sourceData="1" parsePre="1" consecutive="1" textDates="1" xl2000="1" url="http://www.nowgoal.com/analysis/10803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07" name="Connection1012" type="4" refreshedVersion="4" background="1" saveData="1">
    <webPr sourceData="1" parsePre="1" consecutive="1" textDates="1" xl2000="1" url="http://www.nowgoal.com/analysis/10803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08" name="Connection1013" type="4" refreshedVersion="4" background="1" saveData="1">
    <webPr sourceData="1" parsePre="1" consecutive="1" textDates="1" xl2000="1" url="http://www.nowgoal.com/analysis/10905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09" name="Connection1014" type="4" refreshedVersion="4" background="1" saveData="1">
    <webPr sourceData="1" parsePre="1" consecutive="1" textDates="1" xl2000="1" url="http://www.nowgoal.com/analysis/11023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10" name="Connection1015" type="4" refreshedVersion="4" background="1" saveData="1">
    <webPr sourceData="1" parsePre="1" consecutive="1" textDates="1" xl2000="1" url="http://www.nowgoal.com/analysis/11266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11" name="Connection1016" type="4" refreshedVersion="4" background="1" saveData="1">
    <webPr sourceData="1" parsePre="1" consecutive="1" textDates="1" xl2000="1" url="http://www.nowgoal.com/analysis/11266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12" name="Connection1017" type="4" refreshedVersion="4" background="1" saveData="1">
    <webPr sourceData="1" parsePre="1" consecutive="1" textDates="1" xl2000="1" url="http://www.nowgoal.com/analysis/11266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13" name="Connection1018" type="4" refreshedVersion="4" background="1" saveData="1">
    <webPr sourceData="1" parsePre="1" consecutive="1" textDates="1" xl2000="1" url="http://www.nowgoal.com/analysis/11266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14" name="Connection1019" type="4" refreshedVersion="4" background="1" saveData="1">
    <webPr sourceData="1" parsePre="1" consecutive="1" textDates="1" xl2000="1" url="http://www.nowgoal.com/analysis/10842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15" name="Connection102" type="4" refreshedVersion="3" background="1" saveData="1">
    <webPr sourceData="1" parsePre="1" consecutive="1" textDates="1" xl2000="1" url="http://www.nowgoal.com/analysis/10129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16" name="Connection1020" type="4" refreshedVersion="4" background="1" saveData="1">
    <webPr sourceData="1" parsePre="1" consecutive="1" textDates="1" xl2000="1" url="http://www.nowgoal.com/analysis/11023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17" name="Connection1021" type="4" refreshedVersion="4" background="1" saveData="1">
    <webPr sourceData="1" parsePre="1" consecutive="1" textDates="1" xl2000="1" url="http://www.nowgoal.com/analysis/11205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18" name="Connection1022" type="4" refreshedVersion="4" background="1" saveData="1">
    <webPr sourceData="1" parsePre="1" consecutive="1" textDates="1" xl2000="1" url="http://www.nowgoal.com/analysis/11214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19" name="Connection1023" type="4" refreshedVersion="4" background="1" saveData="1">
    <webPr sourceData="1" parsePre="1" consecutive="1" textDates="1" xl2000="1" url="http://www.nowgoal.com/analysis/11047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20" name="Connection1024" type="4" refreshedVersion="4" background="1" saveData="1">
    <webPr sourceData="1" parsePre="1" consecutive="1" textDates="1" xl2000="1" url="http://www.nowgoal.com/analysis/11332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21" name="Connection1025" type="4" refreshedVersion="4" background="1" saveData="1">
    <webPr sourceData="1" parsePre="1" consecutive="1" textDates="1" xl2000="1" url="http://www.nowgoal.com/analysis/11237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22" name="Connection1026" type="4" refreshedVersion="4" background="1" saveData="1">
    <webPr sourceData="1" parsePre="1" consecutive="1" textDates="1" xl2000="1" url="http://www.nowgoal.com/analysis/11047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23" name="Connection1027" type="4" refreshedVersion="4" background="1" saveData="1">
    <webPr sourceData="1" parsePre="1" consecutive="1" textDates="1" xl2000="1" url="http://www.nowgoal.com/analysis/11047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24" name="Connection1028" type="4" refreshedVersion="4" background="1" saveData="1">
    <webPr sourceData="1" parsePre="1" consecutive="1" textDates="1" xl2000="1" url="http://www.nowgoal.com/analysis/11047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25" name="Connection1029" type="4" refreshedVersion="4" background="1" saveData="1">
    <webPr sourceData="1" parsePre="1" consecutive="1" textDates="1" xl2000="1" url="http://www.nowgoal.com/analysis/1080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26" name="Connection103" type="4" refreshedVersion="3" background="1" saveData="1">
    <webPr sourceData="1" parsePre="1" consecutive="1" textDates="1" xl2000="1" url="http://www.nowgoal.com/analysis/9909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27" name="Connection1030" type="4" refreshedVersion="4" background="1" saveData="1">
    <webPr sourceData="1" parsePre="1" consecutive="1" textDates="1" xl2000="1" url="http://www.nowgoal.com/analysis/11065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28" name="Connection1031" type="4" refreshedVersion="4" background="1" saveData="1">
    <webPr sourceData="1" parsePre="1" consecutive="1" textDates="1" xl2000="1" url="http://www.nowgoal.com/analysis/11266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29" name="Connection1032" type="4" refreshedVersion="4" background="1" saveData="1">
    <webPr sourceData="1" parsePre="1" consecutive="1" textDates="1" xl2000="1" url="http://www.nowgoal.com/analysis/11065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30" name="Connection1033" type="4" refreshedVersion="4" background="1" saveData="1">
    <webPr sourceData="1" parsePre="1" consecutive="1" textDates="1" xl2000="1" url="http://www.nowgoal.com/analysis/11187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31" name="Connection1034" type="4" refreshedVersion="4" background="1" saveData="1">
    <webPr sourceData="1" parsePre="1" consecutive="1" textDates="1" xl2000="1" url="http://www.nowgoal.com/analysis/11282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32" name="Connection1035" type="4" refreshedVersion="4" background="1" saveData="1">
    <webPr sourceData="1" parsePre="1" consecutive="1" textDates="1" xl2000="1" url="http://www.nowgoal.com/analysis/1084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33" name="Connection1036" type="4" refreshedVersion="4" background="1" saveData="1">
    <webPr sourceData="1" parsePre="1" consecutive="1" textDates="1" xl2000="1" url="http://www.nowgoal.com/analysis/1080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34" name="Connection1037" type="4" refreshedVersion="4" background="1" saveData="1">
    <webPr sourceData="1" parsePre="1" consecutive="1" textDates="1" xl2000="1" url="http://www.nowgoal.com/analysis/10803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35" name="Connection1038" type="4" refreshedVersion="4" background="1" saveData="1">
    <webPr sourceData="1" parsePre="1" consecutive="1" textDates="1" xl2000="1" url="http://www.nowgoal.com/analysis/10803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36" name="Connection1039" type="4" refreshedVersion="4" background="1" saveData="1">
    <webPr sourceData="1" parsePre="1" consecutive="1" textDates="1" xl2000="1" url="http://www.nowgoal.com/analysis/10803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37" name="Connection104" type="4" refreshedVersion="3" background="1" saveData="1">
    <webPr sourceData="1" parsePre="1" consecutive="1" textDates="1" xl2000="1" url="http://www.nowgoal.com/analysis/9909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38" name="Connection1040" type="4" refreshedVersion="4" background="1" saveData="1">
    <webPr sourceData="1" parsePre="1" consecutive="1" textDates="1" xl2000="1" url="http://www.nowgoal.com/analysis/10803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39" name="Connection1041" type="4" refreshedVersion="4" background="1" saveData="1">
    <webPr sourceData="1" parsePre="1" consecutive="1" textDates="1" xl2000="1" url="http://www.nowgoal.com/analysis/1084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40" name="Connection1042" type="4" refreshedVersion="4" background="1" saveData="1">
    <webPr sourceData="1" parsePre="1" consecutive="1" textDates="1" xl2000="1" url="http://www.nowgoal.com/analysis/1080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41" name="Connection1043" type="4" refreshedVersion="4" background="1" saveData="1">
    <webPr sourceData="1" parsePre="1" consecutive="1" textDates="1" xl2000="1" url="http://www.nowgoal.com/analysis/11239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42" name="Connection1044" type="4" refreshedVersion="4" background="1" saveData="1">
    <webPr sourceData="1" parsePre="1" consecutive="1" textDates="1" xl2000="1" url="http://www.nowgoal.com/analysis/10923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43" name="Connection1045" type="4" refreshedVersion="4" background="1" saveData="1">
    <webPr sourceData="1" parsePre="1" consecutive="1" textDates="1" xl2000="1" url="http://www.nowgoal.com/analysis/1084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44" name="Connection1046" type="4" refreshedVersion="4" background="1" saveData="1">
    <webPr sourceData="1" parsePre="1" consecutive="1" textDates="1" xl2000="1" url="http://www.nowgoal.com/analysis/10923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45" name="Connection1047" type="4" refreshedVersion="4" background="1" saveData="1">
    <webPr sourceData="1" parsePre="1" consecutive="1" textDates="1" xl2000="1" url="http://www.nowgoal.com/analysis/11047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46" name="Connection1048" type="4" refreshedVersion="4" background="1" saveData="1">
    <webPr sourceData="1" parsePre="1" consecutive="1" textDates="1" xl2000="1" url="http://www.nowgoal.com/analysis/11047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47" name="Connection1049" type="4" refreshedVersion="4" background="1" saveData="1">
    <webPr sourceData="1" parsePre="1" consecutive="1" textDates="1" xl2000="1" url="http://www.nowgoal.com/analysis/11153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48" name="Connection105" type="4" refreshedVersion="3" background="1" saveData="1">
    <webPr sourceData="1" parsePre="1" consecutive="1" textDates="1" xl2000="1" url="http://www.nowgoal.com/analysis/9909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49" name="Connection1050" type="4" refreshedVersion="4" background="1" saveData="1">
    <webPr sourceData="1" parsePre="1" consecutive="1" textDates="1" xl2000="1" url="http://www.nowgoal.com/analysis/11153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50" name="Connection1051" type="4" refreshedVersion="4" background="1" saveData="1">
    <webPr sourceData="1" parsePre="1" consecutive="1" textDates="1" xl2000="1" url="http://www.nowgoal.com/analysis/11153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51" name="Connection1052" type="4" refreshedVersion="4" background="1" saveData="1">
    <webPr sourceData="1" parsePre="1" consecutive="1" textDates="1" xl2000="1" url="http://www.nowgoal.net/analysis/11047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52" name="Connection1053" type="4" refreshedVersion="4" background="1" saveData="1">
    <webPr sourceData="1" parsePre="1" consecutive="1" textDates="1" xl2000="1" url="http://www.nowgoal.net/analysis/1080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53" name="Connection1054" type="4" refreshedVersion="4" background="1" saveData="1">
    <webPr sourceData="1" parsePre="1" consecutive="1" textDates="1" xl2000="1" url="http://www.nowgoal.net/analysis/10803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54" name="Connection1055" type="4" refreshedVersion="4" background="1" saveData="1">
    <webPr sourceData="1" parsePre="1" consecutive="1" textDates="1" xl2000="1" url="http://www.nowgoal.net/analysis/10803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55" name="Connection1056" type="4" refreshedVersion="4" background="1" saveData="1">
    <webPr sourceData="1" parsePre="1" consecutive="1" textDates="1" xl2000="1" url="http://www.nowgoal.net/analysis/10803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56" name="Connection1057" type="4" refreshedVersion="4" background="1" saveData="1">
    <webPr sourceData="1" parsePre="1" consecutive="1" textDates="1" xl2000="1" url="http://www.nowgoal.net/analysis/11047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57" name="Connection1058" type="4" refreshedVersion="4" background="1" saveData="1">
    <webPr sourceData="1" parsePre="1" consecutive="1" textDates="1" xl2000="1" url="http://www.nowgoal.net/analysis/11047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58" name="Connection1059" type="4" refreshedVersion="4" background="1" saveData="1">
    <webPr sourceData="1" parsePre="1" consecutive="1" textDates="1" xl2000="1" url="http://www.nowgoal.net/analysis/11239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59" name="Connection106" type="4" refreshedVersion="3" background="1" saveData="1">
    <webPr sourceData="1" parsePre="1" consecutive="1" textDates="1" xl2000="1" url="http://www.nowgoal.com/analysis/10029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60" name="Connection1060" type="4" refreshedVersion="4" background="1" saveData="1">
    <webPr sourceData="1" parsePre="1" consecutive="1" textDates="1" xl2000="1" url="http://www.nowgoal.net/analysis/11239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61" name="Connection1061" type="4" refreshedVersion="4" background="1" saveData="1">
    <webPr sourceData="1" parsePre="1" consecutive="1" textDates="1" xl2000="1" url="http://www.nowgoal.net/analysis/10803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62" name="Connection1062" type="4" refreshedVersion="4" background="1" saveData="1">
    <webPr sourceData="1" parsePre="1" consecutive="1" textDates="1" xl2000="1" url="http://www.nowgoal.net/analysis/10842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63" name="Connection1063" type="4" refreshedVersion="4" background="1" saveData="1">
    <webPr sourceData="1" parsePre="1" consecutive="1" textDates="1" xl2000="1" url="http://www.nowgoal.net/analysis/10842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64" name="Connection1064" type="4" refreshedVersion="4" background="1" saveData="1">
    <webPr sourceData="1" parsePre="1" consecutive="1" textDates="1" xl2000="1" url="http://data.nowgoal.com/analysis.aspx?id=1087989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65" name="Connection1065" type="4" refreshedVersion="4" background="1" saveData="1">
    <webPr sourceData="1" parsePre="1" consecutive="1" textDates="1" xl2000="1" url="http://www.nowgoal.net/analysis/1084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66" name="Connection1066" type="4" refreshedVersion="4" background="1" saveData="1">
    <webPr sourceData="1" parsePre="1" consecutive="1" textDates="1" xl2000="1" url="http://www.nowgoal.net/analysis/11209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67" name="Connection1067" type="4" refreshedVersion="4" background="1" saveData="1">
    <webPr sourceData="1" parsePre="1" consecutive="1" textDates="1" xl2000="1" url="http://www.nowgoal.net/analysis/11266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68" name="Connection1068" type="4" refreshedVersion="4" background="1" saveData="1">
    <webPr sourceData="1" parsePre="1" consecutive="1" textDates="1" xl2000="1" url="http://www.nowgoal.net/analysis/11180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69" name="Connection1069" type="4" refreshedVersion="4" background="1" saveData="1">
    <webPr sourceData="1" parsePre="1" consecutive="1" textDates="1" xl2000="1" url="http://www.nowgoal.net/analysis/11153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70" name="Connection107" type="4" refreshedVersion="3" background="1" saveData="1">
    <webPr sourceData="1" parsePre="1" consecutive="1" textDates="1" xl2000="1" url="http://www.nowgoal.com/analysis/10029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71" name="Connection1070" type="4" refreshedVersion="4" background="1" saveData="1">
    <webPr sourceData="1" parsePre="1" consecutive="1" textDates="1" xl2000="1" url="http://www.nowgoal.net/analysis/11153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72" name="Connection1071" type="4" refreshedVersion="4" background="1" saveData="1">
    <webPr sourceData="1" parsePre="1" consecutive="1" textDates="1" xl2000="1" url="http://www.nowgoal.net/analysis/11153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73" name="Connection1072" type="4" refreshedVersion="4" background="1" saveData="1">
    <webPr sourceData="1" parsePre="1" consecutive="1" textDates="1" xl2000="1" url="http://www.nowgoal.net/analysis/10854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74" name="Connection1073" type="4" refreshedVersion="4" background="1" saveData="1">
    <webPr sourceData="1" parsePre="1" consecutive="1" textDates="1" xl2000="1" url="http://www.nowgoal.net/analysis/1085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75" name="Connection1074" type="4" refreshedVersion="4" background="1" saveData="1">
    <webPr sourceData="1" parsePre="1" consecutive="1" textDates="1" xl2000="1" url="http://www.nowgoal.net/analysis/10854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76" name="Connection1075" type="4" refreshedVersion="4" background="1" saveData="1">
    <webPr sourceData="1" parsePre="1" consecutive="1" textDates="1" xl2000="1" url="http://www.nowgoal.net/analysis/10991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77" name="Connection1076" type="4" refreshedVersion="4" background="1" saveData="1">
    <webPr sourceData="1" parsePre="1" consecutive="1" textDates="1" xl2000="1" url="http://www.nowgoal.net/analysis/10991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78" name="Connection1077" type="4" refreshedVersion="4" background="1" saveData="1">
    <webPr sourceData="1" parsePre="1" consecutive="1" textDates="1" xl2000="1" url="http://www.nowgoal.net/analysis/1110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79" name="Connection1078" type="4" refreshedVersion="4" background="1" saveData="1">
    <webPr sourceData="1" parsePre="1" consecutive="1" textDates="1" xl2000="1" url="http://www.nowgoal.net/analysis/11050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80" name="Connection1079" type="4" refreshedVersion="4" background="1" saveData="1">
    <webPr sourceData="1" parsePre="1" consecutive="1" textDates="1" xl2000="1" url="http://www.nowgoal.net/analysis/11100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81" name="Connection108" type="4" refreshedVersion="3" background="1" saveData="1">
    <webPr sourceData="1" parsePre="1" consecutive="1" textDates="1" xl2000="1" url="http://www.nowgoal.com/analysis/10028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82" name="Connection1080" type="4" refreshedVersion="4" background="1" saveData="1">
    <webPr sourceData="1" parsePre="1" consecutive="1" textDates="1" xl2000="1" url="http://www.nowgoal.net/analysis/11100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83" name="Connection1081" type="4" refreshedVersion="4" background="1" saveData="1">
    <webPr sourceData="1" parsePre="1" consecutive="1" textDates="1" xl2000="1" url="http://www.nowgoal.net/analysis/11100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84" name="Connection1082" type="4" refreshedVersion="4" background="1" saveData="1">
    <webPr sourceData="1" parsePre="1" consecutive="1" textDates="1" xl2000="1" url="http://www.nowgoal.net/analysis/11100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85" name="Connection1083" type="4" refreshedVersion="4" background="1" saveData="1">
    <webPr sourceData="1" parsePre="1" consecutive="1" textDates="1" xl2000="1" url="http://www.nowgoal.net/analysis/11100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86" name="Connection1084" type="4" refreshedVersion="4" background="1" saveData="1">
    <webPr sourceData="1" parsePre="1" consecutive="1" textDates="1" xl2000="1" url="http://www.nowgoal.net/analysis/1110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87" name="Connection1085" type="4" refreshedVersion="4" background="1" saveData="1">
    <webPr sourceData="1" parsePre="1" consecutive="1" textDates="1" xl2000="1" url="http://www.nowgoal.net/analysis/10993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88" name="Connection1086" type="4" refreshedVersion="4" background="1" saveData="1">
    <webPr sourceData="1" parsePre="1" consecutive="1" textDates="1" xl2000="1" url="http://www.nowgoal.net/analysis/11169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89" name="Connection1087" type="4" refreshedVersion="4" background="1" saveData="1">
    <webPr sourceData="1" parsePre="1" consecutive="1" textDates="1" xl2000="1" url="http://www.nowgoal.net/analysis/11180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90" name="Connection1088" type="4" refreshedVersion="4" background="1" saveData="1">
    <webPr sourceData="1" parsePre="1" consecutive="1" textDates="1" xl2000="1" url="http://www.nowgoal.net/analysis/11181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91" name="Connection1089" type="4" refreshedVersion="4" background="1" saveData="1">
    <webPr sourceData="1" parsePre="1" consecutive="1" textDates="1" xl2000="1" url="http://www.nowgoal.net/analysis/1118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92" name="Connection109" type="4" refreshedVersion="3" background="1" saveData="1">
    <webPr sourceData="1" parsePre="1" consecutive="1" textDates="1" xl2000="1" url="http://www.nowgoal.com/analysis/10029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93" name="Connection1090" type="4" refreshedVersion="4" background="1" saveData="1">
    <webPr sourceData="1" parsePre="1" consecutive="1" textDates="1" xl2000="1" url="http://www.nowgoal.net/analysis/11211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94" name="Connection1091" type="4" refreshedVersion="4" background="1" saveData="1">
    <webPr sourceData="1" parsePre="1" consecutive="1" textDates="1" xl2000="1" url="http://www.nowgoal.net/analysis/11211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95" name="Connection1092" type="4" refreshedVersion="4" background="1" saveData="1">
    <webPr sourceData="1" parsePre="1" consecutive="1" textDates="1" xl2000="1" url="http://www.nowgoal.net/analysis/11211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96" name="Connection1093" type="4" refreshedVersion="4" background="1" saveData="1">
    <webPr sourceData="1" parsePre="1" consecutive="1" textDates="1" xl2000="1" url="http://www.nowgoal.net/analysis/11211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97" name="Connection1094" type="4" refreshedVersion="4" background="1" saveData="1">
    <webPr sourceData="1" parsePre="1" consecutive="1" textDates="1" xl2000="1" url="http://www.nowgoal.net/analysis/10991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98" name="Connection1095" type="4" refreshedVersion="4" background="1" saveData="1">
    <webPr sourceData="1" parsePre="1" consecutive="1" textDates="1" xl2000="1" url="http://www.nowgoal.net/analysis/10991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299" name="Connection1096" type="4" refreshedVersion="4" background="1" saveData="1">
    <webPr sourceData="1" parsePre="1" consecutive="1" textDates="1" xl2000="1" url="http://www.nowgoal.net/analysis/10991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00" name="Connection1097" type="4" refreshedVersion="4" background="1" saveData="1">
    <webPr sourceData="1" parsePre="1" consecutive="1" textDates="1" xl2000="1" url="http://www.nowgoal.net/analysis/10993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01" name="Connection1098" type="4" refreshedVersion="4" background="1" saveData="1">
    <webPr sourceData="1" parsePre="1" consecutive="1" textDates="1" xl2000="1" url="http://www.nowgoal.net/analysis/10993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02" name="Connection1099" type="4" refreshedVersion="4" background="1" saveData="1">
    <webPr sourceData="1" parsePre="1" consecutive="1" textDates="1" xl2000="1" url="http://www.nowgoal.net/analysis/10993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03" name="Connection11" type="4" refreshedVersion="3" background="1" saveData="1">
    <webPr sourceData="1" parsePre="1" consecutive="1" textDates="1" xl2000="1" url="http://www.nowgoal.com/analysis/9893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04" name="Connection110" type="4" refreshedVersion="3" background="1" saveData="1">
    <webPr sourceData="1" parsePre="1" consecutive="1" textDates="1" xl2000="1" url="http://www.nowgoal.com/analysis/10029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05" name="Connection1100" type="4" refreshedVersion="4" background="1" saveData="1">
    <webPr sourceData="1" parsePre="1" consecutive="1" textDates="1" xl2000="1" url="http://www.nowgoal.net/analysis/10993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06" name="Connection1101" type="4" refreshedVersion="4" background="1" saveData="1">
    <webPr sourceData="1" parsePre="1" consecutive="1" textDates="1" xl2000="1" url="http://www.nowgoal.net/analysis/10993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07" name="Connection1102" type="4" refreshedVersion="4" background="1" saveData="1">
    <webPr sourceData="1" parsePre="1" consecutive="1" textDates="1" xl2000="1" url="http://www.nowgoal.net/analysis/11100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08" name="Connection1103" type="4" refreshedVersion="4" background="1" saveData="1">
    <webPr sourceData="1" parsePre="1" consecutive="1" textDates="1" xl2000="1" url="http://www.nowgoal.net/analysis/11100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09" name="Connection1104" type="4" refreshedVersion="4" background="1" saveData="1">
    <webPr sourceData="1" parsePre="1" consecutive="1" textDates="1" xl2000="1" url="http://www.nowgoal.net/analysis/10894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10" name="Connection1105" type="4" refreshedVersion="4" background="1" saveData="1">
    <webPr sourceData="1" parsePre="1" consecutive="1" textDates="1" xl2000="1" url="http://www.nowgoal.net/analysis/1089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11" name="Connection1106" type="4" refreshedVersion="4" background="1" saveData="1">
    <webPr sourceData="1" parsePre="1" consecutive="1" textDates="1" xl2000="1" url="http://www.nowgoal.net/analysis/10892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12" name="Connection1107" type="4" refreshedVersion="4" background="1" saveData="1">
    <webPr sourceData="1" parsePre="1" consecutive="1" textDates="1" xl2000="1" url="http://www.nowgoal.net/analysis/10892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13" name="Connection1108" type="4" refreshedVersion="4" background="1" saveData="1">
    <webPr sourceData="1" parsePre="1" consecutive="1" textDates="1" xl2000="1" url="http://www.nowgoal.net/analysis/10892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14" name="Connection1109" type="4" refreshedVersion="4" background="1" saveData="1">
    <webPr sourceData="1" parsePre="1" consecutive="1" textDates="1" xl2000="1" url="http://www.nowgoal.net/analysis/10892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15" name="Connection111" type="4" refreshedVersion="3" background="1" saveData="1">
    <webPr sourceData="1" parsePre="1" consecutive="1" textDates="1" xl2000="1" url="http://www.nowgoal.com/analysis/10652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16" name="Connection1110" type="4" refreshedVersion="4" background="1" saveData="1">
    <webPr sourceData="1" parsePre="1" consecutive="1" textDates="1" xl2000="1" url="http://www.nowgoal.net/analysis/1085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17" name="Connection1111" type="4" refreshedVersion="4" background="1" saveData="1">
    <webPr sourceData="1" parsePre="1" consecutive="1" textDates="1" xl2000="1" url="http://www.nowgoal.net/analysis/10854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18" name="Connection1112" type="4" refreshedVersion="4" background="1" saveData="1">
    <webPr sourceData="1" parsePre="1" consecutive="1" textDates="1" xl2000="1" url="http://www.nowgoal.net/analysis/11078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19" name="Connection1113" type="4" refreshedVersion="4" background="1" saveData="1">
    <webPr sourceData="1" parsePre="1" consecutive="1" textDates="1" xl2000="1" url="http://www.nowgoal.net/analysis/11205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20" name="Connection1114" type="4" refreshedVersion="4" background="1" saveData="1">
    <webPr sourceData="1" parsePre="1" consecutive="1" textDates="1" xl2000="1" url="http://www.nowgoal.net/analysis/1089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21" name="Connection1115" type="4" refreshedVersion="4" background="1" saveData="1">
    <webPr sourceData="1" parsePre="1" consecutive="1" textDates="1" xl2000="1" url="http://www.nowgoal.net/analysis/11078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22" name="Connection1116" type="4" refreshedVersion="4" background="1" saveData="1">
    <webPr sourceData="1" parsePre="1" consecutive="1" textDates="1" xl2000="1" url="http://www.nowgoal.net/analysis/11078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23" name="Connection1117" type="4" refreshedVersion="4" background="1" saveData="1">
    <webPr sourceData="1" parsePre="1" consecutive="1" textDates="1" xl2000="1" url="http://www.nowgoal.net/analysis/11078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24" name="Connection1118" type="4" refreshedVersion="4" background="1" saveData="1">
    <webPr sourceData="1" parsePre="1" consecutive="1" textDates="1" xl2000="1" url="http://www.nowgoal.net/analysis/11120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25" name="Connection1119" type="4" refreshedVersion="4" background="1" saveData="1">
    <webPr sourceData="1" parsePre="1" consecutive="1" textDates="1" xl2000="1" url="http://www.nowgoal.net/analysis/11120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26" name="Connection112" type="4" refreshedVersion="3" background="1" saveData="1">
    <webPr sourceData="1" parsePre="1" consecutive="1" textDates="1" xl2000="1" url="http://www.nowgoal.com/analysis/10652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27" name="Connection1120" type="4" refreshedVersion="4" background="1" saveData="1">
    <webPr sourceData="1" parsePre="1" consecutive="1" textDates="1" xl2000="1" url="http://www.nowgoal.net/analysis/11120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28" name="Connection1121" type="4" refreshedVersion="4" background="1" saveData="1">
    <webPr sourceData="1" parsePre="1" consecutive="1" textDates="1" xl2000="1" url="http://www.nowgoal.net/analysis/11124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29" name="Connection1122" type="4" refreshedVersion="4" background="1" saveData="1">
    <webPr sourceData="1" parsePre="1" consecutive="1" textDates="1" xl2000="1" url="http://www.nowgoal.net/analysis/11124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30" name="Connection1123" type="4" refreshedVersion="4" background="1" saveData="1">
    <webPr sourceData="1" parsePre="1" consecutive="1" textDates="1" xl2000="1" url="http://www.nowgoal.net/analysis/11124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31" name="Connection1124" type="4" refreshedVersion="4" background="1" saveData="1">
    <webPr sourceData="1" parsePre="1" consecutive="1" textDates="1" xl2000="1" url="http://www.nowgoal.net/analysis/11124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32" name="Connection1125" type="4" refreshedVersion="4" background="1" saveData="1">
    <webPr sourceData="1" parsePre="1" consecutive="1" textDates="1" xl2000="1" url="http://www.nowgoal.net/analysis/11124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33" name="Connection1126" type="4" refreshedVersion="4" background="1" saveData="1">
    <webPr sourceData="1" parsePre="1" consecutive="1" textDates="1" xl2000="1" url="http://www.nowgoal.net/analysis/11124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34" name="Connection1127" type="4" refreshedVersion="4" background="1" saveData="1">
    <webPr sourceData="1" parsePre="1" consecutive="1" textDates="1" xl2000="1" url="http://www.nowgoal.net/analysis/11176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35" name="Connection1128" type="4" refreshedVersion="4" background="1" saveData="1">
    <webPr sourceData="1" parsePre="1" consecutive="1" textDates="1" xl2000="1" url="http://www.nowgoal.net/analysis/11176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36" name="Connection1129" type="4" refreshedVersion="4" background="1" saveData="1">
    <webPr sourceData="1" parsePre="1" consecutive="1" textDates="1" xl2000="1" url="http://www.nowgoal.net/analysis/10943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37" name="Connection113" type="4" refreshedVersion="3" background="1" saveData="1">
    <webPr sourceData="1" parsePre="1" consecutive="1" textDates="1" xl2000="1" url="http://www.nowgoal.com/analysis/10820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38" name="Connection1130" type="4" refreshedVersion="4" background="1" saveData="1">
    <webPr sourceData="1" parsePre="1" consecutive="1" textDates="1" xl2000="1" url="http://www.nowgoal.net/analysis/10943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39" name="Connection1131" type="4" refreshedVersion="4" background="1" saveData="1">
    <webPr sourceData="1" parsePre="1" consecutive="1" textDates="1" xl2000="1" url="http://www.nowgoal.net/analysis/10943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40" name="Connection1132" type="4" refreshedVersion="4" background="1" saveData="1">
    <webPr sourceData="1" parsePre="1" consecutive="1" textDates="1" xl2000="1" url="http://www.nowgoal.net/analysis/10943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41" name="Connection1133" type="4" refreshedVersion="4" background="1" saveData="1">
    <webPr sourceData="1" parsePre="1" consecutive="1" textDates="1" xl2000="1" url="http://www.nowgoal.net/analysis/10943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42" name="Connection1134" type="4" refreshedVersion="4" background="1" saveData="1">
    <webPr sourceData="1" parsePre="1" consecutive="1" textDates="1" xl2000="1" url="http://www.nowgoal.net/analysis/11141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43" name="Connection1135" type="4" refreshedVersion="4" background="1" saveData="1">
    <webPr sourceData="1" parsePre="1" consecutive="1" textDates="1" xl2000="1" url="http://www.nowgoal.net/analysis/11344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44" name="Connection1136" type="4" refreshedVersion="4" background="1" saveData="1">
    <webPr sourceData="1" parsePre="1" consecutive="1" textDates="1" xl2000="1" url="http://www.nowgoal.net/analysis/11344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45" name="Connection1137" type="4" refreshedVersion="4" background="1" saveData="1">
    <webPr sourceData="1" parsePre="1" consecutive="1" textDates="1" xl2000="1" url="http://www.nowgoal.net/analysis/11376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46" name="Connection1138" type="4" refreshedVersion="4" background="1" saveData="1">
    <webPr sourceData="1" parsePre="1" consecutive="1" textDates="1" xl2000="1" url="http://www.nowgoal.net/analysis/11376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47" name="Connection1139" type="4" refreshedVersion="4" background="1" saveData="1">
    <webPr sourceData="1" parsePre="1" consecutive="1" textDates="1" xl2000="1" url="http://www.nowgoal.net/analysis/1085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48" name="Connection114" type="4" refreshedVersion="3" background="1" saveData="1">
    <webPr sourceData="1" parsePre="1" consecutive="1" textDates="1" xl2000="1" url="http://www.nowgoal.com/analysis/10159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49" name="Connection1140" type="4" refreshedVersion="4" background="1" saveData="1">
    <webPr sourceData="1" parsePre="1" consecutive="1" textDates="1" xl2000="1" url="http://www.nowgoal.net/analysis/10854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50" name="Connection1141" type="4" refreshedVersion="4" background="1" saveData="1">
    <webPr sourceData="1" parsePre="1" consecutive="1" textDates="1" xl2000="1" url="http://www.nowgoal.net/analysis/10833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51" name="Connection1142" type="4" refreshedVersion="4" background="1" saveData="1">
    <webPr sourceData="1" parsePre="1" consecutive="1" textDates="1" xl2000="1" url="http://www.nowgoal.net/analysis/10833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52" name="Connection1143" type="4" refreshedVersion="4" background="1" saveData="1">
    <webPr sourceData="1" parsePre="1" consecutive="1" textDates="1" xl2000="1" url="http://www.nowgoal.net/analysis/11120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53" name="Connection1144" type="4" refreshedVersion="4" background="1" saveData="1">
    <webPr sourceData="1" parsePre="1" consecutive="1" textDates="1" xl2000="1" url="http://www.nowgoal.net/analysis/11120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54" name="Connection1145" type="4" refreshedVersion="4" background="1" saveData="1">
    <webPr sourceData="1" parsePre="1" consecutive="1" textDates="1" xl2000="1" url="http://www.nowgoal.net/analysis/11120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55" name="Connection1146" type="4" refreshedVersion="4" background="1" saveData="1">
    <webPr sourceData="1" parsePre="1" consecutive="1" textDates="1" xl2000="1" url="http://www.nowgoal.net/analysis/1112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56" name="Connection1147" type="4" refreshedVersion="4" background="1" saveData="1">
    <webPr sourceData="1" parsePre="1" consecutive="1" textDates="1" xl2000="1" url="http://www.nowgoal.net/analysis/11121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57" name="Connection1148" type="4" refreshedVersion="4" background="1" saveData="1">
    <webPr sourceData="1" parsePre="1" consecutive="1" textDates="1" xl2000="1" url="http://www.nowgoal.net/analysis/11121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58" name="Connection1149" type="4" refreshedVersion="4" background="1" saveData="1">
    <webPr sourceData="1" parsePre="1" consecutive="1" textDates="1" xl2000="1" url="http://www.nowgoal.net/analysis/11121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59" name="Connection115" type="4" refreshedVersion="3" background="1" saveData="1">
    <webPr sourceData="1" parsePre="1" consecutive="1" textDates="1" xl2000="1" url="http://www.nowgoal.com/analysis/10159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60" name="Connection1150" type="4" refreshedVersion="4" background="1" saveData="1">
    <webPr sourceData="1" parsePre="1" consecutive="1" textDates="1" xl2000="1" url="http://www.nowgoal.net/analysis/11121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61" name="Connection1151" type="4" refreshedVersion="4" background="1" saveData="1">
    <webPr sourceData="1" parsePre="1" consecutive="1" textDates="1" xl2000="1" url="http://www.nowgoal.net/analysis/10905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62" name="Connection1152" type="4" refreshedVersion="4" background="1" saveData="1">
    <webPr sourceData="1" parsePre="1" consecutive="1" textDates="1" xl2000="1" url="http://www.nowgoal.net/analysis/10905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63" name="Connection1153" type="4" refreshedVersion="4" background="1" saveData="1">
    <webPr sourceData="1" parsePre="1" consecutive="1" textDates="1" xl2000="1" url="http://www.nowgoal.net/analysis/10905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64" name="Connection1154" type="4" refreshedVersion="4" background="1" saveData="1">
    <webPr sourceData="1" parsePre="1" consecutive="1" textDates="1" xl2000="1" url="http://www.nowgoal.net/analysis/10905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65" name="Connection1155" type="4" refreshedVersion="4" background="1" saveData="1">
    <webPr sourceData="1" parsePre="1" consecutive="1" textDates="1" xl2000="1" url="http://www.nowgoal.net/analysis/11124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66" name="Connection1156" type="4" refreshedVersion="4" background="1" saveData="1">
    <webPr sourceData="1" parsePre="1" consecutive="1" textDates="1" xl2000="1" url="http://www.nowgoal.net/analysis/10803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67" name="Connection1157" type="4" refreshedVersion="4" background="1" saveData="1">
    <webPr sourceData="1" parsePre="1" consecutive="1" textDates="1" xl2000="1" url="http://www.nowgoal.net/analysis/11047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68" name="Connection1158" type="4" refreshedVersion="4" background="1" saveData="1">
    <webPr sourceData="1" parsePre="1" consecutive="1" textDates="1" xl2000="1" url="http://www.nowgoal.net/analysis/10887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69" name="Connection1159" type="4" refreshedVersion="4" background="1" saveData="1">
    <webPr sourceData="1" parsePre="1" consecutive="1" textDates="1" xl2000="1" url="http://www.nowgoal.net/analysis/11153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70" name="Connection116" type="4" refreshedVersion="3" background="1" saveData="1">
    <webPr sourceData="1" parsePre="1" consecutive="1" textDates="1" xl2000="1" url="http://www.nowgoal.com/analysis/10159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71" name="Connection1160" type="4" refreshedVersion="4" background="1" saveData="1">
    <webPr sourceData="1" parsePre="1" consecutive="1" textDates="1" xl2000="1" url="http://www.nowgoal.net/analysis/11153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72" name="Connection1161" type="4" refreshedVersion="4" background="1" saveData="1">
    <webPr sourceData="1" parsePre="1" consecutive="1" textDates="1" xl2000="1" url="http://www.nowgoal.net/analysis/11153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73" name="Connection1162" type="4" refreshedVersion="4" background="1" saveData="1">
    <webPr sourceData="1" parsePre="1" consecutive="1" textDates="1" xl2000="1" url="http://www.nowgoal.net/analysis/11153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74" name="Connection1163" type="4" refreshedVersion="4" background="1" saveData="1">
    <webPr sourceData="1" parsePre="1" consecutive="1" textDates="1" xl2000="1" url="http://www.nowgoal.net/analysis/11153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75" name="Connection1164" type="4" refreshedVersion="4" background="1" saveData="1">
    <webPr sourceData="1" parsePre="1" consecutive="1" textDates="1" xl2000="1" url="http://www.nowgoal.net/analysis/11266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76" name="Connection1165" type="4" refreshedVersion="4" background="1" saveData="1">
    <webPr sourceData="1" parsePre="1" consecutive="1" textDates="1" xl2000="1" url="http://www.nowgoal.net/analysis/11266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77" name="Connection1166" type="4" refreshedVersion="4" background="1" saveData="1">
    <webPr sourceData="1" parsePre="1" consecutive="1" textDates="1" xl2000="1" url="http://data.nowgoal.com/analysis.aspx?id=112055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78" name="Connection1167" type="4" refreshedVersion="4" background="1" saveData="1">
    <webPr sourceData="1" parsePre="1" consecutive="1" textDates="1" xl2000="1" url="http://data.nowgoal.com/analysis.aspx?id=112055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79" name="Connection1168" type="4" refreshedVersion="4" background="1" saveData="1">
    <webPr sourceData="1" parsePre="1" consecutive="1" textDates="1" xl2000="1" url="http://data.nowgoal.com/analysis.aspx?id=1120549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80" name="Connection1169" type="4" refreshedVersion="4" background="1" saveData="1">
    <webPr sourceData="1" parsePre="1" consecutive="1" textDates="1" xl2000="1" url="http://data.nowgoal.com/analysis.aspx?id=112055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81" name="Connection117" type="4" refreshedVersion="3" background="1" saveData="1">
    <webPr sourceData="1" parsePre="1" consecutive="1" textDates="1" xl2000="1" url="http://www.nowgoal.com/analysis/10159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82" name="Connection1170" type="4" refreshedVersion="4" background="1" saveData="1">
    <webPr sourceData="1" parsePre="1" consecutive="1" textDates="1" xl2000="1" url="http://www.nowgoal.net/analysis/11239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83" name="Connection1171" type="4" refreshedVersion="4" background="1" saveData="1">
    <webPr sourceData="1" parsePre="1" consecutive="1" textDates="1" xl2000="1" url="http://data.nowgoal.com/analysis.aspx?id=112391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84" name="Connection1172" type="4" refreshedVersion="4" background="1" saveData="1">
    <webPr sourceData="1" parsePre="1" consecutive="1" textDates="1" xl2000="1" url="http://data.nowgoal.com/analysis.aspx?id=112391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85" name="Connection1173" type="4" refreshedVersion="4" background="1" saveData="1">
    <webPr sourceData="1" parsePre="1" consecutive="1" textDates="1" xl2000="1" url="http://www.nowgoal.net/analysis/11239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86" name="Connection1174" type="4" refreshedVersion="4" background="1" saveData="1">
    <webPr sourceData="1" parsePre="1" consecutive="1" textDates="1" xl2000="1" url="http://www.nowgoal.net/analysis/10854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87" name="Connection1175" type="4" refreshedVersion="4" background="1" saveData="1">
    <webPr sourceData="1" parsePre="1" consecutive="1" textDates="1" xl2000="1" url="http://www.nowgoal.net/analysis/1085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88" name="Connection1176" type="4" refreshedVersion="4" background="1" saveData="1">
    <webPr sourceData="1" parsePre="1" consecutive="1" textDates="1" xl2000="1" url="http://www.nowgoal.net/analysis/10854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89" name="Connection1177" type="4" refreshedVersion="4" background="1" saveData="1">
    <webPr sourceData="1" parsePre="1" consecutive="1" textDates="1" xl2000="1" url="http://www.nowgoal.net/analysis/10854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90" name="Connection1178" type="4" refreshedVersion="4" background="1" saveData="1">
    <webPr sourceData="1" parsePre="1" consecutive="1" textDates="1" xl2000="1" url="http://www.nowgoal.net/analysis/10854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91" name="Connection1179" type="4" refreshedVersion="4" background="1" saveData="1">
    <webPr sourceData="1" parsePre="1" consecutive="1" textDates="1" xl2000="1" url="http://www.nowgoal.net/analysis/10854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92" name="Connection118" type="4" refreshedVersion="3" background="1" saveData="1">
    <webPr sourceData="1" parsePre="1" consecutive="1" textDates="1" xl2000="1" url="http://www.nowgoal.com/analysis/10159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93" name="Connection1180" type="4" refreshedVersion="4" background="1" saveData="1">
    <webPr sourceData="1" parsePre="1" consecutive="1" textDates="1" xl2000="1" url="http://www.nowgoal.net/analysis/10854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94" name="Connection1181" type="4" refreshedVersion="4" background="1" saveData="1">
    <webPr sourceData="1" parsePre="1" consecutive="1" textDates="1" xl2000="1" url="http://www.nowgoal.net/analysis/1085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95" name="Connection1182" type="4" refreshedVersion="4" background="1" saveData="1">
    <webPr sourceData="1" parsePre="1" consecutive="1" textDates="1" xl2000="1" url="http://www.nowgoal.net/analysis/10854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96" name="Connection1183" type="4" refreshedVersion="4" background="1" saveData="1">
    <webPr sourceData="1" parsePre="1" consecutive="1" textDates="1" xl2000="1" url="http://data.nowgoal.com/analysis.aspx?id=112129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97" name="Connection1184" type="4" refreshedVersion="4" background="1" saveData="1">
    <webPr sourceData="1" parsePre="1" consecutive="1" textDates="1" xl2000="1" url="http://data.nowgoal.com/analysis.aspx?id=112129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98" name="Connection1185" type="4" refreshedVersion="4" background="1" saveData="1">
    <webPr sourceData="1" parsePre="1" consecutive="1" textDates="1" xl2000="1" url="http://data.nowgoal.com/analysis.aspx?id=112142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399" name="Connection1186" type="4" refreshedVersion="4" background="1" saveData="1">
    <webPr sourceData="1" parsePre="1" consecutive="1" textDates="1" xl2000="1" url="http://data.nowgoal.com/analysis.aspx?id=112142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00" name="Connection1187" type="4" refreshedVersion="4" background="1" saveData="1">
    <webPr sourceData="1" parsePre="1" consecutive="1" textDates="1" xl2000="1" url="http://data.nowgoal.com/analysis.aspx?id=112142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01" name="Connection1188" type="4" refreshedVersion="4" background="1" saveData="1">
    <webPr sourceData="1" parsePre="1" consecutive="1" textDates="1" xl2000="1" url="http://data.nowgoal.com/analysis.aspx?id=113683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02" name="Connection1189" type="4" refreshedVersion="4" background="1" saveData="1">
    <webPr sourceData="1" parsePre="1" consecutive="1" textDates="1" xl2000="1" url="http://data.nowgoal.com/analysis.aspx?id=113683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03" name="Connection119" type="4" refreshedVersion="3" background="1" saveData="1">
    <webPr sourceData="1" parsePre="1" consecutive="1" textDates="1" xl2000="1" url="http://www.nowgoal.com/analysis/10365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04" name="Connection1190" type="4" refreshedVersion="4" background="1" saveData="1">
    <webPr sourceData="1" parsePre="1" consecutive="1" textDates="1" xl2000="1" url="http://www.nowgoal.net/analysis/10970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05" name="Connection1191" type="4" refreshedVersion="4" background="1" saveData="1">
    <webPr sourceData="1" parsePre="1" consecutive="1" textDates="1" xl2000="1" url="http://www.nowgoal.net/analysis/10970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06" name="Connection1192" type="4" refreshedVersion="4" background="1" saveData="1">
    <webPr sourceData="1" parsePre="1" consecutive="1" textDates="1" xl2000="1" url="http://www.nowgoal.net/analysis/1097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07" name="Connection1193" type="4" refreshedVersion="4" background="1" saveData="1">
    <webPr sourceData="1" parsePre="1" consecutive="1" textDates="1" xl2000="1" url="http://www.nowgoal.net/analysis/10970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08" name="Connection1194" type="4" refreshedVersion="4" background="1" saveData="1">
    <webPr sourceData="1" parsePre="1" consecutive="1" textDates="1" xl2000="1" url="http://www.nowgoal.net/analysis/10970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09" name="Connection1195" type="4" refreshedVersion="4" background="1" saveData="1">
    <webPr sourceData="1" parsePre="1" consecutive="1" textDates="1" xl2000="1" url="http://www.nowgoal.net/analysis/10970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10" name="Connection1196" type="4" refreshedVersion="4" background="1" saveData="1">
    <webPr sourceData="1" parsePre="1" consecutive="1" textDates="1" xl2000="1" url="http://www.nowgoal.net/analysis/10970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11" name="Connection1197" type="4" refreshedVersion="4" background="1" saveData="1">
    <webPr sourceData="1" parsePre="1" consecutive="1" textDates="1" xl2000="1" url="http://www.nowgoal.net/analysis/10970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12" name="Connection1198" type="4" refreshedVersion="4" background="1" saveData="1">
    <webPr sourceData="1" parsePre="1" consecutive="1" textDates="1" xl2000="1" url="http://www.nowgoal.net/analysis/10970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13" name="Connection1199" type="4" refreshedVersion="4" background="1" saveData="1">
    <webPr sourceData="1" parsePre="1" consecutive="1" textDates="1" xl2000="1" url="http://www.nowgoal.net/analysis/10970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14" name="Connection12" type="4" refreshedVersion="3" background="1" saveData="1">
    <webPr sourceData="1" parsePre="1" consecutive="1" textDates="1" xl2000="1" url="http://www.nowgoal.com/analysis/9887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15" name="Connection120" type="4" refreshedVersion="3" background="1" saveData="1">
    <webPr sourceData="1" parsePre="1" consecutive="1" textDates="1" xl2000="1" url="http://www.nowgoal.com/analysis/10365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16" name="Connection1200" type="4" refreshedVersion="4" background="1" saveData="1">
    <webPr sourceData="1" parsePre="1" consecutive="1" textDates="1" xl2000="1" url="http://data.nowgoal.com/analysis.aspx?id=108967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17" name="Connection1201" type="4" refreshedVersion="4" background="1" saveData="1">
    <webPr sourceData="1" parsePre="1" consecutive="1" textDates="1" xl2000="1" url="http://data.nowgoal.com/analysis.aspx?id=108920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18" name="Connection1202" type="4" refreshedVersion="4" background="1" saveData="1">
    <webPr sourceData="1" parsePre="1" consecutive="1" textDates="1" xl2000="1" url="http://data.nowgoal.com/analysis.aspx?id=108942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19" name="Connection1203" type="4" refreshedVersion="4" background="1" saveData="1">
    <webPr sourceData="1" parsePre="1" consecutive="1" textDates="1" xl2000="1" url="http://data.nowgoal.com/analysis.aspx?id=109938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20" name="Connection1204" type="4" refreshedVersion="4" background="1" saveData="1">
    <webPr sourceData="1" parsePre="1" consecutive="1" textDates="1" xl2000="1" url="http://data.nowgoal.com/analysis.aspx?id=109938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21" name="Connection1205" type="4" refreshedVersion="4" background="1" saveData="1">
    <webPr sourceData="1" parsePre="1" consecutive="1" textDates="1" xl2000="1" url="http://data.nowgoal.com/analysis.aspx?id=109938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22" name="Connection1206" type="4" refreshedVersion="4" background="1" saveData="1">
    <webPr sourceData="1" parsePre="1" consecutive="1" textDates="1" xl2000="1" url="http://data.nowgoal.com/analysis.aspx?id=109919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23" name="Connection1207" type="4" refreshedVersion="4" background="1" saveData="1">
    <webPr sourceData="1" parsePre="1" consecutive="1" textDates="1" xl2000="1" url="http://data.nowgoal.com/analysis.aspx?id=109919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24" name="Connection1208" type="4" refreshedVersion="4" background="1" saveData="1">
    <webPr sourceData="1" parsePre="1" consecutive="1" textDates="1" xl2000="1" url="http://data.nowgoal.com/analysis.aspx?id=111733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25" name="Connection1209" type="4" refreshedVersion="4" background="1" saveData="1">
    <webPr sourceData="1" parsePre="1" consecutive="1" textDates="1" xl2000="1" url="http://data.nowgoal.com/analysis.aspx?id=111733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26" name="Connection121" type="4" refreshedVersion="3" background="1" saveData="1">
    <webPr sourceData="1" parsePre="1" consecutive="1" textDates="1" xl2000="1" url="http://www.nowgoal.com/analysis/10365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27" name="Connection1210" type="4" refreshedVersion="4" background="1" saveData="1">
    <webPr sourceData="1" parsePre="1" consecutive="1" textDates="1" xl2000="1" url="http://data.nowgoal.com/analysis.aspx?id=1117518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28" name="Connection1211" type="4" refreshedVersion="4" background="1" saveData="1">
    <webPr sourceData="1" parsePre="1" consecutive="1" textDates="1" xl2000="1" url="http://data.nowgoal.com/analysis.aspx?id=111810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29" name="Connection1212" type="4" refreshedVersion="4" background="1" saveData="1">
    <webPr sourceData="1" parsePre="1" consecutive="1" textDates="1" xl2000="1" url="http://www.nowgoal.net/analysis/10943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30" name="Connection1213" type="4" refreshedVersion="4" background="1" saveData="1">
    <webPr sourceData="1" parsePre="1" consecutive="1" textDates="1" xl2000="1" url="http://www.nowgoal.net/analysis/10943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31" name="Connection1214" type="4" refreshedVersion="4" background="1" saveData="1">
    <webPr sourceData="1" parsePre="1" consecutive="1" textDates="1" xl2000="1" url="http://www.nowgoal.net/analysis/11050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32" name="Connection1215" type="4" refreshedVersion="4" background="1" saveData="1">
    <webPr sourceData="1" parsePre="1" consecutive="1" textDates="1" xl2000="1" url="http://www.nowgoal.net/analysis/1105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33" name="Connection1216" type="4" refreshedVersion="4" background="1" saveData="1">
    <webPr sourceData="1" parsePre="1" consecutive="1" textDates="1" xl2000="1" url="http://www.nowgoal.net/analysis/11050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34" name="Connection1217" type="4" refreshedVersion="4" background="1" saveData="1">
    <webPr sourceData="1" parsePre="1" consecutive="1" textDates="1" xl2000="1" url="http://www.nowgoal.net/analysis/11050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35" name="Connection1218" type="4" refreshedVersion="4" background="1" saveData="1">
    <webPr sourceData="1" parsePre="1" consecutive="1" textDates="1" xl2000="1" url="http://data.nowgoal.com/analysis.aspx?id=1106508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36" name="Connection1219" type="4" refreshedVersion="4" background="1" saveData="1">
    <webPr sourceData="1" parsePre="1" consecutive="1" textDates="1" xl2000="1" url="http://data.nowgoal.com/analysis.aspx?id=1088747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37" name="Connection122" type="4" refreshedVersion="3" background="1" saveData="1">
    <webPr sourceData="1" parsePre="1" consecutive="1" textDates="1" xl2000="1" url="http://www.nowgoal.com/analysis/10365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38" name="Connection1220" type="4" refreshedVersion="4" background="1" saveData="1">
    <webPr sourceData="1" parsePre="1" consecutive="1" textDates="1" xl2000="1" url="http://data.nowgoal.com/analysis.aspx?id=108875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39" name="Connection1221" type="4" refreshedVersion="4" background="1" saveData="1">
    <webPr sourceData="1" parsePre="1" consecutive="1" textDates="1" xl2000="1" url="http://data.nowgoal.com/analysis.aspx?id=1088749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40" name="Connection1222" type="4" refreshedVersion="4" background="1" saveData="1">
    <webPr sourceData="1" parsePre="1" consecutive="1" textDates="1" xl2000="1" url="http://data.nowgoal.com/analysis.aspx?id=108875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41" name="Connection1223" type="4" refreshedVersion="4" background="1" saveData="1">
    <webPr sourceData="1" parsePre="1" consecutive="1" textDates="1" xl2000="1" url="http://data.nowgoal.com/analysis.aspx?id=108875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42" name="Connection1224" type="4" refreshedVersion="4" background="1" saveData="1">
    <webPr sourceData="1" parsePre="1" consecutive="1" textDates="1" xl2000="1" url="http://data.nowgoal.com/analysis.aspx?id=1088978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43" name="Connection1225" type="4" refreshedVersion="4" background="1" saveData="1">
    <webPr sourceData="1" parsePre="1" consecutive="1" textDates="1" xl2000="1" url="http://www.nowgoal.net/analysis/11031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44" name="Connection1226" type="4" refreshedVersion="4" background="1" saveData="1">
    <webPr sourceData="1" parsePre="1" consecutive="1" textDates="1" xl2000="1" url="http://www.nowgoal.net/analysis/11031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45" name="Connection1227" type="4" refreshedVersion="4" background="1" saveData="1">
    <webPr sourceData="1" parsePre="1" consecutive="1" textDates="1" xl2000="1" url="http://data.nowgoal.com/analysis.aspx?id=110729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46" name="Connection1228" type="4" refreshedVersion="4" background="1" saveData="1">
    <webPr sourceData="1" parsePre="1" consecutive="1" textDates="1" xl2000="1" url="http://www.nowgoal.net/analysis/11301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47" name="Connection1229" type="4" refreshedVersion="4" background="1" saveData="1">
    <webPr sourceData="1" parsePre="1" consecutive="1" textDates="1" xl2000="1" url="http://data.nowgoal.com/analysis.aspx?id=110527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48" name="Connection123" type="4" refreshedVersion="3" background="1" saveData="1">
    <webPr sourceData="1" parsePre="1" consecutive="1" textDates="1" xl2000="1" url="http://www.nowgoal.com/analysis/10365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49" name="Connection1230" type="4" refreshedVersion="4" background="1" saveData="1">
    <webPr sourceData="1" parsePre="1" consecutive="1" textDates="1" xl2000="1" url="http://www.nowgoal.net/analysis/10905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50" name="Connection1231" type="4" refreshedVersion="4" background="1" saveData="1">
    <webPr sourceData="1" parsePre="1" consecutive="1" textDates="1" xl2000="1" url="http://www.nowgoal.net/analysis/10905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51" name="Connection1232" type="4" refreshedVersion="4" background="1" saveData="1">
    <webPr sourceData="1" parsePre="1" consecutive="1" textDates="1" xl2000="1" url="http://www.nowgoal.net/analysis/10905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52" name="Connection1233" type="4" refreshedVersion="4" background="1" saveData="1">
    <webPr sourceData="1" parsePre="1" consecutive="1" textDates="1" xl2000="1" url="http://www.nowgoal.net/analysis/10905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53" name="Connection1234" type="4" refreshedVersion="4" background="1" saveData="1">
    <webPr sourceData="1" parsePre="1" consecutive="1" textDates="1" xl2000="1" url="http://www.nowgoal.net/analysis/11120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54" name="Connection1235" type="4" refreshedVersion="4" background="1" saveData="1">
    <webPr sourceData="1" parsePre="1" consecutive="1" textDates="1" xl2000="1" url="http://www.nowgoal.net/analysis/11120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55" name="Connection1236" type="4" refreshedVersion="4" background="1" saveData="1">
    <webPr sourceData="1" parsePre="1" consecutive="1" textDates="1" xl2000="1" url="http://www.nowgoal.net/analysis/11120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56" name="Connection1237" type="4" refreshedVersion="4" background="1" saveData="1">
    <webPr sourceData="1" parsePre="1" consecutive="1" textDates="1" xl2000="1" url="http://www.nowgoal.net/analysis/1112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57" name="Connection1238" type="4" refreshedVersion="4" background="1" saveData="1">
    <webPr sourceData="1" parsePre="1" consecutive="1" textDates="1" xl2000="1" url="http://www.nowgoal.net/analysis/11121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58" name="Connection1239" type="4" refreshedVersion="4" background="1" saveData="1">
    <webPr sourceData="1" parsePre="1" consecutive="1" textDates="1" xl2000="1" url="http://www.nowgoal.net/analysis/11121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59" name="Connection124" type="4" refreshedVersion="3" background="1" saveData="1">
    <webPr sourceData="1" parsePre="1" consecutive="1" textDates="1" xl2000="1" url="http://www.nowgoal.com/analysis/10365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60" name="Connection1240" type="4" refreshedVersion="4" background="1" saveData="1">
    <webPr sourceData="1" parsePre="1" consecutive="1" textDates="1" xl2000="1" url="http://www.nowgoal.net/analysis/11121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61" name="Connection1241" type="4" refreshedVersion="4" background="1" saveData="1">
    <webPr sourceData="1" parsePre="1" consecutive="1" textDates="1" xl2000="1" url="http://www.nowgoal.net/analysis/11078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62" name="Connection1242" type="4" refreshedVersion="4" background="1" saveData="1">
    <webPr sourceData="1" parsePre="1" consecutive="1" textDates="1" xl2000="1" url="http://www.nowgoal.net/analysis/11124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63" name="Connection1243" type="4" refreshedVersion="4" background="1" saveData="1">
    <webPr sourceData="1" parsePre="1" consecutive="1" textDates="1" xl2000="1" url="http://www.nowgoal.net/analysis/10887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64" name="Connection1244" type="4" refreshedVersion="4" background="1" saveData="1">
    <webPr sourceData="1" parsePre="1" consecutive="1" textDates="1" xl2000="1" url="http://data.nowgoal.com/analysis.aspx?id=112055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65" name="Connection1245" type="4" refreshedVersion="4" background="1" saveData="1">
    <webPr sourceData="1" parsePre="1" consecutive="1" textDates="1" xl2000="1" url="http://data.nowgoal.com/analysis.aspx?id=112055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66" name="Connection1246" type="4" refreshedVersion="4" background="1" saveData="1">
    <webPr sourceData="1" parsePre="1" consecutive="1" textDates="1" xl2000="1" url="http://www.nowgoal.com/analysis/11333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67" name="Connection1247" type="4" refreshedVersion="4" background="1" saveData="1">
    <webPr sourceData="1" parsePre="1" consecutive="1" textDates="1" xl2000="1" url="http://www.nowgoal.com/analysis/11100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68" name="Connection1248" type="4" refreshedVersion="4" background="1" saveData="1">
    <webPr sourceData="1" parsePre="1" consecutive="1" textDates="1" xl2000="1" url="http://www.nowgoal.com/analysis/11047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69" name="Connection1249" type="4" refreshedVersion="4" background="1" saveData="1">
    <webPr sourceData="1" parsePre="1" consecutive="1" textDates="1" xl2000="1" url="http://www.nowgoal.com/analysis/11120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70" name="Connection125" type="4" refreshedVersion="3" background="1" saveData="1">
    <webPr sourceData="1" parsePre="1" consecutive="1" textDates="1" xl2000="1" url="http://www.nowgoal.com/analysis/10365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71" name="Connection1250" type="4" refreshedVersion="4" background="1" saveData="1">
    <webPr sourceData="1" parsePre="1" consecutive="1" textDates="1" xl2000="1" url="http://www.nowgoal.com/analysis/11120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72" name="Connection1251" type="4" refreshedVersion="4" background="1" saveData="1">
    <webPr sourceData="1" parsePre="1" consecutive="1" textDates="1" xl2000="1" url="http://www.nowgoal.com/analysis/11124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73" name="Connection1252" type="4" refreshedVersion="4" background="1" saveData="1">
    <webPr sourceData="1" parsePre="1" consecutive="1" textDates="1" xl2000="1" url="http://www.nowgoal.com/analysis/11344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74" name="Connection1253" type="4" refreshedVersion="4" background="1" saveData="1">
    <webPr sourceData="1" parsePre="1" consecutive="1" textDates="1" xl2000="1" url="http://www.nowgoal.com/analysis/10970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75" name="Connection1254" type="4" refreshedVersion="4" background="1" saveData="1">
    <webPr sourceData="1" parsePre="1" consecutive="1" textDates="1" xl2000="1" url="http://www.nowgoal.com/analysis/10970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76" name="Connection1255" type="4" refreshedVersion="4" background="1" saveData="1">
    <webPr sourceData="1" parsePre="1" consecutive="1" textDates="1" xl2000="1" url="http://www.nowgoal.com/analysis/10970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77" name="Connection1256" type="4" refreshedVersion="4" background="1" saveData="1">
    <webPr sourceData="1" parsePre="1" consecutive="1" textDates="1" xl2000="1" url="http://data.nowgoal.com/analysis.aspx?id=110729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78" name="Connection1257" type="4" refreshedVersion="4" background="1" saveData="1">
    <webPr sourceData="1" parsePre="1" consecutive="1" textDates="1" xl2000="1" url="http://www.nowgoal.com/analysis/11301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79" name="Connection1258" type="4" refreshedVersion="4" background="1" saveData="1">
    <webPr sourceData="1" parsePre="1" consecutive="1" textDates="1" xl2000="1" url="http://data.nowgoal.com/analysis.aspx?id=109352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80" name="Connection1259" type="4" refreshedVersion="4" background="1" saveData="1">
    <webPr sourceData="1" parsePre="1" consecutive="1" textDates="1" xl2000="1" url="http://data.nowgoal.com/analysis.aspx?id=109352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81" name="Connection126" type="4" refreshedVersion="3" background="1" saveData="1">
    <webPr sourceData="1" parsePre="1" consecutive="1" textDates="1" xl2000="1" url="http://www.nowgoal.com/analysis/10365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82" name="Connection1260" type="4" refreshedVersion="4" background="1" saveData="1">
    <webPr sourceData="1" parsePre="1" consecutive="1" textDates="1" xl2000="1" url="http://data.nowgoal.com/analysis.aspx?id=109352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83" name="Connection1261" type="4" refreshedVersion="4" background="1" saveData="1">
    <webPr sourceData="1" parsePre="1" consecutive="1" textDates="1" xl2000="1" url="http://data.nowgoal.com/analysis.aspx?id=109352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84" name="Connection1262" type="4" refreshedVersion="4" background="1" saveData="1">
    <webPr sourceData="1" parsePre="1" consecutive="1" textDates="1" xl2000="1" url="http://www.nowgoal.com/analysis/10854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85" name="Connection1263" type="4" refreshedVersion="4" background="1" saveData="1">
    <webPr sourceData="1" parsePre="1" consecutive="1" textDates="1" xl2000="1" url="http://www.nowgoal.com/analysis/10854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86" name="Connection1264" type="4" refreshedVersion="4" background="1" saveData="1">
    <webPr sourceData="1" parsePre="1" consecutive="1" textDates="1" xl2000="1" url="http://www.nowgoal.com/analysis/1085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87" name="Connection1265" type="4" refreshedVersion="4" background="1" saveData="1">
    <webPr sourceData="1" parsePre="1" consecutive="1" textDates="1" xl2000="1" url="http://www.nowgoal.com/analysis/10854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88" name="Connection1266" type="4" refreshedVersion="4" background="1" saveData="1">
    <webPr sourceData="1" parsePre="1" consecutive="1" textDates="1" xl2000="1" url="http://www.nowgoal.com/analysis/10854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89" name="Connection1267" type="4" refreshedVersion="4" background="1" saveData="1">
    <webPr sourceData="1" parsePre="1" consecutive="1" textDates="1" xl2000="1" url="http://data.nowgoal.com/analysis.aspx?id=112055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90" name="Connection1268" type="4" refreshedVersion="4" background="1" saveData="1">
    <webPr sourceData="1" parsePre="1" consecutive="1" textDates="1" xl2000="1" url="http://data.nowgoal.com/analysis.aspx?id=112055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91" name="Connection1269" type="4" refreshedVersion="4" background="1" saveData="1">
    <webPr sourceData="1" parsePre="1" consecutive="1" textDates="1" xl2000="1" url="http://data.nowgoal.com/analysis.aspx?id=1120549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92" name="Connection127" type="4" refreshedVersion="3" background="1" saveData="1">
    <webPr sourceData="1" parsePre="1" consecutive="1" textDates="1" xl2000="1" url="http://www.nowgoal.com/analysis/10540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93" name="Connection1270" type="4" refreshedVersion="4" background="1" saveData="1">
    <webPr sourceData="1" parsePre="1" consecutive="1" textDates="1" xl2000="1" url="http://data.nowgoal.com/analysis.aspx?id=112129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94" name="Connection1271" type="4" refreshedVersion="4" background="1" saveData="1">
    <webPr sourceData="1" parsePre="1" consecutive="1" textDates="1" xl2000="1" url="http://data.nowgoal.com/analysis.aspx?id=112055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95" name="Connection1272" type="4" refreshedVersion="4" background="1" saveData="1">
    <webPr sourceData="1" parsePre="1" consecutive="1" textDates="1" xl2000="1" url="http://data.nowgoal.com/analysis.aspx?id=112142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96" name="Connection1273" type="4" refreshedVersion="4" background="1" saveData="1">
    <webPr sourceData="1" parsePre="1" consecutive="1" textDates="1" xl2000="1" url="http://data.nowgoal.com/analysis.aspx?id=112142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97" name="Connection1274" type="4" refreshedVersion="4" background="1" saveData="1">
    <webPr sourceData="1" parsePre="1" consecutive="1" textDates="1" xl2000="1" url="http://data.nowgoal.com/analysis.aspx?id=112142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98" name="Connection1275" type="4" refreshedVersion="4" background="1" saveData="1">
    <webPr sourceData="1" parsePre="1" consecutive="1" textDates="1" xl2000="1" url="http://data.nowgoal.com/analysis.aspx?id=112391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499" name="Connection1276" type="4" refreshedVersion="4" background="1" saveData="1">
    <webPr sourceData="1" parsePre="1" consecutive="1" textDates="1" xl2000="1" url="http://data.nowgoal.com/analysis.aspx?id=112391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00" name="Connection1277" type="4" refreshedVersion="4" background="1" saveData="1">
    <webPr sourceData="1" parsePre="1" consecutive="1" textDates="1" xl2000="1" url="http://www.nowgoal.com/analysis/10896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01" name="Connection1278" type="4" refreshedVersion="4" background="1" saveData="1">
    <webPr sourceData="1" parsePre="1" consecutive="1" textDates="1" xl2000="1" url="http://www.nowgoal.net/analysis/10877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02" name="Connection1279" type="4" refreshedVersion="4" background="1" saveData="1">
    <webPr sourceData="1" parsePre="1" consecutive="1" textDates="1" xl2000="1" url="http://www.nowgoal.net/analysis/11368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03" name="Connection128" type="4" refreshedVersion="3" background="1" saveData="1">
    <webPr sourceData="1" parsePre="1" consecutive="1" textDates="1" xl2000="1" url="http://www.nowgoal.com/analysis/10492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04" name="Connection1280" type="4" refreshedVersion="4" background="1" saveData="1">
    <webPr sourceData="1" parsePre="1" consecutive="1" textDates="1" xl2000="1" url="http://www.nowgoal.net/analysis/11212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05" name="Connection1281" type="4" refreshedVersion="4" background="1" saveData="1">
    <webPr sourceData="1" parsePre="1" consecutive="1" textDates="1" xl2000="1" url="http://www.nowgoal.net/analysis/11212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06" name="Connection1282" type="4" refreshedVersion="4" background="1" saveData="1">
    <webPr sourceData="1" parsePre="1" consecutive="1" textDates="1" xl2000="1" url="http://data.nowgoal.com/analysis.aspx?id=108942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07" name="Connection1283" type="4" refreshedVersion="4" background="1" saveData="1">
    <webPr sourceData="1" parsePre="1" consecutive="1" textDates="1" xl2000="1" url="http://data.nowgoal.com/analysis.aspx?id=108898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08" name="Connection1284" type="4" refreshedVersion="4" background="1" saveData="1">
    <webPr sourceData="1" parsePre="1" consecutive="1" textDates="1" xl2000="1" url="http://data.nowgoal.com/analysis.aspx?id=109919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09" name="Connection1285" type="4" refreshedVersion="4" background="1" saveData="1">
    <webPr sourceData="1" parsePre="1" consecutive="1" textDates="1" xl2000="1" url="http://data.nowgoal.com/analysis.aspx?id=112055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10" name="Connection1286" type="4" refreshedVersion="4" background="1" saveData="1">
    <webPr sourceData="1" parsePre="1" consecutive="1" textDates="1" xl2000="1" url="http://data.nowgoal.com/analysis.aspx?id=1120549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11" name="Connection1287" type="4" refreshedVersion="4" background="1" saveData="1">
    <webPr sourceData="1" parsePre="1" consecutive="1" textDates="1" xl2000="1" url="http://data.nowgoal.com/analysis.aspx?id=112055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12" name="Connection1288" type="4" refreshedVersion="4" background="1" saveData="1">
    <webPr sourceData="1" parsePre="1" consecutive="1" textDates="1" xl2000="1" url="http://data.nowgoal.com/analysis.aspx?id=113683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13" name="Connection1289" type="4" refreshedVersion="4" background="1" saveData="1">
    <webPr sourceData="1" parsePre="1" consecutive="1" textDates="1" xl2000="1" url="http://data.nowgoal.com/analysis.aspx?id=113683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14" name="Connection129" type="4" refreshedVersion="3" background="1" saveData="1">
    <webPr sourceData="1" parsePre="1" consecutive="1" textDates="1" xl2000="1" url="http://www.nowgoal.com/analysis/10492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15" name="Connection1290" type="4" refreshedVersion="4" background="1" saveData="1">
    <webPr sourceData="1" parsePre="1" consecutive="1" textDates="1" xl2000="1" url="http://www.nowgoal.com/analysis/1085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16" name="Connection1291" type="4" refreshedVersion="4" background="1" saveData="1">
    <webPr sourceData="1" parsePre="1" consecutive="1" textDates="1" xl2000="1" url="http://data.nowgoal.com/analysis.aspx?id=1088747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17" name="Connection1292" type="4" refreshedVersion="4" background="1" saveData="1">
    <webPr sourceData="1" parsePre="1" consecutive="1" textDates="1" xl2000="1" url="http://data.nowgoal.com/analysis.aspx?id=1088978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18" name="Connection1293" type="4" refreshedVersion="4" background="1" saveData="1">
    <webPr sourceData="1" parsePre="1" consecutive="1" textDates="1" xl2000="1" url="http://data.nowgoal.com/analysis.aspx?id=108967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19" name="Connection1294" type="4" refreshedVersion="4" background="1" saveData="1">
    <webPr sourceData="1" parsePre="1" consecutive="1" textDates="1" xl2000="1" url="http://data.nowgoal.com/analysis.aspx?id=109919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20" name="Connection1295" type="4" refreshedVersion="4" background="1" saveData="1">
    <webPr sourceData="1" parsePre="1" consecutive="1" textDates="1" xl2000="1" url="http://data.nowgoal.com/analysis.aspx?id=111733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21" name="Connection1296" type="4" refreshedVersion="4" background="1" saveData="1">
    <webPr sourceData="1" parsePre="1" consecutive="1" textDates="1" xl2000="1" url="http://data.nowgoal.com/analysis.aspx?id=109938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22" name="Connection1297" type="4" refreshedVersion="4" background="1" saveData="1">
    <webPr sourceData="1" parsePre="1" consecutive="1" textDates="1" xl2000="1" url="http://data.nowgoal.com/analysis.aspx?id=109938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23" name="Connection1298" type="4" refreshedVersion="4" background="1" saveData="1">
    <webPr sourceData="1" parsePre="1" consecutive="1" textDates="1" xl2000="1" url="http://data.nowgoal.com/analysis.aspx?id=109938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24" name="Connection1299" type="4" refreshedVersion="4" background="1" saveData="1">
    <webPr sourceData="1" parsePre="1" consecutive="1" textDates="1" xl2000="1" url="http://data.nowgoal.com/analysis.aspx?id=111733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25" name="Connection13" type="4" refreshedVersion="3" background="1" saveData="1">
    <webPr sourceData="1" parsePre="1" consecutive="1" textDates="1" xl2000="1" url="http://www.nowgoal.com/analysis/9893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26" name="Connection130" type="4" refreshedVersion="3" background="1" saveData="1">
    <webPr sourceData="1" parsePre="1" consecutive="1" textDates="1" xl2000="1" url="http://www.nowgoal.com/analysis/10496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27" name="Connection1300" type="4" refreshedVersion="4" background="1" saveData="1">
    <webPr sourceData="1" parsePre="1" consecutive="1" textDates="1" xl2000="1" url="http://data.nowgoal.com/analysis.aspx?id=111733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28" name="Connection1301" type="4" refreshedVersion="4" background="1" saveData="1">
    <webPr sourceData="1" parsePre="1" consecutive="1" textDates="1" xl2000="1" url="http://data.nowgoal.com/analysis.aspx?id=108967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29" name="Connection1302" type="4" refreshedVersion="4" background="1" saveData="1">
    <webPr sourceData="1" parsePre="1" consecutive="1" textDates="1" xl2000="1" url="http://data.nowgoal.com/analysis.aspx?id=112391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30" name="Connection1303" type="4" refreshedVersion="4" background="1" saveData="1">
    <webPr sourceData="1" parsePre="1" consecutive="1" textDates="1" xl2000="1" url="http://data.nowgoal.com/analysis.aspx?id=109938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31" name="Connection1304" type="4" refreshedVersion="4" background="1" saveData="1">
    <webPr sourceData="1" parsePre="1" consecutive="1" textDates="1" xl2000="1" url="http://data.nowgoal.com/analysis.aspx?id=109938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32" name="Connection1305" type="4" refreshedVersion="4" background="1" saveData="1">
    <webPr sourceData="1" parsePre="1" consecutive="1" textDates="1" xl2000="1" url="http://www.nowgoal.net/analysis/11301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33" name="Connection1306" type="4" refreshedVersion="4" background="1" saveData="1">
    <webPr sourceData="1" parsePre="1" consecutive="1" textDates="1" xl2000="1" url="http://www.nowgoal.net/analysis/10905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34" name="Connection1307" type="4" refreshedVersion="4" background="1" saveData="1">
    <webPr sourceData="1" parsePre="1" consecutive="1" textDates="1" xl2000="1" url="http://data.nowgoal.com/analysis.aspx?id=109938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35" name="Connection1308" type="4" refreshedVersion="4" background="1" saveData="1">
    <webPr sourceData="1" parsePre="1" consecutive="1" textDates="1" xl2000="1" url="http://www.nowgoal.net/analysis/11266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36" name="Connection1309" type="4" refreshedVersion="4" background="1" saveData="1">
    <webPr sourceData="1" parsePre="1" consecutive="1" textDates="1" xl2000="1" url="http://data.nowgoal.com/analysis.aspx?id=109919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37" name="Connection131" type="4" refreshedVersion="3" background="1" saveData="1">
    <webPr sourceData="1" parsePre="1" consecutive="1" textDates="1" xl2000="1" url="http://www.nowgoal.com/analysis/10496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38" name="Connection1310" type="4" refreshedVersion="4" background="1" saveData="1">
    <webPr sourceData="1" parsePre="1" consecutive="1" textDates="1" xl2000="1" url="http://www.nowgoal.net/analysis/10854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39" name="Connection1311" type="4" refreshedVersion="4" background="1" saveData="1">
    <webPr sourceData="1" parsePre="1" consecutive="1" textDates="1" xl2000="1" url="http://www.nowgoal.net/analysis/11121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40" name="Connection1312" type="4" refreshedVersion="4" background="1" saveData="1">
    <webPr sourceData="1" parsePre="1" consecutive="1" textDates="1" xl2000="1" url="http://www.nowgoal.net/analysis/11176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41" name="Connection1313" type="4" refreshedVersion="4" background="1" saveData="1">
    <webPr sourceData="1" parsePre="1" consecutive="1" textDates="1" xl2000="1" url="http://data.nowgoal.com/analysis.aspx?id=109919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42" name="Connection1314" type="4" refreshedVersion="4" background="1" saveData="1">
    <webPr sourceData="1" parsePre="1" consecutive="1" textDates="1" xl2000="1" url="http://www.nowgoal.net/analysis/1112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43" name="Connection1315" type="4" refreshedVersion="4" background="1" saveData="1">
    <webPr sourceData="1" parsePre="1" consecutive="1" textDates="1" xl2000="1" url="http://data.nowgoal.com/analysis.aspx?id=1120549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44" name="Connection1316" type="4" refreshedVersion="4" background="1" saveData="1">
    <webPr sourceData="1" parsePre="1" consecutive="1" textDates="1" xl2000="1" url="http://data.nowgoal.com/analysis.aspx?id=112055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45" name="Connection1317" type="4" refreshedVersion="4" background="1" saveData="1">
    <webPr sourceData="1" parsePre="1" consecutive="1" textDates="1" xl2000="1" url="http://www.nowgoal.net/analysis/10887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46" name="Connection1318" type="4" refreshedVersion="4" background="1" saveData="1">
    <webPr sourceData="1" parsePre="1" consecutive="1" textDates="1" xl2000="1" url="http://www.nowgoal.net/analysis/11239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47" name="Connection1319" type="4" refreshedVersion="4" background="1" saveData="1">
    <webPr sourceData="1" parsePre="1" consecutive="1" textDates="1" xl2000="1" url="http://www.nowgoal.net/analysis/10991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48" name="Connection132" type="4" refreshedVersion="3" background="1" saveData="1">
    <webPr sourceData="1" parsePre="1" consecutive="1" textDates="1" xl2000="1" url="http://www.nowgoal.com/analysis/10496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49" name="Connection1320" type="4" refreshedVersion="4" background="1" saveData="1">
    <webPr sourceData="1" parsePre="1" consecutive="1" textDates="1" xl2000="1" url="http://www.nowgoal.net/analysis/10991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50" name="Connection1321" type="4" refreshedVersion="4" background="1" saveData="1">
    <webPr sourceData="1" parsePre="1" consecutive="1" textDates="1" xl2000="1" url="http://www.nowgoal.net/analysis/10887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51" name="Connection1322" type="4" refreshedVersion="4" background="1" saveData="1">
    <webPr sourceData="1" parsePre="1" consecutive="1" textDates="1" xl2000="1" url="http://www.nowgoal.net/analysis/10887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52" name="Connection1323" type="4" refreshedVersion="4" background="1" saveData="1">
    <webPr sourceData="1" parsePre="1" consecutive="1" textDates="1" xl2000="1" url="http://www.nowgoal.net/analysis/11100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53" name="Connection1324" type="4" refreshedVersion="4" background="1" saveData="1">
    <webPr sourceData="1" parsePre="1" consecutive="1" textDates="1" xl2000="1" url="http://www.nowgoal.net/analysis/11239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54" name="Connection1325" type="4" refreshedVersion="4" background="1" saveData="1">
    <webPr sourceData="1" parsePre="1" consecutive="1" textDates="1" xl2000="1" url="http://www.nowgoal.net/analysis/11274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55" name="Connection1326" type="4" refreshedVersion="4" background="1" saveData="1">
    <webPr sourceData="1" parsePre="1" consecutive="1" textDates="1" xl2000="1" url="http://www.nowgoal.net/analysis/11239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56" name="Connection1327" type="4" refreshedVersion="4" background="1" saveData="1">
    <webPr sourceData="1" parsePre="1" consecutive="1" textDates="1" xl2000="1" url="http://www.nowgoal.net/analysis/11100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57" name="Connection1328" type="4" refreshedVersion="4" background="1" saveData="1">
    <webPr sourceData="1" parsePre="1" consecutive="1" textDates="1" xl2000="1" url="http://www.nowgoal.net/analysis/11023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58" name="Connection1329" type="4" refreshedVersion="4" background="1" saveData="1">
    <webPr sourceData="1" parsePre="1" consecutive="1" textDates="1" xl2000="1" url="http://data.nowgoal.com/analysis.aspx?id=110236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59" name="Connection133" type="4" refreshedVersion="3" background="1" saveData="1">
    <webPr sourceData="1" parsePre="1" consecutive="1" textDates="1" xl2000="1" url="http://www.nowgoal.com/analysis/10496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60" name="Connection1330" type="4" refreshedVersion="4" background="1" saveData="1">
    <webPr sourceData="1" parsePre="1" consecutive="1" textDates="1" xl2000="1" url="http://data.nowgoal.com/analysis.aspx?id=112142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61" name="Connection1331" type="4" refreshedVersion="4" background="1" saveData="1">
    <webPr sourceData="1" parsePre="1" consecutive="1" textDates="1" xl2000="1" url="http://www.nowgoal.net/analysis/11023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62" name="Connection1332" type="4" refreshedVersion="4" background="1" saveData="1">
    <webPr sourceData="1" parsePre="1" consecutive="1" textDates="1" xl2000="1" url="http://data.nowgoal.com/analysis.aspx?id=112142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63" name="Connection1333" type="4" refreshedVersion="4" background="1" saveData="1">
    <webPr sourceData="1" parsePre="1" consecutive="1" textDates="1" xl2000="1" url="http://www.nowgoal.net/analysis/11100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64" name="Connection1334" type="4" refreshedVersion="4" background="1" saveData="1">
    <webPr sourceData="1" parsePre="1" consecutive="1" textDates="1" xl2000="1" url="http://www.nowgoal.net/analysis/11354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65" name="Connection1335" type="4" refreshedVersion="4" background="1" saveData="1">
    <webPr sourceData="1" parsePre="1" consecutive="1" textDates="1" xl2000="1" url="http://www.nowgoal.net/analysis/11361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66" name="Connection1336" type="4" refreshedVersion="4" background="1" saveData="1">
    <webPr sourceData="1" parsePre="1" consecutive="1" textDates="1" xl2000="1" url="http://www.nowgoal.net/analysis/11361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67" name="Connection1337" type="4" refreshedVersion="4" background="1" saveData="1">
    <webPr sourceData="1" parsePre="1" consecutive="1" textDates="1" xl2000="1" url="http://www.nowgoal.net/analysis/10833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68" name="Connection1338" type="4" refreshedVersion="4" background="1" saveData="1">
    <webPr sourceData="1" parsePre="1" consecutive="1" textDates="1" xl2000="1" url="http://www.nowgoal.net/analysis/11361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69" name="Connection1339" type="4" refreshedVersion="4" background="1" saveData="1">
    <webPr sourceData="1" parsePre="1" consecutive="1" textDates="1" xl2000="1" url="http://www.nowgoal.net/analysis/11415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70" name="Connection134" type="4" refreshedVersion="3" background="1" saveData="1">
    <webPr sourceData="1" parsePre="1" consecutive="1" textDates="1" xl2000="1" url="http://www.nowgoal.com/analysis/10496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71" name="Connection1340" type="4" refreshedVersion="4" background="1" saveData="1">
    <webPr sourceData="1" parsePre="1" consecutive="1" textDates="1" xl2000="1" url="http://www.nowgoal.com/analysis/11352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72" name="Connection1341" type="4" refreshedVersion="4" background="1" saveData="1">
    <webPr sourceData="1" parsePre="1" consecutive="1" textDates="1" xl2000="1" url="http://www.nowgoal.com/analysis/11352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73" name="Connection1342" type="4" refreshedVersion="4" background="1" saveData="1">
    <webPr sourceData="1" parsePre="1" consecutive="1" textDates="1" xl2000="1" url="http://www.nowgoal.com/analysis/11352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74" name="Connection1343" type="4" refreshedVersion="4" background="1" saveData="1">
    <webPr sourceData="1" parsePre="1" consecutive="1" textDates="1" xl2000="1" url="http://www.nowgoal.com/analysis/11352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75" name="Connection1344" type="4" refreshedVersion="4" background="1" saveData="1">
    <webPr sourceData="1" parsePre="1" consecutive="1" textDates="1" xl2000="1" url="http://www.nowgoal.com/analysis/11352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76" name="Connection1345" type="4" refreshedVersion="4" background="1" saveData="1">
    <webPr sourceData="1" parsePre="1" consecutive="1" textDates="1" xl2000="1" url="http://www.nowgoal.com/analysis/11571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77" name="Connection1346" type="4" refreshedVersion="4" background="1" saveData="1">
    <webPr sourceData="1" parsePre="1" consecutive="1" textDates="1" xl2000="1" url="http://www.nowgoal.com/analysis/11571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78" name="Connection1347" type="4" refreshedVersion="4" background="1" saveData="1">
    <webPr sourceData="1" parsePre="1" consecutive="1" textDates="1" xl2000="1" url="http://www.nowgoal.com/analysis/11352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79" name="Connection1348" type="4" refreshedVersion="4" background="1" saveData="1">
    <webPr sourceData="1" parsePre="1" consecutive="1" textDates="1" xl2000="1" url="http://www.nowgoal.com/analysis/11306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80" name="Connection1349" type="4" refreshedVersion="4" background="1" saveData="1">
    <webPr sourceData="1" parsePre="1" consecutive="1" textDates="1" xl2000="1" url="http://www.nowgoal.com/analysis/11352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81" name="Connection135" type="4" refreshedVersion="3" background="1" saveData="1">
    <webPr sourceData="1" parsePre="1" consecutive="1" textDates="1" xl2000="1" url="http://www.nowgoal.com/analysis/10500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82" name="Connection1350" type="4" refreshedVersion="4" background="1" saveData="1">
    <webPr sourceData="1" parsePre="1" consecutive="1" textDates="1" xl2000="1" url="http://www.nowgoal.com/analysis/11352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83" name="Connection1351" type="4" refreshedVersion="4" background="1" saveData="1">
    <webPr sourceData="1" parsePre="1" consecutive="1" textDates="1" xl2000="1" url="http://www.nowgoal.com/analysis/10804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84" name="Connection1352" type="4" refreshedVersion="4" background="1" saveData="1">
    <webPr sourceData="1" parsePre="1" consecutive="1" textDates="1" xl2000="1" url="http://www.nowgoal.com/analysis/10804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85" name="Connection1353" type="4" refreshedVersion="4" background="1" saveData="1">
    <webPr sourceData="1" parsePre="1" consecutive="1" textDates="1" xl2000="1" url="http://www.nowgoal.com/analysis/11302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86" name="Connection1354" type="4" refreshedVersion="4" background="1" saveData="1">
    <webPr sourceData="1" parsePre="1" consecutive="1" textDates="1" xl2000="1" url="http://www.nowgoal.com/analysis/11302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87" name="Connection1355" type="4" refreshedVersion="4" background="1" saveData="1">
    <webPr sourceData="1" parsePre="1" consecutive="1" textDates="1" xl2000="1" url="http://www.nowgoal.com/analysis/11302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88" name="Connection1356" type="4" refreshedVersion="4" background="1" saveData="1">
    <webPr sourceData="1" parsePre="1" consecutive="1" textDates="1" xl2000="1" url="http://www.nowgoal.com/analysis/11302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89" name="Connection1357" type="4" refreshedVersion="4" background="1" saveData="1">
    <webPr sourceData="1" parsePre="1" consecutive="1" textDates="1" xl2000="1" url="http://www.nowgoal.com/analysis/11302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90" name="Connection1358" type="4" refreshedVersion="4" background="1" saveData="1">
    <webPr sourceData="1" parsePre="1" consecutive="1" textDates="1" xl2000="1" url="http://www.nowgoal.com/analysis/11302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91" name="Connection1359" type="4" refreshedVersion="4" background="1" saveData="1">
    <webPr sourceData="1" parsePre="1" consecutive="1" textDates="1" xl2000="1" url="http://www.nowgoal.com/analysis/11312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92" name="Connection136" type="4" refreshedVersion="3" background="1" saveData="1">
    <webPr sourceData="1" parsePre="1" consecutive="1" textDates="1" xl2000="1" url="http://www.nowgoal.com/analysis/10500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93" name="Connection1360" type="4" refreshedVersion="4" background="1" saveData="1">
    <webPr sourceData="1" parsePre="1" consecutive="1" textDates="1" xl2000="1" url="http://www.nowgoal.com/analysis/11302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94" name="Connection1361" type="4" refreshedVersion="4" background="1" saveData="1">
    <webPr sourceData="1" parsePre="1" consecutive="1" textDates="1" xl2000="1" url="http://www.nowgoal.com/analysis/11312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95" name="Connection1362" type="4" refreshedVersion="4" background="1" saveData="1">
    <webPr sourceData="1" parsePre="1" consecutive="1" textDates="1" xl2000="1" url="http://www.nowgoal.com/analysis/11312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96" name="Connection1363" type="4" refreshedVersion="4" background="1" saveData="1">
    <webPr sourceData="1" parsePre="1" consecutive="1" textDates="1" xl2000="1" url="http://www.nowgoal.com/analysis/11312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97" name="Connection1364" type="4" refreshedVersion="4" background="1" saveData="1">
    <webPr sourceData="1" parsePre="1" consecutive="1" textDates="1" xl2000="1" url="http://www.nowgoal.com/analysis/11312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98" name="Connection1365" type="4" refreshedVersion="4" background="1" saveData="1">
    <webPr sourceData="1" parsePre="1" consecutive="1" textDates="1" xl2000="1" url="http://www.nowgoal.com/analysis/11312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599" name="Connection1366" type="4" refreshedVersion="4" background="1" saveData="1">
    <webPr sourceData="1" parsePre="1" consecutive="1" textDates="1" xl2000="1" url="http://www.nowgoal.com/analysis/11312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00" name="Connection1367" type="4" refreshedVersion="4" background="1" saveData="1">
    <webPr sourceData="1" parsePre="1" consecutive="1" textDates="1" xl2000="1" url="http://www.nowgoal.com/analysis/11312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01" name="Connection1368" type="4" refreshedVersion="4" background="1" saveData="1">
    <webPr sourceData="1" parsePre="1" consecutive="1" textDates="1" xl2000="1" url="http://www.nowgoal.com/analysis/11312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02" name="Connection1369" type="4" refreshedVersion="4" background="1" saveData="1">
    <webPr sourceData="1" parsePre="1" consecutive="1" textDates="1" xl2000="1" url="http://www.nowgoal.com/analysis/11324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03" name="Connection137" type="4" refreshedVersion="3" background="1" saveData="1">
    <webPr sourceData="1" parsePre="1" consecutive="1" textDates="1" xl2000="1" url="http://www.nowgoal.com/analysis/10834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04" name="Connection1370" type="4" refreshedVersion="4" background="1" saveData="1">
    <webPr sourceData="1" parsePre="1" consecutive="1" textDates="1" xl2000="1" url="http://www.nowgoal.com/analysis/1132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05" name="Connection1371" type="4" refreshedVersion="4" background="1" saveData="1">
    <webPr sourceData="1" parsePre="1" consecutive="1" textDates="1" xl2000="1" url="http://www.nowgoal.com/analysis/11324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06" name="Connection1372" type="4" refreshedVersion="4" background="1" saveData="1">
    <webPr sourceData="1" parsePre="1" consecutive="1" textDates="1" xl2000="1" url="http://www.nowgoal.com/analysis/11324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07" name="Connection1373" type="4" refreshedVersion="4" background="1" saveData="1">
    <webPr sourceData="1" parsePre="1" consecutive="1" textDates="1" xl2000="1" url="http://www.nowgoal.com/analysis/1132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08" name="Connection1374" type="4" refreshedVersion="4" background="1" saveData="1">
    <webPr sourceData="1" parsePre="1" consecutive="1" textDates="1" xl2000="1" url="http://www.nowgoal.com/analysis/1132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09" name="Connection1375" type="4" refreshedVersion="4" background="1" saveData="1">
    <webPr sourceData="1" parsePre="1" consecutive="1" textDates="1" xl2000="1" url="http://www.nowgoal.com/analysis/11324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10" name="Connection1376" type="4" refreshedVersion="4" background="1" saveData="1">
    <webPr sourceData="1" parsePre="1" consecutive="1" textDates="1" xl2000="1" url="http://www.nowgoal.com/analysis/11324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11" name="Connection1377" type="4" refreshedVersion="4" background="1" saveData="1">
    <webPr sourceData="1" parsePre="1" consecutive="1" textDates="1" xl2000="1" url="http://www.nowgoal.com/analysis/11324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12" name="Connection1378" type="4" refreshedVersion="4" background="1" saveData="1">
    <webPr sourceData="1" parsePre="1" consecutive="1" textDates="1" xl2000="1" url="http://www.nowgoal.com/analysis/11324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13" name="Connection1379" type="4" refreshedVersion="4" background="1" saveData="1">
    <webPr sourceData="1" parsePre="1" consecutive="1" textDates="1" xl2000="1" url="http://www.nowgoal.com/analysis/11324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14" name="Connection138" type="4" refreshedVersion="3" background="1" saveData="1">
    <webPr sourceData="1" parsePre="1" consecutive="1" textDates="1" xl2000="1" url="http://www.nowgoal.com/analysis/10500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15" name="Connection1380" type="4" refreshedVersion="4" background="1" saveData="1">
    <webPr sourceData="1" parsePre="1" consecutive="1" textDates="1" xl2000="1" url="http://www.nowgoal.com/analysis/11324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16" name="Connection1381" type="4" refreshedVersion="4" background="1" saveData="1">
    <webPr sourceData="1" parsePre="1" consecutive="1" textDates="1" xl2000="1" url="http://www.nowgoal.com/analysis/11324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17" name="Connection1382" type="4" refreshedVersion="4" background="1" saveData="1">
    <webPr sourceData="1" parsePre="1" consecutive="1" textDates="1" xl2000="1" url="http://www.nowgoal.com/analysis/11355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18" name="Connection1383" type="4" refreshedVersion="4" background="1" saveData="1">
    <webPr sourceData="1" parsePre="1" consecutive="1" textDates="1" xl2000="1" url="http://www.nowgoal.com/analysis/11355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19" name="Connection1384" type="4" refreshedVersion="4" background="1" saveData="1">
    <webPr sourceData="1" parsePre="1" consecutive="1" textDates="1" xl2000="1" url="http://www.nowgoal.com/analysis/11355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20" name="Connection1385" type="4" refreshedVersion="4" background="1" saveData="1">
    <webPr sourceData="1" parsePre="1" consecutive="1" textDates="1" xl2000="1" url="http://www.nowgoal.com/analysis/11355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21" name="Connection1386" type="4" refreshedVersion="4" background="1" saveData="1">
    <webPr sourceData="1" parsePre="1" consecutive="1" textDates="1" xl2000="1" url="http://www.nowgoal.com/analysis/11355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22" name="Connection1387" type="4" refreshedVersion="4" background="1" saveData="1">
    <webPr sourceData="1" parsePre="1" consecutive="1" textDates="1" xl2000="1" url="http://www.nowgoal.com/analysis/11355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23" name="Connection1388" type="4" refreshedVersion="4" background="1" saveData="1">
    <webPr sourceData="1" parsePre="1" consecutive="1" textDates="1" xl2000="1" url="http://www.nowgoal.com/analysis/11355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24" name="Connection1389" type="4" refreshedVersion="4" background="1" saveData="1">
    <webPr sourceData="1" parsePre="1" consecutive="1" textDates="1" xl2000="1" url="http://www.nowgoal.com/analysis/11355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25" name="Connection139" type="4" refreshedVersion="3" background="1" saveData="1">
    <webPr sourceData="1" parsePre="1" consecutive="1" textDates="1" xl2000="1" url="http://www.nowgoal.com/analysis/10500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26" name="Connection1390" type="4" refreshedVersion="4" background="1" saveData="1">
    <webPr sourceData="1" parsePre="1" consecutive="1" textDates="1" xl2000="1" url="http://www.nowgoal.com/analysis/11355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27" name="Connection1391" type="4" refreshedVersion="4" background="1" saveData="1">
    <webPr sourceData="1" parsePre="1" consecutive="1" textDates="1" xl2000="1" url="http://www.nowgoal.com/analysis/11355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28" name="Connection1392" type="4" refreshedVersion="4" background="1" saveData="1">
    <webPr sourceData="1" parsePre="1" consecutive="1" textDates="1" xl2000="1" url="http://www.nowgoal.com/analysis/11355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29" name="Connection1393" type="4" refreshedVersion="4" background="1" saveData="1">
    <webPr sourceData="1" parsePre="1" consecutive="1" textDates="1" xl2000="1" url="http://www.nowgoal.com/analysis/11355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30" name="Connection1394" type="4" refreshedVersion="4" background="1" saveData="1">
    <webPr sourceData="1" parsePre="1" consecutive="1" textDates="1" xl2000="1" url="http://www.nowgoal.com/analysis/11755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31" name="Connection1395" type="4" refreshedVersion="4" background="1" saveData="1">
    <webPr sourceData="1" parsePre="1" consecutive="1" textDates="1" xl2000="1" url="http://www.nowgoal.com/analysis/11755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32" name="Connection1396" type="4" refreshedVersion="4" background="1" saveData="1">
    <webPr sourceData="1" parsePre="1" consecutive="1" textDates="1" xl2000="1" url="http://www.nowgoal.com/analysis/1175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33" name="Connection1397" type="4" refreshedVersion="4" background="1" saveData="1">
    <webPr sourceData="1" parsePre="1" consecutive="1" textDates="1" xl2000="1" url="http://www.nowgoal.com/analysis/11755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34" name="Connection1398" type="4" refreshedVersion="4" background="1" saveData="1">
    <webPr sourceData="1" parsePre="1" consecutive="1" textDates="1" xl2000="1" url="http://www.nowgoal.com/analysis/11755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35" name="Connection1399" type="4" refreshedVersion="4" background="1" saveData="1">
    <webPr sourceData="1" parsePre="1" consecutive="1" textDates="1" xl2000="1" url="http://www.nowgoal.com/analysis/11755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36" name="Connection14" type="4" refreshedVersion="3" background="1" saveData="1">
    <webPr sourceData="1" parsePre="1" consecutive="1" textDates="1" xl2000="1" url="http://www.nowgoal.com/analysis/9947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37" name="Connection140" type="4" refreshedVersion="3" background="1" saveData="1">
    <webPr sourceData="1" parsePre="1" consecutive="1" textDates="1" xl2000="1" url="http://www.nowgoal.com/analysis/9940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38" name="Connection1400" type="4" refreshedVersion="4" background="1" saveData="1">
    <webPr sourceData="1" parsePre="1" consecutive="1" textDates="1" xl2000="1" url="http://www.nowgoal.com/analysis/11755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39" name="Connection1401" type="4" refreshedVersion="4" background="1" saveData="1">
    <webPr sourceData="1" parsePre="1" consecutive="1" textDates="1" xl2000="1" url="http://www.nowgoal.com/analysis/11755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40" name="Connection1402" type="4" refreshedVersion="4" background="1" saveData="1">
    <webPr sourceData="1" parsePre="1" consecutive="1" textDates="1" xl2000="1" url="http://www.nowgoal.com/analysis/11755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41" name="Connection1403" type="4" refreshedVersion="4" background="1" saveData="1">
    <webPr sourceData="1" parsePre="1" consecutive="1" textDates="1" xl2000="1" url="http://www.nowgoal.com/analysis/11755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42" name="Connection1404" type="4" refreshedVersion="4" background="1" saveData="1">
    <webPr sourceData="1" parsePre="1" consecutive="1" textDates="1" xl2000="1" url="http://www.nowgoal.com/analysis/11755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43" name="Connection1405" type="4" refreshedVersion="4" background="1" saveData="1">
    <webPr sourceData="1" parsePre="1" consecutive="1" textDates="1" xl2000="1" url="http://www.nowgoal.com/analysis/11696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44" name="Connection1406" type="4" refreshedVersion="4" background="1" saveData="1">
    <webPr sourceData="1" parsePre="1" consecutive="1" textDates="1" xl2000="1" url="http://www.nowgoal.com/analysis/11696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45" name="Connection1407" type="4" refreshedVersion="4" background="1" saveData="1">
    <webPr sourceData="1" parsePre="1" consecutive="1" textDates="1" xl2000="1" url="http://www.nowgoal.com/analysis/11696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46" name="Connection1408" type="4" refreshedVersion="4" background="1" saveData="1">
    <webPr sourceData="1" parsePre="1" consecutive="1" textDates="1" xl2000="1" url="http://www.nowgoal.com/analysis/11696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47" name="Connection1409" type="4" refreshedVersion="4" background="1" saveData="1">
    <webPr sourceData="1" parsePre="1" consecutive="1" textDates="1" xl2000="1" url="http://www.nowgoal.com/analysis/11696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48" name="Connection141" type="4" refreshedVersion="3" background="1" saveData="1">
    <webPr sourceData="1" parsePre="1" consecutive="1" textDates="1" xl2000="1" url="http://www.nowgoal.com/analysis/9940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49" name="Connection1410" type="4" refreshedVersion="4" background="1" saveData="1">
    <webPr sourceData="1" parsePre="1" consecutive="1" textDates="1" xl2000="1" url="http://www.nowgoal.com/analysis/11696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50" name="Connection1411" type="4" refreshedVersion="4" background="1" saveData="1">
    <webPr sourceData="1" parsePre="1" consecutive="1" textDates="1" xl2000="1" url="http://www.nowgoal.com/analysis/11696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51" name="Connection1412" type="4" refreshedVersion="4" background="1" saveData="1">
    <webPr sourceData="1" parsePre="1" consecutive="1" textDates="1" xl2000="1" url="http://www.nowgoal.com/analysis/11696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52" name="Connection1413" type="4" refreshedVersion="4" background="1" saveData="1">
    <webPr sourceData="1" parsePre="1" consecutive="1" textDates="1" xl2000="1" url="http://www.nowgoal.com/analysis/11696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53" name="Connection1414" type="4" refreshedVersion="4" background="1" saveData="1">
    <webPr sourceData="1" parsePre="1" consecutive="1" textDates="1" xl2000="1" url="http://www.nowgoal.com/analysis/11696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54" name="Connection1415" type="4" refreshedVersion="4" background="1" saveData="1">
    <webPr sourceData="1" parsePre="1" consecutive="1" textDates="1" xl2000="1" url="http://www.nowgoal.com/analysis/11696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55" name="Connection1416" type="4" refreshedVersion="4" background="1" saveData="1">
    <webPr sourceData="1" parsePre="1" consecutive="1" textDates="1" xl2000="1" url="http://www.nowgoal.com/analysis/11699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56" name="Connection1417" type="4" refreshedVersion="4" background="1" saveData="1">
    <webPr sourceData="1" parsePre="1" consecutive="1" textDates="1" xl2000="1" url="http://www.nowgoal.com/analysis/11699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57" name="Connection1418" type="4" refreshedVersion="4" background="1" saveData="1">
    <webPr sourceData="1" parsePre="1" consecutive="1" textDates="1" xl2000="1" url="http://www.nowgoal.com/analysis/11699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58" name="Connection1419" type="4" refreshedVersion="4" background="1" saveData="1">
    <webPr sourceData="1" parsePre="1" consecutive="1" textDates="1" xl2000="1" url="http://www.nowgoal.com/analysis/11699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59" name="Connection142" type="4" refreshedVersion="3" background="1" saveData="1">
    <webPr sourceData="1" parsePre="1" consecutive="1" textDates="1" xl2000="1" url="http://www.nowgoal.com/analysis/9940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60" name="Connection1420" type="4" refreshedVersion="4" background="1" saveData="1">
    <webPr sourceData="1" parsePre="1" consecutive="1" textDates="1" xl2000="1" url="http://www.nowgoal.com/analysis/11699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61" name="Connection1421" type="4" refreshedVersion="4" background="1" saveData="1">
    <webPr sourceData="1" parsePre="1" consecutive="1" textDates="1" xl2000="1" url="http://www.nowgoal.com/analysis/11699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62" name="Connection1422" type="4" refreshedVersion="4" background="1" saveData="1">
    <webPr sourceData="1" parsePre="1" consecutive="1" textDates="1" xl2000="1" url="http://www.nowgoal.com/analysis/11699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63" name="Connection1423" type="4" refreshedVersion="4" background="1" saveData="1">
    <webPr sourceData="1" parsePre="1" consecutive="1" textDates="1" xl2000="1" url="http://www.nowgoal.com/analysis/11348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64" name="Connection1424" type="4" refreshedVersion="4" background="1" saveData="1">
    <webPr sourceData="1" parsePre="1" consecutive="1" textDates="1" xl2000="1" url="http://www.nowgoal.com/analysis/11348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65" name="Connection1425" type="4" refreshedVersion="4" background="1" saveData="1">
    <webPr sourceData="1" parsePre="1" consecutive="1" textDates="1" xl2000="1" url="http://www.nowgoal.com/analysis/11348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66" name="Connection1426" type="4" refreshedVersion="4" background="1" saveData="1">
    <webPr sourceData="1" parsePre="1" consecutive="1" textDates="1" xl2000="1" url="http://www.nowgoal.com/analysis/11571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67" name="Connection1427" type="4" refreshedVersion="4" background="1" saveData="1">
    <webPr sourceData="1" parsePre="1" consecutive="1" textDates="1" xl2000="1" url="http://www.nowgoal.com/analysis/11519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68" name="Connection1428" type="4" refreshedVersion="4" background="1" saveData="1">
    <webPr sourceData="1" parsePre="1" consecutive="1" textDates="1" xl2000="1" url="http://www.nowgoal.com/analysis/11519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69" name="Connection1429" type="4" refreshedVersion="4" background="1" saveData="1">
    <webPr sourceData="1" parsePre="1" consecutive="1" textDates="1" xl2000="1" url="http://www.nowgoal.com/analysis/11519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70" name="Connection143" type="4" refreshedVersion="3" background="1" saveData="1">
    <webPr sourceData="1" parsePre="1" consecutive="1" textDates="1" xl2000="1" url="http://www.nowgoal.com/analysis/9940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71" name="Connection1430" type="4" refreshedVersion="4" background="1" saveData="1">
    <webPr sourceData="1" parsePre="1" consecutive="1" textDates="1" xl2000="1" url="http://www.nowgoal.com/analysis/11519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72" name="Connection1431" type="4" refreshedVersion="4" background="1" saveData="1">
    <webPr sourceData="1" parsePre="1" consecutive="1" textDates="1" xl2000="1" url="http://www.nowgoal.com/analysis/11519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73" name="Connection1432" type="4" refreshedVersion="4" background="1" saveData="1">
    <webPr sourceData="1" parsePre="1" consecutive="1" textDates="1" xl2000="1" url="http://www.nowgoal.com/analysis/11519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74" name="Connection1433" type="4" refreshedVersion="4" background="1" saveData="1">
    <webPr sourceData="1" parsePre="1" consecutive="1" textDates="1" xl2000="1" url="http://www.nowgoal.com/analysis/11154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75" name="Connection1434" type="4" refreshedVersion="4" background="1" saveData="1">
    <webPr sourceData="1" parsePre="1" consecutive="1" textDates="1" xl2000="1" url="http://www.nowgoal.com/analysis/11154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76" name="Connection1435" type="4" refreshedVersion="4" background="1" saveData="1">
    <webPr sourceData="1" parsePre="1" consecutive="1" textDates="1" xl2000="1" url="http://www.nowgoal.com/analysis/11154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77" name="Connection1436" type="4" refreshedVersion="4" background="1" saveData="1">
    <webPr sourceData="1" parsePre="1" consecutive="1" textDates="1" xl2000="1" url="http://www.nowgoal.com/analysis/11154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78" name="Connection1437" type="4" refreshedVersion="4" background="1" saveData="1">
    <webPr sourceData="1" parsePre="1" consecutive="1" textDates="1" xl2000="1" url="http://www.nowgoal.com/analysis/11306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79" name="Connection1438" type="4" refreshedVersion="4" background="1" saveData="1">
    <webPr sourceData="1" parsePre="1" consecutive="1" textDates="1" xl2000="1" url="http://www.nowgoal.com/analysis/11306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80" name="Connection1439" type="4" refreshedVersion="4" background="1" saveData="1">
    <webPr sourceData="1" parsePre="1" consecutive="1" textDates="1" xl2000="1" url="http://www.nowgoal.com/analysis/11306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81" name="Connection144" type="4" refreshedVersion="3" background="1" saveData="1">
    <webPr sourceData="1" parsePre="1" consecutive="1" textDates="1" xl2000="1" url="http://www.nowgoal.com/analysis/9928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82" name="Connection1440" type="4" refreshedVersion="4" background="1" saveData="1">
    <webPr sourceData="1" parsePre="1" consecutive="1" textDates="1" xl2000="1" url="http://www.nowgoal.com/analysis/11306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83" name="Connection1441" type="4" refreshedVersion="4" background="1" saveData="1">
    <webPr sourceData="1" parsePre="1" consecutive="1" textDates="1" xl2000="1" url="http://www.nowgoal.com/analysis/11456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84" name="Connection1442" type="4" refreshedVersion="4" background="1" saveData="1">
    <webPr sourceData="1" parsePre="1" consecutive="1" textDates="1" xl2000="1" url="http://www.nowgoal.com/analysis/11456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85" name="Connection1443" type="4" refreshedVersion="4" background="1" saveData="1">
    <webPr sourceData="1" parsePre="1" consecutive="1" textDates="1" xl2000="1" url="http://www.nowgoal.com/analysis/11456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86" name="Connection1444" type="4" refreshedVersion="4" background="1" saveData="1">
    <webPr sourceData="1" parsePre="1" consecutive="1" textDates="1" xl2000="1" url="http://www.nowgoal.com/analysis/11456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87" name="Connection1445" type="4" refreshedVersion="4" background="1" saveData="1">
    <webPr sourceData="1" parsePre="1" consecutive="1" textDates="1" xl2000="1" url="http://www.nowgoal.com/analysis/11456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88" name="Connection1446" type="4" refreshedVersion="4" background="1" saveData="1">
    <webPr sourceData="1" parsePre="1" consecutive="1" textDates="1" xl2000="1" url="http://www.nowgoal.com/analysis/11456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89" name="Connection1447" type="4" refreshedVersion="4" background="1" saveData="1">
    <webPr sourceData="1" parsePre="1" consecutive="1" textDates="1" xl2000="1" url="http://www.nowgoal.com/analysis/11508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90" name="Connection1448" type="4" refreshedVersion="4" background="1" saveData="1">
    <webPr sourceData="1" parsePre="1" consecutive="1" textDates="1" xl2000="1" url="http://www.nowgoal.com/analysis/11508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91" name="Connection1449" type="4" refreshedVersion="4" background="1" saveData="1">
    <webPr sourceData="1" parsePre="1" consecutive="1" textDates="1" xl2000="1" url="http://www.nowgoal.com/analysis/11508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92" name="Connection145" type="4" refreshedVersion="3" background="1" saveData="1">
    <webPr sourceData="1" parsePre="1" consecutive="1" textDates="1" xl2000="1" url="http://www.nowgoal.com/analysis/9928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93" name="Connection1450" type="4" refreshedVersion="4" background="1" saveData="1">
    <webPr sourceData="1" parsePre="1" consecutive="1" textDates="1" xl2000="1" url="http://www.nowgoal.com/analysis/1103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94" name="Connection1451" type="4" refreshedVersion="4" background="1" saveData="1">
    <webPr sourceData="1" parsePre="1" consecutive="1" textDates="1" xl2000="1" url="http://www.nowgoal.com/analysis/1103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95" name="Connection1452" type="4" refreshedVersion="4" background="1" saveData="1">
    <webPr sourceData="1" parsePre="1" consecutive="1" textDates="1" xl2000="1" url="http://www.nowgoal.com/analysis/11032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96" name="Connection1453" type="4" refreshedVersion="4" background="1" saveData="1">
    <webPr sourceData="1" parsePre="1" consecutive="1" textDates="1" xl2000="1" url="http://www.nowgoal.com/analysis/11032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97" name="Connection1454" type="4" refreshedVersion="4" background="1" saveData="1">
    <webPr sourceData="1" parsePre="1" consecutive="1" textDates="1" xl2000="1" url="http://www.nowgoal.com/analysis/11403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98" name="Connection1455" type="4" refreshedVersion="4" background="1" saveData="1">
    <webPr sourceData="1" parsePre="1" consecutive="1" textDates="1" xl2000="1" url="http://www.nowgoal.com/analysis/11403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699" name="Connection1456" type="4" refreshedVersion="4" background="1" saveData="1">
    <webPr sourceData="1" parsePre="1" consecutive="1" textDates="1" xl2000="1" url="http://www.nowgoal.com/analysis/11346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00" name="Connection1457" type="4" refreshedVersion="4" background="1" saveData="1">
    <webPr sourceData="1" parsePre="1" consecutive="1" textDates="1" xl2000="1" url="http://www.nowgoal.com/analysis/11346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01" name="Connection1458" type="4" refreshedVersion="4" background="1" saveData="1">
    <webPr sourceData="1" parsePre="1" consecutive="1" textDates="1" xl2000="1" url="http://www.nowgoal.com/analysis/11350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02" name="Connection1459" type="4" refreshedVersion="4" background="1" saveData="1">
    <webPr sourceData="1" parsePre="1" consecutive="1" textDates="1" xl2000="1" url="http://www.nowgoal.com/analysis/11350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03" name="Connection146" type="4" refreshedVersion="3" background="1" saveData="1">
    <webPr sourceData="1" parsePre="1" consecutive="1" textDates="1" xl2000="1" url="http://www.nowgoal.com/analysis/9928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04" name="Connection1460" type="4" refreshedVersion="4" background="1" saveData="1">
    <webPr sourceData="1" parsePre="1" consecutive="1" textDates="1" xl2000="1" url="http://www.nowgoal.com/analysis/10842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05" name="Connection1461" type="4" refreshedVersion="4" background="1" saveData="1">
    <webPr sourceData="1" parsePre="1" consecutive="1" textDates="1" xl2000="1" url="http://www.nowgoal.com/analysis/10842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06" name="Connection1462" type="4" refreshedVersion="4" background="1" saveData="1">
    <webPr sourceData="1" parsePre="1" consecutive="1" textDates="1" xl2000="1" url="http://www.nowgoal.com/analysis/11266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07" name="Connection1463" type="4" refreshedVersion="4" background="1" saveData="1">
    <webPr sourceData="1" parsePre="1" consecutive="1" textDates="1" xl2000="1" url="http://www.nowgoal.com/analysis/11266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08" name="Connection1464" type="4" refreshedVersion="4" background="1" saveData="1">
    <webPr sourceData="1" parsePre="1" consecutive="1" textDates="1" xl2000="1" url="http://www.nowgoal.com/analysis/11205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09" name="Connection1465" type="4" refreshedVersion="4" background="1" saveData="1">
    <webPr sourceData="1" parsePre="1" consecutive="1" textDates="1" xl2000="1" url="http://www.nowgoal.com/analysis/11205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10" name="Connection1466" type="4" refreshedVersion="4" background="1" saveData="1">
    <webPr sourceData="1" parsePre="1" consecutive="1" textDates="1" xl2000="1" url="http://www.nowgoal.com/analysis/11205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11" name="Connection1467" type="4" refreshedVersion="4" background="1" saveData="1">
    <webPr sourceData="1" parsePre="1" consecutive="1" textDates="1" xl2000="1" url="http://www.nowgoal.com/analysis/11431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12" name="Connection1468" type="4" refreshedVersion="4" background="1" saveData="1">
    <webPr sourceData="1" parsePre="1" consecutive="1" textDates="1" xl2000="1" url="http://www.nowgoal.com/analysis/11431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13" name="Connection1469" type="4" refreshedVersion="4" background="1" saveData="1">
    <webPr sourceData="1" parsePre="1" consecutive="1" textDates="1" xl2000="1" url="http://www.nowgoal.com/analysis/11431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14" name="Connection147" type="4" refreshedVersion="3" background="1" saveData="1">
    <webPr sourceData="1" parsePre="1" consecutive="1" textDates="1" xl2000="1" url="http://www.nowgoal.com/analysis/9928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15" name="Connection1470" type="4" refreshedVersion="4" background="1" saveData="1">
    <webPr sourceData="1" parsePre="1" consecutive="1" textDates="1" xl2000="1" url="http://www.nowgoal.com/analysis/11431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16" name="Connection1471" type="4" refreshedVersion="4" background="1" saveData="1">
    <webPr sourceData="1" parsePre="1" consecutive="1" textDates="1" xl2000="1" url="http://www.nowgoal.com/analysis/11431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17" name="Connection1472" type="4" refreshedVersion="4" background="1" saveData="1">
    <webPr sourceData="1" parsePre="1" consecutive="1" textDates="1" xl2000="1" url="http://www.nowgoal.com/analysis/11431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18" name="Connection1473" type="4" refreshedVersion="4" background="1" saveData="1">
    <webPr sourceData="1" parsePre="1" consecutive="1" textDates="1" xl2000="1" url="http://www.nowgoal.com/analysis/11431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19" name="Connection1474" type="4" refreshedVersion="4" background="1" saveData="1">
    <webPr sourceData="1" parsePre="1" consecutive="1" textDates="1" xl2000="1" url="http://www.nowgoal.com/analysis/11391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20" name="Connection1475" type="4" refreshedVersion="4" background="1" saveData="1">
    <webPr sourceData="1" parsePre="1" consecutive="1" textDates="1" xl2000="1" url="http://www.nowgoal.com/analysis/11391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21" name="Connection1476" type="4" refreshedVersion="4" background="1" saveData="1">
    <webPr sourceData="1" parsePre="1" consecutive="1" textDates="1" xl2000="1" url="http://www.nowgoal.com/analysis/11514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22" name="Connection1477" type="4" refreshedVersion="4" background="1" saveData="1">
    <webPr sourceData="1" parsePre="1" consecutive="1" textDates="1" xl2000="1" url="http://www.nowgoal.com/analysis/11514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23" name="Connection1478" type="4" refreshedVersion="4" background="1" saveData="1">
    <webPr sourceData="1" parsePre="1" consecutive="1" textDates="1" xl2000="1" url="http://www.nowgoal.com/analysis/11466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24" name="Connection1479" type="4" refreshedVersion="4" background="1" saveData="1">
    <webPr sourceData="1" parsePre="1" consecutive="1" textDates="1" xl2000="1" url="http://www.nowgoal.com/analysis/11466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25" name="Connection148" type="4" refreshedVersion="3" background="1" saveData="1">
    <webPr sourceData="1" parsePre="1" consecutive="1" textDates="1" xl2000="1" url="http://www.nowgoal.com/analysis/9928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26" name="Connection1480" type="4" refreshedVersion="4" background="1" saveData="1">
    <webPr sourceData="1" parsePre="1" consecutive="1" textDates="1" xl2000="1" url="http://www.nowgoal.com/analysis/1146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27" name="Connection1481" type="4" refreshedVersion="4" background="1" saveData="1">
    <webPr sourceData="1" parsePre="1" consecutive="1" textDates="1" xl2000="1" url="http://www.nowgoal.com/analysis/11466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28" name="Connection1482" type="4" refreshedVersion="4" background="1" saveData="1">
    <webPr sourceData="1" parsePre="1" consecutive="1" textDates="1" xl2000="1" url="http://www.nowgoal.com/analysis/11467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29" name="Connection1483" type="4" refreshedVersion="4" background="1" saveData="1">
    <webPr sourceData="1" parsePre="1" consecutive="1" textDates="1" xl2000="1" url="http://www.nowgoal.com/analysis/11467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30" name="Connection1484" type="4" refreshedVersion="4" background="1" saveData="1">
    <webPr sourceData="1" parsePre="1" consecutive="1" textDates="1" xl2000="1" url="http://www.nowgoal.com/analysis/11467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31" name="Connection1485" type="4" refreshedVersion="4" background="1" saveData="1">
    <webPr sourceData="1" parsePre="1" consecutive="1" textDates="1" xl2000="1" url="http://www.nowgoal.com/analysis/11450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32" name="Connection1486" type="4" refreshedVersion="4" background="1" saveData="1">
    <webPr sourceData="1" parsePre="1" consecutive="1" textDates="1" xl2000="1" url="http://www.nowgoal.com/analysis/11450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33" name="Connection1487" type="4" refreshedVersion="4" background="1" saveData="1">
    <webPr sourceData="1" parsePre="1" consecutive="1" textDates="1" xl2000="1" url="http://www.nowgoal.com/analysis/11450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34" name="Connection1488" type="4" refreshedVersion="4" background="1" saveData="1">
    <webPr sourceData="1" parsePre="1" consecutive="1" textDates="1" xl2000="1" url="http://www.nowgoal.com/analysis/11450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35" name="Connection1489" type="4" refreshedVersion="4" background="1" saveData="1">
    <webPr sourceData="1" parsePre="1" consecutive="1" textDates="1" xl2000="1" url="http://www.nowgoal.com/analysis/10804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36" name="Connection149" type="4" refreshedVersion="3" background="1" saveData="1">
    <webPr sourceData="1" parsePre="1" consecutive="1" textDates="1" xl2000="1" url="http://www.nowgoal.com/analysis/9922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37" name="Connection1490" type="4" refreshedVersion="4" background="1" saveData="1">
    <webPr sourceData="1" parsePre="1" consecutive="1" textDates="1" xl2000="1" url="http://www.nowgoal.com/analysis/10804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38" name="Connection1491" type="4" refreshedVersion="4" background="1" saveData="1">
    <webPr sourceData="1" parsePre="1" consecutive="1" textDates="1" xl2000="1" url="http://www.nowgoal.com/analysis/11047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39" name="Connection1492" type="4" refreshedVersion="4" background="1" saveData="1">
    <webPr sourceData="1" parsePre="1" consecutive="1" textDates="1" xl2000="1" url="http://www.nowgoal.com/analysis/11308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40" name="Connection1493" type="4" refreshedVersion="4" background="1" saveData="1">
    <webPr sourceData="1" parsePre="1" consecutive="1" textDates="1" xl2000="1" url="http://www.nowgoal.com/analysis/11308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41" name="Connection1494" type="4" refreshedVersion="4" background="1" saveData="1">
    <webPr sourceData="1" parsePre="1" consecutive="1" textDates="1" xl2000="1" url="http://www.nowgoal.com/analysis/11308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42" name="Connection1495" type="4" refreshedVersion="4" background="1" saveData="1">
    <webPr sourceData="1" parsePre="1" consecutive="1" textDates="1" xl2000="1" url="http://www.nowgoal.com/analysis/11308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43" name="Connection1496" type="4" refreshedVersion="4" background="1" saveData="1">
    <webPr sourceData="1" parsePre="1" consecutive="1" textDates="1" xl2000="1" url="http://www.nowgoal.com/analysis/11341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44" name="Connection1497" type="4" refreshedVersion="4" background="1" saveData="1">
    <webPr sourceData="1" parsePre="1" consecutive="1" textDates="1" xl2000="1" url="http://www.nowgoal.com/analysis/11379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45" name="Connection1498" type="4" refreshedVersion="4" background="1" saveData="1">
    <webPr sourceData="1" parsePre="1" consecutive="1" textDates="1" xl2000="1" url="http://www.nowgoal.com/analysis/11379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46" name="Connection1499" type="4" refreshedVersion="4" background="1" saveData="1">
    <webPr sourceData="1" parsePre="1" consecutive="1" textDates="1" xl2000="1" url="http://www.nowgoal.com/analysis/11379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47" name="Connection15" type="4" refreshedVersion="3" background="1" saveData="1">
    <webPr sourceData="1" parsePre="1" consecutive="1" textDates="1" xl2000="1" url="http://www.nowgoal.com/analysis/9947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48" name="Connection150" type="4" refreshedVersion="3" background="1" saveData="1">
    <webPr sourceData="1" parsePre="1" consecutive="1" textDates="1" xl2000="1" url="http://www.nowgoal.com/analysis/9924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49" name="Connection1500" type="4" refreshedVersion="4" background="1" saveData="1">
    <webPr sourceData="1" parsePre="1" consecutive="1" textDates="1" xl2000="1" url="http://www.nowgoal.com/analysis/11333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50" name="Connection1501" type="4" refreshedVersion="4" background="1" saveData="1">
    <webPr sourceData="1" parsePre="1" consecutive="1" textDates="1" xl2000="1" url="http://www.nowgoal.com/analysis/11333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51" name="Connection1502" type="4" refreshedVersion="4" background="1" saveData="1">
    <webPr sourceData="1" parsePre="1" consecutive="1" textDates="1" xl2000="1" url="http://www.nowgoal.com/analysis/11333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52" name="Connection1503" type="4" refreshedVersion="4" background="1" saveData="1">
    <webPr sourceData="1" parsePre="1" consecutive="1" textDates="1" xl2000="1" url="http://www.nowgoal.com/analysis/11333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53" name="Connection1504" type="4" refreshedVersion="4" background="1" saveData="1">
    <webPr sourceData="1" parsePre="1" consecutive="1" textDates="1" xl2000="1" url="http://www.nowgoal.com/analysis/11333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54" name="Connection1505" type="4" refreshedVersion="4" background="1" saveData="1">
    <webPr sourceData="1" parsePre="1" consecutive="1" textDates="1" xl2000="1" url="http://www.nowgoal.com/analysis/11333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55" name="Connection1506" type="4" refreshedVersion="4" background="1" saveData="1">
    <webPr sourceData="1" parsePre="1" consecutive="1" textDates="1" xl2000="1" url="http://www.nowgoal.com/analysis/11335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56" name="Connection1507" type="4" refreshedVersion="4" background="1" saveData="1">
    <webPr sourceData="1" parsePre="1" consecutive="1" textDates="1" xl2000="1" url="http://www.nowgoal.com/analysis/11335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57" name="Connection1508" type="4" refreshedVersion="4" background="1" saveData="1">
    <webPr sourceData="1" parsePre="1" consecutive="1" textDates="1" xl2000="1" url="http://www.nowgoal.com/analysis/11335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58" name="Connection1509" type="4" refreshedVersion="4" background="1" saveData="1">
    <webPr sourceData="1" parsePre="1" consecutive="1" textDates="1" xl2000="1" url="http://www.nowgoal.com/analysis/11337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59" name="Connection151" type="4" refreshedVersion="3" background="1" saveData="1">
    <webPr sourceData="1" parsePre="1" consecutive="1" textDates="1" xl2000="1" url="http://www.nowgoal.com/analysis/9922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60" name="Connection1510" type="4" refreshedVersion="4" background="1" saveData="1">
    <webPr sourceData="1" parsePre="1" consecutive="1" textDates="1" xl2000="1" url="http://www.nowgoal.com/analysis/11337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61" name="Connection1511" type="4" refreshedVersion="4" background="1" saveData="1">
    <webPr sourceData="1" parsePre="1" consecutive="1" textDates="1" xl2000="1" url="http://www.nowgoal.com/analysis/11337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62" name="Connection1512" type="4" refreshedVersion="4" background="1" saveData="1">
    <webPr sourceData="1" parsePre="1" consecutive="1" textDates="1" xl2000="1" url="http://www.nowgoal.com/analysis/11337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63" name="Connection1513" type="4" refreshedVersion="4" background="1" saveData="1">
    <webPr sourceData="1" parsePre="1" consecutive="1" textDates="1" xl2000="1" url="http://www.nowgoal.com/analysis/11338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64" name="Connection1514" type="4" refreshedVersion="4" background="1" saveData="1">
    <webPr sourceData="1" parsePre="1" consecutive="1" textDates="1" xl2000="1" url="http://www.nowgoal.com/analysis/11338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65" name="Connection1515" type="4" refreshedVersion="4" background="1" saveData="1">
    <webPr sourceData="1" parsePre="1" consecutive="1" textDates="1" xl2000="1" url="http://www.nowgoal.com/analysis/11338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66" name="Connection1516" type="4" refreshedVersion="4" background="1" saveData="1">
    <webPr sourceData="1" parsePre="1" consecutive="1" textDates="1" xl2000="1" url="http://www.nowgoal.com/analysis/11338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67" name="Connection1517" type="4" refreshedVersion="4" background="1" saveData="1">
    <webPr sourceData="1" parsePre="1" consecutive="1" textDates="1" xl2000="1" url="http://www.nowgoal.com/analysis/11338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68" name="Connection1518" type="4" refreshedVersion="4" background="1" saveData="1">
    <webPr sourceData="1" parsePre="1" consecutive="1" textDates="1" xl2000="1" url="http://www.nowgoal.com/analysis/10948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69" name="Connection1519" type="4" refreshedVersion="4" background="1" saveData="1">
    <webPr sourceData="1" parsePre="1" consecutive="1" textDates="1" xl2000="1" url="http://www.nowgoal.com/analysis/10948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70" name="Connection152" type="4" refreshedVersion="3" background="1" saveData="1">
    <webPr sourceData="1" parsePre="1" consecutive="1" textDates="1" xl2000="1" url="http://www.nowgoal.com/analysis/9922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71" name="Connection1520" type="4" refreshedVersion="4" background="1" saveData="1">
    <webPr sourceData="1" parsePre="1" consecutive="1" textDates="1" xl2000="1" url="http://www.nowgoal.com/analysis/10948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72" name="Connection1521" type="4" refreshedVersion="4" background="1" saveData="1">
    <webPr sourceData="1" parsePre="1" consecutive="1" textDates="1" xl2000="1" url="http://www.nowgoal.com/analysis/11552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73" name="Connection1522" type="4" refreshedVersion="4" background="1" saveData="1">
    <webPr sourceData="1" parsePre="1" consecutive="1" textDates="1" xl2000="1" url="http://www.nowgoal.com/analysis/11552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74" name="Connection1523" type="4" refreshedVersion="4" background="1" saveData="1">
    <webPr sourceData="1" parsePre="1" consecutive="1" textDates="1" xl2000="1" url="http://www.nowgoal.com/analysis/11552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75" name="Connection1524" type="4" refreshedVersion="4" background="1" saveData="1">
    <webPr sourceData="1" parsePre="1" consecutive="1" textDates="1" xl2000="1" url="http://www.nowgoal.com/analysis/11552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76" name="Connection1525" type="4" refreshedVersion="4" background="1" saveData="1">
    <webPr sourceData="1" parsePre="1" consecutive="1" textDates="1" xl2000="1" url="http://www.nowgoal.com/analysis/11375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77" name="Connection1526" type="4" refreshedVersion="4" background="1" saveData="1">
    <webPr sourceData="1" parsePre="1" consecutive="1" textDates="1" xl2000="1" url="http://www.nowgoal.com/analysis/11375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78" name="Connection1527" type="4" refreshedVersion="4" background="1" saveData="1">
    <webPr sourceData="1" parsePre="1" consecutive="1" textDates="1" xl2000="1" url="http://www.nowgoal.com/analysis/11375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79" name="Connection1528" type="4" refreshedVersion="4" background="1" saveData="1">
    <webPr sourceData="1" parsePre="1" consecutive="1" textDates="1" xl2000="1" url="http://www.nowgoal.com/analysis/11375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80" name="Connection1529" type="4" refreshedVersion="4" background="1" saveData="1">
    <webPr sourceData="1" parsePre="1" consecutive="1" textDates="1" xl2000="1" url="http://www.nowgoal.com/analysis/11375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81" name="Connection153" type="4" refreshedVersion="3" background="1" saveData="1">
    <webPr sourceData="1" parsePre="1" consecutive="1" textDates="1" xl2000="1" url="http://www.nowgoal.com/analysis/9922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82" name="Connection1530" type="4" refreshedVersion="4" background="1" saveData="1">
    <webPr sourceData="1" parsePre="1" consecutive="1" textDates="1" xl2000="1" url="http://www.nowgoal.com/analysis/11375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83" name="Connection1531" type="4" refreshedVersion="4" background="1" saveData="1">
    <webPr sourceData="1" parsePre="1" consecutive="1" textDates="1" xl2000="1" url="http://www.nowgoal.com/analysis/11319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84" name="Connection1532" type="4" refreshedVersion="4" background="1" saveData="1">
    <webPr sourceData="1" parsePre="1" consecutive="1" textDates="1" xl2000="1" url="http://www.nowgoal.com/analysis/11491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85" name="Connection1533" type="4" refreshedVersion="4" background="1" saveData="1">
    <webPr sourceData="1" parsePre="1" consecutive="1" textDates="1" xl2000="1" url="http://www.nowgoal.com/analysis/11491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86" name="Connection1534" type="4" refreshedVersion="4" background="1" saveData="1">
    <webPr sourceData="1" parsePre="1" consecutive="1" textDates="1" xl2000="1" url="http://www.nowgoal.com/analysis/10854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87" name="Connection1535" type="4" refreshedVersion="4" background="1" saveData="1">
    <webPr sourceData="1" parsePre="1" consecutive="1" textDates="1" xl2000="1" url="http://www.nowgoal.com/analysis/11100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88" name="Connection1536" type="4" refreshedVersion="4" background="1" saveData="1">
    <webPr sourceData="1" parsePre="1" consecutive="1" textDates="1" xl2000="1" url="http://www.nowgoal.com/analysis/11599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89" name="Connection1537" type="4" refreshedVersion="4" background="1" saveData="1">
    <webPr sourceData="1" parsePre="1" consecutive="1" textDates="1" xl2000="1" url="http://www.nowgoal.com/analysis/11462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90" name="Connection1538" type="4" refreshedVersion="4" background="1" saveData="1">
    <webPr sourceData="1" parsePre="1" consecutive="1" textDates="1" xl2000="1" url="http://www.nowgoal.com/analysis/11412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91" name="Connection1539" type="4" refreshedVersion="4" background="1" saveData="1">
    <webPr sourceData="1" parsePre="1" consecutive="1" textDates="1" xl2000="1" url="http://www.nowgoal.com/analysis/11412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92" name="Connection154" type="4" refreshedVersion="3" background="1" saveData="1">
    <webPr sourceData="1" parsePre="1" consecutive="1" textDates="1" xl2000="1" url="http://www.nowgoal.com/analysis/9924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93" name="Connection1540" type="4" refreshedVersion="4" background="1" saveData="1">
    <webPr sourceData="1" parsePre="1" consecutive="1" textDates="1" xl2000="1" url="http://www.nowgoal.com/analysis/11348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94" name="Connection1541" type="4" refreshedVersion="4" background="1" saveData="1">
    <webPr sourceData="1" parsePre="1" consecutive="1" textDates="1" xl2000="1" url="http://www.nowgoal.com/analysis/11508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95" name="Connection1542" type="4" refreshedVersion="4" background="1" saveData="1">
    <webPr sourceData="1" parsePre="1" consecutive="1" textDates="1" xl2000="1" url="http://www.nowgoal.com/analysis/11508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96" name="Connection1543" type="4" refreshedVersion="4" background="1" saveData="1">
    <webPr sourceData="1" parsePre="1" consecutive="1" textDates="1" xl2000="1" url="http://www.nowgoal.com/analysis/11403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97" name="Connection1544" type="4" refreshedVersion="4" background="1" saveData="1">
    <webPr sourceData="1" parsePre="1" consecutive="1" textDates="1" xl2000="1" url="http://www.nowgoal.com/analysis/11375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98" name="Connection1545" type="4" refreshedVersion="4" background="1" saveData="1">
    <webPr sourceData="1" parsePre="1" consecutive="1" textDates="1" xl2000="1" url="http://www.nowgoal.com/analysis/11599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799" name="Connection1546" type="4" refreshedVersion="4" background="1" saveData="1">
    <webPr sourceData="1" parsePre="1" consecutive="1" textDates="1" xl2000="1" url="http://www.nowgoal.com/analysis/11599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00" name="Connection1547" type="4" refreshedVersion="4" background="1" saveData="1">
    <webPr sourceData="1" parsePre="1" consecutive="1" textDates="1" xl2000="1" url="http://data.nowgoal.com/analysis/11671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01" name="Connection1548" type="4" refreshedVersion="4" background="1" saveData="1">
    <webPr sourceData="1" parsePre="1" consecutive="1" textDates="1" xl2000="1" url="http://www.nowgoal.com/analysis/11308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02" name="Connection1549" type="4" refreshedVersion="4" background="1" saveData="1">
    <webPr sourceData="1" parsePre="1" consecutive="1" textDates="1" xl2000="1" url="http://www.nowgoal.com/analysis/11308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03" name="Connection155" type="4" refreshedVersion="3" background="1" saveData="1">
    <webPr sourceData="1" parsePre="1" consecutive="1" textDates="1" xl2000="1" url="http://www.nowgoal.com/analysis/9924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04" name="Connection1550" type="4" refreshedVersion="4" background="1" saveData="1">
    <webPr sourceData="1" parsePre="1" consecutive="1" textDates="1" xl2000="1" url="http://www.nowgoal.com/analysis/11308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05" name="Connection1551" type="4" refreshedVersion="4" background="1" saveData="1">
    <webPr sourceData="1" parsePre="1" consecutive="1" textDates="1" xl2000="1" url="http://www.nowgoal.com/analysis/11308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06" name="Connection1552" type="4" refreshedVersion="4" background="1" saveData="1">
    <webPr sourceData="1" parsePre="1" consecutive="1" textDates="1" xl2000="1" url="http://www.nowgoal.com/analysis/11412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07" name="Connection1553" type="4" refreshedVersion="4" background="1" saveData="1">
    <webPr sourceData="1" parsePre="1" consecutive="1" textDates="1" xl2000="1" url="http://www.nowgoal.com/analysis/10854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08" name="Connection1554" type="4" refreshedVersion="4" background="1" saveData="1">
    <webPr sourceData="1" parsePre="1" consecutive="1" textDates="1" xl2000="1" url="http://www.nowgoal.com/analysis/10854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09" name="Connection1555" type="4" refreshedVersion="4" background="1" saveData="1">
    <webPr sourceData="1" parsePre="1" consecutive="1" textDates="1" xl2000="1" url="http://www.nowgoal.com/analysis/10948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10" name="Connection1556" type="4" refreshedVersion="4" background="1" saveData="1">
    <webPr sourceData="1" parsePre="1" consecutive="1" textDates="1" xl2000="1" url="http://www.nowgoal.com/analysis/10947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11" name="Connection1557" type="4" refreshedVersion="4" background="1" saveData="1">
    <webPr sourceData="1" parsePre="1" consecutive="1" textDates="1" xl2000="1" url="http://www.nowgoal.com/analysis/10948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12" name="Connection1558" type="4" refreshedVersion="4" background="1" saveData="1">
    <webPr sourceData="1" parsePre="1" consecutive="1" textDates="1" xl2000="1" url="http://www.nowgoal.com/analysis/11552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13" name="Connection1559" type="4" refreshedVersion="4" background="1" saveData="1">
    <webPr sourceData="1" parsePre="1" consecutive="1" textDates="1" xl2000="1" url="http://www.nowgoal.com/analysis/11346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14" name="Connection156" type="4" refreshedVersion="3" background="1" saveData="1">
    <webPr sourceData="1" parsePre="1" consecutive="1" textDates="1" xl2000="1" url="http://www.nowgoal.com/analysis/9924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15" name="Connection1560" type="4" refreshedVersion="4" background="1" saveData="1">
    <webPr sourceData="1" parsePre="1" consecutive="1" textDates="1" xl2000="1" url="http://www.nowgoal.com/analysis/11346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16" name="Connection1561" type="4" refreshedVersion="4" background="1" saveData="1">
    <webPr sourceData="1" parsePre="1" consecutive="1" textDates="1" xl2000="1" url="http://www.nowgoal.com/analysis/11770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17" name="Connection1562" type="4" refreshedVersion="4" background="1" saveData="1">
    <webPr sourceData="1" parsePre="1" consecutive="1" textDates="1" xl2000="1" url="http://www.nowgoal.com/analysis/11770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18" name="Connection1563" type="4" refreshedVersion="4" background="1" saveData="1">
    <webPr sourceData="1" parsePre="1" consecutive="1" textDates="1" xl2000="1" url="http://www.nowgoal.com/analysis/10842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19" name="Connection1564" type="4" refreshedVersion="4" background="1" saveData="1">
    <webPr sourceData="1" parsePre="1" consecutive="1" textDates="1" xl2000="1" url="http://www.nowgoal.com/analysis/11808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20" name="Connection1565" type="4" refreshedVersion="4" background="1" saveData="1">
    <webPr sourceData="1" parsePre="1" consecutive="1" textDates="1" xl2000="1" url="http://www.nowgoal.com/analysis/11808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21" name="Connection1566" type="4" refreshedVersion="4" background="1" saveData="1">
    <webPr sourceData="1" parsePre="1" consecutive="1" textDates="1" xl2000="1" url="http://www.nowgoal.com/analysis/10842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22" name="Connection1567" type="4" refreshedVersion="4" background="1" saveData="1">
    <webPr sourceData="1" parsePre="1" consecutive="1" textDates="1" xl2000="1" url="http://www.nowgoal.com/analysis/11379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23" name="Connection1568" type="4" refreshedVersion="4" background="1" saveData="1">
    <webPr sourceData="1" parsePre="1" consecutive="1" textDates="1" xl2000="1" url="http://www.nowgoal.com/analysis/11672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24" name="Connection1569" type="4" refreshedVersion="4" background="1" saveData="1">
    <webPr sourceData="1" parsePre="1" consecutive="1" textDates="1" xl2000="1" url="http://www.nowgoal.com/analysis/11528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25" name="Connection157" type="4" refreshedVersion="3" background="1" saveData="1">
    <webPr sourceData="1" parsePre="1" consecutive="1" textDates="1" xl2000="1" url="http://www.nowgoal.com/analysis/9926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26" name="Connection1570" type="4" refreshedVersion="4" background="1" saveData="1">
    <webPr sourceData="1" parsePre="1" consecutive="1" textDates="1" xl2000="1" url="http://www.nowgoal.com/analysis/11674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27" name="Connection1571" type="4" refreshedVersion="4" background="1" saveData="1">
    <webPr sourceData="1" parsePre="1" consecutive="1" textDates="1" xl2000="1" url="http://www.nowgoal.com/analysis/11302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28" name="Connection1572" type="4" refreshedVersion="4" background="1" saveData="1">
    <webPr sourceData="1" parsePre="1" consecutive="1" textDates="1" xl2000="1" url="http://www.nowgoal.com/analysis/11302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29" name="Connection1573" type="4" refreshedVersion="4" background="1" saveData="1">
    <webPr sourceData="1" parsePre="1" consecutive="1" textDates="1" xl2000="1" url="http://www.nowgoal.com/analysis/11333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30" name="Connection1574" type="4" refreshedVersion="4" background="1" saveData="1">
    <webPr sourceData="1" parsePre="1" consecutive="1" textDates="1" xl2000="1" url="http://www.nowgoal.com/analysis/11337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31" name="Connection1575" type="4" refreshedVersion="4" background="1" saveData="1">
    <webPr sourceData="1" parsePre="1" consecutive="1" textDates="1" xl2000="1" url="http://www.nowgoal.com/analysis/11696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32" name="Connection1576" type="4" refreshedVersion="4" background="1" saveData="1">
    <webPr sourceData="1" parsePre="1" consecutive="1" textDates="1" xl2000="1" url="http://www.nowgoal.com/analysis/11355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33" name="Connection1577" type="4" refreshedVersion="4" background="1" saveData="1">
    <webPr sourceData="1" parsePre="1" consecutive="1" textDates="1" xl2000="1" url="http://www.nowgoal.com/analysis/11355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34" name="Connection1578" type="4" refreshedVersion="4" background="1" saveData="1">
    <webPr sourceData="1" parsePre="1" consecutive="1" textDates="1" xl2000="1" url="http://www.nowgoal.com/analysis/11755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35" name="Connection1579" type="4" refreshedVersion="4" background="1" saveData="1">
    <webPr sourceData="1" parsePre="1" consecutive="1" textDates="1" xl2000="1" url="http://www.nowgoal.com/analysis/11755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36" name="Connection158" type="4" refreshedVersion="3" background="1" saveData="1">
    <webPr sourceData="1" parsePre="1" consecutive="1" textDates="1" xl2000="1" url="http://www.nowgoal.com/analysis/9926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37" name="Connection1580" type="4" refreshedVersion="4" background="1" saveData="1">
    <webPr sourceData="1" parsePre="1" consecutive="1" textDates="1" xl2000="1" url="http://www.nowgoal.com/analysis/11755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38" name="Connection1581" type="4" refreshedVersion="4" background="1" saveData="1">
    <webPr sourceData="1" parsePre="1" consecutive="1" textDates="1" xl2000="1" url="http://www.nowgoal.com/analysis/11348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39" name="Connection1582" type="4" refreshedVersion="4" background="1" saveData="1">
    <webPr sourceData="1" parsePre="1" consecutive="1" textDates="1" xl2000="1" url="http://www.nowgoal.com/analysis/11552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40" name="Connection1583" type="4" refreshedVersion="4" background="1" saveData="1">
    <webPr sourceData="1" parsePre="1" consecutive="1" textDates="1" xl2000="1" url="http://www.nowgoal.com/analysis/11375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41" name="Connection1584" type="4" refreshedVersion="4" background="1" saveData="1">
    <webPr sourceData="1" parsePre="1" consecutive="1" textDates="1" xl2000="1" url="http://www.nowgoal.com/analysis/11348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42" name="Connection1585" type="4" refreshedVersion="4" background="1" saveData="1">
    <webPr sourceData="1" parsePre="1" consecutive="1" textDates="1" xl2000="1" url="http://www.nowgoal.com/analysis/11302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43" name="Connection1586" type="4" refreshedVersion="4" background="1" saveData="1">
    <webPr sourceData="1" parsePre="1" consecutive="1" textDates="1" xl2000="1" url="http://www.nowgoal.com/analysis/10944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44" name="Connection1587" type="4" refreshedVersion="4" background="1" saveData="1">
    <webPr sourceData="1" parsePre="1" consecutive="1" textDates="1" xl2000="1" url="http://www.nowgoal.com/analysis/11308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45" name="Connection1588" type="4" refreshedVersion="4" background="1" saveData="1">
    <webPr sourceData="1" parsePre="1" consecutive="1" textDates="1" xl2000="1" url="http://www.nowgoal.com/analysis/11491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46" name="Connection1589" type="4" refreshedVersion="4" background="1" saveData="1">
    <webPr sourceData="1" parsePre="1" consecutive="1" textDates="1" xl2000="1" url="http://www.nowgoal.com/analysis/10804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47" name="Connection159" type="4" refreshedVersion="3" background="1" saveData="1">
    <webPr sourceData="1" parsePre="1" consecutive="1" textDates="1" xl2000="1" url="http://www.nowgoal.com/analysis/9926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48" name="Connection1590" type="4" refreshedVersion="4" background="1" saveData="1">
    <webPr sourceData="1" parsePre="1" consecutive="1" textDates="1" xl2000="1" url="http://www.nowgoal.com/analysis/11403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49" name="Connection1591" type="4" refreshedVersion="4" background="1" saveData="1">
    <webPr sourceData="1" parsePre="1" consecutive="1" textDates="1" xl2000="1" url="http://www.nowgoal.com/analysis/11505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50" name="Connection1592" type="4" refreshedVersion="4" background="1" saveData="1">
    <webPr sourceData="1" parsePre="1" consecutive="1" textDates="1" xl2000="1" url="http://www.nowgoal.com/analysis/11308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51" name="Connection1593" type="4" refreshedVersion="4" background="1" saveData="1">
    <webPr sourceData="1" parsePre="1" consecutive="1" textDates="1" xl2000="1" url="http://www.nowgoal.com/analysis/1080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52" name="Connection1594" type="4" refreshedVersion="4" background="1" saveData="1">
    <webPr sourceData="1" parsePre="1" consecutive="1" textDates="1" xl2000="1" url="http://www.nowgoal.com/analysis/11456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53" name="Connection1595" type="4" refreshedVersion="4" background="1" saveData="1">
    <webPr sourceData="1" parsePre="1" consecutive="1" textDates="1" xl2000="1" url="http://www.nowgoal.com/analysis/11308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54" name="Connection1596" type="4" refreshedVersion="4" background="1" saveData="1">
    <webPr sourceData="1" parsePre="1" consecutive="1" textDates="1" xl2000="1" url="http://www.nowgoal.com/analysis/11348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55" name="Connection1597" type="4" refreshedVersion="4" background="1" saveData="1">
    <webPr sourceData="1" parsePre="1" consecutive="1" textDates="1" xl2000="1" url="http://www.nowgoal.com/analysis/11308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56" name="Connection1598" type="4" refreshedVersion="4" background="1" saveData="1">
    <webPr sourceData="1" parsePre="1" consecutive="1" textDates="1" xl2000="1" url="http://data.nowgoal.com/analysis.aspx?id=109941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57" name="Connection1599" type="4" refreshedVersion="4" background="1" saveData="1">
    <webPr sourceData="1" parsePre="1" consecutive="1" textDates="1" xl2000="1" url="http://www.nowgoal.com/analysis/11302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58" name="Connection16" type="4" refreshedVersion="3" background="1" saveData="1">
    <webPr sourceData="1" parsePre="1" consecutive="1" textDates="1" xl2000="1" url="http://www.nowgoal.com/analysis/9909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59" name="Connection160" type="4" refreshedVersion="3" background="1" saveData="1">
    <webPr sourceData="1" parsePre="1" consecutive="1" textDates="1" xl2000="1" url="http://www.nowgoal.com/analysis/9926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60" name="Connection1600" type="4" refreshedVersion="4" background="1" saveData="1">
    <webPr sourceData="1" parsePre="1" consecutive="1" textDates="1" xl2000="1" url="http://www.nowgoal.com/analysis/11302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61" name="Connection1601" type="4" refreshedVersion="4" background="1" saveData="1">
    <webPr sourceData="1" parsePre="1" consecutive="1" textDates="1" xl2000="1" url="http://www.nowgoal.com/analysis/11337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62" name="Connection1602" type="4" refreshedVersion="4" background="1" saveData="1">
    <webPr sourceData="1" parsePre="1" consecutive="1" textDates="1" xl2000="1" url="http://www.nowgoal.com/analysis/11834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63" name="Connection1603" type="4" refreshedVersion="4" background="1" saveData="1">
    <webPr sourceData="1" parsePre="1" consecutive="1" textDates="1" xl2000="1" url="http://www.nowgoal.com/analysis/1147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64" name="Connection1604" type="4" refreshedVersion="4" background="1" saveData="1">
    <webPr sourceData="1" parsePre="1" consecutive="1" textDates="1" xl2000="1" url="http://www.nowgoal.com/analysis/11154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65" name="Connection1605" type="4" refreshedVersion="4" background="1" saveData="1">
    <webPr sourceData="1" parsePre="1" consecutive="1" textDates="1" xl2000="1" url="http://www.nowgoal.com/analysis/11391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66" name="Connection1606" type="4" refreshedVersion="4" background="1" saveData="1">
    <webPr sourceData="1" parsePre="1" consecutive="1" textDates="1" xl2000="1" url="http://www.nowgoal.com/analysis/11391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67" name="Connection1607" type="4" refreshedVersion="4" background="1" saveData="1">
    <webPr sourceData="1" parsePre="1" consecutive="1" textDates="1" xl2000="1" url="http://www.nowgoal.com/analysis/11364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68" name="Connection1608" type="4" refreshedVersion="4" background="1" saveData="1">
    <webPr sourceData="1" parsePre="1" consecutive="1" textDates="1" xl2000="1" url="http://www.nowgoal.com/analysis/11100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69" name="Connection1609" type="4" refreshedVersion="4" background="1" saveData="1">
    <webPr sourceData="1" parsePre="1" consecutive="1" textDates="1" xl2000="1" url="http://www.nowgoal.com/analysis/11472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70" name="Connection161" type="4" refreshedVersion="3" background="1" saveData="1">
    <webPr sourceData="1" parsePre="1" consecutive="1" textDates="1" xl2000="1" url="http://www.nowgoal.com/analysis/9926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71" name="Connection1610" type="4" refreshedVersion="4" background="1" saveData="1">
    <webPr sourceData="1" parsePre="1" consecutive="1" textDates="1" xl2000="1" url="http://www.nowgoal.com/analysis/10803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72" name="Connection1611" type="4" refreshedVersion="4" background="1" saveData="1">
    <webPr sourceData="1" parsePre="1" consecutive="1" textDates="1" xl2000="1" url="http://www.nowgoal.com/analysis/11508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73" name="Connection1612" type="4" refreshedVersion="4" background="1" saveData="1">
    <webPr sourceData="1" parsePre="1" consecutive="1" textDates="1" xl2000="1" url="http://www.nowgoal.com/analysis/11696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74" name="Connection1613" type="4" refreshedVersion="4" background="1" saveData="1">
    <webPr sourceData="1" parsePre="1" consecutive="1" textDates="1" xl2000="1" url="http://data.nowgoal.com/analysis/11806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75" name="Connection1614" type="4" refreshedVersion="4" background="1" saveData="1">
    <webPr sourceData="1" parsePre="1" consecutive="1" textDates="1" xl2000="1" url="http://www.nowgoal.com/analysis/1147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76" name="Connection1615" type="4" refreshedVersion="4" background="1" saveData="1">
    <webPr sourceData="1" parsePre="1" consecutive="1" textDates="1" xl2000="1" url="http://www.nowgoal.com/analysis/11807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77" name="Connection1616" type="4" refreshedVersion="4" background="1" saveData="1">
    <webPr sourceData="1" parsePre="1" consecutive="1" textDates="1" xl2000="1" url="http://www.nowgoal.com/analysis/10803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78" name="Connection1617" type="4" refreshedVersion="4" background="1" saveData="1">
    <webPr sourceData="1" parsePre="1" consecutive="1" textDates="1" xl2000="1" url="http://www.nowgoal.com/analysis/11249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79" name="Connection1618" type="4" refreshedVersion="4" background="1" saveData="1">
    <webPr sourceData="1" parsePre="1" consecutive="1" textDates="1" xl2000="1" url="http://data.nowgoal.com/analysis/11807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80" name="Connection1619" type="4" refreshedVersion="4" background="1" saveData="1">
    <webPr sourceData="1" parsePre="1" consecutive="1" textDates="1" xl2000="1" url="http://www.nowgoal.com/analysis/11524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81" name="Connection162" type="4" refreshedVersion="3" background="1" saveData="1">
    <webPr sourceData="1" parsePre="1" consecutive="1" textDates="1" xl2000="1" url="http://www.nowgoal.com/analysis/10171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82" name="Connection1620" type="4" refreshedVersion="4" background="1" saveData="1">
    <webPr sourceData="1" parsePre="1" consecutive="1" textDates="1" xl2000="1" url="http://www.nowgoal.com/analysis/11503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83" name="Connection1621" type="4" refreshedVersion="4" background="1" saveData="1">
    <webPr sourceData="1" parsePre="1" consecutive="1" textDates="1" xl2000="1" url="http://www.nowgoal.com/analysis/11503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84" name="Connection1622" type="4" refreshedVersion="4" background="1" saveData="1">
    <webPr sourceData="1" parsePre="1" consecutive="1" textDates="1" xl2000="1" url="http://www.nowgoal.com/analysis/11503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85" name="Connection1623" type="4" refreshedVersion="4" background="1" saveData="1">
    <webPr sourceData="1" parsePre="1" consecutive="1" textDates="1" xl2000="1" url="http://www.nowgoal.com/analysis/11503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86" name="Connection1624" type="4" refreshedVersion="4" background="1" saveData="1">
    <webPr sourceData="1" parsePre="1" consecutive="1" textDates="1" xl2000="1" url="http://www.nowgoal.com/analysis/10803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87" name="Connection1625" type="4" refreshedVersion="4" background="1" saveData="1">
    <webPr sourceData="1" parsePre="1" consecutive="1" textDates="1" xl2000="1" url="http://www.nowgoal.com/analysis/10768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88" name="Connection1626" type="4" refreshedVersion="4" background="1" saveData="1">
    <webPr sourceData="1" parsePre="1" consecutive="1" textDates="1" xl2000="1" url="http://www.nowgoal.com/analysis/10768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89" name="Connection1627" type="4" refreshedVersion="4" background="1" saveData="1">
    <webPr sourceData="1" parsePre="1" consecutive="1" textDates="1" xl2000="1" url="http://www.nowgoal.com/analysis/10768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90" name="Connection1628" type="4" refreshedVersion="4" background="1" saveData="1">
    <webPr sourceData="1" parsePre="1" consecutive="1" textDates="1" xl2000="1" url="http://www.nowgoal.com/analysis/10768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91" name="Connection1629" type="4" refreshedVersion="4" background="1" saveData="1">
    <webPr sourceData="1" parsePre="1" consecutive="1" textDates="1" xl2000="1" url="http://www.nowgoal.com/analysis/11524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92" name="Connection163" type="4" refreshedVersion="3" background="1" saveData="1">
    <webPr sourceData="1" parsePre="1" consecutive="1" textDates="1" xl2000="1" url="http://www.nowgoal.com/analysis/10171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93" name="Connection1630" type="4" refreshedVersion="4" background="1" saveData="1">
    <webPr sourceData="1" parsePre="1" consecutive="1" textDates="1" xl2000="1" url="http://www.nowgoal.com/analysis/11337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94" name="Connection1631" type="4" refreshedVersion="4" background="1" saveData="1">
    <webPr sourceData="1" parsePre="1" consecutive="1" textDates="1" xl2000="1" url="http://www.nowgoal.com/analysis/11126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95" name="Connection1632" type="4" refreshedVersion="4" background="1" saveData="1">
    <webPr sourceData="1" parsePre="1" consecutive="1" textDates="1" xl2000="1" url="http://www.nowgoal.com/analysis/11126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96" name="Connection1633" type="4" refreshedVersion="4" background="1" saveData="1">
    <webPr sourceData="1" parsePre="1" consecutive="1" textDates="1" xl2000="1" url="http://www.nowgoal.com/analysis/11126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97" name="Connection1634" type="4" refreshedVersion="4" background="1" saveData="1">
    <webPr sourceData="1" parsePre="1" consecutive="1" textDates="1" xl2000="1" url="http://www.nowgoal.com/analysis/11126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98" name="Connection1635" type="4" refreshedVersion="4" background="1" saveData="1">
    <webPr sourceData="1" parsePre="1" consecutive="1" textDates="1" xl2000="1" url="http://www.nowgoal.com/analysis/11126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899" name="Connection1636" type="4" refreshedVersion="4" background="1" saveData="1">
    <webPr sourceData="1" parsePre="1" consecutive="1" textDates="1" xl2000="1" url="http://www.nowgoal.com/analysis/11126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00" name="Connection1637" type="4" refreshedVersion="4" background="1" saveData="1">
    <webPr sourceData="1" parsePre="1" consecutive="1" textDates="1" xl2000="1" url="http://www.nowgoal.com/analysis/11524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01" name="Connection1638" type="4" refreshedVersion="4" background="1" saveData="1">
    <webPr sourceData="1" parsePre="1" consecutive="1" textDates="1" xl2000="1" url="http://www.nowgoal.com/analysis/11524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02" name="Connection1639" type="4" refreshedVersion="4" background="1" saveData="1">
    <webPr sourceData="1" parsePre="1" consecutive="1" textDates="1" xl2000="1" url="http://www.nowgoal.com/analysis/11503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03" name="Connection164" type="4" refreshedVersion="3" background="1" saveData="1">
    <webPr sourceData="1" parsePre="1" consecutive="1" textDates="1" xl2000="1" url="http://www.nowgoal.com/analysis/10171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04" name="Connection1640" type="4" refreshedVersion="4" background="1" saveData="1">
    <webPr sourceData="1" parsePre="1" consecutive="1" textDates="1" xl2000="1" url="http://www.nowgoal.com/analysis/11503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05" name="Connection1641" type="4" refreshedVersion="4" background="1" saveData="1">
    <webPr sourceData="1" parsePre="1" consecutive="1" textDates="1" xl2000="1" url="http://www.nowgoal.com/analysis/11126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06" name="Connection1642" type="4" refreshedVersion="4" background="1" saveData="1">
    <webPr sourceData="1" parsePre="1" consecutive="1" textDates="1" xl2000="1" url="http://www.nowgoal.com/analysis/11126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07" name="Connection1643" type="4" refreshedVersion="4" background="1" saveData="1">
    <webPr sourceData="1" parsePre="1" consecutive="1" textDates="1" xl2000="1" url="http://www.nowgoal.com/analysis/11126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08" name="Connection1644" type="4" refreshedVersion="4" background="1" saveData="1">
    <webPr sourceData="1" parsePre="1" consecutive="1" textDates="1" xl2000="1" url="http://www.nowgoal.com/analysis/11126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09" name="Connection1645" type="4" refreshedVersion="4" background="1" saveData="1">
    <webPr sourceData="1" parsePre="1" consecutive="1" textDates="1" xl2000="1" url="http://www.nowgoal.com/analysis/11079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10" name="Connection1646" type="4" refreshedVersion="4" background="1" saveData="1">
    <webPr sourceData="1" parsePre="1" consecutive="1" textDates="1" xl2000="1" url="http://www.nowgoal.com/analysis/11524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11" name="Connection1647" type="4" refreshedVersion="4" background="1" saveData="1">
    <webPr sourceData="1" parsePre="1" consecutive="1" textDates="1" xl2000="1" url="http://data.nowgoal.com/analysis.aspx?id=118118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12" name="Connection1648" type="4" refreshedVersion="4" background="1" saveData="1">
    <webPr sourceData="1" parsePre="1" consecutive="1" textDates="1" xl2000="1" url="http://www.nowgoal.com/analysis/11249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13" name="Connection1649" type="4" refreshedVersion="4" background="1" saveData="1">
    <webPr sourceData="1" parsePre="1" consecutive="1" textDates="1" xl2000="1" url="http://www.nowgoal.com/analysis/1183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14" name="Connection165" type="4" refreshedVersion="3" background="1" saveData="1">
    <webPr sourceData="1" parsePre="1" consecutive="1" textDates="1" xl2000="1" url="http://www.nowgoal.com/analysis/10171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15" name="Connection1650" type="4" refreshedVersion="4" background="1" saveData="1">
    <webPr sourceData="1" parsePre="1" consecutive="1" textDates="1" xl2000="1" url="http://www.nowgoal.com/analysis/11811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16" name="Connection1651" type="4" refreshedVersion="4" background="1" saveData="1">
    <webPr sourceData="1" parsePre="1" consecutive="1" textDates="1" xl2000="1" url="http://www.nowgoal.com/analysis/1181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17" name="Connection1652" type="4" refreshedVersion="4" background="1" saveData="1">
    <webPr sourceData="1" parsePre="1" consecutive="1" textDates="1" xl2000="1" url="http://www.nowgoal.com/analysis/11834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18" name="Connection1653" type="4" refreshedVersion="4" background="1" saveData="1">
    <webPr sourceData="1" parsePre="1" consecutive="1" textDates="1" xl2000="1" url="http://www.nowgoal.com/analysis/11742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19" name="Connection1654" type="4" refreshedVersion="4" background="1" saveData="1">
    <webPr sourceData="1" parsePre="1" consecutive="1" textDates="1" xl2000="1" url="http://www.nowgoal.com/analysis/11835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20" name="Connection1655" type="4" refreshedVersion="4" background="1" saveData="1">
    <webPr sourceData="1" parsePre="1" consecutive="1" textDates="1" xl2000="1" url="http://www.nowgoal.com/analysis/11517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21" name="Connection1656" type="4" refreshedVersion="4" background="1" saveData="1">
    <webPr sourceData="1" parsePre="1" consecutive="1" textDates="1" xl2000="1" url="http://www.nowgoal.com/analysis/11122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22" name="Connection1657" type="4" refreshedVersion="4" background="1" saveData="1">
    <webPr sourceData="1" parsePre="1" consecutive="1" textDates="1" xl2000="1" url="http://www.nowgoal.com/analysis/11517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23" name="Connection1658" type="4" refreshedVersion="4" background="1" saveData="1">
    <webPr sourceData="1" parsePre="1" consecutive="1" textDates="1" xl2000="1" url="http://www.nowgoal.com/analysis/11205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24" name="Connection1659" type="4" refreshedVersion="4" background="1" saveData="1">
    <webPr sourceData="1" parsePre="1" consecutive="1" textDates="1" xl2000="1" url="http://www.nowgoal.com/analysis/11435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25" name="Connection166" type="4" refreshedVersion="3" background="1" saveData="1">
    <webPr sourceData="1" parsePre="1" consecutive="1" textDates="1" xl2000="1" url="http://www.nowgoal.com/analysis/10093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26" name="Connection1660" type="4" refreshedVersion="4" background="1" saveData="1">
    <webPr sourceData="1" parsePre="1" consecutive="1" textDates="1" xl2000="1" url="http://www.nowgoal.com/analysis/11834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27" name="Connection1661" type="4" refreshedVersion="4" background="1" saveData="1">
    <webPr sourceData="1" parsePre="1" consecutive="1" textDates="1" xl2000="1" url="http://www.nowgoal.com/analysis/11839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28" name="Connection1662" type="4" refreshedVersion="4" background="1" saveData="1">
    <webPr sourceData="1" parsePre="1" consecutive="1" textDates="1" xl2000="1" url="http://www.nowgoal.com/analysis/11839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29" name="Connection1663" type="4" refreshedVersion="4" background="1" saveData="1">
    <webPr sourceData="1" parsePre="1" consecutive="1" textDates="1" xl2000="1" url="http://www.nowgoal.com/analysis/11839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30" name="Connection1664" type="4" refreshedVersion="4" background="1" saveData="1">
    <webPr sourceData="1" parsePre="1" consecutive="1" textDates="1" xl2000="1" url="http://www.nowgoal.com/analysis/11839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31" name="Connection1665" type="4" refreshedVersion="4" background="1" saveData="1">
    <webPr sourceData="1" parsePre="1" consecutive="1" textDates="1" xl2000="1" url="http://www.nowgoal.com/analysis/11435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32" name="Connection1666" type="4" refreshedVersion="4" background="1" saveData="1">
    <webPr sourceData="1" parsePre="1" consecutive="1" textDates="1" xl2000="1" url="http://www.nowgoal.com/analysis/11249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33" name="Connection1667" type="4" refreshedVersion="4" background="1" saveData="1">
    <webPr sourceData="1" parsePre="1" consecutive="1" textDates="1" xl2000="1" url="http://www.nowgoal.com/analysis/11381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34" name="Connection1668" type="4" refreshedVersion="4" background="1" saveData="1">
    <webPr sourceData="1" parsePre="1" consecutive="1" textDates="1" xl2000="1" url="http://www.nowgoal.com/analysis/11571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35" name="Connection1669" type="4" refreshedVersion="4" background="1" saveData="1">
    <webPr sourceData="1" parsePre="1" consecutive="1" textDates="1" xl2000="1" url="http://www.nowgoal.com/analysis/11381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36" name="Connection167" type="4" refreshedVersion="3" background="1" saveData="1">
    <webPr sourceData="1" parsePre="1" consecutive="1" textDates="1" xl2000="1" url="http://www.nowgoal.com/analysis/10093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37" name="Connection1670" type="4" refreshedVersion="4" background="1" saveData="1">
    <webPr sourceData="1" parsePre="1" consecutive="1" textDates="1" xl2000="1" url="http://www.nowgoal.com/analysis/11571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38" name="Connection1671" type="4" refreshedVersion="4" background="1" saveData="1">
    <webPr sourceData="1" parsePre="1" consecutive="1" textDates="1" xl2000="1" url="http://www.nowgoal.com/analysis/11381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39" name="Connection1672" type="4" refreshedVersion="4" background="1" saveData="1">
    <webPr sourceData="1" parsePre="1" consecutive="1" textDates="1" xl2000="1" url="http://www.nowgoal.com/analysis/11414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40" name="Connection1673" type="4" refreshedVersion="4" background="1" saveData="1">
    <webPr sourceData="1" parsePre="1" consecutive="1" textDates="1" xl2000="1" url="http://www.nowgoal.com/analysis/11841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41" name="Connection1674" type="4" refreshedVersion="4" background="1" saveData="1">
    <webPr sourceData="1" parsePre="1" consecutive="1" textDates="1" xl2000="1" url="http://www.nowgoal.com/analysis/11456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42" name="Connection1675" type="4" refreshedVersion="4" background="1" saveData="1">
    <webPr sourceData="1" parsePre="1" consecutive="1" textDates="1" xl2000="1" url="http://www.nowgoal.com/analysis/10801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43" name="Connection1676" type="4" refreshedVersion="4" background="1" saveData="1">
    <webPr sourceData="1" parsePre="1" consecutive="1" textDates="1" xl2000="1" url="http://www.nowgoal.com/analysis/11500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44" name="Connection1677" type="4" refreshedVersion="4" background="1" saveData="1">
    <webPr sourceData="1" parsePre="1" consecutive="1" textDates="1" xl2000="1" url="http://www.nowgoal.com/analysis/11126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45" name="Connection1678" type="4" refreshedVersion="4" background="1" saveData="1">
    <webPr sourceData="1" parsePre="1" consecutive="1" textDates="1" xl2000="1" url="http://www.nowgoal.com/analysis/11500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46" name="Connection1679" type="4" refreshedVersion="4" background="1" saveData="1">
    <webPr sourceData="1" parsePre="1" consecutive="1" textDates="1" xl2000="1" url="http://www.nowgoal.com/analysis/11500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47" name="Connection168" type="4" refreshedVersion="3" background="1" saveData="1">
    <webPr sourceData="1" parsePre="1" consecutive="1" textDates="1" xl2000="1" url="http://www.nowgoal.com/analysis/10075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48" name="Connection1680" type="4" refreshedVersion="4" background="1" saveData="1">
    <webPr sourceData="1" parsePre="1" consecutive="1" textDates="1" xl2000="1" url="http://www.nowgoal.com/analysis/10801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49" name="Connection1681" type="4" refreshedVersion="4" background="1" saveData="1">
    <webPr sourceData="1" parsePre="1" consecutive="1" textDates="1" xl2000="1" url="http://www.nowgoal.com/analysis/11126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50" name="Connection1682" type="4" refreshedVersion="4" background="1" saveData="1">
    <webPr sourceData="1" parsePre="1" consecutive="1" textDates="1" xl2000="1" url="http://www.nowgoal.com/analysis/11604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51" name="Connection1683" type="4" refreshedVersion="4" background="1" saveData="1">
    <webPr sourceData="1" parsePre="1" consecutive="1" textDates="1" xl2000="1" url="http://www.nowgoal.com/analysis/11654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52" name="Connection1684" type="4" refreshedVersion="4" background="1" saveData="1">
    <webPr sourceData="1" parsePre="1" consecutive="1" textDates="1" xl2000="1" url="http://www.nowgoal.com/analysis/11278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53" name="Connection1685" type="4" refreshedVersion="4" background="1" saveData="1">
    <webPr sourceData="1" parsePre="1" consecutive="1" textDates="1" xl2000="1" url="http://www.nowgoal.com/analysis/11426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54" name="Connection1686" type="4" refreshedVersion="4" background="1" saveData="1">
    <webPr sourceData="1" parsePre="1" consecutive="1" textDates="1" xl2000="1" url="http://www.nowgoal.com/analysis/11654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55" name="Connection1687" type="4" refreshedVersion="4" background="1" saveData="1">
    <webPr sourceData="1" parsePre="1" consecutive="1" textDates="1" xl2000="1" url="http://www.nowgoal.com/analysis/11143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56" name="Connection1688" type="4" refreshedVersion="4" background="1" saveData="1">
    <webPr sourceData="1" parsePre="1" consecutive="1" textDates="1" xl2000="1" url="http://www.nowgoal.com/analysis/11499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57" name="Connection1689" type="4" refreshedVersion="4" background="1" saveData="1">
    <webPr sourceData="1" parsePre="1" consecutive="1" textDates="1" xl2000="1" url="http://www.nowgoal.com/analysis/11048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58" name="Connection169" type="4" refreshedVersion="3" background="1" saveData="1">
    <webPr sourceData="1" parsePre="1" consecutive="1" textDates="1" xl2000="1" url="http://www.nowgoal.com/analysis/9877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59" name="Connection1690" type="4" refreshedVersion="4" background="1" saveData="1">
    <webPr sourceData="1" parsePre="1" consecutive="1" textDates="1" xl2000="1" url="http://www.nowgoal.com/analysis/11048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60" name="Connection1691" type="4" refreshedVersion="4" background="1" saveData="1">
    <webPr sourceData="1" parsePre="1" consecutive="1" textDates="1" xl2000="1" url="http://www.nowgoal.com/analysis/11500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61" name="Connection1692" type="4" refreshedVersion="4" background="1" saveData="1">
    <webPr sourceData="1" parsePre="1" consecutive="1" textDates="1" xl2000="1" url="http://www.nowgoal.com/analysis/10801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62" name="Connection1693" type="4" refreshedVersion="4" background="1" saveData="1">
    <webPr sourceData="1" parsePre="1" consecutive="1" textDates="1" xl2000="1" url="http://www.nowgoal.com/analysis/10801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63" name="Connection1694" type="4" refreshedVersion="4" background="1" saveData="1">
    <webPr sourceData="1" parsePre="1" consecutive="1" textDates="1" xl2000="1" url="http://www.nowgoal.com/analysis/11794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64" name="Connection1695" type="4" refreshedVersion="4" background="1" saveData="1">
    <webPr sourceData="1" parsePre="1" consecutive="1" textDates="1" xl2000="1" url="http://www.nowgoal.com/analysis/10801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65" name="Connection1696" type="4" refreshedVersion="4" background="1" saveData="1">
    <webPr sourceData="1" parsePre="1" consecutive="1" textDates="1" xl2000="1" url="http://www.nowgoal.com/analysis/11122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66" name="Connection1697" type="4" refreshedVersion="4" background="1" saveData="1">
    <webPr sourceData="1" parsePre="1" consecutive="1" textDates="1" xl2000="1" url="http://www.nowgoal.com/analysis/11426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67" name="Connection1698" type="4" refreshedVersion="4" background="1" saveData="1">
    <webPr sourceData="1" parsePre="1" consecutive="1" textDates="1" xl2000="1" url="http://www.nowgoal.com/analysis/11414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68" name="Connection1699" type="4" refreshedVersion="4" background="1" saveData="1">
    <webPr sourceData="1" parsePre="1" consecutive="1" textDates="1" xl2000="1" url="http://www.nowgoal.com/analysis/11363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69" name="Connection17" type="4" refreshedVersion="3" background="1" saveData="1">
    <webPr sourceData="1" parsePre="1" consecutive="1" textDates="1" xl2000="1" url="http://www.nowgoal.com/analysis/10129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70" name="Connection170" type="4" refreshedVersion="3" background="1" saveData="1">
    <webPr sourceData="1" parsePre="1" consecutive="1" textDates="1" xl2000="1" url="http://www.nowgoal.com/analysis/9877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71" name="Connection1700" type="4" refreshedVersion="4" background="1" saveData="1">
    <webPr sourceData="1" parsePre="1" consecutive="1" textDates="1" xl2000="1" url="http://www.nowgoal.com/analysis/10944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72" name="Connection1701" type="4" refreshedVersion="4" background="1" saveData="1">
    <webPr sourceData="1" parsePre="1" consecutive="1" textDates="1" xl2000="1" url="http://www.nowgoal.com/analysis/11456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73" name="Connection1702" type="4" refreshedVersion="4" background="1" saveData="1">
    <webPr sourceData="1" parsePre="1" consecutive="1" textDates="1" xl2000="1" url="http://www.nowgoal.com/analysis/11126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74" name="Connection1703" type="4" refreshedVersion="4" background="1" saveData="1">
    <webPr sourceData="1" parsePre="1" consecutive="1" textDates="1" xl2000="1" url="http://www.nowgoal.com/analysis/10944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75" name="Connection1704" type="4" refreshedVersion="4" background="1" saveData="1">
    <webPr sourceData="1" parsePre="1" consecutive="1" textDates="1" xl2000="1" url="http://www.nowgoal.com/analysis/11672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76" name="Connection1705" type="4" refreshedVersion="4" background="1" saveData="1">
    <webPr sourceData="1" parsePre="1" consecutive="1" textDates="1" xl2000="1" url="http://www.nowgoal.com/analysis/11672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77" name="Connection1706" type="4" refreshedVersion="4" background="1" saveData="1">
    <webPr sourceData="1" parsePre="1" consecutive="1" textDates="1" xl2000="1" url="http://www.nowgoal.com/analysis/11672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78" name="Connection1707" type="4" refreshedVersion="4" background="1" saveData="1">
    <webPr sourceData="1" parsePre="1" consecutive="1" textDates="1" xl2000="1" url="http://www.nowgoal.com/analysis/11431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79" name="Connection1708" type="4" refreshedVersion="4" background="1" saveData="1">
    <webPr sourceData="1" parsePre="1" consecutive="1" textDates="1" xl2000="1" url="http://www.nowgoal.com/analysis/11431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80" name="Connection1709" type="4" refreshedVersion="4" background="1" saveData="1">
    <webPr sourceData="1" parsePre="1" consecutive="1" textDates="1" xl2000="1" url="http://www.nowgoal.com/analysis/11514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81" name="Connection171" type="4" refreshedVersion="3" background="1" saveData="1">
    <webPr sourceData="1" parsePre="1" consecutive="1" textDates="1" xl2000="1" url="http://www.nowgoal.com/analysis/9877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82" name="Connection1710" type="4" refreshedVersion="4" background="1" saveData="1">
    <webPr sourceData="1" parsePre="1" consecutive="1" textDates="1" xl2000="1" url="http://www.nowgoal.com/analysis/11126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83" name="Connection1711" type="4" refreshedVersion="4" background="1" saveData="1">
    <webPr sourceData="1" parsePre="1" consecutive="1" textDates="1" xl2000="1" url="http://www.nowgoal.com/analysis/11048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84" name="Connection1712" type="4" refreshedVersion="4" background="1" saveData="1">
    <webPr sourceData="1" parsePre="1" consecutive="1" textDates="1" xl2000="1" url="http://www.nowgoal.com/analysis/11048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85" name="Connection1713" type="4" refreshedVersion="4" background="1" saveData="1">
    <webPr sourceData="1" parsePre="1" consecutive="1" textDates="1" xl2000="1" url="http://www.nowgoal.com/analysis/10801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86" name="Connection1714" type="4" refreshedVersion="4" background="1" saveData="1">
    <webPr sourceData="1" parsePre="1" consecutive="1" textDates="1" xl2000="1" url="http://www.nowgoal.com/analysis/11048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87" name="Connection1715" type="4" refreshedVersion="4" background="1" saveData="1">
    <webPr sourceData="1" parsePre="1" consecutive="1" textDates="1" xl2000="1" url="http://www.nowgoal.com/analysis/11456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88" name="Connection1716" type="4" refreshedVersion="4" background="1" saveData="1">
    <webPr sourceData="1" parsePre="1" consecutive="1" textDates="1" xl2000="1" url="http://www.nowgoal.com/analysis/11456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89" name="Connection1717" type="4" refreshedVersion="4" background="1" saveData="1">
    <webPr sourceData="1" parsePre="1" consecutive="1" textDates="1" xl2000="1" url="http://www.nowgoal.com/analysis/11456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90" name="Connection1718" type="4" refreshedVersion="4" background="1" saveData="1">
    <webPr sourceData="1" parsePre="1" consecutive="1" textDates="1" xl2000="1" url="http://www.nowgoal.com/analysis/11458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91" name="Connection1719" type="4" refreshedVersion="4" background="1" saveData="1">
    <webPr sourceData="1" parsePre="1" consecutive="1" textDates="1" xl2000="1" url="http://www.nowgoal.com/analysis/11126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92" name="Connection172" type="4" refreshedVersion="3" background="1" saveData="1">
    <webPr sourceData="1" parsePre="1" consecutive="1" textDates="1" xl2000="1" url="http://www.nowgoal.com/analysis/9877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93" name="Connection1720" type="4" refreshedVersion="4" background="1" saveData="1">
    <webPr sourceData="1" parsePre="1" consecutive="1" textDates="1" xl2000="1" url="http://www.nowgoal.com/analysis/11324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94" name="Connection1721" type="4" refreshedVersion="4" background="1" saveData="1">
    <webPr sourceData="1" parsePre="1" consecutive="1" textDates="1" xl2000="1" url="http://www.nowgoal.com/analysis/11324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95" name="Connection1722" type="4" refreshedVersion="4" background="1" saveData="1">
    <webPr sourceData="1" parsePre="1" consecutive="1" textDates="1" xl2000="1" url="http://www.nowgoal.com/analysis/11324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96" name="Connection1723" type="4" refreshedVersion="4" background="1" saveData="1">
    <webPr sourceData="1" parsePre="1" consecutive="1" textDates="1" xl2000="1" url="http://www.nowgoal.com/analysis/11324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97" name="Connection1724" type="4" refreshedVersion="4" background="1" saveData="1">
    <webPr sourceData="1" parsePre="1" consecutive="1" textDates="1" xl2000="1" url="http://www.nowgoal.com/analysis/11324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98" name="Connection1725" type="4" refreshedVersion="4" background="1" saveData="1">
    <webPr sourceData="1" parsePre="1" consecutive="1" textDates="1" xl2000="1" url="http://www.nowgoal.com/analysis/11355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1999" name="Connection1726" type="4" refreshedVersion="4" background="1" saveData="1">
    <webPr sourceData="1" parsePre="1" consecutive="1" textDates="1" xl2000="1" url="http://www.nowgoal.com/analysis/1135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00" name="Connection1727" type="4" refreshedVersion="4" background="1" saveData="1">
    <webPr sourceData="1" parsePre="1" consecutive="1" textDates="1" xl2000="1" url="http://www.nowgoal.com/analysis/11355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01" name="Connection1728" type="4" refreshedVersion="4" background="1" saveData="1">
    <webPr sourceData="1" parsePre="1" consecutive="1" textDates="1" xl2000="1" url="http://www.nowgoal.com/analysis/11355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02" name="Connection1729" type="4" refreshedVersion="4" background="1" saveData="1">
    <webPr sourceData="1" parsePre="1" consecutive="1" textDates="1" xl2000="1" url="http://www.nowgoal.com/analysis/11755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03" name="Connection173" type="4" refreshedVersion="3" background="1" saveData="1">
    <webPr sourceData="1" parsePre="1" consecutive="1" textDates="1" xl2000="1" url="http://www.nowgoal.com/analysis/9877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04" name="Connection1730" type="4" refreshedVersion="4" background="1" saveData="1">
    <webPr sourceData="1" parsePre="1" consecutive="1" textDates="1" xl2000="1" url="http://www.nowgoal.com/analysis/11755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05" name="Connection1731" type="4" refreshedVersion="4" background="1" saveData="1">
    <webPr sourceData="1" parsePre="1" consecutive="1" textDates="1" xl2000="1" url="http://www.nowgoal.com/analysis/11755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06" name="Connection1732" type="4" refreshedVersion="4" background="1" saveData="1">
    <webPr sourceData="1" parsePre="1" consecutive="1" textDates="1" xl2000="1" url="http://www.nowgoal.com/analysis/11755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07" name="Connection1733" type="4" refreshedVersion="4" background="1" saveData="1">
    <webPr sourceData="1" parsePre="1" consecutive="1" textDates="1" xl2000="1" url="http://www.nowgoal.com/analysis/11755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08" name="Connection1734" type="4" refreshedVersion="4" background="1" saveData="1">
    <webPr sourceData="1" parsePre="1" consecutive="1" textDates="1" xl2000="1" url="http://www.nowgoal.com/analysis/11696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09" name="Connection1735" type="4" refreshedVersion="4" background="1" saveData="1">
    <webPr sourceData="1" parsePre="1" consecutive="1" textDates="1" xl2000="1" url="http://www.nowgoal.com/analysis/11696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10" name="Connection1736" type="4" refreshedVersion="4" background="1" saveData="1">
    <webPr sourceData="1" parsePre="1" consecutive="1" textDates="1" xl2000="1" url="http://www.nowgoal.com/analysis/11696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11" name="Connection1737" type="4" refreshedVersion="4" background="1" saveData="1">
    <webPr sourceData="1" parsePre="1" consecutive="1" textDates="1" xl2000="1" url="http://www.nowgoal.com/analysis/11696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12" name="Connection1738" type="4" refreshedVersion="4" background="1" saveData="1">
    <webPr sourceData="1" parsePre="1" consecutive="1" textDates="1" xl2000="1" url="http://www.nowgoal.com/analysis/11700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13" name="Connection1739" type="4" refreshedVersion="4" background="1" saveData="1">
    <webPr sourceData="1" parsePre="1" consecutive="1" textDates="1" xl2000="1" url="http://www.nowgoal.com/analysis/11700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14" name="Connection174" type="4" refreshedVersion="3" background="1" saveData="1">
    <webPr sourceData="1" parsePre="1" consecutive="1" textDates="1" xl2000="1" url="http://www.nowgoal.com/analysis/9940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15" name="Connection1740" type="4" refreshedVersion="4" background="1" saveData="1">
    <webPr sourceData="1" parsePre="1" consecutive="1" textDates="1" xl2000="1" url="http://www.nowgoal.com/analysis/11700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16" name="Connection1741" type="4" refreshedVersion="4" background="1" saveData="1">
    <webPr sourceData="1" parsePre="1" consecutive="1" textDates="1" xl2000="1" url="http://www.nowgoal.com/analysis/11700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17" name="Connection1742" type="4" refreshedVersion="4" background="1" saveData="1">
    <webPr sourceData="1" parsePre="1" consecutive="1" textDates="1" xl2000="1" url="http://www.nowgoal.com/analysis/11210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18" name="Connection1743" type="4" refreshedVersion="4" background="1" saveData="1">
    <webPr sourceData="1" parsePre="1" consecutive="1" textDates="1" xl2000="1" url="http://www.nowgoal.com/analysis/11205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19" name="Connection1744" type="4" refreshedVersion="4" background="1" saveData="1">
    <webPr sourceData="1" parsePre="1" consecutive="1" textDates="1" xl2000="1" url="http://www.nowgoal.com/analysis/11576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20" name="Connection1745" type="4" refreshedVersion="4" background="1" saveData="1">
    <webPr sourceData="1" parsePre="1" consecutive="1" textDates="1" xl2000="1" url="http://www.nowgoal.com/analysis/11431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21" name="Connection1746" type="4" refreshedVersion="4" background="1" saveData="1">
    <webPr sourceData="1" parsePre="1" consecutive="1" textDates="1" xl2000="1" url="http://www.nowgoal.com/analysis/11431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22" name="Connection1747" type="4" refreshedVersion="4" background="1" saveData="1">
    <webPr sourceData="1" parsePre="1" consecutive="1" textDates="1" xl2000="1" url="http://www.nowgoal.com/analysis/11431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23" name="Connection1748" type="4" refreshedVersion="4" background="1" saveData="1">
    <webPr sourceData="1" parsePre="1" consecutive="1" textDates="1" xl2000="1" url="http://www.nowgoal.com/analysis/11431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24" name="Connection1749" type="4" refreshedVersion="4" background="1" saveData="1">
    <webPr sourceData="1" parsePre="1" consecutive="1" textDates="1" xl2000="1" url="http://www.nowgoal.com/analysis/11396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25" name="Connection175" type="4" refreshedVersion="3" background="1" saveData="1">
    <webPr sourceData="1" parsePre="1" consecutive="1" textDates="1" xl2000="1" url="http://www.nowgoal.com/analysis/10365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26" name="Connection1750" type="4" refreshedVersion="4" background="1" saveData="1">
    <webPr sourceData="1" parsePre="1" consecutive="1" textDates="1" xl2000="1" url="http://www.nowgoal.com/analysis/11467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27" name="Connection1751" type="4" refreshedVersion="4" background="1" saveData="1">
    <webPr sourceData="1" parsePre="1" consecutive="1" textDates="1" xl2000="1" url="http://www.nowgoal.com/analysis/10804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28" name="Connection1752" type="4" refreshedVersion="4" background="1" saveData="1">
    <webPr sourceData="1" parsePre="1" consecutive="1" textDates="1" xl2000="1" url="http://www.nowgoal.com/analysis/10804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29" name="Connection1753" type="4" refreshedVersion="4" background="1" saveData="1">
    <webPr sourceData="1" parsePre="1" consecutive="1" textDates="1" xl2000="1" url="http://www.nowgoal.com/analysis/11048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30" name="Connection1754" type="4" refreshedVersion="4" background="1" saveData="1">
    <webPr sourceData="1" parsePre="1" consecutive="1" textDates="1" xl2000="1" url="http://www.nowgoal.com/analysis/11048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31" name="Connection1755" type="4" refreshedVersion="4" background="1" saveData="1">
    <webPr sourceData="1" parsePre="1" consecutive="1" textDates="1" xl2000="1" url="http://www.nowgoal.com/analysis/11355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32" name="Connection1756" type="4" refreshedVersion="4" background="1" saveData="1">
    <webPr sourceData="1" parsePre="1" consecutive="1" textDates="1" xl2000="1" url="http://www.nowgoal.com/analysis/11672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33" name="Connection1757" type="4" refreshedVersion="4" background="1" saveData="1">
    <webPr sourceData="1" parsePre="1" consecutive="1" textDates="1" xl2000="1" url="http://www.nowgoal.com/analysis/11431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34" name="Connection1758" type="4" refreshedVersion="4" background="1" saveData="1">
    <webPr sourceData="1" parsePre="1" consecutive="1" textDates="1" xl2000="1" url="http://www.nowgoal.com/analysis/11431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35" name="Connection1759" type="4" refreshedVersion="4" background="1" saveData="1">
    <webPr sourceData="1" parsePre="1" consecutive="1" textDates="1" xl2000="1" url="http://www.nowgoal.com/analysis/11514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36" name="Connection176" type="4" refreshedVersion="3" background="1" saveData="1">
    <webPr sourceData="1" parsePre="1" consecutive="1" textDates="1" xl2000="1" url="http://www.nowgoal.com/analysis/9877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37" name="Connection1760" type="4" refreshedVersion="4" background="1" saveData="1">
    <webPr sourceData="1" parsePre="1" consecutive="1" textDates="1" xl2000="1" url="http://www.nowgoal.com/analysis/11514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38" name="Connection1761" type="4" refreshedVersion="4" background="1" saveData="1">
    <webPr sourceData="1" parsePre="1" consecutive="1" textDates="1" xl2000="1" url="http://www.nowgoal.com/analysis/11514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39" name="Connection1762" type="4" refreshedVersion="4" background="1" saveData="1">
    <webPr sourceData="1" parsePre="1" consecutive="1" textDates="1" xl2000="1" url="http://www.nowgoal.com/analysis/11399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40" name="Connection1763" type="4" refreshedVersion="4" background="1" saveData="1">
    <webPr sourceData="1" parsePre="1" consecutive="1" textDates="1" xl2000="1" url="http://data.nowgoal.com/analysis.aspx?id=111720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41" name="Connection1764" type="4" refreshedVersion="4" background="1" saveData="1">
    <webPr sourceData="1" parsePre="1" consecutive="1" textDates="1" xl2000="1" url="http://www.nowgoal.com/analysis/11514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42" name="Connection1765" type="4" refreshedVersion="4" background="1" saveData="1">
    <webPr sourceData="1" parsePre="1" consecutive="1" textDates="1" xl2000="1" url="http://www.nowgoal.com/analysis/11514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43" name="Connection1766" type="4" refreshedVersion="4" background="1" saveData="1">
    <webPr sourceData="1" parsePre="1" consecutive="1" textDates="1" xl2000="1" url="http://www.nowgoal.com/analysis/11514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44" name="Connection1767" type="4" refreshedVersion="4" background="1" saveData="1">
    <webPr sourceData="1" parsePre="1" consecutive="1" textDates="1" xl2000="1" url="http://www.nowgoal.com/analysis/11456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45" name="Connection1768" type="4" refreshedVersion="4" background="1" saveData="1">
    <webPr sourceData="1" parsePre="1" consecutive="1" textDates="1" xl2000="1" url="http://www.nowgoal.com/analysis/11456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46" name="Connection1769" type="4" refreshedVersion="4" background="1" saveData="1">
    <webPr sourceData="1" parsePre="1" consecutive="1" textDates="1" xl2000="1" url="http://data.nowgoal.com/analysis.aspx?id=109942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47" name="Connection177" type="4" refreshedVersion="3" background="1" saveData="1">
    <webPr sourceData="1" parsePre="1" consecutive="1" textDates="1" xl2000="1" url="http://www.nowgoal.com/analysis/9947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48" name="Connection1770" type="4" refreshedVersion="4" background="1" saveData="1">
    <webPr sourceData="1" parsePre="1" consecutive="1" textDates="1" xl2000="1" url="http://data.nowgoal.com/analysis.aspx?id=109942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49" name="Connection1771" type="4" refreshedVersion="4" background="1" saveData="1">
    <webPr sourceData="1" parsePre="1" consecutive="1" textDates="1" xl2000="1" url="http://www.nowgoal.com/analysis/10890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50" name="Connection1772" type="4" refreshedVersion="4" background="1" saveData="1">
    <webPr sourceData="1" parsePre="1" consecutive="1" textDates="1" xl2000="1" url="http://www.nowgoal.com/analysis/10897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51" name="Connection1773" type="4" refreshedVersion="4" background="1" saveData="1">
    <webPr sourceData="1" parsePre="1" consecutive="1" textDates="1" xl2000="1" url="http://data.nowgoal.com/analysis.aspx?id=113991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52" name="Connection1774" type="4" refreshedVersion="4" background="1" saveData="1">
    <webPr sourceData="1" parsePre="1" consecutive="1" textDates="1" xl2000="1" url="http://www.nowgoal.com/analysis/11472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53" name="Connection1775" type="4" refreshedVersion="4" background="1" saveData="1">
    <webPr sourceData="1" parsePre="1" consecutive="1" textDates="1" xl2000="1" url="http://www.nowgoal.com/analysis/11384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54" name="Connection1776" type="4" refreshedVersion="4" background="1" saveData="1">
    <webPr sourceData="1" parsePre="1" consecutive="1" textDates="1" xl2000="1" url="http://www.nowgoal.com/analysis/11384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55" name="Connection1777" type="4" refreshedVersion="4" background="1" saveData="1">
    <webPr sourceData="1" parsePre="1" consecutive="1" textDates="1" xl2000="1" url="http://www.nowgoal.com/analysis/11574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56" name="Connection1778" type="4" refreshedVersion="4" background="1" saveData="1">
    <webPr sourceData="1" parsePre="1" consecutive="1" textDates="1" xl2000="1" url="http://www.nowgoal.com/analysis/11520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57" name="Connection1779" type="4" refreshedVersion="4" background="1" saveData="1">
    <webPr sourceData="1" parsePre="1" consecutive="1" textDates="1" xl2000="1" url="http://data.nowgoal.com/analysis.aspx?id=111815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58" name="Connection178" type="4" refreshedVersion="3" background="1" saveData="1">
    <webPr sourceData="1" parsePre="1" consecutive="1" textDates="1" xl2000="1" url="http://www.nowgoal.com/analysis/9962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59" name="Connection1780" type="4" refreshedVersion="4" background="1" saveData="1">
    <webPr sourceData="1" parsePre="1" consecutive="1" textDates="1" xl2000="1" url="http://data.nowgoal.com/analysis.aspx?id=1121348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60" name="Connection1781" type="4" refreshedVersion="4" background="1" saveData="1">
    <webPr sourceData="1" parsePre="1" consecutive="1" textDates="1" xl2000="1" url="http://www.nowgoal.com/analysis/11213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61" name="Connection1782" type="4" refreshedVersion="4" background="1" saveData="1">
    <webPr sourceData="1" parsePre="1" consecutive="1" textDates="1" xl2000="1" url="http://www.nowgoal.com/analysis/11662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62" name="Connection1783" type="4" refreshedVersion="4" background="1" saveData="1">
    <webPr sourceData="1" parsePre="1" consecutive="1" textDates="1" xl2000="1" url="http://www.nowgoal.com/analysis/11324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63" name="Connection1784" type="4" refreshedVersion="4" background="1" saveData="1">
    <webPr sourceData="1" parsePre="1" consecutive="1" textDates="1" xl2000="1" url="http://www.nowgoal.com/analysis/11122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64" name="Connection1785" type="4" refreshedVersion="4" background="1" saveData="1">
    <webPr sourceData="1" parsePre="1" consecutive="1" textDates="1" xl2000="1" url="http://www.nowgoal.com/analysis/11122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65" name="Connection1786" type="4" refreshedVersion="4" background="1" saveData="1">
    <webPr sourceData="1" parsePre="1" consecutive="1" textDates="1" xl2000="1" url="http://www.nowgoal.com/analysis/10890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66" name="Connection1787" type="4" refreshedVersion="4" background="1" saveData="1">
    <webPr sourceData="1" parsePre="1" consecutive="1" textDates="1" xl2000="1" url="http://www.nowgoal.com/analysis/10892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67" name="Connection1788" type="4" refreshedVersion="4" background="1" saveData="1">
    <webPr sourceData="1" parsePre="1" consecutive="1" textDates="1" xl2000="1" url="http://www.nowgoal.com/analysis/10892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68" name="Connection1789" type="4" refreshedVersion="4" background="1" saveData="1">
    <webPr sourceData="1" parsePre="1" consecutive="1" textDates="1" xl2000="1" url="http://www.nowgoal.com/analysis/10892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69" name="Connection179" type="4" refreshedVersion="3" background="1" saveData="1">
    <webPr sourceData="1" parsePre="1" consecutive="1" textDates="1" xl2000="1" url="http://www.nowgoal.com/analysis/9962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70" name="Connection1790" type="4" refreshedVersion="4" background="1" saveData="1">
    <webPr sourceData="1" parsePre="1" consecutive="1" textDates="1" xl2000="1" url="http://www.nowgoal.com/analysis/11589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71" name="Connection1791" type="4" refreshedVersion="4" background="1" saveData="1">
    <webPr sourceData="1" parsePre="1" consecutive="1" textDates="1" xl2000="1" url="http://data.nowgoal.com/analysis.aspx?id=111738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72" name="Connection1792" type="4" refreshedVersion="4" background="1" saveData="1">
    <webPr sourceData="1" parsePre="1" consecutive="1" textDates="1" xl2000="1" url="http://www.nowgoal.com/analysis/11571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73" name="Connection1793" type="4" refreshedVersion="4" background="1" saveData="1">
    <webPr sourceData="1" parsePre="1" consecutive="1" textDates="1" xl2000="1" url="http://www.nowgoal.com/analysis/11079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74" name="Connection1794" type="4" refreshedVersion="4" background="1" saveData="1">
    <webPr sourceData="1" parsePre="1" consecutive="1" textDates="1" xl2000="1" url="http://www.nowgoal.com/analysis/11079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75" name="Connection1795" type="4" refreshedVersion="4" background="1" saveData="1">
    <webPr sourceData="1" parsePre="1" consecutive="1" textDates="1" xl2000="1" url="http://www.nowgoal.com/analysis/11540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76" name="Connection1796" type="4" refreshedVersion="4" background="1" saveData="1">
    <webPr sourceData="1" parsePre="1" consecutive="1" textDates="1" xl2000="1" url="http://www.nowgoal.com/analysis/11540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77" name="Connection1797" type="4" refreshedVersion="4" background="1" saveData="1">
    <webPr sourceData="1" parsePre="1" consecutive="1" textDates="1" xl2000="1" url="http://www.nowgoal.com/analysis/11540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78" name="Connection1798" type="4" refreshedVersion="4" background="1" saveData="1">
    <webPr sourceData="1" parsePre="1" consecutive="1" textDates="1" xl2000="1" url="http://www.nowgoal.com/analysis/11540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79" name="Connection1799" type="4" refreshedVersion="4" background="1" saveData="1">
    <webPr sourceData="1" parsePre="1" consecutive="1" textDates="1" xl2000="1" url="http://data.nowgoal.com/analysis.aspx?id=1153646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80" name="Connection18" type="4" refreshedVersion="3" background="1" saveData="1">
    <webPr sourceData="1" parsePre="1" consecutive="1" textDates="1" xl2000="1" url="http://www.nowgoal.com/analysis/10834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81" name="Connection180" type="4" refreshedVersion="3" background="1" saveData="1">
    <webPr sourceData="1" parsePre="1" consecutive="1" textDates="1" xl2000="1" url="http://www.nowgoal.com/analysis/9962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82" name="Connection1800" type="4" refreshedVersion="4" background="1" saveData="1">
    <webPr sourceData="1" parsePre="1" consecutive="1" textDates="1" xl2000="1" url="http://www.nowgoal.com/analysis/11622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83" name="Connection1801" type="4" refreshedVersion="4" background="1" saveData="1">
    <webPr sourceData="1" parsePre="1" consecutive="1" textDates="1" xl2000="1" url="http://www.nowgoal.com/analysis/11622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84" name="Connection1802" type="4" refreshedVersion="4" background="1" saveData="1">
    <webPr sourceData="1" parsePre="1" consecutive="1" textDates="1" xl2000="1" url="http://data.nowgoal.com/analysis.aspx?id=1099236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85" name="Connection1803" type="4" refreshedVersion="4" background="1" saveData="1">
    <webPr sourceData="1" parsePre="1" consecutive="1" textDates="1" xl2000="1" url="http://data.nowgoal.com/analysis.aspx?id=1099237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86" name="Connection1804" type="4" refreshedVersion="4" background="1" saveData="1">
    <webPr sourceData="1" parsePre="1" consecutive="1" textDates="1" xl2000="1" url="http://data.nowgoal.com/analysis.aspx?id=1099238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87" name="Connection1805" type="4" refreshedVersion="4" background="1" saveData="1">
    <webPr sourceData="1" parsePre="1" consecutive="1" textDates="1" xl2000="1" url="http://data.nowgoal.com/analysis.aspx?id=109942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88" name="Connection1806" type="4" refreshedVersion="4" background="1" saveData="1">
    <webPr sourceData="1" parsePre="1" consecutive="1" textDates="1" xl2000="1" url="http://data.nowgoal.com/analysis.aspx?id=109942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89" name="Connection1807" type="4" refreshedVersion="4" background="1" saveData="1">
    <webPr sourceData="1" parsePre="1" consecutive="1" textDates="1" xl2000="1" url="http://www.nowgoal.com/analysis/10897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90" name="Connection1808" type="4" refreshedVersion="4" background="1" saveData="1">
    <webPr sourceData="1" parsePre="1" consecutive="1" textDates="1" xl2000="1" url="http://www.nowgoal.com/analysis/11384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91" name="Connection1809" type="4" refreshedVersion="4" background="1" saveData="1">
    <webPr sourceData="1" parsePre="1" consecutive="1" textDates="1" xl2000="1" url="http://www.nowgoal.com/analysis/11727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92" name="Connection181" type="4" refreshedVersion="3" background="1" saveData="1">
    <webPr sourceData="1" parsePre="1" consecutive="1" textDates="1" xl2000="1" url="http://www.nowgoal.com/analysis/9962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93" name="Connection1810" type="4" refreshedVersion="4" background="1" saveData="1">
    <webPr sourceData="1" parsePre="1" consecutive="1" textDates="1" xl2000="1" url="http://www.nowgoal.com/analysis/11727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94" name="Connection1811" type="4" refreshedVersion="4" background="1" saveData="1">
    <webPr sourceData="1" parsePre="1" consecutive="1" textDates="1" xl2000="1" url="http://www.nowgoal.com/analysis/11727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95" name="Connection1812" type="4" refreshedVersion="4" background="1" saveData="1">
    <webPr sourceData="1" parsePre="1" consecutive="1" textDates="1" xl2000="1" url="http://www.nowgoal.com/analysis/11727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96" name="Connection1813" type="4" refreshedVersion="4" background="1" saveData="1">
    <webPr sourceData="1" parsePre="1" consecutive="1" textDates="1" xl2000="1" url="http://www.nowgoal.com/analysis/11507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97" name="Connection1814" type="4" refreshedVersion="4" background="1" saveData="1">
    <webPr sourceData="1" parsePre="1" consecutive="1" textDates="1" xl2000="1" url="http://data.nowgoal.com/analysis.aspx?id=111720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98" name="Connection1815" type="4" refreshedVersion="4" background="1" saveData="1">
    <webPr sourceData="1" parsePre="1" consecutive="1" textDates="1" xl2000="1" url="http://www.nowgoal.com/analysis/11520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099" name="Connection1816" type="4" refreshedVersion="4" background="1" saveData="1">
    <webPr sourceData="1" parsePre="1" consecutive="1" textDates="1" xl2000="1" url="http://www.nowgoal.com/analysis/11181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00" name="Connection1817" type="4" refreshedVersion="4" background="1" saveData="1">
    <webPr sourceData="1" parsePre="1" consecutive="1" textDates="1" xl2000="1" url="http://www.nowgoal.com/analysis/11536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01" name="Connection1818" type="4" refreshedVersion="4" background="1" saveData="1">
    <webPr sourceData="1" parsePre="1" consecutive="1" textDates="1" xl2000="1" url="http://www.nowgoal.com/analysis/11567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02" name="Connection1819" type="4" refreshedVersion="4" background="1" saveData="1">
    <webPr sourceData="1" parsePre="1" consecutive="1" textDates="1" xl2000="1" url="http://data.nowgoal.com/analysis.aspx?id=112146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03" name="Connection182" type="4" refreshedVersion="3" background="1" saveData="1">
    <webPr sourceData="1" parsePre="1" consecutive="1" textDates="1" xl2000="1" url="http://www.nowgoal.com/analysis/9877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04" name="Connection1820" type="4" refreshedVersion="4" background="1" saveData="1">
    <webPr sourceData="1" parsePre="1" consecutive="1" textDates="1" xl2000="1" url="http://data.nowgoal.com/analysis.aspx?id=112146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05" name="Connection1821" type="4" refreshedVersion="4" background="1" saveData="1">
    <webPr sourceData="1" parsePre="1" consecutive="1" textDates="1" xl2000="1" url="http://data.nowgoal.com/analysis.aspx?id=1121466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06" name="Connection1822" type="4" refreshedVersion="4" background="1" saveData="1">
    <webPr sourceData="1" parsePre="1" consecutive="1" textDates="1" xl2000="1" url="http://data.nowgoal.com/analysis.aspx?id=1120916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07" name="Connection1823" type="4" refreshedVersion="4" background="1" saveData="1">
    <webPr sourceData="1" parsePre="1" consecutive="1" textDates="1" xl2000="1" url="http://data.nowgoal.com/analysis.aspx?id=1120917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08" name="Connection1824" type="4" refreshedVersion="4" background="1" saveData="1">
    <webPr sourceData="1" parsePre="1" consecutive="1" textDates="1" xl2000="1" url="http://data.nowgoal.com/analysis.aspx?id=1120918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09" name="Connection1825" type="4" refreshedVersion="4" background="1" saveData="1">
    <webPr sourceData="1" parsePre="1" consecutive="1" textDates="1" xl2000="1" url="http://www.nowgoal.com/analysis/11622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10" name="Connection1826" type="4" refreshedVersion="4" background="1" saveData="1">
    <webPr sourceData="1" parsePre="1" consecutive="1" textDates="1" xl2000="1" url="http://www.nowgoal.com/analysis/11399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11" name="Connection1827" type="4" refreshedVersion="4" background="1" saveData="1">
    <webPr sourceData="1" parsePre="1" consecutive="1" textDates="1" xl2000="1" url="http://www.nowgoal.com/analysis/11557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12" name="Connection1828" type="4" refreshedVersion="4" background="1" saveData="1">
    <webPr sourceData="1" parsePre="1" consecutive="1" textDates="1" xl2000="1" url="http://www.nowgoal.com/analysis/11557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13" name="Connection1829" type="4" refreshedVersion="4" background="1" saveData="1">
    <webPr sourceData="1" parsePre="1" consecutive="1" textDates="1" xl2000="1" url="http://www.nowgoal.com/analysis/11500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14" name="Connection183" type="4" refreshedVersion="3" background="1" saveData="1">
    <webPr sourceData="1" parsePre="1" consecutive="1" textDates="1" xl2000="1" url="http://www.nowgoal.com/analysis/9877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15" name="Connection1830" type="4" refreshedVersion="4" background="1" saveData="1">
    <webPr sourceData="1" parsePre="1" consecutive="1" textDates="1" xl2000="1" url="http://www.nowgoal.com/analysis/11510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16" name="Connection1831" type="4" refreshedVersion="4" background="1" saveData="1">
    <webPr sourceData="1" parsePre="1" consecutive="1" textDates="1" xl2000="1" url="http://www.nowgoal.com/analysis/11564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17" name="Connection1832" type="4" refreshedVersion="4" background="1" saveData="1">
    <webPr sourceData="1" parsePre="1" consecutive="1" textDates="1" xl2000="1" url="http://www.nowgoal.com/analysis/11567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18" name="Connection1833" type="4" refreshedVersion="4" background="1" saveData="1">
    <webPr sourceData="1" parsePre="1" consecutive="1" textDates="1" xl2000="1" url="http://www.nowgoal.com/analysis/11557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19" name="Connection1834" type="4" refreshedVersion="4" background="1" saveData="1">
    <webPr sourceData="1" parsePre="1" consecutive="1" textDates="1" xl2000="1" url="http://www.nowgoal.com/analysis/11500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20" name="Connection1835" type="4" refreshedVersion="4" background="1" saveData="1">
    <webPr sourceData="1" parsePre="1" consecutive="1" textDates="1" xl2000="1" url="http://www.nowgoal.com/analysis/11500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21" name="Connection1836" type="4" refreshedVersion="4" background="1" saveData="1">
    <webPr sourceData="1" parsePre="1" consecutive="1" textDates="1" xl2000="1" url="http://www.nowgoal.com/analysis/11540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22" name="Connection1837" type="4" refreshedVersion="4" background="1" saveData="1">
    <webPr sourceData="1" parsePre="1" consecutive="1" textDates="1" xl2000="1" url="http://www.nowgoal.com/analysis/11540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23" name="Connection1838" type="4" refreshedVersion="4" background="1" saveData="1">
    <webPr sourceData="1" parsePre="1" consecutive="1" textDates="1" xl2000="1" url="http://www.nowgoal.com/analysis/11567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24" name="Connection1839" type="4" refreshedVersion="4" background="1" saveData="1">
    <webPr sourceData="1" parsePre="1" consecutive="1" textDates="1" xl2000="1" url="http://www.nowgoal.com/analysis/11567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25" name="Connection184" type="4" refreshedVersion="3" background="1" saveData="1">
    <webPr sourceData="1" parsePre="1" consecutive="1" textDates="1" xl2000="1" url="http://www.nowgoal.com/analysis/10318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26" name="Connection1840" type="4" refreshedVersion="4" background="1" saveData="1">
    <webPr sourceData="1" parsePre="1" consecutive="1" textDates="1" xl2000="1" url="http://www.nowgoal.com/analysis/11794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27" name="Connection1841" type="4" refreshedVersion="4" background="1" saveData="1">
    <webPr sourceData="1" parsePre="1" consecutive="1" textDates="1" xl2000="1" url="http://www.nowgoal.com/analysis/11794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28" name="Connection1842" type="4" refreshedVersion="4" background="1" saveData="1">
    <webPr sourceData="1" parsePre="1" consecutive="1" textDates="1" xl2000="1" url="http://www.nowgoal.com/analysis/11794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29" name="Connection1843" type="4" refreshedVersion="4" background="1" saveData="1">
    <webPr sourceData="1" parsePre="1" consecutive="1" textDates="1" xl2000="1" url="http://www.nowgoal.com/analysis/11363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30" name="Connection1844" type="4" refreshedVersion="4" background="1" saveData="1">
    <webPr sourceData="1" parsePre="1" consecutive="1" textDates="1" xl2000="1" url="http://data.nowgoal.com/analysis.aspx?id=1150037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31" name="Connection1845" type="4" refreshedVersion="4" background="1" saveData="1">
    <webPr sourceData="1" parsePre="1" consecutive="1" textDates="1" xl2000="1" url="http://www.nowgoal.com/analysis/11794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32" name="Connection1846" type="4" refreshedVersion="4" background="1" saveData="1">
    <webPr sourceData="1" parsePre="1" consecutive="1" textDates="1" xl2000="1" url="http://www.nowgoal.com/analysis/11079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33" name="Connection1847" type="4" refreshedVersion="4" background="1" saveData="1">
    <webPr sourceData="1" parsePre="1" consecutive="1" textDates="1" xl2000="1" url="http://www.nowgoal.com/analysis/10801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34" name="Connection1848" type="4" refreshedVersion="4" background="1" saveData="1">
    <webPr sourceData="1" parsePre="1" consecutive="1" textDates="1" xl2000="1" url="http://www.nowgoal.com/analysis/11122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35" name="Connection1849" type="4" refreshedVersion="4" background="1" saveData="1">
    <webPr sourceData="1" parsePre="1" consecutive="1" textDates="1" xl2000="1" url="http://www.nowgoal.com/analysis/1112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36" name="Connection185" type="4" refreshedVersion="3" background="1" saveData="1">
    <webPr sourceData="1" parsePre="1" consecutive="1" textDates="1" xl2000="1" url="http://www.nowgoal.com/analysis/10365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37" name="Connection1850" type="4" refreshedVersion="4" background="1" saveData="1">
    <webPr sourceData="1" parsePre="1" consecutive="1" textDates="1" xl2000="1" url="http://www.nowgoal.com/analysis/11122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38" name="Connection1851" type="4" refreshedVersion="4" background="1" saveData="1">
    <webPr sourceData="1" parsePre="1" consecutive="1" textDates="1" xl2000="1" url="http://www.nowgoal.com/analysis/1112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39" name="Connection1852" type="4" refreshedVersion="4" background="1" saveData="1">
    <webPr sourceData="1" parsePre="1" consecutive="1" textDates="1" xl2000="1" url="http://www.nowgoal.com/analysis/11426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40" name="Connection1853" type="4" refreshedVersion="4" background="1" saveData="1">
    <webPr sourceData="1" parsePre="1" consecutive="1" textDates="1" xl2000="1" url="http://www.nowgoal.com/analysis/11363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41" name="Connection1854" type="4" refreshedVersion="4" background="1" saveData="1">
    <webPr sourceData="1" parsePre="1" consecutive="1" textDates="1" xl2000="1" url="http://www.nowgoal.com/analysis/11363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42" name="Connection1855" type="4" refreshedVersion="4" background="1" saveData="1">
    <webPr sourceData="1" parsePre="1" consecutive="1" textDates="1" xl2000="1" url="http://www.nowgoal.com/analysis/11555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43" name="Connection1856" type="4" refreshedVersion="4" background="1" saveData="1">
    <webPr sourceData="1" parsePre="1" consecutive="1" textDates="1" xl2000="1" url="http://www.nowgoal.com/analysis/11363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44" name="Connection1857" type="4" refreshedVersion="4" background="1" saveData="1">
    <webPr sourceData="1" parsePre="1" consecutive="1" textDates="1" xl2000="1" url="http://data.nowgoal.com/analysis.aspx?id=1141489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45" name="Connection1858" type="4" refreshedVersion="4" background="1" saveData="1">
    <webPr sourceData="1" parsePre="1" consecutive="1" textDates="1" xl2000="1" url="http://data.nowgoal.com/analysis.aspx?id=114149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46" name="Connection1859" type="4" refreshedVersion="4" background="1" saveData="1">
    <webPr sourceData="1" parsePre="1" consecutive="1" textDates="1" xl2000="1" url="http://data.nowgoal.com/analysis.aspx?id=1127839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47" name="Connection186" type="4" refreshedVersion="3" background="1" saveData="1">
    <webPr sourceData="1" parsePre="1" consecutive="1" textDates="1" xl2000="1" url="http://www.nowgoal.com/analysis/9940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48" name="Connection1860" type="4" refreshedVersion="4" background="1" saveData="1">
    <webPr sourceData="1" parsePre="1" consecutive="1" textDates="1" xl2000="1" url="http://www.nowgoal.com/analysis/11654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49" name="Connection1861" type="4" refreshedVersion="4" background="1" saveData="1">
    <webPr sourceData="1" parsePre="1" consecutive="1" textDates="1" xl2000="1" url="http://www.nowgoal.com/analysis/11363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50" name="Connection1862" type="4" refreshedVersion="4" background="1" saveData="1">
    <webPr sourceData="1" parsePre="1" consecutive="1" textDates="1" xl2000="1" url="http://data.nowgoal.com/analysis.aspx?id=1143029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51" name="Connection1863" type="4" refreshedVersion="4" background="1" saveData="1">
    <webPr sourceData="1" parsePre="1" consecutive="1" textDates="1" xl2000="1" url="http://www.nowgoal.com/analysis/10801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52" name="Connection1864" type="4" refreshedVersion="4" background="1" saveData="1">
    <webPr sourceData="1" parsePre="1" consecutive="1" textDates="1" xl2000="1" url="http://www.nowgoal.com/analysis/11508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53" name="Connection1865" type="4" refreshedVersion="4" background="1" saveData="1">
    <webPr sourceData="1" parsePre="1" consecutive="1" textDates="1" xl2000="1" url="http://www.nowgoal.com/analysis/11510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54" name="Connection1866" type="4" refreshedVersion="4" background="1" saveData="1">
    <webPr sourceData="1" parsePre="1" consecutive="1" textDates="1" xl2000="1" url="http://www.nowgoal.com/analysis/11510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55" name="Connection1867" type="4" refreshedVersion="4" background="1" saveData="1">
    <webPr sourceData="1" parsePre="1" consecutive="1" textDates="1" xl2000="1" url="http://www.nowgoal.com/analysis/11426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56" name="Connection1868" type="4" refreshedVersion="4" background="1" saveData="1">
    <webPr sourceData="1" parsePre="1" consecutive="1" textDates="1" xl2000="1" url="http://data.nowgoal.com/analysis.aspx?id=112784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57" name="Connection1869" type="4" refreshedVersion="4" background="1" saveData="1">
    <webPr sourceData="1" parsePre="1" consecutive="1" textDates="1" xl2000="1" url="http://www.nowgoal.com/analysis/11363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58" name="Connection187" type="4" refreshedVersion="3" background="1" saveData="1">
    <webPr sourceData="1" parsePre="1" consecutive="1" textDates="1" xl2000="1" url="http://www.nowgoal.com/analysis/9877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59" name="Connection1870" type="4" refreshedVersion="4" background="1" saveData="1">
    <webPr sourceData="1" parsePre="1" consecutive="1" textDates="1" xl2000="1" url="http://www.nowgoal.com/analysis/11834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60" name="Connection1871" type="4" refreshedVersion="4" background="1" saveData="1">
    <webPr sourceData="1" parsePre="1" consecutive="1" textDates="1" xl2000="1" url="http://www.nowgoal.com/analysis/10801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61" name="Connection1872" type="4" refreshedVersion="4" background="1" saveData="1">
    <webPr sourceData="1" parsePre="1" consecutive="1" textDates="1" xl2000="1" url="http://www.nowgoal.com/analysis/11122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62" name="Connection1873" type="4" refreshedVersion="4" background="1" saveData="1">
    <webPr sourceData="1" parsePre="1" consecutive="1" textDates="1" xl2000="1" url="http://www.nowgoal.com/analysis/11611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63" name="Connection1874" type="4" refreshedVersion="4" background="1" saveData="1">
    <webPr sourceData="1" parsePre="1" consecutive="1" textDates="1" xl2000="1" url="http://www.nowgoal.com/analysis/11426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64" name="Connection1875" type="4" refreshedVersion="4" background="1" saveData="1">
    <webPr sourceData="1" parsePre="1" consecutive="1" textDates="1" xl2000="1" url="http://www.nowgoal.com/analysis/11278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65" name="Connection1876" type="4" refreshedVersion="4" background="1" saveData="1">
    <webPr sourceData="1" parsePre="1" consecutive="1" textDates="1" xl2000="1" url="http://www.nowgoal.com/analysis/11414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66" name="Connection1877" type="4" refreshedVersion="4" background="1" saveData="1">
    <webPr sourceData="1" parsePre="1" consecutive="1" textDates="1" xl2000="1" url="http://www.nowgoal.com/analysis/11414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67" name="Connection1878" type="4" refreshedVersion="4" background="1" saveData="1">
    <webPr sourceData="1" parsePre="1" consecutive="1" textDates="1" xl2000="1" url="http://www.nowgoal.com/analysis/10944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68" name="Connection1879" type="4" refreshedVersion="4" background="1" saveData="1">
    <webPr sourceData="1" parsePre="1" consecutive="1" textDates="1" xl2000="1" url="http://www.nowgoal.com/analysis/11426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69" name="Connection188" type="4" refreshedVersion="3" background="1" saveData="1">
    <webPr sourceData="1" parsePre="1" consecutive="1" textDates="1" xl2000="1" url="http://www.nowgoal.com/analysis/9940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70" name="Connection1880" type="4" refreshedVersion="4" background="1" saveData="1">
    <webPr sourceData="1" parsePre="1" consecutive="1" textDates="1" xl2000="1" url="http://www.nowgoal.com/analysis/10801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71" name="Connection1881" type="4" refreshedVersion="4" background="1" saveData="1">
    <webPr sourceData="1" parsePre="1" consecutive="1" textDates="1" xl2000="1" url="http://www.nowgoal.com/analysis/11426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72" name="Connection1882" type="4" refreshedVersion="4" background="1" saveData="1">
    <webPr sourceData="1" parsePre="1" consecutive="1" textDates="1" xl2000="1" url="http://www.nowgoal.com/analysis/10801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73" name="Connection1883" type="4" refreshedVersion="4" background="1" saveData="1">
    <webPr sourceData="1" parsePre="1" consecutive="1" textDates="1" xl2000="1" url="http://www.nowgoal.com/analysis/11363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74" name="Connection1884" type="4" refreshedVersion="4" background="1" saveData="1">
    <webPr sourceData="1" parsePre="1" consecutive="1" textDates="1" xl2000="1" url="http://www.nowgoal.com/analysis/11510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75" name="Connection1885" type="4" refreshedVersion="4" background="1" saveData="1">
    <webPr sourceData="1" parsePre="1" consecutive="1" textDates="1" xl2000="1" url="http://www.nowgoal.com/analysis/11510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76" name="Connection1886" type="4" refreshedVersion="4" background="1" saveData="1">
    <webPr sourceData="1" parsePre="1" consecutive="1" textDates="1" xl2000="1" url="http://www.nowgoal.com/analysis/10801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77" name="Connection1887" type="4" refreshedVersion="4" background="1" saveData="1">
    <webPr sourceData="1" parsePre="1" consecutive="1" textDates="1" xl2000="1" url="http://www.nowgoal.com/analysis/11426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78" name="Connection1888" type="4" refreshedVersion="4" background="1" saveData="1">
    <webPr sourceData="1" parsePre="1" consecutive="1" textDates="1" xl2000="1" url="http://www.nowgoal.com/analysis/11500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79" name="Connection1889" type="4" refreshedVersion="4" background="1" saveData="1">
    <webPr sourceData="1" parsePre="1" consecutive="1" textDates="1" xl2000="1" url="http://www.nowgoal.com/analysis/10944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80" name="Connection189" type="4" refreshedVersion="0" background="1">
    <webPr url="https://www.youtube.com/watch?v=Q2asW4tANmY" htmlTables="1" htmlFormat="all"/>
  </connection>
  <connection id="2181" name="Connection1890" type="4" refreshedVersion="4" background="1" saveData="1">
    <webPr sourceData="1" parsePre="1" consecutive="1" textDates="1" xl2000="1" url="http://www.nowgoal.com/analysis/11126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82" name="Connection1891" type="4" refreshedVersion="4" background="1" saveData="1">
    <webPr sourceData="1" parsePre="1" consecutive="1" textDates="1" xl2000="1" url="http://www.nowgoal.com/analysis/10944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83" name="Connection1892" type="4" refreshedVersion="4" background="1" saveData="1">
    <webPr sourceData="1" parsePre="1" consecutive="1" textDates="1" xl2000="1" url="http://www.nowgoal.com/analysis/11546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84" name="Connection1893" type="4" refreshedVersion="4" background="1" saveData="1">
    <webPr sourceData="1" parsePre="1" consecutive="1" textDates="1" xl2000="1" url="http://www.nowgoal.com/analysis/11546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85" name="Connection1894" type="4" refreshedVersion="4" background="1" saveData="1">
    <webPr sourceData="1" parsePre="1" consecutive="1" textDates="1" xl2000="1" url="http://www.nowgoal.com/analysis/10944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86" name="Connection1895" type="4" refreshedVersion="4" background="1" saveData="1">
    <webPr sourceData="1" parsePre="1" consecutive="1" textDates="1" xl2000="1" url="http://data.nowgoal.com/analysis/11143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87" name="Connection1896" type="4" refreshedVersion="4" background="1" saveData="1">
    <webPr sourceData="1" parsePre="1" consecutive="1" textDates="1" xl2000="1" url="http://www.nowgoal.com/analysis/11122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88" name="Connection1897" type="4" refreshedVersion="4" background="1" saveData="1">
    <webPr sourceData="1" parsePre="1" consecutive="1" textDates="1" xl2000="1" url="http://www.nowgoal.com/analysis/11414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89" name="Connection1898" type="4" refreshedVersion="4" background="1" saveData="1">
    <webPr sourceData="1" parsePre="1" consecutive="1" textDates="1" xl2000="1" url="http://www.nowgoal.com/analysis/11122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90" name="Connection1899" type="4" refreshedVersion="4" background="1" saveData="1">
    <webPr sourceData="1" parsePre="1" consecutive="1" textDates="1" xl2000="1" url="http://www.nowgoal.com/analysis/10944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91" name="Connection19" type="4" refreshedVersion="3" background="1" saveData="1">
    <webPr sourceData="1" parsePre="1" consecutive="1" textDates="1" xl2000="1" url="http://www.nowgoal.com/analysis/10029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92" name="Connection190" type="4" refreshedVersion="3" background="1" saveData="1">
    <webPr sourceData="1" parsePre="1" consecutive="1" textDates="1" xl2000="1" url="http://www.nowgoal.com/analysis/10318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93" name="Connection1900" type="4" refreshedVersion="4" background="1" saveData="1">
    <webPr sourceData="1" parsePre="1" consecutive="1" textDates="1" xl2000="1" url="http://www.nowgoal.com/analysis/11122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94" name="Connection1901" type="4" refreshedVersion="4" background="1" saveData="1">
    <webPr sourceData="1" parsePre="1" consecutive="1" textDates="1" xl2000="1" url="http://www.nowgoal.com/analysis/11363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95" name="Connection1902" type="4" refreshedVersion="4" background="1" saveData="1">
    <webPr sourceData="1" parsePre="1" consecutive="1" textDates="1" xl2000="1" url="http://www.nowgoal.com/analysis/10944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96" name="Connection1903" type="4" refreshedVersion="4" background="1" saveData="1">
    <webPr sourceData="1" parsePre="1" consecutive="1" textDates="1" xl2000="1" url="http://www.nowgoal.com/analysis/11143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97" name="Connection1904" type="4" refreshedVersion="4" background="1" saveData="1">
    <webPr sourceData="1" parsePre="1" consecutive="1" textDates="1" xl2000="1" url="http://www.nowgoal.com/analysis/11143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98" name="Connection1905" type="4" refreshedVersion="4" background="1" saveData="1">
    <webPr sourceData="1" parsePre="1" consecutive="1" textDates="1" xl2000="1" url="http://www.nowgoal.com/analysis/11834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199" name="Connection1906" type="4" refreshedVersion="4" background="1" saveData="1">
    <webPr sourceData="1" parsePre="1" consecutive="1" textDates="1" xl2000="1" url="http://www.nowgoal.com/analysis/11834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00" name="Connection1907" type="4" refreshedVersion="4" background="1" saveData="1">
    <webPr sourceData="1" parsePre="1" consecutive="1" textDates="1" xl2000="1" url="http://data.nowgoal.com/analysis/11834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01" name="Connection1908" type="4" refreshedVersion="4" background="1" saveData="1">
    <webPr sourceData="1" parsePre="1" consecutive="1" textDates="1" xl2000="1" url="http://www.nowgoal.com/analysis/11834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02" name="Connection1909" type="4" refreshedVersion="4" background="1" saveData="1">
    <webPr sourceData="1" parsePre="1" consecutive="1" textDates="1" xl2000="1" url="http://www.nowgoal.com/analysis/11514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03" name="Connection191" type="4" refreshedVersion="3" background="1" saveData="1">
    <webPr sourceData="1" parsePre="1" consecutive="1" textDates="1" xl2000="1" url="http://www.nowgoal.com/analysis/10318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04" name="Connection1910" type="4" refreshedVersion="4" background="1" saveData="1">
    <webPr sourceData="1" parsePre="1" consecutive="1" textDates="1" xl2000="1" url="http://www.nowgoal.com/analysis/11514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05" name="Connection1911" type="4" refreshedVersion="4" background="1" saveData="1">
    <webPr sourceData="1" parsePre="1" consecutive="1" textDates="1" xl2000="1" url="http://www.nowgoal.com/analysis/11514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06" name="Connection1912" type="4" refreshedVersion="4" background="1" saveData="1">
    <webPr sourceData="1" parsePre="1" consecutive="1" textDates="1" xl2000="1" url="http://www.nowgoal.com/analysis/11654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07" name="Connection1913" type="4" refreshedVersion="4" background="1" saveData="1">
    <webPr sourceData="1" parsePre="1" consecutive="1" textDates="1" xl2000="1" url="http://www.nowgoal.com/analysis/11654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08" name="Connection1914" type="4" refreshedVersion="4" background="1" saveData="1">
    <webPr sourceData="1" parsePre="1" consecutive="1" textDates="1" xl2000="1" url="http://www.nowgoal.com/analysis/11833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09" name="Connection1915" type="4" refreshedVersion="4" background="1" saveData="1">
    <webPr sourceData="1" parsePre="1" consecutive="1" textDates="1" xl2000="1" url="http://data.nowgoal.com/analysis/10994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10" name="Connection1916" type="4" refreshedVersion="4" background="1" saveData="1">
    <webPr sourceData="1" parsePre="1" consecutive="1" textDates="1" xl2000="1" url="http://data.nowgoal.com/analysis/10994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11" name="Connection1917" type="4" refreshedVersion="4" background="1" saveData="1">
    <webPr sourceData="1" parsePre="1" consecutive="1" textDates="1" xl2000="1" url="http://data.nowgoal.com/analysis/1099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12" name="Connection1918" type="4" refreshedVersion="4" background="1" saveData="1">
    <webPr sourceData="1" parsePre="1" consecutive="1" textDates="1" xl2000="1" url="http://data.nowgoal.com/analysis/1099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13" name="Connection1919" type="4" refreshedVersion="4" background="1" saveData="1">
    <webPr sourceData="1" parsePre="1" consecutive="1" textDates="1" xl2000="1" url="http://www.nowgoal.com/analysis/11363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14" name="Connection192" type="4" refreshedVersion="3" background="1" saveData="1">
    <webPr sourceData="1" parsePre="1" consecutive="1" textDates="1" xl2000="1" url="http://www.nowgoal.com/analysis/10318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15" name="Connection1920" type="4" refreshedVersion="4" background="1" saveData="1">
    <webPr sourceData="1" parsePre="1" consecutive="1" textDates="1" xl2000="1" url="http://www.nowgoal.com/analysis/10992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16" name="Connection1921" type="4" refreshedVersion="4" background="1" saveData="1">
    <webPr sourceData="1" parsePre="1" consecutive="1" textDates="1" xl2000="1" url="http://www.nowgoal.com/analysis/11507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17" name="Connection1922" type="4" refreshedVersion="4" background="1" saveData="1">
    <webPr sourceData="1" parsePre="1" consecutive="1" textDates="1" xl2000="1" url="http://www.nowgoal.com/analysis/11540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18" name="Connection1923" type="4" refreshedVersion="4" background="1" saveData="1">
    <webPr sourceData="1" parsePre="1" consecutive="1" textDates="1" xl2000="1" url="http://www.nowgoal.com/analysis/11508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19" name="Connection1924" type="4" refreshedVersion="4" background="1" saveData="1">
    <webPr sourceData="1" parsePre="1" consecutive="1" textDates="1" xl2000="1" url="http://www.nowgoal.com/analysis/11122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20" name="Connection1925" type="4" refreshedVersion="4" background="1" saveData="1">
    <webPr sourceData="1" parsePre="1" consecutive="1" textDates="1" xl2000="1" url="http://www.nowgoal.com/analysis/10944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21" name="Connection1926" type="4" refreshedVersion="4" background="1" saveData="1">
    <webPr sourceData="1" parsePre="1" consecutive="1" textDates="1" xl2000="1" url="http://www.nowgoal.com/analysis/11426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22" name="Connection1927" type="4" refreshedVersion="4" background="1" saveData="1">
    <webPr sourceData="1" parsePre="1" consecutive="1" textDates="1" xl2000="1" url="http://www.nowgoal.com/analysis/11426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23" name="Connection1928" type="4" refreshedVersion="4" background="1" saveData="1">
    <webPr sourceData="1" parsePre="1" consecutive="1" textDates="1" xl2000="1" url="http://www.nowgoal.com/analysis/10801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24" name="Connection1929" type="4" refreshedVersion="4" background="1" saveData="1">
    <webPr sourceData="1" parsePre="1" consecutive="1" textDates="1" xl2000="1" url="http://www.nowgoal.com/analysis/11672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25" name="Connection193" type="4" refreshedVersion="3" background="1" saveData="1">
    <webPr sourceData="1" parsePre="1" consecutive="1" textDates="1" xl2000="1" url="http://www.nowgoal.com/analysis/10318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26" name="Connection1930" type="4" refreshedVersion="4" background="1" saveData="1">
    <webPr sourceData="1" parsePre="1" consecutive="1" textDates="1" xl2000="1" url="http://www.nowgoal.com/analysis/11672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27" name="Connection1931" type="4" refreshedVersion="4" background="1" saveData="1">
    <webPr sourceData="1" parsePre="1" consecutive="1" textDates="1" xl2000="1" url="http://www.nowgoal.com/analysis/11396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28" name="Connection1932" type="4" refreshedVersion="4" background="1" saveData="1">
    <webPr sourceData="1" parsePre="1" consecutive="1" textDates="1" xl2000="1" url="http://www.nowgoal.com/analysis/11672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29" name="Connection1933" type="4" refreshedVersion="4" background="1" saveData="1">
    <webPr sourceData="1" parsePre="1" consecutive="1" textDates="1" xl2000="1" url="http://www.nowgoal.com/analysis/11431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30" name="Connection1934" type="4" refreshedVersion="4" background="1" saveData="1">
    <webPr sourceData="1" parsePre="1" consecutive="1" textDates="1" xl2000="1" url="http://www.nowgoal.com/analysis/11514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31" name="Connection1935" type="4" refreshedVersion="4" background="1" saveData="1">
    <webPr sourceData="1" parsePre="1" consecutive="1" textDates="1" xl2000="1" url="http://www.nowgoal.com/analysis/11514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32" name="Connection1936" type="4" refreshedVersion="4" background="1" saveData="1">
    <webPr sourceData="1" parsePre="1" consecutive="1" textDates="1" xl2000="1" url="http://www.nowgoal.com/analysis/11514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33" name="Connection1937" type="4" refreshedVersion="4" background="1" saveData="1">
    <webPr sourceData="1" parsePre="1" consecutive="1" textDates="1" xl2000="1" url="http://www.nowgoal.com/analysis/11399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34" name="Connection1938" type="4" refreshedVersion="4" background="1" saveData="1">
    <webPr sourceData="1" parsePre="1" consecutive="1" textDates="1" xl2000="1" url="http://www.nowgoal.com/analysis/11514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35" name="Connection1939" type="4" refreshedVersion="4" background="1" saveData="1">
    <webPr sourceData="1" parsePre="1" consecutive="1" textDates="1" xl2000="1" url="http://www.nowgoal.com/analysis/11514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36" name="Connection194" type="4" refreshedVersion="3" background="1" saveData="1">
    <webPr sourceData="1" parsePre="1" consecutive="1" textDates="1" xl2000="1" url="http://www.nowgoal.com/analysis/10318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37" name="Connection1940" type="4" refreshedVersion="4" background="1" saveData="1">
    <webPr sourceData="1" parsePre="1" consecutive="1" textDates="1" xl2000="1" url="http://www.nowgoal.com/analysis/11514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38" name="Connection1941" type="4" refreshedVersion="4" background="1" saveData="1">
    <webPr sourceData="1" parsePre="1" consecutive="1" textDates="1" xl2000="1" url="http://www.nowgoal.com/analysis/11456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39" name="Connection1942" type="4" refreshedVersion="4" background="1" saveData="1">
    <webPr sourceData="1" parsePre="1" consecutive="1" textDates="1" xl2000="1" url="http://www.nowgoal.com/analysis/11456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40" name="Connection1943" type="4" refreshedVersion="4" background="1" saveData="1">
    <webPr sourceData="1" parsePre="1" consecutive="1" textDates="1" xl2000="1" url="http://www.nowgoal.com/analysis/11574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41" name="Connection1944" type="4" refreshedVersion="4" background="1" saveData="1">
    <webPr sourceData="1" parsePre="1" consecutive="1" textDates="1" xl2000="1" url="http://www.nowgoal.com/analysis/10994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42" name="Connection1945" type="4" refreshedVersion="4" background="1" saveData="1">
    <webPr sourceData="1" parsePre="1" consecutive="1" textDates="1" xl2000="1" url="http://www.nowgoal.com/analysis/10994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43" name="Connection1946" type="4" refreshedVersion="4" background="1" saveData="1">
    <webPr sourceData="1" parsePre="1" consecutive="1" textDates="1" xl2000="1" url="http://www.nowgoal.com/analysis/11399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44" name="Connection1947" type="4" refreshedVersion="4" background="1" saveData="1">
    <webPr sourceData="1" parsePre="1" consecutive="1" textDates="1" xl2000="1" url="http://www.nowgoal.com/analysis/11324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45" name="Connection1948" type="4" refreshedVersion="4" background="1" saveData="1">
    <webPr sourceData="1" parsePre="1" consecutive="1" textDates="1" xl2000="1" url="http://www.nowgoal.com/analysis/11622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46" name="Connection1949" type="4" refreshedVersion="4" background="1" saveData="1">
    <webPr sourceData="1" parsePre="1" consecutive="1" textDates="1" xl2000="1" url="http://www.nowgoal.com/analysis/10992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47" name="Connection195" type="4" refreshedVersion="3" background="1" saveData="1">
    <webPr sourceData="1" parsePre="1" consecutive="1" textDates="1" xl2000="1" url="http://www.nowgoal.com/analysis/10318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48" name="Connection1950" type="4" refreshedVersion="4" background="1" saveData="1">
    <webPr sourceData="1" parsePre="1" consecutive="1" textDates="1" xl2000="1" url="http://www.nowgoal.com/analysis/10992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49" name="Connection1951" type="4" refreshedVersion="4" background="1" saveData="1">
    <webPr sourceData="1" parsePre="1" consecutive="1" textDates="1" xl2000="1" url="http://www.nowgoal.com/analysis/1099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50" name="Connection1952" type="4" refreshedVersion="4" background="1" saveData="1">
    <webPr sourceData="1" parsePre="1" consecutive="1" textDates="1" xl2000="1" url="http://www.nowgoal.com/analysis/10994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51" name="Connection1953" type="4" refreshedVersion="4" background="1" saveData="1">
    <webPr sourceData="1" parsePre="1" consecutive="1" textDates="1" xl2000="1" url="http://www.nowgoal.com/analysis/1099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52" name="Connection1954" type="4" refreshedVersion="4" background="1" saveData="1">
    <webPr sourceData="1" parsePre="1" consecutive="1" textDates="1" xl2000="1" url="http://www.nowgoal.com/analysis/11727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53" name="Connection1955" type="4" refreshedVersion="4" background="1" saveData="1">
    <webPr sourceData="1" parsePre="1" consecutive="1" textDates="1" xl2000="1" url="http://www.nowgoal.com/analysis/11622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54" name="Connection1956" type="4" refreshedVersion="4" background="1" saveData="1">
    <webPr sourceData="1" parsePre="1" consecutive="1" textDates="1" xl2000="1" url="http://www.nowgoal.com/analysis/11399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55" name="Connection1957" type="4" refreshedVersion="4" background="1" saveData="1">
    <webPr sourceData="1" parsePre="1" consecutive="1" textDates="1" xl2000="1" url="http://www.nowgoal.com/analysis/11500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56" name="Connection1958" type="4" refreshedVersion="4" background="1" saveData="1">
    <webPr sourceData="1" parsePre="1" consecutive="1" textDates="1" xl2000="1" url="http://www.nowgoal.com/analysis/10801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57" name="Connection1959" type="4" refreshedVersion="4" background="1" saveData="1">
    <webPr sourceData="1" parsePre="1" consecutive="1" textDates="1" xl2000="1" url="http://www.nowgoal.com/analysis/1112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58" name="Connection196" type="4" refreshedVersion="3" background="1" saveData="1">
    <webPr sourceData="1" parsePre="1" consecutive="1" textDates="1" xl2000="1" url="http://www.nowgoal.com/analysis/9940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59" name="Connection1960" type="4" refreshedVersion="4" background="1" saveData="1">
    <webPr sourceData="1" parsePre="1" consecutive="1" textDates="1" xl2000="1" url="http://www.nowgoal.com/analysis/11122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60" name="Connection1961" type="4" refreshedVersion="4" background="1" saveData="1">
    <webPr sourceData="1" parsePre="1" consecutive="1" textDates="1" xl2000="1" url="http://www.nowgoal.com/analysis/1112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61" name="Connection1962" type="4" refreshedVersion="4" background="1" saveData="1">
    <webPr sourceData="1" parsePre="1" consecutive="1" textDates="1" xl2000="1" url="http://www.nowgoal.com/analysis/11122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62" name="Connection1963" type="4" refreshedVersion="4" background="1" saveData="1">
    <webPr sourceData="1" parsePre="1" consecutive="1" textDates="1" xl2000="1" url="http://www.nowgoal.com/analysis/11426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63" name="Connection1964" type="4" refreshedVersion="4" background="1" saveData="1">
    <webPr sourceData="1" parsePre="1" consecutive="1" textDates="1" xl2000="1" url="http://www.nowgoal.com/analysis/11122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64" name="Connection1965" type="4" refreshedVersion="4" background="1" saveData="1">
    <webPr sourceData="1" parsePre="1" consecutive="1" textDates="1" xl2000="1" url="http://www.nowgoal.com/analysis/11833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65" name="Connection1966" type="4" refreshedVersion="4" background="1" saveData="1">
    <webPr sourceData="1" parsePre="1" consecutive="1" textDates="1" xl2000="1" url="http://www.nowgoal.com/analysis/11122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66" name="Connection1967" type="4" refreshedVersion="4" background="1" saveData="1">
    <webPr sourceData="1" parsePre="1" consecutive="1" textDates="1" xl2000="1" url="http://www.nowgoal.com/analysis/1112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67" name="Connection1968" type="4" refreshedVersion="4" background="1" saveData="1">
    <webPr sourceData="1" parsePre="1" consecutive="1" textDates="1" xl2000="1" url="http://www.nowgoal.com/analysis/11122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68" name="Connection1969" type="4" refreshedVersion="4" background="1" saveData="1">
    <webPr sourceData="1" parsePre="1" consecutive="1" textDates="1" xl2000="1" url="http://www.nowgoal.com/analysis/11383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69" name="Connection197" type="4" refreshedVersion="3" background="1" saveData="1">
    <webPr sourceData="1" parsePre="1" consecutive="1" textDates="1" xl2000="1" url="http://www.nowgoal.com/analysis/9940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70" name="Connection1970" type="4" refreshedVersion="4" background="1" saveData="1">
    <webPr sourceData="1" parsePre="1" consecutive="1" textDates="1" xl2000="1" url="http://data.nowgoal.com/analysis/11383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71" name="Connection1971" type="4" refreshedVersion="4" background="1" saveData="1">
    <webPr sourceData="1" parsePre="1" consecutive="1" textDates="1" xl2000="1" url="http://www.nowgoal.com/analysis/11383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72" name="Connection1972" type="4" refreshedVersion="4" background="1" saveData="1">
    <webPr sourceData="1" parsePre="1" consecutive="1" textDates="1" xl2000="1" url="http://www.nowgoal.com/analysis/11383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73" name="Connection1973" type="4" refreshedVersion="4" background="1" saveData="1">
    <webPr sourceData="1" parsePre="1" consecutive="1" textDates="1" xl2000="1" url="http://data.nowgoal.com/analysis/11383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74" name="Connection1974" type="4" refreshedVersion="4" background="1" saveData="1">
    <webPr sourceData="1" parsePre="1" consecutive="1" textDates="1" xl2000="1" url="http://data.nowgoal.com/analysis/11383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75" name="Connection1975" type="4" refreshedVersion="4" background="1" saveData="1">
    <webPr sourceData="1" parsePre="1" consecutive="1" textDates="1" xl2000="1" url="http://data.nowgoal.com/analysis/11381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76" name="Connection1976" type="4" refreshedVersion="4" background="1" saveData="1">
    <webPr sourceData="1" parsePre="1" consecutive="1" textDates="1" xl2000="1" url="http://www.nowgoal.com/analysis/11302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77" name="Connection1977" type="4" refreshedVersion="4" background="1" saveData="1">
    <webPr sourceData="1" parsePre="1" consecutive="1" textDates="1" xl2000="1" url="http://www.nowgoal.com/analysis/11302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78" name="Connection1978" type="4" refreshedVersion="4" background="1" saveData="1">
    <webPr sourceData="1" parsePre="1" consecutive="1" textDates="1" xl2000="1" url="http://www.nowgoal.com/analysis/11302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79" name="Connection1979" type="4" refreshedVersion="4" background="1" saveData="1">
    <webPr sourceData="1" parsePre="1" consecutive="1" textDates="1" xl2000="1" url="http://www.nowgoal.com/analysis/11491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80" name="Connection198" type="4" refreshedVersion="3" background="1" saveData="1">
    <webPr sourceData="1" parsePre="1" consecutive="1" textDates="1" xl2000="1" url="http://www.nowgoal.com/analysis/9940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81" name="Connection1980" type="4" refreshedVersion="4" background="1" saveData="1">
    <webPr sourceData="1" parsePre="1" consecutive="1" textDates="1" xl2000="1" url="http://www.nowgoal.com/analysis/11320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82" name="Connection1981" type="4" refreshedVersion="4" background="1" saveData="1">
    <webPr sourceData="1" parsePre="1" consecutive="1" textDates="1" xl2000="1" url="http://www.nowgoal.com/analysis/11405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83" name="Connection1982" type="4" refreshedVersion="4" background="1" saveData="1">
    <webPr sourceData="1" parsePre="1" consecutive="1" textDates="1" xl2000="1" url="http://www.nowgoal.com/analysis/11375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84" name="Connection1983" type="4" refreshedVersion="4" background="1" saveData="1">
    <webPr sourceData="1" parsePre="1" consecutive="1" textDates="1" xl2000="1" url="http://www.nowgoal.com/analysis/11302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85" name="Connection1984" type="4" refreshedVersion="4" background="1" saveData="1">
    <webPr sourceData="1" parsePre="1" consecutive="1" textDates="1" xl2000="1" url="http://www.nowgoal.com/analysis/11363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86" name="Connection1985" type="4" refreshedVersion="4" background="1" saveData="1">
    <webPr sourceData="1" parsePre="1" consecutive="1" textDates="1" xl2000="1" url="http://www.nowgoal.com/analysis/11396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87" name="Connection1986" type="4" refreshedVersion="4" background="1" saveData="1">
    <webPr sourceData="1" parsePre="1" consecutive="1" textDates="1" xl2000="1" url="http://www.nowgoal.com/analysis/1112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88" name="Connection1987" type="4" refreshedVersion="4" background="1" saveData="1">
    <webPr sourceData="1" parsePre="1" consecutive="1" textDates="1" xl2000="1" url="http://www.nowgoal.com/analysis/10801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89" name="Connection1988" type="4" refreshedVersion="4" background="1" saveData="1">
    <webPr sourceData="1" parsePre="1" consecutive="1" textDates="1" xl2000="1" url="http://www.nowgoal.com/analysis/11122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90" name="Connection1989" type="4" refreshedVersion="4" background="1" saveData="1">
    <webPr sourceData="1" parsePre="1" consecutive="1" textDates="1" xl2000="1" url="http://www.nowgoal.com/analysis/11431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91" name="Connection199" type="4" refreshedVersion="3" background="1" saveData="1">
    <webPr sourceData="1" parsePre="1" consecutive="1" textDates="1" xl2000="1" url="http://www.nowgoal.com/analysis/10167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92" name="Connection1990" type="4" refreshedVersion="4" background="1" saveData="1">
    <webPr sourceData="1" parsePre="1" consecutive="1" textDates="1" xl2000="1" url="http://www.nowgoal.com/analysis/11073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93" name="Connection1991" type="4" refreshedVersion="4" background="1" saveData="1">
    <webPr sourceData="1" parsePre="1" consecutive="1" textDates="1" xl2000="1" url="http://www.nowgoal.com/analysis/11363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94" name="Connection1992" type="4" refreshedVersion="4" background="1" saveData="1">
    <webPr sourceData="1" parsePre="1" consecutive="1" textDates="1" xl2000="1" url="http://www.nowgoal.com/analysis/11508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95" name="Connection1993" type="4" refreshedVersion="4" background="1" saveData="1">
    <webPr sourceData="1" parsePre="1" consecutive="1" textDates="1" xl2000="1" url="http://www.nowgoal.com/analysis/10944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96" name="Connection1994" type="4" refreshedVersion="4" background="1" saveData="1">
    <webPr sourceData="1" parsePre="1" consecutive="1" textDates="1" xl2000="1" url="http://www.nowgoal.com/analysis/1112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97" name="Connection1995" type="4" refreshedVersion="4" background="1" saveData="1">
    <webPr sourceData="1" parsePre="1" consecutive="1" textDates="1" xl2000="1" url="http://www.nowgoal.com/analysis/11399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98" name="Connection1996" type="4" refreshedVersion="4" background="1" saveData="1">
    <webPr sourceData="1" parsePre="1" consecutive="1" textDates="1" xl2000="1" url="http://www.nowgoal.com/analysis/11431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299" name="Connection1997" type="4" refreshedVersion="4" background="1" saveData="1">
    <webPr sourceData="1" parsePre="1" consecutive="1" textDates="1" xl2000="1" url="http://www.nowgoal.com/analysis/11551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00" name="Connection1998" type="4" refreshedVersion="4" background="1" saveData="1">
    <webPr sourceData="1" parsePre="1" consecutive="1" textDates="1" xl2000="1" url="http://www.nowgoal.com/analysis/11727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01" name="Connection1999" type="4" refreshedVersion="4" background="1" saveData="1">
    <webPr sourceData="1" parsePre="1" consecutive="1" textDates="1" xl2000="1" url="http://www.nowgoal.com/analysis/11833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02" name="Connection2" type="4" refreshedVersion="3" background="1" saveData="1">
    <webPr sourceData="1" parsePre="1" consecutive="1" textDates="1" xl2000="1" url="http://www.nowgoal.com/analysis/10093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03" name="Connection20" type="4" refreshedVersion="3" background="1" saveData="1">
    <webPr sourceData="1" parsePre="1" consecutive="1" textDates="1" xl2000="1" url="http://www.nowgoal.com/analysis/10365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04" name="Connection200" type="4" refreshedVersion="3" background="1" saveData="1">
    <webPr sourceData="1" parsePre="1" consecutive="1" textDates="1" xl2000="1" url="http://www.nowgoal.com/analysis/10167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05" name="Connection2000" type="4" refreshedVersion="4" background="1" saveData="1">
    <webPr sourceData="1" parsePre="1" consecutive="1" textDates="1" xl2000="1" url="http://www.nowgoal.com/analysis/11839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06" name="Connection2001" type="4" refreshedVersion="4" background="1" saveData="1">
    <webPr sourceData="1" parsePre="1" consecutive="1" textDates="1" xl2000="1" url="http://www.nowgoal.com/analysis/11833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07" name="Connection2002" type="4" refreshedVersion="4" background="1" saveData="1">
    <webPr sourceData="1" parsePre="1" consecutive="1" textDates="1" xl2000="1" url="http://www.nowgoal.com/analysis/11431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08" name="Connection2003" type="4" refreshedVersion="4" background="1" saveData="1">
    <webPr sourceData="1" parsePre="1" consecutive="1" textDates="1" xl2000="1" url="http://www.nowgoal.com/analysis/11363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09" name="Connection2004" type="4" refreshedVersion="4" background="1" saveData="1">
    <webPr sourceData="1" parsePre="1" consecutive="1" textDates="1" xl2000="1" url="http://www.nowgoal.com/analysis/10801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10" name="Connection2005" type="4" refreshedVersion="4" background="1" saveData="1">
    <webPr sourceData="1" parsePre="1" consecutive="1" textDates="1" xl2000="1" url="http://www.nowgoal.com/analysis/10801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11" name="Connection2006" type="4" refreshedVersion="4" background="1" saveData="1">
    <webPr sourceData="1" parsePre="1" consecutive="1" textDates="1" xl2000="1" url="http://www.nowgoal.com/analysis/11122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12" name="Connection2007" type="4" refreshedVersion="4" background="1" saveData="1">
    <webPr sourceData="1" parsePre="1" consecutive="1" textDates="1" xl2000="1" url="http://www.nowgoal.com/analysis/11355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13" name="Connection2008" type="4" refreshedVersion="4" background="1" saveData="1">
    <webPr sourceData="1" parsePre="1" consecutive="1" textDates="1" xl2000="1" url="http://www.nowgoal.com/analysis/11833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14" name="Connection2009" type="4" refreshedVersion="4" background="1" saveData="1">
    <webPr sourceData="1" parsePre="1" consecutive="1" textDates="1" xl2000="1" url="http://www.nowgoal.com/analysis/11835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15" name="Connection201" type="4" refreshedVersion="3" background="1" saveData="1">
    <webPr sourceData="1" parsePre="1" consecutive="1" textDates="1" xl2000="1" url="http://www.nowgoal.com/analysis/10167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16" name="Connection2010" type="4" refreshedVersion="4" background="1" saveData="1">
    <webPr sourceData="1" parsePre="1" consecutive="1" textDates="1" xl2000="1" url="http://www.nowgoal.com/analysis/10801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17" name="Connection2011" type="4" refreshedVersion="4" background="1" saveData="1">
    <webPr sourceData="1" parsePre="1" consecutive="1" textDates="1" xl2000="1" url="http://www.nowgoal.com/analysis/11540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18" name="Connection2012" type="4" refreshedVersion="4" background="1" saveData="1">
    <webPr sourceData="1" parsePre="1" consecutive="1" textDates="1" xl2000="1" url="http://www.nowgoal.com/analysis/10801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19" name="Connection2013" type="4" refreshedVersion="4" background="1" saveData="1">
    <webPr sourceData="1" parsePre="1" consecutive="1" textDates="1" xl2000="1" url="http://www.nowgoal.com/analysis/1112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20" name="Connection2014" type="4" refreshedVersion="4" background="1" saveData="1">
    <webPr sourceData="1" parsePre="1" consecutive="1" textDates="1" xl2000="1" url="http://www.nowgoal.com/analysis/11122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21" name="Connection2015" type="4" refreshedVersion="4" background="1" saveData="1">
    <webPr sourceData="1" parsePre="1" consecutive="1" textDates="1" xl2000="1" url="http://www.nowgoal.com/analysis/11508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22" name="Connection2016" type="4" refreshedVersion="4" background="1" saveData="1">
    <webPr sourceData="1" parsePre="1" consecutive="1" textDates="1" xl2000="1" url="http://www.nowgoal.com/analysis/11500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23" name="Connection2017" type="4" refreshedVersion="4" background="1" saveData="1">
    <webPr sourceData="1" parsePre="1" consecutive="1" textDates="1" xl2000="1" url="http://www.nowgoal.com/analysis/11500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24" name="Connection2018" type="4" refreshedVersion="4" background="1" saveData="1">
    <webPr sourceData="1" parsePre="1" consecutive="1" textDates="1" xl2000="1" url="http://www.nowgoal.com/analysis/11540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25" name="Connection2019" type="4" refreshedVersion="4" background="1" saveData="1">
    <webPr sourceData="1" parsePre="1" consecutive="1" textDates="1" xl2000="1" url="http://www.nowgoal.com/analysis/10801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26" name="Connection202" type="4" refreshedVersion="3" background="1" saveData="1">
    <webPr sourceData="1" parsePre="1" consecutive="1" textDates="1" xl2000="1" url="http://www.nowgoal.com/analysis/9947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27" name="Connection2020" type="4" refreshedVersion="4" background="1" saveData="1">
    <webPr sourceData="1" parsePre="1" consecutive="1" textDates="1" xl2000="1" url="http://www.nowgoal.com/analysis/11500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28" name="Connection2021" type="4" refreshedVersion="4" background="1" saveData="1">
    <webPr sourceData="1" parsePre="1" consecutive="1" textDates="1" xl2000="1" url="http://www.nowgoal.com/analysis/11122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29" name="Connection2022" type="4" refreshedVersion="4" background="1" saveData="1">
    <webPr sourceData="1" parsePre="1" consecutive="1" textDates="1" xl2000="1" url="http://www.nowgoal.com/analysis/10944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30" name="Connection2023" type="4" refreshedVersion="4" background="1" saveData="1">
    <webPr sourceData="1" parsePre="1" consecutive="1" textDates="1" xl2000="1" url="http://www.nowgoal.com/analysis/11833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31" name="Connection2024" type="4" refreshedVersion="4" background="1" saveData="1">
    <webPr sourceData="1" parsePre="1" consecutive="1" textDates="1" xl2000="1" url="http://www.nowgoal.com/analysis/1154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32" name="Connection2025" type="4" refreshedVersion="4" background="1" saveData="1">
    <webPr sourceData="1" parsePre="1" consecutive="1" textDates="1" xl2000="1" url="http://www.nowgoal.com/analysis/11431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33" name="Connection2026" type="4" refreshedVersion="4" background="1" saveData="1">
    <webPr sourceData="1" parsePre="1" consecutive="1" textDates="1" xl2000="1" url="http://www.nowgoal.com/analysis/1112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34" name="Connection2027" type="4" refreshedVersion="4" background="1" saveData="1">
    <webPr sourceData="1" parsePre="1" consecutive="1" textDates="1" xl2000="1" url="http://www.nowgoal.com/analysis/10801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35" name="Connection2028" type="4" refreshedVersion="4" background="1" saveData="1">
    <webPr sourceData="1" parsePre="1" consecutive="1" textDates="1" xl2000="1" url="http://www.nowgoal.com/analysis/1112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36" name="Connection2029" type="4" refreshedVersion="4" background="1" saveData="1">
    <webPr sourceData="1" parsePre="1" consecutive="1" textDates="1" xl2000="1" url="http://www.nowgoal.com/analysis/11363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37" name="Connection203" type="4" refreshedVersion="3" background="1" saveData="1">
    <webPr sourceData="1" parsePre="1" consecutive="1" textDates="1" xl2000="1" url="http://www.nowgoal.com/analysis/9947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38" name="Connection2030" type="4" refreshedVersion="4" background="1" saveData="1">
    <webPr sourceData="1" parsePre="1" consecutive="1" textDates="1" xl2000="1" url="http://www.nowgoal.com/analysis/11122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39" name="Connection2031" type="4" refreshedVersion="4" background="1" saveData="1">
    <webPr sourceData="1" parsePre="1" consecutive="1" textDates="1" xl2000="1" url="http://www.nowgoal.com/analysis/1112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40" name="Connection2032" type="4" refreshedVersion="4" background="1" saveData="1">
    <webPr sourceData="1" parsePre="1" consecutive="1" textDates="1" xl2000="1" url="http://www.nowgoal.com/analysis/10801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41" name="Connection2033" type="4" refreshedVersion="4" background="1" saveData="1">
    <webPr sourceData="1" parsePre="1" consecutive="1" textDates="1" xl2000="1" url="http://www.nowgoal.com/analysis/1112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42" name="Connection2034" type="4" refreshedVersion="4" background="1" saveData="1">
    <webPr sourceData="1" parsePre="1" consecutive="1" textDates="1" xl2000="1" url="http://www.nowgoal.com/analysis/10801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43" name="Connection2035" type="4" refreshedVersion="4" background="1" saveData="1">
    <webPr sourceData="1" parsePre="1" consecutive="1" textDates="1" xl2000="1" url="http://www.nowgoal.com/analysis/1112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44" name="Connection2036" type="4" refreshedVersion="4" background="1" saveData="1">
    <webPr sourceData="1" parsePre="1" consecutive="1" textDates="1" xl2000="1" url="http://www.nowgoal.com/analysis/11363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45" name="Connection2037" type="4" refreshedVersion="4" background="1" saveData="1">
    <webPr sourceData="1" parsePre="1" consecutive="1" textDates="1" xl2000="1" url="http://www.nowgoal.com/analysis/1112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46" name="Connection2038" type="4" refreshedVersion="4" background="1" saveData="1">
    <webPr sourceData="1" parsePre="1" consecutive="1" textDates="1" xl2000="1" url="http://www.nowgoal.com/analysis/11727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47" name="Connection2039" type="4" refreshedVersion="4" background="1" saveData="1">
    <webPr sourceData="1" parsePre="1" consecutive="1" textDates="1" xl2000="1" url="http://www.nowgoal.com/analysis/11622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48" name="Connection204" type="4" refreshedVersion="3" background="1" saveData="1">
    <webPr sourceData="1" parsePre="1" consecutive="1" textDates="1" xl2000="1" url="http://www.nowgoal.com/analysis/9947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49" name="Connection2040" type="4" refreshedVersion="4" background="1" saveData="1">
    <webPr sourceData="1" parsePre="1" consecutive="1" textDates="1" xl2000="1" url="http://www.nowgoal.com/analysis/11727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50" name="Connection2041" type="4" refreshedVersion="4" background="1" saveData="1">
    <webPr sourceData="1" parsePre="1" consecutive="1" textDates="1" xl2000="1" url="http://www.nowgoal.com/analysis/11431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51" name="Connection2042" type="4" refreshedVersion="4" background="1" saveData="1">
    <webPr sourceData="1" parsePre="1" consecutive="1" textDates="1" xl2000="1" url="http://www.nowgoal.com/analysis/11456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52" name="Connection2043" type="4" refreshedVersion="4" background="1" saveData="1">
    <webPr sourceData="1" parsePre="1" consecutive="1" textDates="1" xl2000="1" url="http://www.nowgoal.com/analysis/11297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53" name="Connection2044" type="4" refreshedVersion="4" background="1" saveData="1">
    <webPr sourceData="1" parsePre="1" consecutive="1" textDates="1" xl2000="1" url="http://www.nowgoal.com/analysis/9751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54" name="Connection2045" type="4" refreshedVersion="4" background="1" saveData="1">
    <webPr sourceData="1" parsePre="1" consecutive="1" textDates="1" xl2000="1" url="http://www.nowgoal.com/analysis/9749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55" name="Connection2046" type="4" refreshedVersion="4" background="1" saveData="1">
    <webPr sourceData="1" parsePre="1" consecutive="1" textDates="1" xl2000="1" url="http://www.nowgoal.com/analysis/11122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56" name="Connection2047" type="4" refreshedVersion="4" background="1" saveData="1">
    <webPr sourceData="1" parsePre="1" consecutive="1" textDates="1" xl2000="1" url="http://www.nowgoal.com/analysis/11527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57" name="Connection2048" type="4" refreshedVersion="4" background="1" saveData="1">
    <webPr sourceData="1" parsePre="1" consecutive="1" textDates="1" xl2000="1" url="http://www.nowgoal.com/analysis/9750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58" name="Connection2049" type="4" refreshedVersion="4" background="1" saveData="1">
    <webPr sourceData="1" parsePre="1" consecutive="1" textDates="1" xl2000="1" url="http://www.nowgoal.com/analysis/9750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59" name="Connection205" type="4" refreshedVersion="3" background="1" saveData="1">
    <webPr sourceData="1" parsePre="1" consecutive="1" textDates="1" xl2000="1" url="http://www.nowgoal.com/analysis/9983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60" name="Connection2050" type="4" refreshedVersion="4" background="1" saveData="1">
    <webPr sourceData="1" parsePre="1" consecutive="1" textDates="1" xl2000="1" url="http://www.nowgoal.com/analysis/11426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61" name="Connection2051" type="4" refreshedVersion="4" background="1" saveData="1">
    <webPr sourceData="1" parsePre="1" consecutive="1" textDates="1" xl2000="1" url="http://www.nowgoal.com/analysis/11363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62" name="Connection2052" type="4" refreshedVersion="4" background="1" saveData="1">
    <webPr sourceData="1" parsePre="1" consecutive="1" textDates="1" xl2000="1" url="http://www.nowgoal.com/analysis/10801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63" name="Connection2053" type="4" refreshedVersion="4" background="1" saveData="1">
    <webPr sourceData="1" parsePre="1" consecutive="1" textDates="1" xl2000="1" url="http://data.nowgoal.com/analysis.aspx?id=118507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64" name="Connection2054" type="4" refreshedVersion="4" background="1" saveData="1">
    <webPr sourceData="1" parsePre="1" consecutive="1" textDates="1" xl2000="1" url="http://www.nowgoal.com/analysis/11426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65" name="Connection2055" type="4" refreshedVersion="4" background="1" saveData="1">
    <webPr sourceData="1" parsePre="1" consecutive="1" textDates="1" xl2000="1" url="http://www.nowgoal.com/analysis/11414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66" name="Connection2056" type="4" refreshedVersion="4" background="1" saveData="1">
    <webPr sourceData="1" parsePre="1" consecutive="1" textDates="1" xl2000="1" url="http://www.nowgoal.com/analysis/9750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67" name="Connection2057" type="4" refreshedVersion="4" background="1" saveData="1">
    <webPr sourceData="1" parsePre="1" consecutive="1" textDates="1" xl2000="1" url="http://www.nowgoal.com/analysis/9751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68" name="Connection2058" type="4" refreshedVersion="4" background="1" saveData="1">
    <webPr sourceData="1" parsePre="1" consecutive="1" textDates="1" xl2000="1" url="http://www.nowgoal.com/analysis/1112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69" name="Connection2059" type="4" refreshedVersion="4" background="1" saveData="1">
    <webPr sourceData="1" parsePre="1" consecutive="1" textDates="1" xl2000="1" url="http://www.nowgoal.com/analysis/9749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70" name="Connection206" type="4" refreshedVersion="3" background="1" saveData="1">
    <webPr sourceData="1" parsePre="1" consecutive="1" textDates="1" xl2000="1" url="http://www.nowgoal.com/analysis/10159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71" name="Connection2060" type="4" refreshedVersion="4" background="1" saveData="1">
    <webPr sourceData="1" parsePre="1" consecutive="1" textDates="1" xl2000="1" url="http://www.nowgoal.com/analysis/11363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72" name="Connection2061" type="4" refreshedVersion="4" background="1" saveData="1">
    <webPr sourceData="1" parsePre="1" consecutive="1" textDates="1" xl2000="1" url="http://www.nowgoal.com/analysis/10944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73" name="Connection2062" type="4" refreshedVersion="4" background="1" saveData="1">
    <webPr sourceData="1" parsePre="1" consecutive="1" textDates="1" xl2000="1" url="http://www.nowgoal.com/analysis/11426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74" name="Connection2063" type="4" refreshedVersion="4" background="1" saveData="1">
    <webPr sourceData="1" parsePre="1" consecutive="1" textDates="1" xl2000="1" url="http://www.nowgoal.com/analysis/10801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75" name="Connection2064" type="4" refreshedVersion="4" background="1" saveData="1">
    <webPr sourceData="1" parsePre="1" consecutive="1" textDates="1" xl2000="1" url="http://www.nowgoal.com/analysis/11426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76" name="Connection2065" type="4" refreshedVersion="4" background="1" saveData="1">
    <webPr sourceData="1" parsePre="1" consecutive="1" textDates="1" xl2000="1" url="http://www.nowgoal.com/analysis/11363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77" name="Connection2066" type="4" refreshedVersion="4" background="1" saveData="1">
    <webPr sourceData="1" parsePre="1" consecutive="1" textDates="1" xl2000="1" url="http://www.nowgoal.com/analysis/11841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78" name="Connection2067" type="4" refreshedVersion="4" background="1" saveData="1">
    <webPr sourceData="1" parsePre="1" consecutive="1" textDates="1" xl2000="1" url="http://www.nowgoal.com/analysis/11841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79" name="Connection2068" type="4" refreshedVersion="4" background="1" saveData="1">
    <webPr sourceData="1" parsePre="1" consecutive="1" textDates="1" xl2000="1" url="http://www.nowgoal.com/analysis/11843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80" name="Connection2069" type="4" refreshedVersion="4" background="1" saveData="1">
    <webPr sourceData="1" parsePre="1" consecutive="1" textDates="1" xl2000="1" url="http://www.nowgoal.com/analysis/11126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81" name="Connection207" type="4" refreshedVersion="3" background="1" saveData="1">
    <webPr sourceData="1" parsePre="1" consecutive="1" textDates="1" xl2000="1" url="http://www.nowgoal.com/analysis/9943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82" name="Connection2070" type="4" refreshedVersion="4" background="1" saveData="1">
    <webPr sourceData="1" parsePre="1" consecutive="1" textDates="1" xl2000="1" url="http://www.nowgoal.com/analysis/11126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83" name="Connection2071" type="4" refreshedVersion="4" background="1" saveData="1">
    <webPr sourceData="1" parsePre="1" consecutive="1" textDates="1" xl2000="1" url="http://www.nowgoal.com/analysis/11122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84" name="Connection2072" type="4" refreshedVersion="4" background="1" saveData="1">
    <webPr sourceData="1" parsePre="1" consecutive="1" textDates="1" xl2000="1" url="http://www.nowgoal.com/analysis/10801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85" name="Connection2073" type="4" refreshedVersion="4" background="1" saveData="1">
    <webPr sourceData="1" parsePre="1" consecutive="1" textDates="1" xl2000="1" url="http://www.nowgoal.com/analysis/11426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86" name="Connection2074" type="4" refreshedVersion="4" background="1" saveData="1">
    <webPr sourceData="1" parsePre="1" consecutive="1" textDates="1" xl2000="1" url="http://www.nowgoal.com/analysis/11472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87" name="Connection2075" type="4" refreshedVersion="4" background="1" saveData="1">
    <webPr sourceData="1" parsePre="1" consecutive="1" textDates="1" xl2000="1" url="http://www.nowgoal.com/analysis/11527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88" name="Connection2076" type="4" refreshedVersion="4" background="1" saveData="1">
    <webPr sourceData="1" parsePre="1" consecutive="1" textDates="1" xl2000="1" url="http://www.nowgoal.com/analysis/1150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89" name="Connection2077" type="4" refreshedVersion="4" background="1" saveData="1">
    <webPr sourceData="1" parsePre="1" consecutive="1" textDates="1" xl2000="1" url="http://www.nowgoal.com/analysis/11472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90" name="Connection2078" type="4" refreshedVersion="4" background="1" saveData="1">
    <webPr sourceData="1" parsePre="1" consecutive="1" textDates="1" xl2000="1" url="http://www.nowgoal.com/analysis/11472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91" name="Connection2079" type="4" refreshedVersion="4" background="1" saveData="1">
    <webPr sourceData="1" parsePre="1" consecutive="1" textDates="1" xl2000="1" url="http://www.nowgoal.com/analysis/11503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92" name="Connection208" type="4" refreshedVersion="3" background="1" saveData="1">
    <webPr sourceData="1" parsePre="1" consecutive="1" textDates="1" xl2000="1" url="http://www.nowgoal.com/analysis/9943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93" name="Connection2080" type="4" refreshedVersion="4" background="1" saveData="1">
    <webPr sourceData="1" parsePre="1" consecutive="1" textDates="1" xl2000="1" url="http://www.nowgoal.com/analysis/11472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94" name="Connection2081" type="4" refreshedVersion="4" background="1" saveData="1">
    <webPr sourceData="1" parsePre="1" consecutive="1" textDates="1" xl2000="1" url="http://www.nowgoal.com/analysis/11503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95" name="Connection2082" type="4" refreshedVersion="4" background="1" saveData="1">
    <webPr sourceData="1" parsePre="1" consecutive="1" textDates="1" xl2000="1" url="http://www.nowgoal.com/analysis/11472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96" name="Connection2083" type="4" refreshedVersion="4" background="1" saveData="1">
    <webPr sourceData="1" parsePre="1" consecutive="1" textDates="1" xl2000="1" url="http://www.nowgoal.com/analysis/9751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97" name="Connection2084" type="4" refreshedVersion="4" background="1" saveData="1">
    <webPr sourceData="1" parsePre="1" consecutive="1" textDates="1" xl2000="1" url="http://www.nowgoal.com/analysis/9750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98" name="Connection2085" type="4" refreshedVersion="4" background="1" saveData="1">
    <webPr sourceData="1" parsePre="1" consecutive="1" textDates="1" xl2000="1" url="http://www.nowgoal.com/analysis/1112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399" name="Connection2086" type="4" refreshedVersion="4" background="1" saveData="1">
    <webPr sourceData="1" parsePre="1" consecutive="1" textDates="1" xl2000="1" url="http://www.nowgoal.com/analysis/11472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00" name="Connection2087" type="4" refreshedVersion="4" background="1" saveData="1">
    <webPr sourceData="1" parsePre="1" consecutive="1" textDates="1" xl2000="1" url="http://www.nowgoal.com/analysis/11825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01" name="Connection2088" type="4" refreshedVersion="4" background="1" saveData="1">
    <webPr sourceData="1" parsePre="1" consecutive="1" textDates="1" xl2000="1" url="http://www.nowgoal.com/analysis/11106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02" name="Connection2089" type="4" refreshedVersion="4" background="1" saveData="1">
    <webPr sourceData="1" parsePre="1" consecutive="1" textDates="1" xl2000="1" url="http://www.nowgoal.com/analysis/11105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03" name="Connection209" type="4" refreshedVersion="3" background="1" saveData="1">
    <webPr sourceData="1" parsePre="1" consecutive="1" textDates="1" xl2000="1" url="http://www.nowgoal.com/analysis/10075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04" name="Connection2090" type="4" refreshedVersion="4" background="1" saveData="1">
    <webPr sourceData="1" parsePre="1" consecutive="1" textDates="1" xl2000="1" url="http://www.nowgoal.com/analysis/11105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05" name="Connection2091" type="4" refreshedVersion="4" background="1" saveData="1">
    <webPr sourceData="1" parsePre="1" consecutive="1" textDates="1" xl2000="1" url="http://www.nowgoal.com/analysis/11106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06" name="Connection2092" type="4" refreshedVersion="4" background="1" saveData="1">
    <webPr sourceData="1" parsePre="1" consecutive="1" textDates="1" xl2000="1" url="http://www.nowgoal.com/analysis/11106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07" name="Connection2093" type="4" refreshedVersion="4" background="1" saveData="1">
    <webPr sourceData="1" parsePre="1" consecutive="1" textDates="1" xl2000="1" url="http://www.nowgoal.com/analysis/11850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08" name="Connection2094" type="4" refreshedVersion="4" background="1" saveData="1">
    <webPr sourceData="1" parsePre="1" consecutive="1" textDates="1" xl2000="1" url="http://www.nowgoal.com/analysis/11850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09" name="Connection2095" type="4" refreshedVersion="4" background="1" saveData="1">
    <webPr sourceData="1" parsePre="1" consecutive="1" textDates="1" xl2000="1" url="http://www.nowgoal.com/analysis/11850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10" name="Connection2096" type="4" refreshedVersion="4" background="1" saveData="1">
    <webPr sourceData="1" parsePre="1" consecutive="1" textDates="1" xl2000="1" url="http://www.nowgoal.com/analysis/11472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11" name="Connection2097" type="4" refreshedVersion="4" background="1" saveData="1">
    <webPr sourceData="1" parsePre="1" consecutive="1" textDates="1" xl2000="1" url="http://www.nowgoal.com/analysis/11399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12" name="Connection2098" type="4" refreshedVersion="4" background="1" saveData="1">
    <webPr sourceData="1" parsePre="1" consecutive="1" textDates="1" xl2000="1" url="http://www.nowgoal.com/analysis/11510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13" name="Connection2099" type="4" refreshedVersion="4" background="1" saveData="1">
    <webPr sourceData="1" parsePre="1" consecutive="1" textDates="1" xl2000="1" url="http://www.nowgoal.com/analysis/11503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14" name="Connection21" type="4" refreshedVersion="3" background="1" saveData="1">
    <webPr sourceData="1" parsePre="1" consecutive="1" textDates="1" xl2000="1" url="http://www.nowgoal.com/analysis/10075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15" name="Connection210" type="4" refreshedVersion="3" background="1" saveData="1">
    <webPr sourceData="1" parsePre="1" consecutive="1" textDates="1" xl2000="1" url="http://www.nowgoal.com/analysis/10075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16" name="Connection2100" type="4" refreshedVersion="4" background="1" saveData="1">
    <webPr sourceData="1" parsePre="1" consecutive="1" textDates="1" xl2000="1" url="http://www.nowgoal.com/analysis/11503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17" name="Connection2101" type="4" refreshedVersion="4" background="1" saveData="1">
    <webPr sourceData="1" parsePre="1" consecutive="1" textDates="1" xl2000="1" url="http://www.nowgoal.com/analysis/11527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18" name="Connection2102" type="4" refreshedVersion="4" background="1" saveData="1">
    <webPr sourceData="1" parsePre="1" consecutive="1" textDates="1" xl2000="1" url="http://www.nowgoal.com/analysis/11850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19" name="Connection2103" type="4" refreshedVersion="4" background="1" saveData="1">
    <webPr sourceData="1" parsePre="1" consecutive="1" textDates="1" xl2000="1" url="http://www.nowgoal.com/analysis/11851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20" name="Connection2104" type="4" refreshedVersion="4" background="1" saveData="1">
    <webPr sourceData="1" parsePre="1" consecutive="1" textDates="1" xl2000="1" url="http://www.nowgoal.com/analysis/1185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21" name="Connection2105" type="4" refreshedVersion="4" background="1" saveData="1">
    <webPr sourceData="1" parsePre="1" consecutive="1" textDates="1" xl2000="1" url="http://www.nowgoal.com/analysis/11170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22" name="Connection2106" type="4" refreshedVersion="4" background="1" saveData="1">
    <webPr sourceData="1" parsePre="1" consecutive="1" textDates="1" xl2000="1" url="http://www.nowgoal.com/analysis/11821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23" name="Connection2107" type="4" refreshedVersion="4" background="1" saveData="1">
    <webPr sourceData="1" parsePre="1" consecutive="1" textDates="1" xl2000="1" url="http://www.nowgoal.com/analysis/11850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24" name="Connection2108" type="4" refreshedVersion="4" background="1" saveData="1">
    <webPr sourceData="1" parsePre="1" consecutive="1" textDates="1" xl2000="1" url="http://www.nowgoal.com/analysis/9750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25" name="Connection2109" type="4" refreshedVersion="4" background="1" saveData="1">
    <webPr sourceData="1" parsePre="1" consecutive="1" textDates="1" xl2000="1" url="http://www.nowgoal.com/analysis/9750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26" name="Connection211" type="4" refreshedVersion="3" background="1" saveData="1">
    <webPr sourceData="1" parsePre="1" consecutive="1" textDates="1" xl2000="1" url="http://www.nowgoal.com/analysis/10075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27" name="Connection2110" type="4" refreshedVersion="4" background="1" saveData="1">
    <webPr sourceData="1" parsePre="1" consecutive="1" textDates="1" xl2000="1" url="http://www.nowgoal.com/analysis/9750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28" name="Connection2111" type="4" refreshedVersion="4" background="1" saveData="1">
    <webPr sourceData="1" parsePre="1" consecutive="1" textDates="1" xl2000="1" url="http://www.nowgoal.com/analysis/11850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29" name="Connection2112" type="4" refreshedVersion="4" background="1" saveData="1">
    <webPr sourceData="1" parsePre="1" consecutive="1" textDates="1" xl2000="1" url="http://www.nowgoal.com/analysis/11551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30" name="Connection2113" type="4" refreshedVersion="4" background="1" saveData="1">
    <webPr sourceData="1" parsePre="1" consecutive="1" textDates="1" xl2000="1" url="http://www.nowgoal.com/analysis/9750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31" name="Connection2114" type="4" refreshedVersion="4" background="1" saveData="1">
    <webPr sourceData="1" parsePre="1" consecutive="1" textDates="1" xl2000="1" url="http://www.nowgoal.com/analysis/9751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32" name="Connection2115" type="4" refreshedVersion="4" background="1" saveData="1">
    <webPr sourceData="1" parsePre="1" consecutive="1" textDates="1" xl2000="1" url="http://www.nowgoal.com/analysis/10992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33" name="Connection2116" type="4" refreshedVersion="4" background="1" saveData="1">
    <webPr sourceData="1" parsePre="1" consecutive="1" textDates="1" xl2000="1" url="http://www.nowgoal.com/analysis/11776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34" name="Connection2117" type="4" refreshedVersion="4" background="1" saveData="1">
    <webPr sourceData="1" parsePre="1" consecutive="1" textDates="1" xl2000="1" url="http://www.nowgoal.com/analysis/11851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35" name="Connection2118" type="4" refreshedVersion="4" background="1" saveData="1">
    <webPr sourceData="1" parsePre="1" consecutive="1" textDates="1" xl2000="1" url="http://www.nowgoal.com/analysis/11126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36" name="Connection2119" type="4" refreshedVersion="4" background="1" saveData="1">
    <webPr sourceData="1" parsePre="1" consecutive="1" textDates="1" xl2000="1" url="http://www.nowgoal.com/analysis/11843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37" name="Connection212" type="4" refreshedVersion="3" background="1" saveData="1">
    <webPr sourceData="1" parsePre="1" consecutive="1" textDates="1" xl2000="1" url="http://www.nowgoal.com/analysis/10075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38" name="Connection2120" type="4" refreshedVersion="4" background="1" saveData="1">
    <webPr sourceData="1" parsePre="1" consecutive="1" textDates="1" xl2000="1" url="http://www.nowgoal.com/analysis/11821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39" name="Connection2121" type="4" refreshedVersion="4" background="1" saveData="1">
    <webPr sourceData="1" parsePre="1" consecutive="1" textDates="1" xl2000="1" url="http://www.nowgoal.com/analysis/11807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40" name="Connection2122" type="4" refreshedVersion="4" background="1" saveData="1">
    <webPr sourceData="1" parsePre="1" consecutive="1" textDates="1" xl2000="1" url="http://www.nowgoal.com/analysis/11843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41" name="Connection2123" type="4" refreshedVersion="4" background="1" saveData="1">
    <webPr sourceData="1" parsePre="1" consecutive="1" textDates="1" xl2000="1" url="http://www.nowgoal.com/analysis/9751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42" name="Connection2124" type="4" refreshedVersion="4" background="1" saveData="1">
    <webPr sourceData="1" parsePre="1" consecutive="1" textDates="1" xl2000="1" url="http://www.nowgoal.com/analysis/11170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43" name="Connection2125" type="4" refreshedVersion="4" background="1" saveData="1">
    <webPr sourceData="1" parsePre="1" consecutive="1" textDates="1" xl2000="1" url="http://www.nowgoal.com/analysis/1185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44" name="Connection2126" type="4" refreshedVersion="4" background="1" saveData="1">
    <webPr sourceData="1" parsePre="1" consecutive="1" textDates="1" xl2000="1" url="http://www.nowgoal.com/analysis/11851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45" name="Connection2127" type="4" refreshedVersion="4" background="1" saveData="1">
    <webPr sourceData="1" parsePre="1" consecutive="1" textDates="1" xl2000="1" url="http://www.nowgoal.com/analysis/11850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46" name="Connection2128" type="4" refreshedVersion="4" background="1" saveData="1">
    <webPr sourceData="1" parsePre="1" consecutive="1" textDates="1" xl2000="1" url="http://www.nowgoal.com/analysis/11850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47" name="Connection2129" type="4" refreshedVersion="4" background="1" saveData="1">
    <webPr sourceData="1" parsePre="1" consecutive="1" textDates="1" xl2000="1" url="http://www.nowgoal.com/analysis/11851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48" name="Connection213" type="4" refreshedVersion="3" background="1" saveData="1">
    <webPr sourceData="1" parsePre="1" consecutive="1" textDates="1" xl2000="1" url="http://www.nowgoal.com/analysis/10075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49" name="Connection2130" type="4" refreshedVersion="4" background="1" saveData="1">
    <webPr sourceData="1" parsePre="1" consecutive="1" textDates="1" xl2000="1" url="http://www.nowgoal.com/analysis/10801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50" name="Connection2131" type="4" refreshedVersion="4" background="1" saveData="1">
    <webPr sourceData="1" parsePre="1" consecutive="1" textDates="1" xl2000="1" url="http://www.nowgoal.com/analysis/10801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51" name="Connection2132" type="4" refreshedVersion="4" background="1" saveData="1">
    <webPr sourceData="1" parsePre="1" consecutive="1" textDates="1" xl2000="1" url="http://data.nowgoal.com/analysis.aspx?id=1184917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52" name="Connection2133" type="4" refreshedVersion="4" background="1" saveData="1">
    <webPr sourceData="1" parsePre="1" consecutive="1" textDates="1" xl2000="1" url="http://www.nowgoal.com/analysis/11472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53" name="Connection2134" type="4" refreshedVersion="4" background="1" saveData="1">
    <webPr sourceData="1" parsePre="1" consecutive="1" textDates="1" xl2000="1" url="http://www.nowgoal.com/analysis/1150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54" name="Connection2135" type="4" refreshedVersion="4" background="1" saveData="1">
    <webPr sourceData="1" parsePre="1" consecutive="1" textDates="1" xl2000="1" url="http://www.nowgoal.com/analysis/1150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55" name="Connection2136" type="4" refreshedVersion="4" background="1" saveData="1">
    <webPr sourceData="1" parsePre="1" consecutive="1" textDates="1" xl2000="1" url="http://www.nowgoal.com/analysis/9750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56" name="Connection2137" type="4" refreshedVersion="4" background="1" saveData="1">
    <webPr sourceData="1" parsePre="1" consecutive="1" textDates="1" xl2000="1" url="http://data.nowgoal.com/analysis.aspx?id=97497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57" name="Connection2138" type="4" refreshedVersion="4" background="1" saveData="1">
    <webPr sourceData="1" parsePre="1" consecutive="1" textDates="1" xl2000="1" url="http://data.nowgoal.com/analysis.aspx?id=97504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58" name="Connection2139" type="4" refreshedVersion="4" background="1" saveData="1">
    <webPr sourceData="1" parsePre="1" consecutive="1" textDates="1" xl2000="1" url="http://data.nowgoal.com/analysis.aspx?id=975038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59" name="Connection214" type="4" refreshedVersion="3" background="1" saveData="1">
    <webPr sourceData="1" parsePre="1" consecutive="1" textDates="1" xl2000="1" url="http://www.nowgoal.com/analysis/10075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60" name="Connection2140" type="4" refreshedVersion="4" background="1" saveData="1">
    <webPr sourceData="1" parsePre="1" consecutive="1" textDates="1" xl2000="1" url="http://data.nowgoal.com/analysis.aspx?id=975131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61" name="Connection2141" type="4" refreshedVersion="4" background="1" saveData="1">
    <webPr sourceData="1" parsePre="1" consecutive="1" textDates="1" xl2000="1" url="http://www.nowgoal.com/analysis/11825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62" name="Connection2142" type="4" refreshedVersion="4" background="1" saveData="1">
    <webPr sourceData="1" parsePre="1" consecutive="1" textDates="1" xl2000="1" url="http://www.nowgoal.com/analysis/11825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63" name="Connection2143" type="4" refreshedVersion="4" background="1" saveData="1">
    <webPr sourceData="1" parsePre="1" consecutive="1" textDates="1" xl2000="1" url="http://data.nowgoal.com/analysis/11825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64" name="Connection2144" type="4" refreshedVersion="4" background="1" saveData="1">
    <webPr sourceData="1" parsePre="1" consecutive="1" textDates="1" xl2000="1" url="http://data.nowgoal.com/analysis/11825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65" name="Connection2145" type="4" refreshedVersion="4" background="1" saveData="1">
    <webPr sourceData="1" parsePre="1" consecutive="1" textDates="1" xl2000="1" url="http://data.nowgoal.com/analysis/11825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66" name="Connection2146" type="4" refreshedVersion="4" background="1" saveData="1">
    <webPr sourceData="1" parsePre="1" consecutive="1" textDates="1" xl2000="1" url="http://data.nowgoal.com/analysis/11825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67" name="Connection2147" type="4" refreshedVersion="4" background="1" saveData="1">
    <webPr sourceData="1" parsePre="1" consecutive="1" textDates="1" xl2000="1" url="http://www.nowgoal.com/analysis/11834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68" name="Connection2148" type="4" refreshedVersion="4" background="1" saveData="1">
    <webPr sourceData="1" parsePre="1" consecutive="1" textDates="1" xl2000="1" url="http://www.nowgoal.com/analysis/11850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69" name="Connection2149" type="4" refreshedVersion="4" background="1" saveData="1">
    <webPr sourceData="1" parsePre="1" consecutive="1" textDates="1" xl2000="1" url="http://www.nowgoal.com/analysis/1112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70" name="Connection215" type="4" refreshedVersion="3" background="1" saveData="1">
    <webPr sourceData="1" parsePre="1" consecutive="1" textDates="1" xl2000="1" url="http://www.nowgoal.com/analysis/10075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71" name="Connection2150" type="4" refreshedVersion="4" background="1" saveData="1">
    <webPr sourceData="1" parsePre="1" consecutive="1" textDates="1" xl2000="1" url="http://www.nowgoal.com/analysis/10894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72" name="Connection2151" type="4" refreshedVersion="4" background="1" saveData="1">
    <webPr sourceData="1" parsePre="1" consecutive="1" textDates="1" xl2000="1" url="http://www.nowgoal.com/analysis/11399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73" name="Connection2152" type="4" refreshedVersion="4" background="1" saveData="1">
    <webPr sourceData="1" parsePre="1" consecutive="1" textDates="1" xl2000="1" url="http://www.nowgoal.com/analysis/11472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74" name="Connection2153" type="4" refreshedVersion="4" background="1" saveData="1">
    <webPr sourceData="1" parsePre="1" consecutive="1" textDates="1" xl2000="1" url="http://www.nowgoal.com/analysis/9751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75" name="Connection2154" type="4" refreshedVersion="4" background="1" saveData="1">
    <webPr sourceData="1" parsePre="1" consecutive="1" textDates="1" xl2000="1" url="http://www.nowgoal.com/analysis/9751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76" name="Connection2155" type="4" refreshedVersion="4" background="1" saveData="1">
    <webPr sourceData="1" parsePre="1" consecutive="1" textDates="1" xl2000="1" url="http://www.nowgoal.com/analysis/10801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77" name="Connection2156" type="4" refreshedVersion="4" background="1" saveData="1">
    <webPr sourceData="1" parsePre="1" consecutive="1" textDates="1" xl2000="1" url="http://www.nowgoal.com/analysis/1150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78" name="Connection2157" type="4" refreshedVersion="4" background="1" saveData="1">
    <webPr sourceData="1" parsePre="1" consecutive="1" textDates="1" xl2000="1" url="http://www.nowgoal.com/analysis/9751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79" name="Connection2158" type="4" refreshedVersion="4" background="1" saveData="1">
    <webPr sourceData="1" parsePre="1" consecutive="1" textDates="1" xl2000="1" url="http://www.nowgoal.com/analysis/11472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80" name="Connection2159" type="4" refreshedVersion="4" background="1" saveData="1">
    <webPr sourceData="1" parsePre="1" consecutive="1" textDates="1" xl2000="1" url="http://www.nowgoal.com/analysis/10992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81" name="Connection216" type="4" refreshedVersion="3" background="1" saveData="1">
    <webPr sourceData="1" parsePre="1" consecutive="1" textDates="1" xl2000="1" url="http://www.nowgoal.com/analysis/10066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82" name="Connection2160" type="4" refreshedVersion="4" background="1" saveData="1">
    <webPr sourceData="1" parsePre="1" consecutive="1" textDates="1" xl2000="1" url="http://www.nowgoal.com/analysis/11170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83" name="Connection2161" type="4" refreshedVersion="4" background="1" saveData="1">
    <webPr sourceData="1" parsePre="1" consecutive="1" textDates="1" xl2000="1" url="http://www.nowgoal.com/analysis/9750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84" name="Connection2162" type="4" refreshedVersion="4" background="1" saveData="1">
    <webPr sourceData="1" parsePre="1" consecutive="1" textDates="1" xl2000="1" url="http://www.nowgoal.com/analysis/9750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85" name="Connection2163" type="4" refreshedVersion="4" background="1" saveData="1">
    <webPr sourceData="1" parsePre="1" consecutive="1" textDates="1" xl2000="1" url="http://www.nowgoal.com/analysis/9750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86" name="Connection2164" type="4" refreshedVersion="4" background="1" saveData="1">
    <webPr sourceData="1" parsePre="1" consecutive="1" textDates="1" xl2000="1" url="http://www.nowgoal.com/analysis/9751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87" name="Connection2165" type="4" refreshedVersion="4" background="1" saveData="1">
    <webPr sourceData="1" parsePre="1" consecutive="1" textDates="1" xl2000="1" url="http://www.nowgoal.com/analysis/11825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88" name="Connection2166" type="4" refreshedVersion="4" background="1" saveData="1">
    <webPr sourceData="1" parsePre="1" consecutive="1" textDates="1" xl2000="1" url="http://www.nowgoal.com/analysis/1112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89" name="Connection2167" type="4" refreshedVersion="4" background="1" saveData="1">
    <webPr sourceData="1" parsePre="1" consecutive="1" textDates="1" xl2000="1" url="http://www.nowgoal.com/analysis/11105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90" name="Connection2168" type="4" refreshedVersion="4" background="1" saveData="1">
    <webPr sourceData="1" parsePre="1" consecutive="1" textDates="1" xl2000="1" url="http://www.nowgoal.com/analysis/11105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91" name="Connection2169" type="4" refreshedVersion="4" background="1" saveData="1">
    <webPr sourceData="1" parsePre="1" consecutive="1" textDates="1" xl2000="1" url="http://www.nowgoal.com/analysis/11850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92" name="Connection217" type="4" refreshedVersion="3" background="1" saveData="1">
    <webPr sourceData="1" parsePre="1" consecutive="1" textDates="1" xl2000="1" url="http://www.nowgoal.com/analysis/10066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93" name="Connection2170" type="4" refreshedVersion="4" background="1" saveData="1">
    <webPr sourceData="1" parsePre="1" consecutive="1" textDates="1" xl2000="1" url="http://www.nowgoal.com/analysis/10801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94" name="Connection2171" type="4" refreshedVersion="4" background="1" saveData="1">
    <webPr sourceData="1" parsePre="1" consecutive="1" textDates="1" xl2000="1" url="http://www.nowgoal.com/analysis/11503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95" name="Connection2172" type="4" refreshedVersion="4" background="1" saveData="1">
    <webPr sourceData="1" parsePre="1" consecutive="1" textDates="1" xl2000="1" url="http://www.nowgoal.com/analysis/11472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96" name="Connection2173" type="4" refreshedVersion="4" background="1" saveData="1">
    <webPr sourceData="1" parsePre="1" consecutive="1" textDates="1" xl2000="1" url="http://www.nowgoal.com/analysis/1150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97" name="Connection2174" type="4" refreshedVersion="4" background="1" saveData="1">
    <webPr sourceData="1" parsePre="1" consecutive="1" textDates="1" xl2000="1" url="http://www.nowgoal.com/analysis/11472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98" name="Connection2175" type="4" refreshedVersion="4" background="1" saveData="1">
    <webPr sourceData="1" parsePre="1" consecutive="1" textDates="1" xl2000="1" url="http://www.nowgoal.com/analysis/11850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499" name="Connection2176" type="4" refreshedVersion="4" background="1" saveData="1">
    <webPr sourceData="1" parsePre="1" consecutive="1" textDates="1" xl2000="1" url="http://www.nowgoal.com/analysis/11850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00" name="Connection2177" type="4" refreshedVersion="4" background="1" saveData="1">
    <webPr sourceData="1" parsePre="1" consecutive="1" textDates="1" xl2000="1" url="http://www.nowgoal.com/analysis/1112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01" name="Connection2178" type="4" refreshedVersion="4" background="1" saveData="1">
    <webPr sourceData="1" parsePre="1" consecutive="1" textDates="1" xl2000="1" url="http://www.nowgoal.com/analysis/11825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02" name="Connection2179" type="4" refreshedVersion="4" background="1" saveData="1">
    <webPr sourceData="1" parsePre="1" consecutive="1" textDates="1" xl2000="1" url="http://www.nowgoal.com/analysis/11466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03" name="Connection218" type="4" refreshedVersion="3" background="1" saveData="1">
    <webPr sourceData="1" parsePre="1" consecutive="1" textDates="1" xl2000="1" url="http://www.nowgoal.com/analysis/10066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04" name="Connection2180" type="4" refreshedVersion="4" background="1" saveData="1">
    <webPr sourceData="1" parsePre="1" consecutive="1" textDates="1" xl2000="1" url="http://www.nowgoal.com/analysis/11126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05" name="Connection2181" type="4" refreshedVersion="4" background="1" saveData="1">
    <webPr sourceData="1" parsePre="1" consecutive="1" textDates="1" xl2000="1" url="http://www.nowgoal.com/analysis/11702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06" name="Connection2182" type="4" refreshedVersion="4" background="1" saveData="1">
    <webPr sourceData="1" parsePre="1" consecutive="1" textDates="1" xl2000="1" url="http://www.nowgoal.com/analysis/11702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07" name="Connection2183" type="4" refreshedVersion="4" background="1" saveData="1">
    <webPr sourceData="1" parsePre="1" consecutive="1" textDates="1" xl2000="1" url="http://www.nowgoal.com/analysis/11702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08" name="Connection2184" type="4" refreshedVersion="4" background="1" saveData="1">
    <webPr sourceData="1" parsePre="1" consecutive="1" textDates="1" xl2000="1" url="http://www.nowgoal.com/analysis/11776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09" name="Connection2185" type="4" refreshedVersion="4" background="1" saveData="1">
    <webPr sourceData="1" parsePre="1" consecutive="1" textDates="1" xl2000="1" url="http://www.nowgoal.com/analysis/11776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10" name="Connection2186" type="4" refreshedVersion="4" background="1" saveData="1">
    <webPr sourceData="1" parsePre="1" consecutive="1" textDates="1" xl2000="1" url="http://www.nowgoal.com/analysis/11776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11" name="Connection2187" type="4" refreshedVersion="4" background="1" saveData="1">
    <webPr sourceData="1" parsePre="1" consecutive="1" textDates="1" xl2000="1" url="http://www.nowgoal.com/analysis/11702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12" name="Connection2188" type="4" refreshedVersion="4" background="1" saveData="1">
    <webPr sourceData="1" parsePre="1" consecutive="1" textDates="1" xl2000="1" url="http://www.nowgoal.com/analysis/11702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13" name="Connection2189" type="4" refreshedVersion="4" background="1" saveData="1">
    <webPr sourceData="1" parsePre="1" consecutive="1" textDates="1" xl2000="1" url="http://www.nowgoal.com/analysis/11527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14" name="Connection219" type="4" refreshedVersion="3" background="1" saveData="1">
    <webPr sourceData="1" parsePre="1" consecutive="1" textDates="1" xl2000="1" url="http://www.nowgoal.com/analysis/10066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15" name="Connection2190" type="4" refreshedVersion="4" background="1" saveData="1">
    <webPr sourceData="1" parsePre="1" consecutive="1" textDates="1" xl2000="1" url="http://www.nowgoal.com/analysis/11526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16" name="Connection2191" type="4" refreshedVersion="4" background="1" saveData="1">
    <webPr sourceData="1" parsePre="1" consecutive="1" textDates="1" xl2000="1" url="http://www.nowgoal.com/analysis/11525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17" name="Connection2192" type="4" refreshedVersion="4" background="1" saveData="1">
    <webPr sourceData="1" parsePre="1" consecutive="1" textDates="1" xl2000="1" url="http://www.nowgoal.com/analysis/11414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18" name="Connection2193" type="4" refreshedVersion="4" background="1" saveData="1">
    <webPr sourceData="1" parsePre="1" consecutive="1" textDates="1" xl2000="1" url="http://www.nowgoal.com/analysis/11126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19" name="Connection2194" type="4" refreshedVersion="4" background="1" saveData="1">
    <webPr sourceData="1" parsePre="1" consecutive="1" textDates="1" xl2000="1" url="http://www.nowgoal.com/analysis/11492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20" name="Connection2195" type="4" refreshedVersion="4" background="1" saveData="1">
    <webPr sourceData="1" parsePre="1" consecutive="1" textDates="1" xl2000="1" url="http://www.nowgoal.com/analysis/11491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21" name="Connection2196" type="4" refreshedVersion="4" background="1" saveData="1">
    <webPr sourceData="1" parsePre="1" consecutive="1" textDates="1" xl2000="1" url="http://www.nowgoal.com/analysis/9750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22" name="Connection2197" type="4" refreshedVersion="4" background="1" saveData="1">
    <webPr sourceData="1" parsePre="1" consecutive="1" textDates="1" xl2000="1" url="http://www.nowgoal.com/analysis/9749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23" name="Connection2198" type="4" refreshedVersion="4" background="1" saveData="1">
    <webPr sourceData="1" parsePre="1" consecutive="1" textDates="1" xl2000="1" url="http://www.nowgoal.com/analysis/9750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24" name="Connection2199" type="4" refreshedVersion="4" background="1" saveData="1">
    <webPr sourceData="1" parsePre="1" consecutive="1" textDates="1" xl2000="1" url="http://www.nowgoal.com/analysis/9749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25" name="Connection22" type="4" refreshedVersion="3" background="1" saveData="1">
    <webPr sourceData="1" parsePre="1" consecutive="1" textDates="1" xl2000="1" url="http://www.nowgoal.com/analysis/9928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26" name="Connection220" type="4" refreshedVersion="3" background="1" saveData="1">
    <webPr sourceData="1" parsePre="1" consecutive="1" textDates="1" xl2000="1" url="http://www.nowgoal.com/analysis/10496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27" name="Connection2200" type="4" refreshedVersion="4" background="1" saveData="1">
    <webPr sourceData="1" parsePre="1" consecutive="1" textDates="1" xl2000="1" url="http://www.nowgoal.com/analysis/9751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28" name="Connection2201" type="4" refreshedVersion="4" background="1" saveData="1">
    <webPr sourceData="1" parsePre="1" consecutive="1" textDates="1" xl2000="1" url="http://www.nowgoal.com/analysis/9751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29" name="Connection2202" type="4" refreshedVersion="4" background="1" saveData="1">
    <webPr sourceData="1" parsePre="1" consecutive="1" textDates="1" xl2000="1" url="http://www.nowgoal.com/analysis/9751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30" name="Connection2203" type="4" refreshedVersion="4" background="1" saveData="1">
    <webPr sourceData="1" parsePre="1" consecutive="1" textDates="1" xl2000="1" url="http://www.nowgoal.com/analysis/11825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31" name="Connection2204" type="4" refreshedVersion="4" background="1" saveData="1">
    <webPr sourceData="1" parsePre="1" consecutive="1" textDates="1" xl2000="1" url="http://www.nowgoal.com/analysis/11414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32" name="Connection2205" type="4" refreshedVersion="4" background="1" saveData="1">
    <webPr sourceData="1" parsePre="1" consecutive="1" textDates="1" xl2000="1" url="http://www.nowgoal.com/analysis/11466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33" name="Connection2206" type="4" refreshedVersion="4" background="1" saveData="1">
    <webPr sourceData="1" parsePre="1" consecutive="1" textDates="1" xl2000="1" url="http://www.nowgoal.com/analysis/11105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34" name="Connection2207" type="4" refreshedVersion="4" background="1" saveData="1">
    <webPr sourceData="1" parsePre="1" consecutive="1" textDates="1" xl2000="1" url="http://www.nowgoal.com/analysis/11838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35" name="Connection2208" type="4" refreshedVersion="4" background="1" saveData="1">
    <webPr sourceData="1" parsePre="1" consecutive="1" textDates="1" xl2000="1" url="http://www.nowgoal.com/analysis/11073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36" name="Connection2209" type="4" refreshedVersion="4" background="1" saveData="1">
    <webPr sourceData="1" parsePre="1" consecutive="1" textDates="1" xl2000="1" url="http://www.nowgoal.com/analysis/11032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37" name="Connection221" type="4" refreshedVersion="3" background="1" saveData="1">
    <webPr sourceData="1" parsePre="1" consecutive="1" textDates="1" xl2000="1" url="http://www.nowgoal.com/analysis/10066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38" name="Connection2210" type="4" refreshedVersion="4" background="1" saveData="1">
    <webPr sourceData="1" parsePre="1" consecutive="1" textDates="1" xl2000="1" url="http://www.nowgoal.com/analysis/11032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39" name="Connection2211" type="4" refreshedVersion="4" background="1" saveData="1">
    <webPr sourceData="1" parsePre="1" consecutive="1" textDates="1" xl2000="1" url="http://www.nowgoal.com/analysis/11032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40" name="Connection2212" type="4" refreshedVersion="4" background="1" saveData="1">
    <webPr sourceData="1" parsePre="1" consecutive="1" textDates="1" xl2000="1" url="http://www.nowgoal.com/analysis/11073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41" name="Connection2213" type="4" refreshedVersion="4" background="1" saveData="1">
    <webPr sourceData="1" parsePre="1" consecutive="1" textDates="1" xl2000="1" url="http://www.nowgoal.com/analysis/11032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42" name="Connection2214" type="4" refreshedVersion="4" background="1" saveData="1">
    <webPr sourceData="1" parsePre="1" consecutive="1" textDates="1" xl2000="1" url="http://www.nowgoal.com/analysis/11032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43" name="Connection2215" type="4" refreshedVersion="4" background="1" saveData="1">
    <webPr sourceData="1" parsePre="1" consecutive="1" textDates="1" xl2000="1" url="http://www.nowgoal.com/analysis/11032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44" name="Connection2216" type="4" refreshedVersion="4" background="1" saveData="1">
    <webPr sourceData="1" parsePre="1" consecutive="1" textDates="1" xl2000="1" url="http://www.nowgoal.com/analysis/11032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45" name="Connection2217" type="4" refreshedVersion="4" background="1" saveData="1">
    <webPr sourceData="1" parsePre="1" consecutive="1" textDates="1" xl2000="1" url="http://www.nowgoal.com/analysis/11032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46" name="Connection2218" type="4" refreshedVersion="4" background="1" saveData="1">
    <webPr sourceData="1" parsePre="1" consecutive="1" textDates="1" xl2000="1" url="http://www.nowgoal.com/analysis/11073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47" name="Connection2219" type="4" refreshedVersion="4" background="1" saveData="1">
    <webPr sourceData="1" parsePre="1" consecutive="1" textDates="1" xl2000="1" url="http://www.nowgoal.com/analysis/11073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48" name="Connection222" type="4" refreshedVersion="3" background="1" saveData="1">
    <webPr sourceData="1" parsePre="1" consecutive="1" textDates="1" xl2000="1" url="http://www.nowgoal.com/analysis/10066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49" name="Connection2220" type="4" refreshedVersion="4" background="1" saveData="1">
    <webPr sourceData="1" parsePre="1" consecutive="1" textDates="1" xl2000="1" url="http://www.nowgoal.com/analysis/11073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50" name="Connection2221" type="4" refreshedVersion="4" background="1" saveData="1">
    <webPr sourceData="1" parsePre="1" consecutive="1" textDates="1" xl2000="1" url="http://www.nowgoal.com/analysis/11668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51" name="Connection2222" type="4" refreshedVersion="4" background="1" saveData="1">
    <webPr sourceData="1" parsePre="1" consecutive="1" textDates="1" xl2000="1" url="http://www.nowgoal.com/analysis/11426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52" name="Connection2223" type="4" refreshedVersion="4" background="1" saveData="1">
    <webPr sourceData="1" parsePre="1" consecutive="1" textDates="1" xl2000="1" url="http://www.nowgoal.com/analysis/11247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53" name="Connection2224" type="4" refreshedVersion="4" background="1" saveData="1">
    <webPr sourceData="1" parsePre="1" consecutive="1" textDates="1" xl2000="1" url="http://www.nowgoal.com/analysis/11247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54" name="Connection2225" type="4" refreshedVersion="4" background="1" saveData="1">
    <webPr sourceData="1" parsePre="1" consecutive="1" textDates="1" xl2000="1" url="http://www.nowgoal.com/analysis/11851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55" name="Connection2226" type="4" refreshedVersion="4" background="1" saveData="1">
    <webPr sourceData="1" parsePre="1" consecutive="1" textDates="1" xl2000="1" url="http://www.nowgoal.com/analysis/11104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56" name="Connection2227" type="4" refreshedVersion="4" background="1" saveData="1">
    <webPr sourceData="1" parsePre="1" consecutive="1" textDates="1" xl2000="1" url="http://www.nowgoal.com/analysis/11844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57" name="Connection2228" type="4" refreshedVersion="4" background="1" saveData="1">
    <webPr sourceData="1" parsePre="1" consecutive="1" textDates="1" xl2000="1" url="http://www.nowgoal.com/analysis/11302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58" name="Connection2229" type="4" refreshedVersion="4" background="1" saveData="1">
    <webPr sourceData="1" parsePre="1" consecutive="1" textDates="1" xl2000="1" url="http://www.nowgoal.com/analysis/11302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59" name="Connection223" type="4" refreshedVersion="3" background="1" saveData="1">
    <webPr sourceData="1" parsePre="1" consecutive="1" textDates="1" xl2000="1" url="http://www.nowgoal.com/analysis/10066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60" name="Connection2230" type="4" refreshedVersion="4" background="1" saveData="1">
    <webPr sourceData="1" parsePre="1" consecutive="1" textDates="1" xl2000="1" url="http://www.nowgoal.com/analysis/11492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61" name="Connection2231" type="4" refreshedVersion="4" background="1" saveData="1">
    <webPr sourceData="1" parsePre="1" consecutive="1" textDates="1" xl2000="1" url="http://www.nowgoal.com/analysis/11319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62" name="Connection2232" type="4" refreshedVersion="4" background="1" saveData="1">
    <webPr sourceData="1" parsePre="1" consecutive="1" textDates="1" xl2000="1" url="http://www.nowgoal.com/analysis/1137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63" name="Connection2233" type="4" refreshedVersion="4" background="1" saveData="1">
    <webPr sourceData="1" parsePre="1" consecutive="1" textDates="1" xl2000="1" url="http://www.nowgoal.com/analysis/11375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64" name="Connection2234" type="4" refreshedVersion="4" background="1" saveData="1">
    <webPr sourceData="1" parsePre="1" consecutive="1" textDates="1" xl2000="1" url="http://www.nowgoal.com/analysis/11375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65" name="Connection2235" type="4" refreshedVersion="4" background="1" saveData="1">
    <webPr sourceData="1" parsePre="1" consecutive="1" textDates="1" xl2000="1" url="http://www.nowgoal.com/analysis/11375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66" name="Connection2236" type="4" refreshedVersion="4" background="1" saveData="1">
    <webPr sourceData="1" parsePre="1" consecutive="1" textDates="1" xl2000="1" url="http://www.nowgoal.com/analysis/11375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67" name="Connection2237" type="4" refreshedVersion="4" background="1" saveData="1">
    <webPr sourceData="1" parsePre="1" consecutive="1" textDates="1" xl2000="1" url="http://www.nowgoal.com/analysis/11636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68" name="Connection2238" type="4" refreshedVersion="4" background="1" saveData="1">
    <webPr sourceData="1" parsePre="1" consecutive="1" textDates="1" xl2000="1" url="http://www.nowgoal.com/analysis/11310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69" name="Connection2239" type="4" refreshedVersion="4" background="1" saveData="1">
    <webPr sourceData="1" parsePre="1" consecutive="1" textDates="1" xl2000="1" url="http://www.nowgoal.com/analysis/11310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70" name="Connection224" type="4" refreshedVersion="3" background="1" saveData="1">
    <webPr sourceData="1" parsePre="1" consecutive="1" textDates="1" xl2000="1" url="http://www.nowgoal.com/analysis/10066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71" name="Connection2240" type="4" refreshedVersion="4" background="1" saveData="1">
    <webPr sourceData="1" parsePre="1" consecutive="1" textDates="1" xl2000="1" url="http://www.nowgoal.com/analysis/11329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72" name="Connection2241" type="4" refreshedVersion="4" background="1" saveData="1">
    <webPr sourceData="1" parsePre="1" consecutive="1" textDates="1" xl2000="1" url="http://www.nowgoal.com/analysis/11553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73" name="Connection2242" type="4" refreshedVersion="4" background="1" saveData="1">
    <webPr sourceData="1" parsePre="1" consecutive="1" textDates="1" xl2000="1" url="http://www.nowgoal.com/analysis/11553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74" name="Connection2243" type="4" refreshedVersion="4" background="1" saveData="1">
    <webPr sourceData="1" parsePre="1" consecutive="1" textDates="1" xl2000="1" url="http://www.nowgoal.com/analysis/11302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75" name="Connection2244" type="4" refreshedVersion="4" background="1" saveData="1">
    <webPr sourceData="1" parsePre="1" consecutive="1" textDates="1" xl2000="1" url="http://www.nowgoal.com/analysis/11844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76" name="Connection2245" type="4" refreshedVersion="4" background="1" saveData="1">
    <webPr sourceData="1" parsePre="1" consecutive="1" textDates="1" xl2000="1" url="http://www.nowgoal.com/analysis/11122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77" name="Connection2246" type="4" refreshedVersion="4" background="1" saveData="1">
    <webPr sourceData="1" parsePre="1" consecutive="1" textDates="1" xl2000="1" url="http://www.nowgoal.com/analysis/11843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78" name="Connection2247" type="4" refreshedVersion="4" background="1" saveData="1">
    <webPr sourceData="1" parsePre="1" consecutive="1" textDates="1" xl2000="1" url="http://www.nowgoal.com/analysis/11844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79" name="Connection2248" type="4" refreshedVersion="4" background="1" saveData="1">
    <webPr sourceData="1" parsePre="1" consecutive="1" textDates="1" xl2000="1" url="http://www.nowgoal.com/analysis/11834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80" name="Connection2249" type="4" refreshedVersion="4" background="1" saveData="1">
    <webPr sourceData="1" parsePre="1" consecutive="1" textDates="1" xl2000="1" url="http://www.nowgoal.com/analysis/11671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81" name="Connection225" type="4" refreshedVersion="3" background="1" saveData="1">
    <webPr sourceData="1" parsePre="1" consecutive="1" textDates="1" xl2000="1" url="http://www.nowgoal.com/analysis/10171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82" name="Connection2250" type="4" refreshedVersion="4" background="1" saveData="1">
    <webPr sourceData="1" parsePre="1" consecutive="1" textDates="1" xl2000="1" url="http://www.nowgoal.com/analysis/11668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83" name="Connection2251" type="4" refreshedVersion="4" background="1" saveData="1">
    <webPr sourceData="1" parsePre="1" consecutive="1" textDates="1" xl2000="1" url="http://www.nowgoal.com/analysis/11352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84" name="Connection2252" type="4" refreshedVersion="4" background="1" saveData="1">
    <webPr sourceData="1" parsePre="1" consecutive="1" textDates="1" xl2000="1" url="http://www.nowgoal.com/analysis/11352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85" name="Connection2253" type="4" refreshedVersion="4" background="1" saveData="1">
    <webPr sourceData="1" parsePre="1" consecutive="1" textDates="1" xl2000="1" url="http://www.nowgoal.com/analysis/11306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86" name="Connection2254" type="4" refreshedVersion="4" background="1" saveData="1">
    <webPr sourceData="1" parsePre="1" consecutive="1" textDates="1" xl2000="1" url="http://www.nowgoal.com/analysis/11403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87" name="Connection2255" type="4" refreshedVersion="4" background="1" saveData="1">
    <webPr sourceData="1" parsePre="1" consecutive="1" textDates="1" xl2000="1" url="http://www.nowgoal.com/analysis/1137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88" name="Connection2256" type="4" refreshedVersion="4" background="1" saveData="1">
    <webPr sourceData="1" parsePre="1" consecutive="1" textDates="1" xl2000="1" url="http://www.nowgoal.com/analysis/11843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89" name="Connection2257" type="4" refreshedVersion="4" background="1" saveData="1">
    <webPr sourceData="1" parsePre="1" consecutive="1" textDates="1" xl2000="1" url="http://www.nowgoal.com/analysis/11843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90" name="Connection2258" type="4" refreshedVersion="4" background="1" saveData="1">
    <webPr sourceData="1" parsePre="1" consecutive="1" textDates="1" xl2000="1" url="http://data.nowgoal.com/analysis.aspx?id=118437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91" name="Connection2259" type="4" refreshedVersion="4" background="1" saveData="1">
    <webPr sourceData="1" parsePre="1" consecutive="1" textDates="1" xl2000="1" url="http://www.nowgoal.com/analysis/10854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92" name="Connection226" type="4" refreshedVersion="3" background="1" saveData="1">
    <webPr sourceData="1" parsePre="1" consecutive="1" textDates="1" xl2000="1" url="http://www.nowgoal.com/analysis/10171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93" name="Connection2260" type="4" refreshedVersion="4" background="1" saveData="1">
    <webPr sourceData="1" parsePre="1" consecutive="1" textDates="1" xl2000="1" url="http://www.nowgoal.com/analysis/11445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94" name="Connection2261" type="4" refreshedVersion="4" background="1" saveData="1">
    <webPr sourceData="1" parsePre="1" consecutive="1" textDates="1" xl2000="1" url="http://www.nowgoal.com/analysis/11409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95" name="Connection2262" type="4" refreshedVersion="4" background="1" saveData="1">
    <webPr sourceData="1" parsePre="1" consecutive="1" textDates="1" xl2000="1" url="http://www.nowgoal.com/analysis/11341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96" name="Connection2263" type="4" refreshedVersion="4" background="1" saveData="1">
    <webPr sourceData="1" parsePre="1" consecutive="1" textDates="1" xl2000="1" url="http://www.nowgoal.com/analysis/11341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97" name="Connection2264" type="4" refreshedVersion="4" background="1" saveData="1">
    <webPr sourceData="1" parsePre="1" consecutive="1" textDates="1" xl2000="1" url="http://www.nowgoal.com/analysis/11341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98" name="Connection2265" type="4" refreshedVersion="4" background="1" saveData="1">
    <webPr sourceData="1" parsePre="1" consecutive="1" textDates="1" xl2000="1" url="http://www.nowgoal.com/analysis/11341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599" name="Connection2266" type="4" refreshedVersion="4" background="1" saveData="1">
    <webPr sourceData="1" parsePre="1" consecutive="1" textDates="1" xl2000="1" url="http://www.nowgoal.com/analysis/11403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00" name="Connection2267" type="4" refreshedVersion="4" background="1" saveData="1">
    <webPr sourceData="1" parsePre="1" consecutive="1" textDates="1" xl2000="1" url="http://www.nowgoal.com/analysis/11302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01" name="Connection2268" type="4" refreshedVersion="4" background="1" saveData="1">
    <webPr sourceData="1" parsePre="1" consecutive="1" textDates="1" xl2000="1" url="http://www.nowgoal.com/analysis/11302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02" name="Connection2269" type="4" refreshedVersion="4" background="1" saveData="1">
    <webPr sourceData="1" parsePre="1" consecutive="1" textDates="1" xl2000="1" url="http://data.nowgoal.com/analysis.aspx?id=117556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03" name="Connection227" type="4" refreshedVersion="3" background="1" saveData="1">
    <webPr sourceData="1" parsePre="1" consecutive="1" textDates="1" xl2000="1" url="http://www.nowgoal.com/analysis/10171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04" name="Connection2270" type="4" refreshedVersion="4" background="1" saveData="1">
    <webPr sourceData="1" parsePre="1" consecutive="1" textDates="1" xl2000="1" url="http://www.nowgoal.com/analysis/11375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05" name="Connection2271" type="4" refreshedVersion="4" background="1" saveData="1">
    <webPr sourceData="1" parsePre="1" consecutive="1" textDates="1" xl2000="1" url="http://www.nowgoal.com/analysis/11375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06" name="Connection2272" type="4" refreshedVersion="4" background="1" saveData="1">
    <webPr sourceData="1" parsePre="1" consecutive="1" textDates="1" xl2000="1" url="http://www.nowgoal.com/analysis/11375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07" name="Connection2273" type="4" refreshedVersion="4" background="1" saveData="1">
    <webPr sourceData="1" parsePre="1" consecutive="1" textDates="1" xl2000="1" url="http://www.nowgoal.com/analysis/11636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08" name="Connection2274" type="4" refreshedVersion="4" background="1" saveData="1">
    <webPr sourceData="1" parsePre="1" consecutive="1" textDates="1" xl2000="1" url="http://www.nowgoal.com/analysis/11310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09" name="Connection2275" type="4" refreshedVersion="4" background="1" saveData="1">
    <webPr sourceData="1" parsePre="1" consecutive="1" textDates="1" xl2000="1" url="http://www.nowgoal.com/analysis/10854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10" name="Connection2276" type="4" refreshedVersion="4" background="1" saveData="1">
    <webPr sourceData="1" parsePre="1" consecutive="1" textDates="1" xl2000="1" url="http://data.nowgoal.com/analysis.aspx?id=1133537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11" name="Connection2277" type="4" refreshedVersion="4" background="1" saveData="1">
    <webPr sourceData="1" parsePre="1" consecutive="1" textDates="1" xl2000="1" url="http://www.nowgoal.com/analysis/10879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12" name="Connection2278" type="4" refreshedVersion="4" background="1" saveData="1">
    <webPr sourceData="1" parsePre="1" consecutive="1" textDates="1" xl2000="1" url="http://www.nowgoal.com/analysis/10878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13" name="Connection2279" type="4" refreshedVersion="4" background="1" saveData="1">
    <webPr sourceData="1" parsePre="1" consecutive="1" textDates="1" xl2000="1" url="http://www.nowgoal.com/analysis/10879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14" name="Connection228" type="4" refreshedVersion="3" background="1" saveData="1">
    <webPr sourceData="1" parsePre="1" consecutive="1" textDates="1" xl2000="1" url="http://www.nowgoal.com/analysis/10171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15" name="Connection2280" type="4" refreshedVersion="4" background="1" saveData="1">
    <webPr sourceData="1" parsePre="1" consecutive="1" textDates="1" xl2000="1" url="http://www.nowgoal.com/analysis/11267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16" name="Connection2281" type="4" refreshedVersion="4" background="1" saveData="1">
    <webPr sourceData="1" parsePre="1" consecutive="1" textDates="1" xl2000="1" url="http://www.nowgoal.com/analysis/11267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17" name="Connection2282" type="4" refreshedVersion="4" background="1" saveData="1">
    <webPr sourceData="1" parsePre="1" consecutive="1" textDates="1" xl2000="1" url="http://www.nowgoal.com/analysis/11267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18" name="Connection2283" type="4" refreshedVersion="4" background="1" saveData="1">
    <webPr sourceData="1" parsePre="1" consecutive="1" textDates="1" xl2000="1" url="http://www.nowgoal.com/analysis/10879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19" name="Connection2284" type="4" refreshedVersion="4" background="1" saveData="1">
    <webPr sourceData="1" parsePre="1" consecutive="1" textDates="1" xl2000="1" url="http://www.nowgoal.com/analysis/10879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20" name="Connection2285" type="4" refreshedVersion="4" background="1" saveData="1">
    <webPr sourceData="1" parsePre="1" consecutive="1" textDates="1" xl2000="1" url="http://www.nowgoal.com/analysis/11844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21" name="Connection2286" type="4" refreshedVersion="4" background="1" saveData="1">
    <webPr sourceData="1" parsePre="1" consecutive="1" textDates="1" xl2000="1" url="http://www.nowgoal.com/analysis/11844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22" name="Connection2287" type="4" refreshedVersion="4" background="1" saveData="1">
    <webPr sourceData="1" parsePre="1" consecutive="1" textDates="1" xl2000="1" url="http://www.nowgoal.com/analysis/10879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23" name="Connection2288" type="4" refreshedVersion="4" background="1" saveData="1">
    <webPr sourceData="1" parsePre="1" consecutive="1" textDates="1" xl2000="1" url="http://www.nowgoal.com/analysis/11668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24" name="Connection2289" type="4" refreshedVersion="4" background="1" saveData="1">
    <webPr sourceData="1" parsePre="1" consecutive="1" textDates="1" xl2000="1" url="http://www.nowgoal.com/analysis/11574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25" name="Connection229" type="4" refreshedVersion="3" background="1" saveData="1">
    <webPr sourceData="1" parsePre="1" consecutive="1" textDates="1" xl2000="1" url="http://www.nowgoal.com/analysis/10171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26" name="Connection2290" type="4" refreshedVersion="4" background="1" saveData="1">
    <webPr sourceData="1" parsePre="1" consecutive="1" textDates="1" xl2000="1" url="http://www.nowgoal.com/analysis/11399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27" name="Connection2291" type="4" refreshedVersion="4" background="1" saveData="1">
    <webPr sourceData="1" parsePre="1" consecutive="1" textDates="1" xl2000="1" url="http://www.nowgoal.com/analysis/11426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28" name="Connection2292" type="4" refreshedVersion="4" background="1" saveData="1">
    <webPr sourceData="1" parsePre="1" consecutive="1" textDates="1" xl2000="1" url="http://www.nowgoal.com/analysis/11844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29" name="Connection2293" type="4" refreshedVersion="4" background="1" saveData="1">
    <webPr sourceData="1" parsePre="1" consecutive="1" textDates="1" xl2000="1" url="http://www.nowgoal.com/analysis/10879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30" name="Connection2294" type="4" refreshedVersion="4" background="1" saveData="1">
    <webPr sourceData="1" parsePre="1" consecutive="1" textDates="1" xl2000="1" url="http://www.nowgoal.com/analysis/11574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31" name="Connection2295" type="4" refreshedVersion="4" background="1" saveData="1">
    <webPr sourceData="1" parsePre="1" consecutive="1" textDates="1" xl2000="1" url="http://www.nowgoal.com/analysis/11267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32" name="Connection2296" type="4" refreshedVersion="4" background="1" saveData="1">
    <webPr sourceData="1" parsePre="1" consecutive="1" textDates="1" xl2000="1" url="http://www.nowgoal.com/analysis/11399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33" name="Connection2297" type="4" refreshedVersion="4" background="1" saveData="1">
    <webPr sourceData="1" parsePre="1" consecutive="1" textDates="1" xl2000="1" url="http://www.nowgoal.com/analysis/11399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34" name="Connection2298" type="4" refreshedVersion="4" background="1" saveData="1">
    <webPr sourceData="1" parsePre="1" consecutive="1" textDates="1" xl2000="1" url="http://www.nowgoal.com/analysis/11122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35" name="Connection2299" type="4" refreshedVersion="4" background="1" saveData="1">
    <webPr sourceData="1" parsePre="1" consecutive="1" textDates="1" xl2000="1" url="http://www.nowgoal.com/analysis/11399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36" name="Connection23" type="4" refreshedVersion="3" background="1" saveData="1">
    <webPr sourceData="1" parsePre="1" consecutive="1" textDates="1" xl2000="1" url="http://www.nowgoal.com/analysis/9928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37" name="Connection230" type="4" refreshedVersion="3" background="1" saveData="1">
    <webPr sourceData="1" parsePre="1" consecutive="1" textDates="1" xl2000="1" url="http://www.nowgoal.com/analysis/10171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38" name="Connection2300" type="4" refreshedVersion="4" background="1" saveData="1">
    <webPr sourceData="1" parsePre="1" consecutive="1" textDates="1" xl2000="1" url="http://www.nowgoal.com/analysis/11399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39" name="Connection2301" type="4" refreshedVersion="4" background="1" saveData="1">
    <webPr sourceData="1" parsePre="1" consecutive="1" textDates="1" xl2000="1" url="http://www.nowgoal.com/analysis/1184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40" name="Connection2302" type="4" refreshedVersion="4" background="1" saveData="1">
    <webPr sourceData="1" parsePre="1" consecutive="1" textDates="1" xl2000="1" url="http://www.nowgoal.com/analysis/10854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41" name="Connection2303" type="4" refreshedVersion="4" background="1" saveData="1">
    <webPr sourceData="1" parsePre="1" consecutive="1" textDates="1" xl2000="1" url="http://www.nowgoal.com/analysis/11352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42" name="Connection2304" type="4" refreshedVersion="4" background="1" saveData="1">
    <webPr sourceData="1" parsePre="1" consecutive="1" textDates="1" xl2000="1" url="http://www.nowgoal.com/analysis/11352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43" name="Connection2305" type="4" refreshedVersion="4" background="1" saveData="1">
    <webPr sourceData="1" parsePre="1" consecutive="1" textDates="1" xl2000="1" url="http://www.nowgoal.com/analysis/11352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44" name="Connection2306" type="4" refreshedVersion="4" background="1" saveData="1">
    <webPr sourceData="1" parsePre="1" consecutive="1" textDates="1" xl2000="1" url="http://www.nowgoal.com/analysis/11341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45" name="Connection2307" type="4" refreshedVersion="4" background="1" saveData="1">
    <webPr sourceData="1" parsePre="1" consecutive="1" textDates="1" xl2000="1" url="http://www.nowgoal.com/analysis/11341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46" name="Connection2308" type="4" refreshedVersion="4" background="1" saveData="1">
    <webPr sourceData="1" parsePre="1" consecutive="1" textDates="1" xl2000="1" url="http://www.nowgoal.com/analysis/11341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47" name="Connection2309" type="4" refreshedVersion="4" background="1" saveData="1">
    <webPr sourceData="1" parsePre="1" consecutive="1" textDates="1" xl2000="1" url="http://www.nowgoal.com/analysis/11341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48" name="Connection231" type="4" refreshedVersion="3" background="1" saveData="1">
    <webPr sourceData="1" parsePre="1" consecutive="1" textDates="1" xl2000="1" url="http://www.nowgoal.com/analysis/10094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49" name="Connection2310" type="4" refreshedVersion="4" background="1" saveData="1">
    <webPr sourceData="1" parsePre="1" consecutive="1" textDates="1" xl2000="1" url="http://www.nowgoal.com/analysis/11341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50" name="Connection2311" type="4" refreshedVersion="4" background="1" saveData="1">
    <webPr sourceData="1" parsePre="1" consecutive="1" textDates="1" xl2000="1" url="http://www.nowgoal.com/analysis/11843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51" name="Connection2312" type="4" refreshedVersion="4" background="1" saveData="1">
    <webPr sourceData="1" parsePre="1" consecutive="1" textDates="1" xl2000="1" url="http://www.nowgoal.com/analysis/11492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52" name="Connection2313" type="4" refreshedVersion="4" background="1" saveData="1">
    <webPr sourceData="1" parsePre="1" consecutive="1" textDates="1" xl2000="1" url="http://www.nowgoal.com/analysis/1137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53" name="Connection2314" type="4" refreshedVersion="4" background="1" saveData="1">
    <webPr sourceData="1" parsePre="1" consecutive="1" textDates="1" xl2000="1" url="http://www.nowgoal.com/analysis/1184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54" name="Connection2315" type="4" refreshedVersion="4" background="1" saveData="1">
    <webPr sourceData="1" parsePre="1" consecutive="1" textDates="1" xl2000="1" url="http://www.nowgoal.com/analysis/11426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55" name="Connection2316" type="4" refreshedVersion="4" background="1" saveData="1">
    <webPr sourceData="1" parsePre="1" consecutive="1" textDates="1" xl2000="1" url="http://www.nowgoal.com/analysis/11426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56" name="Connection2317" type="4" refreshedVersion="4" background="1" saveData="1">
    <webPr sourceData="1" parsePre="1" consecutive="1" textDates="1" xl2000="1" url="http://www.nowgoal.com/analysis/11844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57" name="Connection2318" type="4" refreshedVersion="4" background="1" saveData="1">
    <webPr sourceData="1" parsePre="1" consecutive="1" textDates="1" xl2000="1" url="http://www.nowgoal.com/analysis/11668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58" name="Connection2319" type="4" refreshedVersion="4" background="1" saveData="1">
    <webPr sourceData="1" parsePre="1" consecutive="1" textDates="1" xl2000="1" url="http://www.nowgoal.com/analysis/10879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59" name="Connection232" type="4" refreshedVersion="3" background="1" saveData="1">
    <webPr sourceData="1" parsePre="1" consecutive="1" textDates="1" xl2000="1" url="http://www.nowgoal.com/analysis/10093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60" name="Connection2320" type="4" refreshedVersion="4" background="1" saveData="1">
    <webPr sourceData="1" parsePre="1" consecutive="1" textDates="1" xl2000="1" url="http://www.nowgoal.com/analysis/11399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61" name="Connection2321" type="4" refreshedVersion="4" background="1" saveData="1">
    <webPr sourceData="1" parsePre="1" consecutive="1" textDates="1" xl2000="1" url="http://www.nowgoal.com/analysis/11574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62" name="Connection2322" type="4" refreshedVersion="4" background="1" saveData="1">
    <webPr sourceData="1" parsePre="1" consecutive="1" textDates="1" xl2000="1" url="http://www.nowgoal.com/analysis/10876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63" name="Connection2323" type="4" refreshedVersion="4" background="1" saveData="1">
    <webPr sourceData="1" parsePre="1" consecutive="1" textDates="1" xl2000="1" url="http://www.nowgoal.com/analysis/1184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64" name="Connection2324" type="4" refreshedVersion="4" background="1" saveData="1">
    <webPr sourceData="1" parsePre="1" consecutive="1" textDates="1" xl2000="1" url="http://www.nowgoal.com/analysis/11122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65" name="Connection2325" type="4" refreshedVersion="4" background="1" saveData="1">
    <webPr sourceData="1" parsePre="1" consecutive="1" textDates="1" xl2000="1" url="http://www.nowgoal.com/analysis/11426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66" name="Connection2326" type="4" refreshedVersion="4" background="1" saveData="1">
    <webPr sourceData="1" parsePre="1" consecutive="1" textDates="1" xl2000="1" url="http://www.nowgoal.com/analysis/11352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67" name="Connection2327" type="4" refreshedVersion="4" background="1" saveData="1">
    <webPr sourceData="1" parsePre="1" consecutive="1" textDates="1" xl2000="1" url="http://www.nowgoal.com/analysis/11352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68" name="Connection2328" type="4" refreshedVersion="4" background="1" saveData="1">
    <webPr sourceData="1" parsePre="1" consecutive="1" textDates="1" xl2000="1" url="http://www.nowgoal.com/analysis/10854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69" name="Connection2329" type="4" refreshedVersion="4" background="1" saveData="1">
    <webPr sourceData="1" parsePre="1" consecutive="1" textDates="1" xl2000="1" url="http://www.nowgoal.com/analysis/11352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70" name="Connection233" type="4" refreshedVersion="3" background="1" saveData="1">
    <webPr sourceData="1" parsePre="1" consecutive="1" textDates="1" xl2000="1" url="http://www.nowgoal.com/analysis/10228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71" name="Connection2330" type="4" refreshedVersion="4" background="1" saveData="1">
    <webPr sourceData="1" parsePre="1" consecutive="1" textDates="1" xl2000="1" url="http://www.nowgoal.com/analysis/11843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72" name="Connection2331" type="4" refreshedVersion="4" background="1" saveData="1">
    <webPr sourceData="1" parsePre="1" consecutive="1" textDates="1" xl2000="1" url="http://www.nowgoal.com/analysis/11306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73" name="Connection2332" type="4" refreshedVersion="4" background="1" saveData="1">
    <webPr sourceData="1" parsePre="1" consecutive="1" textDates="1" xl2000="1" url="http://www.nowgoal.com/analysis/11375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74" name="Connection2333" type="4" refreshedVersion="4" background="1" saveData="1">
    <webPr sourceData="1" parsePre="1" consecutive="1" textDates="1" xl2000="1" url="http://www.nowgoal.com/analysis/11364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75" name="Connection2334" type="4" refreshedVersion="4" background="1" saveData="1">
    <webPr sourceData="1" parsePre="1" consecutive="1" textDates="1" xl2000="1" url="http://agentii.casapariurilor.ro/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76" name="Connection2335" type="4" refreshedVersion="4" background="1" saveData="1">
    <webPr sourceData="1" parsePre="1" consecutive="1" textDates="1" xl2000="1" url="http://www.nowgoal.com/analysis/11364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77" name="Connection2336" type="4" refreshedVersion="4" background="1" saveData="1">
    <webPr sourceData="1" parsePre="1" consecutive="1" textDates="1" xl2000="1" url="http://www.nowgoal.com/analysis/11364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78" name="Connection2337" type="4" refreshedVersion="4" background="1" saveData="1">
    <webPr sourceData="1" parsePre="1" consecutive="1" textDates="1" xl2000="1" url="http://www.nowgoal.com/analysis/11364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79" name="Connection2338" type="4" refreshedVersion="4" background="1" saveData="1">
    <webPr sourceData="1" parsePre="1" consecutive="1" textDates="1" xl2000="1" url="http://www.nowgoal.com/analysis/11364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80" name="Connection2339" type="4" refreshedVersion="4" background="1" saveData="1">
    <webPr sourceData="1" parsePre="1" consecutive="1" textDates="1" xl2000="1" url="http://www.nowgoal.com/analysis/11364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81" name="Connection234" type="4" refreshedVersion="3" background="1" saveData="1">
    <webPr sourceData="1" parsePre="1" consecutive="1" textDates="1" xl2000="1" url="http://www.nowgoal.com/analysis/10228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82" name="Connection2340" type="4" refreshedVersion="4" background="1" saveData="1">
    <webPr sourceData="1" parsePre="1" consecutive="1" textDates="1" xl2000="1" url="http://www.nowgoal.com/analysis/11364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83" name="Connection2341" type="4" refreshedVersion="4" background="1" saveData="1">
    <webPr sourceData="1" parsePre="1" consecutive="1" textDates="1" xl2000="1" url="http://www.nowgoal.com/analysis/11576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84" name="Connection2342" type="4" refreshedVersion="4" background="1" saveData="1">
    <webPr sourceData="1" parsePre="1" consecutive="1" textDates="1" xl2000="1" url="http://www.nowgoal.com/analysis/11576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85" name="Connection2343" type="4" refreshedVersion="4" background="1" saveData="1">
    <webPr sourceData="1" parsePre="1" consecutive="1" textDates="1" xl2000="1" url="http://www.nowgoal.com/analysis/11576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86" name="Connection2344" type="4" refreshedVersion="4" background="1" saveData="1">
    <webPr sourceData="1" parsePre="1" consecutive="1" textDates="1" xl2000="1" url="http://www.nowgoal.com/analysis/11576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87" name="Connection2345" type="4" refreshedVersion="4" background="1" saveData="1">
    <webPr sourceData="1" parsePre="1" consecutive="1" textDates="1" xl2000="1" url="http://www.nowgoal.com/analysis/11576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88" name="Connection2346" type="4" refreshedVersion="4" background="1" saveData="1">
    <webPr sourceData="1" parsePre="1" consecutive="1" textDates="1" xl2000="1" url="http://www.nowgoal.com/analysis/11576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89" name="Connection2347" type="4" refreshedVersion="4" background="1" saveData="1">
    <webPr sourceData="1" parsePre="1" consecutive="1" textDates="1" xl2000="1" url="http://www.nowgoal.com/analysis/11576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90" name="Connection2348" type="4" refreshedVersion="4" background="1" saveData="1">
    <webPr sourceData="1" parsePre="1" consecutive="1" textDates="1" xl2000="1" url="http://www.nowgoal.com/analysis/11341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91" name="Connection2349" type="4" refreshedVersion="4" background="1" saveData="1">
    <webPr sourceData="1" parsePre="1" consecutive="1" textDates="1" xl2000="1" url="http://www.nowgoal.com/analysis/11843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92" name="Connection235" type="4" refreshedVersion="3" background="1" saveData="1">
    <webPr sourceData="1" parsePre="1" consecutive="1" textDates="1" xl2000="1" url="http://www.nowgoal.com/analysis/10167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93" name="Connection2350" type="4" refreshedVersion="4" background="1" saveData="1">
    <webPr sourceData="1" parsePre="1" consecutive="1" textDates="1" xl2000="1" url="http://www.nowgoal.com/analysis/11341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94" name="Connection2351" type="4" refreshedVersion="4" background="1" saveData="1">
    <webPr sourceData="1" parsePre="1" consecutive="1" textDates="1" xl2000="1" url="http://www.nowgoal.com/analysis/10801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95" name="Connection2352" type="4" refreshedVersion="4" background="1" saveData="1">
    <webPr sourceData="1" parsePre="1" consecutive="1" textDates="1" xl2000="1" url="http://www.nowgoal.com/analysis/11403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96" name="Connection2353" type="4" refreshedVersion="4" background="1" saveData="1">
    <webPr sourceData="1" parsePre="1" consecutive="1" textDates="1" xl2000="1" url="http://www.nowgoal.com/analysis/11306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97" name="Connection2354" type="4" refreshedVersion="4" background="1" saveData="1">
    <webPr sourceData="1" parsePre="1" consecutive="1" textDates="1" xl2000="1" url="http://www.nowgoal.com/analysis/11320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98" name="Connection2355" type="4" refreshedVersion="4" background="1" saveData="1">
    <webPr sourceData="1" parsePre="1" consecutive="1" textDates="1" xl2000="1" url="http://www.nowgoal.com/analysis/11333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699" name="Connection2356" type="4" refreshedVersion="4" background="1" saveData="1">
    <webPr sourceData="1" parsePre="1" consecutive="1" textDates="1" xl2000="1" url="http://www.nowgoal.com/analysis/11364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00" name="Connection2357" type="4" refreshedVersion="4" background="1" saveData="1">
    <webPr sourceData="1" parsePre="1" consecutive="1" textDates="1" xl2000="1" url="http://www.nowgoal.com/analysis/11576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01" name="Connection2358" type="4" refreshedVersion="4" background="1" saveData="1">
    <webPr sourceData="1" parsePre="1" consecutive="1" textDates="1" xl2000="1" url="http://www.nowgoal.com/analysis/10854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02" name="Connection2359" type="4" refreshedVersion="4" background="1" saveData="1">
    <webPr sourceData="1" parsePre="1" consecutive="1" textDates="1" xl2000="1" url="http://www.nowgoal.com/analysis/11576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03" name="Connection236" type="4" refreshedVersion="3" background="1" saveData="1">
    <webPr sourceData="1" parsePre="1" consecutive="1" textDates="1" xl2000="1" url="http://www.nowgoal.com/analysis/9877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04" name="Connection2360" type="4" refreshedVersion="4" background="1" saveData="1">
    <webPr sourceData="1" parsePre="1" consecutive="1" textDates="1" xl2000="1" url="http://www.nowgoal.com/analysis/11352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05" name="Connection2361" type="4" refreshedVersion="4" background="1" saveData="1">
    <webPr sourceData="1" parsePre="1" consecutive="1" textDates="1" xl2000="1" url="http://www.nowgoal.com/analysis/11341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06" name="Connection2362" type="4" refreshedVersion="4" background="1" saveData="1">
    <webPr sourceData="1" parsePre="1" consecutive="1" textDates="1" xl2000="1" url="http://www.nowgoal.com/analysis/11341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07" name="Connection2363" type="4" refreshedVersion="4" background="1" saveData="1">
    <webPr sourceData="1" parsePre="1" consecutive="1" textDates="1" xl2000="1" url="http://www.nowgoal.com/analysis/11671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08" name="Connection2364" type="4" refreshedVersion="4" background="1" saveData="1">
    <webPr sourceData="1" parsePre="1" consecutive="1" textDates="1" xl2000="1" url="http://www.nowgoal.com/analysis/10944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09" name="Connection2365" type="4" refreshedVersion="4" background="1" saveData="1">
    <webPr sourceData="1" parsePre="1" consecutive="1" textDates="1" xl2000="1" url="http://www.nowgoal.com/analysis/10948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10" name="Connection2366" type="4" refreshedVersion="4" background="1" saveData="1">
    <webPr sourceData="1" parsePre="1" consecutive="1" textDates="1" xl2000="1" url="http://www.nowgoal.com/analysis/11501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11" name="Connection2367" type="4" refreshedVersion="4" background="1" saveData="1">
    <webPr sourceData="1" parsePre="1" consecutive="1" textDates="1" xl2000="1" url="http://www.nowgoal.com/analysis/11497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12" name="Connection2368" type="4" refreshedVersion="4" background="1" saveData="1">
    <webPr sourceData="1" parsePre="1" consecutive="1" textDates="1" xl2000="1" url="http://www.nowgoal.com/analysis/11497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13" name="Connection2369" type="4" refreshedVersion="4" background="1" saveData="1">
    <webPr sourceData="1" parsePre="1" consecutive="1" textDates="1" xl2000="1" url="http://www.nowgoal.com/analysis/11574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14" name="Connection237" type="4" refreshedVersion="3" background="1" saveData="1">
    <webPr sourceData="1" parsePre="1" consecutive="1" textDates="1" xl2000="1" url="http://www.nowgoal.com/analysis/10171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15" name="Connection2370" type="4" refreshedVersion="4" background="1" saveData="1">
    <webPr sourceData="1" parsePre="1" consecutive="1" textDates="1" xl2000="1" url="http://www.nowgoal.com/analysis/10842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16" name="Connection2371" type="4" refreshedVersion="4" background="1" saveData="1">
    <webPr sourceData="1" parsePre="1" consecutive="1" textDates="1" xl2000="1" url="http://www.nowgoal.com/analysis/11401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17" name="Connection2372" type="4" refreshedVersion="4" background="1" saveData="1">
    <webPr sourceData="1" parsePre="1" consecutive="1" textDates="1" xl2000="1" url="http://www.nowgoal.com/analysis/11403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18" name="Connection2373" type="4" refreshedVersion="4" background="1" saveData="1">
    <webPr sourceData="1" parsePre="1" consecutive="1" textDates="1" xl2000="1" url="http://www.nowgoal.com/analysis/11401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19" name="Connection2374" type="4" refreshedVersion="4" background="1" saveData="1">
    <webPr sourceData="1" parsePre="1" consecutive="1" textDates="1" xl2000="1" url="http://www.nowgoal.com/analysis/11364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20" name="Connection2375" type="4" refreshedVersion="4" background="1" saveData="1">
    <webPr sourceData="1" parsePre="1" consecutive="1" textDates="1" xl2000="1" url="http://www.nowgoal.com/analysis/11730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21" name="Connection2376" type="4" refreshedVersion="4" background="1" saveData="1">
    <webPr sourceData="1" parsePre="1" consecutive="1" textDates="1" xl2000="1" url="http://www.nowgoal.com/analysis/11023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22" name="Connection2377" type="4" refreshedVersion="4" background="1" saveData="1">
    <webPr sourceData="1" parsePre="1" consecutive="1" textDates="1" xl2000="1" url="http://www.nowgoal.com/analysis/11452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23" name="Connection2378" type="4" refreshedVersion="4" background="1" saveData="1">
    <webPr sourceData="1" parsePre="1" consecutive="1" textDates="1" xl2000="1" url="http://www.nowgoal.com/analysis/11403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24" name="Connection2379" type="4" refreshedVersion="4" background="1" saveData="1">
    <webPr sourceData="1" parsePre="1" consecutive="1" textDates="1" xl2000="1" url="http://www.nowgoal.com/analysis/1138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25" name="Connection238" type="4" refreshedVersion="3" background="1" saveData="1">
    <webPr sourceData="1" parsePre="1" consecutive="1" textDates="1" xl2000="1" url="http://www.nowgoal.com/analysis/10171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26" name="Connection2380" type="4" refreshedVersion="4" background="1" saveData="1">
    <webPr sourceData="1" parsePre="1" consecutive="1" textDates="1" xl2000="1" url="http://www.nowgoal.com/analysis/11409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27" name="Connection2381" type="4" refreshedVersion="4" background="1" saveData="1">
    <webPr sourceData="1" parsePre="1" consecutive="1" textDates="1" xl2000="1" url="http://www.nowgoal.com/analysis/11352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28" name="Connection2382" type="4" refreshedVersion="4" background="1" saveData="1">
    <webPr sourceData="1" parsePre="1" consecutive="1" textDates="1" xl2000="1" url="http://www.nowgoal.com/analysis/11401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29" name="Connection2383" type="4" refreshedVersion="4" background="1" saveData="1">
    <webPr sourceData="1" parsePre="1" consecutive="1" textDates="1" xl2000="1" url="http://www.nowgoal.com/analysis/11576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30" name="Connection2384" type="4" refreshedVersion="4" background="1" saveData="1">
    <webPr sourceData="1" parsePre="1" consecutive="1" textDates="1" xl2000="1" url="http://www.nowgoal.com/analysis/11352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31" name="Connection2385" type="4" refreshedVersion="4" background="1" saveData="1">
    <webPr sourceData="1" parsePre="1" consecutive="1" textDates="1" xl2000="1" url="http://www.nowgoal.com/analysis/11391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32" name="Connection2386" type="4" refreshedVersion="4" background="1" saveData="1">
    <webPr sourceData="1" parsePre="1" consecutive="1" textDates="1" xl2000="1" url="http://www.nowgoal.com/analysis/11352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33" name="Connection2387" type="4" refreshedVersion="4" background="1" saveData="1">
    <webPr sourceData="1" parsePre="1" consecutive="1" textDates="1" xl2000="1" url="http://www.nowgoal.com/analysis/11391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34" name="Connection2388" type="4" refreshedVersion="4" background="1" saveData="1">
    <webPr sourceData="1" parsePre="1" consecutive="1" textDates="1" xl2000="1" url="http://www.nowgoal.com/analysis/10854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35" name="Connection2389" type="4" refreshedVersion="4" background="1" saveData="1">
    <webPr sourceData="1" parsePre="1" consecutive="1" textDates="1" xl2000="1" url="http://www.nowgoal.com/analysis/11352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36" name="Connection239" type="4" refreshedVersion="3" background="1" saveData="1">
    <webPr sourceData="1" parsePre="1" consecutive="1" textDates="1" xl2000="1" url="http://www.nowgoal.com/analysis/10167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37" name="Connection2390" type="4" refreshedVersion="4" background="1" saveData="1">
    <webPr sourceData="1" parsePre="1" consecutive="1" textDates="1" xl2000="1" url="http://www.nowgoal.com/analysis/10854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38" name="Connection2391" type="4" refreshedVersion="4" background="1" saveData="1">
    <webPr sourceData="1" parsePre="1" consecutive="1" textDates="1" xl2000="1" url="http://www.nowgoal.com/analysis/11841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39" name="Connection2392" type="4" refreshedVersion="4" background="1" saveData="1">
    <webPr sourceData="1" parsePre="1" consecutive="1" textDates="1" xl2000="1" url="http://www.nowgoal.com/analysis/11364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40" name="Connection2393" type="4" refreshedVersion="4" background="1" saveData="1">
    <webPr sourceData="1" parsePre="1" consecutive="1" textDates="1" xl2000="1" url="http://www.nowgoal.com/analysis/11576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41" name="Connection2394" type="4" refreshedVersion="4" background="1" saveData="1">
    <webPr sourceData="1" parsePre="1" consecutive="1" textDates="1" xl2000="1" url="http://www.nowgoal.com/analysis/11488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42" name="Connection2395" type="4" refreshedVersion="4" background="1" saveData="1">
    <webPr sourceData="1" parsePre="1" consecutive="1" textDates="1" xl2000="1" url="http://www.nowgoal.com/analysis/11310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43" name="Connection2396" type="4" refreshedVersion="4" background="1" saveData="1">
    <webPr sourceData="1" parsePre="1" consecutive="1" textDates="1" xl2000="1" url="http://www.nowgoal.com/analysis/11320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44" name="Connection2397" type="4" refreshedVersion="4" background="1" saveData="1">
    <webPr sourceData="1" parsePre="1" consecutive="1" textDates="1" xl2000="1" url="http://www.nowgoal.com/analysis/11445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45" name="Connection2398" type="4" refreshedVersion="4" background="1" saveData="1">
    <webPr sourceData="1" parsePre="1" consecutive="1" textDates="1" xl2000="1" url="http://www.nowgoal.com/analysis/11445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46" name="Connection2399" type="4" refreshedVersion="4" background="1" saveData="1">
    <webPr sourceData="1" parsePre="1" consecutive="1" textDates="1" xl2000="1" url="http://www.nowgoal.com/analysis/11445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47" name="Connection24" type="4" refreshedVersion="3" background="1" saveData="1">
    <webPr sourceData="1" parsePre="1" consecutive="1" textDates="1" xl2000="1" url="http://www.nowgoal.com/analysis/9928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48" name="Connection240" type="4" refreshedVersion="3" background="1" saveData="1">
    <webPr sourceData="1" parsePre="1" consecutive="1" textDates="1" xl2000="1" url="http://www.nowgoal.com/analysis/9877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49" name="Connection2400" type="4" refreshedVersion="4" background="1" saveData="1">
    <webPr sourceData="1" parsePre="1" consecutive="1" textDates="1" xl2000="1" url="http://www.nowgoal.com/analysis/11500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50" name="Connection2401" type="4" refreshedVersion="4" background="1" saveData="1">
    <webPr sourceData="1" parsePre="1" consecutive="1" textDates="1" xl2000="1" url="http://www.nowgoal.com/analysis/11375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51" name="Connection2402" type="4" refreshedVersion="4" background="1" saveData="1">
    <webPr sourceData="1" parsePre="1" consecutive="1" textDates="1" xl2000="1" url="http://www.nowgoal.com/analysis/11267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52" name="Connection2403" type="4" refreshedVersion="4" background="1" saveData="1">
    <webPr sourceData="1" parsePre="1" consecutive="1" textDates="1" xl2000="1" url="http://www.nowgoal.com/analysis/11383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53" name="Connection2404" type="4" refreshedVersion="4" background="1" saveData="1">
    <webPr sourceData="1" parsePre="1" consecutive="1" textDates="1" xl2000="1" url="http://www.nowgoal.com/analysis/10854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54" name="Connection2405" type="4" refreshedVersion="4" background="1" saveData="1">
    <webPr sourceData="1" parsePre="1" consecutive="1" textDates="1" xl2000="1" url="http://www.nowgoal.com/analysis/11445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55" name="Connection2406" type="4" refreshedVersion="4" background="1" saveData="1">
    <webPr sourceData="1" parsePre="1" consecutive="1" textDates="1" xl2000="1" url="http://www.nowgoal.com/analysis/11249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56" name="Connection2407" type="4" refreshedVersion="4" background="1" saveData="1">
    <webPr sourceData="1" parsePre="1" consecutive="1" textDates="1" xl2000="1" url="http://www.nowgoal.com/analysis/11239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57" name="Connection2408" type="4" refreshedVersion="4" background="1" saveData="1">
    <webPr sourceData="1" parsePre="1" consecutive="1" textDates="1" xl2000="1" url="http://www.nowgoal.com/analysis/11239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58" name="Connection2409" type="4" refreshedVersion="4" background="1" saveData="1">
    <webPr sourceData="1" parsePre="1" consecutive="1" textDates="1" xl2000="1" url="http://www.nowgoal.com/analysis/11497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59" name="Connection241" type="4" refreshedVersion="3" background="1" saveData="1">
    <webPr sourceData="1" parsePre="1" consecutive="1" textDates="1" xl2000="1" url="http://www.nowgoal.com/analysis/10811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60" name="Connection2410" type="4" refreshedVersion="4" background="1" saveData="1">
    <webPr sourceData="1" parsePre="1" consecutive="1" textDates="1" xl2000="1" url="http://www.nowgoal.com/analysis/11501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61" name="Connection2411" type="4" refreshedVersion="4" background="1" saveData="1">
    <webPr sourceData="1" parsePre="1" consecutive="1" textDates="1" xl2000="1" url="http://www.nowgoal.com/analysis/11445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62" name="Connection2412" type="4" refreshedVersion="4" background="1" saveData="1">
    <webPr sourceData="1" parsePre="1" consecutive="1" textDates="1" xl2000="1" url="http://www.nowgoal.com/analysis/11500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63" name="Connection2413" type="4" refreshedVersion="4" background="1" saveData="1">
    <webPr sourceData="1" parsePre="1" consecutive="1" textDates="1" xl2000="1" url="http://www.nowgoal.com/analysis/11383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64" name="Connection2414" type="4" refreshedVersion="4" background="1" saveData="1">
    <webPr sourceData="1" parsePre="1" consecutive="1" textDates="1" xl2000="1" url="http://www.nowgoal.com/analysis/11553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65" name="Connection2415" type="4" refreshedVersion="4" background="1" saveData="1">
    <webPr sourceData="1" parsePre="1" consecutive="1" textDates="1" xl2000="1" url="http://www.nowgoal.com/analysis/11445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66" name="Connection2416" type="4" refreshedVersion="4" background="1" saveData="1">
    <webPr sourceData="1" parsePre="1" consecutive="1" textDates="1" xl2000="1" url="http://www.nowgoal.com/analysis/11492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67" name="Connection2417" type="4" refreshedVersion="4" background="1" saveData="1">
    <webPr sourceData="1" parsePre="1" consecutive="1" textDates="1" xl2000="1" url="http://www.nowgoal.com/analysis/11599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68" name="Connection2418" type="4" refreshedVersion="4" background="1" saveData="1">
    <webPr sourceData="1" parsePre="1" consecutive="1" textDates="1" xl2000="1" url="http://www.nowgoal.com/analysis/11122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69" name="Connection2419" type="4" refreshedVersion="4" background="1" saveData="1">
    <webPr sourceData="1" parsePre="1" consecutive="1" textDates="1" xl2000="1" url="http://www.nowgoal.com/analysis/11122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70" name="Connection242" type="4" refreshedVersion="3" background="1" saveData="1">
    <webPr sourceData="1" parsePre="1" consecutive="1" textDates="1" xl2000="1" url="http://www.nowgoal.com/analysis/10171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71" name="Connection2420" type="4" refreshedVersion="4" background="1" saveData="1">
    <webPr sourceData="1" parsePre="1" consecutive="1" textDates="1" xl2000="1" url="http://www.nowgoal.com/analysis/10944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72" name="Connection2421" type="4" refreshedVersion="4" background="1" saveData="1">
    <webPr sourceData="1" parsePre="1" consecutive="1" textDates="1" xl2000="1" url="http://www.nowgoal.com/analysis/10801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73" name="Connection2422" type="4" refreshedVersion="4" background="1" saveData="1">
    <webPr sourceData="1" parsePre="1" consecutive="1" textDates="1" xl2000="1" url="http://www.nowgoal.com/analysis/10854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74" name="Connection2423" type="4" refreshedVersion="4" background="1" saveData="1">
    <webPr sourceData="1" parsePre="1" consecutive="1" textDates="1" xl2000="1" url="http://www.nowgoal.com/analysis/11319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75" name="Connection2424" type="4" refreshedVersion="4" background="1" saveData="1">
    <webPr sourceData="1" parsePre="1" consecutive="1" textDates="1" xl2000="1" url="http://www.nowgoal.com/analysis/11426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76" name="Connection2425" type="4" refreshedVersion="4" background="1" saveData="1">
    <webPr sourceData="1" parsePre="1" consecutive="1" textDates="1" xl2000="1" url="http://www.nowgoal.com/analysis/11851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77" name="Connection2426" type="4" refreshedVersion="4" background="1" saveData="1">
    <webPr sourceData="1" parsePre="1" consecutive="1" textDates="1" xl2000="1" url="http://www.nowgoal.com/analysis/10801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78" name="Connection2427" type="4" refreshedVersion="4" background="1" saveData="1">
    <webPr sourceData="1" parsePre="1" consecutive="1" textDates="1" xl2000="1" url="http://www.nowgoal.com/analysis/11249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79" name="Connection2428" type="4" refreshedVersion="4" background="1" saveData="1">
    <webPr sourceData="1" parsePre="1" consecutive="1" textDates="1" xl2000="1" url="http://www.nowgoal.com/analysis/11403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80" name="Connection2429" type="4" refreshedVersion="4" background="1" saveData="1">
    <webPr sourceData="1" parsePre="1" consecutive="1" textDates="1" xl2000="1" url="http://www.nowgoal.com/analysis/11553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81" name="Connection243" type="4" refreshedVersion="3" background="1" saveData="1">
    <webPr sourceData="1" parsePre="1" consecutive="1" textDates="1" xl2000="1" url="http://www.nowgoal.com/analysis/9909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82" name="Connection2430" type="4" refreshedVersion="4" background="1" saveData="1">
    <webPr sourceData="1" parsePre="1" consecutive="1" textDates="1" xl2000="1" url="http://www.nowgoal.com/analysis/11405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83" name="Connection2431" type="4" refreshedVersion="4" background="1" saveData="1">
    <webPr sourceData="1" parsePre="1" consecutive="1" textDates="1" xl2000="1" url="http://www.nowgoal.com/analysis/11492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84" name="Connection2432" type="4" refreshedVersion="4" background="1" saveData="1">
    <webPr sourceData="1" parsePre="1" consecutive="1" textDates="1" xl2000="1" url="http://www.nowgoal.com/analysis/11306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85" name="Connection2433" type="4" refreshedVersion="4" background="1" saveData="1">
    <webPr sourceData="1" parsePre="1" consecutive="1" textDates="1" xl2000="1" url="http://www.nowgoal.com/analysis/11599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86" name="Connection2434" type="4" refreshedVersion="4" background="1" saveData="1">
    <webPr sourceData="1" parsePre="1" consecutive="1" textDates="1" xl2000="1" url="http://www.nowgoal.com/analysis/11369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87" name="Connection2435" type="4" refreshedVersion="4" background="1" saveData="1">
    <webPr sourceData="1" parsePre="1" consecutive="1" textDates="1" xl2000="1" url="http://www.nowgoal.com/analysis/11383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88" name="Connection2436" type="4" refreshedVersion="4" background="1" saveData="1">
    <webPr sourceData="1" parsePre="1" consecutive="1" textDates="1" xl2000="1" url="http://www.nowgoal.com/analysis/11405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89" name="Connection2437" type="4" refreshedVersion="4" background="1" saveData="1">
    <webPr sourceData="1" parsePre="1" consecutive="1" textDates="1" xl2000="1" url="http://www.nowgoal.com/analysis/11492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90" name="Connection2438" type="4" refreshedVersion="4" background="1" saveData="1">
    <webPr sourceData="1" parsePre="1" consecutive="1" textDates="1" xl2000="1" url="http://www.nowgoal.com/analysis/11375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91" name="Connection2439" type="4" refreshedVersion="4" background="1" saveData="1">
    <webPr sourceData="1" parsePre="1" consecutive="1" textDates="1" xl2000="1" url="http://www.nowgoal.com/analysis/10854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92" name="Connection244" type="4" refreshedVersion="3" background="1" saveData="1">
    <webPr sourceData="1" parsePre="1" consecutive="1" textDates="1" xl2000="1" url="http://www.nowgoal.com/analysis/9909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93" name="Connection2440" type="4" refreshedVersion="4" background="1" saveData="1">
    <webPr sourceData="1" parsePre="1" consecutive="1" textDates="1" xl2000="1" url="http://www.nowgoal.com/analysis/10854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94" name="Connection2441" type="4" refreshedVersion="4" background="1" saveData="1">
    <webPr sourceData="1" parsePre="1" consecutive="1" textDates="1" xl2000="1" url="http://www.nowgoal.com/analysis/11696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95" name="Connection2442" type="4" refreshedVersion="4" background="1" saveData="1">
    <webPr sourceData="1" parsePre="1" consecutive="1" textDates="1" xl2000="1" url="http://www.nowgoal.com/analysis/11302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96" name="Connection2443" type="4" refreshedVersion="4" background="1" saveData="1">
    <webPr sourceData="1" parsePre="1" consecutive="1" textDates="1" xl2000="1" url="http://www.nowgoal.com/analysis/11435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97" name="Connection2444" type="4" refreshedVersion="4" background="1" saveData="1">
    <webPr sourceData="1" parsePre="1" consecutive="1" textDates="1" xl2000="1" url="http://www.nowgoal.com/analysis/10801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98" name="Connection2445" type="4" refreshedVersion="4" background="1" saveData="1">
    <webPr sourceData="1" parsePre="1" consecutive="1" textDates="1" xl2000="1" url="http://www.nowgoal.com/analysis/10944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799" name="Connection2446" type="4" refreshedVersion="4" background="1" saveData="1">
    <webPr sourceData="1" parsePre="1" consecutive="1" textDates="1" xl2000="1" url="http://www.nowgoal.com/analysis/11302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00" name="Connection2447" type="4" refreshedVersion="4" background="1" saveData="1">
    <webPr sourceData="1" parsePre="1" consecutive="1" textDates="1" xl2000="1" url="http://www.nowgoal.com/analysis/11302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01" name="Connection2448" type="4" refreshedVersion="4" background="1" saveData="1">
    <webPr sourceData="1" parsePre="1" consecutive="1" textDates="1" xl2000="1" url="http://www.nowgoal.com/analysis/11302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02" name="Connection2449" type="4" refreshedVersion="4" background="1" saveData="1">
    <webPr sourceData="1" parsePre="1" consecutive="1" textDates="1" xl2000="1" url="http://www.nowgoal.com/analysis/11302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03" name="Connection245" type="4" refreshedVersion="3" background="1" saveData="1">
    <webPr sourceData="1" parsePre="1" consecutive="1" textDates="1" xl2000="1" url="http://www.nowgoal.com/analysis/9909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04" name="Connection2450" type="4" refreshedVersion="4" background="1" saveData="1">
    <webPr sourceData="1" parsePre="1" consecutive="1" textDates="1" xl2000="1" url="http://www.nowgoal.com/analysis/11302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05" name="Connection2451" type="4" refreshedVersion="4" background="1" saveData="1">
    <webPr sourceData="1" parsePre="1" consecutive="1" textDates="1" xl2000="1" url="http://www.nowgoal.com/analysis/11435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06" name="Connection2452" type="4" refreshedVersion="4" background="1" saveData="1">
    <webPr sourceData="1" parsePre="1" consecutive="1" textDates="1" xl2000="1" url="http://www.nowgoal.com/analysis/11492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07" name="Connection2453" type="4" refreshedVersion="4" background="1" saveData="1">
    <webPr sourceData="1" parsePre="1" consecutive="1" textDates="1" xl2000="1" url="http://www.nowgoal.com/analysis/11491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08" name="Connection2454" type="4" refreshedVersion="4" background="1" saveData="1">
    <webPr sourceData="1" parsePre="1" consecutive="1" textDates="1" xl2000="1" url="http://www.nowgoal.com/analysis/11492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09" name="Connection2455" type="4" refreshedVersion="4" background="1" saveData="1">
    <webPr sourceData="1" parsePre="1" consecutive="1" textDates="1" xl2000="1" url="http://www.nowgoal.com/analysis/11492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10" name="Connection2456" type="4" refreshedVersion="4" background="1" saveData="1">
    <webPr sourceData="1" parsePre="1" consecutive="1" textDates="1" xl2000="1" url="http://www.nowgoal.com/analysis/11540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11" name="Connection2457" type="4" refreshedVersion="4" background="1" saveData="1">
    <webPr sourceData="1" parsePre="1" consecutive="1" textDates="1" xl2000="1" url="http://www.nowgoal.com/analysis/11375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12" name="Connection2458" type="4" refreshedVersion="4" background="1" saveData="1">
    <webPr sourceData="1" parsePre="1" consecutive="1" textDates="1" xl2000="1" url="http://www.nowgoal.com/analysis/11375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13" name="Connection2459" type="4" refreshedVersion="4" background="1" saveData="1">
    <webPr sourceData="1" parsePre="1" consecutive="1" textDates="1" xl2000="1" url="http://www.nowgoal.com/analysis/11375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14" name="Connection246" type="4" refreshedVersion="3" background="1" saveData="1">
    <webPr sourceData="1" parsePre="1" consecutive="1" textDates="1" xl2000="1" url="http://www.nowgoal.com/analysis/10496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15" name="Connection2460" type="4" refreshedVersion="4" background="1" saveData="1">
    <webPr sourceData="1" parsePre="1" consecutive="1" textDates="1" xl2000="1" url="http://www.nowgoal.com/analysis/11375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16" name="Connection2461" type="4" refreshedVersion="4" background="1" saveData="1">
    <webPr sourceData="1" parsePre="1" consecutive="1" textDates="1" xl2000="1" url="http://www.nowgoal.com/analysis/11375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17" name="Connection2462" type="4" refreshedVersion="4" background="1" saveData="1">
    <webPr sourceData="1" parsePre="1" consecutive="1" textDates="1" xl2000="1" url="http://www.nowgoal.com/analysis/11375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18" name="Connection2463" type="4" refreshedVersion="4" background="1" saveData="1">
    <webPr sourceData="1" parsePre="1" consecutive="1" textDates="1" xl2000="1" url="http://www.nowgoal.com/analysis/11375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19" name="Connection2464" type="4" refreshedVersion="4" background="1" saveData="1">
    <webPr sourceData="1" parsePre="1" consecutive="1" textDates="1" xl2000="1" url="http://www.nowgoal.com/analysis/11383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20" name="Connection2465" type="4" refreshedVersion="4" background="1" saveData="1">
    <webPr sourceData="1" parsePre="1" consecutive="1" textDates="1" xl2000="1" url="http://www.nowgoal.com/analysis/11383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21" name="Connection2466" type="4" refreshedVersion="4" background="1" saveData="1">
    <webPr sourceData="1" parsePre="1" consecutive="1" textDates="1" xl2000="1" url="http://www.nowgoal.com/analysis/11310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22" name="Connection2467" type="4" refreshedVersion="4" background="1" saveData="1">
    <webPr sourceData="1" parsePre="1" consecutive="1" textDates="1" xl2000="1" url="http://www.nowgoal.com/analysis/11310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23" name="Connection2468" type="4" refreshedVersion="4" background="1" saveData="1">
    <webPr sourceData="1" parsePre="1" consecutive="1" textDates="1" xl2000="1" url="http://www.nowgoal.com/analysis/11310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24" name="Connection2469" type="4" refreshedVersion="4" background="1" saveData="1">
    <webPr sourceData="1" parsePre="1" consecutive="1" textDates="1" xl2000="1" url="http://www.nowgoal.com/analysis/11310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25" name="Connection247" type="4" refreshedVersion="3" background="1" saveData="1">
    <webPr sourceData="1" parsePre="1" consecutive="1" textDates="1" xl2000="1" url="http://www.nowgoal.com/analysis/9943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26" name="Connection2470" type="4" refreshedVersion="4" background="1" saveData="1">
    <webPr sourceData="1" parsePre="1" consecutive="1" textDates="1" xl2000="1" url="http://www.nowgoal.com/analysis/11310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27" name="Connection2471" type="4" refreshedVersion="4" background="1" saveData="1">
    <webPr sourceData="1" parsePre="1" consecutive="1" textDates="1" xl2000="1" url="http://www.nowgoal.com/analysis/11310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28" name="Connection2472" type="4" refreshedVersion="4" background="1" saveData="1">
    <webPr sourceData="1" parsePre="1" consecutive="1" textDates="1" xl2000="1" url="http://www.nowgoal.com/analysis/11310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29" name="Connection2473" type="4" refreshedVersion="4" background="1" saveData="1">
    <webPr sourceData="1" parsePre="1" consecutive="1" textDates="1" xl2000="1" url="http://www.nowgoal.com/analysis/11445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30" name="Connection2474" type="4" refreshedVersion="4" background="1" saveData="1">
    <webPr sourceData="1" parsePre="1" consecutive="1" textDates="1" xl2000="1" url="http://www.nowgoal.com/analysis/11445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31" name="Connection2475" type="4" refreshedVersion="4" background="1" saveData="1">
    <webPr sourceData="1" parsePre="1" consecutive="1" textDates="1" xl2000="1" url="http://www.nowgoal.com/analysis/11445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32" name="Connection2476" type="4" refreshedVersion="4" background="1" saveData="1">
    <webPr sourceData="1" parsePre="1" consecutive="1" textDates="1" xl2000="1" url="http://www.nowgoal.com/analysis/11445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33" name="Connection2477" type="4" refreshedVersion="4" background="1" saveData="1">
    <webPr sourceData="1" parsePre="1" consecutive="1" textDates="1" xl2000="1" url="http://www.nowgoal.com/analysis/11445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34" name="Connection2478" type="4" refreshedVersion="4" background="1" saveData="1">
    <webPr sourceData="1" parsePre="1" consecutive="1" textDates="1" xl2000="1" url="http://www.nowgoal.com/analysis/11445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35" name="Connection2479" type="4" refreshedVersion="4" background="1" saveData="1">
    <webPr sourceData="1" parsePre="1" consecutive="1" textDates="1" xl2000="1" url="http://www.nowgoal.com/analysis/11819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36" name="Connection248" type="4" refreshedVersion="3" background="1" saveData="1">
    <webPr sourceData="1" parsePre="1" consecutive="1" textDates="1" xl2000="1" url="http://www.nowgoal.com/analysis/10159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37" name="Connection2480" type="4" refreshedVersion="4" background="1" saveData="1">
    <webPr sourceData="1" parsePre="1" consecutive="1" textDates="1" xl2000="1" url="http://www.nowgoal.com/analysis/11819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38" name="Connection2481" type="4" refreshedVersion="4" background="1" saveData="1">
    <webPr sourceData="1" parsePre="1" consecutive="1" textDates="1" xl2000="1" url="http://www.nowgoal.com/analysis/11819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39" name="Connection2482" type="4" refreshedVersion="4" background="1" saveData="1">
    <webPr sourceData="1" parsePre="1" consecutive="1" textDates="1" xl2000="1" url="http://www.nowgoal.com/analysis/11823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40" name="Connection2483" type="4" refreshedVersion="4" background="1" saveData="1">
    <webPr sourceData="1" parsePre="1" consecutive="1" textDates="1" xl2000="1" url="http://www.nowgoal.com/analysis/11818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41" name="Connection2484" type="4" refreshedVersion="4" background="1" saveData="1">
    <webPr sourceData="1" parsePre="1" consecutive="1" textDates="1" xl2000="1" url="http://www.nowgoal.com/analysis/11819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42" name="Connection2485" type="4" refreshedVersion="4" background="1" saveData="1">
    <webPr sourceData="1" parsePre="1" consecutive="1" textDates="1" xl2000="1" url="http://www.nowgoal.com/analysis/11819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43" name="Connection2486" type="4" refreshedVersion="4" background="1" saveData="1">
    <webPr sourceData="1" parsePre="1" consecutive="1" textDates="1" xl2000="1" url="http://www.nowgoal.com/analysis/10843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44" name="Connection2487" type="4" refreshedVersion="4" background="1" saveData="1">
    <webPr sourceData="1" parsePre="1" consecutive="1" textDates="1" xl2000="1" url="http://www.nowgoal.com/analysis/11431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45" name="Connection2488" type="4" refreshedVersion="4" background="1" saveData="1">
    <webPr sourceData="1" parsePre="1" consecutive="1" textDates="1" xl2000="1" url="http://www.nowgoal.com/analysis/11313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46" name="Connection2489" type="4" refreshedVersion="4" background="1" saveData="1">
    <webPr sourceData="1" parsePre="1" consecutive="1" textDates="1" xl2000="1" url="http://www.nowgoal.com/analysis/11819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47" name="Connection249" type="4" refreshedVersion="3" background="1" saveData="1">
    <webPr sourceData="1" parsePre="1" consecutive="1" textDates="1" xl2000="1" url="http://www.nowgoal.com/analysis/10075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48" name="Connection2490" type="4" refreshedVersion="4" background="1" saveData="1">
    <webPr sourceData="1" parsePre="1" consecutive="1" textDates="1" xl2000="1" url="http://www.nowgoal.com/analysis/11819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49" name="Connection2491" type="4" refreshedVersion="4" background="1" saveData="1">
    <webPr sourceData="1" parsePre="1" consecutive="1" textDates="1" xl2000="1" url="http://www.nowgoal.com/analysis/11819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50" name="Connection2492" type="4" refreshedVersion="4" background="1" saveData="1">
    <webPr sourceData="1" parsePre="1" consecutive="1" textDates="1" xl2000="1" url="http://www.nowgoal.com/analysis/11819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51" name="Connection2493" type="4" refreshedVersion="4" background="1" saveData="1">
    <webPr sourceData="1" parsePre="1" consecutive="1" textDates="1" xl2000="1" url="http://www.nowgoal.com/analysis/11819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52" name="Connection2494" type="4" refreshedVersion="4" background="1" saveData="1">
    <webPr sourceData="1" parsePre="1" consecutive="1" textDates="1" xl2000="1" url="http://www.nowgoal.com/analysis/11819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53" name="Connection2495" type="4" refreshedVersion="4" background="1" saveData="1">
    <webPr sourceData="1" parsePre="1" consecutive="1" textDates="1" xl2000="1" url="http://www.nowgoal.com/analysis/11819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54" name="Connection2496" type="4" refreshedVersion="4" background="1" saveData="1">
    <webPr sourceData="1" parsePre="1" consecutive="1" textDates="1" xl2000="1" url="http://www.nowgoal.com/analysis/11313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55" name="Connection2497" type="4" refreshedVersion="4" background="1" saveData="1">
    <webPr sourceData="1" parsePre="1" consecutive="1" textDates="1" xl2000="1" url="http://www.nowgoal.com/analysis/11302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56" name="Connection2498" type="4" refreshedVersion="4" background="1" saveData="1">
    <webPr sourceData="1" parsePre="1" consecutive="1" textDates="1" xl2000="1" url="http://www.nowgoal.com/analysis/11492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57" name="Connection2499" type="4" refreshedVersion="4" background="1" saveData="1">
    <webPr sourceData="1" parsePre="1" consecutive="1" textDates="1" xl2000="1" url="http://www.nowgoal.com/analysis/11405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58" name="Connection25" type="4" refreshedVersion="3" background="1" saveData="1">
    <webPr sourceData="1" parsePre="1" consecutive="1" textDates="1" xl2000="1" url="http://www.nowgoal.com/analysis/9928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59" name="Connection250" type="4" refreshedVersion="3" background="1" saveData="1">
    <webPr sourceData="1" parsePre="1" consecutive="1" textDates="1" xl2000="1" url="http://www.nowgoal.com/analysis/10846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60" name="Connection2500" type="4" refreshedVersion="4" background="1" saveData="1">
    <webPr sourceData="1" parsePre="1" consecutive="1" textDates="1" xl2000="1" url="http://www.nowgoal.com/analysis/11403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61" name="Connection2501" type="4" refreshedVersion="4" background="1" saveData="1">
    <webPr sourceData="1" parsePre="1" consecutive="1" textDates="1" xl2000="1" url="http://www.nowgoal.com/analysis/1149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62" name="Connection2502" type="4" refreshedVersion="4" background="1" saveData="1">
    <webPr sourceData="1" parsePre="1" consecutive="1" textDates="1" xl2000="1" url="http://www.nowgoal.com/analysis/11302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63" name="Connection2503" type="4" refreshedVersion="4" background="1" saveData="1">
    <webPr sourceData="1" parsePre="1" consecutive="1" textDates="1" xl2000="1" url="http://www.nowgoal.com/analysis/11308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64" name="Connection2504" type="4" refreshedVersion="4" background="1" saveData="1">
    <webPr sourceData="1" parsePre="1" consecutive="1" textDates="1" xl2000="1" url="http://www.nowgoal.com/analysis/11492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65" name="Connection2505" type="4" refreshedVersion="4" background="1" saveData="1">
    <webPr sourceData="1" parsePre="1" consecutive="1" textDates="1" xl2000="1" url="http://www.nowgoal.com/analysis/11599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66" name="Connection2506" type="4" refreshedVersion="4" background="1" saveData="1">
    <webPr sourceData="1" parsePre="1" consecutive="1" textDates="1" xl2000="1" url="http://www.nowgoal.com/analysis/11250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67" name="Connection2507" type="4" refreshedVersion="4" background="1" saveData="1">
    <webPr sourceData="1" parsePre="1" consecutive="1" textDates="1" xl2000="1" url="http://www.nowgoal.com/analysis/11302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68" name="Connection2508" type="4" refreshedVersion="4" background="1" saveData="1">
    <webPr sourceData="1" parsePre="1" consecutive="1" textDates="1" xl2000="1" url="http://www.nowgoal.com/analysis/11302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69" name="Connection2509" type="4" refreshedVersion="4" background="1" saveData="1">
    <webPr sourceData="1" parsePre="1" consecutive="1" textDates="1" xl2000="1" url="http://www.nowgoal.com/analysis/11302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70" name="Connection251" type="4" refreshedVersion="3" background="1" saveData="1">
    <webPr sourceData="1" parsePre="1" consecutive="1" textDates="1" xl2000="1" url="http://www.nowgoal.com/analysis/9887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71" name="Connection2510" type="4" refreshedVersion="4" background="1" saveData="1">
    <webPr sourceData="1" parsePre="1" consecutive="1" textDates="1" xl2000="1" url="http://www.nowgoal.com/analysis/11302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72" name="Connection2511" type="4" refreshedVersion="4" background="1" saveData="1">
    <webPr sourceData="1" parsePre="1" consecutive="1" textDates="1" xl2000="1" url="http://www.nowgoal.com/analysis/11302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73" name="Connection2512" type="4" refreshedVersion="4" background="1" saveData="1">
    <webPr sourceData="1" parsePre="1" consecutive="1" textDates="1" xl2000="1" url="http://www.nowgoal.com/analysis/11302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74" name="Connection2513" type="4" refreshedVersion="4" background="1" saveData="1">
    <webPr sourceData="1" parsePre="1" consecutive="1" textDates="1" xl2000="1" url="http://www.nowgoal.com/analysis/11302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75" name="Connection2514" type="4" refreshedVersion="4" background="1" saveData="1">
    <webPr sourceData="1" parsePre="1" consecutive="1" textDates="1" xl2000="1" url="http://www.nowgoal.com/analysis/11302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76" name="Connection2515" type="4" refreshedVersion="4" background="1" saveData="1">
    <webPr sourceData="1" parsePre="1" consecutive="1" textDates="1" xl2000="1" url="http://www.nowgoal.com/analysis/11375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77" name="Connection2516" type="4" refreshedVersion="4" background="1" saveData="1">
    <webPr sourceData="1" parsePre="1" consecutive="1" textDates="1" xl2000="1" url="http://www.nowgoal.com/analysis/11375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78" name="Connection2517" type="4" refreshedVersion="4" background="1" saveData="1">
    <webPr sourceData="1" parsePre="1" consecutive="1" textDates="1" xl2000="1" url="http://www.nowgoal.com/analysis/11375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79" name="Connection2518" type="4" refreshedVersion="4" background="1" saveData="1">
    <webPr sourceData="1" parsePre="1" consecutive="1" textDates="1" xl2000="1" url="http://www.nowgoal.com/analysis/11375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80" name="Connection2519" type="4" refreshedVersion="4" background="1" saveData="1">
    <webPr sourceData="1" parsePre="1" consecutive="1" textDates="1" xl2000="1" url="http://www.nowgoal.com/analysis/11375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81" name="Connection252" type="4" refreshedVersion="3" background="1" saveData="1">
    <webPr sourceData="1" parsePre="1" consecutive="1" textDates="1" xl2000="1" url="http://www.nowgoal.com/analysis/9887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82" name="Connection2520" type="4" refreshedVersion="4" background="1" saveData="1">
    <webPr sourceData="1" parsePre="1" consecutive="1" textDates="1" xl2000="1" url="http://www.nowgoal.com/analysis/11375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83" name="Connection2521" type="4" refreshedVersion="4" background="1" saveData="1">
    <webPr sourceData="1" parsePre="1" consecutive="1" textDates="1" xl2000="1" url="http://www.nowgoal.com/analysis/11492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84" name="Connection2522" type="4" refreshedVersion="4" background="1" saveData="1">
    <webPr sourceData="1" parsePre="1" consecutive="1" textDates="1" xl2000="1" url="http://www.nowgoal.com/analysis/11492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85" name="Connection2523" type="4" refreshedVersion="4" background="1" saveData="1">
    <webPr sourceData="1" parsePre="1" consecutive="1" textDates="1" xl2000="1" url="http://www.nowgoal.com/analysis/11492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86" name="Connection2524" type="4" refreshedVersion="4" background="1" saveData="1">
    <webPr sourceData="1" parsePre="1" consecutive="1" textDates="1" xl2000="1" url="http://www.nowgoal.com/analysis/11492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87" name="Connection2525" type="4" refreshedVersion="4" background="1" saveData="1">
    <webPr sourceData="1" parsePre="1" consecutive="1" textDates="1" xl2000="1" url="http://www.nowgoal.com/analysis/11492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88" name="Connection2526" type="4" refreshedVersion="4" background="1" saveData="1">
    <webPr sourceData="1" parsePre="1" consecutive="1" textDates="1" xl2000="1" url="http://www.nowgoal.com/analysis/11492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89" name="Connection2527" type="4" refreshedVersion="4" background="1" saveData="1">
    <webPr sourceData="1" parsePre="1" consecutive="1" textDates="1" xl2000="1" url="http://www.nowgoal.com/analysis/11320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90" name="Connection2528" type="4" refreshedVersion="4" background="1" saveData="1">
    <webPr sourceData="1" parsePre="1" consecutive="1" textDates="1" xl2000="1" url="http://www.nowgoal.com/analysis/11320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91" name="Connection2529" type="4" refreshedVersion="4" background="1" saveData="1">
    <webPr sourceData="1" parsePre="1" consecutive="1" textDates="1" xl2000="1" url="http://www.nowgoal.com/analysis/11320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92" name="Connection253" type="4" refreshedVersion="3" background="1" saveData="1">
    <webPr sourceData="1" parsePre="1" consecutive="1" textDates="1" xl2000="1" url="http://www.nowgoal.com/analysis/9887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93" name="Connection2530" type="4" refreshedVersion="4" background="1" saveData="1">
    <webPr sourceData="1" parsePre="1" consecutive="1" textDates="1" xl2000="1" url="http://www.nowgoal.com/analysis/11320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94" name="Connection2531" type="4" refreshedVersion="4" background="1" saveData="1">
    <webPr sourceData="1" parsePre="1" consecutive="1" textDates="1" xl2000="1" url="http://www.nowgoal.com/analysis/11320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95" name="Connection2532" type="4" refreshedVersion="4" background="1" saveData="1">
    <webPr sourceData="1" parsePre="1" consecutive="1" textDates="1" xl2000="1" url="http://www.nowgoal.com/analysis/11320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96" name="Connection2533" type="4" refreshedVersion="4" background="1" saveData="1">
    <webPr sourceData="1" parsePre="1" consecutive="1" textDates="1" xl2000="1" url="http://www.nowgoal.com/analysis/11320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97" name="Connection2534" type="4" refreshedVersion="4" background="1" saveData="1">
    <webPr sourceData="1" parsePre="1" consecutive="1" textDates="1" xl2000="1" url="http://www.nowgoal.com/analysis/11320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98" name="Connection2535" type="4" refreshedVersion="4" background="1" saveData="1">
    <webPr sourceData="1" parsePre="1" consecutive="1" textDates="1" xl2000="1" url="http://www.nowgoal.com/analysis/11320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899" name="Connection2536" type="4" refreshedVersion="4" background="1" saveData="1">
    <webPr sourceData="1" parsePre="1" consecutive="1" textDates="1" xl2000="1" url="http://www.nowgoal.com/analysis/11320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00" name="Connection2537" type="4" refreshedVersion="4" background="1" saveData="1">
    <webPr sourceData="1" parsePre="1" consecutive="1" textDates="1" xl2000="1" url="http://www.nowgoal.com/analysis/11320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01" name="Connection2538" type="4" refreshedVersion="4" background="1" saveData="1">
    <webPr sourceData="1" parsePre="1" consecutive="1" textDates="1" xl2000="1" url="http://www.nowgoal.com/analysis/11320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02" name="Connection2539" type="4" refreshedVersion="4" background="1" saveData="1">
    <webPr sourceData="1" parsePre="1" consecutive="1" textDates="1" xl2000="1" url="http://www.nowgoal.com/analysis/11320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03" name="Connection254" type="4" refreshedVersion="3" background="1" saveData="1">
    <webPr sourceData="1" parsePre="1" consecutive="1" textDates="1" xl2000="1" url="http://www.nowgoal.com/analysis/9887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04" name="Connection2540" type="4" refreshedVersion="4" background="1" saveData="1">
    <webPr sourceData="1" parsePre="1" consecutive="1" textDates="1" xl2000="1" url="http://www.nowgoal.com/analysis/11599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05" name="Connection2541" type="4" refreshedVersion="4" background="1" saveData="1">
    <webPr sourceData="1" parsePre="1" consecutive="1" textDates="1" xl2000="1" url="http://www.nowgoal.com/analysis/11599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06" name="Connection2542" type="4" refreshedVersion="4" background="1" saveData="1">
    <webPr sourceData="1" parsePre="1" consecutive="1" textDates="1" xl2000="1" url="http://www.nowgoal.com/analysis/11599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07" name="Connection2543" type="4" refreshedVersion="4" background="1" saveData="1">
    <webPr sourceData="1" parsePre="1" consecutive="1" textDates="1" xl2000="1" url="http://www.nowgoal.com/analysis/11599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08" name="Connection2544" type="4" refreshedVersion="4" background="1" saveData="1">
    <webPr sourceData="1" parsePre="1" consecutive="1" textDates="1" xl2000="1" url="http://www.nowgoal.com/analysis/11599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09" name="Connection2545" type="4" refreshedVersion="4" background="1" saveData="1">
    <webPr sourceData="1" parsePre="1" consecutive="1" textDates="1" xl2000="1" url="http://www.nowgoal.com/analysis/11599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10" name="Connection2546" type="4" refreshedVersion="4" background="1" saveData="1">
    <webPr sourceData="1" parsePre="1" consecutive="1" textDates="1" xl2000="1" url="http://www.nowgoal.com/analysis/11599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11" name="Connection2547" type="4" refreshedVersion="4" background="1" saveData="1">
    <webPr sourceData="1" parsePre="1" consecutive="1" textDates="1" xl2000="1" url="http://www.nowgoal.com/analysis/11599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12" name="Connection2548" type="4" refreshedVersion="4" background="1" saveData="1">
    <webPr sourceData="1" parsePre="1" consecutive="1" textDates="1" xl2000="1" url="http://www.nowgoal.com/analysis/11599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13" name="Connection2549" type="4" refreshedVersion="4" background="1" saveData="1">
    <webPr sourceData="1" parsePre="1" consecutive="1" textDates="1" xl2000="1" url="http://www.nowgoal.com/analysis/11308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14" name="Connection255" type="4" refreshedVersion="3" background="1" saveData="1">
    <webPr sourceData="1" parsePre="1" consecutive="1" textDates="1" xl2000="1" url="http://www.nowgoal.com/analysis/9887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15" name="Connection2550" type="4" refreshedVersion="4" background="1" saveData="1">
    <webPr sourceData="1" parsePre="1" consecutive="1" textDates="1" xl2000="1" url="http://www.nowgoal.com/analysis/11308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16" name="Connection2551" type="4" refreshedVersion="4" background="1" saveData="1">
    <webPr sourceData="1" parsePre="1" consecutive="1" textDates="1" xl2000="1" url="http://www.nowgoal.com/analysis/11308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17" name="Connection2552" type="4" refreshedVersion="4" background="1" saveData="1">
    <webPr sourceData="1" parsePre="1" consecutive="1" textDates="1" xl2000="1" url="http://www.nowgoal.com/analysis/11308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18" name="Connection2553" type="4" refreshedVersion="4" background="1" saveData="1">
    <webPr sourceData="1" parsePre="1" consecutive="1" textDates="1" xl2000="1" url="http://www.nowgoal.com/analysis/11308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19" name="Connection2554" type="4" refreshedVersion="4" background="1" saveData="1">
    <webPr sourceData="1" parsePre="1" consecutive="1" textDates="1" xl2000="1" url="http://www.nowgoal.com/analysis/11308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20" name="Connection2555" type="4" refreshedVersion="4" background="1" saveData="1">
    <webPr sourceData="1" parsePre="1" consecutive="1" textDates="1" xl2000="1" url="http://www.nowgoal.com/analysis/11308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21" name="Connection2556" type="4" refreshedVersion="4" background="1" saveData="1">
    <webPr sourceData="1" parsePre="1" consecutive="1" textDates="1" xl2000="1" url="http://www.nowgoal.com/analysis/11308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22" name="Connection2557" type="4" refreshedVersion="4" background="1" saveData="1">
    <webPr sourceData="1" parsePre="1" consecutive="1" textDates="1" xl2000="1" url="http://www.nowgoal.com/analysis/11553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23" name="Connection2558" type="4" refreshedVersion="4" background="1" saveData="1">
    <webPr sourceData="1" parsePre="1" consecutive="1" textDates="1" xl2000="1" url="http://www.nowgoal.com/analysis/11553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24" name="Connection2559" type="4" refreshedVersion="4" background="1" saveData="1">
    <webPr sourceData="1" parsePre="1" consecutive="1" textDates="1" xl2000="1" url="http://www.nowgoal.com/analysis/11553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25" name="Connection256" type="4" refreshedVersion="3" background="1" saveData="1">
    <webPr sourceData="1" parsePre="1" consecutive="1" textDates="1" xl2000="1" url="http://www.nowgoal.com/analysis/9913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26" name="Connection2560" type="4" refreshedVersion="4" background="1" saveData="1">
    <webPr sourceData="1" parsePre="1" consecutive="1" textDates="1" xl2000="1" url="http://www.nowgoal.com/analysis/11553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27" name="Connection2561" type="4" refreshedVersion="4" background="1" saveData="1">
    <webPr sourceData="1" parsePre="1" consecutive="1" textDates="1" xl2000="1" url="http://www.nowgoal.com/analysis/11553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28" name="Connection2562" type="4" refreshedVersion="4" background="1" saveData="1">
    <webPr sourceData="1" parsePre="1" consecutive="1" textDates="1" xl2000="1" url="http://www.nowgoal.com/analysis/11553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29" name="Connection2563" type="4" refreshedVersion="4" background="1" saveData="1">
    <webPr sourceData="1" parsePre="1" consecutive="1" textDates="1" xl2000="1" url="http://www.nowgoal.com/analysis/11553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30" name="Connection2564" type="4" refreshedVersion="4" background="1" saveData="1">
    <webPr sourceData="1" parsePre="1" consecutive="1" textDates="1" xl2000="1" url="http://www.nowgoal.com/analysis/11306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31" name="Connection2565" type="4" refreshedVersion="4" background="1" saveData="1">
    <webPr sourceData="1" parsePre="1" consecutive="1" textDates="1" xl2000="1" url="http://www.nowgoal.com/analysis/11306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32" name="Connection2566" type="4" refreshedVersion="4" background="1" saveData="1">
    <webPr sourceData="1" parsePre="1" consecutive="1" textDates="1" xl2000="1" url="http://www.nowgoal.com/analysis/11306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33" name="Connection2567" type="4" refreshedVersion="4" background="1" saveData="1">
    <webPr sourceData="1" parsePre="1" consecutive="1" textDates="1" xl2000="1" url="http://www.nowgoal.com/analysis/11306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34" name="Connection2568" type="4" refreshedVersion="4" background="1" saveData="1">
    <webPr sourceData="1" parsePre="1" consecutive="1" textDates="1" xl2000="1" url="http://www.nowgoal.com/analysis/11306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35" name="Connection2569" type="4" refreshedVersion="4" background="1" saveData="1">
    <webPr sourceData="1" parsePre="1" consecutive="1" textDates="1" xl2000="1" url="http://www.nowgoal.com/analysis/11306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36" name="Connection257" type="4" refreshedVersion="3" background="1" saveData="1">
    <webPr sourceData="1" parsePre="1" consecutive="1" textDates="1" xl2000="1" url="http://www.nowgoal.com/analysis/9913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37" name="Connection2570" type="4" refreshedVersion="4" background="1" saveData="1">
    <webPr sourceData="1" parsePre="1" consecutive="1" textDates="1" xl2000="1" url="http://www.nowgoal.com/analysis/11306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38" name="Connection2571" type="4" refreshedVersion="4" background="1" saveData="1">
    <webPr sourceData="1" parsePre="1" consecutive="1" textDates="1" xl2000="1" url="http://www.nowgoal.com/analysis/11306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39" name="Connection2572" type="4" refreshedVersion="4" background="1" saveData="1">
    <webPr sourceData="1" parsePre="1" consecutive="1" textDates="1" xl2000="1" url="http://www.nowgoal.com/analysis/11333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40" name="Connection2573" type="4" refreshedVersion="4" background="1" saveData="1">
    <webPr sourceData="1" parsePre="1" consecutive="1" textDates="1" xl2000="1" url="http://www.nowgoal.com/analysis/11333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41" name="Connection2574" type="4" refreshedVersion="4" background="1" saveData="1">
    <webPr sourceData="1" parsePre="1" consecutive="1" textDates="1" xl2000="1" url="http://www.nowgoal.com/analysis/11383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42" name="Connection2575" type="4" refreshedVersion="4" background="1" saveData="1">
    <webPr sourceData="1" parsePre="1" consecutive="1" textDates="1" xl2000="1" url="http://www.nowgoal.com/analysis/11383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43" name="Connection2576" type="4" refreshedVersion="4" background="1" saveData="1">
    <webPr sourceData="1" parsePre="1" consecutive="1" textDates="1" xl2000="1" url="http://data.nowgoal.com/analysis/11383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44" name="Connection2577" type="4" refreshedVersion="4" background="1" saveData="1">
    <webPr sourceData="1" parsePre="1" consecutive="1" textDates="1" xl2000="1" url="http://www.nowgoal.com/analysis/11383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45" name="Connection2578" type="4" refreshedVersion="4" background="1" saveData="1">
    <webPr sourceData="1" parsePre="1" consecutive="1" textDates="1" xl2000="1" url="http://www.nowgoal.com/analysis/11383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46" name="Connection2579" type="4" refreshedVersion="4" background="1" saveData="1">
    <webPr sourceData="1" parsePre="1" consecutive="1" textDates="1" xl2000="1" url="http://www.nowgoal.com/analysis/11383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47" name="Connection258" type="4" refreshedVersion="3" background="1" saveData="1">
    <webPr sourceData="1" parsePre="1" consecutive="1" textDates="1" xl2000="1" url="http://www.nowgoal.com/analysis/10167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48" name="Connection2580" type="4" refreshedVersion="4" background="1" saveData="1">
    <webPr sourceData="1" parsePre="1" consecutive="1" textDates="1" xl2000="1" url="http://www.nowgoal.com/analysis/11383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49" name="Connection2581" type="4" refreshedVersion="4" background="1" saveData="1">
    <webPr sourceData="1" parsePre="1" consecutive="1" textDates="1" xl2000="1" url="http://www.nowgoal.com/analysis/11348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50" name="Connection2582" type="4" refreshedVersion="4" background="1" saveData="1">
    <webPr sourceData="1" parsePre="1" consecutive="1" textDates="1" xl2000="1" url="http://www.nowgoal.com/analysis/11348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51" name="Connection2583" type="4" refreshedVersion="4" background="1" saveData="1">
    <webPr sourceData="1" parsePre="1" consecutive="1" textDates="1" xl2000="1" url="http://www.nowgoal.com/analysis/11348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52" name="Connection2584" type="4" refreshedVersion="4" background="1" saveData="1">
    <webPr sourceData="1" parsePre="1" consecutive="1" textDates="1" xl2000="1" url="http://www.nowgoal.com/analysis/11348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53" name="Connection2585" type="4" refreshedVersion="4" background="1" saveData="1">
    <webPr sourceData="1" parsePre="1" consecutive="1" textDates="1" xl2000="1" url="http://www.nowgoal.com/analysis/11348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54" name="Connection2586" type="4" refreshedVersion="4" background="1" saveData="1">
    <webPr sourceData="1" parsePre="1" consecutive="1" textDates="1" xl2000="1" url="http://www.nowgoal.com/analysis/10948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55" name="Connection2587" type="4" refreshedVersion="4" background="1" saveData="1">
    <webPr sourceData="1" parsePre="1" consecutive="1" textDates="1" xl2000="1" url="http://www.nowgoal.com/analysis/10948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56" name="Connection2588" type="4" refreshedVersion="4" background="1" saveData="1">
    <webPr sourceData="1" parsePre="1" consecutive="1" textDates="1" xl2000="1" url="http://www.nowgoal.com/analysis/10948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57" name="Connection2589" type="4" refreshedVersion="4" background="1" saveData="1">
    <webPr sourceData="1" parsePre="1" consecutive="1" textDates="1" xl2000="1" url="http://www.nowgoal.com/analysis/10948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58" name="Connection259" type="4" refreshedVersion="3" background="1" saveData="1">
    <webPr sourceData="1" parsePre="1" consecutive="1" textDates="1" xl2000="1" url="http://www.nowgoal.com/analysis/9887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59" name="Connection2590" type="4" refreshedVersion="4" background="1" saveData="1">
    <webPr sourceData="1" parsePre="1" consecutive="1" textDates="1" xl2000="1" url="http://www.nowgoal.com/analysis/10948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60" name="Connection2591" type="4" refreshedVersion="4" background="1" saveData="1">
    <webPr sourceData="1" parsePre="1" consecutive="1" textDates="1" xl2000="1" url="http://www.nowgoal.com/analysis/10948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61" name="Connection2592" type="4" refreshedVersion="4" background="1" saveData="1">
    <webPr sourceData="1" parsePre="1" consecutive="1" textDates="1" xl2000="1" url="http://www.nowgoal.com/analysis/10948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62" name="Connection2593" type="4" refreshedVersion="4" background="1" saveData="1">
    <webPr sourceData="1" parsePre="1" consecutive="1" textDates="1" xl2000="1" url="http://www.nowgoal.com/analysis/10948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63" name="Connection2594" type="4" refreshedVersion="4" background="1" saveData="1">
    <webPr sourceData="1" parsePre="1" consecutive="1" textDates="1" xl2000="1" url="http://www.nowgoal.com/analysis/11375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64" name="Connection2595" type="4" refreshedVersion="4" background="1" saveData="1">
    <webPr sourceData="1" parsePre="1" consecutive="1" textDates="1" xl2000="1" url="http://www.nowgoal.com/analysis/11329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65" name="Connection2596" type="4" refreshedVersion="4" background="1" saveData="1">
    <webPr sourceData="1" parsePre="1" consecutive="1" textDates="1" xl2000="1" url="http://www.nowgoal.com/analysis/11329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66" name="Connection2597" type="4" refreshedVersion="4" background="1" saveData="1">
    <webPr sourceData="1" parsePre="1" consecutive="1" textDates="1" xl2000="1" url="http://www.nowgoal.com/analysis/11329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67" name="Connection2598" type="4" refreshedVersion="4" background="1" saveData="1">
    <webPr sourceData="1" parsePre="1" consecutive="1" textDates="1" xl2000="1" url="http://www.nowgoal.com/analysis/11329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68" name="Connection2599" type="4" refreshedVersion="4" background="1" saveData="1">
    <webPr sourceData="1" parsePre="1" consecutive="1" textDates="1" xl2000="1" url="http://www.nowgoal.com/analysis/11329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69" name="Connection26" type="4" refreshedVersion="3" background="1" saveData="1">
    <webPr sourceData="1" parsePre="1" consecutive="1" textDates="1" xl2000="1" url="http://www.nowgoal.com/analysis/9928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70" name="Connection260" type="4" refreshedVersion="3" background="1" saveData="1">
    <webPr sourceData="1" parsePre="1" consecutive="1" textDates="1" xl2000="1" url="http://www.nowgoal.com/analysis/9947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71" name="Connection2600" type="4" refreshedVersion="4" background="1" saveData="1">
    <webPr sourceData="1" parsePre="1" consecutive="1" textDates="1" xl2000="1" url="http://www.nowgoal.com/analysis/11329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72" name="Connection2601" type="4" refreshedVersion="4" background="1" saveData="1">
    <webPr sourceData="1" parsePre="1" consecutive="1" textDates="1" xl2000="1" url="http://www.nowgoal.com/analysis/11329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73" name="Connection2602" type="4" refreshedVersion="4" background="1" saveData="1">
    <webPr sourceData="1" parsePre="1" consecutive="1" textDates="1" xl2000="1" url="http://data.nowgoal.com/analysis/11329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74" name="Connection2603" type="4" refreshedVersion="4" background="1" saveData="1">
    <webPr sourceData="1" parsePre="1" consecutive="1" textDates="1" xl2000="1" url="http://www.nowgoal.com/analysis/11819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75" name="Connection2604" type="4" refreshedVersion="4" background="1" saveData="1">
    <webPr sourceData="1" parsePre="1" consecutive="1" textDates="1" xl2000="1" url="http://www.nowgoal.com/analysis/11822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76" name="Connection2605" type="4" refreshedVersion="4" background="1" saveData="1">
    <webPr sourceData="1" parsePre="1" consecutive="1" textDates="1" xl2000="1" url="http://www.nowgoal.com/analysis/11822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77" name="Connection2606" type="4" refreshedVersion="4" background="1" saveData="1">
    <webPr sourceData="1" parsePre="1" consecutive="1" textDates="1" xl2000="1" url="http://www.nowgoal.com/analysis/11822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78" name="Connection2607" type="4" refreshedVersion="4" background="1" saveData="1">
    <webPr sourceData="1" parsePre="1" consecutive="1" textDates="1" xl2000="1" url="http://www.nowgoal.com/analysis/11822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79" name="Connection2608" type="4" refreshedVersion="4" background="1" saveData="1">
    <webPr sourceData="1" parsePre="1" consecutive="1" textDates="1" xl2000="1" url="http://www.nowgoal.com/analysis/11823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80" name="Connection2609" type="4" refreshedVersion="4" background="1" saveData="1">
    <webPr sourceData="1" parsePre="1" consecutive="1" textDates="1" xl2000="1" url="http://www.nowgoal.com/analysis/11824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81" name="Connection261" type="4" refreshedVersion="3" background="1" saveData="1">
    <webPr sourceData="1" parsePre="1" consecutive="1" textDates="1" xl2000="1" url="http://www.nowgoal.com/analysis/10781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82" name="Connection2610" type="4" refreshedVersion="4" background="1" saveData="1">
    <webPr sourceData="1" parsePre="1" consecutive="1" textDates="1" xl2000="1" url="http://www.nowgoal.com/analysis/11824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83" name="Connection2611" type="4" refreshedVersion="4" background="1" saveData="1">
    <webPr sourceData="1" parsePre="1" consecutive="1" textDates="1" xl2000="1" url="http://www.nowgoal.com/analysis/11823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84" name="Connection2612" type="4" refreshedVersion="4" background="1" saveData="1">
    <webPr sourceData="1" parsePre="1" consecutive="1" textDates="1" xl2000="1" url="http://www.nowgoal.com/analysis/11823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85" name="Connection2613" type="4" refreshedVersion="4" background="1" saveData="1">
    <webPr sourceData="1" parsePre="1" consecutive="1" textDates="1" xl2000="1" url="http://www.nowgoal.com/analysis/11823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86" name="Connection2614" type="4" refreshedVersion="4" background="1" saveData="1">
    <webPr sourceData="1" parsePre="1" consecutive="1" textDates="1" xl2000="1" url="http://www.nowgoal.com/analysis/11824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87" name="Connection2615" type="4" refreshedVersion="4" background="1" saveData="1">
    <webPr sourceData="1" parsePre="1" consecutive="1" textDates="1" xl2000="1" url="http://www.nowgoal.com/analysis/11824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88" name="Connection2616" type="4" refreshedVersion="4" background="1" saveData="1">
    <webPr sourceData="1" parsePre="1" consecutive="1" textDates="1" xl2000="1" url="http://www.nowgoal.com/analysis/11313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89" name="Connection2617" type="4" refreshedVersion="4" background="1" saveData="1">
    <webPr sourceData="1" parsePre="1" consecutive="1" textDates="1" xl2000="1" url="http://www.nowgoal.com/analysis/11700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90" name="Connection2618" type="4" refreshedVersion="4" background="1" saveData="1">
    <webPr sourceData="1" parsePre="1" consecutive="1" textDates="1" xl2000="1" url="http://www.nowgoal.com/analysis/11700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91" name="Connection2619" type="4" refreshedVersion="4" background="1" saveData="1">
    <webPr sourceData="1" parsePre="1" consecutive="1" textDates="1" xl2000="1" url="http://www.nowgoal.com/analysis/11700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92" name="Connection262" type="4" refreshedVersion="3" background="1" saveData="1">
    <webPr sourceData="1" parsePre="1" consecutive="1" textDates="1" xl2000="1" url="http://www.nowgoal.com/analysis/9909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93" name="Connection2620" type="4" refreshedVersion="4" background="1" saveData="1">
    <webPr sourceData="1" parsePre="1" consecutive="1" textDates="1" xl2000="1" url="http://www.nowgoal.com/analysis/11696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94" name="Connection2621" type="4" refreshedVersion="4" background="1" saveData="1">
    <webPr sourceData="1" parsePre="1" consecutive="1" textDates="1" xl2000="1" url="http://www.nowgoal.com/analysis/10843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95" name="Connection2622" type="4" refreshedVersion="4" background="1" saveData="1">
    <webPr sourceData="1" parsePre="1" consecutive="1" textDates="1" xl2000="1" url="http://www.nowgoal.com/analysis/11238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96" name="Connection2623" type="4" refreshedVersion="4" background="1" saveData="1">
    <webPr sourceData="1" parsePre="1" consecutive="1" textDates="1" xl2000="1" url="http://www.nowgoal.com/analysis/11024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97" name="Connection2624" type="4" refreshedVersion="4" background="1" saveData="1">
    <webPr sourceData="1" parsePre="1" consecutive="1" textDates="1" xl2000="1" url="http://www.nowgoal.com/analysis/11755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98" name="Connection2625" type="4" refreshedVersion="4" background="1" saveData="1">
    <webPr sourceData="1" parsePre="1" consecutive="1" textDates="1" xl2000="1" url="http://www.nowgoal.com/analysis/11431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2999" name="Connection2626" type="4" refreshedVersion="4" background="1" saveData="1">
    <webPr sourceData="1" parsePre="1" consecutive="1" textDates="1" xl2000="1" url="http://www.nowgoal.com/analysis/11352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00" name="Connection2627" type="4" refreshedVersion="4" background="1" saveData="1">
    <webPr sourceData="1" parsePre="1" consecutive="1" textDates="1" xl2000="1" url="http://www.nowgoal.com/analysis/11206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01" name="Connection2628" type="4" refreshedVersion="4" background="1" saveData="1">
    <webPr sourceData="1" parsePre="1" consecutive="1" textDates="1" xl2000="1" url="http://www.nowgoal.com/analysis/11313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02" name="Connection2629" type="4" refreshedVersion="4" background="1" saveData="1">
    <webPr sourceData="1" parsePre="1" consecutive="1" textDates="1" xl2000="1" url="http://www.nowgoal.com/analysis/11313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03" name="Connection263" type="4" refreshedVersion="3" background="1" saveData="1">
    <webPr sourceData="1" parsePre="1" consecutive="1" textDates="1" xl2000="1" url="http://www.nowgoal.com/analysis/9910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04" name="Connection2630" type="4" refreshedVersion="4" background="1" saveData="1">
    <webPr sourceData="1" parsePre="1" consecutive="1" textDates="1" xl2000="1" url="http://www.nowgoal.com/analysis/11313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05" name="Connection2631" type="4" refreshedVersion="4" background="1" saveData="1">
    <webPr sourceData="1" parsePre="1" consecutive="1" textDates="1" xl2000="1" url="http://www.nowgoal.com/analysis/11313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06" name="Connection2632" type="4" refreshedVersion="4" background="1" saveData="1">
    <webPr sourceData="1" parsePre="1" consecutive="1" textDates="1" xl2000="1" url="http://www.nowgoal.com/analysis/11313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07" name="Connection2633" type="4" refreshedVersion="4" background="1" saveData="1">
    <webPr sourceData="1" parsePre="1" consecutive="1" textDates="1" xl2000="1" url="http://www.nowgoal.com/analysis/11324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08" name="Connection2634" type="4" refreshedVersion="4" background="1" saveData="1">
    <webPr sourceData="1" parsePre="1" consecutive="1" textDates="1" xl2000="1" url="http://www.nowgoal.com/analysis/11702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09" name="Connection2635" type="4" refreshedVersion="4" background="1" saveData="1">
    <webPr sourceData="1" parsePre="1" consecutive="1" textDates="1" xl2000="1" url="http://www.nowgoal.com/analysis/11755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10" name="Connection2636" type="4" refreshedVersion="4" background="1" saveData="1">
    <webPr sourceData="1" parsePre="1" consecutive="1" textDates="1" xl2000="1" url="http://www.nowgoal.com/analysis/11755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11" name="Connection2637" type="4" refreshedVersion="4" background="1" saveData="1">
    <webPr sourceData="1" parsePre="1" consecutive="1" textDates="1" xl2000="1" url="http://www.nowgoal.com/analysis/11755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12" name="Connection2638" type="4" refreshedVersion="4" background="1" saveData="1">
    <webPr sourceData="1" parsePre="1" consecutive="1" textDates="1" xl2000="1" url="http://www.nowgoal.com/analysis/11755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13" name="Connection2639" type="4" refreshedVersion="4" background="1" saveData="1">
    <webPr sourceData="1" parsePre="1" consecutive="1" textDates="1" xl2000="1" url="http://www.nowgoal.com/analysis/11755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14" name="Connection264" type="4" refreshedVersion="3" background="1" saveData="1">
    <webPr sourceData="1" parsePre="1" consecutive="1" textDates="1" xl2000="1" url="http://www.nowgoal.com/analysis/9909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15" name="Connection2640" type="4" refreshedVersion="4" background="1" saveData="1">
    <webPr sourceData="1" parsePre="1" consecutive="1" textDates="1" xl2000="1" url="http://www.nowgoal.com/analysis/11755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16" name="Connection2641" type="4" refreshedVersion="4" background="1" saveData="1">
    <webPr sourceData="1" parsePre="1" consecutive="1" textDates="1" xl2000="1" url="http://www.nowgoal.com/analysis/11696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17" name="Connection2642" type="4" refreshedVersion="4" background="1" saveData="1">
    <webPr sourceData="1" parsePre="1" consecutive="1" textDates="1" xl2000="1" url="http://www.nowgoal.com/analysis/11696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18" name="Connection2643" type="4" refreshedVersion="4" background="1" saveData="1">
    <webPr sourceData="1" parsePre="1" consecutive="1" textDates="1" xl2000="1" url="http://www.nowgoal.com/analysis/11696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19" name="Connection2644" type="4" refreshedVersion="4" background="1" saveData="1">
    <webPr sourceData="1" parsePre="1" consecutive="1" textDates="1" xl2000="1" url="http://www.nowgoal.com/analysis/11696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20" name="Connection2645" type="4" refreshedVersion="4" background="1" saveData="1">
    <webPr sourceData="1" parsePre="1" consecutive="1" textDates="1" xl2000="1" url="http://www.nowgoal.com/analysis/11696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21" name="Connection2646" type="4" refreshedVersion="4" background="1" saveData="1">
    <webPr sourceData="1" parsePre="1" consecutive="1" textDates="1" xl2000="1" url="http://www.nowgoal.com/analysis/11700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22" name="Connection2647" type="4" refreshedVersion="4" background="1" saveData="1">
    <webPr sourceData="1" parsePre="1" consecutive="1" textDates="1" xl2000="1" url="http://www.nowgoal.com/analysis/11700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23" name="Connection2648" type="4" refreshedVersion="4" background="1" saveData="1">
    <webPr sourceData="1" parsePre="1" consecutive="1" textDates="1" xl2000="1" url="http://www.nowgoal.com/analysis/11700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24" name="Connection2649" type="4" refreshedVersion="4" background="1" saveData="1">
    <webPr sourceData="1" parsePre="1" consecutive="1" textDates="1" xl2000="1" url="http://www.nowgoal.com/analysis/11819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25" name="Connection265" type="4" refreshedVersion="3" background="1" saveData="1">
    <webPr sourceData="1" parsePre="1" consecutive="1" textDates="1" xl2000="1" url="http://www.nowgoal.com/analysis/9909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26" name="Connection2650" type="4" refreshedVersion="4" background="1" saveData="1">
    <webPr sourceData="1" parsePre="1" consecutive="1" textDates="1" xl2000="1" url="http://www.nowgoal.com/analysis/11431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27" name="Connection2651" type="4" refreshedVersion="4" background="1" saveData="1">
    <webPr sourceData="1" parsePre="1" consecutive="1" textDates="1" xl2000="1" url="http://www.nowgoal.com/analysis/11313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28" name="Connection2652" type="4" refreshedVersion="4" background="1" saveData="1">
    <webPr sourceData="1" parsePre="1" consecutive="1" textDates="1" xl2000="1" url="http://www.nowgoal.com/analysis/11696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29" name="Connection2653" type="4" refreshedVersion="4" background="1" saveData="1">
    <webPr sourceData="1" parsePre="1" consecutive="1" textDates="1" xl2000="1" url="http://www.nowgoal.com/analysis/11819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30" name="Connection2654" type="4" refreshedVersion="4" background="1" saveData="1">
    <webPr sourceData="1" parsePre="1" consecutive="1" textDates="1" xl2000="1" url="http://www.nowgoal.com/analysis/11819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31" name="Connection2655" type="4" refreshedVersion="4" background="1" saveData="1">
    <webPr sourceData="1" parsePre="1" consecutive="1" textDates="1" xl2000="1" url="http://www.nowgoal.com/analysis/11466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32" name="Connection2656" type="4" refreshedVersion="4" background="1" saveData="1">
    <webPr sourceData="1" parsePre="1" consecutive="1" textDates="1" xl2000="1" url="http://www.nowgoal.com/analysis/11466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33" name="Connection2657" type="4" refreshedVersion="4" background="1" saveData="1">
    <webPr sourceData="1" parsePre="1" consecutive="1" textDates="1" xl2000="1" url="http://www.nowgoal.com/analysis/11623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34" name="Connection2658" type="4" refreshedVersion="4" background="1" saveData="1">
    <webPr sourceData="1" parsePre="1" consecutive="1" textDates="1" xl2000="1" url="http://www.nowgoal.com/analysis/11622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35" name="Connection2659" type="4" refreshedVersion="4" background="1" saveData="1">
    <webPr sourceData="1" parsePre="1" consecutive="1" textDates="1" xl2000="1" url="http://www.nowgoal.com/analysis/11623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36" name="Connection266" type="4" refreshedVersion="3" background="1" saveData="1">
    <webPr sourceData="1" parsePre="1" consecutive="1" textDates="1" xl2000="1" url="http://www.nowgoal.com/analysis/9910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37" name="Connection2660" type="4" refreshedVersion="4" background="1" saveData="1">
    <webPr sourceData="1" parsePre="1" consecutive="1" textDates="1" xl2000="1" url="http://www.nowgoal.com/analysis/11623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38" name="Connection2661" type="4" refreshedVersion="4" background="1" saveData="1">
    <webPr sourceData="1" parsePre="1" consecutive="1" textDates="1" xl2000="1" url="http://www.nowgoal.com/analysis/11623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39" name="Connection2662" type="4" refreshedVersion="4" background="1" saveData="1">
    <webPr sourceData="1" parsePre="1" consecutive="1" textDates="1" xl2000="1" url="http://www.nowgoal.com/analysis/11623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40" name="Connection2663" type="4" refreshedVersion="4" background="1" saveData="1">
    <webPr sourceData="1" parsePre="1" consecutive="1" textDates="1" xl2000="1" url="http://www.nowgoal.com/analysis/11878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41" name="Connection2664" type="4" refreshedVersion="4" background="1" saveData="1">
    <webPr sourceData="1" parsePre="1" consecutive="1" textDates="1" xl2000="1" url="http://www.nowgoal.com/analysis/11844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42" name="Connection2665" type="4" refreshedVersion="4" background="1" saveData="1">
    <webPr sourceData="1" parsePre="1" consecutive="1" textDates="1" xl2000="1" url="http://www.nowgoal.com/analysis/11126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43" name="Connection2666" type="4" refreshedVersion="4" background="1" saveData="1">
    <webPr sourceData="1" parsePre="1" consecutive="1" textDates="1" xl2000="1" url="http://www.nowgoal.com/analysis/11126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44" name="Connection2667" type="4" refreshedVersion="4" background="1" saveData="1">
    <webPr sourceData="1" parsePre="1" consecutive="1" textDates="1" xl2000="1" url="http://www.nowgoal.com/analysis/11126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45" name="Connection2668" type="4" refreshedVersion="4" background="1" saveData="1">
    <webPr sourceData="1" parsePre="1" consecutive="1" textDates="1" xl2000="1" url="http://www.nowgoal.com/analysis/11126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46" name="Connection2669" type="4" refreshedVersion="4" background="1" saveData="1">
    <webPr sourceData="1" parsePre="1" consecutive="1" textDates="1" xl2000="1" url="http://www.nowgoal.com/analysis/11126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47" name="Connection267" type="4" refreshedVersion="3" background="1" saveData="1">
    <webPr sourceData="1" parsePre="1" consecutive="1" textDates="1" xl2000="1" url="http://www.nowgoal.com/analysis/9910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48" name="Connection2670" type="4" refreshedVersion="4" background="1" saveData="1">
    <webPr sourceData="1" parsePre="1" consecutive="1" textDates="1" xl2000="1" url="http://www.nowgoal.com/analysis/11126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49" name="Connection2671" type="4" refreshedVersion="4" background="1" saveData="1">
    <webPr sourceData="1" parsePre="1" consecutive="1" textDates="1" xl2000="1" url="http://www.nowgoal.com/analysis/11126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50" name="Connection2672" type="4" refreshedVersion="4" background="1" saveData="1">
    <webPr sourceData="1" parsePre="1" consecutive="1" textDates="1" xl2000="1" url="http://www.nowgoal.com/analysis/11466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51" name="Connection2673" type="4" refreshedVersion="4" background="1" saveData="1">
    <webPr sourceData="1" parsePre="1" consecutive="1" textDates="1" xl2000="1" url="http://www.nowgoal.com/analysis/11466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52" name="Connection2674" type="4" refreshedVersion="4" background="1" saveData="1">
    <webPr sourceData="1" parsePre="1" consecutive="1" textDates="1" xl2000="1" url="http://www.nowgoal.com/analysis/11466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53" name="Connection2675" type="4" refreshedVersion="4" background="1" saveData="1">
    <webPr sourceData="1" parsePre="1" consecutive="1" textDates="1" xl2000="1" url="http://www.nowgoal.com/analysis/11819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54" name="Connection2676" type="4" refreshedVersion="4" background="1" saveData="1">
    <webPr sourceData="1" parsePre="1" consecutive="1" textDates="1" xl2000="1" url="http://www.nowgoal.com/analysis/11819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55" name="Connection2677" type="4" refreshedVersion="4" background="1" saveData="1">
    <webPr sourceData="1" parsePre="1" consecutive="1" textDates="1" xl2000="1" url="http://www.nowgoal.com/analysis/11819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56" name="Connection2678" type="4" refreshedVersion="4" background="1" saveData="1">
    <webPr sourceData="1" parsePre="1" consecutive="1" textDates="1" xl2000="1" url="http://www.nowgoal.com/analysis/11819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57" name="Connection2679" type="4" refreshedVersion="4" background="1" saveData="1">
    <webPr sourceData="1" parsePre="1" consecutive="1" textDates="1" xl2000="1" url="http://www.nowgoal.com/analysis/11819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58" name="Connection268" type="4" refreshedVersion="3" background="1" saveData="1">
    <webPr sourceData="1" parsePre="1" consecutive="1" textDates="1" xl2000="1" url="http://www.nowgoal.com/analysis/9910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59" name="Connection2680" type="4" refreshedVersion="4" background="1" saveData="1">
    <webPr sourceData="1" parsePre="1" consecutive="1" textDates="1" xl2000="1" url="http://www.nowgoal.com/analysis/11819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60" name="Connection2681" type="4" refreshedVersion="4" background="1" saveData="1">
    <webPr sourceData="1" parsePre="1" consecutive="1" textDates="1" xl2000="1" url="http://www.nowgoal.com/analysis/11122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61" name="Connection2682" type="4" refreshedVersion="4" background="1" saveData="1">
    <webPr sourceData="1" parsePre="1" consecutive="1" textDates="1" xl2000="1" url="http://www.nowgoal.com/analysis/11122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62" name="Connection2683" type="4" refreshedVersion="4" background="1" saveData="1">
    <webPr sourceData="1" parsePre="1" consecutive="1" textDates="1" xl2000="1" url="http://www.nowgoal.com/analysis/11122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63" name="Connection2684" type="4" refreshedVersion="4" background="1" saveData="1">
    <webPr sourceData="1" parsePre="1" consecutive="1" textDates="1" xl2000="1" url="http://www.nowgoal.com/analysis/11122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64" name="Connection2685" type="4" refreshedVersion="4" background="1" saveData="1">
    <webPr sourceData="1" parsePre="1" consecutive="1" textDates="1" xl2000="1" url="http://www.nowgoal.com/analysis/11822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65" name="Connection2686" type="4" refreshedVersion="4" background="1" saveData="1">
    <webPr sourceData="1" parsePre="1" consecutive="1" textDates="1" xl2000="1" url="http://www.nowgoal.com/analysis/11822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66" name="Connection2687" type="4" refreshedVersion="4" background="1" saveData="1">
    <webPr sourceData="1" parsePre="1" consecutive="1" textDates="1" xl2000="1" url="http://www.nowgoal.com/analysis/11823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67" name="Connection2688" type="4" refreshedVersion="4" background="1" saveData="1">
    <webPr sourceData="1" parsePre="1" consecutive="1" textDates="1" xl2000="1" url="http://www.nowgoal.com/analysis/11824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68" name="Connection2689" type="4" refreshedVersion="4" background="1" saveData="1">
    <webPr sourceData="1" parsePre="1" consecutive="1" textDates="1" xl2000="1" url="http://www.nowgoal.com/analysis/11819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69" name="Connection269" type="4" refreshedVersion="3" background="1" saveData="1">
    <webPr sourceData="1" parsePre="1" consecutive="1" textDates="1" xl2000="1" url="http://www.nowgoal.com/analysis/10129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70" name="Connection2690" type="4" refreshedVersion="4" background="1" saveData="1">
    <webPr sourceData="1" parsePre="1" consecutive="1" textDates="1" xl2000="1" url="http://www.nowgoal.com/analysis/11823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71" name="Connection2691" type="4" refreshedVersion="4" background="1" saveData="1">
    <webPr sourceData="1" parsePre="1" consecutive="1" textDates="1" xl2000="1" url="http://www.nowgoal.com/analysis/11822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72" name="Connection2692" type="4" refreshedVersion="4" background="1" saveData="1">
    <webPr sourceData="1" parsePre="1" consecutive="1" textDates="1" xl2000="1" url="http://www.nowgoal.com/analysis/11823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73" name="Connection2693" type="4" refreshedVersion="4" background="1" saveData="1">
    <webPr sourceData="1" parsePre="1" consecutive="1" textDates="1" xl2000="1" url="http://www.nowgoal.com/analysis/11823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74" name="Connection2694" type="4" refreshedVersion="4" background="1" saveData="1">
    <webPr sourceData="1" parsePre="1" consecutive="1" textDates="1" xl2000="1" url="http://www.nowgoal.com/analysis/11823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75" name="Connection2695" type="4" refreshedVersion="4" background="1" saveData="1">
    <webPr sourceData="1" parsePre="1" consecutive="1" textDates="1" xl2000="1" url="http://www.nowgoal.com/analysis/11823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76" name="Connection2696" type="4" refreshedVersion="4" background="1" saveData="1">
    <webPr sourceData="1" parsePre="1" consecutive="1" textDates="1" xl2000="1" url="http://www.nowgoal.com/analysis/11822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77" name="Connection2697" type="4" refreshedVersion="4" background="1" saveData="1">
    <webPr sourceData="1" parsePre="1" consecutive="1" textDates="1" xl2000="1" url="http://www.nowgoal.com/analysis/11823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78" name="Connection2698" type="4" refreshedVersion="4" background="1" saveData="1">
    <webPr sourceData="1" parsePre="1" consecutive="1" textDates="1" xl2000="1" url="http://www.nowgoal.com/analysis/11823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79" name="Connection2699" type="4" refreshedVersion="4" background="1" saveData="1">
    <webPr sourceData="1" parsePre="1" consecutive="1" textDates="1" xl2000="1" url="http://www.nowgoal.com/analysis/10933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80" name="Connection27" type="4" refreshedVersion="3" background="1" saveData="1">
    <webPr sourceData="1" parsePre="1" consecutive="1" textDates="1" xl2000="1" url="http://www.nowgoal.com/analysis/9962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81" name="Connection270" type="4" refreshedVersion="3" background="1" saveData="1">
    <webPr sourceData="1" parsePre="1" consecutive="1" textDates="1" xl2000="1" url="http://www.nowgoal.com/analysis/10129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82" name="Connection2700" type="4" refreshedVersion="4" background="1" saveData="1">
    <webPr sourceData="1" parsePre="1" consecutive="1" textDates="1" xl2000="1" url="http://www.nowgoal.com/analysis/11267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83" name="Connection2701" type="4" refreshedVersion="4" background="1" saveData="1">
    <webPr sourceData="1" parsePre="1" consecutive="1" textDates="1" xl2000="1" url="http://www.nowgoal.com/analysis/10944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84" name="Connection2702" type="4" refreshedVersion="4" background="1" saveData="1">
    <webPr sourceData="1" parsePre="1" consecutive="1" textDates="1" xl2000="1" url="http://www.nowgoal.com/analysis/10944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85" name="Connection2703" type="4" refreshedVersion="4" background="1" saveData="1">
    <webPr sourceData="1" parsePre="1" consecutive="1" textDates="1" xl2000="1" url="http://www.nowgoal.com/analysis/11399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86" name="Connection2704" type="4" refreshedVersion="4" background="1" saveData="1">
    <webPr sourceData="1" parsePre="1" consecutive="1" textDates="1" xl2000="1" url="http://www.nowgoal.com/analysis/11822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87" name="Connection2705" type="4" refreshedVersion="4" background="1" saveData="1">
    <webPr sourceData="1" parsePre="1" consecutive="1" textDates="1" xl2000="1" url="http://www.nowgoal.com/analysis/11822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88" name="Connection2706" type="4" refreshedVersion="4" background="1" saveData="1">
    <webPr sourceData="1" parsePre="1" consecutive="1" textDates="1" xl2000="1" url="http://www.nowgoal.com/analysis/11822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89" name="Connection2707" type="4" refreshedVersion="4" background="1" saveData="1">
    <webPr sourceData="1" parsePre="1" consecutive="1" textDates="1" xl2000="1" url="http://www.nowgoal.com/analysis/11824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90" name="Connection2708" type="4" refreshedVersion="4" background="1" saveData="1">
    <webPr sourceData="1" parsePre="1" consecutive="1" textDates="1" xl2000="1" url="http://www.nowgoal.com/analysis/11824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91" name="Connection2709" type="4" refreshedVersion="4" background="1" saveData="1">
    <webPr sourceData="1" parsePre="1" consecutive="1" textDates="1" xl2000="1" url="http://www.nowgoal.com/analysis/11823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92" name="Connection271" type="4" refreshedVersion="3" background="1" saveData="1">
    <webPr sourceData="1" parsePre="1" consecutive="1" textDates="1" xl2000="1" url="http://www.nowgoal.com/analysis/10129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93" name="Connection2710" type="4" refreshedVersion="4" background="1" saveData="1">
    <webPr sourceData="1" parsePre="1" consecutive="1" textDates="1" xl2000="1" url="http://www.nowgoal.com/analysis/11822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94" name="Connection2711" type="4" refreshedVersion="4" background="1" saveData="1">
    <webPr sourceData="1" parsePre="1" consecutive="1" textDates="1" xl2000="1" url="http://www.nowgoal.com/analysis/11824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95" name="Connection2712" type="4" refreshedVersion="4" background="1" saveData="1">
    <webPr sourceData="1" parsePre="1" consecutive="1" textDates="1" xl2000="1" url="http://www.nowgoal.com/analysis/11823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96" name="Connection2713" type="4" refreshedVersion="4" background="1" saveData="1">
    <webPr sourceData="1" parsePre="1" consecutive="1" textDates="1" xl2000="1" url="http://www.nowgoal.com/analysis/11823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97" name="Connection2714" type="4" refreshedVersion="4" background="1" saveData="1">
    <webPr sourceData="1" parsePre="1" consecutive="1" textDates="1" xl2000="1" url="http://www.nowgoal.com/analysis/11822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98" name="Connection2715" type="4" refreshedVersion="4" background="1" saveData="1">
    <webPr sourceData="1" parsePre="1" consecutive="1" textDates="1" xl2000="1" url="http://www.nowgoal.com/analysis/11823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099" name="Connection2716" type="4" refreshedVersion="4" background="1" saveData="1">
    <webPr sourceData="1" parsePre="1" consecutive="1" textDates="1" xl2000="1" url="http://www.nowgoal.com/analysis/11823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00" name="Connection2717" type="4" refreshedVersion="4" background="1" saveData="1">
    <webPr sourceData="1" parsePre="1" consecutive="1" textDates="1" xl2000="1" url="http://www.nowgoal.com/analysis/11824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01" name="Connection2718" type="4" refreshedVersion="4" background="1" saveData="1">
    <webPr sourceData="1" parsePre="1" consecutive="1" textDates="1" xl2000="1" url="http://www.nowgoal.com/analysis/11249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02" name="Connection2719" type="4" refreshedVersion="4" background="1" saveData="1">
    <webPr sourceData="1" parsePre="1" consecutive="1" textDates="1" xl2000="1" url="http://www.nowgoal.com/analysis/11823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03" name="Connection272" type="4" refreshedVersion="3" background="1" saveData="1">
    <webPr sourceData="1" parsePre="1" consecutive="1" textDates="1" xl2000="1" url="http://www.nowgoal.com/analysis/10129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04" name="Connection2720" type="4" refreshedVersion="4" background="1" saveData="1">
    <webPr sourceData="1" parsePre="1" consecutive="1" textDates="1" xl2000="1" url="http://www.nowgoal.com/analysis/11823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05" name="Connection2721" type="4" refreshedVersion="4" background="1" saveData="1">
    <webPr sourceData="1" parsePre="1" consecutive="1" textDates="1" xl2000="1" url="http://www.nowgoal.com/analysis/11823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06" name="Connection2722" type="4" refreshedVersion="4" background="1" saveData="1">
    <webPr sourceData="1" parsePre="1" consecutive="1" textDates="1" xl2000="1" url="http://www.nowgoal.com/analysis/11823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07" name="Connection2723" type="4" refreshedVersion="4" background="1" saveData="1">
    <webPr sourceData="1" parsePre="1" consecutive="1" textDates="1" xl2000="1" url="http://www.nowgoal.com/analysis/11809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08" name="Connection2724" type="4" refreshedVersion="4" background="1" saveData="1">
    <webPr sourceData="1" parsePre="1" consecutive="1" textDates="1" xl2000="1" url="http://www.nowgoal.com/analysis/11352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09" name="Connection2725" type="4" refreshedVersion="4" background="1" saveData="1">
    <webPr sourceData="1" parsePre="1" consecutive="1" textDates="1" xl2000="1" url="http://www.nowgoal.com/analysis/11352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10" name="Connection2726" type="4" refreshedVersion="4" background="1" saveData="1">
    <webPr sourceData="1" parsePre="1" consecutive="1" textDates="1" xl2000="1" url="http://www.nowgoal.com/analysis/11572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11" name="Connection2727" type="4" refreshedVersion="4" background="1" saveData="1">
    <webPr sourceData="1" parsePre="1" consecutive="1" textDates="1" xl2000="1" url="http://www.nowgoal.com/analysis/11823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12" name="Connection2728" type="4" refreshedVersion="4" background="1" saveData="1">
    <webPr sourceData="1" parsePre="1" consecutive="1" textDates="1" xl2000="1" url="http://www.nowgoal.com/analysis/11456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13" name="Connection2729" type="4" refreshedVersion="4" background="1" saveData="1">
    <webPr sourceData="1" parsePre="1" consecutive="1" textDates="1" xl2000="1" url="http://www.nowgoal.com/analysis/1145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14" name="Connection273" type="4" refreshedVersion="3" background="1" saveData="1">
    <webPr sourceData="1" parsePre="1" consecutive="1" textDates="1" xl2000="1" url="http://www.nowgoal.com/analysis/10129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15" name="Connection2730" type="4" refreshedVersion="4" background="1" saveData="1">
    <webPr sourceData="1" parsePre="1" consecutive="1" textDates="1" xl2000="1" url="http://www.nowgoal.com/analysis/11369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16" name="Connection2731" type="4" refreshedVersion="4" background="1" saveData="1">
    <webPr sourceData="1" parsePre="1" consecutive="1" textDates="1" xl2000="1" url="http://www.nowgoal.com/analysis/11399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17" name="Connection2732" type="4" refreshedVersion="4" background="1" saveData="1">
    <webPr sourceData="1" parsePre="1" consecutive="1" textDates="1" xl2000="1" url="http://www.nowgoal.com/analysis/11399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18" name="Connection2733" type="4" refreshedVersion="4" background="1" saveData="1">
    <webPr sourceData="1" parsePre="1" consecutive="1" textDates="1" xl2000="1" url="http://www.nowgoal.com/analysis/11399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19" name="Connection2734" type="4" refreshedVersion="4" background="1" saveData="1">
    <webPr sourceData="1" parsePre="1" consecutive="1" textDates="1" xl2000="1" url="http://www.nowgoal.com/analysis/11869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20" name="Connection2735" type="4" refreshedVersion="4" background="1" saveData="1">
    <webPr sourceData="1" parsePre="1" consecutive="1" textDates="1" xl2000="1" url="http://www.nowgoal.com/analysis/11765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21" name="Connection2736" type="4" refreshedVersion="4" background="1" saveData="1">
    <webPr sourceData="1" parsePre="1" consecutive="1" textDates="1" xl2000="1" url="http://www.nowgoal.com/analysis/11210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22" name="Connection2737" type="4" refreshedVersion="4" background="1" saveData="1">
    <webPr sourceData="1" parsePre="1" consecutive="1" textDates="1" xl2000="1" url="http://www.nowgoal.com/analysis/11364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23" name="Connection2738" type="4" refreshedVersion="4" background="1" saveData="1">
    <webPr sourceData="1" parsePre="1" consecutive="1" textDates="1" xl2000="1" url="http://www.nowgoal.com/analysis/11364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24" name="Connection2739" type="4" refreshedVersion="4" background="1" saveData="1">
    <webPr sourceData="1" parsePre="1" consecutive="1" textDates="1" xl2000="1" url="http://www.nowgoal.com/analysis/11365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25" name="Connection274" type="4" refreshedVersion="3" background="1" saveData="1">
    <webPr sourceData="1" parsePre="1" consecutive="1" textDates="1" xl2000="1" url="http://www.nowgoal.com/analysis/10129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26" name="Connection2740" type="4" refreshedVersion="4" background="1" saveData="1">
    <webPr sourceData="1" parsePre="1" consecutive="1" textDates="1" xl2000="1" url="http://www.nowgoal.com/analysis/11365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27" name="Connection2741" type="4" refreshedVersion="4" background="1" saveData="1">
    <webPr sourceData="1" parsePre="1" consecutive="1" textDates="1" xl2000="1" url="http://www.nowgoal.com/analysis/11365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28" name="Connection2742" type="4" refreshedVersion="4" background="1" saveData="1">
    <webPr sourceData="1" parsePre="1" consecutive="1" textDates="1" xl2000="1" url="http://www.nowgoal.com/analysis/11365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29" name="Connection2743" type="4" refreshedVersion="4" background="1" saveData="1">
    <webPr sourceData="1" parsePre="1" consecutive="1" textDates="1" xl2000="1" url="http://www.nowgoal.com/analysis/11365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30" name="Connection2744" type="4" refreshedVersion="4" background="1" saveData="1">
    <webPr sourceData="1" parsePre="1" consecutive="1" textDates="1" xl2000="1" url="http://www.nowgoal.com/analysis/11365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31" name="Connection2745" type="4" refreshedVersion="4" background="1" saveData="1">
    <webPr sourceData="1" parsePre="1" consecutive="1" textDates="1" xl2000="1" url="http://www.nowgoal.com/analysis/11365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32" name="Connection2746" type="4" refreshedVersion="4" background="1" saveData="1">
    <webPr sourceData="1" parsePre="1" consecutive="1" textDates="1" xl2000="1" url="http://www.nowgoal.com/analysis/11576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33" name="Connection2747" type="4" refreshedVersion="4" background="1" saveData="1">
    <webPr sourceData="1" parsePre="1" consecutive="1" textDates="1" xl2000="1" url="http://www.nowgoal.com/analysis/11576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34" name="Connection2748" type="4" refreshedVersion="4" background="1" saveData="1">
    <webPr sourceData="1" parsePre="1" consecutive="1" textDates="1" xl2000="1" url="http://www.nowgoal.com/analysis/11576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35" name="Connection2749" type="4" refreshedVersion="4" background="1" saveData="1">
    <webPr sourceData="1" parsePre="1" consecutive="1" textDates="1" xl2000="1" url="http://www.nowgoal.com/analysis/11576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36" name="Connection275" type="4" refreshedVersion="3" background="1" saveData="1">
    <webPr sourceData="1" parsePre="1" consecutive="1" textDates="1" xl2000="1" url="http://www.nowgoal.com/analysis/10365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37" name="Connection2750" type="4" refreshedVersion="4" background="1" saveData="1">
    <webPr sourceData="1" parsePre="1" consecutive="1" textDates="1" xl2000="1" url="http://www.nowgoal.com/analysis/11576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38" name="Connection2751" type="4" refreshedVersion="4" background="1" saveData="1">
    <webPr sourceData="1" parsePre="1" consecutive="1" textDates="1" xl2000="1" url="http://www.nowgoal.com/analysis/11391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39" name="Connection2752" type="4" refreshedVersion="4" background="1" saveData="1">
    <webPr sourceData="1" parsePre="1" consecutive="1" textDates="1" xl2000="1" url="http://www.nowgoal.com/analysis/11391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40" name="Connection2753" type="4" refreshedVersion="4" background="1" saveData="1">
    <webPr sourceData="1" parsePre="1" consecutive="1" textDates="1" xl2000="1" url="http://www.nowgoal.com/analysis/11391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41" name="Connection2754" type="4" refreshedVersion="4" background="1" saveData="1">
    <webPr sourceData="1" parsePre="1" consecutive="1" textDates="1" xl2000="1" url="http://www.nowgoal.com/analysis/11431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42" name="Connection2755" type="4" refreshedVersion="4" background="1" saveData="1">
    <webPr sourceData="1" parsePre="1" consecutive="1" textDates="1" xl2000="1" url="http://www.nowgoal.com/analysis/11431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43" name="Connection2756" type="4" refreshedVersion="4" background="1" saveData="1">
    <webPr sourceData="1" parsePre="1" consecutive="1" textDates="1" xl2000="1" url="http://www.nowgoal.com/analysis/11514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44" name="Connection2757" type="4" refreshedVersion="4" background="1" saveData="1">
    <webPr sourceData="1" parsePre="1" consecutive="1" textDates="1" xl2000="1" url="http://www.nowgoal.com/analysis/11514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45" name="Connection2758" type="4" refreshedVersion="4" background="1" saveData="1">
    <webPr sourceData="1" parsePre="1" consecutive="1" textDates="1" xl2000="1" url="http://www.nowgoal.com/analysis/11467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46" name="Connection2759" type="4" refreshedVersion="4" background="1" saveData="1">
    <webPr sourceData="1" parsePre="1" consecutive="1" textDates="1" xl2000="1" url="http://www.nowgoal.com/analysis/11450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47" name="Connection276" type="4" refreshedVersion="3" background="1" saveData="1">
    <webPr sourceData="1" parsePre="1" consecutive="1" textDates="1" xl2000="1" url="http://www.nowgoal.com/analysis/10492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48" name="Connection2760" type="4" refreshedVersion="4" background="1" saveData="1">
    <webPr sourceData="1" parsePre="1" consecutive="1" textDates="1" xl2000="1" url="http://www.nowgoal.com/analysis/10804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49" name="Connection2761" type="4" refreshedVersion="4" background="1" saveData="1">
    <webPr sourceData="1" parsePre="1" consecutive="1" textDates="1" xl2000="1" url="http://www.nowgoal.com/analysis/10804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50" name="Connection2762" type="4" refreshedVersion="4" background="1" saveData="1">
    <webPr sourceData="1" parsePre="1" consecutive="1" textDates="1" xl2000="1" url="http://www.nowgoal.com/analysis/10804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51" name="Connection2763" type="4" refreshedVersion="4" background="1" saveData="1">
    <webPr sourceData="1" parsePre="1" consecutive="1" textDates="1" xl2000="1" url="http://www.nowgoal.com/analysis/11048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52" name="Connection2764" type="4" refreshedVersion="4" background="1" saveData="1">
    <webPr sourceData="1" parsePre="1" consecutive="1" textDates="1" xl2000="1" url="http://www.nowgoal.com/analysis/11048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53" name="Connection2765" type="4" refreshedVersion="4" background="1" saveData="1">
    <webPr sourceData="1" parsePre="1" consecutive="1" textDates="1" xl2000="1" url="http://www.nowgoal.com/analysis/11048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54" name="Connection2766" type="4" refreshedVersion="4" background="1" saveData="1">
    <webPr sourceData="1" parsePre="1" consecutive="1" textDates="1" xl2000="1" url="http://www.nowgoal.com/analysis/11844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55" name="Connection2767" type="4" refreshedVersion="4" background="1" saveData="1">
    <webPr sourceData="1" parsePre="1" consecutive="1" textDates="1" xl2000="1" url="http://www.nowgoal.com/analysis/11844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56" name="Connection2768" type="4" refreshedVersion="4" background="1" saveData="1">
    <webPr sourceData="1" parsePre="1" consecutive="1" textDates="1" xl2000="1" url="http://www.nowgoal.com/analysis/10855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57" name="Connection2769" type="4" refreshedVersion="4" background="1" saveData="1">
    <webPr sourceData="1" parsePre="1" consecutive="1" textDates="1" xl2000="1" url="http://www.nowgoal.com/analysis/11308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58" name="Connection277" type="4" refreshedVersion="3" background="1" saveData="1">
    <webPr sourceData="1" parsePre="1" consecutive="1" textDates="1" xl2000="1" url="http://www.nowgoal.com/analysis/10500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59" name="Connection2770" type="4" refreshedVersion="4" background="1" saveData="1">
    <webPr sourceData="1" parsePre="1" consecutive="1" textDates="1" xl2000="1" url="http://www.nowgoal.com/analysis/11341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60" name="Connection2771" type="4" refreshedVersion="4" background="1" saveData="1">
    <webPr sourceData="1" parsePre="1" consecutive="1" textDates="1" xl2000="1" url="http://www.nowgoal.com/analysis/11341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61" name="Connection2772" type="4" refreshedVersion="4" background="1" saveData="1">
    <webPr sourceData="1" parsePre="1" consecutive="1" textDates="1" xl2000="1" url="http://www.nowgoal.com/analysis/11341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62" name="Connection2773" type="4" refreshedVersion="4" background="1" saveData="1">
    <webPr sourceData="1" parsePre="1" consecutive="1" textDates="1" xl2000="1" url="http://www.nowgoal.com/analysis/11341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63" name="Connection2774" type="4" refreshedVersion="4" background="1" saveData="1">
    <webPr sourceData="1" parsePre="1" consecutive="1" textDates="1" xl2000="1" url="http://www.nowgoal.com/analysis/11341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64" name="Connection2775" type="4" refreshedVersion="4" background="1" saveData="1">
    <webPr sourceData="1" parsePre="1" consecutive="1" textDates="1" xl2000="1" url="http://www.nowgoal.com/analysis/11341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65" name="Connection2776" type="4" refreshedVersion="4" background="1" saveData="1">
    <webPr sourceData="1" parsePre="1" consecutive="1" textDates="1" xl2000="1" url="http://www.nowgoal.com/analysis/11341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66" name="Connection2777" type="4" refreshedVersion="4" background="1" saveData="1">
    <webPr sourceData="1" parsePre="1" consecutive="1" textDates="1" xl2000="1" url="http://www.nowgoal.com/analysis/11341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67" name="Connection2778" type="4" refreshedVersion="4" background="1" saveData="1">
    <webPr sourceData="1" parsePre="1" consecutive="1" textDates="1" xl2000="1" url="http://www.nowgoal.com/analysis/11341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68" name="Connection2779" type="4" refreshedVersion="4" background="1" saveData="1">
    <webPr sourceData="1" parsePre="1" consecutive="1" textDates="1" xl2000="1" url="http://www.nowgoal.com/analysis/11341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69" name="Connection278" type="4" refreshedVersion="3" background="1" saveData="1">
    <webPr sourceData="1" parsePre="1" consecutive="1" textDates="1" xl2000="1" url="http://www.nowgoal.com/analysis/9940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70" name="Connection2780" type="4" refreshedVersion="4" background="1" saveData="1">
    <webPr sourceData="1" parsePre="1" consecutive="1" textDates="1" xl2000="1" url="http://www.nowgoal.com/analysis/11329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71" name="Connection2781" type="4" refreshedVersion="4" background="1" saveData="1">
    <webPr sourceData="1" parsePre="1" consecutive="1" textDates="1" xl2000="1" url="http://www.nowgoal.com/analysis/11329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72" name="Connection2782" type="4" refreshedVersion="4" background="1" saveData="1">
    <webPr sourceData="1" parsePre="1" consecutive="1" textDates="1" xl2000="1" url="http://www.nowgoal.com/analysis/11384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73" name="Connection2783" type="4" refreshedVersion="4" background="1" saveData="1">
    <webPr sourceData="1" parsePre="1" consecutive="1" textDates="1" xl2000="1" url="http://www.nowgoal.com/analysis/11445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74" name="Connection2784" type="4" refreshedVersion="4" background="1" saveData="1">
    <webPr sourceData="1" parsePre="1" consecutive="1" textDates="1" xl2000="1" url="http://www.nowgoal.com/analysis/11379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75" name="Connection2785" type="4" refreshedVersion="4" background="1" saveData="1">
    <webPr sourceData="1" parsePre="1" consecutive="1" textDates="1" xl2000="1" url="http://www.nowgoal.com/analysis/11335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76" name="Connection2786" type="4" refreshedVersion="4" background="1" saveData="1">
    <webPr sourceData="1" parsePre="1" consecutive="1" textDates="1" xl2000="1" url="http://www.nowgoal.com/analysis/10948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77" name="Connection2787" type="4" refreshedVersion="4" background="1" saveData="1">
    <webPr sourceData="1" parsePre="1" consecutive="1" textDates="1" xl2000="1" url="http://www.nowgoal.com/analysis/11100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78" name="Connection2788" type="4" refreshedVersion="4" background="1" saveData="1">
    <webPr sourceData="1" parsePre="1" consecutive="1" textDates="1" xl2000="1" url="http://www.nowgoal.com/analysis/11100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79" name="Connection2789" type="4" refreshedVersion="4" background="1" saveData="1">
    <webPr sourceData="1" parsePre="1" consecutive="1" textDates="1" xl2000="1" url="http://www.nowgoal.com/analysis/11765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80" name="Connection279" type="4" refreshedVersion="3" background="1" saveData="1">
    <webPr sourceData="1" parsePre="1" consecutive="1" textDates="1" xl2000="1" url="http://www.nowgoal.com/analysis/9943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81" name="Connection2790" type="4" refreshedVersion="4" background="1" saveData="1">
    <webPr sourceData="1" parsePre="1" consecutive="1" textDates="1" xl2000="1" url="http://www.nowgoal.com/analysis/11381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82" name="Connection2791" type="4" refreshedVersion="4" background="1" saveData="1">
    <webPr sourceData="1" parsePre="1" consecutive="1" textDates="1" xl2000="1" url="http://www.nowgoal.com/analysis/11381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83" name="Connection2792" type="4" refreshedVersion="4" background="1" saveData="1">
    <webPr sourceData="1" parsePre="1" consecutive="1" textDates="1" xl2000="1" url="http://www.nowgoal.com/analysis/11381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84" name="Connection2793" type="4" refreshedVersion="4" background="1" saveData="1">
    <webPr sourceData="1" parsePre="1" consecutive="1" textDates="1" xl2000="1" url="http://www.nowgoal.com/analysis/11553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85" name="Connection2794" type="4" refreshedVersion="4" background="1" saveData="1">
    <webPr sourceData="1" parsePre="1" consecutive="1" textDates="1" xl2000="1" url="http://www.nowgoal.com/analysis/11553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86" name="Connection2795" type="4" refreshedVersion="4" background="1" saveData="1">
    <webPr sourceData="1" parsePre="1" consecutive="1" textDates="1" xl2000="1" url="http://www.nowgoal.com/analysis/11383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87" name="Connection2796" type="4" refreshedVersion="4" background="1" saveData="1">
    <webPr sourceData="1" parsePre="1" consecutive="1" textDates="1" xl2000="1" url="http://www.nowgoal.com/analysis/11383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88" name="Connection2797" type="4" refreshedVersion="4" background="1" saveData="1">
    <webPr sourceData="1" parsePre="1" consecutive="1" textDates="1" xl2000="1" url="http://www.nowgoal.com/analysis/11492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89" name="Connection2798" type="4" refreshedVersion="4" background="1" saveData="1">
    <webPr sourceData="1" parsePre="1" consecutive="1" textDates="1" xl2000="1" url="http://www.nowgoal.com/analysis/11375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90" name="Connection2799" type="4" refreshedVersion="4" background="1" saveData="1">
    <webPr sourceData="1" parsePre="1" consecutive="1" textDates="1" xl2000="1" url="http://www.nowgoal.com/analysis/11320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91" name="Connection28" type="4" refreshedVersion="3" background="1" saveData="1">
    <webPr sourceData="1" parsePre="1" consecutive="1" textDates="1" xl2000="1" url="http://www.nowgoal.com/analysis/10818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92" name="Connection280" type="4" refreshedVersion="3" background="1" saveData="1">
    <webPr sourceData="1" parsePre="1" consecutive="1" textDates="1" xl2000="1" url="http://www.nowgoal.com/analysis/9943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93" name="Connection2800" type="4" refreshedVersion="4" background="1" saveData="1">
    <webPr sourceData="1" parsePre="1" consecutive="1" textDates="1" xl2000="1" url="http://www.nowgoal.com/analysis/11313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94" name="Connection2801" type="4" refreshedVersion="4" background="1" saveData="1">
    <webPr sourceData="1" parsePre="1" consecutive="1" textDates="1" xl2000="1" url="http://www.nowgoal.com/analysis/11755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95" name="Connection2802" type="4" refreshedVersion="4" background="1" saveData="1">
    <webPr sourceData="1" parsePre="1" consecutive="1" textDates="1" xl2000="1" url="http://www.nowgoal.com/analysis/11763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96" name="Connection2803" type="4" refreshedVersion="4" background="1" saveData="1">
    <webPr sourceData="1" parsePre="1" consecutive="1" textDates="1" xl2000="1" url="http://www.nowgoal.com/analysis/11352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97" name="Connection2804" type="4" refreshedVersion="4" background="1" saveData="1">
    <webPr sourceData="1" parsePre="1" consecutive="1" textDates="1" xl2000="1" url="http://www.nowgoal.com/analysis/11352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98" name="Connection2805" type="4" refreshedVersion="4" background="1" saveData="1">
    <webPr sourceData="1" parsePre="1" consecutive="1" textDates="1" xl2000="1" url="http://www.nowgoal.com/analysis/11352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199" name="Connection2806" type="4" refreshedVersion="4" background="1" saveData="1">
    <webPr sourceData="1" parsePre="1" consecutive="1" textDates="1" xl2000="1" url="http://www.nowgoal.com/analysis/11352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00" name="Connection2807" type="4" refreshedVersion="4" background="1" saveData="1">
    <webPr sourceData="1" parsePre="1" consecutive="1" textDates="1" xl2000="1" url="http://www.nowgoal.com/analysis/11352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01" name="Connection2808" type="4" refreshedVersion="4" background="1" saveData="1">
    <webPr sourceData="1" parsePre="1" consecutive="1" textDates="1" xl2000="1" url="http://www.nowgoal.com/analysis/11522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02" name="Connection2809" type="4" refreshedVersion="4" background="1" saveData="1">
    <webPr sourceData="1" parsePre="1" consecutive="1" textDates="1" xl2000="1" url="http://www.nowgoal.com/analysis/11306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03" name="Connection281" type="4" refreshedVersion="3" background="1" saveData="1">
    <webPr sourceData="1" parsePre="1" consecutive="1" textDates="1" xl2000="1" url="http://www.nowgoal.com/analysis/9943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04" name="Connection2810" type="4" refreshedVersion="4" background="1" saveData="1">
    <webPr sourceData="1" parsePre="1" consecutive="1" textDates="1" xl2000="1" url="http://www.nowgoal.com/analysis/11456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05" name="Connection2811" type="4" refreshedVersion="4" background="1" saveData="1">
    <webPr sourceData="1" parsePre="1" consecutive="1" textDates="1" xl2000="1" url="http://www.nowgoal.com/analysis/11456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06" name="Connection2812" type="4" refreshedVersion="4" background="1" saveData="1">
    <webPr sourceData="1" parsePre="1" consecutive="1" textDates="1" xl2000="1" url="http://www.nowgoal.com/analysis/11452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07" name="Connection2813" type="4" refreshedVersion="4" background="1" saveData="1">
    <webPr sourceData="1" parsePre="1" consecutive="1" textDates="1" xl2000="1" url="http://www.nowgoal.com/analysis/11403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08" name="Connection2814" type="4" refreshedVersion="4" background="1" saveData="1">
    <webPr sourceData="1" parsePre="1" consecutive="1" textDates="1" xl2000="1" url="http://www.nowgoal.com/analysis/11369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09" name="Connection2815" type="4" refreshedVersion="4" background="1" saveData="1">
    <webPr sourceData="1" parsePre="1" consecutive="1" textDates="1" xl2000="1" url="http://www.nowgoal.com/analysis/11399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10" name="Connection2816" type="4" refreshedVersion="4" background="1" saveData="1">
    <webPr sourceData="1" parsePre="1" consecutive="1" textDates="1" xl2000="1" url="http://www.nowgoal.com/analysis/11122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11" name="Connection2817" type="4" refreshedVersion="4" background="1" saveData="1">
    <webPr sourceData="1" parsePre="1" consecutive="1" textDates="1" xl2000="1" url="http://www.nowgoal.com/analysis/11671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12" name="Connection2818" type="4" refreshedVersion="4" background="1" saveData="1">
    <webPr sourceData="1" parsePre="1" consecutive="1" textDates="1" xl2000="1" url="http://www.nowgoal.com/analysis/11363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13" name="Connection2819" type="4" refreshedVersion="4" background="1" saveData="1">
    <webPr sourceData="1" parsePre="1" consecutive="1" textDates="1" xl2000="1" url="http://www.nowgoal.com/analysis/11363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14" name="Connection282" type="4" refreshedVersion="3" background="1" saveData="1">
    <webPr sourceData="1" parsePre="1" consecutive="1" textDates="1" xl2000="1" url="http://www.nowgoal.com/analysis/9943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15" name="Connection2820" type="4" refreshedVersion="4" background="1" saveData="1">
    <webPr sourceData="1" parsePre="1" consecutive="1" textDates="1" xl2000="1" url="http://www.nowgoal.com/analysis/11456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16" name="Connection2821" type="4" refreshedVersion="4" background="1" saveData="1">
    <webPr sourceData="1" parsePre="1" consecutive="1" textDates="1" xl2000="1" url="http://www.nowgoal.com/analysis/11399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17" name="Connection2822" type="4" refreshedVersion="4" background="1" saveData="1">
    <webPr sourceData="1" parsePre="1" consecutive="1" textDates="1" xl2000="1" url="http://www.nowgoal.com/analysis/11399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18" name="Connection2823" type="4" refreshedVersion="4" background="1" saveData="1">
    <webPr sourceData="1" parsePre="1" consecutive="1" textDates="1" xl2000="1" url="http://www.nowgoal.com/analysis/11399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19" name="Connection2824" type="4" refreshedVersion="4" background="1" saveData="1">
    <webPr sourceData="1" parsePre="1" consecutive="1" textDates="1" xl2000="1" url="http://www.nowgoal.com/analysis/11399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20" name="Connection2825" type="4" refreshedVersion="4" background="1" saveData="1">
    <webPr sourceData="1" parsePre="1" consecutive="1" textDates="1" xl2000="1" url="http://www.nowgoal.com/analysis/11369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21" name="Connection2826" type="4" refreshedVersion="4" background="1" saveData="1">
    <webPr sourceData="1" parsePre="1" consecutive="1" textDates="1" xl2000="1" url="http://www.nowgoal.com/analysis/10843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22" name="Connection2827" type="4" refreshedVersion="4" background="1" saveData="1">
    <webPr sourceData="1" parsePre="1" consecutive="1" textDates="1" xl2000="1" url="http://www.nowgoal.com/analysis/10843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23" name="Connection2828" type="4" refreshedVersion="4" background="1" saveData="1">
    <webPr sourceData="1" parsePre="1" consecutive="1" textDates="1" xl2000="1" url="http://www.nowgoal.com/analysis/11364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24" name="Connection2829" type="4" refreshedVersion="4" background="1" saveData="1">
    <webPr sourceData="1" parsePre="1" consecutive="1" textDates="1" xl2000="1" url="http://www.nowgoal.com/analysis/11364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25" name="Connection283" type="4" refreshedVersion="3" background="1" saveData="1">
    <webPr sourceData="1" parsePre="1" consecutive="1" textDates="1" xl2000="1" url="http://www.nowgoal.com/analysis/9943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26" name="Connection2830" type="4" refreshedVersion="4" background="1" saveData="1">
    <webPr sourceData="1" parsePre="1" consecutive="1" textDates="1" xl2000="1" url="http://www.nowgoal.com/analysis/11365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27" name="Connection2831" type="4" refreshedVersion="4" background="1" saveData="1">
    <webPr sourceData="1" parsePre="1" consecutive="1" textDates="1" xl2000="1" url="http://www.nowgoal.com/analysis/11364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28" name="Connection2832" type="4" refreshedVersion="4" background="1" saveData="1">
    <webPr sourceData="1" parsePre="1" consecutive="1" textDates="1" xl2000="1" url="http://www.nowgoal.com/analysis/11365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29" name="Connection2833" type="4" refreshedVersion="4" background="1" saveData="1">
    <webPr sourceData="1" parsePre="1" consecutive="1" textDates="1" xl2000="1" url="http://www.nowgoal.com/analysis/11365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30" name="Connection2834" type="4" refreshedVersion="4" background="1" saveData="1">
    <webPr sourceData="1" parsePre="1" consecutive="1" textDates="1" xl2000="1" url="http://www.nowgoal.com/analysis/11576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31" name="Connection2835" type="4" refreshedVersion="4" background="1" saveData="1">
    <webPr sourceData="1" parsePre="1" consecutive="1" textDates="1" xl2000="1" url="http://www.nowgoal.com/analysis/11391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32" name="Connection2836" type="4" refreshedVersion="4" background="1" saveData="1">
    <webPr sourceData="1" parsePre="1" consecutive="1" textDates="1" xl2000="1" url="http://www.nowgoal.com/analysis/11396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33" name="Connection2837" type="4" refreshedVersion="4" background="1" saveData="1">
    <webPr sourceData="1" parsePre="1" consecutive="1" textDates="1" xl2000="1" url="http://www.nowgoal.com/analysis/11329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34" name="Connection2838" type="4" refreshedVersion="4" background="1" saveData="1">
    <webPr sourceData="1" parsePre="1" consecutive="1" textDates="1" xl2000="1" url="http://www.nowgoal.com/analysis/11352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35" name="Connection2839" type="4" refreshedVersion="4" background="1" saveData="1">
    <webPr sourceData="1" parsePre="1" consecutive="1" textDates="1" xl2000="1" url="http://www.nowgoal.com/analysis/11844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36" name="Connection284" type="4" refreshedVersion="3" background="1" saveData="1">
    <webPr sourceData="1" parsePre="1" consecutive="1" textDates="1" xl2000="1" url="http://www.nowgoal.com/analysis/10075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37" name="Connection2840" type="4" refreshedVersion="4" background="1" saveData="1">
    <webPr sourceData="1" parsePre="1" consecutive="1" textDates="1" xl2000="1" url="http://www.nowgoal.com/analysis/11823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38" name="Connection2841" type="4" refreshedVersion="4" background="1" saveData="1">
    <webPr sourceData="1" parsePre="1" consecutive="1" textDates="1" xl2000="1" url="http://www.nowgoal.com/analysis/11445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39" name="Connection2842" type="4" refreshedVersion="4" background="1" saveData="1">
    <webPr sourceData="1" parsePre="1" consecutive="1" textDates="1" xl2000="1" url="http://www.nowgoal.com/analysis/11375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40" name="Connection2843" type="4" refreshedVersion="4" background="1" saveData="1">
    <webPr sourceData="1" parsePre="1" consecutive="1" textDates="1" xl2000="1" url="http://www.nowgoal.com/analysis/1132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41" name="Connection2844" type="4" refreshedVersion="4" background="1" saveData="1">
    <webPr sourceData="1" parsePre="1" consecutive="1" textDates="1" xl2000="1" url="http://www.nowgoal.com/analysis/11375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42" name="Connection2845" type="4" refreshedVersion="4" background="1" saveData="1">
    <webPr sourceData="1" parsePre="1" consecutive="1" textDates="1" xl2000="1" url="http://www.nowgoal.com/analysis/11320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43" name="Connection2846" type="4" refreshedVersion="4" background="1" saveData="1">
    <webPr sourceData="1" parsePre="1" consecutive="1" textDates="1" xl2000="1" url="http://www.nowgoal.com/analysis/11899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44" name="Connection2847" type="4" refreshedVersion="4" background="1" saveData="1">
    <webPr sourceData="1" parsePre="1" consecutive="1" textDates="1" xl2000="1" url="http://www.nowgoal.com/analysis/11893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45" name="Connection2848" type="4" refreshedVersion="4" background="1" saveData="1">
    <webPr sourceData="1" parsePre="1" consecutive="1" textDates="1" xl2000="1" url="http://www.nowgoal.com/analysis/11893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46" name="Connection2849" type="4" refreshedVersion="4" background="1" saveData="1">
    <webPr sourceData="1" parsePre="1" consecutive="1" textDates="1" xl2000="1" url="http://www.nowgoal.com/analysis/1189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47" name="Connection285" type="4" refreshedVersion="3" background="1" saveData="1">
    <webPr sourceData="1" parsePre="1" consecutive="1" textDates="1" xl2000="1" url="http://www.nowgoal.com/analysis/9928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48" name="Connection2850" type="4" refreshedVersion="4" background="1" saveData="1">
    <webPr sourceData="1" parsePre="1" consecutive="1" textDates="1" xl2000="1" url="http://www.nowgoal.com/analysis/11872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49" name="Connection2851" type="4" refreshedVersion="4" background="1" saveData="1">
    <webPr sourceData="1" parsePre="1" consecutive="1" textDates="1" xl2000="1" url="http://www.nowgoal.com/analysis/11869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50" name="Connection2852" type="4" refreshedVersion="4" background="1" saveData="1">
    <webPr sourceData="1" parsePre="1" consecutive="1" textDates="1" xl2000="1" url="http://www.nowgoal.com/analysis/11868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51" name="Connection2853" type="4" refreshedVersion="4" background="1" saveData="1">
    <webPr sourceData="1" parsePre="1" consecutive="1" textDates="1" xl2000="1" url="http://www.nowgoal.com/analysis/11492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52" name="Connection2854" type="4" refreshedVersion="4" background="1" saveData="1">
    <webPr sourceData="1" parsePre="1" consecutive="1" textDates="1" xl2000="1" url="http://www.nowgoal.com/analysis/11492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53" name="Connection2855" type="4" refreshedVersion="4" background="1" saveData="1">
    <webPr sourceData="1" parsePre="1" consecutive="1" textDates="1" xl2000="1" url="http://www.nowgoal.com/analysis/11365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54" name="Connection2856" type="4" refreshedVersion="4" background="1" saveData="1">
    <webPr sourceData="1" parsePre="1" consecutive="1" textDates="1" xl2000="1" url="http://www.nowgoal.com/analysis/11636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55" name="Connection2857" type="4" refreshedVersion="4" background="1" saveData="1">
    <webPr sourceData="1" parsePre="1" consecutive="1" textDates="1" xl2000="1" url="http://www.nowgoal.com/analysis/10948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56" name="Connection2858" type="4" refreshedVersion="4" background="1" saveData="1">
    <webPr sourceData="1" parsePre="1" consecutive="1" textDates="1" xl2000="1" url="http://www.nowgoal.com/analysis/11375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57" name="Connection2859" type="4" refreshedVersion="4" background="1" saveData="1">
    <webPr sourceData="1" parsePre="1" consecutive="1" textDates="1" xl2000="1" url="http://www.nowgoal.com/analysis/11375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58" name="Connection286" type="4" refreshedVersion="3" background="1" saveData="1">
    <webPr sourceData="1" parsePre="1" consecutive="1" textDates="1" xl2000="1" url="http://www.nowgoal.com/analysis/10870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59" name="Connection2860" type="4" refreshedVersion="4" background="1" saveData="1">
    <webPr sourceData="1" parsePre="1" consecutive="1" textDates="1" xl2000="1" url="http://www.nowgoal.com/analysis/11896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60" name="Connection2861" type="4" refreshedVersion="4" background="1" saveData="1">
    <webPr sourceData="1" parsePre="1" consecutive="1" textDates="1" xl2000="1" url="http://www.nowgoal.com/analysis/11599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61" name="Connection2862" type="4" refreshedVersion="4" background="1" saveData="1">
    <webPr sourceData="1" parsePre="1" consecutive="1" textDates="1" xl2000="1" url="http://www.nowgoal.com/analysis/11599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62" name="Connection2863" type="4" refreshedVersion="4" background="1" saveData="1">
    <webPr sourceData="1" parsePre="1" consecutive="1" textDates="1" xl2000="1" url="http://www.nowgoal.com/analysis/11599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63" name="Connection2864" type="4" refreshedVersion="4" background="1" saveData="1">
    <webPr sourceData="1" parsePre="1" consecutive="1" textDates="1" xl2000="1" url="http://www.nowgoal.com/analysis/11821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64" name="Connection2865" type="4" refreshedVersion="4" background="1" saveData="1">
    <webPr sourceData="1" parsePre="1" consecutive="1" textDates="1" xl2000="1" url="http://www.nowgoal.com/analysis/11865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65" name="Connection2866" type="4" refreshedVersion="4" background="1" saveData="1">
    <webPr sourceData="1" parsePre="1" consecutive="1" textDates="1" xl2000="1" url="http://www.nowgoal.com/analysis/1132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66" name="Connection2867" type="4" refreshedVersion="4" background="1" saveData="1">
    <webPr sourceData="1" parsePre="1" consecutive="1" textDates="1" xl2000="1" url="http://www.nowgoal.com/analysis/11365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67" name="Connection2868" type="4" refreshedVersion="4" background="1" saveData="1">
    <webPr sourceData="1" parsePre="1" consecutive="1" textDates="1" xl2000="1" url="http://www.nowgoal.com/analysis/1132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68" name="Connection2869" type="4" refreshedVersion="4" background="1" saveData="1">
    <webPr sourceData="1" parsePre="1" consecutive="1" textDates="1" xl2000="1" url="http://www.nowgoal.com/analysis/11896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69" name="Connection287" type="4" refreshedVersion="3" background="1" saveData="1">
    <webPr sourceData="1" parsePre="1" consecutive="1" textDates="1" xl2000="1" url="http://www.soccerstats.com/pmatch.asp?league=spain&amp;matchid=589&amp;t1=35&amp;t2=32&amp;ly=201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70" name="Connection2870" type="4" refreshedVersion="4" background="1" saveData="1">
    <webPr sourceData="1" parsePre="1" consecutive="1" textDates="1" xl2000="1" url="http://www.nowgoal.com/analysis/11391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71" name="Connection2871" type="4" refreshedVersion="4" background="1" saveData="1">
    <webPr sourceData="1" parsePre="1" consecutive="1" textDates="1" xl2000="1" url="http://www.nowgoal.com/analysis/11896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72" name="Connection2872" type="4" refreshedVersion="4" background="1" saveData="1">
    <webPr sourceData="1" parsePre="1" consecutive="1" textDates="1" xl2000="1" url="http://www.nowgoal.com/analysis/11889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73" name="Connection2873" type="4" refreshedVersion="4" background="1" saveData="1">
    <webPr sourceData="1" parsePre="1" consecutive="1" textDates="1" xl2000="1" url="http://www.nowgoal.com/analysis/11492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74" name="Connection2874" type="4" refreshedVersion="4" background="1" saveData="1">
    <webPr sourceData="1" parsePre="1" consecutive="1" textDates="1" xl2000="1" url="http://www.nowgoal.com/analysis/11599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75" name="Connection2875" type="4" refreshedVersion="4" background="1" saveData="1">
    <webPr sourceData="1" parsePre="1" consecutive="1" textDates="1" xl2000="1" url="http://www.nowgoal.com/analysis/11866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76" name="Connection2876" type="4" refreshedVersion="4" background="1" saveData="1">
    <webPr sourceData="1" parsePre="1" consecutive="1" textDates="1" xl2000="1" url="http://www.nowgoal.com/analysis/11324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77" name="Connection2877" type="4" refreshedVersion="4" background="1" saveData="1">
    <webPr sourceData="1" parsePre="1" consecutive="1" textDates="1" xl2000="1" url="http://www.nowgoal.com/analysis/10948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78" name="Connection2878" type="4" refreshedVersion="4" background="1" saveData="1">
    <webPr sourceData="1" parsePre="1" consecutive="1" textDates="1" xl2000="1" url="http://www.nowgoal.com/analysis/11599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79" name="Connection2879" type="4" refreshedVersion="4" background="1" saveData="1">
    <webPr sourceData="1" parsePre="1" consecutive="1" textDates="1" xl2000="1" url="http://www.nowgoal.com/analysis/11492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80" name="Connection288" type="4" refreshedVersion="3" background="1" saveData="1">
    <webPr sourceData="1" parsePre="1" consecutive="1" textDates="1" xl2000="1" url="http://www.nowgoal.com/analysis/9910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81" name="Connection2880" type="4" refreshedVersion="4" background="1" saveData="1">
    <webPr sourceData="1" parsePre="1" consecutive="1" textDates="1" xl2000="1" url="http://www.nowgoal.com/analysis/11445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82" name="Connection2881" type="4" refreshedVersion="4" background="1" saveData="1">
    <webPr sourceData="1" parsePre="1" consecutive="1" textDates="1" xl2000="1" url="http://www.nowgoal.com/analysis/11819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83" name="Connection2882" type="4" refreshedVersion="4" background="1" saveData="1">
    <webPr sourceData="1" parsePre="1" consecutive="1" textDates="1" xl2000="1" url="http://www.nowgoal.com/analysis/11819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84" name="Connection2883" type="4" refreshedVersion="4" background="1" saveData="1">
    <webPr sourceData="1" parsePre="1" consecutive="1" textDates="1" xl2000="1" url="http://www.nowgoal.com/analysis/11819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85" name="Connection2884" type="4" refreshedVersion="4" background="1" saveData="1">
    <webPr sourceData="1" parsePre="1" consecutive="1" textDates="1" xl2000="1" url="http://www.nowgoal.com/analysis/11819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86" name="Connection2885" type="4" refreshedVersion="4" background="1" saveData="1">
    <webPr sourceData="1" parsePre="1" consecutive="1" textDates="1" xl2000="1" url="http://www.nowgoal.com/analysis/11819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87" name="Connection2886" type="4" refreshedVersion="4" background="1" saveData="1">
    <webPr sourceData="1" parsePre="1" consecutive="1" textDates="1" xl2000="1" url="http://www.nowgoal.com/analysis/11819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88" name="Connection2887" type="4" refreshedVersion="4" background="1" saveData="1">
    <webPr sourceData="1" parsePre="1" consecutive="1" textDates="1" xl2000="1" url="http://www.nowgoal.com/analysis/11457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89" name="Connection2888" type="4" refreshedVersion="4" background="1" saveData="1">
    <webPr sourceData="1" parsePre="1" consecutive="1" textDates="1" xl2000="1" url="http://www.nowgoal.com/analysis/11819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90" name="Connection2889" type="4" refreshedVersion="4" background="1" saveData="1">
    <webPr sourceData="1" parsePre="1" consecutive="1" textDates="1" xl2000="1" url="http://www.nowgoal.com/analysis/11819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91" name="Connection289" type="4" refreshedVersion="3" background="1" saveData="1">
    <webPr sourceData="1" parsePre="1" consecutive="1" textDates="1" xl2000="1" url="http://www.nowgoal.com/analysis/10318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92" name="Connection2890" type="4" refreshedVersion="4" background="1" saveData="1">
    <webPr sourceData="1" parsePre="1" consecutive="1" textDates="1" xl2000="1" url="http://www.nowgoal.com/analysis/11819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93" name="Connection2891" type="4" refreshedVersion="4" background="1" saveData="1">
    <webPr sourceData="1" parsePre="1" consecutive="1" textDates="1" xl2000="1" url="http://www.nowgoal.com/analysis/11819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94" name="Connection2892" type="4" refreshedVersion="4" background="1" saveData="1">
    <webPr sourceData="1" parsePre="1" consecutive="1" textDates="1" xl2000="1" url="http://www.nowgoal.com/analysis/11819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95" name="Connection2893" type="4" refreshedVersion="4" background="1" saveData="1">
    <webPr sourceData="1" parsePre="1" consecutive="1" textDates="1" xl2000="1" url="http://www.nowgoal.com/analysis/11819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96" name="Connection2894" type="4" refreshedVersion="4" background="1" saveData="1">
    <webPr sourceData="1" parsePre="1" consecutive="1" textDates="1" xl2000="1" url="http://www.nowgoal.com/analysis/11819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97" name="Connection2895" type="4" refreshedVersion="4" background="1" saveData="1">
    <webPr sourceData="1" parsePre="1" consecutive="1" textDates="1" xl2000="1" url="http://www.nowgoal.cc/analysis/12489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98" name="Connection2896" type="4" refreshedVersion="4" background="1" saveData="1">
    <webPr sourceData="1" parsePre="1" consecutive="1" textDates="1" xl2000="1" url="http://www.nowgoal.cc/analysis/12476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299" name="Connection2897" type="4" refreshedVersion="4" background="1" saveData="1">
    <webPr sourceData="1" parsePre="1" consecutive="1" textDates="1" xl2000="1" url="http://www.nowgoal.cc/analysis/12027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00" name="Connection29" type="4" refreshedVersion="3" background="1" saveData="1">
    <webPr sourceData="1" parsePre="1" consecutive="1" textDates="1" xl2000="1" url="http://www.nowgoal.com/analysis/10828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01" name="Connection290" type="4" refreshedVersion="3" background="1" saveData="1">
    <webPr sourceData="1" parsePre="1" consecutive="1" textDates="1" xl2000="1" url="http://www.nowgoal.com/analysis/10318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02" name="Connection291" type="4" refreshedVersion="3" background="1" saveData="1">
    <webPr sourceData="1" parsePre="1" consecutive="1" textDates="1" xl2000="1" url="http://www.nowgoal.com/analysis/10167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03" name="Connection292" type="4" refreshedVersion="3" background="1" saveData="1">
    <webPr sourceData="1" parsePre="1" consecutive="1" textDates="1" xl2000="1" url="http://www.nowgoal.com/analysis/10167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04" name="Connection293" type="4" refreshedVersion="3" background="1" saveData="1">
    <webPr sourceData="1" parsePre="1" consecutive="1" textDates="1" xl2000="1" url="http://www.nowgoal.com/analysis/10167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05" name="Connection294" type="4" refreshedVersion="3" background="1" saveData="1">
    <webPr sourceData="1" parsePre="1" consecutive="1" textDates="1" xl2000="1" url="http://www.nowgoal.com/analysis/10167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06" name="Connection295" type="4" refreshedVersion="3" background="1" saveData="1">
    <webPr sourceData="1" parsePre="1" consecutive="1" textDates="1" xl2000="1" url="http://www.nowgoal.com/analysis/9873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07" name="Connection296" type="4" refreshedVersion="3" background="1" saveData="1">
    <webPr sourceData="1" parsePre="1" consecutive="1" textDates="1" xl2000="1" url="http://www.nowgoal.com/analysis/9873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08" name="Connection297" type="4" refreshedVersion="3" background="1" saveData="1">
    <webPr sourceData="1" parsePre="1" consecutive="1" textDates="1" xl2000="1" url="http://www.nowgoal.com/analysis/9873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09" name="Connection298" type="4" refreshedVersion="3" background="1" saveData="1">
    <webPr sourceData="1" parsePre="1" consecutive="1" textDates="1" xl2000="1" url="http://www.nowgoal.com/analysis/9873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10" name="Connection299" type="4" refreshedVersion="3" background="1" saveData="1">
    <webPr sourceData="1" parsePre="1" consecutive="1" textDates="1" xl2000="1" url="http://www.nowgoal.com/analysis/9873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11" name="Connection3" type="4" refreshedVersion="3" background="1" saveData="1">
    <webPr sourceData="1" parsePre="1" consecutive="1" textDates="1" xl2000="1" url="http://www.nowgoal.com/analysis/10805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12" name="Connection30" type="4" refreshedVersion="3" background="1" saveData="1">
    <webPr sourceData="1" parsePre="1" consecutive="1" textDates="1" xl2000="1" url="http://www.nowgoal.com/analysis/10828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13" name="Connection300" type="4" refreshedVersion="3" background="1" saveData="1">
    <webPr sourceData="1" parsePre="1" consecutive="1" textDates="1" xl2000="1" url="http://www.nowgoal.com/analysis/9873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14" name="Connection301" type="4" refreshedVersion="3" background="1" saveData="1">
    <webPr sourceData="1" parsePre="1" consecutive="1" textDates="1" xl2000="1" url="http://www.nowgoal.com/analysis/9873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15" name="Connection302" type="4" refreshedVersion="3" background="1" saveData="1">
    <webPr sourceData="1" parsePre="1" consecutive="1" textDates="1" xl2000="1" url="http://www.nowgoal.com/analysis/9873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16" name="Connection303" type="4" refreshedVersion="3" background="1" saveData="1">
    <webPr sourceData="1" parsePre="1" consecutive="1" textDates="1" xl2000="1" url="http://www.nowgoal.com/analysis/9913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17" name="Connection304" type="4" refreshedVersion="3" background="1" saveData="1">
    <webPr sourceData="1" parsePre="1" consecutive="1" textDates="1" xl2000="1" url="http://www.nowgoal.com/analysis/9913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18" name="Connection305" type="4" refreshedVersion="3" background="1" saveData="1">
    <webPr sourceData="1" parsePre="1" consecutive="1" textDates="1" xl2000="1" url="http://www.nowgoal.com/analysis/9913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19" name="Connection306" type="4" refreshedVersion="3" background="1" saveData="1">
    <webPr sourceData="1" parsePre="1" consecutive="1" textDates="1" xl2000="1" url="http://www.nowgoal.com/analysis/9913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20" name="Connection307" type="4" refreshedVersion="3" background="1" saveData="1">
    <webPr sourceData="1" parsePre="1" consecutive="1" textDates="1" xl2000="1" url="http://www.nowgoal.com/analysis/9913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21" name="Connection308" type="4" refreshedVersion="3" background="1" saveData="1">
    <webPr sourceData="1" parsePre="1" consecutive="1" textDates="1" xl2000="1" url="http://www.nowgoal.com/analysis/9913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22" name="Connection309" type="4" refreshedVersion="3" background="1" saveData="1">
    <webPr sourceData="1" parsePre="1" consecutive="1" textDates="1" xl2000="1" url="http://www.nowgoal.com/analysis/9877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23" name="Connection31" type="4" refreshedVersion="3" background="1" saveData="1">
    <webPr sourceData="1" parsePre="1" consecutive="1" textDates="1" xl2000="1" url="http://www.nowgoal.com/analysis/9877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24" name="Connection310" type="4" refreshedVersion="3" background="1" saveData="1">
    <webPr sourceData="1" parsePre="1" consecutive="1" textDates="1" xl2000="1" url="http://www.nowgoal.com/analysis/9877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25" name="Connection311" type="4" refreshedVersion="3" background="1" saveData="1">
    <webPr sourceData="1" parsePre="1" consecutive="1" textDates="1" xl2000="1" url="http://www.nowgoal.com/analysis/9877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26" name="Connection312" type="4" refreshedVersion="3" background="1" saveData="1">
    <webPr sourceData="1" parsePre="1" consecutive="1" textDates="1" xl2000="1" url="http://www.nowgoal.com/analysis/9877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27" name="Connection313" type="4" refreshedVersion="3" background="1" saveData="1">
    <webPr sourceData="1" parsePre="1" consecutive="1" textDates="1" xl2000="1" url="http://www.nowgoal.com/analysis/9877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28" name="Connection314" type="4" refreshedVersion="3" background="1" saveData="1">
    <webPr sourceData="1" parsePre="1" consecutive="1" textDates="1" xl2000="1" url="http://www.nowgoal.com/analysis/9887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29" name="Connection315" type="4" refreshedVersion="3" background="1" saveData="1">
    <webPr sourceData="1" parsePre="1" consecutive="1" textDates="1" xl2000="1" url="http://www.nowgoal.com/analysis/9887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30" name="Connection316" type="4" refreshedVersion="3" background="1" saveData="1">
    <webPr sourceData="1" parsePre="1" consecutive="1" textDates="1" xl2000="1" url="http://www.nowgoal.com/analysis/9887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31" name="Connection317" type="4" refreshedVersion="3" background="1" saveData="1">
    <webPr sourceData="1" parsePre="1" consecutive="1" textDates="1" xl2000="1" url="http://www.nowgoal.com/analysis/9887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32" name="Connection318" type="4" refreshedVersion="3" background="1" saveData="1">
    <webPr sourceData="1" parsePre="1" consecutive="1" textDates="1" xl2000="1" url="http://www.nowgoal.com/analysis/9887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33" name="Connection319" type="4" refreshedVersion="3" background="1" saveData="1">
    <webPr sourceData="1" parsePre="1" consecutive="1" textDates="1" xl2000="1" url="http://www.nowgoal.com/analysis/9887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34" name="Connection32" type="4" refreshedVersion="3" background="1" saveData="1">
    <webPr sourceData="1" parsePre="1" consecutive="1" textDates="1" xl2000="1" url="http://www.nowgoal.com/analysis/9877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35" name="Connection320" type="4" refreshedVersion="3" background="1" saveData="1">
    <webPr sourceData="1" parsePre="1" consecutive="1" textDates="1" xl2000="1" url="http://www.nowgoal.com/analysis/9887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36" name="Connection321" type="4" refreshedVersion="3" background="1" saveData="1">
    <webPr sourceData="1" parsePre="1" consecutive="1" textDates="1" xl2000="1" url="http://www.nowgoal.com/analysis/9887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37" name="Connection322" type="4" refreshedVersion="3" background="1" saveData="1">
    <webPr sourceData="1" parsePre="1" consecutive="1" textDates="1" xl2000="1" url="http://www.nowgoal.com/analysis/9887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38" name="Connection323" type="4" refreshedVersion="3" background="1" saveData="1">
    <webPr sourceData="1" parsePre="1" consecutive="1" textDates="1" xl2000="1" url="http://www.nowgoal.com/analysis/9887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39" name="Connection324" type="4" refreshedVersion="3" background="1" saveData="1">
    <webPr sourceData="1" parsePre="1" consecutive="1" textDates="1" xl2000="1" url="http://www.nowgoal.com/analysis/9887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40" name="Connection325" type="4" refreshedVersion="3" background="1" saveData="1">
    <webPr sourceData="1" parsePre="1" consecutive="1" textDates="1" xl2000="1" url="http://www.nowgoal.com/analysis/9893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41" name="Connection326" type="4" refreshedVersion="3" background="1" saveData="1">
    <webPr sourceData="1" parsePre="1" consecutive="1" textDates="1" xl2000="1" url="http://www.nowgoal.com/analysis/9893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42" name="Connection327" type="4" refreshedVersion="3" background="1" saveData="1">
    <webPr sourceData="1" parsePre="1" consecutive="1" textDates="1" xl2000="1" url="http://www.nowgoal.com/analysis/9893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43" name="Connection328" type="4" refreshedVersion="3" background="1" saveData="1">
    <webPr sourceData="1" parsePre="1" consecutive="1" textDates="1" xl2000="1" url="http://www.nowgoal.com/analysis/9893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44" name="Connection329" type="4" refreshedVersion="3" background="1" saveData="1">
    <webPr sourceData="1" parsePre="1" consecutive="1" textDates="1" xl2000="1" url="http://www.nowgoal.com/analysis/9893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45" name="Connection33" type="4" refreshedVersion="3" background="1" saveData="1">
    <webPr sourceData="1" parsePre="1" consecutive="1" textDates="1" xl2000="1" url="http://www.nowgoal.com/analysis/9877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46" name="Connection330" type="4" refreshedVersion="3" background="1" saveData="1">
    <webPr sourceData="1" parsePre="1" consecutive="1" textDates="1" xl2000="1" url="http://www.nowgoal.com/analysis/9893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47" name="Connection331" type="4" refreshedVersion="3" background="1" saveData="1">
    <webPr sourceData="1" parsePre="1" consecutive="1" textDates="1" xl2000="1" url="http://www.nowgoal.com/analysis/9893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48" name="Connection332" type="4" refreshedVersion="3" background="1" saveData="1">
    <webPr sourceData="1" parsePre="1" consecutive="1" textDates="1" xl2000="1" url="http://www.nowgoal.com/analysis/9893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49" name="Connection333" type="4" refreshedVersion="3" background="1" saveData="1">
    <webPr sourceData="1" parsePre="1" consecutive="1" textDates="1" xl2000="1" url="http://www.nowgoal.com/analysis/9893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50" name="Connection334" type="4" refreshedVersion="3" background="1" saveData="1">
    <webPr sourceData="1" parsePre="1" consecutive="1" textDates="1" xl2000="1" url="http://www.nowgoal.com/analysis/9893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51" name="Connection335" type="4" refreshedVersion="3" background="1" saveData="1">
    <webPr sourceData="1" parsePre="1" consecutive="1" textDates="1" xl2000="1" url="http://www.nowgoal.com/analysis/9893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52" name="Connection336" type="4" refreshedVersion="3" background="1" saveData="1">
    <webPr sourceData="1" parsePre="1" consecutive="1" textDates="1" xl2000="1" url="http://data.nowgoal.com/analysis.aspx?id=989897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53" name="Connection337" type="4" refreshedVersion="3" background="1" saveData="1">
    <webPr sourceData="1" parsePre="1" consecutive="1" textDates="1" xl2000="1" url="http://www.nowgoal.com/analysis/9898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54" name="Connection338" type="4" refreshedVersion="3" background="1" saveData="1">
    <webPr sourceData="1" parsePre="1" consecutive="1" textDates="1" xl2000="1" url="http://www.nowgoal.com/analysis/9898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55" name="Connection339" type="4" refreshedVersion="3" background="1" saveData="1">
    <webPr sourceData="1" parsePre="1" consecutive="1" textDates="1" xl2000="1" url="http://www.nowgoal.com/analysis/9899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56" name="Connection34" type="4" refreshedVersion="3" background="1" saveData="1">
    <webPr sourceData="1" parsePre="1" consecutive="1" textDates="1" xl2000="1" url="http://www.nowgoal.com/analysis/9893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57" name="Connection340" type="4" refreshedVersion="3" background="1" saveData="1">
    <webPr sourceData="1" parsePre="1" consecutive="1" textDates="1" xl2000="1" url="http://www.nowgoal.com/analysis/9898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58" name="Connection341" type="4" refreshedVersion="3" background="1" saveData="1">
    <webPr sourceData="1" parsePre="1" consecutive="1" textDates="1" xl2000="1" url="http://www.nowgoal.com/analysis/9898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59" name="Connection342" type="4" refreshedVersion="3" background="1" saveData="1">
    <webPr sourceData="1" parsePre="1" consecutive="1" textDates="1" xl2000="1" url="http://www.nowgoal.com/analysis/9898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60" name="Connection343" type="4" refreshedVersion="3" background="1" saveData="1">
    <webPr sourceData="1" parsePre="1" consecutive="1" textDates="1" xl2000="1" url="http://www.nowgoal.com/analysis/9898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61" name="Connection344" type="4" refreshedVersion="3" background="1" saveData="1">
    <webPr sourceData="1" parsePre="1" consecutive="1" textDates="1" xl2000="1" url="http://www.nowgoal.com/analysis/9898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62" name="Connection345" type="4" refreshedVersion="3" background="1" saveData="1">
    <webPr sourceData="1" parsePre="1" consecutive="1" textDates="1" xl2000="1" url="http://www.nowgoal.com/analysis/9898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63" name="Connection346" type="4" refreshedVersion="3" background="1" saveData="1">
    <webPr sourceData="1" parsePre="1" consecutive="1" textDates="1" xl2000="1" url="http://www.nowgoal.com/analysis/9898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64" name="Connection347" type="4" refreshedVersion="3" background="1" saveData="1">
    <webPr sourceData="1" parsePre="1" consecutive="1" textDates="1" xl2000="1" url="http://www.nowgoal.com/analysis/9899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65" name="Connection348" type="4" refreshedVersion="3" background="1" saveData="1">
    <webPr sourceData="1" parsePre="1" consecutive="1" textDates="1" xl2000="1" url="http://www.nowgoal.com/analysis/10244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66" name="Connection349" type="4" refreshedVersion="3" background="1" saveData="1">
    <webPr sourceData="1" parsePre="1" consecutive="1" textDates="1" xl2000="1" url="http://www.nowgoal.com/analysis/10244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67" name="Connection35" type="4" refreshedVersion="3" background="1" saveData="1">
    <webPr sourceData="1" parsePre="1" consecutive="1" textDates="1" xl2000="1" url="http://www.nowgoal.com/analysis/9877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68" name="Connection350" type="4" refreshedVersion="3" background="1" saveData="1">
    <webPr sourceData="1" parsePre="1" consecutive="1" textDates="1" xl2000="1" url="http://www.nowgoal.com/analysis/10244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69" name="Connection351" type="4" refreshedVersion="3" background="1" saveData="1">
    <webPr sourceData="1" parsePre="1" consecutive="1" textDates="1" xl2000="1" url="http://www.nowgoal.com/analysis/10244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70" name="Connection352" type="4" refreshedVersion="3" background="1" saveData="1">
    <webPr sourceData="1" parsePre="1" consecutive="1" textDates="1" xl2000="1" url="http://www.nowgoal.com/analysis/10244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71" name="Connection353" type="4" refreshedVersion="3" background="1" saveData="1">
    <webPr sourceData="1" parsePre="1" consecutive="1" textDates="1" xl2000="1" url="http://www.nowgoal.com/analysis/10244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72" name="Connection354" type="4" refreshedVersion="3" background="1" saveData="1">
    <webPr sourceData="1" parsePre="1" consecutive="1" textDates="1" xl2000="1" url="http://www.nowgoal.com/analysis/10244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73" name="Connection355" type="4" refreshedVersion="3" background="1" saveData="1">
    <webPr sourceData="1" parsePre="1" consecutive="1" textDates="1" xl2000="1" url="http://www.nowgoal.com/analysis/10244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74" name="Connection356" type="4" refreshedVersion="3" background="1" saveData="1">
    <webPr sourceData="1" parsePre="1" consecutive="1" textDates="1" xl2000="1" url="http://www.nowgoal.com/analysis/10244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75" name="Connection357" type="4" refreshedVersion="3" background="1" saveData="1">
    <webPr sourceData="1" parsePre="1" consecutive="1" textDates="1" xl2000="1" url="http://www.nowgoal.com/analysis/10244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76" name="Connection358" type="4" refreshedVersion="3" background="1" saveData="1">
    <webPr sourceData="1" parsePre="1" consecutive="1" textDates="1" xl2000="1" url="http://www.nowgoal.com/analysis/1024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77" name="Connection359" type="4" refreshedVersion="3" background="1" saveData="1">
    <webPr sourceData="1" parsePre="1" consecutive="1" textDates="1" xl2000="1" url="http://www.nowgoal.com/analysis/10244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78" name="Connection36" type="4" refreshedVersion="3" background="1" saveData="1">
    <webPr sourceData="1" parsePre="1" consecutive="1" textDates="1" xl2000="1" url="http://www.nowgoal.com/analysis/9877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79" name="Connection360" type="4" refreshedVersion="3" background="1" saveData="1">
    <webPr sourceData="1" parsePre="1" consecutive="1" textDates="1" xl2000="1" url="http://www.nowgoal.com/analysis/10249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80" name="Connection361" type="4" refreshedVersion="3" background="1" saveData="1">
    <webPr sourceData="1" parsePre="1" consecutive="1" textDates="1" xl2000="1" url="http://www.nowgoal.com/analysis/10249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81" name="Connection362" type="4" refreshedVersion="3" background="1" saveData="1">
    <webPr sourceData="1" parsePre="1" consecutive="1" textDates="1" xl2000="1" url="http://www.nowgoal.com/analysis/10249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82" name="Connection363" type="4" refreshedVersion="3" background="1" saveData="1">
    <webPr sourceData="1" parsePre="1" consecutive="1" textDates="1" xl2000="1" url="http://www.nowgoal.com/analysis/10249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83" name="Connection364" type="4" refreshedVersion="3" background="1" saveData="1">
    <webPr sourceData="1" parsePre="1" consecutive="1" textDates="1" xl2000="1" url="http://www.nowgoal.com/analysis/10249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84" name="Connection365" type="4" refreshedVersion="3" background="1" saveData="1">
    <webPr sourceData="1" parsePre="1" consecutive="1" textDates="1" xl2000="1" url="http://www.nowgoal.com/analysis/10249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85" name="Connection366" type="4" refreshedVersion="3" background="1" saveData="1">
    <webPr sourceData="1" parsePre="1" consecutive="1" textDates="1" xl2000="1" url="http://www.nowgoal.com/analysis/10249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86" name="Connection367" type="4" refreshedVersion="3" background="1" saveData="1">
    <webPr sourceData="1" parsePre="1" consecutive="1" textDates="1" xl2000="1" url="http://www.nowgoal.com/analysis/10249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87" name="Connection368" type="4" refreshedVersion="3" background="1" saveData="1">
    <webPr sourceData="1" parsePre="1" consecutive="1" textDates="1" xl2000="1" url="http://www.nowgoal.com/analysis/10249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88" name="Connection369" type="4" refreshedVersion="3" background="1" saveData="1">
    <webPr sourceData="1" parsePre="1" consecutive="1" textDates="1" xl2000="1" url="http://www.nowgoal.com/analysis/10249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89" name="Connection37" type="4" refreshedVersion="3" background="1" saveData="1">
    <webPr sourceData="1" parsePre="1" consecutive="1" textDates="1" xl2000="1" url="http://www.nowgoal.com/analysis/9877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90" name="Connection370" type="4" refreshedVersion="3" background="1" saveData="1">
    <webPr sourceData="1" parsePre="1" consecutive="1" textDates="1" xl2000="1" url="http://www.nowgoal.com/analysis/10249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91" name="Connection371" type="4" refreshedVersion="3" background="1" saveData="1">
    <webPr sourceData="1" parsePre="1" consecutive="1" textDates="1" xl2000="1" url="http://www.nowgoal.com/analysis/10254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92" name="Connection372" type="4" refreshedVersion="3" background="1" saveData="1">
    <webPr sourceData="1" parsePre="1" consecutive="1" textDates="1" xl2000="1" url="http://www.nowgoal.com/analysis/10254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93" name="Connection373" type="4" refreshedVersion="3" background="1" saveData="1">
    <webPr sourceData="1" parsePre="1" consecutive="1" textDates="1" xl2000="1" url="http://www.nowgoal.com/analysis/10254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94" name="Connection374" type="4" refreshedVersion="3" background="1" saveData="1">
    <webPr sourceData="1" parsePre="1" consecutive="1" textDates="1" xl2000="1" url="http://www.nowgoal.com/analysis/10254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95" name="Connection375" type="4" refreshedVersion="3" background="1" saveData="1">
    <webPr sourceData="1" parsePre="1" consecutive="1" textDates="1" xl2000="1" url="http://www.nowgoal.com/analysis/10254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96" name="Connection376" type="4" refreshedVersion="3" background="1" saveData="1">
    <webPr sourceData="1" parsePre="1" consecutive="1" textDates="1" xl2000="1" url="http://www.nowgoal.com/analysis/10254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97" name="Connection377" type="4" refreshedVersion="3" background="1" saveData="1">
    <webPr sourceData="1" parsePre="1" consecutive="1" textDates="1" xl2000="1" url="http://www.nowgoal.com/analysis/10254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98" name="Connection378" type="4" refreshedVersion="3" background="1" saveData="1">
    <webPr sourceData="1" parsePre="1" consecutive="1" textDates="1" xl2000="1" url="http://www.nowgoal.com/analysis/10254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399" name="Connection379" type="4" refreshedVersion="3" background="1" saveData="1">
    <webPr sourceData="1" parsePre="1" consecutive="1" textDates="1" xl2000="1" url="http://www.nowgoal.com/analysis/10254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00" name="Connection38" type="4" refreshedVersion="3" background="1" saveData="1">
    <webPr sourceData="1" parsePre="1" consecutive="1" textDates="1" xl2000="1" url="http://www.nowgoal.com/analysis/9877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01" name="Connection380" type="4" refreshedVersion="3" background="1" saveData="1">
    <webPr sourceData="1" parsePre="1" consecutive="1" textDates="1" xl2000="1" url="http://www.nowgoal.com/analysis/10254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02" name="Connection381" type="4" refreshedVersion="3" background="1" saveData="1">
    <webPr sourceData="1" parsePre="1" consecutive="1" textDates="1" xl2000="1" url="http://www.nowgoal.com/analysis/10387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03" name="Connection382" type="4" refreshedVersion="3" background="1" saveData="1">
    <webPr sourceData="1" parsePre="1" consecutive="1" textDates="1" xl2000="1" url="http://www.nowgoal.com/analysis/9947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04" name="Connection383" type="4" refreshedVersion="3" background="1" saveData="1">
    <webPr sourceData="1" parsePre="1" consecutive="1" textDates="1" xl2000="1" url="http://www.nowgoal.com/analysis/9947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05" name="Connection384" type="4" refreshedVersion="3" background="1" saveData="1">
    <webPr sourceData="1" parsePre="1" consecutive="1" textDates="1" xl2000="1" url="http://www.nowgoal.com/analysis/9947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06" name="Connection385" type="4" refreshedVersion="3" background="1" saveData="1">
    <webPr sourceData="1" parsePre="1" consecutive="1" textDates="1" xl2000="1" url="http://www.nowgoal.com/analysis/9947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07" name="Connection386" type="4" refreshedVersion="3" background="1" saveData="1">
    <webPr sourceData="1" parsePre="1" consecutive="1" textDates="1" xl2000="1" url="http://www.nowgoal.com/analysis/9983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08" name="Connection387" type="4" refreshedVersion="3" background="1" saveData="1">
    <webPr sourceData="1" parsePre="1" consecutive="1" textDates="1" xl2000="1" url="http://www.nowgoal.com/analysis/9983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09" name="Connection388" type="4" refreshedVersion="3" background="1" saveData="1">
    <webPr sourceData="1" parsePre="1" consecutive="1" textDates="1" xl2000="1" url="http://www.nowgoal.com/analysis/9983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10" name="Connection389" type="4" refreshedVersion="3" background="1" saveData="1">
    <webPr sourceData="1" parsePre="1" consecutive="1" textDates="1" xl2000="1" url="http://www.nowgoal.com/analysis/9983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11" name="Connection39" type="4" refreshedVersion="3" background="1" saveData="1">
    <webPr sourceData="1" parsePre="1" consecutive="1" textDates="1" xl2000="1" url="http://www.nowgoal.com/analysis/10318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12" name="Connection390" type="4" refreshedVersion="3" background="1" saveData="1">
    <webPr sourceData="1" parsePre="1" consecutive="1" textDates="1" xl2000="1" url="http://www.nowgoal.com/analysis/9983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13" name="Connection391" type="4" refreshedVersion="3" background="1" saveData="1">
    <webPr sourceData="1" parsePre="1" consecutive="1" textDates="1" xl2000="1" url="http://www.nowgoal.com/analysis/9983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14" name="Connection392" type="4" refreshedVersion="3" background="1" saveData="1">
    <webPr sourceData="1" parsePre="1" consecutive="1" textDates="1" xl2000="1" url="http://www.nowgoal.com/analysis/10852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15" name="Connection393" type="4" refreshedVersion="3" background="1" saveData="1">
    <webPr sourceData="1" parsePre="1" consecutive="1" textDates="1" xl2000="1" url="http://www.nowgoal.com/analysis/9909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16" name="Connection394" type="4" refreshedVersion="3" background="1" saveData="1">
    <webPr sourceData="1" parsePre="1" consecutive="1" textDates="1" xl2000="1" url="http://www.nowgoal.com/analysis/9971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17" name="Connection395" type="4" refreshedVersion="3" background="1" saveData="1">
    <webPr sourceData="1" parsePre="1" consecutive="1" textDates="1" xl2000="1" url="http://www.nowgoal.com/analysis/9971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18" name="Connection396" type="4" refreshedVersion="3" background="1" saveData="1">
    <webPr sourceData="1" parsePre="1" consecutive="1" textDates="1" xl2000="1" url="http://www.nowgoal.com/analysis/9971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19" name="Connection397" type="4" refreshedVersion="3" background="1" saveData="1">
    <webPr sourceData="1" parsePre="1" consecutive="1" textDates="1" xl2000="1" url="http://www.nowgoal.com/analysis/9971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20" name="Connection398" type="4" refreshedVersion="3" background="1" saveData="1">
    <webPr sourceData="1" parsePre="1" consecutive="1" textDates="1" xl2000="1" url="http://www.nowgoal.com/analysis/9971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21" name="Connection399" type="4" refreshedVersion="3" background="1" saveData="1">
    <webPr sourceData="1" parsePre="1" consecutive="1" textDates="1" xl2000="1" url="http://www.nowgoal.com/analysis/9971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22" name="Connection4" type="4" refreshedVersion="3" background="1" saveData="1">
    <webPr sourceData="1" parsePre="1" consecutive="1" textDates="1" xl2000="1" url="http://www.nowgoal.com/analysis/10365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23" name="Connection40" type="4" refreshedVersion="3" background="1" saveData="1">
    <webPr sourceData="1" parsePre="1" consecutive="1" textDates="1" xl2000="1" url="http://www.nowgoal.com/analysis/10318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24" name="Connection400" type="4" refreshedVersion="3" background="1" saveData="1">
    <webPr sourceData="1" parsePre="1" consecutive="1" textDates="1" xl2000="1" url="http://www.nowgoal.com/analysis/10100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25" name="Connection401" type="4" refreshedVersion="3" background="1" saveData="1">
    <webPr sourceData="1" parsePre="1" consecutive="1" textDates="1" xl2000="1" url="http://www.nowgoal.com/analysis/10029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26" name="Connection402" type="4" refreshedVersion="3" background="1" saveData="1">
    <webPr sourceData="1" parsePre="1" consecutive="1" textDates="1" xl2000="1" url="http://www.nowgoal.com/analysis/10029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27" name="Connection403" type="4" refreshedVersion="3" background="1" saveData="1">
    <webPr sourceData="1" parsePre="1" consecutive="1" textDates="1" xl2000="1" url="http://www.nowgoal.com/analysis/10029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28" name="Connection404" type="4" refreshedVersion="3" background="1" saveData="1">
    <webPr sourceData="1" parsePre="1" consecutive="1" textDates="1" xl2000="1" url="http://www.nowgoal.com/analysis/10029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29" name="Connection405" type="4" refreshedVersion="3" background="1" saveData="1">
    <webPr sourceData="1" parsePre="1" consecutive="1" textDates="1" xl2000="1" url="http://www.nowgoal.com/analysis/10365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30" name="Connection406" type="4" refreshedVersion="3" background="1" saveData="1">
    <webPr sourceData="1" parsePre="1" consecutive="1" textDates="1" xl2000="1" url="http://www.nowgoal.com/analysis/10365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31" name="Connection407" type="4" refreshedVersion="3" background="1" saveData="1">
    <webPr sourceData="1" parsePre="1" consecutive="1" textDates="1" xl2000="1" url="http://www.nowgoal.com/analysis/10365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32" name="Connection408" type="4" refreshedVersion="3" background="1" saveData="1">
    <webPr sourceData="1" parsePre="1" consecutive="1" textDates="1" xl2000="1" url="http://www.nowgoal.com/analysis/10365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33" name="Connection409" type="4" refreshedVersion="3" background="1" saveData="1">
    <webPr sourceData="1" parsePre="1" consecutive="1" textDates="1" xl2000="1" url="http://www.nowgoal.com/analysis/10365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34" name="Connection41" type="4" refreshedVersion="3" background="1" saveData="1">
    <webPr sourceData="1" parsePre="1" consecutive="1" textDates="1" xl2000="1" url="http://www.nowgoal.com/analysis/10167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35" name="Connection410" type="4" refreshedVersion="3" background="1" saveData="1">
    <webPr sourceData="1" parsePre="1" consecutive="1" textDates="1" xl2000="1" url="http://www.nowgoal.com/analysis/10365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36" name="Connection411" type="4" refreshedVersion="3" background="1" saveData="1">
    <webPr sourceData="1" parsePre="1" consecutive="1" textDates="1" xl2000="1" url="http://www.nowgoal.com/analysis/10540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37" name="Connection412" type="4" refreshedVersion="3" background="1" saveData="1">
    <webPr sourceData="1" parsePre="1" consecutive="1" textDates="1" xl2000="1" url="http://www.nowgoal.com/analysis/10365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38" name="Connection413" type="4" refreshedVersion="3" background="1" saveData="1">
    <webPr sourceData="1" parsePre="1" consecutive="1" textDates="1" xl2000="1" url="http://www.nowgoal.com/analysis/10492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39" name="Connection414" type="4" refreshedVersion="3" background="1" saveData="1">
    <webPr sourceData="1" parsePre="1" consecutive="1" textDates="1" xl2000="1" url="http://www.nowgoal.com/analysis/10492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40" name="Connection415" type="4" refreshedVersion="3" background="1" saveData="1">
    <webPr sourceData="1" parsePre="1" consecutive="1" textDates="1" xl2000="1" url="http://www.nowgoal.com/analysis/10492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41" name="Connection416" type="4" refreshedVersion="3" background="1" saveData="1">
    <webPr sourceData="1" parsePre="1" consecutive="1" textDates="1" xl2000="1" url="http://www.nowgoal.com/analysis/10496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42" name="Connection417" type="4" refreshedVersion="3" background="1" saveData="1">
    <webPr sourceData="1" parsePre="1" consecutive="1" textDates="1" xl2000="1" url="http://www.nowgoal.com/analysis/10496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43" name="Connection418" type="4" refreshedVersion="3" background="1" saveData="1">
    <webPr sourceData="1" parsePre="1" consecutive="1" textDates="1" xl2000="1" url="http://www.nowgoal.com/analysis/10496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44" name="Connection419" type="4" refreshedVersion="3" background="1" saveData="1">
    <webPr sourceData="1" parsePre="1" consecutive="1" textDates="1" xl2000="1" url="http://www.nowgoal.com/analysis/10496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45" name="Connection42" type="4" refreshedVersion="3" background="1" saveData="1">
    <webPr sourceData="1" parsePre="1" consecutive="1" textDates="1" xl2000="1" url="http://www.nowgoal.com/analysis/10167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46" name="Connection420" type="4" refreshedVersion="3" background="1" saveData="1">
    <webPr sourceData="1" parsePre="1" consecutive="1" textDates="1" xl2000="1" url="http://www.nowgoal.com/analysis/10496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47" name="Connection421" type="4" refreshedVersion="3" background="1" saveData="1">
    <webPr sourceData="1" parsePre="1" consecutive="1" textDates="1" xl2000="1" url="http://www.nowgoal.com/analysis/1050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48" name="Connection422" type="4" refreshedVersion="3" background="1" saveData="1">
    <webPr sourceData="1" parsePre="1" consecutive="1" textDates="1" xl2000="1" url="http://www.nowgoal.com/analysis/10500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49" name="Connection423" type="4" refreshedVersion="3" background="1" saveData="1">
    <webPr sourceData="1" parsePre="1" consecutive="1" textDates="1" xl2000="1" url="http://www.nowgoal.com/analysis/10500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50" name="Connection424" type="4" refreshedVersion="3" background="1" saveData="1">
    <webPr sourceData="1" parsePre="1" consecutive="1" textDates="1" xl2000="1" url="http://www.nowgoal.com/analysis/9940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51" name="Connection425" type="4" refreshedVersion="3" background="1" saveData="1">
    <webPr sourceData="1" parsePre="1" consecutive="1" textDates="1" xl2000="1" url="http://www.nowgoal.com/analysis/9940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52" name="Connection426" type="4" refreshedVersion="3" background="1" saveData="1">
    <webPr sourceData="1" parsePre="1" consecutive="1" textDates="1" xl2000="1" url="http://www.nowgoal.com/analysis/9940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53" name="Connection427" type="4" refreshedVersion="3" background="1" saveData="1">
    <webPr sourceData="1" parsePre="1" consecutive="1" textDates="1" xl2000="1" url="http://www.nowgoal.com/analysis/9940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54" name="Connection428" type="4" refreshedVersion="3" background="1" saveData="1">
    <webPr sourceData="1" parsePre="1" consecutive="1" textDates="1" xl2000="1" url="http://www.nowgoal.com/analysis/9943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55" name="Connection429" type="4" refreshedVersion="3" background="1" saveData="1">
    <webPr sourceData="1" parsePre="1" consecutive="1" textDates="1" xl2000="1" url="http://www.nowgoal.com/analysis/9943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56" name="Connection43" type="4" refreshedVersion="3" background="1" saveData="1">
    <webPr sourceData="1" parsePre="1" consecutive="1" textDates="1" xl2000="1" url="http://www.nowgoal.com/analysis/10167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57" name="Connection430" type="4" refreshedVersion="3" background="1" saveData="1">
    <webPr sourceData="1" parsePre="1" consecutive="1" textDates="1" xl2000="1" url="http://www.nowgoal.com/analysis/10075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58" name="Connection431" type="4" refreshedVersion="3" background="1" saveData="1">
    <webPr sourceData="1" parsePre="1" consecutive="1" textDates="1" xl2000="1" url="http://www.nowgoal.com/analysis/10075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59" name="Connection432" type="4" refreshedVersion="3" background="1" saveData="1">
    <webPr sourceData="1" parsePre="1" consecutive="1" textDates="1" xl2000="1" url="http://www.nowgoal.com/analysis/10075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60" name="Connection433" type="4" refreshedVersion="3" background="1" saveData="1">
    <webPr sourceData="1" parsePre="1" consecutive="1" textDates="1" xl2000="1" url="http://www.nowgoal.com/analysis/10066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61" name="Connection434" type="4" refreshedVersion="3" background="1" saveData="1">
    <webPr sourceData="1" parsePre="1" consecutive="1" textDates="1" xl2000="1" url="http://www.nowgoal.com/analysis/9928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62" name="Connection435" type="4" refreshedVersion="3" background="1" saveData="1">
    <webPr sourceData="1" parsePre="1" consecutive="1" textDates="1" xl2000="1" url="http://www.nowgoal.com/analysis/9928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63" name="Connection436" type="4" refreshedVersion="3" background="1" saveData="1">
    <webPr sourceData="1" parsePre="1" consecutive="1" textDates="1" xl2000="1" url="http://www.nowgoal.com/analysis/9928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64" name="Connection437" type="4" refreshedVersion="3" background="1" saveData="1">
    <webPr sourceData="1" parsePre="1" consecutive="1" textDates="1" xl2000="1" url="http://www.nowgoal.com/analysis/9922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65" name="Connection438" type="4" refreshedVersion="3" background="1" saveData="1">
    <webPr sourceData="1" parsePre="1" consecutive="1" textDates="1" xl2000="1" url="http://www.nowgoal.com/analysis/9922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66" name="Connection439" type="4" refreshedVersion="3" background="1" saveData="1">
    <webPr sourceData="1" parsePre="1" consecutive="1" textDates="1" xl2000="1" url="http://www.nowgoal.com/analysis/9922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67" name="Connection44" type="4" refreshedVersion="3" background="1" saveData="1">
    <webPr sourceData="1" parsePre="1" consecutive="1" textDates="1" xl2000="1" url="http://www.nowgoal.com/analysis/10167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68" name="Connection440" type="4" refreshedVersion="3" background="1" saveData="1">
    <webPr sourceData="1" parsePre="1" consecutive="1" textDates="1" xl2000="1" url="http://www.nowgoal.com/analysis/9922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69" name="Connection441" type="4" refreshedVersion="3" background="1" saveData="1">
    <webPr sourceData="1" parsePre="1" consecutive="1" textDates="1" xl2000="1" url="http://www.nowgoal.com/analysis/9924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70" name="Connection442" type="4" refreshedVersion="3" background="1" saveData="1">
    <webPr sourceData="1" parsePre="1" consecutive="1" textDates="1" xl2000="1" url="http://www.nowgoal.com/analysis/9924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71" name="Connection443" type="4" refreshedVersion="3" background="1" saveData="1">
    <webPr sourceData="1" parsePre="1" consecutive="1" textDates="1" xl2000="1" url="http://www.nowgoal.com/analysis/9924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72" name="Connection444" type="4" refreshedVersion="3" background="1" saveData="1">
    <webPr sourceData="1" parsePre="1" consecutive="1" textDates="1" xl2000="1" url="http://www.nowgoal.com/analysis/9924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73" name="Connection445" type="4" refreshedVersion="3" background="1" saveData="1">
    <webPr sourceData="1" parsePre="1" consecutive="1" textDates="1" xl2000="1" url="http://www.nowgoal.com/analysis/9924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74" name="Connection446" type="4" refreshedVersion="3" background="1" saveData="1">
    <webPr sourceData="1" parsePre="1" consecutive="1" textDates="1" xl2000="1" url="http://www.nowgoal.com/analysis/9926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75" name="Connection447" type="4" refreshedVersion="3" background="1" saveData="1">
    <webPr sourceData="1" parsePre="1" consecutive="1" textDates="1" xl2000="1" url="http://www.nowgoal.com/analysis/9926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76" name="Connection448" type="4" refreshedVersion="3" background="1" saveData="1">
    <webPr sourceData="1" parsePre="1" consecutive="1" textDates="1" xl2000="1" url="http://www.nowgoal.com/analysis/9926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77" name="Connection449" type="4" refreshedVersion="3" background="1" saveData="1">
    <webPr sourceData="1" parsePre="1" consecutive="1" textDates="1" xl2000="1" url="http://www.nowgoal.com/analysis/9926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78" name="Connection45" type="4" refreshedVersion="3" background="1" saveData="1">
    <webPr sourceData="1" parsePre="1" consecutive="1" textDates="1" xl2000="1" url="http://www.nowgoal.com/analysis/10167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79" name="Connection450" type="4" refreshedVersion="3" background="1" saveData="1">
    <webPr sourceData="1" parsePre="1" consecutive="1" textDates="1" xl2000="1" url="http://www.nowgoal.com/analysis/9926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80" name="Connection451" type="4" refreshedVersion="3" background="1" saveData="1">
    <webPr sourceData="1" parsePre="1" consecutive="1" textDates="1" xl2000="1" url="http://www.nowgoal.com/analysis/10171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81" name="Connection452" type="4" refreshedVersion="3" background="1" saveData="1">
    <webPr sourceData="1" parsePre="1" consecutive="1" textDates="1" xl2000="1" url="http://www.nowgoal.com/analysis/10171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82" name="Connection453" type="4" refreshedVersion="3" background="1" saveData="1">
    <webPr sourceData="1" parsePre="1" consecutive="1" textDates="1" xl2000="1" url="http://www.nowgoal.com/analysis/10171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83" name="Connection454" type="4" refreshedVersion="3" background="1" saveData="1">
    <webPr sourceData="1" parsePre="1" consecutive="1" textDates="1" xl2000="1" url="http://www.nowgoal.com/analysis/10171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84" name="Connection455" type="4" refreshedVersion="3" background="1" saveData="1">
    <webPr sourceData="1" parsePre="1" consecutive="1" textDates="1" xl2000="1" url="http://www.nowgoal.com/analysis/10171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85" name="Connection456" type="4" refreshedVersion="3" background="1" saveData="1">
    <webPr sourceData="1" parsePre="1" consecutive="1" textDates="1" xl2000="1" url="http://www.nowgoal.com/analysis/10171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86" name="Connection457" type="4" refreshedVersion="3" background="1" saveData="1">
    <webPr sourceData="1" parsePre="1" consecutive="1" textDates="1" xl2000="1" url="http://www.nowgoal.com/analysis/10171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87" name="Connection458" type="4" refreshedVersion="3" background="1" saveData="1">
    <webPr sourceData="1" parsePre="1" consecutive="1" textDates="1" xl2000="1" url="http://www.nowgoal.com/analysis/10873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88" name="Connection459" type="4" refreshedVersion="3" background="1" saveData="1">
    <webPr sourceData="1" parsePre="1" consecutive="1" textDates="1" xl2000="1" url="http://www.nowgoal.com/analysis/10873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89" name="Connection46" type="4" refreshedVersion="3" background="1" saveData="1">
    <webPr sourceData="1" parsePre="1" consecutive="1" textDates="1" xl2000="1" url="http://www.nowgoal.com/analysis/9887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90" name="Connection460" type="4" refreshedVersion="3" background="1" saveData="1">
    <webPr sourceData="1" parsePre="1" consecutive="1" textDates="1" xl2000="1" url="http://www.nowgoal.com/analysis/10872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91" name="Connection461" type="4" refreshedVersion="3" background="1" saveData="1">
    <webPr sourceData="1" parsePre="1" consecutive="1" textDates="1" xl2000="1" url="http://www.nowgoal.com/analysis/10872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92" name="Connection462" type="4" refreshedVersion="3" background="1" saveData="1">
    <webPr sourceData="1" parsePre="1" consecutive="1" textDates="1" xl2000="1" url="http://www.nowgoal.com/analysis/10094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93" name="Connection463" type="4" refreshedVersion="3" background="1" saveData="1">
    <webPr sourceData="1" parsePre="1" consecutive="1" textDates="1" xl2000="1" url="http://www.nowgoal.com/analysis/10094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94" name="Connection464" type="4" refreshedVersion="3" background="1" saveData="1">
    <webPr sourceData="1" parsePre="1" consecutive="1" textDates="1" xl2000="1" url="http://www.nowgoal.com/analysis/10094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95" name="Connection465" type="4" refreshedVersion="3" background="1" saveData="1">
    <webPr sourceData="1" parsePre="1" consecutive="1" textDates="1" xl2000="1" url="http://www.nowgoal.com/analysis/10228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96" name="Connection466" type="4" refreshedVersion="3" background="1" saveData="1">
    <webPr sourceData="1" parsePre="1" consecutive="1" textDates="1" xl2000="1" url="http://www.nowgoal.com/analysis/10228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97" name="Connection467" type="4" refreshedVersion="3" background="1" saveData="1">
    <webPr sourceData="1" parsePre="1" consecutive="1" textDates="1" xl2000="1" url="http://www.nowgoal.com/analysis/10228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98" name="Connection468" type="4" refreshedVersion="3" background="1" saveData="1">
    <webPr sourceData="1" parsePre="1" consecutive="1" textDates="1" xl2000="1" url="http://www.nowgoal.com/analysis/9913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499" name="Connection469" type="4" refreshedVersion="3" background="1" saveData="1">
    <webPr sourceData="1" parsePre="1" consecutive="1" textDates="1" xl2000="1" url="http://www.nowgoal.com/analysis/9913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00" name="Connection47" type="4" refreshedVersion="3" background="1" saveData="1">
    <webPr sourceData="1" parsePre="1" consecutive="1" textDates="1" xl2000="1" url="http://www.nowgoal.com/analysis/9887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01" name="Connection470" type="4" refreshedVersion="4" background="1" saveData="1">
    <webPr sourceData="1" parsePre="1" consecutive="1" textDates="1" xl2000="1" url="http://www.nowgoal.com/analysis/10029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02" name="Connection471" type="4" refreshedVersion="4" background="1" saveData="1">
    <webPr sourceData="1" parsePre="1" consecutive="1" textDates="1" xl2000="1" url="http://www.nowgoal.com/analysis/10762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03" name="Connection472" type="4" refreshedVersion="4" background="1" saveData="1">
    <webPr sourceData="1" parsePre="1" consecutive="1" textDates="1" xl2000="1" url="http://www.nowgoal.com/analysis/10824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04" name="Connection473" type="4" refreshedVersion="4" background="1" saveData="1">
    <webPr sourceData="1" parsePre="1" consecutive="1" textDates="1" xl2000="1" url="http://www.nowgoal.com/analysis/10844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05" name="Connection474" type="4" refreshedVersion="4" background="1" saveData="1">
    <webPr sourceData="1" parsePre="1" consecutive="1" textDates="1" xl2000="1" url="http://www.nowgoal.com/analysis/10847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06" name="Connection475" type="4" refreshedVersion="4" background="1" saveData="1">
    <webPr sourceData="1" parsePre="1" consecutive="1" textDates="1" xl2000="1" url="http://www.nowgoal.com/analysis/9940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07" name="Connection476" type="4" refreshedVersion="4" background="1" saveData="1">
    <webPr sourceData="1" parsePre="1" consecutive="1" textDates="1" xl2000="1" url="http://www.nowgoal.com/analysis/10778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08" name="Connection477" type="4" refreshedVersion="4" background="1" saveData="1">
    <webPr sourceData="1" parsePre="1" consecutive="1" textDates="1" xl2000="1" url="http://www.nowgoal.com/analysis/10166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09" name="Connection478" type="4" refreshedVersion="4" background="1" saveData="1">
    <webPr sourceData="1" parsePre="1" consecutive="1" textDates="1" xl2000="1" url="http://www.nowgoal.com/analysis/10778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10" name="Connection479" type="4" refreshedVersion="4" background="1" saveData="1">
    <webPr sourceData="1" parsePre="1" consecutive="1" textDates="1" xl2000="1" url="http://www.nowgoal.com/analysis/10781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11" name="Connection48" type="4" refreshedVersion="3" background="1" saveData="1">
    <webPr sourceData="1" parsePre="1" consecutive="1" textDates="1" xl2000="1" url="http://www.nowgoal.com/analysis/9887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12" name="Connection480" type="4" refreshedVersion="4" background="1" saveData="1">
    <webPr sourceData="1" parsePre="1" consecutive="1" textDates="1" xl2000="1" url="http://www.nowgoal.com/analysis/10903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13" name="Connection481" type="4" refreshedVersion="4" background="1" saveData="1">
    <webPr sourceData="1" parsePre="1" consecutive="1" textDates="1" xl2000="1" url="http://www.nowgoal.com/analysis/10762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14" name="Connection482" type="4" refreshedVersion="4" background="1" saveData="1">
    <webPr sourceData="1" parsePre="1" consecutive="1" textDates="1" xl2000="1" url="http://www.nowgoal.com/analysis/10901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15" name="Connection483" type="4" refreshedVersion="4" background="1" saveData="1">
    <webPr sourceData="1" parsePre="1" consecutive="1" textDates="1" xl2000="1" url="http://www.nowgoal.com/analysis/10781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16" name="Connection484" type="4" refreshedVersion="4" background="1" saveData="1">
    <webPr sourceData="1" parsePre="1" consecutive="1" textDates="1" xl2000="1" url="http://www.nowgoal.com/analysis/10779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17" name="Connection485" type="4" refreshedVersion="4" background="1" saveData="1">
    <webPr sourceData="1" parsePre="1" consecutive="1" textDates="1" xl2000="1" url="http://www.nowgoal.com/analysis/10903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18" name="Connection486" type="4" refreshedVersion="4" background="1" saveData="1">
    <webPr sourceData="1" parsePre="1" consecutive="1" textDates="1" xl2000="1" url="http://www.nowgoal.com/analysis/10901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19" name="Connection487" type="4" refreshedVersion="4" background="1" saveData="1">
    <webPr sourceData="1" parsePre="1" consecutive="1" textDates="1" xl2000="1" url="http://www.nowgoal.com/analysis/10729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20" name="Connection488" type="4" refreshedVersion="4" background="1" saveData="1">
    <webPr sourceData="1" parsePre="1" consecutive="1" textDates="1" xl2000="1" url="http://www.nowgoal.com/analysis/10729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21" name="Connection489" type="4" refreshedVersion="4" background="1" saveData="1">
    <webPr sourceData="1" parsePre="1" consecutive="1" textDates="1" xl2000="1" url="http://data.nowgoal.com/analysis.aspx?id=1090716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22" name="Connection49" type="4" refreshedVersion="3" background="1" saveData="1">
    <webPr sourceData="1" parsePre="1" consecutive="1" textDates="1" xl2000="1" url="http://www.nowgoal.com/analysis/9887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23" name="Connection490" type="4" refreshedVersion="4" background="1" saveData="1">
    <webPr sourceData="1" parsePre="1" consecutive="1" textDates="1" xl2000="1" url="http://www.nowgoal.com/analysis/10822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24" name="Connection491" type="4" refreshedVersion="4" background="1" saveData="1">
    <webPr sourceData="1" parsePre="1" consecutive="1" textDates="1" xl2000="1" url="http://www.nowgoal.com/analysis/10822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25" name="Connection492" type="4" refreshedVersion="4" background="1" saveData="1">
    <webPr sourceData="1" parsePre="1" consecutive="1" textDates="1" xl2000="1" url="http://www.nowgoal.com/analysis/10822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26" name="Connection493" type="4" refreshedVersion="4" background="1" saveData="1">
    <webPr sourceData="1" parsePre="1" consecutive="1" textDates="1" xl2000="1" url="http://www.nowgoal.com/analysis/10776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27" name="Connection494" type="4" refreshedVersion="4" background="1" saveData="1">
    <webPr sourceData="1" parsePre="1" consecutive="1" textDates="1" xl2000="1" url="http://www.nowgoal.com/analysis/10822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28" name="Connection495" type="4" refreshedVersion="4" background="1" saveData="1">
    <webPr sourceData="1" parsePre="1" consecutive="1" textDates="1" xl2000="1" url="http://www.nowgoal.com/analysis/10822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29" name="Connection496" type="4" refreshedVersion="4" background="1" saveData="1">
    <webPr sourceData="1" parsePre="1" consecutive="1" textDates="1" xl2000="1" url="http://www.nowgoal.com/analysis/10901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30" name="Connection497" type="4" refreshedVersion="4" background="1" saveData="1">
    <webPr sourceData="1" parsePre="1" consecutive="1" textDates="1" xl2000="1" url="http://www.nowgoal.com/analysis/10729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31" name="Connection498" type="4" refreshedVersion="4" background="1" saveData="1">
    <webPr sourceData="1" parsePre="1" consecutive="1" textDates="1" xl2000="1" url="http://www.nowgoal.com/analysis/10029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32" name="Connection499" type="4" refreshedVersion="4" background="1" saveData="1">
    <webPr sourceData="1" parsePre="1" consecutive="1" textDates="1" xl2000="1" url="http://www.nowgoal.com/analysis/9940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33" name="Connection5" type="4" refreshedVersion="3" background="1" saveData="1">
    <webPr sourceData="1" parsePre="1" consecutive="1" textDates="1" xl2000="1" url="http://www.nowgoal.com/analysis/994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34" name="Connection50" type="4" refreshedVersion="3" background="1" saveData="1">
    <webPr sourceData="1" parsePre="1" consecutive="1" textDates="1" xl2000="1" url="http://www.nowgoal.com/analysis/9893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35" name="Connection500" type="4" refreshedVersion="4" background="1" saveData="1">
    <webPr sourceData="1" parsePre="1" consecutive="1" textDates="1" xl2000="1" url="http://www.nowgoal.com/analysis/10919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36" name="Connection501" type="4" refreshedVersion="4" background="1" saveData="1">
    <webPr sourceData="1" parsePre="1" consecutive="1" textDates="1" xl2000="1" url="http://www.nowgoal.com/analysis/10852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37" name="Connection502" type="4" refreshedVersion="4" background="1" saveData="1">
    <webPr sourceData="1" parsePre="1" consecutive="1" textDates="1" xl2000="1" url="http://www.nowgoal.com/analysis/10897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38" name="Connection503" type="4" refreshedVersion="4" background="1" saveData="1">
    <webPr sourceData="1" parsePre="1" consecutive="1" textDates="1" xl2000="1" url="http://www.nowgoal.com/analysis/10812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39" name="Connection504" type="4" refreshedVersion="4" background="1" saveData="1">
    <webPr sourceData="1" parsePre="1" consecutive="1" textDates="1" xl2000="1" url="http://www.nowgoal.com/analysis/10822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40" name="Connection505" type="4" refreshedVersion="4" background="1" saveData="1">
    <webPr sourceData="1" parsePre="1" consecutive="1" textDates="1" xl2000="1" url="http://www.nowgoal.com/analysis/10822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41" name="Connection506" type="4" refreshedVersion="4" background="1" saveData="1">
    <webPr sourceData="1" parsePre="1" consecutive="1" textDates="1" xl2000="1" url="http://www.nowgoal.com/analysis/10903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42" name="Connection507" type="4" refreshedVersion="4" background="1" saveData="1">
    <webPr sourceData="1" parsePre="1" consecutive="1" textDates="1" xl2000="1" url="http://www.nowgoal.com/analysis/10903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43" name="Connection508" type="4" refreshedVersion="4" background="1" saveData="1">
    <webPr sourceData="1" parsePre="1" consecutive="1" textDates="1" xl2000="1" url="http://www.nowgoal.com/analysis/10903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44" name="Connection509" type="4" refreshedVersion="4" background="1" saveData="1">
    <webPr sourceData="1" parsePre="1" consecutive="1" textDates="1" xl2000="1" url="http://www.nowgoal.com/analysis/10919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45" name="Connection51" type="4" refreshedVersion="3" background="1" saveData="1">
    <webPr sourceData="1" parsePre="1" consecutive="1" textDates="1" xl2000="1" url="http://www.nowgoal.com/analysis/9893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46" name="Connection510" type="4" refreshedVersion="4" background="1" saveData="1">
    <webPr sourceData="1" parsePre="1" consecutive="1" textDates="1" xl2000="1" url="http://www.nowgoal.com/analysis/10284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47" name="Connection511" type="4" refreshedVersion="4" background="1" saveData="1">
    <webPr sourceData="1" parsePre="1" consecutive="1" textDates="1" xl2000="1" url="http://www.nowgoal.com/analysis/10898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48" name="Connection512" type="4" refreshedVersion="4" background="1" saveData="1">
    <webPr sourceData="1" parsePre="1" consecutive="1" textDates="1" xl2000="1" url="http://www.nowgoal.com/analysis/10919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49" name="Connection513" type="4" refreshedVersion="4" background="1" saveData="1">
    <webPr sourceData="1" parsePre="1" consecutive="1" textDates="1" xl2000="1" url="http://www.nowgoal.com/analysis/10729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50" name="Connection514" type="4" refreshedVersion="4" background="1" saveData="1">
    <webPr sourceData="1" parsePre="1" consecutive="1" textDates="1" xl2000="1" url="http://www.nowgoal.com/analysis/10901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51" name="Connection515" type="4" refreshedVersion="4" background="1" saveData="1">
    <webPr sourceData="1" parsePre="1" consecutive="1" textDates="1" xl2000="1" url="http://www.nowgoal.com/analysis/10730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52" name="Connection516" type="4" refreshedVersion="4" background="1" saveData="1">
    <webPr sourceData="1" parsePre="1" consecutive="1" textDates="1" xl2000="1" url="http://www.nowgoal.com/analysis/10736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53" name="Connection517" type="4" refreshedVersion="4" background="1" saveData="1">
    <webPr sourceData="1" parsePre="1" consecutive="1" textDates="1" xl2000="1" url="http://www.nowgoal.com/analysis/10729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54" name="Connection518" type="4" refreshedVersion="4" background="1" saveData="1">
    <webPr sourceData="1" parsePre="1" consecutive="1" textDates="1" xl2000="1" url="http://www.nowgoal.com/analysis/10898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55" name="Connection519" type="4" refreshedVersion="4" background="1" saveData="1">
    <webPr sourceData="1" parsePre="1" consecutive="1" textDates="1" xl2000="1" url="http://www.nowgoal.com/analysis/10898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56" name="Connection52" type="4" refreshedVersion="3" background="1" saveData="1">
    <webPr sourceData="1" parsePre="1" consecutive="1" textDates="1" xl2000="1" url="http://www.nowgoal.com/analysis/9893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57" name="Connection520" type="4" refreshedVersion="4" background="1" saveData="1">
    <webPr sourceData="1" parsePre="1" consecutive="1" textDates="1" xl2000="1" url="http://www.nowgoal.com/analysis/10903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58" name="Connection521" type="4" refreshedVersion="4" background="1" saveData="1">
    <webPr sourceData="1" parsePre="1" consecutive="1" textDates="1" xl2000="1" url="http://www.nowgoal.com/analysis/10897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59" name="Connection522" type="4" refreshedVersion="4" background="1" saveData="1">
    <webPr sourceData="1" parsePre="1" consecutive="1" textDates="1" xl2000="1" url="http://www.nowgoal.com/analysis/10852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60" name="Connection523" type="4" refreshedVersion="4" background="1" saveData="1">
    <webPr sourceData="1" parsePre="1" consecutive="1" textDates="1" xl2000="1" url="http://www.nowgoal.com/analysis/10898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61" name="Connection524" type="4" refreshedVersion="4" background="1" saveData="1">
    <webPr sourceData="1" parsePre="1" consecutive="1" textDates="1" xl2000="1" url="http://www.nowgoal.com/analysis/9913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62" name="Connection525" type="4" refreshedVersion="4" background="1" saveData="1">
    <webPr sourceData="1" parsePre="1" consecutive="1" textDates="1" xl2000="1" url="http://www.nowgoal.com/analysis/9947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63" name="Connection526" type="4" refreshedVersion="4" background="1" saveData="1">
    <webPr sourceData="1" parsePre="1" consecutive="1" textDates="1" xl2000="1" url="http://data.nowgoal.com/analysis.aspx?id=994387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64" name="Connection527" type="4" refreshedVersion="4" background="1" saveData="1">
    <webPr sourceData="1" parsePre="1" consecutive="1" textDates="1" xl2000="1" url="http://www.nowgoal.com/analysis/10774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65" name="Connection528" type="4" refreshedVersion="4" background="1" saveData="1">
    <webPr sourceData="1" parsePre="1" consecutive="1" textDates="1" xl2000="1" url="http://www.nowgoal.com/analysis/1082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66" name="Connection529" type="4" refreshedVersion="4" background="1" saveData="1">
    <webPr sourceData="1" parsePre="1" consecutive="1" textDates="1" xl2000="1" url="http://www.nowgoal.com/analysis/10822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67" name="Connection53" type="4" refreshedVersion="3" background="1" saveData="1">
    <webPr sourceData="1" parsePre="1" consecutive="1" textDates="1" xl2000="1" url="http://www.nowgoal.com/analysis/9893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68" name="Connection530" type="4" refreshedVersion="4" background="1" saveData="1">
    <webPr sourceData="1" parsePre="1" consecutive="1" textDates="1" xl2000="1" url="http://www.nowgoal.com/analysis/10822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69" name="Connection531" type="4" refreshedVersion="4" background="1" saveData="1">
    <webPr sourceData="1" parsePre="1" consecutive="1" textDates="1" xl2000="1" url="http://www.nowgoal.com/analysis/10897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70" name="Connection532" type="4" refreshedVersion="4" background="1" saveData="1">
    <webPr sourceData="1" parsePre="1" consecutive="1" textDates="1" xl2000="1" url="http://www.nowgoal.com/analysis/10919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71" name="Connection533" type="4" refreshedVersion="4" background="1" saveData="1">
    <webPr sourceData="1" parsePre="1" consecutive="1" textDates="1" xl2000="1" url="http://www.nowgoal.com/analysis/10897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72" name="Connection534" type="4" refreshedVersion="4" background="1" saveData="1">
    <webPr sourceData="1" parsePre="1" consecutive="1" textDates="1" xl2000="1" url="http://www.nowgoal.com/analysis/10904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73" name="Connection535" type="4" refreshedVersion="4" background="1" saveData="1">
    <webPr sourceData="1" parsePre="1" consecutive="1" textDates="1" xl2000="1" url="http://www.nowgoal.com/analysis/10822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74" name="Connection536" type="4" refreshedVersion="4" background="1" saveData="1">
    <webPr sourceData="1" parsePre="1" consecutive="1" textDates="1" xl2000="1" url="http://www.nowgoal.com/analysis/9940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75" name="Connection537" type="4" refreshedVersion="4" background="1" saveData="1">
    <webPr sourceData="1" parsePre="1" consecutive="1" textDates="1" xl2000="1" url="http://www.nowgoal.com/analysis/10901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76" name="Connection538" type="4" refreshedVersion="4" background="1" saveData="1">
    <webPr sourceData="1" parsePre="1" consecutive="1" textDates="1" xl2000="1" url="http://www.nowgoal.com/analysis/10852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77" name="Connection539" type="4" refreshedVersion="4" background="1" saveData="1">
    <webPr sourceData="1" parsePre="1" consecutive="1" textDates="1" xl2000="1" url="http://www.nowgoal.com/analysis/9943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78" name="Connection54" type="4" refreshedVersion="3" background="1" saveData="1">
    <webPr sourceData="1" parsePre="1" consecutive="1" textDates="1" xl2000="1" url="http://www.nowgoal.com/analysis/9893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79" name="Connection540" type="4" refreshedVersion="4" background="1" saveData="1">
    <webPr sourceData="1" parsePre="1" consecutive="1" textDates="1" xl2000="1" url="http://www.nowgoal.com/analysis/10284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80" name="Connection541" type="4" refreshedVersion="4" background="1" saveData="1">
    <webPr sourceData="1" parsePre="1" consecutive="1" textDates="1" xl2000="1" url="http://www.nowgoal.com/analysis/10392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81" name="Connection542" type="4" refreshedVersion="4" background="1" saveData="1">
    <webPr sourceData="1" parsePre="1" consecutive="1" textDates="1" xl2000="1" url="http://www.nowgoal.com/analysis/10921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82" name="Connection543" type="4" refreshedVersion="4" background="1" saveData="1">
    <webPr sourceData="1" parsePre="1" consecutive="1" textDates="1" xl2000="1" url="http://www.nowgoal.com/analysis/10906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83" name="Connection544" type="4" refreshedVersion="4" background="1" saveData="1">
    <webPr sourceData="1" parsePre="1" consecutive="1" textDates="1" xl2000="1" url="http://www.nowgoal.com/analysis/10906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84" name="Connection545" type="4" refreshedVersion="4" background="1" saveData="1">
    <webPr sourceData="1" parsePre="1" consecutive="1" textDates="1" xl2000="1" url="http://www.nowgoal.com/analysis/10906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85" name="Connection546" type="4" refreshedVersion="4" background="1" saveData="1">
    <webPr sourceData="1" parsePre="1" consecutive="1" textDates="1" xl2000="1" url="http://www.nowgoal.com/analysis/10465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86" name="Connection547" type="4" refreshedVersion="4" background="1" saveData="1">
    <webPr sourceData="1" parsePre="1" consecutive="1" textDates="1" xl2000="1" url="http://www.nowgoal.com/analysis/10920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87" name="Connection548" type="4" refreshedVersion="4" background="1" saveData="1">
    <webPr sourceData="1" parsePre="1" consecutive="1" textDates="1" xl2000="1" url="http://www.nowgoal.com/analysis/10701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88" name="Connection549" type="4" refreshedVersion="4" background="1" saveData="1">
    <webPr sourceData="1" parsePre="1" consecutive="1" textDates="1" xl2000="1" url="http://www.nowgoal.com/analysis/10701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89" name="Connection55" type="4" refreshedVersion="3" background="1" saveData="1">
    <webPr sourceData="1" parsePre="1" consecutive="1" textDates="1" xl2000="1" url="http://www.nowgoal.com/analysis/9893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90" name="Connection550" type="4" refreshedVersion="4" background="1" saveData="1">
    <webPr sourceData="1" parsePre="1" consecutive="1" textDates="1" xl2000="1" url="http://www.nowgoal.com/analysis/10701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91" name="Connection551" type="4" refreshedVersion="4" background="1" saveData="1">
    <webPr sourceData="1" parsePre="1" consecutive="1" textDates="1" xl2000="1" url="http://www.nowgoal.com/analysis/10284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92" name="Connection552" type="4" refreshedVersion="4" background="1" saveData="1">
    <webPr sourceData="1" parsePre="1" consecutive="1" textDates="1" xl2000="1" url="http://www.nowgoal.com/analysis/10899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93" name="Connection553" type="4" refreshedVersion="4" background="1" saveData="1">
    <webPr sourceData="1" parsePre="1" consecutive="1" textDates="1" xl2000="1" url="http://www.nowgoal.com/analysis/10921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94" name="Connection554" type="4" refreshedVersion="4" background="1" saveData="1">
    <webPr sourceData="1" parsePre="1" consecutive="1" textDates="1" xl2000="1" url="http://www.nowgoal.com/analysis/10392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95" name="Connection555" type="4" refreshedVersion="4" background="1" saveData="1">
    <webPr sourceData="1" parsePre="1" consecutive="1" textDates="1" xl2000="1" url="http://www.nowgoal.com/analysis/10906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96" name="Connection556" type="4" refreshedVersion="4" background="1" saveData="1">
    <webPr sourceData="1" parsePre="1" consecutive="1" textDates="1" xl2000="1" url="http://www.nowgoal.com/analysis/9962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97" name="Connection557" type="4" refreshedVersion="4" background="1" saveData="1">
    <webPr sourceData="1" parsePre="1" consecutive="1" textDates="1" xl2000="1" url="http://www.nowgoal.com/analysis/9943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98" name="Connection558" type="4" refreshedVersion="4" background="1" saveData="1">
    <webPr sourceData="1" parsePre="1" consecutive="1" textDates="1" xl2000="1" url="http://www.nowgoal.com/analysis/9947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599" name="Connection559" type="4" refreshedVersion="4" background="1" saveData="1">
    <webPr sourceData="1" parsePre="1" consecutive="1" textDates="1" xl2000="1" url="http://www.nowgoal.com/analysis/9877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00" name="Connection56" type="4" refreshedVersion="3" background="1" saveData="1">
    <webPr sourceData="1" parsePre="1" consecutive="1" textDates="1" xl2000="1" url="http://www.nowgoal.com/analysis/9893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01" name="Connection560" type="4" refreshedVersion="4" background="1" saveData="1">
    <webPr sourceData="1" parsePre="1" consecutive="1" textDates="1" xl2000="1" url="http://www.nowgoal.com/analysis/9943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02" name="Connection561" type="4" refreshedVersion="4" background="1" saveData="1">
    <webPr sourceData="1" parsePre="1" consecutive="1" textDates="1" xl2000="1" url="http://www.nowgoal.com/analysis/9877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03" name="Connection562" type="4" refreshedVersion="4" background="1" saveData="1">
    <webPr sourceData="1" parsePre="1" consecutive="1" textDates="1" xl2000="1" url="http://www.nowgoal.com/analysis/9910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04" name="Connection563" type="4" refreshedVersion="4" background="1" saveData="1">
    <webPr sourceData="1" parsePre="1" consecutive="1" textDates="1" xl2000="1" url="http://www.nowgoal.com/analysis/9910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05" name="Connection564" type="4" refreshedVersion="4" background="1" saveData="1">
    <webPr sourceData="1" parsePre="1" consecutive="1" textDates="1" xl2000="1" url="http://www.nowgoal.com/analysis/99100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06" name="Connection565" type="4" refreshedVersion="4" background="1" saveData="1">
    <webPr sourceData="1" parsePre="1" consecutive="1" textDates="1" xl2000="1" url="http://www.nowgoal.com/analysis/10318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07" name="Connection566" type="4" refreshedVersion="4" background="1" saveData="1">
    <webPr sourceData="1" parsePre="1" consecutive="1" textDates="1" xl2000="1" url="http://www.nowgoal.com/analysis/10171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08" name="Connection567" type="4" refreshedVersion="4" background="1" saveData="1">
    <webPr sourceData="1" parsePre="1" consecutive="1" textDates="1" xl2000="1" url="http://www.nowgoal.com/analysis/10171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09" name="Connection568" type="4" refreshedVersion="4" background="1" saveData="1">
    <webPr sourceData="1" parsePre="1" consecutive="1" textDates="1" xl2000="1" url="http://www.nowgoal.com/analysis/10171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10" name="Connection569" type="4" refreshedVersion="4" background="1" saveData="1">
    <webPr sourceData="1" parsePre="1" consecutive="1" textDates="1" xl2000="1" url="http://www.nowgoal.com/analysis/10171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11" name="Connection57" type="4" refreshedVersion="3" background="1" saveData="1">
    <webPr sourceData="1" parsePre="1" consecutive="1" textDates="1" xl2000="1" url="http://www.nowgoal.com/analysis/9893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12" name="Connection570" type="4" refreshedVersion="4" background="1" saveData="1">
    <webPr sourceData="1" parsePre="1" consecutive="1" textDates="1" xl2000="1" url="http://www.nowgoal.com/analysis/10167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13" name="Connection571" type="4" refreshedVersion="4" background="1" saveData="1">
    <webPr sourceData="1" parsePre="1" consecutive="1" textDates="1" xl2000="1" url="http://www.nowgoal.com/analysis/9971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14" name="Connection572" type="4" refreshedVersion="4" background="1" saveData="1">
    <webPr sourceData="1" parsePre="1" consecutive="1" textDates="1" xl2000="1" url="http://www.nowgoal.com/analysis/10919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15" name="Connection573" type="4" refreshedVersion="4" background="1" saveData="1">
    <webPr sourceData="1" parsePre="1" consecutive="1" textDates="1" xl2000="1" url="http://www.nowgoal.com/analysis/10844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16" name="Connection574" type="4" refreshedVersion="4" background="1" saveData="1">
    <webPr sourceData="1" parsePre="1" consecutive="1" textDates="1" xl2000="1" url="http://www.nowgoal.com/analysis/10844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17" name="Connection575" type="4" refreshedVersion="4" background="1" saveData="1">
    <webPr sourceData="1" parsePre="1" consecutive="1" textDates="1" xl2000="1" url="http://www.nowgoal.com/analysis/10167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18" name="Connection576" type="4" refreshedVersion="4" background="1" saveData="1">
    <webPr sourceData="1" parsePre="1" consecutive="1" textDates="1" xl2000="1" url="http://www.nowgoal.com/analysis/10171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19" name="Connection577" type="4" refreshedVersion="4" background="1" saveData="1">
    <webPr sourceData="1" parsePre="1" consecutive="1" textDates="1" xl2000="1" url="http://www.nowgoal.com/analysis/10094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20" name="Connection578" type="4" refreshedVersion="4" background="1" saveData="1">
    <webPr sourceData="1" parsePre="1" consecutive="1" textDates="1" xl2000="1" url="http://www.nowgoal.com/analysis/10094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21" name="Connection579" type="4" refreshedVersion="4" background="1" saveData="1">
    <webPr sourceData="1" parsePre="1" consecutive="1" textDates="1" xl2000="1" url="http://www.nowgoal.com/analysis/10318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22" name="Connection58" type="4" refreshedVersion="3" background="1" saveData="1">
    <webPr sourceData="1" parsePre="1" consecutive="1" textDates="1" xl2000="1" url="http://www.nowgoal.com/analysis/9898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23" name="Connection580" type="4" refreshedVersion="4" background="1" saveData="1">
    <webPr sourceData="1" parsePre="1" consecutive="1" textDates="1" xl2000="1" url="http://www.nowgoal.com/analysis/9940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24" name="Connection581" type="4" refreshedVersion="4" background="1" saveData="1">
    <webPr sourceData="1" parsePre="1" consecutive="1" textDates="1" xl2000="1" url="http://www.nowgoal.com/analysis/9873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25" name="Connection582" type="4" refreshedVersion="4" background="1" saveData="1">
    <webPr sourceData="1" parsePre="1" consecutive="1" textDates="1" xl2000="1" url="http://www.nowgoal.com/analysis/9967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26" name="Connection583" type="4" refreshedVersion="4" background="1" saveData="1">
    <webPr sourceData="1" parsePre="1" consecutive="1" textDates="1" xl2000="1" url="http://www.nowgoal.com/analysis/9967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27" name="Connection584" type="4" refreshedVersion="4" background="1" saveData="1">
    <webPr sourceData="1" parsePre="1" consecutive="1" textDates="1" xl2000="1" url="http://www.nowgoal.com/analysis/9967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28" name="Connection585" type="4" refreshedVersion="4" background="1" saveData="1">
    <webPr sourceData="1" parsePre="1" consecutive="1" textDates="1" xl2000="1" url="http://www.nowgoal.com/analysis/10844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29" name="Connection586" type="4" refreshedVersion="4" background="1" saveData="1">
    <webPr sourceData="1" parsePre="1" consecutive="1" textDates="1" xl2000="1" url="http://www.nowgoal.com/analysis/9956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30" name="Connection587" type="4" refreshedVersion="4" background="1" saveData="1">
    <webPr sourceData="1" parsePre="1" consecutive="1" textDates="1" xl2000="1" url="http://www.nowgoal.com/analysis/9956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31" name="Connection588" type="4" refreshedVersion="4" background="1" saveData="1">
    <webPr sourceData="1" parsePre="1" consecutive="1" textDates="1" xl2000="1" url="http://www.nowgoal.com/analysis/9877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32" name="Connection589" type="4" refreshedVersion="4" background="1" saveData="1">
    <webPr sourceData="1" parsePre="1" consecutive="1" textDates="1" xl2000="1" url="http://www.nowgoal.com/analysis/10029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33" name="Connection59" type="4" refreshedVersion="3" background="1" saveData="1">
    <webPr sourceData="1" parsePre="1" consecutive="1" textDates="1" xl2000="1" url="http://www.nowgoal.com/analysis/9898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34" name="Connection590" type="4" refreshedVersion="4" background="1" saveData="1">
    <webPr sourceData="1" parsePre="1" consecutive="1" textDates="1" xl2000="1" url="http://www.nowgoal.com/analysis/9947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35" name="Connection591" type="4" refreshedVersion="4" background="1" saveData="1">
    <webPr sourceData="1" parsePre="1" consecutive="1" textDates="1" xl2000="1" url="http://www.nowgoal.com/analysis/9940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36" name="Connection592" type="4" refreshedVersion="4" background="1" saveData="1">
    <webPr sourceData="1" parsePre="1" consecutive="1" textDates="1" xl2000="1" url="http://www.nowgoal.com/analysis/9940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37" name="Connection593" type="4" refreshedVersion="4" background="1" saveData="1">
    <webPr sourceData="1" parsePre="1" consecutive="1" textDates="1" xl2000="1" url="http://www.nowgoal.com/analysis/10318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38" name="Connection594" type="4" refreshedVersion="4" background="1" saveData="1">
    <webPr sourceData="1" parsePre="1" consecutive="1" textDates="1" xl2000="1" url="http://www.nowgoal.com/analysis/10318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39" name="Connection595" type="4" refreshedVersion="4" background="1" saveData="1">
    <webPr sourceData="1" parsePre="1" consecutive="1" textDates="1" xl2000="1" url="http://www.nowgoal.com/analysis/10318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40" name="Connection596" type="4" refreshedVersion="4" background="1" saveData="1">
    <webPr sourceData="1" parsePre="1" consecutive="1" textDates="1" xl2000="1" url="http://www.nowgoal.com/analysis/10318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41" name="Connection597" type="4" refreshedVersion="4" background="1" saveData="1">
    <webPr sourceData="1" parsePre="1" consecutive="1" textDates="1" xl2000="1" url="http://www.nowgoal.com/analysis/100941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42" name="Connection598" type="4" refreshedVersion="4" background="1" saveData="1">
    <webPr sourceData="1" parsePre="1" consecutive="1" textDates="1" xl2000="1" url="http://www.nowgoal.com/analysis/9873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43" name="Connection599" type="4" refreshedVersion="4" background="1" saveData="1">
    <webPr sourceData="1" parsePre="1" consecutive="1" textDates="1" xl2000="1" url="http://www.nowgoal.com/analysis/9913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44" name="Connection6" type="4" refreshedVersion="3" background="1" saveData="1">
    <webPr sourceData="1" parsePre="1" consecutive="1" textDates="1" xl2000="1" url="http://www.nowgoal.com/analysis/9940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45" name="Connection60" type="4" refreshedVersion="3" background="1" saveData="1">
    <webPr sourceData="1" parsePre="1" consecutive="1" textDates="1" xl2000="1" url="http://www.nowgoal.com/analysis/9898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46" name="Connection600" type="4" refreshedVersion="4" background="1" saveData="1">
    <webPr sourceData="1" parsePre="1" consecutive="1" textDates="1" xl2000="1" url="http://www.nowgoal.com/analysis/9956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47" name="Connection601" type="4" refreshedVersion="4" background="1" saveData="1">
    <webPr sourceData="1" parsePre="1" consecutive="1" textDates="1" xl2000="1" url="http://www.nowgoal.com/analysis/10844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48" name="Connection602" type="4" refreshedVersion="4" background="1" saveData="1">
    <webPr sourceData="1" parsePre="1" consecutive="1" textDates="1" xl2000="1" url="http://www.nowgoal.com/analysis/10029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49" name="Connection603" type="4" refreshedVersion="4" background="1" saveData="1">
    <webPr sourceData="1" parsePre="1" consecutive="1" textDates="1" xl2000="1" url="http://www.nowgoal.com/analysis/9940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50" name="Connection604" type="4" refreshedVersion="4" background="1" saveData="1">
    <webPr sourceData="1" parsePre="1" consecutive="1" textDates="1" xl2000="1" url="http://www.nowgoal.com/analysis/10167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51" name="Connection605" type="4" refreshedVersion="4" background="1" saveData="1">
    <webPr sourceData="1" parsePre="1" consecutive="1" textDates="1" xl2000="1" url="http://www.nowgoal.com/analysis/9877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52" name="Connection606" type="4" refreshedVersion="4" background="1" saveData="1">
    <webPr sourceData="1" parsePre="1" consecutive="1" textDates="1" xl2000="1" url="http://www.nowgoal.com/analysis/10171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53" name="Connection607" type="4" refreshedVersion="4" background="1" saveData="1">
    <webPr sourceData="1" parsePre="1" consecutive="1" textDates="1" xl2000="1" url="http://www.nowgoal.com/analysis/10171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54" name="Connection608" type="4" refreshedVersion="4" background="1" saveData="1">
    <webPr sourceData="1" parsePre="1" consecutive="1" textDates="1" xl2000="1" url="http://www.nowgoal.com/analysis/10171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55" name="Connection609" type="4" refreshedVersion="4" background="1" saveData="1">
    <webPr sourceData="1" parsePre="1" consecutive="1" textDates="1" xl2000="1" url="http://www.nowgoal.com/analysis/10075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56" name="Connection61" type="4" refreshedVersion="3" background="1" saveData="1">
    <webPr sourceData="1" parsePre="1" consecutive="1" textDates="1" xl2000="1" url="http://www.nowgoal.com/analysis/9898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57" name="Connection610" type="4" refreshedVersion="4" background="1" saveData="1">
    <webPr sourceData="1" parsePre="1" consecutive="1" textDates="1" xl2000="1" url="http://www.nowgoal.com/analysis/10075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58" name="Connection611" type="4" refreshedVersion="4" background="1" saveData="1">
    <webPr sourceData="1" parsePre="1" consecutive="1" textDates="1" xl2000="1" url="http://www.nowgoal.com/analysis/10075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59" name="Connection612" type="4" refreshedVersion="4" background="1" saveData="1">
    <webPr sourceData="1" parsePre="1" consecutive="1" textDates="1" xl2000="1" url="http://www.nowgoal.com/analysis/10075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60" name="Connection613" type="4" refreshedVersion="4" background="1" saveData="1">
    <webPr sourceData="1" parsePre="1" consecutive="1" textDates="1" xl2000="1" url="http://www.nowgoal.com/analysis/10075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61" name="Connection614" type="4" refreshedVersion="4" background="1" saveData="1">
    <webPr sourceData="1" parsePre="1" consecutive="1" textDates="1" xl2000="1" url="http://www.nowgoal.com/analysis/9873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62" name="Connection615" type="4" refreshedVersion="4" background="1" saveData="1">
    <webPr sourceData="1" parsePre="1" consecutive="1" textDates="1" xl2000="1" url="http://www.nowgoal.com/analysis/9913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63" name="Connection616" type="4" refreshedVersion="4" background="1" saveData="1">
    <webPr sourceData="1" parsePre="1" consecutive="1" textDates="1" xl2000="1" url="http://www.nowgoal.com/analysis/10365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64" name="Connection617" type="4" refreshedVersion="4" background="1" saveData="1">
    <webPr sourceData="1" parsePre="1" consecutive="1" textDates="1" xl2000="1" url="http://www.nowgoal.com/analysis/9947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65" name="Connection618" type="4" refreshedVersion="4" background="1" saveData="1">
    <webPr sourceData="1" parsePre="1" consecutive="1" textDates="1" xl2000="1" url="http://www.nowgoal.com/analysis/100941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66" name="Connection619" type="4" refreshedVersion="4" background="1" saveData="1">
    <webPr sourceData="1" parsePre="1" consecutive="1" textDates="1" xl2000="1" url="http://www.nowgoal.com/analysis/10171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67" name="Connection62" type="4" refreshedVersion="3" background="1" saveData="1">
    <webPr sourceData="1" parsePre="1" consecutive="1" textDates="1" xl2000="1" url="http://www.nowgoal.com/analysis/9898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68" name="Connection620" type="4" refreshedVersion="4" background="1" saveData="1">
    <webPr sourceData="1" parsePre="1" consecutive="1" textDates="1" xl2000="1" url="http://www.nowgoal.com/analysis/10029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69" name="Connection621" type="4" refreshedVersion="4" background="1" saveData="1">
    <webPr sourceData="1" parsePre="1" consecutive="1" textDates="1" xl2000="1" url="http://www.nowgoal.com/analysis/10167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70" name="Connection622" type="4" refreshedVersion="4" background="1" saveData="1">
    <webPr sourceData="1" parsePre="1" consecutive="1" textDates="1" xl2000="1" url="http://www.nowgoal.com/analysis/10171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71" name="Connection623" type="4" refreshedVersion="4" background="1" saveData="1">
    <webPr sourceData="1" parsePre="1" consecutive="1" textDates="1" xl2000="1" url="http://www.nowgoal.com/analysis/10075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72" name="Connection624" type="4" refreshedVersion="4" background="1" saveData="1">
    <webPr sourceData="1" parsePre="1" consecutive="1" textDates="1" xl2000="1" url="http://www.nowgoal.com/analysis/9947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73" name="Connection625" type="4" refreshedVersion="4" background="1" saveData="1">
    <webPr sourceData="1" parsePre="1" consecutive="1" textDates="1" xl2000="1" url="http://www.nowgoal.com/analysis/10318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74" name="Connection626" type="4" refreshedVersion="4" background="1" saveData="1">
    <webPr sourceData="1" parsePre="1" consecutive="1" textDates="1" xl2000="1" url="http://www.nowgoal.com/analysis/10167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75" name="Connection627" type="4" refreshedVersion="4" background="1" saveData="1">
    <webPr sourceData="1" parsePre="1" consecutive="1" textDates="1" xl2000="1" url="http://www.nowgoal.com/analysis/9877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76" name="Connection628" type="4" refreshedVersion="4" background="1" saveData="1">
    <webPr sourceData="1" parsePre="1" consecutive="1" textDates="1" xl2000="1" url="http://www.nowgoal.com/analysis/10075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77" name="Connection629" type="4" refreshedVersion="4" background="1" saveData="1">
    <webPr sourceData="1" parsePre="1" consecutive="1" textDates="1" xl2000="1" url="http://www.nowgoal.com/analysis/9962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78" name="Connection63" type="4" refreshedVersion="3" background="1" saveData="1">
    <webPr sourceData="1" parsePre="1" consecutive="1" textDates="1" xl2000="1" url="http://www.nowgoal.com/analysis/98987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79" name="Connection630" type="4" refreshedVersion="4" background="1" saveData="1">
    <webPr sourceData="1" parsePre="1" consecutive="1" textDates="1" xl2000="1" url="http://www.nowgoal.com/analysis/9962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80" name="Connection631" type="4" refreshedVersion="4" background="1" saveData="1">
    <webPr sourceData="1" parsePre="1" consecutive="1" textDates="1" xl2000="1" url="http://www.nowgoal.net/analysis/10167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81" name="Connection632" type="4" refreshedVersion="4" background="1" saveData="1">
    <webPr sourceData="1" parsePre="1" consecutive="1" textDates="1" xl2000="1" url="http://www.nowgoal.net/analysis/10318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82" name="Connection633" type="4" refreshedVersion="4" background="1" saveData="1">
    <webPr sourceData="1" parsePre="1" consecutive="1" textDates="1" xl2000="1" url="http://www.nowgoal.net/analysis/9943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83" name="Connection634" type="4" refreshedVersion="4" background="1" saveData="1">
    <webPr sourceData="1" parsePre="1" consecutive="1" textDates="1" xl2000="1" url="http://www.nowgoal.net/analysis/10094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84" name="Connection635" type="4" refreshedVersion="4" background="1" saveData="1">
    <webPr sourceData="1" parsePre="1" consecutive="1" textDates="1" xl2000="1" url="http://www.nowgoal.net/analysis/9943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85" name="Connection636" type="4" refreshedVersion="4" background="1" saveData="1">
    <webPr sourceData="1" parsePre="1" consecutive="1" textDates="1" xl2000="1" url="http://www.nowgoal.net/analysis/10075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86" name="Connection637" type="4" refreshedVersion="4" background="1" saveData="1">
    <webPr sourceData="1" parsePre="1" consecutive="1" textDates="1" xl2000="1" url="http://www.nowgoal.net/analysis/9943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87" name="Connection638" type="4" refreshedVersion="4" background="1" saveData="1">
    <webPr sourceData="1" parsePre="1" consecutive="1" textDates="1" xl2000="1" url="http://www.nowgoal.net/analysis/9943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88" name="Connection639" type="4" refreshedVersion="4" background="1" saveData="1">
    <webPr sourceData="1" parsePre="1" consecutive="1" textDates="1" xl2000="1" url="http://www.nowgoal.net/analysis/9943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89" name="Connection64" type="4" refreshedVersion="3" background="1" saveData="1">
    <webPr sourceData="1" parsePre="1" consecutive="1" textDates="1" xl2000="1" url="http://www.nowgoal.com/analysis/9898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90" name="Connection640" type="4" refreshedVersion="4" background="1" saveData="1">
    <webPr sourceData="1" parsePre="1" consecutive="1" textDates="1" xl2000="1" url="http://www.nowgoal.net/analysis/10037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91" name="Connection641" type="4" refreshedVersion="4" background="1" saveData="1">
    <webPr sourceData="1" parsePre="1" consecutive="1" textDates="1" xl2000="1" url="http://www.nowgoal.net/analysis/9893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92" name="Connection642" type="4" refreshedVersion="4" background="1" saveData="1">
    <webPr sourceData="1" parsePre="1" consecutive="1" textDates="1" xl2000="1" url="http://www.nowgoal.net/analysis/9967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93" name="Connection643" type="4" refreshedVersion="4" background="1" saveData="1">
    <webPr sourceData="1" parsePre="1" consecutive="1" textDates="1" xl2000="1" url="http://www.nowgoal.net/analysis/9943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94" name="Connection644" type="4" refreshedVersion="4" background="1" saveData="1">
    <webPr sourceData="1" parsePre="1" consecutive="1" textDates="1" xl2000="1" url="http://www.nowgoal.net/analysis/10384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95" name="Connection645" type="4" refreshedVersion="4" background="1" saveData="1">
    <webPr sourceData="1" parsePre="1" consecutive="1" textDates="1" xl2000="1" url="http://www.nowgoal.net/analysis/9910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96" name="Connection646" type="4" refreshedVersion="4" background="1" saveData="1">
    <webPr sourceData="1" parsePre="1" consecutive="1" textDates="1" xl2000="1" url="http://www.nowgoal.net/analysis/9944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97" name="Connection647" type="4" refreshedVersion="4" background="1" saveData="1">
    <webPr sourceData="1" parsePre="1" consecutive="1" textDates="1" xl2000="1" url="http://www.nowgoal.net/analysis/9943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98" name="Connection648" type="4" refreshedVersion="4" background="1" saveData="1">
    <webPr sourceData="1" parsePre="1" consecutive="1" textDates="1" xl2000="1" url="http://www.nowgoal.net/analysis/10159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699" name="Connection649" type="4" refreshedVersion="4" background="1" saveData="1">
    <webPr sourceData="1" parsePre="1" consecutive="1" textDates="1" xl2000="1" url="http://www.nowgoal.net/analysis/10932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00" name="Connection65" type="4" refreshedVersion="3" background="1" saveData="1">
    <webPr sourceData="1" parsePre="1" consecutive="1" textDates="1" xl2000="1" url="http://www.nowgoal.com/analysis/9898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01" name="Connection650" type="4" refreshedVersion="4" background="1" saveData="1">
    <webPr sourceData="1" parsePre="1" consecutive="1" textDates="1" xl2000="1" url="http://www.nowgoal.net/analysis/10654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02" name="Connection651" type="4" refreshedVersion="4" background="1" saveData="1">
    <webPr sourceData="1" parsePre="1" consecutive="1" textDates="1" xl2000="1" url="http://www.nowgoal.net/analysis/9913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03" name="Connection652" type="4" refreshedVersion="4" background="1" saveData="1">
    <webPr sourceData="1" parsePre="1" consecutive="1" textDates="1" xl2000="1" url="http://www.nowgoal.net/analysis/9967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04" name="Connection653" type="4" refreshedVersion="4" background="1" saveData="1">
    <webPr sourceData="1" parsePre="1" consecutive="1" textDates="1" xl2000="1" url="http://www.nowgoal.net/analysis/9944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05" name="Connection654" type="4" refreshedVersion="4" background="1" saveData="1">
    <webPr sourceData="1" parsePre="1" consecutive="1" textDates="1" xl2000="1" url="http://www.nowgoal.net/analysis/10465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06" name="Connection655" type="4" refreshedVersion="4" background="1" saveData="1">
    <webPr sourceData="1" parsePre="1" consecutive="1" textDates="1" xl2000="1" url="http://www.nowgoal.net/analysis/10926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07" name="Connection656" type="4" refreshedVersion="4" background="1" saveData="1">
    <webPr sourceData="1" parsePre="1" consecutive="1" textDates="1" xl2000="1" url="http://www.nowgoal.net/analysis/10926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08" name="Connection657" type="4" refreshedVersion="4" background="1" saveData="1">
    <webPr sourceData="1" parsePre="1" consecutive="1" textDates="1" xl2000="1" url="http://www.nowgoal.net/analysis/9873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09" name="Connection658" type="4" refreshedVersion="4" background="1" saveData="1">
    <webPr sourceData="1" parsePre="1" consecutive="1" textDates="1" xl2000="1" url="http://www.nowgoal.net/analysis/9873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10" name="Connection659" type="4" refreshedVersion="4" background="1" saveData="1">
    <webPr sourceData="1" parsePre="1" consecutive="1" textDates="1" xl2000="1" url="http://www.nowgoal.net/analysis/98881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11" name="Connection66" type="4" refreshedVersion="3" background="1" saveData="1">
    <webPr sourceData="1" parsePre="1" consecutive="1" textDates="1" xl2000="1" url="http://www.nowgoal.com/analysis/9898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12" name="Connection660" type="4" refreshedVersion="4" background="1" saveData="1">
    <webPr sourceData="1" parsePre="1" consecutive="1" textDates="1" xl2000="1" url="http://www.nowgoal.net/analysis/9888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13" name="Connection661" type="4" refreshedVersion="4" background="1" saveData="1">
    <webPr sourceData="1" parsePre="1" consecutive="1" textDates="1" xl2000="1" url="http://www.nowgoal.net/analysis/10873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14" name="Connection662" type="4" refreshedVersion="4" background="1" saveData="1">
    <webPr sourceData="1" parsePre="1" consecutive="1" textDates="1" xl2000="1" url="http://www.nowgoal.net/analysis/9873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15" name="Connection663" type="4" refreshedVersion="4" background="1" saveData="1">
    <webPr sourceData="1" parsePre="1" consecutive="1" textDates="1" xl2000="1" url="http://www.nowgoal.net/analysis/9873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16" name="Connection664" type="4" refreshedVersion="4" background="1" saveData="1">
    <webPr sourceData="1" parsePre="1" consecutive="1" textDates="1" xl2000="1" url="http://www.nowgoal.net/analysis/9873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17" name="Connection665" type="4" refreshedVersion="4" background="1" saveData="1">
    <webPr sourceData="1" parsePre="1" consecutive="1" textDates="1" xl2000="1" url="http://www.nowgoal.net/analysis/9873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18" name="Connection666" type="4" refreshedVersion="4" background="1" saveData="1">
    <webPr sourceData="1" parsePre="1" consecutive="1" textDates="1" xl2000="1" url="http://www.nowgoal.net/analysis/9928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19" name="Connection667" type="4" refreshedVersion="4" background="1" saveData="1">
    <webPr sourceData="1" parsePre="1" consecutive="1" textDates="1" xl2000="1" url="http://www.nowgoal.net/analysis/9888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20" name="Connection668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21" name="Connection669" type="4" refreshedVersion="4" background="1" saveData="1">
    <webPr sourceData="1" parsePre="1" consecutive="1" textDates="1" xl2000="1" url="http://www.nowgoal.net/analysis/10849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22" name="Connection67" type="4" refreshedVersion="3" background="1" saveData="1">
    <webPr sourceData="1" parsePre="1" consecutive="1" textDates="1" xl2000="1" url="http://www.nowgoal.com/analysis/9898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23" name="Connection670" type="4" refreshedVersion="4" background="1" saveData="1">
    <webPr sourceData="1" parsePre="1" consecutive="1" textDates="1" xl2000="1" url="http://www.nowgoal.net/analysis/9873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24" name="Connection671" type="4" refreshedVersion="4" background="1" saveData="1">
    <webPr sourceData="1" parsePre="1" consecutive="1" textDates="1" xl2000="1" url="http://www.nowgoal.net/analysis/9873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25" name="Connection672" type="4" refreshedVersion="4" background="1" saveData="1">
    <webPr sourceData="1" parsePre="1" consecutive="1" textDates="1" xl2000="1" url="http://www.nowgoal.net/analysis/10880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26" name="Connection673" type="4" refreshedVersion="4" background="1" saveData="1">
    <webPr sourceData="1" parsePre="1" consecutive="1" textDates="1" xl2000="1" url="http://www.nowgoal.net/analysis/10880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27" name="Connection674" type="4" refreshedVersion="4" background="1" saveData="1">
    <webPr sourceData="1" parsePre="1" consecutive="1" textDates="1" xl2000="1" url="http://www.nowgoal.net/analysis/10873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28" name="Connection675" type="4" refreshedVersion="4" background="1" saveData="1">
    <webPr sourceData="1" parsePre="1" consecutive="1" textDates="1" xl2000="1" url="http://www.nowgoal.net/analysis/10812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29" name="Connection676" type="4" refreshedVersion="4" background="1" saveData="1">
    <webPr sourceData="1" parsePre="1" consecutive="1" textDates="1" xl2000="1" url="http://www.nowgoal.net/analysis/10899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30" name="Connection677" type="4" refreshedVersion="4" background="1" saveData="1">
    <webPr sourceData="1" parsePre="1" consecutive="1" textDates="1" xl2000="1" url="http://www.nowgoal.net/analysis/1093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31" name="Connection678" type="4" refreshedVersion="4" background="1" saveData="1">
    <webPr sourceData="1" parsePre="1" consecutive="1" textDates="1" xl2000="1" url="http://www.nowgoal.net/analysis/10318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32" name="Connection679" type="4" refreshedVersion="4" background="1" saveData="1">
    <webPr sourceData="1" parsePre="1" consecutive="1" textDates="1" xl2000="1" url="http://www.nowgoal.net/analysis/10926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33" name="Connection68" type="4" refreshedVersion="3" background="1" saveData="1">
    <webPr sourceData="1" parsePre="1" consecutive="1" textDates="1" xl2000="1" url="http://www.nowgoal.com/analysis/9898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34" name="Connection680" type="4" refreshedVersion="4" background="1" saveData="1">
    <webPr sourceData="1" parsePre="1" consecutive="1" textDates="1" xl2000="1" url="http://www.nowgoal.net/analysis/10126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35" name="Connection681" type="4" refreshedVersion="4" background="1" saveData="1">
    <webPr sourceData="1" parsePre="1" consecutive="1" textDates="1" xl2000="1" url="http://www.nowgoal.net/analysis/10880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36" name="Connection682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37" name="Connection683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38" name="Connection684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39" name="Connection685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40" name="Connection686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41" name="Connection687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42" name="Connection688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43" name="Connection689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44" name="Connection69" type="4" refreshedVersion="3" background="1" saveData="1">
    <webPr sourceData="1" parsePre="1" consecutive="1" textDates="1" xl2000="1" url="http://www.nowgoal.com/analysis/9898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45" name="Connection690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46" name="Connection691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47" name="Connection692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48" name="Connection693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49" name="Connection694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50" name="Connection695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51" name="Connection696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52" name="Connection697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53" name="Connection698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54" name="Connection699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55" name="Connection7" type="4" refreshedVersion="3" background="1" saveData="1">
    <webPr sourceData="1" parsePre="1" consecutive="1" textDates="1" xl2000="1" url="http://www.nowgoal.com/analysis/9909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56" name="Connection70" type="4" refreshedVersion="3" background="1" saveData="1">
    <webPr sourceData="1" parsePre="1" consecutive="1" textDates="1" xl2000="1" url="http://www.nowgoal.com/analysis/9898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57" name="Connection700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58" name="Connection701" type="4" refreshedVersion="4" background="1" saveData="1">
    <webPr sourceData="1" parsePre="1" consecutive="1" textDates="1" xl2000="1" url="http://www.nowgoal.net/analysis/10899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59" name="Connection702" type="4" refreshedVersion="4" background="1" saveData="1">
    <webPr sourceData="1" parsePre="1" consecutive="1" textDates="1" xl2000="1" url="http://data.nowgoal.com/analysis.aspx?id=108857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60" name="Connection703" type="4" refreshedVersion="4" background="1" saveData="1">
    <webPr sourceData="1" parsePre="1" consecutive="1" textDates="1" xl2000="1" url="http://data.nowgoal.com/analysis.aspx?id=108857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61" name="Connection704" type="4" refreshedVersion="4" background="1" saveData="1">
    <webPr sourceData="1" parsePre="1" consecutive="1" textDates="1" xl2000="1" url="http://data.nowgoal.com/analysis.aspx?id=108857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62" name="Connection705" type="4" refreshedVersion="4" background="1" saveData="1">
    <webPr sourceData="1" parsePre="1" consecutive="1" textDates="1" xl2000="1" url="http://www.nowgoal.net/analysis/10873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63" name="Connection706" type="4" refreshedVersion="4" background="1" saveData="1">
    <webPr sourceData="1" parsePre="1" consecutive="1" textDates="1" xl2000="1" url="http://www.nowgoal.net/analysis/9873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64" name="Connection707" type="4" refreshedVersion="4" background="1" saveData="1">
    <webPr sourceData="1" parsePre="1" consecutive="1" textDates="1" xl2000="1" url="http://www.nowgoal.net/analysis/9873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65" name="Connection708" type="4" refreshedVersion="4" background="1" saveData="1">
    <webPr sourceData="1" parsePre="1" consecutive="1" textDates="1" xl2000="1" url="http://www.nowgoal.net/analysis/9873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66" name="Connection709" type="4" refreshedVersion="4" background="1" saveData="1">
    <webPr sourceData="1" parsePre="1" consecutive="1" textDates="1" xl2000="1" url="http://www.nowgoal.net/analysis/9888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67" name="Connection71" type="4" refreshedVersion="3" background="1" saveData="1">
    <webPr sourceData="1" parsePre="1" consecutive="1" textDates="1" xl2000="1" url="http://www.nowgoal.com/analysis/10244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68" name="Connection710" type="4" refreshedVersion="4" background="1" saveData="1">
    <webPr sourceData="1" parsePre="1" consecutive="1" textDates="1" xl2000="1" url="http://www.nowgoal.net/analysis/9928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69" name="Connection711" type="4" refreshedVersion="4" background="1" saveData="1">
    <webPr sourceData="1" parsePre="1" consecutive="1" textDates="1" xl2000="1" url="http://www.nowgoal.net/analysis/10932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70" name="Connection712" type="4" refreshedVersion="4" background="1" saveData="1">
    <webPr sourceData="1" parsePre="1" consecutive="1" textDates="1" xl2000="1" url="http://www.nowgoal.net/analysis/10849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71" name="Connection713" type="4" refreshedVersion="4" background="1" saveData="1">
    <webPr sourceData="1" parsePre="1" consecutive="1" textDates="1" xl2000="1" url="http://www.nowgoal.net/analysis/9873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72" name="Connection714" type="4" refreshedVersion="4" background="1" saveData="1">
    <webPr sourceData="1" parsePre="1" consecutive="1" textDates="1" xl2000="1" url="http://www.nowgoal.net/analysis/9873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73" name="Connection715" type="4" refreshedVersion="4" background="1" saveData="1">
    <webPr sourceData="1" parsePre="1" consecutive="1" textDates="1" xl2000="1" url="http://www.nowgoal.net/analysis/10880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74" name="Connection716" type="4" refreshedVersion="4" background="1" saveData="1">
    <webPr sourceData="1" parsePre="1" consecutive="1" textDates="1" xl2000="1" url="http://www.nowgoal.net/analysis/10873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75" name="Connection717" type="4" refreshedVersion="4" background="1" saveData="1">
    <webPr sourceData="1" parsePre="1" consecutive="1" textDates="1" xl2000="1" url="http://www.nowgoal.net/analysis/10873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76" name="Connection718" type="4" refreshedVersion="4" background="1" saveData="1">
    <webPr sourceData="1" parsePre="1" consecutive="1" textDates="1" xl2000="1" url="http://www.nowgoal.net/analysis/10932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77" name="Connection719" type="4" refreshedVersion="4" background="1" saveData="1">
    <webPr sourceData="1" parsePre="1" consecutive="1" textDates="1" xl2000="1" url="http://www.nowgoal.net/analysis/10873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78" name="Connection72" type="4" refreshedVersion="3" background="1" saveData="1">
    <webPr sourceData="1" parsePre="1" consecutive="1" textDates="1" xl2000="1" url="http://www.nowgoal.com/analysis/10244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79" name="Connection720" type="4" refreshedVersion="4" background="1" saveData="1">
    <webPr sourceData="1" parsePre="1" consecutive="1" textDates="1" xl2000="1" url="http://www.nowgoal.net/analysis/9873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80" name="Connection721" type="4" refreshedVersion="4" background="1" saveData="1">
    <webPr sourceData="1" parsePre="1" consecutive="1" textDates="1" xl2000="1" url="http://www.nowgoal.net/analysis/9873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81" name="Connection722" type="4" refreshedVersion="4" background="1" saveData="1">
    <webPr sourceData="1" parsePre="1" consecutive="1" textDates="1" xl2000="1" url="http://www.nowgoal.net/analysis/9873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82" name="Connection723" type="4" refreshedVersion="4" background="1" saveData="1">
    <webPr sourceData="1" parsePre="1" consecutive="1" textDates="1" xl2000="1" url="http://www.nowgoal.net/analysis/9873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83" name="Connection724" type="4" refreshedVersion="4" background="1" saveData="1">
    <webPr sourceData="1" parsePre="1" consecutive="1" textDates="1" xl2000="1" url="http://www.nowgoal.net/analysis/9888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84" name="Connection725" type="4" refreshedVersion="4" background="1" saveData="1">
    <webPr sourceData="1" parsePre="1" consecutive="1" textDates="1" xl2000="1" url="http://www.nowgoal.net/analysis/9928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85" name="Connection726" type="4" refreshedVersion="4" background="1" saveData="1">
    <webPr sourceData="1" parsePre="1" consecutive="1" textDates="1" xl2000="1" url="http://www.nowgoal.net/analysis/10932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86" name="Connection727" type="4" refreshedVersion="4" background="1" saveData="1">
    <webPr sourceData="1" parsePre="1" consecutive="1" textDates="1" xl2000="1" url="http://www.nowgoal.net/analysis/10926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87" name="Connection728" type="4" refreshedVersion="4" background="1" saveData="1">
    <webPr sourceData="1" parsePre="1" consecutive="1" textDates="1" xl2000="1" url="http://www.nowgoal.net/analysis/10932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88" name="Connection729" type="4" refreshedVersion="4" background="1" saveData="1">
    <webPr sourceData="1" parsePre="1" consecutive="1" textDates="1" xl2000="1" url="http://www.nowgoal.net/analysis/10849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89" name="Connection73" type="4" refreshedVersion="3" background="1" saveData="1">
    <webPr sourceData="1" parsePre="1" consecutive="1" textDates="1" xl2000="1" url="http://www.nowgoal.com/analysis/10245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90" name="Connection730" type="4" refreshedVersion="4" background="1" saveData="1">
    <webPr sourceData="1" parsePre="1" consecutive="1" textDates="1" xl2000="1" url="http://www.nowgoal.net/analysis/1028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91" name="Connection731" type="4" refreshedVersion="4" background="1" saveData="1">
    <webPr sourceData="1" parsePre="1" consecutive="1" textDates="1" xl2000="1" url="http://www.nowgoal.net/analysis/1028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92" name="Connection732" type="4" refreshedVersion="4" background="1" saveData="1">
    <webPr sourceData="1" parsePre="1" consecutive="1" textDates="1" xl2000="1" url="http://www.nowgoal.net/analysis/1028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93" name="Connection733" type="4" refreshedVersion="4" background="1" saveData="1">
    <webPr sourceData="1" parsePre="1" consecutive="1" textDates="1" xl2000="1" url="http://www.nowgoal.net/analysis/1028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94" name="Connection734" type="4" refreshedVersion="4" background="1" saveData="1">
    <webPr sourceData="1" parsePre="1" consecutive="1" textDates="1" xl2000="1" url="http://www.nowgoal.net/analysis/1028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95" name="Connection735" type="4" refreshedVersion="4" background="1" saveData="1">
    <webPr sourceData="1" parsePre="1" consecutive="1" textDates="1" xl2000="1" url="http://www.nowgoal.net/analysis/1028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96" name="Connection736" type="4" refreshedVersion="4" background="1" saveData="1">
    <webPr sourceData="1" parsePre="1" consecutive="1" textDates="1" xl2000="1" url="http://www.nowgoal.net/analysis/1028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97" name="Connection737" type="4" refreshedVersion="4" background="1" saveData="1">
    <webPr sourceData="1" parsePre="1" consecutive="1" textDates="1" xl2000="1" url="http://www.nowgoal.net/analysis/1028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98" name="Connection738" type="4" refreshedVersion="4" background="1" saveData="1">
    <webPr sourceData="1" parsePre="1" consecutive="1" textDates="1" xl2000="1" url="http://www.nowgoal.net/analysis/1028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799" name="Connection739" type="4" refreshedVersion="4" background="1" saveData="1">
    <webPr sourceData="1" parsePre="1" consecutive="1" textDates="1" xl2000="1" url="http://www.nowgoal.net/analysis/1028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00" name="Connection74" type="4" refreshedVersion="3" background="1" saveData="1">
    <webPr sourceData="1" parsePre="1" consecutive="1" textDates="1" xl2000="1" url="http://www.nowgoal.com/analysis/10244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01" name="Connection740" type="4" refreshedVersion="4" background="1" saveData="1">
    <webPr sourceData="1" parsePre="1" consecutive="1" textDates="1" xl2000="1" url="http://www.nowgoal.net/analysis/1028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02" name="Connection741" type="4" refreshedVersion="4" background="1" saveData="1">
    <webPr sourceData="1" parsePre="1" consecutive="1" textDates="1" xl2000="1" url="http://www.nowgoal.net/analysis/10284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03" name="Connection742" type="4" refreshedVersion="4" background="1" saveData="1">
    <webPr sourceData="1" parsePre="1" consecutive="1" textDates="1" xl2000="1" url="http://www.nowgoal.net/analysis/10929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04" name="Connection743" type="4" refreshedVersion="4" background="1" saveData="1">
    <webPr sourceData="1" parsePre="1" consecutive="1" textDates="1" xl2000="1" url="http://www.nowgoal.net/analysis/10945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05" name="Connection744" type="4" refreshedVersion="4" background="1" saveData="1">
    <webPr sourceData="1" parsePre="1" consecutive="1" textDates="1" xl2000="1" url="http://www.nowgoal.net/analysis/10929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06" name="Connection745" type="4" refreshedVersion="4" background="1" saveData="1">
    <webPr sourceData="1" parsePre="1" consecutive="1" textDates="1" xl2000="1" url="http://www.nowgoal.net/analysis/10167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07" name="Connection746" type="4" refreshedVersion="4" background="1" saveData="1">
    <webPr sourceData="1" parsePre="1" consecutive="1" textDates="1" xl2000="1" url="http://www.nowgoal.net/analysis/10167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08" name="Connection747" type="4" refreshedVersion="4" background="1" saveData="1">
    <webPr sourceData="1" parsePre="1" consecutive="1" textDates="1" xl2000="1" url="http://www.nowgoal.net/analysis/10167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09" name="Connection748" type="4" refreshedVersion="4" background="1" saveData="1">
    <webPr sourceData="1" parsePre="1" consecutive="1" textDates="1" xl2000="1" url="http://www.nowgoal.net/analysis/10167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10" name="Connection749" type="4" refreshedVersion="4" background="1" saveData="1">
    <webPr sourceData="1" parsePre="1" consecutive="1" textDates="1" xl2000="1" url="http://www.nowgoal.net/analysis/10167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11" name="Connection75" type="4" refreshedVersion="3" background="1" saveData="1">
    <webPr sourceData="1" parsePre="1" consecutive="1" textDates="1" xl2000="1" url="http://www.nowgoal.com/analysis/10249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12" name="Connection750" type="4" refreshedVersion="4" background="1" saveData="1">
    <webPr sourceData="1" parsePre="1" consecutive="1" textDates="1" xl2000="1" url="http://www.nowgoal.net/analysis/9913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13" name="Connection751" type="4" refreshedVersion="4" background="1" saveData="1">
    <webPr sourceData="1" parsePre="1" consecutive="1" textDates="1" xl2000="1" url="http://www.nowgoal.net/analysis/9913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14" name="Connection752" type="4" refreshedVersion="4" background="1" saveData="1">
    <webPr sourceData="1" parsePre="1" consecutive="1" textDates="1" xl2000="1" url="http://www.nowgoal.net/analysis/9913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15" name="Connection753" type="4" refreshedVersion="4" background="1" saveData="1">
    <webPr sourceData="1" parsePre="1" consecutive="1" textDates="1" xl2000="1" url="http://www.nowgoal.net/analysis/9913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16" name="Connection754" type="4" refreshedVersion="4" background="1" saveData="1">
    <webPr sourceData="1" parsePre="1" consecutive="1" textDates="1" xl2000="1" url="http://www.nowgoal.net/analysis/9913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17" name="Connection755" type="4" refreshedVersion="4" background="1" saveData="1">
    <webPr sourceData="1" parsePre="1" consecutive="1" textDates="1" xl2000="1" url="http://www.nowgoal.net/analysis/9913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18" name="Connection756" type="4" refreshedVersion="4" background="1" saveData="1">
    <webPr sourceData="1" parsePre="1" consecutive="1" textDates="1" xl2000="1" url="http://www.nowgoal.net/analysis/9913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19" name="Connection757" type="4" refreshedVersion="4" background="1" saveData="1">
    <webPr sourceData="1" parsePre="1" consecutive="1" textDates="1" xl2000="1" url="http://www.nowgoal.net/analysis/9913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20" name="Connection758" type="4" refreshedVersion="4" background="1" saveData="1">
    <webPr sourceData="1" parsePre="1" consecutive="1" textDates="1" xl2000="1" url="http://www.nowgoal.net/analysis/9913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21" name="Connection759" type="4" refreshedVersion="4" background="1" saveData="1">
    <webPr sourceData="1" parsePre="1" consecutive="1" textDates="1" xl2000="1" url="http://www.nowgoal.net/analysis/10318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22" name="Connection76" type="4" refreshedVersion="3" background="1" saveData="1">
    <webPr sourceData="1" parsePre="1" consecutive="1" textDates="1" xl2000="1" url="http://www.nowgoal.com/analysis/10249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23" name="Connection760" type="4" refreshedVersion="4" background="1" saveData="1">
    <webPr sourceData="1" parsePre="1" consecutive="1" textDates="1" xl2000="1" url="http://www.nowgoal.net/analysis/10318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24" name="Connection761" type="4" refreshedVersion="4" background="1" saveData="1">
    <webPr sourceData="1" parsePre="1" consecutive="1" textDates="1" xl2000="1" url="http://www.nowgoal.net/analysis/10318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25" name="Connection762" type="4" refreshedVersion="4" background="1" saveData="1">
    <webPr sourceData="1" parsePre="1" consecutive="1" textDates="1" xl2000="1" url="http://www.nowgoal.net/analysis/10318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26" name="Connection763" type="4" refreshedVersion="4" background="1" saveData="1">
    <webPr sourceData="1" parsePre="1" consecutive="1" textDates="1" xl2000="1" url="http://www.nowgoal.net/analysis/10318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27" name="Connection764" type="4" refreshedVersion="4" background="1" saveData="1">
    <webPr sourceData="1" parsePre="1" consecutive="1" textDates="1" xl2000="1" url="http://www.nowgoal.net/analysis/10318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28" name="Connection765" type="4" refreshedVersion="4" background="1" saveData="1">
    <webPr sourceData="1" parsePre="1" consecutive="1" textDates="1" xl2000="1" url="http://www.nowgoal.net/analysis/103187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29" name="Connection766" type="4" refreshedVersion="4" background="1" saveData="1">
    <webPr sourceData="1" parsePre="1" consecutive="1" textDates="1" xl2000="1" url="http://www.nowgoal.net/analysis/10318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30" name="Connection767" type="4" refreshedVersion="4" background="1" saveData="1">
    <webPr sourceData="1" parsePre="1" consecutive="1" textDates="1" xl2000="1" url="http://www.nowgoal.net/analysis/10318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31" name="Connection768" type="4" refreshedVersion="4" background="1" saveData="1">
    <webPr sourceData="1" parsePre="1" consecutive="1" textDates="1" xl2000="1" url="http://www.nowgoal.net/analysis/9877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32" name="Connection769" type="4" refreshedVersion="4" background="1" saveData="1">
    <webPr sourceData="1" parsePre="1" consecutive="1" textDates="1" xl2000="1" url="http://www.nowgoal.net/analysis/9877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33" name="Connection77" type="4" refreshedVersion="3" background="1" saveData="1">
    <webPr sourceData="1" parsePre="1" consecutive="1" textDates="1" xl2000="1" url="http://www.nowgoal.com/analysis/10249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34" name="Connection770" type="4" refreshedVersion="4" background="1" saveData="1">
    <webPr sourceData="1" parsePre="1" consecutive="1" textDates="1" xl2000="1" url="http://www.nowgoal.net/analysis/9877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35" name="Connection771" type="4" refreshedVersion="4" background="1" saveData="1">
    <webPr sourceData="1" parsePre="1" consecutive="1" textDates="1" xl2000="1" url="http://www.nowgoal.net/analysis/9877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36" name="Connection772" type="4" refreshedVersion="4" background="1" saveData="1">
    <webPr sourceData="1" parsePre="1" consecutive="1" textDates="1" xl2000="1" url="http://www.nowgoal.net/analysis/9877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37" name="Connection773" type="4" refreshedVersion="4" background="1" saveData="1">
    <webPr sourceData="1" parsePre="1" consecutive="1" textDates="1" xl2000="1" url="http://www.nowgoal.net/analysis/9877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38" name="Connection774" type="4" refreshedVersion="4" background="1" saveData="1">
    <webPr sourceData="1" parsePre="1" consecutive="1" textDates="1" xl2000="1" url="http://www.nowgoal.net/analysis/9877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39" name="Connection775" type="4" refreshedVersion="4" background="1" saveData="1">
    <webPr sourceData="1" parsePre="1" consecutive="1" textDates="1" xl2000="1" url="http://www.nowgoal.net/analysis/9877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40" name="Connection776" type="4" refreshedVersion="4" background="1" saveData="1">
    <webPr sourceData="1" parsePre="1" consecutive="1" textDates="1" xl2000="1" url="http://www.nowgoal.net/analysis/9877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41" name="Connection777" type="4" refreshedVersion="4" background="1" saveData="1">
    <webPr sourceData="1" parsePre="1" consecutive="1" textDates="1" xl2000="1" url="http://www.nowgoal.net/analysis/9877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42" name="Connection778" type="4" refreshedVersion="4" background="1" saveData="1">
    <webPr sourceData="1" parsePre="1" consecutive="1" textDates="1" xl2000="1" url="http://www.nowgoal.net/analysis/10075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43" name="Connection779" type="4" refreshedVersion="4" background="1" saveData="1">
    <webPr sourceData="1" parsePre="1" consecutive="1" textDates="1" xl2000="1" url="http://www.nowgoal.net/analysis/10075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44" name="Connection78" type="4" refreshedVersion="3" background="1" saveData="1">
    <webPr sourceData="1" parsePre="1" consecutive="1" textDates="1" xl2000="1" url="http://www.nowgoal.com/analysis/10249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45" name="Connection780" type="4" refreshedVersion="4" background="1" saveData="1">
    <webPr sourceData="1" parsePre="1" consecutive="1" textDates="1" xl2000="1" url="http://www.nowgoal.net/analysis/10075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46" name="Connection781" type="4" refreshedVersion="4" background="1" saveData="1">
    <webPr sourceData="1" parsePre="1" consecutive="1" textDates="1" xl2000="1" url="http://www.nowgoal.net/analysis/10075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47" name="Connection782" type="4" refreshedVersion="4" background="1" saveData="1">
    <webPr sourceData="1" parsePre="1" consecutive="1" textDates="1" xl2000="1" url="http://www.nowgoal.net/analysis/10075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48" name="Connection783" type="4" refreshedVersion="4" background="1" saveData="1">
    <webPr sourceData="1" parsePre="1" consecutive="1" textDates="1" xl2000="1" url="http://www.nowgoal.net/analysis/10075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49" name="Connection784" type="4" refreshedVersion="4" background="1" saveData="1">
    <webPr sourceData="1" parsePre="1" consecutive="1" textDates="1" xl2000="1" url="http://www.nowgoal.net/analysis/10075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50" name="Connection785" type="4" refreshedVersion="4" background="1" saveData="1">
    <webPr sourceData="1" parsePre="1" consecutive="1" textDates="1" xl2000="1" url="http://www.nowgoal.net/analysis/10075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51" name="Connection786" type="4" refreshedVersion="4" background="1" saveData="1">
    <webPr sourceData="1" parsePre="1" consecutive="1" textDates="1" xl2000="1" url="http://www.nowgoal.net/analysis/10075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52" name="Connection787" type="4" refreshedVersion="4" background="1" saveData="1">
    <webPr sourceData="1" parsePre="1" consecutive="1" textDates="1" xl2000="1" url="http://www.nowgoal.net/analysis/9947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53" name="Connection788" type="4" refreshedVersion="4" background="1" saveData="1">
    <webPr sourceData="1" parsePre="1" consecutive="1" textDates="1" xl2000="1" url="http://www.nowgoal.net/analysis/9947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54" name="Connection789" type="4" refreshedVersion="4" background="1" saveData="1">
    <webPr sourceData="1" parsePre="1" consecutive="1" textDates="1" xl2000="1" url="http://www.nowgoal.net/analysis/9947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55" name="Connection79" type="4" refreshedVersion="3" background="1" saveData="1">
    <webPr sourceData="1" parsePre="1" consecutive="1" textDates="1" xl2000="1" url="http://www.nowgoal.com/analysis/10249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56" name="Connection790" type="4" refreshedVersion="4" background="1" saveData="1">
    <webPr sourceData="1" parsePre="1" consecutive="1" textDates="1" xl2000="1" url="http://www.nowgoal.net/analysis/99474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57" name="Connection791" type="4" refreshedVersion="4" background="1" saveData="1">
    <webPr sourceData="1" parsePre="1" consecutive="1" textDates="1" xl2000="1" url="http://www.nowgoal.net/analysis/9947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58" name="Connection792" type="4" refreshedVersion="4" background="1" saveData="1">
    <webPr sourceData="1" parsePre="1" consecutive="1" textDates="1" xl2000="1" url="http://www.nowgoal.net/analysis/9947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59" name="Connection793" type="4" refreshedVersion="4" background="1" saveData="1">
    <webPr sourceData="1" parsePre="1" consecutive="1" textDates="1" xl2000="1" url="http://www.nowgoal.net/analysis/9947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60" name="Connection794" type="4" refreshedVersion="4" background="1" saveData="1">
    <webPr sourceData="1" parsePre="1" consecutive="1" textDates="1" xl2000="1" url="http://www.nowgoal.net/analysis/9947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61" name="Connection795" type="4" refreshedVersion="4" background="1" saveData="1">
    <webPr sourceData="1" parsePre="1" consecutive="1" textDates="1" xl2000="1" url="http://www.nowgoal.net/analysis/9940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62" name="Connection796" type="4" refreshedVersion="4" background="1" saveData="1">
    <webPr sourceData="1" parsePre="1" consecutive="1" textDates="1" xl2000="1" url="http://www.nowgoal.net/analysis/9940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63" name="Connection797" type="4" refreshedVersion="4" background="1" saveData="1">
    <webPr sourceData="1" parsePre="1" consecutive="1" textDates="1" xl2000="1" url="http://www.nowgoal.net/analysis/9940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64" name="Connection798" type="4" refreshedVersion="4" background="1" saveData="1">
    <webPr sourceData="1" parsePre="1" consecutive="1" textDates="1" xl2000="1" url="http://www.nowgoal.net/analysis/9940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65" name="Connection799" type="4" refreshedVersion="4" background="1" saveData="1">
    <webPr sourceData="1" parsePre="1" consecutive="1" textDates="1" xl2000="1" url="http://www.nowgoal.net/analysis/9940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66" name="Connection8" type="4" refreshedVersion="3" background="1" saveData="1">
    <webPr sourceData="1" parsePre="1" consecutive="1" textDates="1" xl2000="1" url="http://www.nowgoal.com/analysis/9909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67" name="Connection80" type="4" refreshedVersion="3" background="1" saveData="1">
    <webPr sourceData="1" parsePre="1" consecutive="1" textDates="1" xl2000="1" url="http://www.nowgoal.com/analysis/10249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68" name="Connection800" type="4" refreshedVersion="4" background="1" saveData="1">
    <webPr sourceData="1" parsePre="1" consecutive="1" textDates="1" xl2000="1" url="http://www.nowgoal.net/analysis/9940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69" name="Connection801" type="4" refreshedVersion="4" background="1" saveData="1">
    <webPr sourceData="1" parsePre="1" consecutive="1" textDates="1" xl2000="1" url="http://www.nowgoal.net/analysis/99405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70" name="Connection802" type="4" refreshedVersion="4" background="1" saveData="1">
    <webPr sourceData="1" parsePre="1" consecutive="1" textDates="1" xl2000="1" url="http://www.nowgoal.net/analysis/9940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71" name="Connection803" type="4" refreshedVersion="4" background="1" saveData="1">
    <webPr sourceData="1" parsePre="1" consecutive="1" textDates="1" xl2000="1" url="http://www.nowgoal.net/analysis/9940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72" name="Connection804" type="4" refreshedVersion="4" background="1" saveData="1">
    <webPr sourceData="1" parsePre="1" consecutive="1" textDates="1" xl2000="1" url="http://www.nowgoal.net/analysis/9940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73" name="Connection805" type="4" refreshedVersion="4" background="1" saveData="1">
    <webPr sourceData="1" parsePre="1" consecutive="1" textDates="1" xl2000="1" url="http://www.nowgoal.net/analysis/99406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74" name="Connection806" type="4" refreshedVersion="4" background="1" saveData="1">
    <webPr sourceData="1" parsePre="1" consecutive="1" textDates="1" xl2000="1" url="http://www.nowgoal.net/analysis/99406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75" name="Connection807" type="4" refreshedVersion="4" background="1" saveData="1">
    <webPr sourceData="1" parsePre="1" consecutive="1" textDates="1" xl2000="1" url="http://www.nowgoal.net/analysis/10094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76" name="Connection808" type="4" refreshedVersion="4" background="1" saveData="1">
    <webPr sourceData="1" parsePre="1" consecutive="1" textDates="1" xl2000="1" url="http://www.nowgoal.net/analysis/10094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77" name="Connection809" type="4" refreshedVersion="4" background="1" saveData="1">
    <webPr sourceData="1" parsePre="1" consecutive="1" textDates="1" xl2000="1" url="http://www.nowgoal.net/analysis/10094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78" name="Connection81" type="4" refreshedVersion="3" background="1" saveData="1">
    <webPr sourceData="1" parsePre="1" consecutive="1" textDates="1" xl2000="1" url="http://www.nowgoal.com/analysis/10249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79" name="Connection810" type="4" refreshedVersion="4" background="1" saveData="1">
    <webPr sourceData="1" parsePre="1" consecutive="1" textDates="1" xl2000="1" url="http://data.nowgoal.com/analysis.aspx?id=100942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80" name="Connection811" type="4" refreshedVersion="4" background="1" saveData="1">
    <webPr sourceData="1" parsePre="1" consecutive="1" textDates="1" xl2000="1" url="http://www.nowgoal.net/analysis/10094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81" name="Connection812" type="4" refreshedVersion="4" background="1" saveData="1">
    <webPr sourceData="1" parsePre="1" consecutive="1" textDates="1" xl2000="1" url="http://data.nowgoal.com/analysis.aspx?id=1009426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82" name="Connection813" type="4" refreshedVersion="4" background="1" saveData="1">
    <webPr sourceData="1" parsePre="1" consecutive="1" textDates="1" xl2000="1" url="http://data.nowgoal.com/analysis.aspx?id=100942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83" name="Connection814" type="4" refreshedVersion="4" background="1" saveData="1">
    <webPr sourceData="1" parsePre="1" consecutive="1" textDates="1" xl2000="1" url="http://data.nowgoal.com/analysis.aspx?id=1009428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84" name="Connection815" type="4" refreshedVersion="4" background="1" saveData="1">
    <webPr sourceData="1" parsePre="1" consecutive="1" textDates="1" xl2000="1" url="http://www.nowgoal.net/analysis/10094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85" name="Connection816" type="4" refreshedVersion="4" background="1" saveData="1">
    <webPr sourceData="1" parsePre="1" consecutive="1" textDates="1" xl2000="1" url="http://www.nowgoal.net/analysis/101717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86" name="Connection817" type="4" refreshedVersion="4" background="1" saveData="1">
    <webPr sourceData="1" parsePre="1" consecutive="1" textDates="1" xl2000="1" url="http://www.nowgoal.net/analysis/10171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87" name="Connection818" type="4" refreshedVersion="4" background="1" saveData="1">
    <webPr sourceData="1" parsePre="1" consecutive="1" textDates="1" xl2000="1" url="http://www.nowgoal.net/analysis/10171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88" name="Connection819" type="4" refreshedVersion="4" background="1" saveData="1">
    <webPr sourceData="1" parsePre="1" consecutive="1" textDates="1" xl2000="1" url="http://www.nowgoal.net/analysis/101717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89" name="Connection82" type="4" refreshedVersion="3" background="1" saveData="1">
    <webPr sourceData="1" parsePre="1" consecutive="1" textDates="1" xl2000="1" url="http://www.nowgoal.com/analysis/10249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90" name="Connection820" type="4" refreshedVersion="4" background="1" saveData="1">
    <webPr sourceData="1" parsePre="1" consecutive="1" textDates="1" xl2000="1" url="http://data.nowgoal.com/analysis.aspx?id=1017179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91" name="Connection821" type="4" refreshedVersion="4" background="1" saveData="1">
    <webPr sourceData="1" parsePre="1" consecutive="1" textDates="1" xl2000="1" url="http://www.nowgoal.net/analysis/101718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92" name="Connection822" type="4" refreshedVersion="4" background="1" saveData="1">
    <webPr sourceData="1" parsePre="1" consecutive="1" textDates="1" xl2000="1" url="http://data.nowgoal.com/analysis.aspx?id=1017177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93" name="Connection823" type="4" refreshedVersion="4" background="1" saveData="1">
    <webPr sourceData="1" parsePre="1" consecutive="1" textDates="1" xl2000="1" url="http://data.nowgoal.com/analysis.aspx?id=101717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94" name="Connection824" type="4" refreshedVersion="4" background="1" saveData="1">
    <webPr sourceData="1" parsePre="1" consecutive="1" textDates="1" xl2000="1" url="http://data.nowgoal.com/analysis.aspx?id=101717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95" name="Connection825" type="4" refreshedVersion="4" background="1" saveData="1">
    <webPr sourceData="1" parsePre="1" consecutive="1" textDates="1" xl2000="1" url="http://data.nowgoal.com/analysis.aspx?id=101718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96" name="Connection826" type="4" refreshedVersion="4" background="1" saveData="1">
    <webPr sourceData="1" parsePre="1" consecutive="1" textDates="1" xl2000="1" url="http://data.nowgoal.com/analysis.aspx?id=1092728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97" name="Connection827" type="4" refreshedVersion="4" background="1" saveData="1">
    <webPr sourceData="1" parsePre="1" consecutive="1" textDates="1" xl2000="1" url="http://data.nowgoal.com/analysis.aspx?id=1017176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98" name="Connection828" type="4" refreshedVersion="4" background="1" saveData="1">
    <webPr sourceData="1" parsePre="1" consecutive="1" textDates="1" xl2000="1" url="http://www.nowgoal.net/analysis/9935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899" name="Connection829" type="4" refreshedVersion="4" background="1" saveData="1">
    <webPr sourceData="1" parsePre="1" consecutive="1" textDates="1" xl2000="1" url="http://www.nowgoal.net/analysis/9935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00" name="Connection83" type="4" refreshedVersion="3" background="1" saveData="1">
    <webPr sourceData="1" parsePre="1" consecutive="1" textDates="1" xl2000="1" url="http://www.nowgoal.com/analysis/10252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01" name="Connection830" type="4" refreshedVersion="4" background="1" saveData="1">
    <webPr sourceData="1" parsePre="1" consecutive="1" textDates="1" xl2000="1" url="http://www.nowgoal.net/analysis/9935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02" name="Connection831" type="4" refreshedVersion="4" background="1" saveData="1">
    <webPr sourceData="1" parsePre="1" consecutive="1" textDates="1" xl2000="1" url="http://www.nowgoal.net/analysis/9935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03" name="Connection832" type="4" refreshedVersion="4" background="1" saveData="1">
    <webPr sourceData="1" parsePre="1" consecutive="1" textDates="1" xl2000="1" url="http://www.nowgoal.net/analysis/99359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04" name="Connection833" type="4" refreshedVersion="4" background="1" saveData="1">
    <webPr sourceData="1" parsePre="1" consecutive="1" textDates="1" xl2000="1" url="http://www.nowgoal.net/analysis/9935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05" name="Connection834" type="4" refreshedVersion="4" background="1" saveData="1">
    <webPr sourceData="1" parsePre="1" consecutive="1" textDates="1" xl2000="1" url="http://www.nowgoal.net/analysis/9928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06" name="Connection835" type="4" refreshedVersion="4" background="1" saveData="1">
    <webPr sourceData="1" parsePre="1" consecutive="1" textDates="1" xl2000="1" url="http://data.nowgoal.com/analysis.aspx?id=99289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07" name="Connection836" type="4" refreshedVersion="4" background="1" saveData="1">
    <webPr sourceData="1" parsePre="1" consecutive="1" textDates="1" xl2000="1" url="http://data.nowgoal.com/analysis.aspx?id=992897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08" name="Connection837" type="4" refreshedVersion="4" background="1" saveData="1">
    <webPr sourceData="1" parsePre="1" consecutive="1" textDates="1" xl2000="1" url="http://data.nowgoal.com/analysis.aspx?id=992898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09" name="Connection838" type="4" refreshedVersion="4" background="1" saveData="1">
    <webPr sourceData="1" parsePre="1" consecutive="1" textDates="1" xl2000="1" url="http://data.nowgoal.com/analysis.aspx?id=992900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10" name="Connection839" type="4" refreshedVersion="4" background="1" saveData="1">
    <webPr sourceData="1" parsePre="1" consecutive="1" textDates="1" xl2000="1" url="http://www.nowgoal.net/schedule.htm?infoid=7&amp;type=&amp;f=sc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11" name="Connection84" type="4" refreshedVersion="3" background="1" saveData="1">
    <webPr sourceData="1" parsePre="1" consecutive="1" textDates="1" xl2000="1" url="http://www.nowgoal.com/analysis/10253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12" name="Connection840" type="4" refreshedVersion="4" background="1" saveData="1">
    <webPr sourceData="1" parsePre="1" consecutive="1" textDates="1" xl2000="1" url="http://www.nowgoal.net/analysis/9928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13" name="Connection841" type="4" refreshedVersion="4" background="1" saveData="1">
    <webPr sourceData="1" parsePre="1" consecutive="1" textDates="1" xl2000="1" url="http://data.nowgoal.com/analysis.aspx?id=99440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14" name="Connection842" type="4" refreshedVersion="4" background="1" saveData="1">
    <webPr sourceData="1" parsePre="1" consecutive="1" textDates="1" xl2000="1" url="http://data.nowgoal.com/analysis.aspx?id=99440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15" name="Connection843" type="4" refreshedVersion="4" background="1" saveData="1">
    <webPr sourceData="1" parsePre="1" consecutive="1" textDates="1" xl2000="1" url="http://data.nowgoal.com/analysis.aspx?id=994406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16" name="Connection844" type="4" refreshedVersion="4" background="1" saveData="1">
    <webPr sourceData="1" parsePre="1" consecutive="1" textDates="1" xl2000="1" url="http://data.nowgoal.com/analysis.aspx?id=994407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17" name="Connection845" type="4" refreshedVersion="4" background="1" saveData="1">
    <webPr sourceData="1" parsePre="1" consecutive="1" textDates="1" xl2000="1" url="http://data.nowgoal.com/analysis.aspx?id=994404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18" name="Connection846" type="4" refreshedVersion="4" background="1" saveData="1">
    <webPr sourceData="1" parsePre="1" consecutive="1" textDates="1" xl2000="1" url="http://data.nowgoal.com/analysis.aspx?id=994409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19" name="Connection847" type="4" refreshedVersion="4" background="1" saveData="1">
    <webPr sourceData="1" parsePre="1" consecutive="1" textDates="1" xl2000="1" url="http://data.nowgoal.com/analysis.aspx?id=994408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20" name="Connection848" type="4" refreshedVersion="4" background="1" saveData="1">
    <webPr sourceData="1" parsePre="1" consecutive="1" textDates="1" xl2000="1" url="http://www.nowgoal.net/analysis/9944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21" name="Connection849" type="4" refreshedVersion="4" background="1" saveData="1">
    <webPr sourceData="1" parsePre="1" consecutive="1" textDates="1" xl2000="1" url="http://www.nowgoal.net/analysis/9944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22" name="Connection85" type="4" refreshedVersion="3" background="1" saveData="1">
    <webPr sourceData="1" parsePre="1" consecutive="1" textDates="1" xl2000="1" url="http://www.nowgoal.com/analysis/10253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23" name="Connection850" type="4" refreshedVersion="4" background="1" saveData="1">
    <webPr sourceData="1" parsePre="1" consecutive="1" textDates="1" xl2000="1" url="http://www.nowgoal.net/analysis/99441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24" name="Connection851" type="4" refreshedVersion="4" background="1" saveData="1">
    <webPr sourceData="1" parsePre="1" consecutive="1" textDates="1" xl2000="1" url="http://data.nowgoal.com/analysis.aspx?id=994412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25" name="Connection852" type="4" refreshedVersion="4" background="1" saveData="1">
    <webPr sourceData="1" parsePre="1" consecutive="1" textDates="1" xl2000="1" url="http://www.nowgoal.net/analysis/10365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26" name="Connection853" type="4" refreshedVersion="4" background="1" saveData="1">
    <webPr sourceData="1" parsePre="1" consecutive="1" textDates="1" xl2000="1" url="http://www.nowgoal.net/analysis/10365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27" name="Connection854" type="4" refreshedVersion="4" background="1" saveData="1">
    <webPr sourceData="1" parsePre="1" consecutive="1" textDates="1" xl2000="1" url="http://www.nowgoal.net/analysis/10540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28" name="Connection855" type="4" refreshedVersion="4" background="1" saveData="1">
    <webPr sourceData="1" parsePre="1" consecutive="1" textDates="1" xl2000="1" url="http://www.nowgoal.net/analysis/103659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29" name="Connection856" type="4" refreshedVersion="4" background="1" saveData="1">
    <webPr sourceData="1" parsePre="1" consecutive="1" textDates="1" xl2000="1" url="http://www.nowgoal.net/analysis/10365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30" name="Connection857" type="4" refreshedVersion="4" background="1" saveData="1">
    <webPr sourceData="1" parsePre="1" consecutive="1" textDates="1" xl2000="1" url="http://www.nowgoal.net/analysis/10365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31" name="Connection858" type="4" refreshedVersion="4" background="1" saveData="1">
    <webPr sourceData="1" parsePre="1" consecutive="1" textDates="1" xl2000="1" url="http://www.nowgoal.net/analysis/10365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32" name="Connection859" type="4" refreshedVersion="4" background="1" saveData="1">
    <webPr sourceData="1" parsePre="1" consecutive="1" textDates="1" xl2000="1" url="http://www.nowgoal.net/analysis/10365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33" name="Connection86" type="4" refreshedVersion="3" background="1" saveData="1">
    <webPr sourceData="1" parsePre="1" consecutive="1" textDates="1" xl2000="1" url="http://www.nowgoal.com/analysis/10254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34" name="Connection860" type="4" refreshedVersion="4" background="1" saveData="1">
    <webPr sourceData="1" parsePre="1" consecutive="1" textDates="1" xl2000="1" url="http://www.nowgoal.net/analysis/10365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35" name="Connection861" type="4" refreshedVersion="4" background="1" saveData="1">
    <webPr sourceData="1" parsePre="1" consecutive="1" textDates="1" xl2000="1" url="http://www.nowgoal.net/analysis/10365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36" name="Connection862" type="4" refreshedVersion="4" background="1" saveData="1">
    <webPr sourceData="1" parsePre="1" consecutive="1" textDates="1" xl2000="1" url="http://www.nowgoal.net/analysis/103658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37" name="Connection863" type="4" refreshedVersion="4" background="1" saveData="1">
    <webPr sourceData="1" parsePre="1" consecutive="1" textDates="1" xl2000="1" url="http://www.nowgoal.net/analysis/9956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38" name="Connection864" type="4" refreshedVersion="4" background="1" saveData="1">
    <webPr sourceData="1" parsePre="1" consecutive="1" textDates="1" xl2000="1" url="http://www.nowgoal.net/analysis/9956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39" name="Connection865" type="4" refreshedVersion="4" background="1" saveData="1">
    <webPr sourceData="1" parsePre="1" consecutive="1" textDates="1" xl2000="1" url="http://www.nowgoal.net/analysis/9956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40" name="Connection866" type="4" refreshedVersion="4" background="1" saveData="1">
    <webPr sourceData="1" parsePre="1" consecutive="1" textDates="1" xl2000="1" url="http://www.nowgoal.net/analysis/9956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41" name="Connection867" type="4" refreshedVersion="4" background="1" saveData="1">
    <webPr sourceData="1" parsePre="1" consecutive="1" textDates="1" xl2000="1" url="http://www.nowgoal.net/analysis/9956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42" name="Connection868" type="4" refreshedVersion="4" background="1" saveData="1">
    <webPr sourceData="1" parsePre="1" consecutive="1" textDates="1" xl2000="1" url="http://www.nowgoal.net/analysis/9964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43" name="Connection869" type="4" refreshedVersion="4" background="1" saveData="1">
    <webPr sourceData="1" parsePre="1" consecutive="1" textDates="1" xl2000="1" url="http://www.nowgoal.net/analysis/9964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44" name="Connection87" type="4" refreshedVersion="3" background="1" saveData="1">
    <webPr sourceData="1" parsePre="1" consecutive="1" textDates="1" xl2000="1" url="http://www.nowgoal.com/analysis/10254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45" name="Connection870" type="4" refreshedVersion="4" background="1" saveData="1">
    <webPr sourceData="1" parsePre="1" consecutive="1" textDates="1" xl2000="1" url="http://www.nowgoal.net/analysis/9964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46" name="Connection871" type="4" refreshedVersion="4" background="1" saveData="1">
    <webPr sourceData="1" parsePre="1" consecutive="1" textDates="1" xl2000="1" url="http://data.nowgoal.com/analysis.aspx?id=996473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47" name="Connection872" type="4" refreshedVersion="4" background="1" saveData="1">
    <webPr sourceData="1" parsePre="1" consecutive="1" textDates="1" xl2000="1" url="http://data.nowgoal.com/analysis.aspx?id=996426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48" name="Connection873" type="4" refreshedVersion="4" background="1" saveData="1">
    <webPr sourceData="1" parsePre="1" consecutive="1" textDates="1" xl2000="1" url="http://www.nowgoal.net/analysis/10929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49" name="Connection874" type="4" refreshedVersion="4" background="1" saveData="1">
    <webPr sourceData="1" parsePre="1" consecutive="1" textDates="1" xl2000="1" url="http://www.nowgoal.net/analysis/9910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50" name="Connection875" type="4" refreshedVersion="4" background="1" saveData="1">
    <webPr sourceData="1" parsePre="1" consecutive="1" textDates="1" xl2000="1" url="http://www.nowgoal.net/analysis/9910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51" name="Connection876" type="4" refreshedVersion="4" background="1" saveData="1">
    <webPr sourceData="1" parsePre="1" consecutive="1" textDates="1" xl2000="1" url="http://www.nowgoal.net/analysis/9910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52" name="Connection877" type="4" refreshedVersion="4" background="1" saveData="1">
    <webPr sourceData="1" parsePre="1" consecutive="1" textDates="1" xl2000="1" url="http://www.nowgoal.net/analysis/9910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53" name="Connection878" type="4" refreshedVersion="4" background="1" saveData="1">
    <webPr sourceData="1" parsePre="1" consecutive="1" textDates="1" xl2000="1" url="http://www.nowgoal.net/analysis/99102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54" name="Connection879" type="4" refreshedVersion="4" background="1" saveData="1">
    <webPr sourceData="1" parsePre="1" consecutive="1" textDates="1" xl2000="1" url="http://www.nowgoal.net/analysis/9910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55" name="Connection88" type="4" refreshedVersion="3" background="1" saveData="1">
    <webPr sourceData="1" parsePre="1" consecutive="1" textDates="1" xl2000="1" url="http://www.nowgoal.com/analysis/10254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56" name="Connection880" type="4" refreshedVersion="4" background="1" saveData="1">
    <webPr sourceData="1" parsePre="1" consecutive="1" textDates="1" xl2000="1" url="http://www.nowgoal.net/analysis/9910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57" name="Connection881" type="4" refreshedVersion="4" background="1" saveData="1">
    <webPr sourceData="1" parsePre="1" consecutive="1" textDates="1" xl2000="1" url="http://www.nowgoal.net/analysis/9910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58" name="Connection882" type="4" refreshedVersion="4" background="1" saveData="1">
    <webPr sourceData="1" parsePre="1" consecutive="1" textDates="1" xl2000="1" url="http://www.nowgoal.net/analysis/9910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59" name="Connection883" type="4" refreshedVersion="4" background="1" saveData="1">
    <webPr sourceData="1" parsePre="1" consecutive="1" textDates="1" xl2000="1" url="http://www.nowgoal.net/analysis/10929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60" name="Connection884" type="4" refreshedVersion="4" background="1" saveData="1">
    <webPr sourceData="1" parsePre="1" consecutive="1" textDates="1" xl2000="1" url="http://www.nowgoal.net/analysis/101293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61" name="Connection885" type="4" refreshedVersion="4" background="1" saveData="1">
    <webPr sourceData="1" parsePre="1" consecutive="1" textDates="1" xl2000="1" url="http://www.nowgoal.net/analysis/9910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62" name="Connection886" type="4" refreshedVersion="4" background="1" saveData="1">
    <webPr sourceData="1" parsePre="1" consecutive="1" textDates="1" xl2000="1" url="http://www.nowgoal.net/analysis/9910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63" name="Connection887" type="4" refreshedVersion="4" background="1" saveData="1">
    <webPr sourceData="1" parsePre="1" consecutive="1" textDates="1" xl2000="1" url="http://www.nowgoal.net/analysis/9922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64" name="Connection888" type="4" refreshedVersion="4" background="1" saveData="1">
    <webPr sourceData="1" parsePre="1" consecutive="1" textDates="1" xl2000="1" url="http://www.nowgoal.net/analysis/10167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65" name="Connection889" type="4" refreshedVersion="4" background="1" saveData="1">
    <webPr sourceData="1" parsePre="1" consecutive="1" textDates="1" xl2000="1" url="http://www.nowgoal.net/analysis/10797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66" name="Connection89" type="4" refreshedVersion="3" background="1" saveData="1">
    <webPr sourceData="1" parsePre="1" consecutive="1" textDates="1" xl2000="1" url="http://www.nowgoal.com/analysis/9947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67" name="Connection890" type="4" refreshedVersion="4" background="1" saveData="1">
    <webPr sourceData="1" parsePre="1" consecutive="1" textDates="1" xl2000="1" url="http://www.nowgoal.net/analysis/9910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68" name="Connection891" type="4" refreshedVersion="4" background="1" saveData="1">
    <webPr sourceData="1" parsePre="1" consecutive="1" textDates="1" xl2000="1" url="http://www.nowgoal.net/analysis/10365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69" name="Connection892" type="4" refreshedVersion="4" background="1" saveData="1">
    <webPr sourceData="1" parsePre="1" consecutive="1" textDates="1" xl2000="1" url="http://www.nowgoal.net/analysis/9983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70" name="Connection893" type="4" refreshedVersion="4" background="1" saveData="1">
    <webPr sourceData="1" parsePre="1" consecutive="1" textDates="1" xl2000="1" url="http://www.nowgoal.net/analysis/99440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71" name="Connection894" type="4" refreshedVersion="4" background="1" saveData="1">
    <webPr sourceData="1" parsePre="1" consecutive="1" textDates="1" xl2000="1" url="http://www.nowgoal.net/analysis/99440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72" name="Connection895" type="4" refreshedVersion="4" background="1" saveData="1">
    <webPr sourceData="1" parsePre="1" consecutive="1" textDates="1" xl2000="1" url="http://www.nowgoal.net/analysis/9944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73" name="Connection896" type="4" refreshedVersion="4" background="1" saveData="1">
    <webPr sourceData="1" parsePre="1" consecutive="1" textDates="1" xl2000="1" url="http://www.nowgoal.net/analysis/9913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74" name="Connection897" type="4" refreshedVersion="4" background="1" saveData="1">
    <webPr sourceData="1" parsePre="1" consecutive="1" textDates="1" xl2000="1" url="http://www.nowgoal.net/analysis/9940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75" name="Connection898" type="4" refreshedVersion="4" background="1" saveData="1">
    <webPr sourceData="1" parsePre="1" consecutive="1" textDates="1" xl2000="1" url="http://www.nowgoal.net/analysis/10129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76" name="Connection899" type="4" refreshedVersion="4" background="1" saveData="1">
    <webPr sourceData="1" parsePre="1" consecutive="1" textDates="1" xl2000="1" url="http://www.nowgoal.net/analysis/103658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77" name="Connection9" type="4" refreshedVersion="3" background="1" saveData="1">
    <webPr sourceData="1" parsePre="1" consecutive="1" textDates="1" xl2000="1" url="http://www.nowgoal.com/analysis/9977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78" name="Connection90" type="4" refreshedVersion="3" background="1" saveData="1">
    <webPr sourceData="1" parsePre="1" consecutive="1" textDates="1" xl2000="1" url="http://www.nowgoal.com/analysis/9947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79" name="Connection900" type="4" refreshedVersion="4" background="1" saveData="1">
    <webPr sourceData="1" parsePre="1" consecutive="1" textDates="1" xl2000="1" url="http://www.nowgoal.net/analysis/10500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80" name="Connection901" type="4" refreshedVersion="4" background="1" saveData="1">
    <webPr sourceData="1" parsePre="1" consecutive="1" textDates="1" xl2000="1" url="http://www.nowgoal.net/analysis/9910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81" name="Connection902" type="4" refreshedVersion="4" background="1" saveData="1">
    <webPr sourceData="1" parsePre="1" consecutive="1" textDates="1" xl2000="1" url="http://www.nowgoal.net/analysis/10129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82" name="Connection903" type="4" refreshedVersion="4" background="1" saveData="1">
    <webPr sourceData="1" parsePre="1" consecutive="1" textDates="1" xl2000="1" url="http://www.nowgoal.net/analysis/9910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83" name="Connection904" type="4" refreshedVersion="4" background="1" saveData="1">
    <webPr sourceData="1" parsePre="1" consecutive="1" textDates="1" xl2000="1" url="http://www.nowgoal.net/analysis/98882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84" name="Connection905" type="4" refreshedVersion="4" background="1" saveData="1">
    <webPr sourceData="1" parsePre="1" consecutive="1" textDates="1" xl2000="1" url="http://www.nowgoal.net/analysis/98883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85" name="Connection906" type="4" refreshedVersion="4" background="1" saveData="1">
    <webPr sourceData="1" parsePre="1" consecutive="1" textDates="1" xl2000="1" url="http://www.nowgoal.net/analysis/98882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86" name="Connection907" type="4" refreshedVersion="4" background="1" saveData="1">
    <webPr sourceData="1" parsePre="1" consecutive="1" textDates="1" xl2000="1" url="http://www.nowgoal.net/analysis/9888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87" name="Connection908" type="4" refreshedVersion="4" background="1" saveData="1">
    <webPr sourceData="1" parsePre="1" consecutive="1" textDates="1" xl2000="1" url="http://www.nowgoal.net/analysis/10167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88" name="Connection909" type="4" refreshedVersion="4" background="1" saveData="1">
    <webPr sourceData="1" parsePre="1" consecutive="1" textDates="1" xl2000="1" url="http://www.nowgoal.net/analysis/10167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89" name="Connection91" type="4" refreshedVersion="3" background="1" saveData="1">
    <webPr sourceData="1" parsePre="1" consecutive="1" textDates="1" xl2000="1" url="http://www.nowgoal.com/analysis/9947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90" name="Connection910" type="4" refreshedVersion="4" background="1" saveData="1">
    <webPr sourceData="1" parsePre="1" consecutive="1" textDates="1" xl2000="1" url="http://www.nowgoal.net/analysis/10167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91" name="Connection911" type="4" refreshedVersion="4" background="1" saveData="1">
    <webPr sourceData="1" parsePre="1" consecutive="1" textDates="1" xl2000="1" url="http://www.nowgoal.net/analysis/9913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92" name="Connection912" type="4" refreshedVersion="4" background="1" saveData="1">
    <webPr sourceData="1" parsePre="1" consecutive="1" textDates="1" xl2000="1" url="http://www.nowgoal.net/analysis/99135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93" name="Connection913" type="4" refreshedVersion="4" background="1" saveData="1">
    <webPr sourceData="1" parsePre="1" consecutive="1" textDates="1" xl2000="1" url="http://www.nowgoal.net/analysis/98776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94" name="Connection914" type="4" refreshedVersion="4" background="1" saveData="1">
    <webPr sourceData="1" parsePre="1" consecutive="1" textDates="1" xl2000="1" url="http://www.nowgoal.net/analysis/9877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95" name="Connection915" type="4" refreshedVersion="4" background="1" saveData="1">
    <webPr sourceData="1" parsePre="1" consecutive="1" textDates="1" xl2000="1" url="http://www.nowgoal.net/analysis/10318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96" name="Connection916" type="4" refreshedVersion="4" background="1" saveData="1">
    <webPr sourceData="1" parsePre="1" consecutive="1" textDates="1" xl2000="1" url="http://www.nowgoal.net/analysis/103187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97" name="Connection917" type="4" refreshedVersion="4" background="1" saveData="1">
    <webPr sourceData="1" parsePre="1" consecutive="1" textDates="1" xl2000="1" url="http://www.nowgoal.net/analysis/10318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98" name="Connection918" type="4" refreshedVersion="4" background="1" saveData="1">
    <webPr sourceData="1" parsePre="1" consecutive="1" textDates="1" xl2000="1" url="http://www.nowgoal.net/analysis/9940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3999" name="Connection919" type="4" refreshedVersion="4" background="1" saveData="1">
    <webPr sourceData="1" parsePre="1" consecutive="1" textDates="1" xl2000="1" url="http://www.nowgoal.net/analysis/99405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00" name="Connection92" type="4" refreshedVersion="3" background="1" saveData="1">
    <webPr sourceData="1" parsePre="1" consecutive="1" textDates="1" xl2000="1" url="http://www.nowgoal.com/analysis/9947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01" name="Connection920" type="4" refreshedVersion="4" background="1" saveData="1">
    <webPr sourceData="1" parsePre="1" consecutive="1" textDates="1" xl2000="1" url="http://www.nowgoal.net/analysis/99405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02" name="Connection921" type="4" refreshedVersion="4" background="1" saveData="1">
    <webPr sourceData="1" parsePre="1" consecutive="1" textDates="1" xl2000="1" url="http://www.nowgoal.net/analysis/10075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03" name="Connection922" type="4" refreshedVersion="4" background="1" saveData="1">
    <webPr sourceData="1" parsePre="1" consecutive="1" textDates="1" xl2000="1" url="http://www.nowgoal.net/analysis/10075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04" name="Connection923" type="4" refreshedVersion="4" background="1" saveData="1">
    <webPr sourceData="1" parsePre="1" consecutive="1" textDates="1" xl2000="1" url="http://www.nowgoal.net/analysis/99289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05" name="Connection924" type="4" refreshedVersion="4" background="1" saveData="1">
    <webPr sourceData="1" parsePre="1" consecutive="1" textDates="1" xl2000="1" url="http://www.nowgoal.net/analysis/99289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06" name="Connection925" type="4" refreshedVersion="4" background="1" saveData="1">
    <webPr sourceData="1" parsePre="1" consecutive="1" textDates="1" xl2000="1" url="http://www.nowgoal.net/analysis/99289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07" name="Connection926" type="4" refreshedVersion="4" background="1" saveData="1">
    <webPr sourceData="1" parsePre="1" consecutive="1" textDates="1" xl2000="1" url="http://www.nowgoal.net/analysis/9929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08" name="Connection927" type="4" refreshedVersion="4" background="1" saveData="1">
    <webPr sourceData="1" parsePre="1" consecutive="1" textDates="1" xl2000="1" url="http://www.nowgoal.com/analysis/11266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09" name="Connection928" type="4" refreshedVersion="4" background="1" saveData="1">
    <webPr sourceData="1" parsePre="1" consecutive="1" textDates="1" xl2000="1" url="http://www.nowgoal.com/analysis/11266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10" name="Connection929" type="4" refreshedVersion="4" background="1" saveData="1">
    <webPr sourceData="1" parsePre="1" consecutive="1" textDates="1" xl2000="1" url="http://www.nowgoal.com/analysis/11266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11" name="Connection93" type="4" refreshedVersion="3" background="1" saveData="1">
    <webPr sourceData="1" parsePre="1" consecutive="1" textDates="1" xl2000="1" url="http://www.nowgoal.com/analysis/99833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12" name="Connection930" type="4" refreshedVersion="4" background="1" saveData="1">
    <webPr sourceData="1" parsePre="1" consecutive="1" textDates="1" xl2000="1" url="http://www.nowgoal.com/analysis/11266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13" name="Connection931" type="4" refreshedVersion="4" background="1" saveData="1">
    <webPr sourceData="1" parsePre="1" consecutive="1" textDates="1" xl2000="1" url="http://www.nowgoal.com/analysis/112664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14" name="Connection932" type="4" refreshedVersion="4" background="1" saveData="1">
    <webPr sourceData="1" parsePre="1" consecutive="1" textDates="1" xl2000="1" url="http://www.nowgoal.com/analysis/111001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15" name="Connection933" type="4" refreshedVersion="4" background="1" saveData="1">
    <webPr sourceData="1" parsePre="1" consecutive="1" textDates="1" xl2000="1" url="http://www.nowgoal.com/analysis/110476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16" name="Connection934" type="4" refreshedVersion="4" background="1" saveData="1">
    <webPr sourceData="1" parsePre="1" consecutive="1" textDates="1" xl2000="1" url="http://www.nowgoal.com/analysis/11237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17" name="Connection935" type="4" refreshedVersion="4" background="1" saveData="1">
    <webPr sourceData="1" parsePre="1" consecutive="1" textDates="1" xl2000="1" url="http://www.nowgoal.com/analysis/11332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18" name="Connection936" type="4" refreshedVersion="4" background="1" saveData="1">
    <webPr sourceData="1" parsePre="1" consecutive="1" textDates="1" xl2000="1" url="http://www.nowgoal.com/analysis/113327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19" name="Connection937" type="4" refreshedVersion="4" background="1" saveData="1">
    <webPr sourceData="1" parsePre="1" consecutive="1" textDates="1" xl2000="1" url="http://www.nowgoal.com/analysis/113327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20" name="Connection938" type="4" refreshedVersion="4" background="1" saveData="1">
    <webPr sourceData="1" parsePre="1" consecutive="1" textDates="1" xl2000="1" url="http://www.nowgoal.com/analysis/113327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21" name="Connection939" type="4" refreshedVersion="4" background="1" saveData="1">
    <webPr sourceData="1" parsePre="1" consecutive="1" textDates="1" xl2000="1" url="http://www.nowgoal.com/analysis/113327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22" name="Connection94" type="4" refreshedVersion="3" background="1" saveData="1">
    <webPr sourceData="1" parsePre="1" consecutive="1" textDates="1" xl2000="1" url="http://www.nowgoal.com/analysis/99832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23" name="Connection940" type="4" refreshedVersion="4" background="1" saveData="1">
    <webPr sourceData="1" parsePre="1" consecutive="1" textDates="1" xl2000="1" url="http://www.nowgoal.com/analysis/11266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24" name="Connection941" type="4" refreshedVersion="4" background="1" saveData="1">
    <webPr sourceData="1" parsePre="1" consecutive="1" textDates="1" xl2000="1" url="http://www.nowgoal.com/analysis/112663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25" name="Connection942" type="4" refreshedVersion="4" background="1" saveData="1">
    <webPr sourceData="1" parsePre="1" consecutive="1" textDates="1" xl2000="1" url="http://www.nowgoal.com/analysis/11266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26" name="Connection943" type="4" refreshedVersion="4" background="1" saveData="1">
    <webPr sourceData="1" parsePre="1" consecutive="1" textDates="1" xl2000="1" url="http://www.nowgoal.com/analysis/11266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27" name="Connection944" type="4" refreshedVersion="4" background="1" saveData="1">
    <webPr sourceData="1" parsePre="1" consecutive="1" textDates="1" xl2000="1" url="http://www.nowgoal.com/analysis/11266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28" name="Connection945" type="4" refreshedVersion="4" background="1" saveData="1">
    <webPr sourceData="1" parsePre="1" consecutive="1" textDates="1" xl2000="1" url="http://www.nowgoal.com/analysis/11266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29" name="Connection946" type="4" refreshedVersion="4" background="1" saveData="1">
    <webPr sourceData="1" parsePre="1" consecutive="1" textDates="1" xl2000="1" url="http://www.nowgoal.com/analysis/112054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30" name="Connection947" type="4" refreshedVersion="4" background="1" saveData="1">
    <webPr sourceData="1" parsePre="1" consecutive="1" textDates="1" xl2000="1" url="http://www.nowgoal.com/analysis/112054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31" name="Connection948" type="4" refreshedVersion="4" background="1" saveData="1">
    <webPr sourceData="1" parsePre="1" consecutive="1" textDates="1" xl2000="1" url="http://www.nowgoal.com/analysis/112054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32" name="Connection949" type="4" refreshedVersion="4" background="1" saveData="1">
    <webPr sourceData="1" parsePre="1" consecutive="1" textDates="1" xl2000="1" url="http://www.nowgoal.com/analysis/112054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33" name="Connection95" type="4" refreshedVersion="3" background="1" saveData="1">
    <webPr sourceData="1" parsePre="1" consecutive="1" textDates="1" xl2000="1" url="http://www.nowgoal.com/analysis/9983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34" name="Connection950" type="4" refreshedVersion="4" background="1" saveData="1">
    <webPr sourceData="1" parsePre="1" consecutive="1" textDates="1" xl2000="1" url="http://www.nowgoal.com/analysis/112391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35" name="Connection951" type="4" refreshedVersion="4" background="1" saveData="1">
    <webPr sourceData="1" parsePre="1" consecutive="1" textDates="1" xl2000="1" url="http://www.nowgoal.com/analysis/112391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36" name="Connection952" type="4" refreshedVersion="4" background="1" saveData="1">
    <webPr sourceData="1" parsePre="1" consecutive="1" textDates="1" xl2000="1" url="http://www.nowgoal.com/analysis/112392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37" name="Connection953" type="4" refreshedVersion="4" background="1" saveData="1">
    <webPr sourceData="1" parsePre="1" consecutive="1" textDates="1" xl2000="1" url="http://www.nowgoal.com/analysis/112391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38" name="Connection954" type="4" refreshedVersion="4" background="1" saveData="1">
    <webPr sourceData="1" parsePre="1" consecutive="1" textDates="1" xl2000="1" url="http://www.nowgoal.com/analysis/112363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39" name="Connection955" type="4" refreshedVersion="4" background="1" saveData="1">
    <webPr sourceData="1" parsePre="1" consecutive="1" textDates="1" xl2000="1" url="http://www.nowgoal.com/analysis/10905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40" name="Connection956" type="4" refreshedVersion="4" background="1" saveData="1">
    <webPr sourceData="1" parsePre="1" consecutive="1" textDates="1" xl2000="1" url="http://www.nowgoal.com/analysis/10905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41" name="Connection957" type="4" refreshedVersion="4" background="1" saveData="1">
    <webPr sourceData="1" parsePre="1" consecutive="1" textDates="1" xl2000="1" url="http://www.nowgoal.com/analysis/10905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42" name="Connection958" type="4" refreshedVersion="4" background="1" saveData="1">
    <webPr sourceData="1" parsePre="1" consecutive="1" textDates="1" xl2000="1" url="http://www.nowgoal.com/analysis/10905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43" name="Connection959" type="4" refreshedVersion="4" background="1" saveData="1">
    <webPr sourceData="1" parsePre="1" consecutive="1" textDates="1" xl2000="1" url="http://www.nowgoal.com/analysis/10905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44" name="Connection96" type="4" refreshedVersion="3" background="1" saveData="1">
    <webPr sourceData="1" parsePre="1" consecutive="1" textDates="1" xl2000="1" url="http://www.nowgoal.com/analysis/9983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45" name="Connection960" type="4" refreshedVersion="4" background="1" saveData="1">
    <webPr sourceData="1" parsePre="1" consecutive="1" textDates="1" xl2000="1" url="http://www.nowgoal.com/analysis/10887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46" name="Connection961" type="4" refreshedVersion="4" background="1" saveData="1">
    <webPr sourceData="1" parsePre="1" consecutive="1" textDates="1" xl2000="1" url="http://www.nowgoal.com/analysis/11354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47" name="Connection962" type="4" refreshedVersion="4" background="1" saveData="1">
    <webPr sourceData="1" parsePre="1" consecutive="1" textDates="1" xl2000="1" url="http://www.nowgoal.com/analysis/113542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48" name="Connection963" type="4" refreshedVersion="4" background="1" saveData="1">
    <webPr sourceData="1" parsePre="1" consecutive="1" textDates="1" xl2000="1" url="http://www.nowgoal.com/analysis/11023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49" name="Connection964" type="4" refreshedVersion="4" background="1" saveData="1">
    <webPr sourceData="1" parsePre="1" consecutive="1" textDates="1" xl2000="1" url="http://www.nowgoal.com/analysis/11237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50" name="Connection965" type="4" refreshedVersion="4" background="1" saveData="1">
    <webPr sourceData="1" parsePre="1" consecutive="1" textDates="1" xl2000="1" url="http://www.nowgoal.com/analysis/11332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51" name="Connection966" type="4" refreshedVersion="4" background="1" saveData="1">
    <webPr sourceData="1" parsePre="1" consecutive="1" textDates="1" xl2000="1" url="http://www.nowgoal.com/analysis/11332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52" name="Connection967" type="4" refreshedVersion="4" background="1" saveData="1">
    <webPr sourceData="1" parsePre="1" consecutive="1" textDates="1" xl2000="1" url="http://www.nowgoal.com/analysis/11332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53" name="Connection968" type="4" refreshedVersion="4" background="1" saveData="1">
    <webPr sourceData="1" parsePre="1" consecutive="1" textDates="1" xl2000="1" url="http://www.nowgoal.com/analysis/11023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54" name="Connection969" type="4" refreshedVersion="4" background="1" saveData="1">
    <webPr sourceData="1" parsePre="1" consecutive="1" textDates="1" xl2000="1" url="http://www.nowgoal.com/analysis/109435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55" name="Connection97" type="4" refreshedVersion="3" background="1" saveData="1">
    <webPr sourceData="1" parsePre="1" consecutive="1" textDates="1" xl2000="1" url="http://www.nowgoal.com/analysis/99832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56" name="Connection970" type="4" refreshedVersion="4" background="1" saveData="1">
    <webPr sourceData="1" parsePre="1" consecutive="1" textDates="1" xl2000="1" url="http://www.nowgoal.com/analysis/109435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57" name="Connection971" type="4" refreshedVersion="4" background="1" saveData="1">
    <webPr sourceData="1" parsePre="1" consecutive="1" textDates="1" xl2000="1" url="http://www.nowgoal.com/analysis/109435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58" name="Connection972" type="4" refreshedVersion="4" background="1" saveData="1">
    <webPr sourceData="1" parsePre="1" consecutive="1" textDates="1" xl2000="1" url="http://www.nowgoal.com/analysis/109435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59" name="Connection973" type="4" refreshedVersion="4" background="1" saveData="1">
    <webPr sourceData="1" parsePre="1" consecutive="1" textDates="1" xl2000="1" url="http://www.nowgoal.com/analysis/109435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60" name="Connection974" type="4" refreshedVersion="4" background="1" saveData="1">
    <webPr sourceData="1" parsePre="1" consecutive="1" textDates="1" xl2000="1" url="http://www.nowgoal.com/analysis/108423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61" name="Connection975" type="4" refreshedVersion="4" background="1" saveData="1">
    <webPr sourceData="1" parsePre="1" consecutive="1" textDates="1" xl2000="1" url="http://www.nowgoal.com/analysis/10842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62" name="Connection976" type="4" refreshedVersion="4" background="1" saveData="1">
    <webPr sourceData="1" parsePre="1" consecutive="1" textDates="1" xl2000="1" url="http://www.nowgoal.com/analysis/10803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63" name="Connection977" type="4" refreshedVersion="4" background="1" saveData="1">
    <webPr sourceData="1" parsePre="1" consecutive="1" textDates="1" xl2000="1" url="http://www.nowgoal.com/analysis/108038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64" name="Connection978" type="4" refreshedVersion="4" background="1" saveData="1">
    <webPr sourceData="1" parsePre="1" consecutive="1" textDates="1" xl2000="1" url="http://www.nowgoal.com/analysis/108038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65" name="Connection979" type="4" refreshedVersion="4" background="1" saveData="1">
    <webPr sourceData="1" parsePre="1" consecutive="1" textDates="1" xl2000="1" url="http://www.nowgoal.com/analysis/10803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66" name="Connection98" type="4" refreshedVersion="3" background="1" saveData="1">
    <webPr sourceData="1" parsePre="1" consecutive="1" textDates="1" xl2000="1" url="http://www.nowgoal.com/analysis/99832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67" name="Connection980" type="4" refreshedVersion="4" background="1" saveData="1">
    <webPr sourceData="1" parsePre="1" consecutive="1" textDates="1" xl2000="1" url="http://www.nowgoal.com/analysis/110476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68" name="Connection981" type="4" refreshedVersion="4" background="1" saveData="1">
    <webPr sourceData="1" parsePre="1" consecutive="1" textDates="1" xl2000="1" url="http://www.nowgoal.com/analysis/110476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69" name="Connection982" type="4" refreshedVersion="4" background="1" saveData="1">
    <webPr sourceData="1" parsePre="1" consecutive="1" textDates="1" xl2000="1" url="http://www.nowgoal.com/analysis/112391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70" name="Connection983" type="4" refreshedVersion="4" background="1" saveData="1">
    <webPr sourceData="1" parsePre="1" consecutive="1" textDates="1" xl2000="1" url="http://www.nowgoal.com/analysis/111248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71" name="Connection984" type="4" refreshedVersion="4" background="1" saveData="1">
    <webPr sourceData="1" parsePre="1" consecutive="1" textDates="1" xl2000="1" url="http://www.nowgoal.com/analysis/111248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72" name="Connection985" type="4" refreshedVersion="4" background="1" saveData="1">
    <webPr sourceData="1" parsePre="1" consecutive="1" textDates="1" xl2000="1" url="http://www.nowgoal.com/analysis/111766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73" name="Connection986" type="4" refreshedVersion="4" background="1" saveData="1">
    <webPr sourceData="1" parsePre="1" consecutive="1" textDates="1" xl2000="1" url="http://www.nowgoal.com/analysis/110650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74" name="Connection987" type="4" refreshedVersion="4" background="1" saveData="1">
    <webPr sourceData="1" parsePre="1" consecutive="1" textDates="1" xl2000="1" url="http://www.nowgoal.com/analysis/11066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75" name="Connection988" type="4" refreshedVersion="4" background="1" saveData="1">
    <webPr sourceData="1" parsePre="1" consecutive="1" textDates="1" xl2000="1" url="http://www.nowgoal.com/analysis/110669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76" name="Connection989" type="4" refreshedVersion="4" background="1" saveData="1">
    <webPr sourceData="1" parsePre="1" consecutive="1" textDates="1" xl2000="1" url="http://www.nowgoal.com/analysis/113318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77" name="Connection99" type="4" refreshedVersion="3" background="1" saveData="1">
    <webPr sourceData="1" parsePre="1" consecutive="1" textDates="1" xl2000="1" url="http://www.nowgoal.com/analysis/99833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78" name="Connection990" type="4" refreshedVersion="4" background="1" saveData="1">
    <webPr sourceData="1" parsePre="1" consecutive="1" textDates="1" xl2000="1" url="http://www.nowgoal.com/analysis/109219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79" name="Connection991" type="4" refreshedVersion="4" background="1" saveData="1">
    <webPr sourceData="1" parsePre="1" consecutive="1" textDates="1" xl2000="1" url="http://www.nowgoal.com/analysis/1106696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80" name="Connection992" type="4" refreshedVersion="4" background="1" saveData="1">
    <webPr sourceData="1" parsePre="1" consecutive="1" textDates="1" xl2000="1" url="http://www.nowgoal.com/analysis/10966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81" name="Connection993" type="4" refreshedVersion="4" background="1" saveData="1">
    <webPr sourceData="1" parsePre="1" consecutive="1" textDates="1" xl2000="1" url="http://www.nowgoal.com/analysis/10967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82" name="Connection994" type="4" refreshedVersion="4" background="1" saveData="1">
    <webPr sourceData="1" parsePre="1" consecutive="1" textDates="1" xl2000="1" url="http://www.nowgoal.com/analysis/111537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83" name="Connection995" type="4" refreshedVersion="4" background="1" saveData="1">
    <webPr sourceData="1" parsePre="1" consecutive="1" textDates="1" xl2000="1" url="http://data.nowgoal.com/analysis.aspx?id=1110015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84" name="Connection996" type="4" refreshedVersion="4" background="1" saveData="1">
    <webPr sourceData="1" parsePre="1" consecutive="1" textDates="1" xl2000="1" url="http://data.nowgoal.com/analysis.aspx?id=1110019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85" name="Connection997" type="4" refreshedVersion="4" background="1" saveData="1">
    <webPr sourceData="1" parsePre="1" consecutive="1" textDates="1" xl2000="1" url="http://www.nowgoal.com/analysis/10887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86" name="Connection998" type="4" refreshedVersion="4" background="1" saveData="1">
    <webPr sourceData="1" parsePre="1" consecutive="1" textDates="1" xl2000="1" url="http://www.nowgoal.com/analysis/110476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87" name="Connection999" type="4" refreshedVersion="4" background="1" saveData="1">
    <webPr sourceData="1" parsePre="1" consecutive="1" textDates="1" xl2000="1" url="http://www.nowgoal.com/analysis/112664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88" name="Connessione" type="4" refreshedVersion="3" background="1" saveData="1">
    <webPr sourceData="1" parsePre="1" consecutive="1" textDates="1" xl2000="1" url="http://www.nowgoal.cc/analysis/125110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89" name="Connessione1" type="4" refreshedVersion="3" background="1" saveData="1">
    <webPr sourceData="1" parsePre="1" consecutive="1" textDates="1" xl2000="1" url="http://www.nowgoal.cc/analysis/1219068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90" name="Connessione10" type="4" refreshedVersion="3" background="1" saveData="1">
    <webPr sourceData="1" parsePre="1" consecutive="1" textDates="1" xl2000="1" url="http://www.nowgoal.cc/analysis/126116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91" name="Connessione11" type="4" refreshedVersion="3" background="1" saveData="1">
    <webPr sourceData="1" parsePre="1" consecutive="1" textDates="1" xl2000="1" url="http://www.nowgoal.cc/analysis/1287942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92" name="Connessione12" type="4" refreshedVersion="3" background="1" saveData="1">
    <webPr sourceData="1" parsePre="1" consecutive="1" textDates="1" xl2000="1" url="http://www.nowgoal.cc/analysis/122712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93" name="Connessione13" type="4" refreshedVersion="3" background="1" saveData="1">
    <webPr sourceData="1" parsePre="1" consecutive="1" textDates="1" xl2000="1" url="http://www.nowgoal.cc/analysis/12165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94" name="Connessione14" type="4" refreshedVersion="3" background="1" saveData="1">
    <webPr sourceData="1" parsePre="1" consecutive="1" textDates="1" xl2000="1" url="http://www.nowgoal.cc/analysis/12944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95" name="Connessione15" type="4" refreshedVersion="3" background="1" saveData="1">
    <webPr sourceData="1" parsePre="1" consecutive="1" textDates="1" xl2000="1" url="http://www.nowgoal.cc/analysis/123191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96" name="Connessione16" type="4" refreshedVersion="3" background="1" saveData="1">
    <webPr sourceData="1" parsePre="1" consecutive="1" textDates="1" xl2000="1" url="http://www.nowgoal.cc/analysis/124969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97" name="Connessione17" type="4" refreshedVersion="3" background="1" saveData="1">
    <webPr sourceData="1" parsePre="1" consecutive="1" textDates="1" xl2000="1" url="http://www.nowgoal.cc/analysis/125128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98" name="Connessione18" type="4" refreshedVersion="3" background="1" saveData="1">
    <webPr sourceData="1" parsePre="1" consecutive="1" textDates="1" xl2000="1" url="http://www.nowgoal.cc/analysis/124893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099" name="Connessione19" type="4" refreshedVersion="3" background="1" saveData="1">
    <webPr sourceData="1" parsePre="1" consecutive="1" textDates="1" xl2000="1" url="http://www.nowgoal.cc/analysis/122124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00" name="Connessione2" type="4" refreshedVersion="3" background="1" saveData="1">
    <webPr sourceData="1" parsePre="1" consecutive="1" textDates="1" xl2000="1" url="http://www.nowgoal.cc/analysis/124934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01" name="Connessione20" type="4" refreshedVersion="3" background="1" saveData="1">
    <webPr sourceData="1" parsePre="1" consecutive="1" textDates="1" xl2000="1" url="http://www.nowgoal.cc/analysis/121450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02" name="Connessione21" type="4" refreshedVersion="3" background="1" saveData="1">
    <webPr sourceData="1" parsePre="1" consecutive="1" textDates="1" xl2000="1" url="http://www.nowgoal.cc/analysis/129720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03" name="Connessione3" type="4" refreshedVersion="4" background="1" saveData="1">
    <webPr sourceData="1" parsePre="1" consecutive="1" textDates="1" xl2000="1" url="http://data.nowgoal.com/1x2/" htmlFormat="all"/>
  </connection>
  <connection id="4104" name="Connessione4" type="4" refreshedVersion="3" background="1" saveData="1">
    <webPr sourceData="1" parsePre="1" consecutive="1" textDates="1" xl2000="1" url="http://www.nowgoal.cc/analysis/1216539.htm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05" name="Connessione5" type="4" refreshedVersion="3" background="1" saveData="1">
    <webPr sourceData="1" parsePre="1" consecutive="1" textDates="1" xl2000="1" url="http://www.nowgoal.cc/analysis/1242669.htm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06" name="Connessione6" type="4" refreshedVersion="3" background="1" saveData="1">
    <webPr sourceData="1" parsePre="1" consecutive="1" textDates="1" xl2000="1" url="http://www.nowgoal.cc/analysis/1262773.htm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07" name="Connessione7" type="4" refreshedVersion="3" background="1" saveData="1">
    <webPr sourceData="1" parsePre="1" consecutive="1" textDates="1" xl2000="1" url="http://www.nowgoal.cc/analysis/121653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08" name="Connessione8" type="4" refreshedVersion="3" background="1" saveData="1">
    <webPr sourceData="1" parsePre="1" consecutive="1" textDates="1" xl2000="1" url="http://www.nowgoal.cc/analysis/129448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09" name="Connessione9" type="4" refreshedVersion="3" background="1" saveData="1">
    <webPr sourceData="1" parsePre="1" consecutive="1" textDates="1" xl2000="1" url="http://www.nowgoal.cc/analysis/1270000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10" name="Ligação" type="4" refreshedVersion="4" background="1" saveData="1">
    <webPr sourceData="1" parsePre="1" consecutive="1" textDates="1" xl2000="1" url="http://www.nowgoal.cc/analysis/1273599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11" name="Ligação1" type="4" refreshedVersion="4" background="1" saveData="1">
    <webPr sourceData="1" parsePre="1" consecutive="1" textDates="1" xl2000="1" url="http://www.nowgoal.cc/analysis/12865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12" name="Ligação2" type="4" refreshedVersion="4" background="1" saveData="1">
    <webPr sourceData="1" parsePre="1" consecutive="1" textDates="1" xl2000="1" url="http://data.nowgoal.cc/analysis/12865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13" name="Ligação3" type="4" refreshedVersion="4" background="1" saveData="1">
    <webPr sourceData="1" parsePre="1" consecutive="1" textDates="1" xl2000="1" url="http://www.nowgoal.cc/analysis/1286537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14" name="Ligação4" type="4" refreshedVersion="4" background="1" saveData="1">
    <webPr sourceData="1" parsePre="1" consecutive="1" textDates="1" xl2000="1" url="http://www.nowgoal.cc/analysis/1286325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15" name="Ligação5" type="4" refreshedVersion="4" background="1" saveData="1">
    <webPr sourceData="1" parsePre="1" consecutive="1" textDates="1" xl2000="1" url="http://www.nowgoal.cc/analysis/12423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16" name="Ligação6" type="4" refreshedVersion="4" background="1" saveData="1">
    <webPr sourceData="1" parsePre="1" consecutive="1" textDates="1" xl2000="1" url="http://www.nowgoal.cc/analysis/1263854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17" name="Ligação7" type="4" refreshedVersion="4" background="1" saveData="1">
    <webPr sourceData="1" parsePre="1" consecutive="1" textDates="1" xl2000="1" url="http://www.nowgoal.cc/analysis/1242303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  <connection id="4118" name="Ligação8" type="4" refreshedVersion="4" background="1" saveData="1">
    <webPr sourceData="1" parsePre="1" consecutive="1" textDates="1" xl2000="1" url="http://www.nowgoal.cc/analysis/1242301.html" htmlTables="1">
      <tables count="48">
        <x v="1"/>
        <x v="2"/>
        <x v="3"/>
        <x v="4"/>
        <x v="5"/>
        <x v="6"/>
        <x v="7"/>
        <x v="8"/>
        <x v="9"/>
        <x v="10"/>
        <x v="11"/>
        <x v="12"/>
        <x v="13"/>
        <x v="14"/>
        <x v="15"/>
        <x v="16"/>
        <x v="17"/>
        <x v="18"/>
        <x v="19"/>
        <x v="20"/>
        <x v="21"/>
        <x v="22"/>
        <x v="23"/>
        <x v="24"/>
        <x v="25"/>
        <x v="26"/>
        <x v="27"/>
        <x v="28"/>
        <x v="29"/>
        <x v="30"/>
        <x v="31"/>
        <x v="32"/>
        <x v="33"/>
        <x v="34"/>
        <x v="35"/>
        <x v="36"/>
        <x v="37"/>
        <x v="38"/>
        <x v="39"/>
        <x v="40"/>
        <x v="41"/>
        <x v="42"/>
        <x v="43"/>
        <x v="44"/>
        <m/>
        <x v="45"/>
        <x v="46"/>
        <x v="47"/>
      </tables>
    </webPr>
  </connection>
</connections>
</file>

<file path=xl/sharedStrings.xml><?xml version="1.0" encoding="utf-8"?>
<sst xmlns="http://schemas.openxmlformats.org/spreadsheetml/2006/main" count="5382" uniqueCount="2633">
  <si>
    <t>PARTITE SQ CASA</t>
  </si>
  <si>
    <t>FORMA</t>
  </si>
  <si>
    <t>RISULTATI ESATTI</t>
  </si>
  <si>
    <t>0 – 0</t>
  </si>
  <si>
    <t>IN CASA</t>
  </si>
  <si>
    <t>GOL FATTI SQ CASA</t>
  </si>
  <si>
    <t>GOL FATTI</t>
  </si>
  <si>
    <t>GOL SUBITI SQ CASA</t>
  </si>
  <si>
    <t>GOL SUBITI</t>
  </si>
  <si>
    <t>0 – 1</t>
  </si>
  <si>
    <t xml:space="preserve">0 – 2 </t>
  </si>
  <si>
    <t>0 – 3</t>
  </si>
  <si>
    <t>0 – 4</t>
  </si>
  <si>
    <t>0 – 5</t>
  </si>
  <si>
    <t>0 – 6</t>
  </si>
  <si>
    <t>0 – 7</t>
  </si>
  <si>
    <t>0 – 8</t>
  </si>
  <si>
    <t>0 – 9</t>
  </si>
  <si>
    <t>0 – 10</t>
  </si>
  <si>
    <t>MGF</t>
  </si>
  <si>
    <t>MGS</t>
  </si>
  <si>
    <t>1 – 0</t>
  </si>
  <si>
    <t>2 – 0</t>
  </si>
  <si>
    <t>3 – 0</t>
  </si>
  <si>
    <t>4 – 0</t>
  </si>
  <si>
    <t>5 – 0</t>
  </si>
  <si>
    <t>6 – 0</t>
  </si>
  <si>
    <t>7 – 0</t>
  </si>
  <si>
    <t>8 – 0</t>
  </si>
  <si>
    <t>9 – 0</t>
  </si>
  <si>
    <t>10 – 0</t>
  </si>
  <si>
    <t>PARTITE SQ TRASF</t>
  </si>
  <si>
    <t>1 – 1</t>
  </si>
  <si>
    <t>2 – 1</t>
  </si>
  <si>
    <t>3 – 1</t>
  </si>
  <si>
    <t>4 – 1</t>
  </si>
  <si>
    <t>5 – 1</t>
  </si>
  <si>
    <t>6 – 1</t>
  </si>
  <si>
    <t>7 – 1</t>
  </si>
  <si>
    <t>8 – 1</t>
  </si>
  <si>
    <t>9 – 1</t>
  </si>
  <si>
    <t>10 – 1</t>
  </si>
  <si>
    <t>IN TRASF</t>
  </si>
  <si>
    <t>GOL FATTI SQ TRASF</t>
  </si>
  <si>
    <t>GOL SUBITI SQ TRASF</t>
  </si>
  <si>
    <t>FUORI CASA</t>
  </si>
  <si>
    <t>1 – 2</t>
  </si>
  <si>
    <t>2 – 2</t>
  </si>
  <si>
    <t>3 – 2</t>
  </si>
  <si>
    <t>4 – 2</t>
  </si>
  <si>
    <t>5 – 2</t>
  </si>
  <si>
    <t>6 – 2</t>
  </si>
  <si>
    <t>7 – 2</t>
  </si>
  <si>
    <t>8 – 2</t>
  </si>
  <si>
    <t>9 – 2</t>
  </si>
  <si>
    <t>10 – 2</t>
  </si>
  <si>
    <t>1 – 3</t>
  </si>
  <si>
    <t>2 – 3</t>
  </si>
  <si>
    <t>3 – 3</t>
  </si>
  <si>
    <t>4 – 3</t>
  </si>
  <si>
    <t>5 – 3</t>
  </si>
  <si>
    <t>6 – 3</t>
  </si>
  <si>
    <t>7 – 3</t>
  </si>
  <si>
    <t>8 – 3</t>
  </si>
  <si>
    <t>9 – 3</t>
  </si>
  <si>
    <t>10 – 3</t>
  </si>
  <si>
    <t>1 – 4</t>
  </si>
  <si>
    <t>2 – 4</t>
  </si>
  <si>
    <t>3 – 4</t>
  </si>
  <si>
    <t>4 – 4</t>
  </si>
  <si>
    <t>5 – 4</t>
  </si>
  <si>
    <t>6 – 4</t>
  </si>
  <si>
    <t>7 – 4</t>
  </si>
  <si>
    <t>8 – 4</t>
  </si>
  <si>
    <t>9 – 4</t>
  </si>
  <si>
    <t>10 – 4</t>
  </si>
  <si>
    <t>QUOTA EVENTO</t>
  </si>
  <si>
    <t>VALORE</t>
  </si>
  <si>
    <t>RISULTATO FINALE</t>
  </si>
  <si>
    <t>LEGENDA</t>
  </si>
  <si>
    <t>1 – 5</t>
  </si>
  <si>
    <t>2 – 5</t>
  </si>
  <si>
    <t>3 – 5</t>
  </si>
  <si>
    <t>4 – 5</t>
  </si>
  <si>
    <t>5 – 5</t>
  </si>
  <si>
    <t>6 – 5</t>
  </si>
  <si>
    <t>7 – 5</t>
  </si>
  <si>
    <t>8 – 5</t>
  </si>
  <si>
    <t>9 – 5</t>
  </si>
  <si>
    <t>10 – 5</t>
  </si>
  <si>
    <t>molto probabile</t>
  </si>
  <si>
    <t>DOPPIA CHANCE</t>
  </si>
  <si>
    <t>probabile</t>
  </si>
  <si>
    <t>1 – 6</t>
  </si>
  <si>
    <t>2 – 6</t>
  </si>
  <si>
    <t>3 – 6</t>
  </si>
  <si>
    <t>4 – 6</t>
  </si>
  <si>
    <t>5 – 6</t>
  </si>
  <si>
    <t>6 – 6</t>
  </si>
  <si>
    <t>7 – 6</t>
  </si>
  <si>
    <t>8 – 6</t>
  </si>
  <si>
    <t>9 – 6</t>
  </si>
  <si>
    <t>10 – 6</t>
  </si>
  <si>
    <t>incerto</t>
  </si>
  <si>
    <t>NUMERO ESATTO GOL</t>
  </si>
  <si>
    <t>1 – 7</t>
  </si>
  <si>
    <t>2 – 7</t>
  </si>
  <si>
    <t>3 – 7</t>
  </si>
  <si>
    <t>4 – 7</t>
  </si>
  <si>
    <t>5 – 7</t>
  </si>
  <si>
    <t>6 – 7</t>
  </si>
  <si>
    <t>7 – 7</t>
  </si>
  <si>
    <t>8 – 7</t>
  </si>
  <si>
    <t>9 – 7</t>
  </si>
  <si>
    <t>10 – 7</t>
  </si>
  <si>
    <t>NUMERO GOL</t>
  </si>
  <si>
    <t>1 – 8</t>
  </si>
  <si>
    <t>2 – 8</t>
  </si>
  <si>
    <t>3 – 8</t>
  </si>
  <si>
    <t>4 – 8</t>
  </si>
  <si>
    <t>5 – 8</t>
  </si>
  <si>
    <t>6 – 8</t>
  </si>
  <si>
    <t>7 – 8</t>
  </si>
  <si>
    <t>8 – 8</t>
  </si>
  <si>
    <t>9 – 8</t>
  </si>
  <si>
    <t>10 – 8</t>
  </si>
  <si>
    <t>HS / HNS</t>
  </si>
  <si>
    <t>1 – 9</t>
  </si>
  <si>
    <t>2 – 9</t>
  </si>
  <si>
    <t>3 – 9</t>
  </si>
  <si>
    <t>4 – 9</t>
  </si>
  <si>
    <t>5 – 9</t>
  </si>
  <si>
    <t>6 – 9</t>
  </si>
  <si>
    <t>7 – 9</t>
  </si>
  <si>
    <t>8 – 9</t>
  </si>
  <si>
    <t>9 – 9</t>
  </si>
  <si>
    <t>10 – 9</t>
  </si>
  <si>
    <t>AS / ANS</t>
  </si>
  <si>
    <t>1 – 10</t>
  </si>
  <si>
    <t>2 – 10</t>
  </si>
  <si>
    <t>3 – 10</t>
  </si>
  <si>
    <t>4 – 10</t>
  </si>
  <si>
    <t>5 – 10</t>
  </si>
  <si>
    <t>6 – 10</t>
  </si>
  <si>
    <t>7 – 10</t>
  </si>
  <si>
    <t>8 – 10</t>
  </si>
  <si>
    <t>9 – 10</t>
  </si>
  <si>
    <t>10 – 10</t>
  </si>
  <si>
    <t>PARI / DISPARI</t>
  </si>
  <si>
    <t>ALTRO</t>
  </si>
  <si>
    <t>GOL / NO GOL</t>
  </si>
  <si>
    <t>RISULTATI FINALI</t>
  </si>
  <si>
    <t>X</t>
  </si>
  <si>
    <t>HS</t>
  </si>
  <si>
    <t>HNS</t>
  </si>
  <si>
    <t>PARI</t>
  </si>
  <si>
    <t>DISPARI</t>
  </si>
  <si>
    <t>UN 0,5</t>
  </si>
  <si>
    <t>OV 0,5</t>
  </si>
  <si>
    <t>UN / OV (0,5)</t>
  </si>
  <si>
    <t>UN / OV (1,5)</t>
  </si>
  <si>
    <t>1X</t>
  </si>
  <si>
    <t>X2</t>
  </si>
  <si>
    <t>AS</t>
  </si>
  <si>
    <t>ANS</t>
  </si>
  <si>
    <t>GOL</t>
  </si>
  <si>
    <t>NO GOL</t>
  </si>
  <si>
    <t>UN 1,5</t>
  </si>
  <si>
    <t>OV 1,5</t>
  </si>
  <si>
    <t>UN / OV (2,5)</t>
  </si>
  <si>
    <t>&gt;7</t>
  </si>
  <si>
    <t>UN 2,5</t>
  </si>
  <si>
    <t>OV 2,5</t>
  </si>
  <si>
    <t>UN / OV (3,5)</t>
  </si>
  <si>
    <t>Se è favorita la squadra in casa</t>
  </si>
  <si>
    <t>4 o PIÙ</t>
  </si>
  <si>
    <t>UN 3,5</t>
  </si>
  <si>
    <t>OV 3,5</t>
  </si>
  <si>
    <t>HANDICAP (+1)</t>
  </si>
  <si>
    <t>HANDICAP (+2)</t>
  </si>
  <si>
    <t>HANDICAP (+3)</t>
  </si>
  <si>
    <t>Se è favorita la squadra in trasferta</t>
  </si>
  <si>
    <t>HANDICAP (-1)</t>
  </si>
  <si>
    <t>HANDICAP (-2)</t>
  </si>
  <si>
    <t>HANDICAP (-3)</t>
  </si>
  <si>
    <t>GOL SQUADRA IN CASA</t>
  </si>
  <si>
    <t>P(x)</t>
  </si>
  <si>
    <t>&gt;10</t>
  </si>
  <si>
    <t>GOL SQUADRA IN TRASF</t>
  </si>
  <si>
    <t>Standings</t>
  </si>
  <si>
    <t>Matches</t>
  </si>
  <si>
    <t>Win</t>
  </si>
  <si>
    <t>Draw</t>
  </si>
  <si>
    <t>Loss</t>
  </si>
  <si>
    <t>Get</t>
  </si>
  <si>
    <t>Miss</t>
  </si>
  <si>
    <t>Pts</t>
  </si>
  <si>
    <t>Rank</t>
  </si>
  <si>
    <t>Total</t>
  </si>
  <si>
    <t>Home</t>
  </si>
  <si>
    <t>Away</t>
  </si>
  <si>
    <t>Last 6</t>
  </si>
  <si>
    <t>Cup Standings</t>
  </si>
  <si>
    <t>Head to Head Statistics</t>
  </si>
  <si>
    <t>League/Cup</t>
  </si>
  <si>
    <t>Date</t>
  </si>
  <si>
    <t>Score</t>
  </si>
  <si>
    <t>H T</t>
  </si>
  <si>
    <t>W/L</t>
  </si>
  <si>
    <t>Odds</t>
  </si>
  <si>
    <t>O/U</t>
  </si>
  <si>
    <t>1-1</t>
  </si>
  <si>
    <t>0-0</t>
  </si>
  <si>
    <t>D</t>
  </si>
  <si>
    <t>L</t>
  </si>
  <si>
    <t>W</t>
  </si>
  <si>
    <t>2-1</t>
  </si>
  <si>
    <t>0-1</t>
  </si>
  <si>
    <t>1-0</t>
  </si>
  <si>
    <t>Previous Scores Statistics</t>
  </si>
  <si>
    <t>League</t>
  </si>
  <si>
    <t>1-2</t>
  </si>
  <si>
    <t>Handicap Odds Statistics</t>
  </si>
  <si>
    <t>Detail</t>
  </si>
  <si>
    <t>Type</t>
  </si>
  <si>
    <t>VS</t>
  </si>
  <si>
    <t>Near</t>
  </si>
  <si>
    <t>Last Match Lineup</t>
  </si>
  <si>
    <t>Lineup</t>
  </si>
  <si>
    <t>Backup</t>
  </si>
  <si>
    <t>Current Season Statistics &amp; Comparison</t>
  </si>
  <si>
    <t>Over 2.5</t>
  </si>
  <si>
    <t>Under 2.5</t>
  </si>
  <si>
    <t>CLASAMENT</t>
  </si>
  <si>
    <t>OVER 2,5</t>
  </si>
  <si>
    <t>OVER 1,5</t>
  </si>
  <si>
    <t>H2H</t>
  </si>
  <si>
    <t>Victorie</t>
  </si>
  <si>
    <t>Egal</t>
  </si>
  <si>
    <t>Infrangere</t>
  </si>
  <si>
    <t>ULTIMELE 20 MECIURI</t>
  </si>
  <si>
    <t>MEDIE FINALA</t>
  </si>
  <si>
    <t>EVOLUTIE</t>
  </si>
  <si>
    <t>FT</t>
  </si>
  <si>
    <t>HT</t>
  </si>
  <si>
    <t>HT/FT</t>
  </si>
  <si>
    <t>Statistisca   HT/FT - ECHIPA</t>
  </si>
  <si>
    <t>Meciuri</t>
  </si>
  <si>
    <t>1/1</t>
  </si>
  <si>
    <t>1/X</t>
  </si>
  <si>
    <t>1/2</t>
  </si>
  <si>
    <t>X/1</t>
  </si>
  <si>
    <t>X/X</t>
  </si>
  <si>
    <t>X/2</t>
  </si>
  <si>
    <t>2/1</t>
  </si>
  <si>
    <t>2/X</t>
  </si>
  <si>
    <t>2/2</t>
  </si>
  <si>
    <t>Probabilitate HT/FT - ECHIPA</t>
  </si>
  <si>
    <t>Nr. meciuri</t>
  </si>
  <si>
    <t>Gol dat</t>
  </si>
  <si>
    <t>Gol primit</t>
  </si>
  <si>
    <t>Med date</t>
  </si>
  <si>
    <t>Med primite</t>
  </si>
  <si>
    <t>Med finala</t>
  </si>
  <si>
    <t>Eveniment</t>
  </si>
  <si>
    <t>%</t>
  </si>
  <si>
    <t>Cota</t>
  </si>
  <si>
    <t>Over</t>
  </si>
  <si>
    <t>Over 0.5</t>
  </si>
  <si>
    <t>Under 0.5</t>
  </si>
  <si>
    <t>Over 1.5</t>
  </si>
  <si>
    <t>Under 1.5</t>
  </si>
  <si>
    <t>Probabilitate</t>
  </si>
  <si>
    <t>Over 3.5</t>
  </si>
  <si>
    <t>Under 3.5</t>
  </si>
  <si>
    <t>Over 4.5</t>
  </si>
  <si>
    <t>Under 4.5</t>
  </si>
  <si>
    <t>Under</t>
  </si>
  <si>
    <t>x</t>
  </si>
  <si>
    <t>HG</t>
  </si>
  <si>
    <t>AG</t>
  </si>
  <si>
    <t>Final</t>
  </si>
  <si>
    <t>ULTIMELE 6</t>
  </si>
  <si>
    <t>H</t>
  </si>
  <si>
    <t>Probabilitate HT/FT - ECHIPA DUPA STATISTICA PAUZA SI FINAL</t>
  </si>
  <si>
    <t>POISSON</t>
  </si>
  <si>
    <t>HT Date</t>
  </si>
  <si>
    <t>FT date</t>
  </si>
  <si>
    <t>FT Date</t>
  </si>
  <si>
    <t>HT Luate</t>
  </si>
  <si>
    <t>FT Luate</t>
  </si>
  <si>
    <t>Repriza 1</t>
  </si>
  <si>
    <t>Echipe</t>
  </si>
  <si>
    <t>Luate</t>
  </si>
  <si>
    <t>Repriza 2</t>
  </si>
  <si>
    <t>&lt;&lt;&gt;&gt;</t>
  </si>
  <si>
    <t>Home team</t>
  </si>
  <si>
    <t>Away team</t>
  </si>
  <si>
    <t>average</t>
  </si>
  <si>
    <t>attack</t>
  </si>
  <si>
    <t>defence</t>
  </si>
  <si>
    <t>Expected</t>
  </si>
  <si>
    <t>goals</t>
  </si>
  <si>
    <t>strength</t>
  </si>
  <si>
    <t>weakness</t>
  </si>
  <si>
    <t>Attack strength: home and away</t>
  </si>
  <si>
    <t>Defence weakness: home and away</t>
  </si>
  <si>
    <t>home</t>
  </si>
  <si>
    <t>away</t>
  </si>
  <si>
    <t>weighted</t>
  </si>
  <si>
    <t xml:space="preserve">Away </t>
  </si>
  <si>
    <t xml:space="preserve">attack </t>
  </si>
  <si>
    <t xml:space="preserve">home attack </t>
  </si>
  <si>
    <t xml:space="preserve">away attack </t>
  </si>
  <si>
    <t xml:space="preserve">Home </t>
  </si>
  <si>
    <t>games</t>
  </si>
  <si>
    <t>for</t>
  </si>
  <si>
    <t>home-for</t>
  </si>
  <si>
    <t>away-for</t>
  </si>
  <si>
    <t>Home-ad</t>
  </si>
  <si>
    <t>against</t>
  </si>
  <si>
    <t>home-aga</t>
  </si>
  <si>
    <t>away-aga</t>
  </si>
  <si>
    <t>1,5</t>
  </si>
  <si>
    <t>2,5</t>
  </si>
  <si>
    <t>3,5</t>
  </si>
  <si>
    <t>4,5</t>
  </si>
  <si>
    <t>5,5</t>
  </si>
  <si>
    <t>Par</t>
  </si>
  <si>
    <t>Impar</t>
  </si>
  <si>
    <t>A</t>
  </si>
  <si>
    <t>principale</t>
  </si>
  <si>
    <t>generale</t>
  </si>
  <si>
    <t>Scor Posibil</t>
  </si>
  <si>
    <t>MINUTE</t>
  </si>
  <si>
    <t>SUB</t>
  </si>
  <si>
    <t>PESTE</t>
  </si>
  <si>
    <t>Sub 0.5</t>
  </si>
  <si>
    <t>Sub 1.5</t>
  </si>
  <si>
    <t>Sub 2.5</t>
  </si>
  <si>
    <t>Sub 3.5</t>
  </si>
  <si>
    <t>Sub 4.5</t>
  </si>
  <si>
    <t>HW</t>
  </si>
  <si>
    <t>AW</t>
  </si>
  <si>
    <t>EXP</t>
  </si>
  <si>
    <t>ODDS</t>
  </si>
  <si>
    <t>UNDER 2.5</t>
  </si>
  <si>
    <t>OVER 2.5</t>
  </si>
  <si>
    <t>UNQ</t>
  </si>
  <si>
    <t>DRAW</t>
  </si>
  <si>
    <t>total goals</t>
  </si>
  <si>
    <t>exactly</t>
  </si>
  <si>
    <t>or less</t>
  </si>
  <si>
    <t>dec odds</t>
  </si>
  <si>
    <t>draw no bet</t>
  </si>
  <si>
    <t>minutes</t>
  </si>
  <si>
    <t>home aver</t>
  </si>
  <si>
    <t>away aver</t>
  </si>
  <si>
    <t>total aver</t>
  </si>
  <si>
    <t>draw</t>
  </si>
  <si>
    <t>home goal</t>
  </si>
  <si>
    <t>away goal</t>
  </si>
  <si>
    <t>0-0 adjustment</t>
  </si>
  <si>
    <t>asian hcp</t>
  </si>
  <si>
    <t>1-0 adjustment</t>
  </si>
  <si>
    <t>h+.5</t>
  </si>
  <si>
    <t>a-.5</t>
  </si>
  <si>
    <t>0-1 adjustment</t>
  </si>
  <si>
    <t>1-1 adjustment</t>
  </si>
  <si>
    <t>h-.5</t>
  </si>
  <si>
    <t>a+.5</t>
  </si>
  <si>
    <t>2-1 adjustment</t>
  </si>
  <si>
    <t>1-2 adjustment</t>
  </si>
  <si>
    <t>2-2 adjustment</t>
  </si>
  <si>
    <t>both teams to score</t>
  </si>
  <si>
    <t>2-0 adjustment</t>
  </si>
  <si>
    <t>0-2 adjustment</t>
  </si>
  <si>
    <t>1x2</t>
  </si>
  <si>
    <t>Selection</t>
  </si>
  <si>
    <t>duble</t>
  </si>
  <si>
    <t>Coeficienți de distribuție în funcție de distribuția Poisson</t>
  </si>
  <si>
    <t>1 X 2</t>
  </si>
  <si>
    <t>Tabel PESTE</t>
  </si>
  <si>
    <t xml:space="preserve">Scor </t>
  </si>
  <si>
    <t>0:0</t>
  </si>
  <si>
    <t>1:1</t>
  </si>
  <si>
    <t>2:2</t>
  </si>
  <si>
    <t>3:3</t>
  </si>
  <si>
    <t>1:0</t>
  </si>
  <si>
    <t>2:0</t>
  </si>
  <si>
    <t>2:1</t>
  </si>
  <si>
    <t>3:0</t>
  </si>
  <si>
    <t>3:1</t>
  </si>
  <si>
    <t>Tabel SUB</t>
  </si>
  <si>
    <t>3:2</t>
  </si>
  <si>
    <t>0:1</t>
  </si>
  <si>
    <t>0:2</t>
  </si>
  <si>
    <t>1:2</t>
  </si>
  <si>
    <t>0:3</t>
  </si>
  <si>
    <t>1:3</t>
  </si>
  <si>
    <t>2:3</t>
  </si>
  <si>
    <t xml:space="preserve"> </t>
  </si>
  <si>
    <t>meciuri</t>
  </si>
  <si>
    <t>goluri date</t>
  </si>
  <si>
    <t xml:space="preserve">  </t>
  </si>
  <si>
    <t>Fixture (3 Matches)</t>
  </si>
  <si>
    <t>Rate</t>
  </si>
  <si>
    <t>Home Achievement</t>
  </si>
  <si>
    <t>Home Get/Miss Count</t>
  </si>
  <si>
    <t>Total Get</t>
  </si>
  <si>
    <t>Total Miss</t>
  </si>
  <si>
    <t>Avg Get</t>
  </si>
  <si>
    <t>Avg Miss</t>
  </si>
  <si>
    <t>Home Win Goals</t>
  </si>
  <si>
    <t>Win Goals 2+</t>
  </si>
  <si>
    <t>Win Goal 1</t>
  </si>
  <si>
    <t>Loss Goals 1</t>
  </si>
  <si>
    <t>Loss Goals 2+</t>
  </si>
  <si>
    <t>Home Goals</t>
  </si>
  <si>
    <t>0-1 Goal</t>
  </si>
  <si>
    <t>2-3 Goals</t>
  </si>
  <si>
    <t>4+ Goals</t>
  </si>
  <si>
    <t>Home Odd/Even</t>
  </si>
  <si>
    <t>Odd Matches</t>
  </si>
  <si>
    <t>Even Matches</t>
  </si>
  <si>
    <t>Home Over/Under</t>
  </si>
  <si>
    <t>Home Goals Minutes</t>
  </si>
  <si>
    <t>Goals</t>
  </si>
  <si>
    <t>46-70'</t>
  </si>
  <si>
    <t>70-90+'</t>
  </si>
  <si>
    <t>First</t>
  </si>
  <si>
    <t>Goal</t>
  </si>
  <si>
    <t>medie gazde</t>
  </si>
  <si>
    <t>medie oaspeti</t>
  </si>
  <si>
    <t>Away Achievement</t>
  </si>
  <si>
    <t>Away Get/Miss Count</t>
  </si>
  <si>
    <t>Away Win Goals</t>
  </si>
  <si>
    <t>Away Goals</t>
  </si>
  <si>
    <t>Away Odd/Even</t>
  </si>
  <si>
    <t>Away Over/Under</t>
  </si>
  <si>
    <t>Away Goals Minutes</t>
  </si>
  <si>
    <t>Team</t>
  </si>
  <si>
    <t>[Data Feedback]</t>
  </si>
  <si>
    <t>Match Prediction</t>
  </si>
  <si>
    <t xml:space="preserve">  Disclaimer: All above views expressed are those of the author and do not represent the views of Nowgoal.com. Top marks: ★★★★★</t>
  </si>
  <si>
    <t>Corner</t>
  </si>
  <si>
    <t>Data Comparison   Last</t>
  </si>
  <si>
    <t>matches</t>
  </si>
  <si>
    <t>Diff</t>
  </si>
  <si>
    <t>W%</t>
  </si>
  <si>
    <t>D%</t>
  </si>
  <si>
    <t>L%</t>
  </si>
  <si>
    <t>H/A</t>
  </si>
  <si>
    <t>% De probabilidade de marcar tantos gols</t>
  </si>
  <si>
    <t>Espera-se</t>
  </si>
  <si>
    <t>fraqueza</t>
  </si>
  <si>
    <t>Últimas 20 partidas</t>
  </si>
  <si>
    <t>CLASSIFICAÇÃO</t>
  </si>
  <si>
    <t>Vitória</t>
  </si>
  <si>
    <t>Derrota</t>
  </si>
  <si>
    <t>Empate</t>
  </si>
  <si>
    <t>E</t>
  </si>
  <si>
    <t>EMPATE</t>
  </si>
  <si>
    <t>News</t>
  </si>
  <si>
    <t>Live Scores &amp; Odds Comparison</t>
  </si>
  <si>
    <t>Languages</t>
  </si>
  <si>
    <t>English</t>
  </si>
  <si>
    <t xml:space="preserve">ภาษาไทย </t>
  </si>
  <si>
    <t>Tiếng Việt</t>
  </si>
  <si>
    <t>한국의</t>
  </si>
  <si>
    <t>Soccer</t>
  </si>
  <si>
    <t>Basketball</t>
  </si>
  <si>
    <t>Tennis</t>
  </si>
  <si>
    <t>Football</t>
  </si>
  <si>
    <t>Baseball</t>
  </si>
  <si>
    <t>Hockey</t>
  </si>
  <si>
    <t>Snooker</t>
  </si>
  <si>
    <t>Live TV</t>
  </si>
  <si>
    <t>Free APP</t>
  </si>
  <si>
    <t>Mobile</t>
  </si>
  <si>
    <t>Livescore</t>
  </si>
  <si>
    <t>1X2 Odds</t>
  </si>
  <si>
    <t>Odds Comparison</t>
  </si>
  <si>
    <t>Over/Under</t>
  </si>
  <si>
    <t>In-play Odds</t>
  </si>
  <si>
    <t>6in1 Odds</t>
  </si>
  <si>
    <t>Results</t>
  </si>
  <si>
    <t>Fixtures</t>
  </si>
  <si>
    <t>DataBase</t>
  </si>
  <si>
    <t>Forums</t>
  </si>
  <si>
    <t>Select Leagues</t>
  </si>
  <si>
    <t>1x2 Odds</t>
  </si>
  <si>
    <t>History</t>
  </si>
  <si>
    <t>Today</t>
  </si>
  <si>
    <t>Next Day</t>
  </si>
  <si>
    <t>0 Hidden [Show all]</t>
  </si>
  <si>
    <t>League Select</t>
  </si>
  <si>
    <t>Match Time: To Match Type:</t>
  </si>
  <si>
    <t>Time</t>
  </si>
  <si>
    <t>HWR</t>
  </si>
  <si>
    <t>DR</t>
  </si>
  <si>
    <t>AWR</t>
  </si>
  <si>
    <t>Return</t>
  </si>
  <si>
    <t>Compare</t>
  </si>
  <si>
    <t xml:space="preserve">     : Odds rate increases         : Odds rate decreases    </t>
  </si>
  <si>
    <t>Best viewed in widescreen resolution with IE 6.0 or above.</t>
  </si>
  <si>
    <t>-0.0%</t>
  </si>
  <si>
    <t>45.5%</t>
  </si>
  <si>
    <r>
      <t xml:space="preserve">Top - - About Us - - </t>
    </r>
    <r>
      <rPr>
        <b/>
        <sz val="8"/>
        <color rgb="FFFF0000"/>
        <rFont val="Arial"/>
        <family val="2"/>
      </rPr>
      <t>Give Feedback</t>
    </r>
    <r>
      <rPr>
        <b/>
        <sz val="8"/>
        <color rgb="FF222222"/>
        <rFont val="Arial"/>
        <family val="2"/>
      </rPr>
      <t xml:space="preserve"> - - AD Contact - - </t>
    </r>
    <r>
      <rPr>
        <b/>
        <sz val="8"/>
        <color rgb="FFFF0000"/>
        <rFont val="Arial"/>
        <family val="2"/>
      </rPr>
      <t>Help</t>
    </r>
    <r>
      <rPr>
        <b/>
        <sz val="8"/>
        <color rgb="FF222222"/>
        <rFont val="Arial"/>
        <family val="2"/>
      </rPr>
      <t xml:space="preserve"> - - </t>
    </r>
    <r>
      <rPr>
        <b/>
        <sz val="8"/>
        <color rgb="FFFF0000"/>
        <rFont val="Arial"/>
        <family val="2"/>
      </rPr>
      <t>Free Livescore</t>
    </r>
    <r>
      <rPr>
        <b/>
        <sz val="8"/>
        <color rgb="FF222222"/>
        <rFont val="Arial"/>
        <family val="2"/>
      </rPr>
      <t xml:space="preserve"> - - </t>
    </r>
    <r>
      <rPr>
        <b/>
        <sz val="8"/>
        <color rgb="FFFF0000"/>
        <rFont val="Arial"/>
        <family val="2"/>
      </rPr>
      <t>Data Service</t>
    </r>
    <r>
      <rPr>
        <b/>
        <sz val="8"/>
        <color rgb="FF222222"/>
        <rFont val="Arial"/>
        <family val="2"/>
      </rPr>
      <t xml:space="preserve"> - - Website Navigation - - Disclaimer - - Link to us</t>
    </r>
  </si>
  <si>
    <t>1-20'</t>
  </si>
  <si>
    <t>21-45+'</t>
  </si>
  <si>
    <t>21-45+</t>
  </si>
  <si>
    <t>ODD</t>
  </si>
  <si>
    <t>Dupla Chance</t>
  </si>
  <si>
    <t>Sugestão</t>
  </si>
  <si>
    <t>PBD</t>
  </si>
  <si>
    <t>25.0%</t>
  </si>
  <si>
    <t>Vs</t>
  </si>
  <si>
    <t>Probabilidade</t>
  </si>
  <si>
    <t>75.0%</t>
  </si>
  <si>
    <t>DATA DO JOGO</t>
  </si>
  <si>
    <t>JOGO</t>
  </si>
  <si>
    <t>HOME</t>
  </si>
  <si>
    <t>AWAY</t>
  </si>
  <si>
    <t>UNDER 3,5</t>
  </si>
  <si>
    <t>UNDER 4,5</t>
  </si>
  <si>
    <t>PLACAR FINAL</t>
  </si>
  <si>
    <t>Relatório dos Prognosticos</t>
  </si>
  <si>
    <t>OVER 0,5</t>
  </si>
  <si>
    <t>PROCESSOS</t>
  </si>
  <si>
    <t>CASA</t>
  </si>
  <si>
    <t>VISITANTE</t>
  </si>
  <si>
    <t>Times</t>
  </si>
  <si>
    <t>Match ODD</t>
  </si>
  <si>
    <t>Coluna1</t>
  </si>
  <si>
    <t>Mercado de Gols e Bts</t>
  </si>
  <si>
    <t xml:space="preserve">(Qtd de jogos somados pelas 2 equipes) </t>
  </si>
  <si>
    <t>Coloção Geral</t>
  </si>
  <si>
    <t>Nº de vitórias time da casa</t>
  </si>
  <si>
    <t>Coloção como Mandante</t>
  </si>
  <si>
    <t>Nº de vitórias time visitante</t>
  </si>
  <si>
    <t>Jogos Geral</t>
  </si>
  <si>
    <t>Over 0.5 HT</t>
  </si>
  <si>
    <t>Nº de empates time da casa</t>
  </si>
  <si>
    <t>Jogos como Mandante</t>
  </si>
  <si>
    <t>Over 1.5 HT</t>
  </si>
  <si>
    <t>Nº de empates time visitante</t>
  </si>
  <si>
    <t>Nº de derrotas time da casa</t>
  </si>
  <si>
    <t>Nº de derrotas time visitante</t>
  </si>
  <si>
    <t>Over 0.5 HT casa</t>
  </si>
  <si>
    <t>Over 0.5 HT visitante</t>
  </si>
  <si>
    <t>Coloção como Visitante</t>
  </si>
  <si>
    <t>Over 1.5 HT casa</t>
  </si>
  <si>
    <t>Ambos Marcam</t>
  </si>
  <si>
    <t>Over 1.5 HT visitante</t>
  </si>
  <si>
    <t>Jogos como Visitante</t>
  </si>
  <si>
    <t>Gol 15' Iniciais</t>
  </si>
  <si>
    <t>Over 0.5 casa</t>
  </si>
  <si>
    <t>Gol Após 70'</t>
  </si>
  <si>
    <t>Momento dos Gols</t>
  </si>
  <si>
    <t>Over 0.5 visitante</t>
  </si>
  <si>
    <t>Over 1.5 casa</t>
  </si>
  <si>
    <t>Over 1.5 visitante</t>
  </si>
  <si>
    <t>Over 2.5 casa</t>
  </si>
  <si>
    <t>Over 2.5 visitante</t>
  </si>
  <si>
    <t>Under 3.5 casa</t>
  </si>
  <si>
    <t>Under 3.5 visitante</t>
  </si>
  <si>
    <t>Under 4.5 casa</t>
  </si>
  <si>
    <t>Under 4.5 visitante</t>
  </si>
  <si>
    <t>Gol até os 15' casa</t>
  </si>
  <si>
    <t>Gol até os 15' visitante</t>
  </si>
  <si>
    <t>Gol após 80' casa</t>
  </si>
  <si>
    <t>Gol após 80' visitante</t>
  </si>
  <si>
    <t>Ambos marcam (bts) casa</t>
  </si>
  <si>
    <t>Ambos marcam (bts) visitante</t>
  </si>
  <si>
    <t>CLASSIFICAÇÃO GERAL</t>
  </si>
  <si>
    <t>J</t>
  </si>
  <si>
    <t>V</t>
  </si>
  <si>
    <t>GM</t>
  </si>
  <si>
    <t>GS</t>
  </si>
  <si>
    <t>PTOS</t>
  </si>
  <si>
    <t>POS</t>
  </si>
  <si>
    <t>Gols</t>
  </si>
  <si>
    <t>1-20"</t>
  </si>
  <si>
    <t>62.5%</t>
  </si>
  <si>
    <t>21-45"</t>
  </si>
  <si>
    <t>45-70"</t>
  </si>
  <si>
    <t>CLASSIFICAÇÃO CASA</t>
  </si>
  <si>
    <t>50.0%</t>
  </si>
  <si>
    <t>70-90'</t>
  </si>
  <si>
    <t>66.7%</t>
  </si>
  <si>
    <t>70-90"</t>
  </si>
  <si>
    <t>37.5%</t>
  </si>
  <si>
    <t>CLASSIFICAÇÃO FORA</t>
  </si>
  <si>
    <t>OVER O.5 HT</t>
  </si>
  <si>
    <t>OVER 1.5HT</t>
  </si>
  <si>
    <t>OVER 0.5</t>
  </si>
  <si>
    <t>OVER 1.5</t>
  </si>
  <si>
    <t>UNDER 3.5</t>
  </si>
  <si>
    <t>UNDER 4.5</t>
  </si>
  <si>
    <t>BTS</t>
  </si>
  <si>
    <t>QTD JOGOS HOME</t>
  </si>
  <si>
    <t>VITORIAS</t>
  </si>
  <si>
    <t>EMPATES</t>
  </si>
  <si>
    <t>DERROTAS</t>
  </si>
  <si>
    <t>CANTOS</t>
  </si>
  <si>
    <t>FORA</t>
  </si>
  <si>
    <t>CONDICAÇÃO CASA</t>
  </si>
  <si>
    <t>TOTAL</t>
  </si>
  <si>
    <t>QTD JOGOS AWAY</t>
  </si>
  <si>
    <t>CONDICAO FORA</t>
  </si>
  <si>
    <t>OVER CANTOS</t>
  </si>
  <si>
    <t>Voltar</t>
  </si>
  <si>
    <t>Limpar</t>
  </si>
  <si>
    <t>CLASSIFICAÇÃO HT</t>
  </si>
  <si>
    <t>CASAVSFORA</t>
  </si>
  <si>
    <t>PROBABILIDADE HT</t>
  </si>
  <si>
    <t xml:space="preserve">M de Cantos Home </t>
  </si>
  <si>
    <t xml:space="preserve">M de Cantos Away </t>
  </si>
  <si>
    <t>PROBABILITADE ULT 20 JOGOS</t>
  </si>
  <si>
    <t>ULTIMOS 10</t>
  </si>
  <si>
    <t>CASAXFORA</t>
  </si>
  <si>
    <t>OVER HT</t>
  </si>
  <si>
    <r>
      <t xml:space="preserve">Média de Cantos  </t>
    </r>
    <r>
      <rPr>
        <b/>
        <sz val="12"/>
        <color theme="0"/>
        <rFont val="Calibri"/>
        <family val="2"/>
        <scheme val="minor"/>
      </rPr>
      <t>BETA</t>
    </r>
  </si>
  <si>
    <t>Confronto Direto</t>
  </si>
  <si>
    <t>Visitado</t>
  </si>
  <si>
    <t>Visitante</t>
  </si>
  <si>
    <t>Histórico de Jogos</t>
  </si>
  <si>
    <t>Selecione o Jogo e Clique no Botão ao Lado...</t>
  </si>
  <si>
    <t>Histórico de Confrontos</t>
  </si>
  <si>
    <t>Atualizar Lista de Jogos para Hoje</t>
  </si>
  <si>
    <t>TOTAL GOLS FT</t>
  </si>
  <si>
    <t>TOTAL GOLS CASAXFORA</t>
  </si>
  <si>
    <t>OVER 0.5 HT</t>
  </si>
  <si>
    <t>OVER 1.5 HT</t>
  </si>
  <si>
    <t>OVER 1.5 FT</t>
  </si>
  <si>
    <t>OVER 2.5 FT</t>
  </si>
  <si>
    <t>UNDER 3.5 FT</t>
  </si>
  <si>
    <t>UNDER 4.5 FT</t>
  </si>
  <si>
    <t>OVER 0.5 FT</t>
  </si>
  <si>
    <t>CASA GOLS FT</t>
  </si>
  <si>
    <t>CASA GOLS HT</t>
  </si>
  <si>
    <t>CASA BTS</t>
  </si>
  <si>
    <t>FORA GOLS FT</t>
  </si>
  <si>
    <t>FORA GOLS HT</t>
  </si>
  <si>
    <t>FORA BTS</t>
  </si>
  <si>
    <t>TOTAL GOLS</t>
  </si>
  <si>
    <t>Mercado</t>
  </si>
  <si>
    <t>Alto</t>
  </si>
  <si>
    <t>Médio</t>
  </si>
  <si>
    <t>Baixo</t>
  </si>
  <si>
    <t>Back Away FT</t>
  </si>
  <si>
    <t>Back Empate FT</t>
  </si>
  <si>
    <t>Back Home FT</t>
  </si>
  <si>
    <t>Lay Away FT</t>
  </si>
  <si>
    <t>Lay Empate FT</t>
  </si>
  <si>
    <t>Lay Home FT</t>
  </si>
  <si>
    <t>Over 3,5</t>
  </si>
  <si>
    <t>Over 2,5</t>
  </si>
  <si>
    <t xml:space="preserve">Over 1,5 </t>
  </si>
  <si>
    <t xml:space="preserve">Over 0,5 </t>
  </si>
  <si>
    <t>Over 1,5 HT</t>
  </si>
  <si>
    <t>Over 0,5 HT</t>
  </si>
  <si>
    <t>Under 3,5</t>
  </si>
  <si>
    <t>Under 2,5</t>
  </si>
  <si>
    <t>Under 1,5</t>
  </si>
  <si>
    <t>Under 0,5</t>
  </si>
  <si>
    <t>Under 1,5 HT</t>
  </si>
  <si>
    <t>Under 0,5 HT</t>
  </si>
  <si>
    <t>Under 4,5</t>
  </si>
  <si>
    <t>Over 0,5HT</t>
  </si>
  <si>
    <t>Over 1,5HT</t>
  </si>
  <si>
    <t>Over 0,5FT</t>
  </si>
  <si>
    <t>Over 1,5FT</t>
  </si>
  <si>
    <t>Over 2,5FT</t>
  </si>
  <si>
    <t>Over 3,5FT</t>
  </si>
  <si>
    <t>Over 4,5FT</t>
  </si>
  <si>
    <t>Under 0,5HT</t>
  </si>
  <si>
    <t>Under 1,5HT</t>
  </si>
  <si>
    <t>Under 0,5FT</t>
  </si>
  <si>
    <t>Under 1,5FT</t>
  </si>
  <si>
    <t>Under 2,5FT</t>
  </si>
  <si>
    <t>Under 3,5FT</t>
  </si>
  <si>
    <t>Under 4,5FT</t>
  </si>
  <si>
    <t>Bts</t>
  </si>
  <si>
    <t>Momento de Gols</t>
  </si>
  <si>
    <t>Probabilidade FT</t>
  </si>
  <si>
    <t>Mercado de Gols</t>
  </si>
  <si>
    <t>Back Away HT</t>
  </si>
  <si>
    <t>Back Empate HT</t>
  </si>
  <si>
    <t>Back Home HT</t>
  </si>
  <si>
    <t>Lay Away HT</t>
  </si>
  <si>
    <t>Lay Empate HT</t>
  </si>
  <si>
    <t>Lay Home HT</t>
  </si>
  <si>
    <t>Probabilidade HT</t>
  </si>
  <si>
    <t>Ultimos 5 jogos</t>
  </si>
  <si>
    <t>46-70"</t>
  </si>
  <si>
    <t>Sugestão de Entrada</t>
  </si>
  <si>
    <t>Topicos</t>
  </si>
  <si>
    <t>Pbd</t>
  </si>
  <si>
    <t>Medio</t>
  </si>
  <si>
    <t>More</t>
  </si>
  <si>
    <t>0 Days</t>
  </si>
  <si>
    <t>123456</t>
  </si>
  <si>
    <t>View</t>
  </si>
  <si>
    <t>2.00</t>
  </si>
  <si>
    <t>3-0</t>
  </si>
  <si>
    <t>3.10</t>
  </si>
  <si>
    <t>View(2)</t>
  </si>
  <si>
    <t>1.81</t>
  </si>
  <si>
    <t>3.24</t>
  </si>
  <si>
    <t>3.23</t>
  </si>
  <si>
    <t>3.49</t>
  </si>
  <si>
    <t>3.40</t>
  </si>
  <si>
    <t>5.00</t>
  </si>
  <si>
    <t>2.11</t>
  </si>
  <si>
    <t>1.98</t>
  </si>
  <si>
    <t>3.06</t>
  </si>
  <si>
    <t>3.25</t>
  </si>
  <si>
    <t>3.42</t>
  </si>
  <si>
    <t>3.38</t>
  </si>
  <si>
    <t>3.53</t>
  </si>
  <si>
    <t>3.57</t>
  </si>
  <si>
    <t>3.36</t>
  </si>
  <si>
    <t>View(1)</t>
  </si>
  <si>
    <t>4.00</t>
  </si>
  <si>
    <t>3.31</t>
  </si>
  <si>
    <t>1.60</t>
  </si>
  <si>
    <t>1.51</t>
  </si>
  <si>
    <t>1.56</t>
  </si>
  <si>
    <t>2.26</t>
  </si>
  <si>
    <t>3.43</t>
  </si>
  <si>
    <t>2.76</t>
  </si>
  <si>
    <t>3.55</t>
  </si>
  <si>
    <t>3.56</t>
  </si>
  <si>
    <t>International Club Friendly</t>
  </si>
  <si>
    <t>View(3)</t>
  </si>
  <si>
    <t>3.54</t>
  </si>
  <si>
    <t>1.57</t>
  </si>
  <si>
    <t>INT CF</t>
  </si>
  <si>
    <t>3.33</t>
  </si>
  <si>
    <t>3.47</t>
  </si>
  <si>
    <t>3.39</t>
  </si>
  <si>
    <t>3.13</t>
  </si>
  <si>
    <t>3.76</t>
  </si>
  <si>
    <t>3.60</t>
  </si>
  <si>
    <t>3.20</t>
  </si>
  <si>
    <t>2.12</t>
  </si>
  <si>
    <t>3.80</t>
  </si>
  <si>
    <t>3.29</t>
  </si>
  <si>
    <t>2.01</t>
  </si>
  <si>
    <t>3.68</t>
  </si>
  <si>
    <t>3.02</t>
  </si>
  <si>
    <t>1.72</t>
  </si>
  <si>
    <t>2.23</t>
  </si>
  <si>
    <t>1.67</t>
  </si>
  <si>
    <t>3.59</t>
  </si>
  <si>
    <t>4.15</t>
  </si>
  <si>
    <t>1.58</t>
  </si>
  <si>
    <t>3.63</t>
  </si>
  <si>
    <t>3.65</t>
  </si>
  <si>
    <t>3.30</t>
  </si>
  <si>
    <t>2.43</t>
  </si>
  <si>
    <t>3.44</t>
  </si>
  <si>
    <t>3.12</t>
  </si>
  <si>
    <t>3.52</t>
  </si>
  <si>
    <t>3.00</t>
  </si>
  <si>
    <t>3.70</t>
  </si>
  <si>
    <t>1.53</t>
  </si>
  <si>
    <t>3.73</t>
  </si>
  <si>
    <t>1.62</t>
  </si>
  <si>
    <t>1.80</t>
  </si>
  <si>
    <t>3.64</t>
  </si>
  <si>
    <t>4.47</t>
  </si>
  <si>
    <t>2.83</t>
  </si>
  <si>
    <t>1.27</t>
  </si>
  <si>
    <t>90.69%</t>
  </si>
  <si>
    <t>90.51%</t>
  </si>
  <si>
    <t>2.91</t>
  </si>
  <si>
    <t>4.30</t>
  </si>
  <si>
    <t>[10]</t>
  </si>
  <si>
    <t>[0]</t>
  </si>
  <si>
    <t>[7]</t>
  </si>
  <si>
    <t>[2]</t>
  </si>
  <si>
    <t>[11]</t>
  </si>
  <si>
    <t>[6]</t>
  </si>
  <si>
    <t>[8]</t>
  </si>
  <si>
    <t>[5]</t>
  </si>
  <si>
    <t>[4]</t>
  </si>
  <si>
    <t>[12]</t>
  </si>
  <si>
    <t>5.50</t>
  </si>
  <si>
    <t>90.28%</t>
  </si>
  <si>
    <t>2.15</t>
  </si>
  <si>
    <t>3.08</t>
  </si>
  <si>
    <t>3.22</t>
  </si>
  <si>
    <t>2.10</t>
  </si>
  <si>
    <t>3.16</t>
  </si>
  <si>
    <t>1.83</t>
  </si>
  <si>
    <t>90.79%</t>
  </si>
  <si>
    <t>1.77</t>
  </si>
  <si>
    <t>View(29)</t>
  </si>
  <si>
    <t>3.50</t>
  </si>
  <si>
    <t>2.32</t>
  </si>
  <si>
    <t>3.48</t>
  </si>
  <si>
    <t>1.73</t>
  </si>
  <si>
    <t>90.75%</t>
  </si>
  <si>
    <t>3.03</t>
  </si>
  <si>
    <t>2.96</t>
  </si>
  <si>
    <t>3.14</t>
  </si>
  <si>
    <t>2.09</t>
  </si>
  <si>
    <t>3.01</t>
  </si>
  <si>
    <t>1.76</t>
  </si>
  <si>
    <t>3.93</t>
  </si>
  <si>
    <t>2.73</t>
  </si>
  <si>
    <t>90.76%</t>
  </si>
  <si>
    <t>3.67</t>
  </si>
  <si>
    <t>3.83</t>
  </si>
  <si>
    <t>1.66</t>
  </si>
  <si>
    <t>1.48</t>
  </si>
  <si>
    <t>4.35</t>
  </si>
  <si>
    <t>90.31%</t>
  </si>
  <si>
    <t>90.57%</t>
  </si>
  <si>
    <t>2.28</t>
  </si>
  <si>
    <t>90.70%</t>
  </si>
  <si>
    <t>3.21</t>
  </si>
  <si>
    <t>2.19</t>
  </si>
  <si>
    <t>1.50</t>
  </si>
  <si>
    <t>1.95</t>
  </si>
  <si>
    <t>2.08</t>
  </si>
  <si>
    <t>2.95</t>
  </si>
  <si>
    <t>90.33%</t>
  </si>
  <si>
    <t>4.23</t>
  </si>
  <si>
    <t>3.75</t>
  </si>
  <si>
    <t>90.88%</t>
  </si>
  <si>
    <t>1.87</t>
  </si>
  <si>
    <t>90.66%</t>
  </si>
  <si>
    <t>3.34</t>
  </si>
  <si>
    <t>2.35</t>
  </si>
  <si>
    <t>3.90</t>
  </si>
  <si>
    <t>1.97</t>
  </si>
  <si>
    <t>3.28</t>
  </si>
  <si>
    <t>3.88</t>
  </si>
  <si>
    <t>3.66</t>
  </si>
  <si>
    <t>4.22</t>
  </si>
  <si>
    <t>2.41</t>
  </si>
  <si>
    <t>2.80</t>
  </si>
  <si>
    <t>7.00</t>
  </si>
  <si>
    <t>3.19</t>
  </si>
  <si>
    <t>1.33</t>
  </si>
  <si>
    <t>1.68</t>
  </si>
  <si>
    <t>90.56%</t>
  </si>
  <si>
    <t>3.27</t>
  </si>
  <si>
    <t>5-5</t>
  </si>
  <si>
    <t>91.29%</t>
  </si>
  <si>
    <t>2.02</t>
  </si>
  <si>
    <t>2.81</t>
  </si>
  <si>
    <t>3.35</t>
  </si>
  <si>
    <t>2.51</t>
  </si>
  <si>
    <t>1.49</t>
  </si>
  <si>
    <t>2.04</t>
  </si>
  <si>
    <t>View(9)</t>
  </si>
  <si>
    <t>2.92</t>
  </si>
  <si>
    <t>3.17</t>
  </si>
  <si>
    <t>90.78%</t>
  </si>
  <si>
    <t>3.18</t>
  </si>
  <si>
    <t>2.45</t>
  </si>
  <si>
    <t>View(171)</t>
  </si>
  <si>
    <t>View(10)</t>
  </si>
  <si>
    <t>4.09</t>
  </si>
  <si>
    <t>4.75</t>
  </si>
  <si>
    <t>3.41</t>
  </si>
  <si>
    <t>6.10</t>
  </si>
  <si>
    <t>90.68%</t>
  </si>
  <si>
    <t>30.76%</t>
  </si>
  <si>
    <t>16.7%</t>
  </si>
  <si>
    <t>2-3</t>
  </si>
  <si>
    <t>2-0</t>
  </si>
  <si>
    <t>4-0</t>
  </si>
  <si>
    <t>[3]</t>
  </si>
  <si>
    <t>[13]</t>
  </si>
  <si>
    <t>[9]</t>
  </si>
  <si>
    <t>[1]</t>
  </si>
  <si>
    <t>91.91%</t>
  </si>
  <si>
    <t>90.60%</t>
  </si>
  <si>
    <t>3.09</t>
  </si>
  <si>
    <t>2.75</t>
  </si>
  <si>
    <t>2.30</t>
  </si>
  <si>
    <t>1.92</t>
  </si>
  <si>
    <t>28.96%</t>
  </si>
  <si>
    <t>2.20</t>
  </si>
  <si>
    <t>3.15</t>
  </si>
  <si>
    <t>2.78</t>
  </si>
  <si>
    <t>25.44%</t>
  </si>
  <si>
    <t>View(261)</t>
  </si>
  <si>
    <t>26.43%</t>
  </si>
  <si>
    <t>1.37</t>
  </si>
  <si>
    <t>21.72%</t>
  </si>
  <si>
    <t>23.95%</t>
  </si>
  <si>
    <t>4.62</t>
  </si>
  <si>
    <t>1.32</t>
  </si>
  <si>
    <t>2.27</t>
  </si>
  <si>
    <t>2.17</t>
  </si>
  <si>
    <t>89.88%</t>
  </si>
  <si>
    <t>3.85</t>
  </si>
  <si>
    <t>28.81%</t>
  </si>
  <si>
    <t>View(277)</t>
  </si>
  <si>
    <t>Clermont</t>
  </si>
  <si>
    <t>Strasbourg</t>
  </si>
  <si>
    <t>View(163)</t>
  </si>
  <si>
    <t>90.90%</t>
  </si>
  <si>
    <t>91.21%</t>
  </si>
  <si>
    <t>FRA D1</t>
  </si>
  <si>
    <t>Marseille</t>
  </si>
  <si>
    <t>4.38</t>
  </si>
  <si>
    <t>90.97%</t>
  </si>
  <si>
    <t>91.15%</t>
  </si>
  <si>
    <t>90.85%</t>
  </si>
  <si>
    <t>Copyright © 2003 - 2016 Power By www.nowgoal.com All Rights Reserved.</t>
  </si>
  <si>
    <t>Prediction</t>
  </si>
  <si>
    <t>33.3%</t>
  </si>
  <si>
    <t>3-1</t>
  </si>
  <si>
    <t>0-2</t>
  </si>
  <si>
    <t>5-4</t>
  </si>
  <si>
    <t>[1.50]</t>
  </si>
  <si>
    <t>Asouza</t>
  </si>
  <si>
    <t>91.27%</t>
  </si>
  <si>
    <t>2.55</t>
  </si>
  <si>
    <t>1.16</t>
  </si>
  <si>
    <t>89.34%</t>
  </si>
  <si>
    <t>91.10%</t>
  </si>
  <si>
    <t>1.54</t>
  </si>
  <si>
    <t>18.13%</t>
  </si>
  <si>
    <t>90.47%</t>
  </si>
  <si>
    <t>4.60</t>
  </si>
  <si>
    <t>3.78</t>
  </si>
  <si>
    <t>91.20%</t>
  </si>
  <si>
    <t>11.28%</t>
  </si>
  <si>
    <t>4.28</t>
  </si>
  <si>
    <t>21.38%</t>
  </si>
  <si>
    <t>19.62%</t>
  </si>
  <si>
    <t>4.73</t>
  </si>
  <si>
    <t>View(258)</t>
  </si>
  <si>
    <t>27.41%</t>
  </si>
  <si>
    <t>28.73%</t>
  </si>
  <si>
    <t>Lens</t>
  </si>
  <si>
    <t>4.32</t>
  </si>
  <si>
    <t>20.95%</t>
  </si>
  <si>
    <t>8.89</t>
  </si>
  <si>
    <t>20.79%</t>
  </si>
  <si>
    <t>89.55%</t>
  </si>
  <si>
    <t>22.27%</t>
  </si>
  <si>
    <t>3.32</t>
  </si>
  <si>
    <t>4.87</t>
  </si>
  <si>
    <t>90.93%</t>
  </si>
  <si>
    <t>90.50%</t>
  </si>
  <si>
    <t>5.53</t>
  </si>
  <si>
    <t>90.81%</t>
  </si>
  <si>
    <t>1.04</t>
  </si>
  <si>
    <t>91.51%</t>
  </si>
  <si>
    <t>93.89%</t>
  </si>
  <si>
    <t>92.83%</t>
  </si>
  <si>
    <t>1.93</t>
  </si>
  <si>
    <t>26.94%</t>
  </si>
  <si>
    <t>27.76%</t>
  </si>
  <si>
    <t>29.04%</t>
  </si>
  <si>
    <t>90.71%</t>
  </si>
  <si>
    <t>25.53%</t>
  </si>
  <si>
    <t>91.94%</t>
  </si>
  <si>
    <t>View(276)</t>
  </si>
  <si>
    <t>23.31%</t>
  </si>
  <si>
    <t>3.87</t>
  </si>
  <si>
    <t>91.77%</t>
  </si>
  <si>
    <t>29.02%</t>
  </si>
  <si>
    <t>1.64</t>
  </si>
  <si>
    <t>View(235)</t>
  </si>
  <si>
    <t>91.26%</t>
  </si>
  <si>
    <t>2.70</t>
  </si>
  <si>
    <t>24.46%</t>
  </si>
  <si>
    <t>3-2</t>
  </si>
  <si>
    <t>1-4</t>
  </si>
  <si>
    <t>0-4</t>
  </si>
  <si>
    <t>8-3</t>
  </si>
  <si>
    <t>3-5</t>
  </si>
  <si>
    <t>7-3</t>
  </si>
  <si>
    <t>Romania Liga I</t>
  </si>
  <si>
    <t>Finland Suomen Cup</t>
  </si>
  <si>
    <t>German Bundesliga 2</t>
  </si>
  <si>
    <t>France Ligue 2</t>
  </si>
  <si>
    <t>Holland Jupiler League</t>
  </si>
  <si>
    <t>Primera Division de Venezuela</t>
  </si>
  <si>
    <t>Reykjavik Football Tournament</t>
  </si>
  <si>
    <t>Spanish La Liga</t>
  </si>
  <si>
    <t>France Ligue 1</t>
  </si>
  <si>
    <t>Portugal Primera Liga</t>
  </si>
  <si>
    <t>Primera Division de Paraguay</t>
  </si>
  <si>
    <t>Brazil Campeonato Paulista</t>
  </si>
  <si>
    <t>Primera Division de Colombiano-Apertura</t>
  </si>
  <si>
    <t>Australia Victorian Premier League U21</t>
  </si>
  <si>
    <t>Primera Division de Mexico</t>
  </si>
  <si>
    <t>ROM D1</t>
  </si>
  <si>
    <t>Pandurii Targu-Jiu</t>
  </si>
  <si>
    <t>91.52%</t>
  </si>
  <si>
    <t>27.75%</t>
  </si>
  <si>
    <t>91.65%</t>
  </si>
  <si>
    <t>4.42</t>
  </si>
  <si>
    <t>Nomme JK Kalju</t>
  </si>
  <si>
    <t>4.93</t>
  </si>
  <si>
    <t>90.92%</t>
  </si>
  <si>
    <t>4.01</t>
  </si>
  <si>
    <t>View(151)</t>
  </si>
  <si>
    <t>4.34</t>
  </si>
  <si>
    <t>1.25</t>
  </si>
  <si>
    <t>6.00</t>
  </si>
  <si>
    <t>72.10%</t>
  </si>
  <si>
    <t>15.02%</t>
  </si>
  <si>
    <t>12.88%</t>
  </si>
  <si>
    <t>90.12%</t>
  </si>
  <si>
    <t>FIN CUP</t>
  </si>
  <si>
    <t>5.68</t>
  </si>
  <si>
    <t>90.00%</t>
  </si>
  <si>
    <t>1.05</t>
  </si>
  <si>
    <t>90.26%</t>
  </si>
  <si>
    <t>91.69%</t>
  </si>
  <si>
    <t>4.49</t>
  </si>
  <si>
    <t>92.17%</t>
  </si>
  <si>
    <t>25.85%</t>
  </si>
  <si>
    <t>91.30%</t>
  </si>
  <si>
    <t>3.45</t>
  </si>
  <si>
    <t>26.60%</t>
  </si>
  <si>
    <t>3.91</t>
  </si>
  <si>
    <t>4.98</t>
  </si>
  <si>
    <t>6.15</t>
  </si>
  <si>
    <t>90.34%</t>
  </si>
  <si>
    <t>Saham</t>
  </si>
  <si>
    <t>32.10%</t>
  </si>
  <si>
    <t>90.95%</t>
  </si>
  <si>
    <t>32.15%</t>
  </si>
  <si>
    <t>2.74</t>
  </si>
  <si>
    <t>91.42%</t>
  </si>
  <si>
    <t>27.81%</t>
  </si>
  <si>
    <t>26.49%</t>
  </si>
  <si>
    <t>91.97%</t>
  </si>
  <si>
    <t>View(8)</t>
  </si>
  <si>
    <t>25.38%</t>
  </si>
  <si>
    <t>21.60%</t>
  </si>
  <si>
    <t>1.61</t>
  </si>
  <si>
    <t>1.10</t>
  </si>
  <si>
    <t>1.47</t>
  </si>
  <si>
    <t>4.45</t>
  </si>
  <si>
    <t>13.14%</t>
  </si>
  <si>
    <t>2.03</t>
  </si>
  <si>
    <t>2.93</t>
  </si>
  <si>
    <t>90.89%</t>
  </si>
  <si>
    <t>4.14</t>
  </si>
  <si>
    <t>90.02%</t>
  </si>
  <si>
    <t>91.06%</t>
  </si>
  <si>
    <t>26.47%</t>
  </si>
  <si>
    <t>49.68%</t>
  </si>
  <si>
    <t>23.96%</t>
  </si>
  <si>
    <t>90.30%</t>
  </si>
  <si>
    <t>Al Ahli Jeddah</t>
  </si>
  <si>
    <t>GER D2</t>
  </si>
  <si>
    <t>2.94</t>
  </si>
  <si>
    <t>View(284)</t>
  </si>
  <si>
    <t>27.12%</t>
  </si>
  <si>
    <t>92.59%</t>
  </si>
  <si>
    <t>Hannover 96</t>
  </si>
  <si>
    <t>View(282)</t>
  </si>
  <si>
    <t>3.05</t>
  </si>
  <si>
    <t>20.73%</t>
  </si>
  <si>
    <t>91.11%</t>
  </si>
  <si>
    <t>31.36%</t>
  </si>
  <si>
    <t>2.14</t>
  </si>
  <si>
    <t>91.57%</t>
  </si>
  <si>
    <t>19.20%</t>
  </si>
  <si>
    <t>91.46%</t>
  </si>
  <si>
    <t>1.23</t>
  </si>
  <si>
    <t>View(152)</t>
  </si>
  <si>
    <t>26.67%</t>
  </si>
  <si>
    <t>1.90</t>
  </si>
  <si>
    <t>3.61</t>
  </si>
  <si>
    <t>25.91%</t>
  </si>
  <si>
    <t>27.48%</t>
  </si>
  <si>
    <t>89.31%</t>
  </si>
  <si>
    <t>26.65%</t>
  </si>
  <si>
    <t>26.66%</t>
  </si>
  <si>
    <t>90.73%</t>
  </si>
  <si>
    <t>90.86%</t>
  </si>
  <si>
    <t>25.58%</t>
  </si>
  <si>
    <t>90.63%</t>
  </si>
  <si>
    <t>23.90%</t>
  </si>
  <si>
    <t>3.77</t>
  </si>
  <si>
    <t>View(68)</t>
  </si>
  <si>
    <t>92.98%</t>
  </si>
  <si>
    <t>27.34%</t>
  </si>
  <si>
    <t>90.07%</t>
  </si>
  <si>
    <t>FRA D2</t>
  </si>
  <si>
    <t>2.21</t>
  </si>
  <si>
    <t>2.25</t>
  </si>
  <si>
    <t>30.82%</t>
  </si>
  <si>
    <t>92.70%</t>
  </si>
  <si>
    <t>23.62%</t>
  </si>
  <si>
    <t>29.49%</t>
  </si>
  <si>
    <t>92.50%</t>
  </si>
  <si>
    <t>31.94%</t>
  </si>
  <si>
    <t>1.88</t>
  </si>
  <si>
    <t>View(283)</t>
  </si>
  <si>
    <t>3.11</t>
  </si>
  <si>
    <t>29.75%</t>
  </si>
  <si>
    <t>2.05</t>
  </si>
  <si>
    <t>3.07</t>
  </si>
  <si>
    <t>45.13%</t>
  </si>
  <si>
    <t>27.47%</t>
  </si>
  <si>
    <t>3.89</t>
  </si>
  <si>
    <t>91.44%</t>
  </si>
  <si>
    <t>91.17%</t>
  </si>
  <si>
    <t>31.27%</t>
  </si>
  <si>
    <t>HOL D2</t>
  </si>
  <si>
    <t>26.78%</t>
  </si>
  <si>
    <t>22.54%</t>
  </si>
  <si>
    <t>Jong Ajax (Youth)</t>
  </si>
  <si>
    <t>4.94</t>
  </si>
  <si>
    <t>47.15%</t>
  </si>
  <si>
    <t>26.01%</t>
  </si>
  <si>
    <t>Volendam</t>
  </si>
  <si>
    <t>91.88%</t>
  </si>
  <si>
    <t>MVV Maastricht</t>
  </si>
  <si>
    <t>28.66%</t>
  </si>
  <si>
    <t>1.46</t>
  </si>
  <si>
    <t>16.14%</t>
  </si>
  <si>
    <t>91.60%</t>
  </si>
  <si>
    <t>View(264)</t>
  </si>
  <si>
    <t>1.41</t>
  </si>
  <si>
    <t>14.07%</t>
  </si>
  <si>
    <t>92.01%</t>
  </si>
  <si>
    <t>VEN D1</t>
  </si>
  <si>
    <t>Portuguesa FC</t>
  </si>
  <si>
    <t>28.45%</t>
  </si>
  <si>
    <t>48.37%</t>
  </si>
  <si>
    <t>REYT</t>
  </si>
  <si>
    <t>90.96%</t>
  </si>
  <si>
    <t>1.59</t>
  </si>
  <si>
    <t>30.02%</t>
  </si>
  <si>
    <t>90.62%</t>
  </si>
  <si>
    <t>West Ham U23</t>
  </si>
  <si>
    <t>91.09%</t>
  </si>
  <si>
    <t>4.40</t>
  </si>
  <si>
    <t>28.28%</t>
  </si>
  <si>
    <t>1.75</t>
  </si>
  <si>
    <t>1.69</t>
  </si>
  <si>
    <t>2.82</t>
  </si>
  <si>
    <t>90.23%</t>
  </si>
  <si>
    <t>4.19</t>
  </si>
  <si>
    <t>4.65</t>
  </si>
  <si>
    <t>Limerick FC</t>
  </si>
  <si>
    <t>19.70%</t>
  </si>
  <si>
    <t>17.88%</t>
  </si>
  <si>
    <t>5.10</t>
  </si>
  <si>
    <t>19.90%</t>
  </si>
  <si>
    <t>SPA D1</t>
  </si>
  <si>
    <t>29.18%</t>
  </si>
  <si>
    <t>28.21%</t>
  </si>
  <si>
    <t>Salthill Devon Galway</t>
  </si>
  <si>
    <t>22.48%</t>
  </si>
  <si>
    <t>53.07%</t>
  </si>
  <si>
    <t>29.09%</t>
  </si>
  <si>
    <t>23.99%</t>
  </si>
  <si>
    <t>24.79%</t>
  </si>
  <si>
    <t>90.41%</t>
  </si>
  <si>
    <t>29.29%</t>
  </si>
  <si>
    <t>29.23%</t>
  </si>
  <si>
    <t>POR D1</t>
  </si>
  <si>
    <t>2.37</t>
  </si>
  <si>
    <t>View(285)</t>
  </si>
  <si>
    <t>Zulia FC</t>
  </si>
  <si>
    <t>23.42%</t>
  </si>
  <si>
    <t>90.52%</t>
  </si>
  <si>
    <t>90.49%</t>
  </si>
  <si>
    <t>View(49)</t>
  </si>
  <si>
    <t>90.24%</t>
  </si>
  <si>
    <t>58.23%</t>
  </si>
  <si>
    <t>89.87%</t>
  </si>
  <si>
    <t>View(33)</t>
  </si>
  <si>
    <t>90.27%</t>
  </si>
  <si>
    <t>22.72%</t>
  </si>
  <si>
    <t>View(31)</t>
  </si>
  <si>
    <t>22.75%</t>
  </si>
  <si>
    <t>PAR D1</t>
  </si>
  <si>
    <t>Libertad</t>
  </si>
  <si>
    <t>BRA SP</t>
  </si>
  <si>
    <t>1.26</t>
  </si>
  <si>
    <t>5.15</t>
  </si>
  <si>
    <t>91.64%</t>
  </si>
  <si>
    <t>29.15%</t>
  </si>
  <si>
    <t>29.76%</t>
  </si>
  <si>
    <t>91.67%</t>
  </si>
  <si>
    <t>View(20)</t>
  </si>
  <si>
    <t>32.73%</t>
  </si>
  <si>
    <t>92.26%</t>
  </si>
  <si>
    <t>4.25</t>
  </si>
  <si>
    <t>COL D1</t>
  </si>
  <si>
    <t>Cortulua</t>
  </si>
  <si>
    <t>Deportivo Pasto</t>
  </si>
  <si>
    <t>Aus VPL U21</t>
  </si>
  <si>
    <t>16.34%</t>
  </si>
  <si>
    <t>57.23%</t>
  </si>
  <si>
    <t>MEX D1</t>
  </si>
  <si>
    <t>28.95%</t>
  </si>
  <si>
    <t>91.48%</t>
  </si>
  <si>
    <t>29.13%</t>
  </si>
  <si>
    <t>26.13%</t>
  </si>
  <si>
    <t>View(144)</t>
  </si>
  <si>
    <t>4.33</t>
  </si>
  <si>
    <t>26.64%</t>
  </si>
  <si>
    <t>49.93%</t>
  </si>
  <si>
    <t>17.97%</t>
  </si>
  <si>
    <t>26.89%</t>
  </si>
  <si>
    <t>45.31%</t>
  </si>
  <si>
    <t>92.20%</t>
  </si>
  <si>
    <t>Jaguares Chiapas FC</t>
  </si>
  <si>
    <t>28.39%</t>
  </si>
  <si>
    <t>92.10%</t>
  </si>
  <si>
    <t>30.75%</t>
  </si>
  <si>
    <t>90.65%</t>
  </si>
  <si>
    <t>28.06%</t>
  </si>
  <si>
    <t>22.45%</t>
  </si>
  <si>
    <t>44.42%</t>
  </si>
  <si>
    <t>4-1</t>
  </si>
  <si>
    <t>1-3</t>
  </si>
  <si>
    <t>3-6</t>
  </si>
  <si>
    <t>0-5</t>
  </si>
  <si>
    <t>4-5</t>
  </si>
  <si>
    <t>8-6</t>
  </si>
  <si>
    <t>VfL Bochum</t>
  </si>
  <si>
    <t>4-3</t>
  </si>
  <si>
    <t>UEFA CL</t>
  </si>
  <si>
    <t>[15]</t>
  </si>
  <si>
    <t>[17]</t>
  </si>
  <si>
    <t>Italy C1</t>
  </si>
  <si>
    <t>Costa Rica Primera Division</t>
  </si>
  <si>
    <t>Argentina Torneo B</t>
  </si>
  <si>
    <t>Italian Serie A</t>
  </si>
  <si>
    <t>Primera Division de Uruguay</t>
  </si>
  <si>
    <t>Primera Division de Ecuador</t>
  </si>
  <si>
    <t>Brazil Campeonato Gaucho Division 1</t>
  </si>
  <si>
    <t>Brazil Campeonato Baiano Division</t>
  </si>
  <si>
    <t>Peru Primera Division</t>
  </si>
  <si>
    <t>Primera Division de Chile</t>
  </si>
  <si>
    <t>Bolivia Primera Division</t>
  </si>
  <si>
    <t>Brazil Campeonato Carioca</t>
  </si>
  <si>
    <t>Brazil Campeonato Catarinense Division 1</t>
  </si>
  <si>
    <t>Brazil Campeonato Mineiro Division 1</t>
  </si>
  <si>
    <t>Indonesia Cup</t>
  </si>
  <si>
    <t>Australia A-League</t>
  </si>
  <si>
    <t>Sri Lanka Champions League</t>
  </si>
  <si>
    <t>VIC Premier League</t>
  </si>
  <si>
    <t>Latvia winter cup</t>
  </si>
  <si>
    <t>Azadegan League</t>
  </si>
  <si>
    <t>Azerbaijan Premier League</t>
  </si>
  <si>
    <t>Egyptian Premier League</t>
  </si>
  <si>
    <t>Germany Regionalliga</t>
  </si>
  <si>
    <t>England U23 League Cup</t>
  </si>
  <si>
    <t>Oman Sultan Cup</t>
  </si>
  <si>
    <t>S.F.L. Under 20 Youth Division</t>
  </si>
  <si>
    <t>Turkey 2 Ligi A</t>
  </si>
  <si>
    <t>Holland Reserve League</t>
  </si>
  <si>
    <t>Poland Ekstraklasa</t>
  </si>
  <si>
    <t>Turkish Super Liga</t>
  </si>
  <si>
    <t>Sudanese Premier League</t>
  </si>
  <si>
    <t>Saudi King Cup of Champions</t>
  </si>
  <si>
    <t>Greece National A</t>
  </si>
  <si>
    <t>Belgian U21</t>
  </si>
  <si>
    <t>Scotland Development League</t>
  </si>
  <si>
    <t>Swiss Challenge League</t>
  </si>
  <si>
    <t>Israel Premier League</t>
  </si>
  <si>
    <t>England Conference South Division</t>
  </si>
  <si>
    <t>English Premier League</t>
  </si>
  <si>
    <t>BRA CGD</t>
  </si>
  <si>
    <t>BRA SE</t>
  </si>
  <si>
    <t>Brasileiro, Serie C</t>
  </si>
  <si>
    <t>ITA C1</t>
  </si>
  <si>
    <t>Arezzo</t>
  </si>
  <si>
    <t>51.82%</t>
  </si>
  <si>
    <t>27.19%</t>
  </si>
  <si>
    <t>20.99%</t>
  </si>
  <si>
    <t>90.61%</t>
  </si>
  <si>
    <t>Lucchese</t>
  </si>
  <si>
    <t>View(158)</t>
  </si>
  <si>
    <t>3.46</t>
  </si>
  <si>
    <t>5.55</t>
  </si>
  <si>
    <t>57.32%</t>
  </si>
  <si>
    <t>26.29%</t>
  </si>
  <si>
    <t>16.40%</t>
  </si>
  <si>
    <t>Carrarese</t>
  </si>
  <si>
    <t>2.50</t>
  </si>
  <si>
    <t>2.66</t>
  </si>
  <si>
    <t>36.18%</t>
  </si>
  <si>
    <t>29.86%</t>
  </si>
  <si>
    <t>33.96%</t>
  </si>
  <si>
    <t>90.40%</t>
  </si>
  <si>
    <t>Pistoiese</t>
  </si>
  <si>
    <t>View(160)</t>
  </si>
  <si>
    <t>2.42</t>
  </si>
  <si>
    <t>37.58%</t>
  </si>
  <si>
    <t>30.18%</t>
  </si>
  <si>
    <t>32.23%</t>
  </si>
  <si>
    <t>90.84%</t>
  </si>
  <si>
    <t>CRC D1</t>
  </si>
  <si>
    <t>Municipal Liberia</t>
  </si>
  <si>
    <t>42.66%</t>
  </si>
  <si>
    <t>28.47%</t>
  </si>
  <si>
    <t>28.87%</t>
  </si>
  <si>
    <t>Universidad de Costa Rica</t>
  </si>
  <si>
    <t>41.87%</t>
  </si>
  <si>
    <t>28.41%</t>
  </si>
  <si>
    <t>29.72%</t>
  </si>
  <si>
    <t>Santos De Guapiles</t>
  </si>
  <si>
    <t>51.45%</t>
  </si>
  <si>
    <t>26.03%</t>
  </si>
  <si>
    <t>22.51%</t>
  </si>
  <si>
    <t>90.25%</t>
  </si>
  <si>
    <t>AD Carmelita</t>
  </si>
  <si>
    <t>View(174)</t>
  </si>
  <si>
    <t>1.70</t>
  </si>
  <si>
    <t>4.37</t>
  </si>
  <si>
    <t>53.39%</t>
  </si>
  <si>
    <t>25.80%</t>
  </si>
  <si>
    <t>20.81%</t>
  </si>
  <si>
    <t>ARG TB</t>
  </si>
  <si>
    <t>Argentino Pergamino</t>
  </si>
  <si>
    <t>53.98%</t>
  </si>
  <si>
    <t>27.15%</t>
  </si>
  <si>
    <t>18.86%</t>
  </si>
  <si>
    <t>89.61%</t>
  </si>
  <si>
    <t>Juventud de Rojas</t>
  </si>
  <si>
    <t>Atletico Madrid</t>
  </si>
  <si>
    <t>1.35</t>
  </si>
  <si>
    <t>4.67</t>
  </si>
  <si>
    <t>69.33%</t>
  </si>
  <si>
    <t>20.11%</t>
  </si>
  <si>
    <t>10.56%</t>
  </si>
  <si>
    <t>93.91%</t>
  </si>
  <si>
    <t>Celta Vigo</t>
  </si>
  <si>
    <t>View(292)</t>
  </si>
  <si>
    <t>4.80</t>
  </si>
  <si>
    <t>9.32</t>
  </si>
  <si>
    <t>70.05%</t>
  </si>
  <si>
    <t>19.77%</t>
  </si>
  <si>
    <t>10.18%</t>
  </si>
  <si>
    <t>94.87%</t>
  </si>
  <si>
    <t>ITA D1</t>
  </si>
  <si>
    <t>Cagliari</t>
  </si>
  <si>
    <t>8.33</t>
  </si>
  <si>
    <t>1.36</t>
  </si>
  <si>
    <t>68.95%</t>
  </si>
  <si>
    <t>93.93%</t>
  </si>
  <si>
    <t>Juventus</t>
  </si>
  <si>
    <t>View(289)</t>
  </si>
  <si>
    <t>10.53</t>
  </si>
  <si>
    <t>4.96</t>
  </si>
  <si>
    <t>9.02%</t>
  </si>
  <si>
    <t>19.15%</t>
  </si>
  <si>
    <t>71.83%</t>
  </si>
  <si>
    <t>94.95%</t>
  </si>
  <si>
    <t>Nantes</t>
  </si>
  <si>
    <t>27.72%</t>
  </si>
  <si>
    <t>29.03%</t>
  </si>
  <si>
    <t>43.25%</t>
  </si>
  <si>
    <t>93.85%</t>
  </si>
  <si>
    <t>View(290)</t>
  </si>
  <si>
    <t>30.01%</t>
  </si>
  <si>
    <t>39.16%</t>
  </si>
  <si>
    <t>94.51%</t>
  </si>
  <si>
    <t>Deportiva Once Caldas</t>
  </si>
  <si>
    <t>2.69</t>
  </si>
  <si>
    <t>36.30%</t>
  </si>
  <si>
    <t>30.04%</t>
  </si>
  <si>
    <t>33.66%</t>
  </si>
  <si>
    <t>Deportivo Cali</t>
  </si>
  <si>
    <t>2.68</t>
  </si>
  <si>
    <t>2.52</t>
  </si>
  <si>
    <t>33.89%</t>
  </si>
  <si>
    <t>36.09%</t>
  </si>
  <si>
    <t>URU D1</t>
  </si>
  <si>
    <t>Wanderers FC</t>
  </si>
  <si>
    <t>59.02%</t>
  </si>
  <si>
    <t>24.41%</t>
  </si>
  <si>
    <t>16.57%</t>
  </si>
  <si>
    <t>91.07%</t>
  </si>
  <si>
    <t>Plaza Colonia</t>
  </si>
  <si>
    <t>View(173)</t>
  </si>
  <si>
    <t>57.24%</t>
  </si>
  <si>
    <t>24.87%</t>
  </si>
  <si>
    <t>17.89%</t>
  </si>
  <si>
    <t>Rampla Juniors FC</t>
  </si>
  <si>
    <t>39.41%</t>
  </si>
  <si>
    <t>28.48%</t>
  </si>
  <si>
    <t>32.11%</t>
  </si>
  <si>
    <t>IA Sud America</t>
  </si>
  <si>
    <t>39.36%</t>
  </si>
  <si>
    <t>28.49%</t>
  </si>
  <si>
    <t>Boston River</t>
  </si>
  <si>
    <t>41.17%</t>
  </si>
  <si>
    <t>90.80%</t>
  </si>
  <si>
    <t>CA River Plate</t>
  </si>
  <si>
    <t>View(175)</t>
  </si>
  <si>
    <t>2.79</t>
  </si>
  <si>
    <t>2.39</t>
  </si>
  <si>
    <t>32.72%</t>
  </si>
  <si>
    <t>38.15%</t>
  </si>
  <si>
    <t>91.36%</t>
  </si>
  <si>
    <t>Trujillanos</t>
  </si>
  <si>
    <t>5.17</t>
  </si>
  <si>
    <t>57.11%</t>
  </si>
  <si>
    <t>25.39%</t>
  </si>
  <si>
    <t>17.50%</t>
  </si>
  <si>
    <t>Atletico Socopo FC</t>
  </si>
  <si>
    <t>View(143)</t>
  </si>
  <si>
    <t>56.77%</t>
  </si>
  <si>
    <t>17.80%</t>
  </si>
  <si>
    <t>ECU D1</t>
  </si>
  <si>
    <t>Delfin SC</t>
  </si>
  <si>
    <t>16.43%</t>
  </si>
  <si>
    <t>24.16%</t>
  </si>
  <si>
    <t>59.41%</t>
  </si>
  <si>
    <t>Barcelona SC(ECU)</t>
  </si>
  <si>
    <t>5.87</t>
  </si>
  <si>
    <t>3.79</t>
  </si>
  <si>
    <t>15.53%</t>
  </si>
  <si>
    <t>24.04%</t>
  </si>
  <si>
    <t>60.43%</t>
  </si>
  <si>
    <t>BRA CGD1</t>
  </si>
  <si>
    <t>Juventude</t>
  </si>
  <si>
    <t>5.07</t>
  </si>
  <si>
    <t>57.12%</t>
  </si>
  <si>
    <t>25.07%</t>
  </si>
  <si>
    <t>17.82%</t>
  </si>
  <si>
    <t>Ypiranga(RS)</t>
  </si>
  <si>
    <t>View(128)</t>
  </si>
  <si>
    <t>5.14</t>
  </si>
  <si>
    <t>57.33%</t>
  </si>
  <si>
    <t>17.60%</t>
  </si>
  <si>
    <t>Cruzeiro RS</t>
  </si>
  <si>
    <t>42.97%</t>
  </si>
  <si>
    <t>29.27%</t>
  </si>
  <si>
    <t>90.15%</t>
  </si>
  <si>
    <t>Sao Paulo RS</t>
  </si>
  <si>
    <t>View(127)</t>
  </si>
  <si>
    <t>42.70%</t>
  </si>
  <si>
    <t>30.09%</t>
  </si>
  <si>
    <t>27.21%</t>
  </si>
  <si>
    <t>BRA CBD</t>
  </si>
  <si>
    <t>Fluminense de Feira BA</t>
  </si>
  <si>
    <t>44.21%</t>
  </si>
  <si>
    <t>27.51%</t>
  </si>
  <si>
    <t>90.43%</t>
  </si>
  <si>
    <t>EC Jacuipense</t>
  </si>
  <si>
    <t>View(119)</t>
  </si>
  <si>
    <t>1.78</t>
  </si>
  <si>
    <t>21.29%</t>
  </si>
  <si>
    <t>Boavista FC</t>
  </si>
  <si>
    <t>2.33</t>
  </si>
  <si>
    <t>29.51%</t>
  </si>
  <si>
    <t>30.48%</t>
  </si>
  <si>
    <t>40.02%</t>
  </si>
  <si>
    <t>93.08%</t>
  </si>
  <si>
    <t>Sporting Braga</t>
  </si>
  <si>
    <t>29.84%</t>
  </si>
  <si>
    <t>31.45%</t>
  </si>
  <si>
    <t>38.71%</t>
  </si>
  <si>
    <t>93.25%</t>
  </si>
  <si>
    <t>Jaguares de Cordoba</t>
  </si>
  <si>
    <t>44.27%</t>
  </si>
  <si>
    <t>26.50%</t>
  </si>
  <si>
    <t>La Equidad</t>
  </si>
  <si>
    <t>View(168)</t>
  </si>
  <si>
    <t>45.06%</t>
  </si>
  <si>
    <t>30.08%</t>
  </si>
  <si>
    <t>PER D1</t>
  </si>
  <si>
    <t>Alianza Atletico Sullana</t>
  </si>
  <si>
    <t>27.03%</t>
  </si>
  <si>
    <t>27.67%</t>
  </si>
  <si>
    <t>45.30%</t>
  </si>
  <si>
    <t>Sporting Cristal</t>
  </si>
  <si>
    <t>View(161)</t>
  </si>
  <si>
    <t>1.84</t>
  </si>
  <si>
    <t>26.54%</t>
  </si>
  <si>
    <t>49.47%</t>
  </si>
  <si>
    <t>Cerro Porteno</t>
  </si>
  <si>
    <t>5.47</t>
  </si>
  <si>
    <t>58.87%</t>
  </si>
  <si>
    <t>24.53%</t>
  </si>
  <si>
    <t>16.60%</t>
  </si>
  <si>
    <t>FC Nacional Asuncion</t>
  </si>
  <si>
    <t>View(150)</t>
  </si>
  <si>
    <t>5.04</t>
  </si>
  <si>
    <t>57.53%</t>
  </si>
  <si>
    <t>18.06%</t>
  </si>
  <si>
    <t>91.02%</t>
  </si>
  <si>
    <t>CHI D1</t>
  </si>
  <si>
    <t>Colo Colo</t>
  </si>
  <si>
    <t>1.40</t>
  </si>
  <si>
    <t>6.48</t>
  </si>
  <si>
    <t>65.22%</t>
  </si>
  <si>
    <t>20.71%</t>
  </si>
  <si>
    <t>Audax Italiano</t>
  </si>
  <si>
    <t>View(275)</t>
  </si>
  <si>
    <t>1.43</t>
  </si>
  <si>
    <t>6.12</t>
  </si>
  <si>
    <t>64.23%</t>
  </si>
  <si>
    <t>14.96%</t>
  </si>
  <si>
    <t>91.54%</t>
  </si>
  <si>
    <t>Monagas SC</t>
  </si>
  <si>
    <t>2.40</t>
  </si>
  <si>
    <t>2.72</t>
  </si>
  <si>
    <t>37.67%</t>
  </si>
  <si>
    <t>29.06%</t>
  </si>
  <si>
    <t>33.27%</t>
  </si>
  <si>
    <t>90.58%</t>
  </si>
  <si>
    <t>View(141)</t>
  </si>
  <si>
    <t>2.47</t>
  </si>
  <si>
    <t>36.73%</t>
  </si>
  <si>
    <t>29.42%</t>
  </si>
  <si>
    <t>33.85%</t>
  </si>
  <si>
    <t>BOL D1</t>
  </si>
  <si>
    <t>Jorge Wilstermann</t>
  </si>
  <si>
    <t>3.58</t>
  </si>
  <si>
    <t>53.21%</t>
  </si>
  <si>
    <t>25.30%</t>
  </si>
  <si>
    <t>21.49%</t>
  </si>
  <si>
    <t>90.64%</t>
  </si>
  <si>
    <t>Sport Boys Warnes</t>
  </si>
  <si>
    <t>56.47%</t>
  </si>
  <si>
    <t>24.84%</t>
  </si>
  <si>
    <t>18.70%</t>
  </si>
  <si>
    <t>BRA RJ</t>
  </si>
  <si>
    <t>Botafogo RJ</t>
  </si>
  <si>
    <t>25.21%</t>
  </si>
  <si>
    <t>27.64%</t>
  </si>
  <si>
    <t>Flamengo</t>
  </si>
  <si>
    <t>4.50</t>
  </si>
  <si>
    <t>20.31%</t>
  </si>
  <si>
    <t>53.78%</t>
  </si>
  <si>
    <t>Volta Redonda</t>
  </si>
  <si>
    <t>23.37%</t>
  </si>
  <si>
    <t>26.95%</t>
  </si>
  <si>
    <t>Vasco da Gama</t>
  </si>
  <si>
    <t>View(156)</t>
  </si>
  <si>
    <t>4.02</t>
  </si>
  <si>
    <t>1.82</t>
  </si>
  <si>
    <t>27.06%</t>
  </si>
  <si>
    <t>50.22%</t>
  </si>
  <si>
    <t>Ituano SP</t>
  </si>
  <si>
    <t>22.22%</t>
  </si>
  <si>
    <t>27.53%</t>
  </si>
  <si>
    <t>50.24%</t>
  </si>
  <si>
    <t>90.94%</t>
  </si>
  <si>
    <t>Palmeiras</t>
  </si>
  <si>
    <t>View(224)</t>
  </si>
  <si>
    <t>19.05%</t>
  </si>
  <si>
    <t>26.79%</t>
  </si>
  <si>
    <t>54.16%</t>
  </si>
  <si>
    <t>Sao Bernardo</t>
  </si>
  <si>
    <t>40.94%</t>
  </si>
  <si>
    <t>29.32%</t>
  </si>
  <si>
    <t>91.18%</t>
  </si>
  <si>
    <t>Sao Bento</t>
  </si>
  <si>
    <t>View(229)</t>
  </si>
  <si>
    <t>3.04</t>
  </si>
  <si>
    <t>38.98%</t>
  </si>
  <si>
    <t>30.07%</t>
  </si>
  <si>
    <t>30.95%</t>
  </si>
  <si>
    <t>Club Sport Emelec</t>
  </si>
  <si>
    <t>5.21</t>
  </si>
  <si>
    <t>58.32%</t>
  </si>
  <si>
    <t>24.24%</t>
  </si>
  <si>
    <t>17.44%</t>
  </si>
  <si>
    <t>Liga Dep. Universitaria Quito</t>
  </si>
  <si>
    <t>61.61%</t>
  </si>
  <si>
    <t>23.44%</t>
  </si>
  <si>
    <t>14.95%</t>
  </si>
  <si>
    <t>BRA CCD1</t>
  </si>
  <si>
    <t>Figueirense</t>
  </si>
  <si>
    <t>49.18%</t>
  </si>
  <si>
    <t>Criciuma</t>
  </si>
  <si>
    <t>View(131)</t>
  </si>
  <si>
    <t>43.51%</t>
  </si>
  <si>
    <t>BRA MG</t>
  </si>
  <si>
    <t>Caldense MG</t>
  </si>
  <si>
    <t>33.46%</t>
  </si>
  <si>
    <t>38.16%</t>
  </si>
  <si>
    <t>America MG</t>
  </si>
  <si>
    <t>View(103)</t>
  </si>
  <si>
    <t>2.77</t>
  </si>
  <si>
    <t>32.65%</t>
  </si>
  <si>
    <t>29.53%</t>
  </si>
  <si>
    <t>37.81%</t>
  </si>
  <si>
    <t>90.44%</t>
  </si>
  <si>
    <t>Perez Zeledon</t>
  </si>
  <si>
    <t>27.04%</t>
  </si>
  <si>
    <t>45.15%</t>
  </si>
  <si>
    <t>Deportivo Saprissa</t>
  </si>
  <si>
    <t>43.10%</t>
  </si>
  <si>
    <t>AD Belen Siglo XXI</t>
  </si>
  <si>
    <t>27.80%</t>
  </si>
  <si>
    <t>40.10%</t>
  </si>
  <si>
    <t>Cartagines Deportiva SA</t>
  </si>
  <si>
    <t>View(166)</t>
  </si>
  <si>
    <t>3.26</t>
  </si>
  <si>
    <t>30.73%</t>
  </si>
  <si>
    <t>27.86%</t>
  </si>
  <si>
    <t>41.40%</t>
  </si>
  <si>
    <t>Millonarios</t>
  </si>
  <si>
    <t>53.06%</t>
  </si>
  <si>
    <t>27.16%</t>
  </si>
  <si>
    <t>19.78%</t>
  </si>
  <si>
    <t>92.05%</t>
  </si>
  <si>
    <t>Atletico Bucaramanga</t>
  </si>
  <si>
    <t>View(63)</t>
  </si>
  <si>
    <t>55.33%</t>
  </si>
  <si>
    <t>93.71%</t>
  </si>
  <si>
    <t>Nacional Montevideo</t>
  </si>
  <si>
    <t>58.12%</t>
  </si>
  <si>
    <t>24.22%</t>
  </si>
  <si>
    <t>17.66%</t>
  </si>
  <si>
    <t>Danubio FC</t>
  </si>
  <si>
    <t>View(178)</t>
  </si>
  <si>
    <t>52.77%</t>
  </si>
  <si>
    <t>37.36%</t>
  </si>
  <si>
    <t>33.69%</t>
  </si>
  <si>
    <t>91.53%</t>
  </si>
  <si>
    <t>Monarcas Morelia</t>
  </si>
  <si>
    <t>View(278)</t>
  </si>
  <si>
    <t>39.99%</t>
  </si>
  <si>
    <t>31.28%</t>
  </si>
  <si>
    <t>Deportivo Capiata</t>
  </si>
  <si>
    <t>4.06</t>
  </si>
  <si>
    <t>22.36%</t>
  </si>
  <si>
    <t>26.38%</t>
  </si>
  <si>
    <t>51.26%</t>
  </si>
  <si>
    <t>View(117)</t>
  </si>
  <si>
    <t>20.36%</t>
  </si>
  <si>
    <t>25.12%</t>
  </si>
  <si>
    <t>54.52%</t>
  </si>
  <si>
    <t>91.08%</t>
  </si>
  <si>
    <t>Alianza Lima</t>
  </si>
  <si>
    <t>2.22</t>
  </si>
  <si>
    <t>41.11%</t>
  </si>
  <si>
    <t>30.23%</t>
  </si>
  <si>
    <t>Universitario De Deportes</t>
  </si>
  <si>
    <t>2.87</t>
  </si>
  <si>
    <t>39.11%</t>
  </si>
  <si>
    <t>31.71%</t>
  </si>
  <si>
    <t>91.04%</t>
  </si>
  <si>
    <t>Universidad de Concepcion</t>
  </si>
  <si>
    <t>41.25%</t>
  </si>
  <si>
    <t>Santiago Wanderers</t>
  </si>
  <si>
    <t>27.35%</t>
  </si>
  <si>
    <t>Santos Laguna</t>
  </si>
  <si>
    <t>41.74%</t>
  </si>
  <si>
    <t>28.52%</t>
  </si>
  <si>
    <t>29.74%</t>
  </si>
  <si>
    <t>91.49%</t>
  </si>
  <si>
    <t>CDSyC Cruz Azul</t>
  </si>
  <si>
    <t>2.44</t>
  </si>
  <si>
    <t>37.77%</t>
  </si>
  <si>
    <t>28.97%</t>
  </si>
  <si>
    <t>33.26%</t>
  </si>
  <si>
    <t>Atletico Nacional Medellin</t>
  </si>
  <si>
    <t>7.70</t>
  </si>
  <si>
    <t>66.36%</t>
  </si>
  <si>
    <t>21.87%</t>
  </si>
  <si>
    <t>11.77%</t>
  </si>
  <si>
    <t>Aguilas Doradas</t>
  </si>
  <si>
    <t>View(159)</t>
  </si>
  <si>
    <t>7.95</t>
  </si>
  <si>
    <t>66.72%</t>
  </si>
  <si>
    <t>11.41%</t>
  </si>
  <si>
    <t>FC Bulleen Lions U21</t>
  </si>
  <si>
    <t>4.20</t>
  </si>
  <si>
    <t>40.78%</t>
  </si>
  <si>
    <t>21.36%</t>
  </si>
  <si>
    <t>37.86%</t>
  </si>
  <si>
    <t>89.72%</t>
  </si>
  <si>
    <t>South Melbourne U21</t>
  </si>
  <si>
    <t>Zenit Penza</t>
  </si>
  <si>
    <t>32.59%</t>
  </si>
  <si>
    <t>27.58%</t>
  </si>
  <si>
    <t>39.83%</t>
  </si>
  <si>
    <t>89.62%</t>
  </si>
  <si>
    <t>KAMAZ Naberezhnye Chelny</t>
  </si>
  <si>
    <t>IDN C</t>
  </si>
  <si>
    <t>Sriwijaya FC</t>
  </si>
  <si>
    <t>49.98%</t>
  </si>
  <si>
    <t>25.43%</t>
  </si>
  <si>
    <t>24.58%</t>
  </si>
  <si>
    <t>90.11%</t>
  </si>
  <si>
    <t>Barito Putera</t>
  </si>
  <si>
    <t>View(7)</t>
  </si>
  <si>
    <t>AUS D1</t>
  </si>
  <si>
    <t>Newcastle Jets</t>
  </si>
  <si>
    <t>27.50%</t>
  </si>
  <si>
    <t>25.42%</t>
  </si>
  <si>
    <t>47.07%</t>
  </si>
  <si>
    <t>Melbourne Victory</t>
  </si>
  <si>
    <t>3.71</t>
  </si>
  <si>
    <t>24.56%</t>
  </si>
  <si>
    <t>24.97%</t>
  </si>
  <si>
    <t>50.48%</t>
  </si>
  <si>
    <t>92.65%</t>
  </si>
  <si>
    <t>SLL</t>
  </si>
  <si>
    <t>SL Army SC</t>
  </si>
  <si>
    <t>59.70%</t>
  </si>
  <si>
    <t>22.39%</t>
  </si>
  <si>
    <t>17.91%</t>
  </si>
  <si>
    <t>New Young's SC</t>
  </si>
  <si>
    <t>AUS VPL</t>
  </si>
  <si>
    <t>FC Bulleen Lions</t>
  </si>
  <si>
    <t>17.58%</t>
  </si>
  <si>
    <t>61.69%</t>
  </si>
  <si>
    <t>South Melbourne</t>
  </si>
  <si>
    <t>View(138)</t>
  </si>
  <si>
    <t>5.25</t>
  </si>
  <si>
    <t>17.35%</t>
  </si>
  <si>
    <t>20.62%</t>
  </si>
  <si>
    <t>62.03%</t>
  </si>
  <si>
    <t>LAT VWC</t>
  </si>
  <si>
    <t>Metta/LU Riga</t>
  </si>
  <si>
    <t>2.49</t>
  </si>
  <si>
    <t>36.85%</t>
  </si>
  <si>
    <t>36.48%</t>
  </si>
  <si>
    <t>Kazlu Ruda</t>
  </si>
  <si>
    <t>View(27)</t>
  </si>
  <si>
    <t>36.89%</t>
  </si>
  <si>
    <t>36.52%</t>
  </si>
  <si>
    <t>Rubin Kazan</t>
  </si>
  <si>
    <t>30.00%</t>
  </si>
  <si>
    <t>25.00%</t>
  </si>
  <si>
    <t>45.00%</t>
  </si>
  <si>
    <t>Spartak Moscow</t>
  </si>
  <si>
    <t>IRN D1</t>
  </si>
  <si>
    <t>Khouneh Be Khouneh</t>
  </si>
  <si>
    <t>1.65</t>
  </si>
  <si>
    <t>5.84</t>
  </si>
  <si>
    <t>54.86%</t>
  </si>
  <si>
    <t>29.67%</t>
  </si>
  <si>
    <t>15.46%</t>
  </si>
  <si>
    <t>Foolad Yazd FC</t>
  </si>
  <si>
    <t>View(6)</t>
  </si>
  <si>
    <t>5.85</t>
  </si>
  <si>
    <t>54.85%</t>
  </si>
  <si>
    <t>29.71%</t>
  </si>
  <si>
    <t>15.43%</t>
  </si>
  <si>
    <t>Kheybar Khorramabad</t>
  </si>
  <si>
    <t>30.77%</t>
  </si>
  <si>
    <t>32.68%</t>
  </si>
  <si>
    <t>36.55%</t>
  </si>
  <si>
    <t>90.16%</t>
  </si>
  <si>
    <t>Nassaji Mazandaran</t>
  </si>
  <si>
    <t>32.70%</t>
  </si>
  <si>
    <t>Malavan</t>
  </si>
  <si>
    <t>4.92</t>
  </si>
  <si>
    <t>32.13%</t>
  </si>
  <si>
    <t>18.19%</t>
  </si>
  <si>
    <t>89.42%</t>
  </si>
  <si>
    <t>Gol Gohar FC</t>
  </si>
  <si>
    <t>Baderan Tehran FC</t>
  </si>
  <si>
    <t>2.31</t>
  </si>
  <si>
    <t>38.95%</t>
  </si>
  <si>
    <t>35.99%</t>
  </si>
  <si>
    <t>25.06%</t>
  </si>
  <si>
    <t>89.97%</t>
  </si>
  <si>
    <t>Oxin Alborz</t>
  </si>
  <si>
    <t>AZE D1</t>
  </si>
  <si>
    <t>AZAL PFC Baku</t>
  </si>
  <si>
    <t>6.69</t>
  </si>
  <si>
    <t>13.50%</t>
  </si>
  <si>
    <t>90.38%</t>
  </si>
  <si>
    <t>FK Inter Baku</t>
  </si>
  <si>
    <t>View(100)</t>
  </si>
  <si>
    <t>14.70%</t>
  </si>
  <si>
    <t>23.30%</t>
  </si>
  <si>
    <t>62.00%</t>
  </si>
  <si>
    <t>Esteghlal Ahvaz</t>
  </si>
  <si>
    <t>89.85%</t>
  </si>
  <si>
    <t>Rah Ahan</t>
  </si>
  <si>
    <t>Caramba/Dinamo Riga</t>
  </si>
  <si>
    <t>37.57%</t>
  </si>
  <si>
    <t>37.97%</t>
  </si>
  <si>
    <t>50.39%</t>
  </si>
  <si>
    <t>24.27%</t>
  </si>
  <si>
    <t>25.34%</t>
  </si>
  <si>
    <t>92.21%</t>
  </si>
  <si>
    <t>Bali United</t>
  </si>
  <si>
    <t>45.24%</t>
  </si>
  <si>
    <t>27.36%</t>
  </si>
  <si>
    <t>27.40%</t>
  </si>
  <si>
    <t>Pusamania Borneo FC</t>
  </si>
  <si>
    <t>View(16)</t>
  </si>
  <si>
    <t>Rigas Futbola skola</t>
  </si>
  <si>
    <t>7.18</t>
  </si>
  <si>
    <t>11.34</t>
  </si>
  <si>
    <t>78.10%</t>
  </si>
  <si>
    <t>13.41%</t>
  </si>
  <si>
    <t>8.49%</t>
  </si>
  <si>
    <t>96.28%</t>
  </si>
  <si>
    <t>BFC Daugavpils</t>
  </si>
  <si>
    <t>12.87</t>
  </si>
  <si>
    <t>82.66%</t>
  </si>
  <si>
    <t>10.25%</t>
  </si>
  <si>
    <t>7.08%</t>
  </si>
  <si>
    <t>91.13%</t>
  </si>
  <si>
    <t>EGY D1</t>
  </si>
  <si>
    <t>Tanta</t>
  </si>
  <si>
    <t>8.67</t>
  </si>
  <si>
    <t>10.49%</t>
  </si>
  <si>
    <t>23.18%</t>
  </si>
  <si>
    <t>66.33%</t>
  </si>
  <si>
    <t>90.98%</t>
  </si>
  <si>
    <t>Misr Elmaqasah</t>
  </si>
  <si>
    <t>View(62)</t>
  </si>
  <si>
    <t>8.61</t>
  </si>
  <si>
    <t>10.55%</t>
  </si>
  <si>
    <t>66.01%</t>
  </si>
  <si>
    <t>GER Reg</t>
  </si>
  <si>
    <t>Koln (Youth)</t>
  </si>
  <si>
    <t>44.99%</t>
  </si>
  <si>
    <t>28.35%</t>
  </si>
  <si>
    <t>Bonner</t>
  </si>
  <si>
    <t>2.06</t>
  </si>
  <si>
    <t>44.22%</t>
  </si>
  <si>
    <t>26.02%</t>
  </si>
  <si>
    <t>ENG U23LC</t>
  </si>
  <si>
    <t>Newcastle U23</t>
  </si>
  <si>
    <t>2.46</t>
  </si>
  <si>
    <t>25.71%</t>
  </si>
  <si>
    <t>36.92%</t>
  </si>
  <si>
    <t>Bristol City U23</t>
  </si>
  <si>
    <t>View(21)</t>
  </si>
  <si>
    <t>37.35%</t>
  </si>
  <si>
    <t>25.74%</t>
  </si>
  <si>
    <t>36.91%</t>
  </si>
  <si>
    <t>Charlton U23</t>
  </si>
  <si>
    <t>3.72</t>
  </si>
  <si>
    <t>42.32%</t>
  </si>
  <si>
    <t>24.43%</t>
  </si>
  <si>
    <t>33.25%</t>
  </si>
  <si>
    <t>Middlesbrough U23</t>
  </si>
  <si>
    <t>3.86</t>
  </si>
  <si>
    <t>2.67</t>
  </si>
  <si>
    <t>42.45%</t>
  </si>
  <si>
    <t>23.52%</t>
  </si>
  <si>
    <t>34.03%</t>
  </si>
  <si>
    <t>FC Neftci Baku</t>
  </si>
  <si>
    <t>41.81%</t>
  </si>
  <si>
    <t>Standard Sumqayit</t>
  </si>
  <si>
    <t>View(58)</t>
  </si>
  <si>
    <t>47.77%</t>
  </si>
  <si>
    <t>27.73%</t>
  </si>
  <si>
    <t>24.50%</t>
  </si>
  <si>
    <t>OMA Cup</t>
  </si>
  <si>
    <t>Al-Khaboora</t>
  </si>
  <si>
    <t>19.63%</t>
  </si>
  <si>
    <t>53.88%</t>
  </si>
  <si>
    <t>Dhufar</t>
  </si>
  <si>
    <t>53.89%</t>
  </si>
  <si>
    <t>SCO U20</t>
  </si>
  <si>
    <t>Dundee U20</t>
  </si>
  <si>
    <t>Dunfermline Athletic U20</t>
  </si>
  <si>
    <t>33.81%</t>
  </si>
  <si>
    <t>25.23%</t>
  </si>
  <si>
    <t>40.96%</t>
  </si>
  <si>
    <t>92.41%</t>
  </si>
  <si>
    <t>Cardiff City U23</t>
  </si>
  <si>
    <t>42.89%</t>
  </si>
  <si>
    <t>31.08%</t>
  </si>
  <si>
    <t>Burnley U23</t>
  </si>
  <si>
    <t>42.88%</t>
  </si>
  <si>
    <t>31.10%</t>
  </si>
  <si>
    <t>Jalan</t>
  </si>
  <si>
    <t>36.01%</t>
  </si>
  <si>
    <t>35.92%</t>
  </si>
  <si>
    <t>90.32%</t>
  </si>
  <si>
    <t>El Daklyeh</t>
  </si>
  <si>
    <t>1.91</t>
  </si>
  <si>
    <t>47.55%</t>
  </si>
  <si>
    <t>32.21%</t>
  </si>
  <si>
    <t>20.24%</t>
  </si>
  <si>
    <t>Aswan</t>
  </si>
  <si>
    <t>47.52%</t>
  </si>
  <si>
    <t>32.22%</t>
  </si>
  <si>
    <t>20.26%</t>
  </si>
  <si>
    <t>Wadi Degla SC</t>
  </si>
  <si>
    <t>31.29%</t>
  </si>
  <si>
    <t>Petrojet</t>
  </si>
  <si>
    <t>39.31%</t>
  </si>
  <si>
    <t>31.65%</t>
  </si>
  <si>
    <t>Reading U23</t>
  </si>
  <si>
    <t>1.31</t>
  </si>
  <si>
    <t>5.06</t>
  </si>
  <si>
    <t>6.87</t>
  </si>
  <si>
    <t>69.02%</t>
  </si>
  <si>
    <t>17.84%</t>
  </si>
  <si>
    <t>Sheffield Utd U23</t>
  </si>
  <si>
    <t>View(23)</t>
  </si>
  <si>
    <t>6.86</t>
  </si>
  <si>
    <t>69.00%</t>
  </si>
  <si>
    <t>17.83%</t>
  </si>
  <si>
    <t>13.16%</t>
  </si>
  <si>
    <t>FC Viitorul Constanta</t>
  </si>
  <si>
    <t>4.89</t>
  </si>
  <si>
    <t>10.44</t>
  </si>
  <si>
    <t>72.57%</t>
  </si>
  <si>
    <t>18.68%</t>
  </si>
  <si>
    <t>8.75%</t>
  </si>
  <si>
    <t>91.38%</t>
  </si>
  <si>
    <t>View(262)</t>
  </si>
  <si>
    <t>9.85</t>
  </si>
  <si>
    <t>72.13%</t>
  </si>
  <si>
    <t>18.57%</t>
  </si>
  <si>
    <t>9.30%</t>
  </si>
  <si>
    <t>TUR D2</t>
  </si>
  <si>
    <t>Goztepe</t>
  </si>
  <si>
    <t>51.50%</t>
  </si>
  <si>
    <t>26.68%</t>
  </si>
  <si>
    <t>21.82%</t>
  </si>
  <si>
    <t>Balikesirspor</t>
  </si>
  <si>
    <t>49.96%</t>
  </si>
  <si>
    <t>22.56%</t>
  </si>
  <si>
    <t>Oman Club</t>
  </si>
  <si>
    <t>5.75</t>
  </si>
  <si>
    <t>7.40</t>
  </si>
  <si>
    <t>72.06%</t>
  </si>
  <si>
    <t>15.72%</t>
  </si>
  <si>
    <t>12.22%</t>
  </si>
  <si>
    <t>Bousher</t>
  </si>
  <si>
    <t>7.41</t>
  </si>
  <si>
    <t>72.07%</t>
  </si>
  <si>
    <t>12.21%</t>
  </si>
  <si>
    <t>90.48%</t>
  </si>
  <si>
    <t>Aalborg</t>
  </si>
  <si>
    <t>2.53</t>
  </si>
  <si>
    <t>39.94%</t>
  </si>
  <si>
    <t>24.07%</t>
  </si>
  <si>
    <t>Odd Grenland</t>
  </si>
  <si>
    <t>HOL RE</t>
  </si>
  <si>
    <t>NEC Nijmegen Reserve</t>
  </si>
  <si>
    <t>RKC Waalwijk Reserve</t>
  </si>
  <si>
    <t>Heracles Almelo Reserves</t>
  </si>
  <si>
    <t>2.62</t>
  </si>
  <si>
    <t>44.94%</t>
  </si>
  <si>
    <t>20.76%</t>
  </si>
  <si>
    <t>34.30%</t>
  </si>
  <si>
    <t>Jong Den Haag Reserve</t>
  </si>
  <si>
    <t>Cambuur Reserve</t>
  </si>
  <si>
    <t>22.52%</t>
  </si>
  <si>
    <t>38.33%</t>
  </si>
  <si>
    <t>NAC Breda Reserve</t>
  </si>
  <si>
    <t>Willem II Reserves</t>
  </si>
  <si>
    <t>57.43%</t>
  </si>
  <si>
    <t>20.04%</t>
  </si>
  <si>
    <t>90.17%</t>
  </si>
  <si>
    <t>Go Ahead Eagles Reserve</t>
  </si>
  <si>
    <t>SC Heerenveen Reserve</t>
  </si>
  <si>
    <t>57.22%</t>
  </si>
  <si>
    <t>21.39%</t>
  </si>
  <si>
    <t>89.84%</t>
  </si>
  <si>
    <t>Feyenoord Reserve</t>
  </si>
  <si>
    <t>Fortuna Sittard Reserve</t>
  </si>
  <si>
    <t>42.78%</t>
  </si>
  <si>
    <t>Dordrecht Reserve</t>
  </si>
  <si>
    <t>Roda JC Kerkrade Reserve</t>
  </si>
  <si>
    <t>44.90%</t>
  </si>
  <si>
    <t>89.80%</t>
  </si>
  <si>
    <t>SBV Excelsior Reserve</t>
  </si>
  <si>
    <t>POL D1</t>
  </si>
  <si>
    <t>Pogon Szczecin</t>
  </si>
  <si>
    <t>3.51</t>
  </si>
  <si>
    <t>52.08%</t>
  </si>
  <si>
    <t>26.19%</t>
  </si>
  <si>
    <t>Piast Gliwice</t>
  </si>
  <si>
    <t>View(280)</t>
  </si>
  <si>
    <t>56.22%</t>
  </si>
  <si>
    <t>25.26%</t>
  </si>
  <si>
    <t>18.52%</t>
  </si>
  <si>
    <t>92.15%</t>
  </si>
  <si>
    <t>TUR D1</t>
  </si>
  <si>
    <t>Gaziantepspor</t>
  </si>
  <si>
    <t>37.98%</t>
  </si>
  <si>
    <t>29.28%</t>
  </si>
  <si>
    <t>92.63%</t>
  </si>
  <si>
    <t>Adanaspor</t>
  </si>
  <si>
    <t>40.47%</t>
  </si>
  <si>
    <t>30.44%</t>
  </si>
  <si>
    <t>HJK Helsinki</t>
  </si>
  <si>
    <t>11.33</t>
  </si>
  <si>
    <t>23.59</t>
  </si>
  <si>
    <t>88.03%</t>
  </si>
  <si>
    <t>8.08%</t>
  </si>
  <si>
    <t>3.88%</t>
  </si>
  <si>
    <t>KTP Kotka</t>
  </si>
  <si>
    <t>11.00</t>
  </si>
  <si>
    <t>19.72</t>
  </si>
  <si>
    <t>87.01%</t>
  </si>
  <si>
    <t>8.34%</t>
  </si>
  <si>
    <t>4.65%</t>
  </si>
  <si>
    <t>Al-Suwaiq</t>
  </si>
  <si>
    <t>39.72%</t>
  </si>
  <si>
    <t>27.65%</t>
  </si>
  <si>
    <t>32.63%</t>
  </si>
  <si>
    <t>Alslam</t>
  </si>
  <si>
    <t>39.68%</t>
  </si>
  <si>
    <t>32.60%</t>
  </si>
  <si>
    <t>SUD PR</t>
  </si>
  <si>
    <t>Ahli Al Khartoum</t>
  </si>
  <si>
    <t>Al Ahly Shendi</t>
  </si>
  <si>
    <t>KSA CC</t>
  </si>
  <si>
    <t>Al-Qadasiya</t>
  </si>
  <si>
    <t>25.89%</t>
  </si>
  <si>
    <t>26.05%</t>
  </si>
  <si>
    <t>48.07%</t>
  </si>
  <si>
    <t>View(19)</t>
  </si>
  <si>
    <t>28.70%</t>
  </si>
  <si>
    <t>26.24%</t>
  </si>
  <si>
    <t>GRE D1</t>
  </si>
  <si>
    <t>Iraklis</t>
  </si>
  <si>
    <t>5.18</t>
  </si>
  <si>
    <t>17.68%</t>
  </si>
  <si>
    <t>55.85%</t>
  </si>
  <si>
    <t>AEK Athens</t>
  </si>
  <si>
    <t>5.82</t>
  </si>
  <si>
    <t>15.80%</t>
  </si>
  <si>
    <t>58.07%</t>
  </si>
  <si>
    <t>Fano Calcio</t>
  </si>
  <si>
    <t>2.63</t>
  </si>
  <si>
    <t>2.57</t>
  </si>
  <si>
    <t>34.33%</t>
  </si>
  <si>
    <t>30.51%</t>
  </si>
  <si>
    <t>35.15%</t>
  </si>
  <si>
    <t>90.22%</t>
  </si>
  <si>
    <t>Teramo</t>
  </si>
  <si>
    <t>View(155)</t>
  </si>
  <si>
    <t>34.51%</t>
  </si>
  <si>
    <t>30.91%</t>
  </si>
  <si>
    <t>34.58%</t>
  </si>
  <si>
    <t>Arab Contractors</t>
  </si>
  <si>
    <t>2.86</t>
  </si>
  <si>
    <t>41.42%</t>
  </si>
  <si>
    <t>31.92%</t>
  </si>
  <si>
    <t>Ittihad Alexandria</t>
  </si>
  <si>
    <t>View(42)</t>
  </si>
  <si>
    <t>41.43%</t>
  </si>
  <si>
    <t>26.63%</t>
  </si>
  <si>
    <t>4.55</t>
  </si>
  <si>
    <t>51.25%</t>
  </si>
  <si>
    <t>28.46%</t>
  </si>
  <si>
    <t>20.29%</t>
  </si>
  <si>
    <t>92.25%</t>
  </si>
  <si>
    <t>Orleans US 45</t>
  </si>
  <si>
    <t>51.49%</t>
  </si>
  <si>
    <t>29.00%</t>
  </si>
  <si>
    <t>19.51%</t>
  </si>
  <si>
    <t>Concordia Chiajna</t>
  </si>
  <si>
    <t>3.96</t>
  </si>
  <si>
    <t>1.89</t>
  </si>
  <si>
    <t>23.10%</t>
  </si>
  <si>
    <t>28.53%</t>
  </si>
  <si>
    <t>91.41%</t>
  </si>
  <si>
    <t>Dinamo Bucuresti</t>
  </si>
  <si>
    <t>24.25%</t>
  </si>
  <si>
    <t>47.54%</t>
  </si>
  <si>
    <t>Fjolnir</t>
  </si>
  <si>
    <t>39.56%</t>
  </si>
  <si>
    <t>35.65%</t>
  </si>
  <si>
    <t>90.83%</t>
  </si>
  <si>
    <t>Valur Reykjavik</t>
  </si>
  <si>
    <t>View(5)</t>
  </si>
  <si>
    <t>Chelmsford City</t>
  </si>
  <si>
    <t>1.44</t>
  </si>
  <si>
    <t>62.19%</t>
  </si>
  <si>
    <t>Heybridge Swifts</t>
  </si>
  <si>
    <t>Gloucester City</t>
  </si>
  <si>
    <t>Shortwood United</t>
  </si>
  <si>
    <t>BEL U21</t>
  </si>
  <si>
    <t>Standard Liege U21</t>
  </si>
  <si>
    <t>2.60</t>
  </si>
  <si>
    <t>42.77%</t>
  </si>
  <si>
    <t>34.75%</t>
  </si>
  <si>
    <t>Kortrijk U21</t>
  </si>
  <si>
    <t>KAA GentU21</t>
  </si>
  <si>
    <t>52.04%</t>
  </si>
  <si>
    <t>22.38%</t>
  </si>
  <si>
    <t>89.51%</t>
  </si>
  <si>
    <t>Racing Genk U21</t>
  </si>
  <si>
    <t>Lokeren U21</t>
  </si>
  <si>
    <t>38.64%</t>
  </si>
  <si>
    <t>38.61%</t>
  </si>
  <si>
    <t>Club Brugge U21</t>
  </si>
  <si>
    <t>38.50%</t>
  </si>
  <si>
    <t>22.87%</t>
  </si>
  <si>
    <t>38.63%</t>
  </si>
  <si>
    <t>89.32%</t>
  </si>
  <si>
    <t>Anderlecht U21</t>
  </si>
  <si>
    <t>St.-Truidense U21</t>
  </si>
  <si>
    <t>KV Mechelen U21</t>
  </si>
  <si>
    <t>58.56%</t>
  </si>
  <si>
    <t>20.85%</t>
  </si>
  <si>
    <t>20.60%</t>
  </si>
  <si>
    <t>89.60%</t>
  </si>
  <si>
    <t>Excelsior Mouscron U21</t>
  </si>
  <si>
    <t>Zulte-Waregem U21</t>
  </si>
  <si>
    <t>36.68%</t>
  </si>
  <si>
    <t>22.47%</t>
  </si>
  <si>
    <t>40.85%</t>
  </si>
  <si>
    <t>KV Oostende U21</t>
  </si>
  <si>
    <t>RS Waasland Beveren U21</t>
  </si>
  <si>
    <t>38.83%</t>
  </si>
  <si>
    <t>22.33%</t>
  </si>
  <si>
    <t>Royal Charleroi U21</t>
  </si>
  <si>
    <t>AS Eupen U21</t>
  </si>
  <si>
    <t>Westerlo U21</t>
  </si>
  <si>
    <t>SCO DU20</t>
  </si>
  <si>
    <t>Livingston U20</t>
  </si>
  <si>
    <t>2.07</t>
  </si>
  <si>
    <t>3.98</t>
  </si>
  <si>
    <t>43.71%</t>
  </si>
  <si>
    <t>22.74%</t>
  </si>
  <si>
    <t>33.55%</t>
  </si>
  <si>
    <t>Berwick Rangers U20</t>
  </si>
  <si>
    <t>Queen's Park U20</t>
  </si>
  <si>
    <t>54.41%</t>
  </si>
  <si>
    <t>20.28%</t>
  </si>
  <si>
    <t>25.31%</t>
  </si>
  <si>
    <t>89.23%</t>
  </si>
  <si>
    <t>Clyde U20</t>
  </si>
  <si>
    <t>SUI D1</t>
  </si>
  <si>
    <t>FC Zurich</t>
  </si>
  <si>
    <t>59.13%</t>
  </si>
  <si>
    <t>17.45%</t>
  </si>
  <si>
    <t>Neuchatel Xamax</t>
  </si>
  <si>
    <t>View(252)</t>
  </si>
  <si>
    <t>4.95</t>
  </si>
  <si>
    <t>23.38%</t>
  </si>
  <si>
    <t>18.39%</t>
  </si>
  <si>
    <t>91.05%</t>
  </si>
  <si>
    <t>37.51%</t>
  </si>
  <si>
    <t>26.48%</t>
  </si>
  <si>
    <t>FC Utrecht (Youth)</t>
  </si>
  <si>
    <t>22.14%</t>
  </si>
  <si>
    <t>3.97</t>
  </si>
  <si>
    <t>23.13%</t>
  </si>
  <si>
    <t>51.90%</t>
  </si>
  <si>
    <t>91.83%</t>
  </si>
  <si>
    <t>48.41%</t>
  </si>
  <si>
    <t>24.65%</t>
  </si>
  <si>
    <t>91.70%</t>
  </si>
  <si>
    <t>View(260)</t>
  </si>
  <si>
    <t>47.16%</t>
  </si>
  <si>
    <t>25.16%</t>
  </si>
  <si>
    <t>27.69%</t>
  </si>
  <si>
    <t>ISR D1</t>
  </si>
  <si>
    <t>Maccabi Petah Tikva FC</t>
  </si>
  <si>
    <t>2.58</t>
  </si>
  <si>
    <t>32.64%</t>
  </si>
  <si>
    <t>35.21%</t>
  </si>
  <si>
    <t>90.72%</t>
  </si>
  <si>
    <t>Maccabi Tel Aviv</t>
  </si>
  <si>
    <t>29.39%</t>
  </si>
  <si>
    <t>39.85%</t>
  </si>
  <si>
    <t>Southampton U23</t>
  </si>
  <si>
    <t>53.96%</t>
  </si>
  <si>
    <t>Swansea City U23</t>
  </si>
  <si>
    <t>4.11</t>
  </si>
  <si>
    <t>53.97%</t>
  </si>
  <si>
    <t>22.08%</t>
  </si>
  <si>
    <t>Hull City U23</t>
  </si>
  <si>
    <t>39.20%</t>
  </si>
  <si>
    <t>24.18%</t>
  </si>
  <si>
    <t>36.62%</t>
  </si>
  <si>
    <t>Derby County U23</t>
  </si>
  <si>
    <t>39.22%</t>
  </si>
  <si>
    <t>24.13%</t>
  </si>
  <si>
    <t>36.65%</t>
  </si>
  <si>
    <t>Brighton U23</t>
  </si>
  <si>
    <t>48.42%</t>
  </si>
  <si>
    <t>27.96%</t>
  </si>
  <si>
    <t>Leicester City U23</t>
  </si>
  <si>
    <t>48.43%</t>
  </si>
  <si>
    <t>23.57%</t>
  </si>
  <si>
    <t>28.00%</t>
  </si>
  <si>
    <t>5.61</t>
  </si>
  <si>
    <t>63.08%</t>
  </si>
  <si>
    <t>20.78%</t>
  </si>
  <si>
    <t>Nottingham Forest U23</t>
  </si>
  <si>
    <t>5.59</t>
  </si>
  <si>
    <t>63.01%</t>
  </si>
  <si>
    <t>16.20%</t>
  </si>
  <si>
    <t>West Bromwich U23</t>
  </si>
  <si>
    <t>60.54%</t>
  </si>
  <si>
    <t>20.97%</t>
  </si>
  <si>
    <t>18.48%</t>
  </si>
  <si>
    <t>Ipswich U23</t>
  </si>
  <si>
    <t>60.51%</t>
  </si>
  <si>
    <t>18.53%</t>
  </si>
  <si>
    <t>54.53%</t>
  </si>
  <si>
    <t>20.03%</t>
  </si>
  <si>
    <t>92.62%</t>
  </si>
  <si>
    <t>4.70</t>
  </si>
  <si>
    <t>55.68%</t>
  </si>
  <si>
    <t>24.61%</t>
  </si>
  <si>
    <t>19.71%</t>
  </si>
  <si>
    <t>Hearts U20</t>
  </si>
  <si>
    <t>18.62%</t>
  </si>
  <si>
    <t>21.64%</t>
  </si>
  <si>
    <t>59.73%</t>
  </si>
  <si>
    <t>91.98%</t>
  </si>
  <si>
    <t>Celtic U20</t>
  </si>
  <si>
    <t>Eibar</t>
  </si>
  <si>
    <t>59.31%</t>
  </si>
  <si>
    <t>16.53%</t>
  </si>
  <si>
    <t>Granada CF</t>
  </si>
  <si>
    <t>View(291)</t>
  </si>
  <si>
    <t>5.93</t>
  </si>
  <si>
    <t>60.72%</t>
  </si>
  <si>
    <t>23.32%</t>
  </si>
  <si>
    <t>15.96%</t>
  </si>
  <si>
    <t>94.70%</t>
  </si>
  <si>
    <t>Lazio</t>
  </si>
  <si>
    <t>94.28%</t>
  </si>
  <si>
    <t>AC Milan</t>
  </si>
  <si>
    <t>View(288)</t>
  </si>
  <si>
    <t>4.81</t>
  </si>
  <si>
    <t>54.92%</t>
  </si>
  <si>
    <t>94.66%</t>
  </si>
  <si>
    <t>28.01%</t>
  </si>
  <si>
    <t>20.75%</t>
  </si>
  <si>
    <t>92.24%</t>
  </si>
  <si>
    <t>4.48</t>
  </si>
  <si>
    <t>50.97%</t>
  </si>
  <si>
    <t>20.68%</t>
  </si>
  <si>
    <t>92.64%</t>
  </si>
  <si>
    <t>ENG CS</t>
  </si>
  <si>
    <t>Wealdstone FC</t>
  </si>
  <si>
    <t>47.79%</t>
  </si>
  <si>
    <t>25.56%</t>
  </si>
  <si>
    <t>91.32%</t>
  </si>
  <si>
    <t>Whitehawk</t>
  </si>
  <si>
    <t>View(77)</t>
  </si>
  <si>
    <t>26.93%</t>
  </si>
  <si>
    <t>Cosenza Calcio 1914</t>
  </si>
  <si>
    <t>25.94%</t>
  </si>
  <si>
    <t>18.21%</t>
  </si>
  <si>
    <t>Reggina</t>
  </si>
  <si>
    <t>View(112)</t>
  </si>
  <si>
    <t>54.02%</t>
  </si>
  <si>
    <t>ENG PR</t>
  </si>
  <si>
    <t>Bournemouth AFC</t>
  </si>
  <si>
    <t>6.26</t>
  </si>
  <si>
    <t>15.11%</t>
  </si>
  <si>
    <t>63.29%</t>
  </si>
  <si>
    <t>94.59%</t>
  </si>
  <si>
    <t>Manchester City</t>
  </si>
  <si>
    <t>View(295)</t>
  </si>
  <si>
    <t>6.64</t>
  </si>
  <si>
    <t>4.71</t>
  </si>
  <si>
    <t>1.45</t>
  </si>
  <si>
    <t>14.30%</t>
  </si>
  <si>
    <t>20.17%</t>
  </si>
  <si>
    <t>65.53%</t>
  </si>
  <si>
    <t>94.94%</t>
  </si>
  <si>
    <t>Rio Ave</t>
  </si>
  <si>
    <t>44.87%</t>
  </si>
  <si>
    <t>25.64%</t>
  </si>
  <si>
    <t>92.55%</t>
  </si>
  <si>
    <t>Maritimo</t>
  </si>
  <si>
    <t>44.59%</t>
  </si>
  <si>
    <t>29.41%</t>
  </si>
  <si>
    <t>26.00%</t>
  </si>
  <si>
    <t>92.91%</t>
  </si>
  <si>
    <t>Atletico Clube Goianiense</t>
  </si>
  <si>
    <t>1.79</t>
  </si>
  <si>
    <t>4.54</t>
  </si>
  <si>
    <t>50.56%</t>
  </si>
  <si>
    <t>19.95%</t>
  </si>
  <si>
    <t>Itumbiara EC GO</t>
  </si>
  <si>
    <t>50.58%</t>
  </si>
  <si>
    <t>29.48%</t>
  </si>
  <si>
    <t>19.94%</t>
  </si>
  <si>
    <t>Confianca SE</t>
  </si>
  <si>
    <t>76.99%</t>
  </si>
  <si>
    <t>14.89%</t>
  </si>
  <si>
    <t>8.12%</t>
  </si>
  <si>
    <t>Lagarto</t>
  </si>
  <si>
    <t>BRA D3</t>
  </si>
  <si>
    <t>CSA-AL</t>
  </si>
  <si>
    <t>67.22%</t>
  </si>
  <si>
    <t>14.90%</t>
  </si>
  <si>
    <t>89.40%</t>
  </si>
  <si>
    <t>CEO AL</t>
  </si>
  <si>
    <t>Tigres Zipaquira</t>
  </si>
  <si>
    <t>36.07%</t>
  </si>
  <si>
    <t>30.37%</t>
  </si>
  <si>
    <t>33.57%</t>
  </si>
  <si>
    <t>View(157)</t>
  </si>
  <si>
    <t>2.99</t>
  </si>
  <si>
    <t>28.74%</t>
  </si>
  <si>
    <t>30.26%</t>
  </si>
  <si>
    <t>40.99%</t>
  </si>
  <si>
    <t>Sportivo Luqueno</t>
  </si>
  <si>
    <t>26.42%</t>
  </si>
  <si>
    <t>26.33%</t>
  </si>
  <si>
    <t>47.25%</t>
  </si>
  <si>
    <t>Olimpia Asuncion</t>
  </si>
  <si>
    <t>View(36)</t>
  </si>
  <si>
    <t>27.27%</t>
  </si>
  <si>
    <t>26.56%</t>
  </si>
  <si>
    <t>46.16%</t>
  </si>
  <si>
    <t>Carabobo FC</t>
  </si>
  <si>
    <t>5.42</t>
  </si>
  <si>
    <t>57.04%</t>
  </si>
  <si>
    <t>16.96%</t>
  </si>
  <si>
    <t>5.46</t>
  </si>
  <si>
    <t>57.27%</t>
  </si>
  <si>
    <t>16.83%</t>
  </si>
  <si>
    <t>91.85%</t>
  </si>
  <si>
    <t>43.42%</t>
  </si>
  <si>
    <t>93.09%</t>
  </si>
  <si>
    <t>Patriotas FC</t>
  </si>
  <si>
    <t>3.82</t>
  </si>
  <si>
    <t>23.73%</t>
  </si>
  <si>
    <t>27.85%</t>
  </si>
  <si>
    <t>CD River Plate</t>
  </si>
  <si>
    <t>45.48%</t>
  </si>
  <si>
    <t>27.88%</t>
  </si>
  <si>
    <t>Independiente Jose Teran</t>
  </si>
  <si>
    <t>44.09%</t>
  </si>
  <si>
    <t>27.46%</t>
  </si>
  <si>
    <t>1295421.htm</t>
  </si>
  <si>
    <t>1295423.htm</t>
  </si>
  <si>
    <t>1339864.htm</t>
  </si>
  <si>
    <t>1339866.htm</t>
  </si>
  <si>
    <t>1356825.htm</t>
  </si>
  <si>
    <t>1268222.htm</t>
  </si>
  <si>
    <t>1274563.htm</t>
  </si>
  <si>
    <t>1281784.htm</t>
  </si>
  <si>
    <t>1349582.htm</t>
  </si>
  <si>
    <t>1354258.htm</t>
  </si>
  <si>
    <t>1354419.htm</t>
  </si>
  <si>
    <t>1354420.htm</t>
  </si>
  <si>
    <t>1348095.htm</t>
  </si>
  <si>
    <t>1348235.htm</t>
  </si>
  <si>
    <t>1347387.htm</t>
  </si>
  <si>
    <t>1347388.htm</t>
  </si>
  <si>
    <t>1347452.htm</t>
  </si>
  <si>
    <t>1271898.htm</t>
  </si>
  <si>
    <t>1349580.htm</t>
  </si>
  <si>
    <t>1351904.htm</t>
  </si>
  <si>
    <t>1341084.htm</t>
  </si>
  <si>
    <t>1346950.htm</t>
  </si>
  <si>
    <t>1348094.htm</t>
  </si>
  <si>
    <t>1348423.htm</t>
  </si>
  <si>
    <t>1347854.htm</t>
  </si>
  <si>
    <t>1347856.htm</t>
  </si>
  <si>
    <t>1347550.htm</t>
  </si>
  <si>
    <t>1347552.htm</t>
  </si>
  <si>
    <t>1348232.htm</t>
  </si>
  <si>
    <t>1347303.htm</t>
  </si>
  <si>
    <t>1341222.htm</t>
  </si>
  <si>
    <t>1339865.htm</t>
  </si>
  <si>
    <t>1339867.htm</t>
  </si>
  <si>
    <t>1349581.htm</t>
  </si>
  <si>
    <t>1354257.htm</t>
  </si>
  <si>
    <t>1338476.htm</t>
  </si>
  <si>
    <t>1341085.htm</t>
  </si>
  <si>
    <t>1349920.htm</t>
  </si>
  <si>
    <t>1347005.htm</t>
  </si>
  <si>
    <t>1338477.htm</t>
  </si>
  <si>
    <t>1349577.htm</t>
  </si>
  <si>
    <t>1351122.htm</t>
  </si>
  <si>
    <t>1356823.htm</t>
  </si>
  <si>
    <t>1352340.htm</t>
  </si>
  <si>
    <t>1251557.htm</t>
  </si>
  <si>
    <t>1356815.htm</t>
  </si>
  <si>
    <t>1345096.htm</t>
  </si>
  <si>
    <t>1343400.htm</t>
  </si>
  <si>
    <t>1356824.htm</t>
  </si>
  <si>
    <t>1342351.htm</t>
  </si>
  <si>
    <t>1342352.htm</t>
  </si>
  <si>
    <t>1342354.htm</t>
  </si>
  <si>
    <t>1342356.htm</t>
  </si>
  <si>
    <t>1314261.htm</t>
  </si>
  <si>
    <t>1342353.htm</t>
  </si>
  <si>
    <t>1343401.htm</t>
  </si>
  <si>
    <t>1352341.htm</t>
  </si>
  <si>
    <t>1343402.htm</t>
  </si>
  <si>
    <t>1336184.htm</t>
  </si>
  <si>
    <t>1265736.htm</t>
  </si>
  <si>
    <t>1319786.htm</t>
  </si>
  <si>
    <t>1319843.htm</t>
  </si>
  <si>
    <t>1314260.htm</t>
  </si>
  <si>
    <t>1355677.htm</t>
  </si>
  <si>
    <t>1303234.htm</t>
  </si>
  <si>
    <t>1319796.htm</t>
  </si>
  <si>
    <t>1355676.htm</t>
  </si>
  <si>
    <t>1336182.htm</t>
  </si>
  <si>
    <t>1336183.htm</t>
  </si>
  <si>
    <t>1319867.htm</t>
  </si>
  <si>
    <t>1270642.htm</t>
  </si>
  <si>
    <t>1282123.htm</t>
  </si>
  <si>
    <t>1355675.htm</t>
  </si>
  <si>
    <t>1355691.htm</t>
  </si>
  <si>
    <t>1356804.htm</t>
  </si>
  <si>
    <t>1356805.htm</t>
  </si>
  <si>
    <t>1356806.htm</t>
  </si>
  <si>
    <t>1356807.htm</t>
  </si>
  <si>
    <t>1356808.htm</t>
  </si>
  <si>
    <t>1356809.htm</t>
  </si>
  <si>
    <t>1356810.htm</t>
  </si>
  <si>
    <t>1248571.htm</t>
  </si>
  <si>
    <t>1277504.htm</t>
  </si>
  <si>
    <t>1343444.htm</t>
  </si>
  <si>
    <t>1355679.htm</t>
  </si>
  <si>
    <t>1346791.htm</t>
  </si>
  <si>
    <t>1346219.htm</t>
  </si>
  <si>
    <t>1353367.htm</t>
  </si>
  <si>
    <t>1295807.htm</t>
  </si>
  <si>
    <t>1336181.htm</t>
  </si>
  <si>
    <t>1249145.htm</t>
  </si>
  <si>
    <t>1270641.htm</t>
  </si>
  <si>
    <t>1356821.htm</t>
  </si>
  <si>
    <t>1356812.htm</t>
  </si>
  <si>
    <t>1356813.htm</t>
  </si>
  <si>
    <t>1346092.htm</t>
  </si>
  <si>
    <t>1346093.htm</t>
  </si>
  <si>
    <t>1346094.htm</t>
  </si>
  <si>
    <t>1346095.htm</t>
  </si>
  <si>
    <t>1346148.htm</t>
  </si>
  <si>
    <t>1346149.htm</t>
  </si>
  <si>
    <t>1346150.htm</t>
  </si>
  <si>
    <t>1346151.htm</t>
  </si>
  <si>
    <t>1356814.htm</t>
  </si>
  <si>
    <t>1356816.htm</t>
  </si>
  <si>
    <t>1260241.htm</t>
  </si>
  <si>
    <t>1356822.htm</t>
  </si>
  <si>
    <t>1255212.htm</t>
  </si>
  <si>
    <t>1255213.htm</t>
  </si>
  <si>
    <t>1293230.htm</t>
  </si>
  <si>
    <t>1319787.htm</t>
  </si>
  <si>
    <t>1319809.htm</t>
  </si>
  <si>
    <t>1319831.htm</t>
  </si>
  <si>
    <t>1319832.htm</t>
  </si>
  <si>
    <t>1319854.htm</t>
  </si>
  <si>
    <t>1259156.htm</t>
  </si>
  <si>
    <t>1303236.htm</t>
  </si>
  <si>
    <t>1268224.htm</t>
  </si>
  <si>
    <t>1274567.htm</t>
  </si>
  <si>
    <t>1249141.htm</t>
  </si>
  <si>
    <t>1271354.htm</t>
  </si>
  <si>
    <t>1296185.htm</t>
  </si>
  <si>
    <t>1247898.htm</t>
  </si>
  <si>
    <t>1271897.htm</t>
  </si>
  <si>
    <t>1341323.htm</t>
  </si>
  <si>
    <t>1356817.htm</t>
  </si>
  <si>
    <t>1356811.htm</t>
  </si>
  <si>
    <t>1349583.htm</t>
  </si>
  <si>
    <t>1341083.htm</t>
  </si>
  <si>
    <t>1348090.htm</t>
  </si>
  <si>
    <t>1349578.htm</t>
  </si>
  <si>
    <t>1348233.htm</t>
  </si>
  <si>
    <t>ITA D1      =     Cagliari  Vs  Juventus</t>
  </si>
  <si>
    <t>[ Italian Serie A ]</t>
  </si>
  <si>
    <t>Cagliari  VS  Juventus</t>
  </si>
  <si>
    <t>Match Time：    Field : Stadio Is Arenas</t>
  </si>
  <si>
    <t xml:space="preserve">Weather： Overcast,  13℃～14℃ , Count Down: Minutes </t>
  </si>
  <si>
    <t>Cagliari performs poor in the current season of Serie A.They are winless from 3 rounds,where the team recorded 2 defeats and 1 draw. That lead them to 15th position with 27 points and there is no motivation for them in the upcoming rounds.Juventus performs really powerful during the season and the team recorded 8 wins in their 10 last matches.They are favorites for the title and the team is on 1st position with 57 points. Juventus -1.5AH @ 2.06</t>
  </si>
  <si>
    <t>Betting Picks</t>
  </si>
  <si>
    <t>Juventus currently has got the flow, but Cagliari can make it home all difficult. Purely looking at the teams, the visitors simply much stronger and I think they certainly capable for the fifth time to keep a clean sheet. Juventus to win to nil is therefore a good bet in my eyes, but otherwise no reason to play high stakes.Both Teams To Score - No @ 1.96.Full Picks</t>
  </si>
  <si>
    <t>ITA D1[15]  Cagliari</t>
  </si>
  <si>
    <t>34.8%</t>
  </si>
  <si>
    <t>63.6%</t>
  </si>
  <si>
    <t>8.3%</t>
  </si>
  <si>
    <t>26.1%</t>
  </si>
  <si>
    <t>ITA D1[1] Juventus</t>
  </si>
  <si>
    <t>82.6%</t>
  </si>
  <si>
    <t>100.0%</t>
  </si>
  <si>
    <t>83.3%</t>
  </si>
  <si>
    <t>47.8%</t>
  </si>
  <si>
    <t>9.1%</t>
  </si>
  <si>
    <t xml:space="preserve">  H-A Same  ITA D1   ITA Cup</t>
  </si>
  <si>
    <t>9-0</t>
  </si>
  <si>
    <t>9-2</t>
  </si>
  <si>
    <t>4-4</t>
  </si>
  <si>
    <t>ITA Cup</t>
  </si>
  <si>
    <t xml:space="preserve">Cagliari   </t>
  </si>
  <si>
    <t>Atalanta</t>
  </si>
  <si>
    <t>6-4</t>
  </si>
  <si>
    <t>Bologna2</t>
  </si>
  <si>
    <t>AS Roma</t>
  </si>
  <si>
    <t>Cagliari1</t>
  </si>
  <si>
    <t>1Cagliari</t>
  </si>
  <si>
    <t>3-14</t>
  </si>
  <si>
    <t>Genoa</t>
  </si>
  <si>
    <t>11-3</t>
  </si>
  <si>
    <t>Sassuolo1</t>
  </si>
  <si>
    <t>Empoli</t>
  </si>
  <si>
    <t>2-10</t>
  </si>
  <si>
    <t>Napoli</t>
  </si>
  <si>
    <t>Pescara</t>
  </si>
  <si>
    <t>8-2</t>
  </si>
  <si>
    <t>Sampdoria</t>
  </si>
  <si>
    <t>3-4</t>
  </si>
  <si>
    <t>Udinese</t>
  </si>
  <si>
    <t>Chievo</t>
  </si>
  <si>
    <t>5-9</t>
  </si>
  <si>
    <t>Torino</t>
  </si>
  <si>
    <t>5-1</t>
  </si>
  <si>
    <t>2-4</t>
  </si>
  <si>
    <t>Palermo</t>
  </si>
  <si>
    <t>4-10</t>
  </si>
  <si>
    <t>4-7</t>
  </si>
  <si>
    <t>Fiorentina</t>
  </si>
  <si>
    <t>Inter Milan</t>
  </si>
  <si>
    <t>10-6</t>
  </si>
  <si>
    <t>6-14</t>
  </si>
  <si>
    <t>Crotone</t>
  </si>
  <si>
    <t>3-10</t>
  </si>
  <si>
    <t>Last 20 matches, Win rate：35.0% Odds win rate：0.0% Over 2.5 rate：0.0% Odd rate：65.0%</t>
  </si>
  <si>
    <t xml:space="preserve">Juventus   </t>
  </si>
  <si>
    <t xml:space="preserve">  H-A Same  ITA D1   ITA Cup   ITA SC   UEFA CL</t>
  </si>
  <si>
    <t>6-8</t>
  </si>
  <si>
    <t>Inter Milan1</t>
  </si>
  <si>
    <t>Sassuolo</t>
  </si>
  <si>
    <t>5-6</t>
  </si>
  <si>
    <t>AC Milan1</t>
  </si>
  <si>
    <t>3-7</t>
  </si>
  <si>
    <t>6-2</t>
  </si>
  <si>
    <t>Bologna</t>
  </si>
  <si>
    <t>ITA SC</t>
  </si>
  <si>
    <t>Juventus(N)</t>
  </si>
  <si>
    <t>9-3</t>
  </si>
  <si>
    <t>5-8</t>
  </si>
  <si>
    <t>Dinamo Zagreb</t>
  </si>
  <si>
    <t>1Sevilla</t>
  </si>
  <si>
    <t>Lyon</t>
  </si>
  <si>
    <t>5-2</t>
  </si>
  <si>
    <t>Last 20 matches, Win rate：80.0% Odds win rate：0.0% Over 2.5 rate：0.0% Odd rate：50.0%</t>
  </si>
  <si>
    <t>[11]Cagliari</t>
  </si>
  <si>
    <t>[2]Juventus</t>
  </si>
  <si>
    <t>7 Days</t>
  </si>
  <si>
    <t>14 Days</t>
  </si>
  <si>
    <t>5 Days</t>
  </si>
  <si>
    <t>FC Porto</t>
  </si>
  <si>
    <t>10 Days</t>
  </si>
  <si>
    <t>1  Rafael de Andrade Bittencourt</t>
  </si>
  <si>
    <t>19 Fabio Pisacane</t>
  </si>
  <si>
    <t>23 Luca Ceppitelli</t>
  </si>
  <si>
    <t>2  Bruno Alves</t>
  </si>
  <si>
    <t>24 Marco Capuano</t>
  </si>
  <si>
    <t>4  Daniele Dessena</t>
  </si>
  <si>
    <t>77 Panagiotis Tachtsidis</t>
  </si>
  <si>
    <t>3  Mauricio Isla</t>
  </si>
  <si>
    <t>8  Davide Di Gennaro</t>
  </si>
  <si>
    <t>18 Nicoló Barella</t>
  </si>
  <si>
    <t>22 Marco Borriello</t>
  </si>
  <si>
    <t>1  Gianluigi Buffon</t>
  </si>
  <si>
    <t>23 Daniel Alves da Silva</t>
  </si>
  <si>
    <t>19 Leonardo Bonucci</t>
  </si>
  <si>
    <t>24 Daniele Rugani</t>
  </si>
  <si>
    <t>22 Kwadwo Asamoah</t>
  </si>
  <si>
    <t>28 Tomas Rincon</t>
  </si>
  <si>
    <t>6  Sami Khedira</t>
  </si>
  <si>
    <t>20 Marko Pjaca</t>
  </si>
  <si>
    <t>21 Paulo Dybala</t>
  </si>
  <si>
    <t>17 Mario Mandzukic</t>
  </si>
  <si>
    <t>9  Gonzalo Gerardo Higuain</t>
  </si>
  <si>
    <t>12 Senna Miangue</t>
  </si>
  <si>
    <t>13 Roberto Colombo</t>
  </si>
  <si>
    <t>21 Artur Ionita</t>
  </si>
  <si>
    <t>25 Marco Sau</t>
  </si>
  <si>
    <t>27 Alessandro Deiola</t>
  </si>
  <si>
    <t>28 Gabriel Vasconcelos Ferreira</t>
  </si>
  <si>
    <t>29 Nicola Murru</t>
  </si>
  <si>
    <t>35 Bartosz Salamon</t>
  </si>
  <si>
    <t>38 Federico Serraiocco</t>
  </si>
  <si>
    <t>4  Mehdi Benatia</t>
  </si>
  <si>
    <t>5  Miralem Pjanic</t>
  </si>
  <si>
    <t>7  Juan Guillermo Cuadrado Bello</t>
  </si>
  <si>
    <t>12 Alex Sandro Lobo Silva</t>
  </si>
  <si>
    <t>14 Federico Mattiello</t>
  </si>
  <si>
    <t>15 Andrea Barzagli</t>
  </si>
  <si>
    <t>25 Norberto Murara Neto</t>
  </si>
  <si>
    <t>26 Stephan Lichtsteiner</t>
  </si>
  <si>
    <t>27 Stefano Sturaro</t>
  </si>
  <si>
    <t>32 Emil Audero</t>
  </si>
  <si>
    <t>34% [8]</t>
  </si>
  <si>
    <t>13% [3]</t>
  </si>
  <si>
    <t>52% [12]</t>
  </si>
  <si>
    <t>63% [7]</t>
  </si>
  <si>
    <t>18% [2]</t>
  </si>
  <si>
    <t>[32]</t>
  </si>
  <si>
    <t>[48]</t>
  </si>
  <si>
    <t>[1.39]</t>
  </si>
  <si>
    <t>[2.09]</t>
  </si>
  <si>
    <t>[25]</t>
  </si>
  <si>
    <t>[21]</t>
  </si>
  <si>
    <t>[2.27]</t>
  </si>
  <si>
    <t>[1.91]</t>
  </si>
  <si>
    <t>8.70%[2]</t>
  </si>
  <si>
    <t>26.09%[6]</t>
  </si>
  <si>
    <t>13.04%[3]</t>
  </si>
  <si>
    <t>17.39%[4]</t>
  </si>
  <si>
    <t>34.78%[8]</t>
  </si>
  <si>
    <t>[14]</t>
  </si>
  <si>
    <t>[16]</t>
  </si>
  <si>
    <t>[19] 82%</t>
  </si>
  <si>
    <t>[0] 0%</t>
  </si>
  <si>
    <t>[4] 17%</t>
  </si>
  <si>
    <t>[7] 63%</t>
  </si>
  <si>
    <t>[4] 36%</t>
  </si>
  <si>
    <t>[47]</t>
  </si>
  <si>
    <t>[2.04]</t>
  </si>
  <si>
    <t>[0.70]</t>
  </si>
  <si>
    <t>[1.55]</t>
  </si>
  <si>
    <t>[0.91]</t>
  </si>
  <si>
    <t>[1.83]</t>
  </si>
  <si>
    <t>[0.33]</t>
  </si>
  <si>
    <t>[11]47.83%</t>
  </si>
  <si>
    <t>[8]34.78%</t>
  </si>
  <si>
    <t>[0]0.00%</t>
  </si>
  <si>
    <t>[3]13.04%</t>
  </si>
  <si>
    <t>[1]4.35%</t>
  </si>
  <si>
    <t>Cagliari Vs Juventus</t>
  </si>
  <si>
    <t>Provável Que Aconteça 8 Cantos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</si>
</sst>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_);_(* \(#,##0\);_(* &quot;-&quot;_);_(@_)"/>
    <numFmt numFmtId="165" formatCode="0.00%;[Red]\-0.00%"/>
    <numFmt numFmtId="166" formatCode="0.0"/>
    <numFmt numFmtId="167" formatCode="0.0%"/>
    <numFmt numFmtId="168" formatCode="0.0000"/>
    <numFmt numFmtId="169" formatCode="0.000"/>
    <numFmt numFmtId="170" formatCode="[$-416]d\-mmm\-yy;@"/>
    <numFmt numFmtId="171" formatCode="dd/mm/yy;@"/>
    <numFmt numFmtId="172" formatCode="[$-416]d\ \ \_x0009_mmmm\,\ yyyy;@"/>
    <numFmt numFmtId="173" formatCode="#\º"/>
    <numFmt numFmtId="174" formatCode="[$-416]d\ \ \ mmmm\,\ yyyy;@"/>
  </numFmts>
  <fonts count="172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Lohit Hindi"/>
      <family val="2"/>
    </font>
    <font>
      <sz val="10"/>
      <color indexed="55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  <charset val="238"/>
    </font>
    <font>
      <sz val="10"/>
      <color indexed="8"/>
      <name val="Tahoma"/>
      <family val="2"/>
      <charset val="204"/>
    </font>
    <font>
      <sz val="10"/>
      <name val="Arial Cyr"/>
      <charset val="204"/>
    </font>
    <font>
      <b/>
      <sz val="14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sz val="22"/>
      <name val="Arial"/>
      <family val="2"/>
    </font>
    <font>
      <sz val="10"/>
      <color indexed="8"/>
      <name val="Tahoma"/>
      <family val="2"/>
    </font>
    <font>
      <b/>
      <i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charset val="238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2"/>
      <color theme="1"/>
      <name val="Calibri"/>
      <family val="2"/>
      <charset val="134"/>
      <scheme val="minor"/>
    </font>
    <font>
      <sz val="9"/>
      <color theme="1"/>
      <name val="Verdana"/>
      <family val="2"/>
    </font>
    <font>
      <sz val="11"/>
      <color theme="1"/>
      <name val="Palatino Linotype"/>
      <family val="2"/>
      <charset val="238"/>
    </font>
    <font>
      <sz val="10"/>
      <color rgb="FF000000"/>
      <name val="Tahoma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Tahoma"/>
      <family val="2"/>
      <charset val="204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00B0F0"/>
      <name val="Arial"/>
      <family val="2"/>
    </font>
    <font>
      <b/>
      <sz val="10"/>
      <color rgb="FFFFFF00"/>
      <name val="Tahoma"/>
      <family val="2"/>
    </font>
    <font>
      <b/>
      <sz val="12"/>
      <color rgb="FF00B0F0"/>
      <name val="Arial"/>
      <family val="2"/>
    </font>
    <font>
      <b/>
      <sz val="14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Arial"/>
      <family val="2"/>
    </font>
    <font>
      <sz val="9"/>
      <color rgb="FF373E4D"/>
      <name val="Arial"/>
      <family val="2"/>
    </font>
    <font>
      <b/>
      <i/>
      <sz val="11"/>
      <color theme="1"/>
      <name val="Calibri"/>
      <family val="2"/>
      <scheme val="minor"/>
    </font>
    <font>
      <sz val="12"/>
      <name val="Calibri"/>
      <family val="2"/>
      <charset val="134"/>
      <scheme val="minor"/>
    </font>
    <font>
      <b/>
      <i/>
      <sz val="10"/>
      <color rgb="FFFFFF00"/>
      <name val="Arial"/>
      <family val="2"/>
    </font>
    <font>
      <b/>
      <sz val="8"/>
      <color rgb="FF00B0F0"/>
      <name val="Tahoma"/>
      <family val="2"/>
      <charset val="204"/>
    </font>
    <font>
      <sz val="8"/>
      <color rgb="FF0070C0"/>
      <name val="Verdana"/>
      <family val="2"/>
    </font>
    <font>
      <b/>
      <sz val="8"/>
      <color rgb="FF0070C0"/>
      <name val="Verdana"/>
      <family val="2"/>
      <charset val="204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Century Gothic"/>
      <family val="2"/>
    </font>
    <font>
      <b/>
      <sz val="10"/>
      <color rgb="FF0070C0"/>
      <name val="Century Gothic"/>
      <family val="2"/>
    </font>
    <font>
      <sz val="10"/>
      <color rgb="FF00B0F0"/>
      <name val="Tahoma"/>
      <family val="2"/>
    </font>
    <font>
      <b/>
      <sz val="10"/>
      <color rgb="FF00B0F0"/>
      <name val="Tahoma"/>
      <family val="2"/>
    </font>
    <font>
      <b/>
      <sz val="8"/>
      <color rgb="FF00B0F0"/>
      <name val="Verdana"/>
      <family val="2"/>
      <charset val="204"/>
    </font>
    <font>
      <b/>
      <sz val="10"/>
      <color rgb="FF00B0F0"/>
      <name val="Tahoma"/>
      <family val="2"/>
      <charset val="204"/>
    </font>
    <font>
      <sz val="8"/>
      <color rgb="FF00B0F0"/>
      <name val="Tahoma"/>
      <family val="2"/>
    </font>
    <font>
      <b/>
      <sz val="8"/>
      <color rgb="FF00B0F0"/>
      <name val="Tahoma"/>
      <family val="2"/>
    </font>
    <font>
      <sz val="10"/>
      <color rgb="FFFF0000"/>
      <name val="Arial"/>
      <family val="2"/>
    </font>
    <font>
      <b/>
      <i/>
      <sz val="14"/>
      <color rgb="FFFFFF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006100"/>
      <name val="Calibri"/>
      <family val="2"/>
      <scheme val="minor"/>
    </font>
    <font>
      <b/>
      <sz val="9"/>
      <color rgb="FF00B0F0"/>
      <name val="Tahoma"/>
      <family val="2"/>
      <charset val="204"/>
    </font>
    <font>
      <b/>
      <sz val="18"/>
      <color rgb="FFFF0000"/>
      <name val="Tahoma"/>
      <family val="2"/>
    </font>
    <font>
      <b/>
      <i/>
      <sz val="16"/>
      <color rgb="FF00B0F0"/>
      <name val="Tahoma"/>
      <family val="2"/>
    </font>
    <font>
      <b/>
      <sz val="18"/>
      <color rgb="FF00B0F0"/>
      <name val="Tahoma"/>
      <family val="2"/>
      <charset val="204"/>
    </font>
    <font>
      <b/>
      <i/>
      <sz val="24"/>
      <color rgb="FFFF0000"/>
      <name val="Tahoma"/>
      <family val="2"/>
    </font>
    <font>
      <b/>
      <sz val="20"/>
      <color rgb="FF00B0F0"/>
      <name val="Tahoma"/>
      <family val="2"/>
    </font>
    <font>
      <b/>
      <sz val="14"/>
      <color theme="0"/>
      <name val="Calibri"/>
      <family val="2"/>
      <scheme val="minor"/>
    </font>
    <font>
      <b/>
      <i/>
      <sz val="14"/>
      <color rgb="FF00B0F0"/>
      <name val="Arial"/>
      <family val="2"/>
    </font>
    <font>
      <b/>
      <i/>
      <sz val="18"/>
      <color rgb="FF00B0F0"/>
      <name val="Arial"/>
      <family val="2"/>
    </font>
    <font>
      <u/>
      <sz val="10"/>
      <color theme="1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8"/>
      <color rgb="FF222222"/>
      <name val="Arial"/>
      <family val="2"/>
    </font>
    <font>
      <b/>
      <sz val="10"/>
      <color rgb="FFDEF0FA"/>
      <name val="Times New Roman"/>
      <family val="1"/>
    </font>
    <font>
      <b/>
      <sz val="8"/>
      <color rgb="FF222222"/>
      <name val="Arial"/>
      <family val="2"/>
    </font>
    <font>
      <b/>
      <sz val="12"/>
      <color rgb="FF000000"/>
      <name val="Arial"/>
      <family val="2"/>
    </font>
    <font>
      <b/>
      <sz val="8"/>
      <color rgb="FFFFFFFF"/>
      <name val="Arial"/>
      <family val="2"/>
    </font>
    <font>
      <b/>
      <sz val="8"/>
      <color rgb="FFFF0000"/>
      <name val="Arial"/>
      <family val="2"/>
    </font>
    <font>
      <sz val="10"/>
      <color rgb="FFFFFFFF"/>
      <name val="Arial"/>
      <family val="2"/>
    </font>
    <font>
      <sz val="8"/>
      <color rgb="FF222222"/>
      <name val="Tahoma"/>
      <family val="2"/>
    </font>
    <font>
      <b/>
      <sz val="9"/>
      <color rgb="FFFF0000"/>
      <name val="Arial"/>
      <family val="2"/>
    </font>
    <font>
      <sz val="10"/>
      <color theme="1"/>
      <name val="Tahoma"/>
      <family val="2"/>
    </font>
    <font>
      <b/>
      <i/>
      <sz val="12"/>
      <color theme="1"/>
      <name val="Tahoma"/>
      <family val="2"/>
    </font>
    <font>
      <b/>
      <sz val="12"/>
      <color theme="1"/>
      <name val="Tahoma"/>
      <family val="2"/>
    </font>
    <font>
      <b/>
      <i/>
      <sz val="26"/>
      <color theme="1"/>
      <name val="Tahoma"/>
      <family val="2"/>
    </font>
    <font>
      <b/>
      <sz val="10"/>
      <color theme="1"/>
      <name val="Tahoma"/>
      <family val="2"/>
      <charset val="204"/>
    </font>
    <font>
      <b/>
      <sz val="8"/>
      <color theme="1"/>
      <name val="Tahoma"/>
      <family val="2"/>
      <charset val="204"/>
    </font>
    <font>
      <b/>
      <sz val="9"/>
      <color theme="1"/>
      <name val="Tahoma"/>
      <family val="2"/>
      <charset val="204"/>
    </font>
    <font>
      <b/>
      <sz val="10"/>
      <color theme="1"/>
      <name val="Tahoma"/>
      <family val="2"/>
    </font>
    <font>
      <b/>
      <i/>
      <sz val="10"/>
      <color theme="1"/>
      <name val="Calibri"/>
      <family val="2"/>
      <scheme val="minor"/>
    </font>
    <font>
      <b/>
      <sz val="8"/>
      <color theme="1"/>
      <name val="Verdana"/>
      <family val="2"/>
      <charset val="204"/>
    </font>
    <font>
      <b/>
      <sz val="14"/>
      <color theme="1"/>
      <name val="Tahoma"/>
      <family val="2"/>
    </font>
    <font>
      <b/>
      <sz val="18"/>
      <color theme="1"/>
      <name val="Tahoma"/>
      <family val="2"/>
      <charset val="204"/>
    </font>
    <font>
      <sz val="9"/>
      <color theme="1"/>
      <name val="Tahoma"/>
      <family val="2"/>
    </font>
    <font>
      <sz val="26"/>
      <color theme="1"/>
      <name val="Tahoma"/>
      <family val="2"/>
    </font>
    <font>
      <sz val="12"/>
      <color theme="1"/>
      <name val="Tahoma"/>
      <family val="2"/>
    </font>
    <font>
      <sz val="26"/>
      <color theme="0"/>
      <name val="Tahoma"/>
      <family val="2"/>
    </font>
    <font>
      <b/>
      <sz val="18"/>
      <color theme="1"/>
      <name val="Tahoma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sz val="10"/>
      <color theme="1"/>
      <name val="Tahoma"/>
      <family val="2"/>
      <charset val="204"/>
    </font>
    <font>
      <sz val="10"/>
      <color theme="0"/>
      <name val="Verdana"/>
      <family val="2"/>
      <charset val="204"/>
    </font>
    <font>
      <sz val="10"/>
      <color theme="1"/>
      <name val="Verdana"/>
      <family val="2"/>
      <charset val="204"/>
    </font>
    <font>
      <sz val="10"/>
      <color theme="0"/>
      <name val="Tahoma"/>
      <family val="2"/>
      <charset val="204"/>
    </font>
    <font>
      <i/>
      <sz val="10"/>
      <color theme="1"/>
      <name val="Tahoma"/>
      <family val="2"/>
    </font>
    <font>
      <i/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4"/>
      <color rgb="FFFF0000"/>
      <name val="Arial"/>
      <family val="2"/>
    </font>
    <font>
      <b/>
      <sz val="11"/>
      <color rgb="FFFF00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Helvetica"/>
    </font>
    <font>
      <b/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333333"/>
      <name val="Helvetica"/>
      <family val="2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theme="9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6"/>
      <name val="Calibri"/>
      <family val="2"/>
      <scheme val="minor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26"/>
      <color rgb="FFFF0000"/>
      <name val="Tahoma"/>
      <family val="2"/>
    </font>
    <font>
      <sz val="10"/>
      <color rgb="FFFF0000"/>
      <name val="Tahoma"/>
      <family val="2"/>
    </font>
    <font>
      <sz val="10"/>
      <color rgb="FFFF0000"/>
      <name val="Tahoma"/>
      <family val="2"/>
      <charset val="204"/>
    </font>
    <font>
      <sz val="10"/>
      <color rgb="FFFF0000"/>
      <name val="Verdana"/>
      <family val="2"/>
    </font>
    <font>
      <sz val="10"/>
      <color rgb="FFFF0000"/>
      <name val="Verdana"/>
      <family val="2"/>
      <charset val="204"/>
    </font>
    <font>
      <i/>
      <sz val="10"/>
      <color rgb="FFFF0000"/>
      <name val="Tahoma"/>
      <family val="2"/>
    </font>
    <font>
      <b/>
      <sz val="9"/>
      <color rgb="FF00B05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9"/>
      <color rgb="FFF94717"/>
      <name val="Calibri"/>
      <family val="2"/>
      <scheme val="minor"/>
    </font>
    <font>
      <b/>
      <sz val="11"/>
      <color rgb="FFF94717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0"/>
      <name val="Arial"/>
      <family val="2"/>
    </font>
    <font>
      <sz val="9"/>
      <name val="Calibri"/>
      <family val="2"/>
      <scheme val="minor"/>
    </font>
    <font>
      <b/>
      <sz val="8"/>
      <color theme="1" tint="4.9989318521683403E-2"/>
      <name val="Verdana"/>
      <family val="2"/>
      <charset val="204"/>
    </font>
    <font>
      <sz val="11"/>
      <color theme="1"/>
      <name val="Tahoma"/>
      <family val="2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2" tint="-0.89999084444715716"/>
      <name val="Calibri"/>
      <family val="2"/>
      <scheme val="minor"/>
    </font>
    <font>
      <b/>
      <sz val="10"/>
      <color theme="2" tint="-0.899990844447157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rgb="FFFF0000"/>
      <name val="Tahoma"/>
      <family val="2"/>
    </font>
    <font>
      <sz val="9"/>
      <color rgb="FF000000"/>
      <name val="Calibri"/>
      <family val="2"/>
    </font>
    <font>
      <sz val="12"/>
      <name val="Arial"/>
      <family val="2"/>
    </font>
  </fonts>
  <fills count="95">
    <fill>
      <patternFill patternType="none"/>
    </fill>
    <fill>
      <patternFill patternType="gray125"/>
    </fill>
    <fill>
      <patternFill patternType="solid">
        <fgColor indexed="11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indexed="10"/>
        <bgColor indexed="60"/>
      </patternFill>
    </fill>
    <fill>
      <patternFill patternType="solid">
        <fgColor indexed="9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E681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D0E8"/>
        <bgColor indexed="64"/>
      </patternFill>
    </fill>
    <fill>
      <patternFill patternType="solid">
        <fgColor rgb="FFDCFFB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A8A8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CA00CA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FF7000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B1A7A7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A00800"/>
        <bgColor indexed="64"/>
      </patternFill>
    </fill>
    <fill>
      <patternFill patternType="solid">
        <fgColor rgb="FFFFC4E1"/>
        <bgColor indexed="64"/>
      </patternFill>
    </fill>
    <fill>
      <patternFill patternType="solid">
        <fgColor rgb="FF2A7F10"/>
        <bgColor indexed="64"/>
      </patternFill>
    </fill>
    <fill>
      <patternFill patternType="solid">
        <fgColor rgb="FF91500B"/>
        <bgColor indexed="64"/>
      </patternFill>
    </fill>
    <fill>
      <patternFill patternType="solid">
        <fgColor rgb="FF006633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008888"/>
        <bgColor indexed="64"/>
      </patternFill>
    </fill>
    <fill>
      <patternFill patternType="solid">
        <fgColor rgb="FFB00900"/>
        <bgColor indexed="64"/>
      </patternFill>
    </fill>
    <fill>
      <patternFill patternType="solid">
        <fgColor rgb="FF5CA39A"/>
        <bgColor indexed="64"/>
      </patternFill>
    </fill>
    <fill>
      <patternFill patternType="solid">
        <fgColor rgb="FFDDDD00"/>
        <bgColor indexed="64"/>
      </patternFill>
    </fill>
    <fill>
      <patternFill patternType="solid">
        <fgColor rgb="FF993333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8C9936"/>
        <bgColor indexed="64"/>
      </patternFill>
    </fill>
    <fill>
      <patternFill patternType="solid">
        <fgColor rgb="FFA4DFFF"/>
        <bgColor indexed="64"/>
      </patternFill>
    </fill>
    <fill>
      <patternFill patternType="solid">
        <fgColor rgb="FF9DA8A0"/>
        <bgColor indexed="64"/>
      </patternFill>
    </fill>
    <fill>
      <patternFill patternType="solid">
        <fgColor rgb="FF0088FF"/>
        <bgColor indexed="64"/>
      </patternFill>
    </fill>
    <fill>
      <patternFill patternType="solid">
        <fgColor rgb="FFCC6666"/>
        <bgColor indexed="64"/>
      </patternFill>
    </fill>
    <fill>
      <patternFill patternType="solid">
        <fgColor rgb="FF9E9400"/>
        <bgColor indexed="64"/>
      </patternFill>
    </fill>
    <fill>
      <patternFill patternType="solid">
        <fgColor rgb="FF66CCCC"/>
        <bgColor indexed="64"/>
      </patternFill>
    </fill>
    <fill>
      <patternFill patternType="solid">
        <fgColor rgb="FF996733"/>
        <bgColor indexed="64"/>
      </patternFill>
    </fill>
    <fill>
      <patternFill patternType="solid">
        <fgColor rgb="FF003900"/>
        <bgColor indexed="64"/>
      </patternFill>
    </fill>
    <fill>
      <patternFill patternType="solid">
        <fgColor rgb="FFB5A15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D078D8"/>
        <bgColor indexed="64"/>
      </patternFill>
    </fill>
    <fill>
      <patternFill patternType="solid">
        <fgColor rgb="FF56B70F"/>
        <bgColor indexed="64"/>
      </patternFill>
    </fill>
    <fill>
      <patternFill patternType="solid">
        <fgColor rgb="FF8D8ABF"/>
        <bgColor indexed="64"/>
      </patternFill>
    </fill>
    <fill>
      <patternFill patternType="solid">
        <fgColor rgb="FF67417E"/>
        <bgColor indexed="64"/>
      </patternFill>
    </fill>
    <fill>
      <patternFill patternType="solid">
        <fgColor rgb="FFFF6633"/>
        <bgColor indexed="64"/>
      </patternFill>
    </fill>
    <fill>
      <patternFill patternType="solid">
        <fgColor rgb="FFFF2F72"/>
        <bgColor indexed="64"/>
      </patternFill>
    </fill>
    <fill>
      <patternFill patternType="solid">
        <fgColor rgb="FF4999BB"/>
        <bgColor indexed="64"/>
      </patternFill>
    </fill>
    <fill>
      <patternFill patternType="solid">
        <fgColor rgb="FF7A5C42"/>
        <bgColor indexed="64"/>
      </patternFill>
    </fill>
    <fill>
      <patternFill patternType="solid">
        <fgColor rgb="FF8B4400"/>
        <bgColor indexed="64"/>
      </patternFill>
    </fill>
    <fill>
      <patternFill patternType="solid">
        <fgColor rgb="FF990B28"/>
        <bgColor indexed="64"/>
      </patternFill>
    </fill>
    <fill>
      <patternFill patternType="solid">
        <fgColor rgb="FF778800"/>
        <bgColor indexed="64"/>
      </patternFill>
    </fill>
    <fill>
      <patternFill patternType="solid">
        <fgColor rgb="FFB5A152"/>
        <bgColor indexed="64"/>
      </patternFill>
    </fill>
    <fill>
      <patternFill patternType="solid">
        <fgColor rgb="FFFF7788"/>
        <bgColor indexed="64"/>
      </patternFill>
    </fill>
    <fill>
      <patternFill patternType="solid">
        <fgColor rgb="FF008866"/>
        <bgColor indexed="64"/>
      </patternFill>
    </fill>
    <fill>
      <patternFill patternType="solid">
        <fgColor rgb="FF333388"/>
        <bgColor indexed="64"/>
      </patternFill>
    </fill>
    <fill>
      <patternFill patternType="solid">
        <fgColor rgb="FF8C8A64"/>
        <bgColor indexed="64"/>
      </patternFill>
    </fill>
    <fill>
      <patternFill patternType="solid">
        <fgColor rgb="FF999900"/>
        <bgColor indexed="64"/>
      </patternFill>
    </fill>
    <fill>
      <patternFill patternType="solid">
        <fgColor rgb="FFCD8432"/>
        <bgColor indexed="64"/>
      </patternFill>
    </fill>
    <fill>
      <patternFill patternType="solid">
        <fgColor rgb="FF00D200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A619A"/>
        <bgColor indexed="64"/>
      </patternFill>
    </fill>
    <fill>
      <patternFill patternType="solid">
        <fgColor rgb="FFFF3333"/>
        <bgColor indexed="64"/>
      </patternFill>
    </fill>
    <fill>
      <patternFill patternType="solid">
        <fgColor rgb="FF5F9200"/>
        <bgColor indexed="64"/>
      </patternFill>
    </fill>
    <fill>
      <patternFill patternType="solid">
        <fgColor rgb="FF9DF25E"/>
        <bgColor indexed="64"/>
      </patternFill>
    </fill>
    <fill>
      <patternFill patternType="solid">
        <fgColor rgb="FFA65300"/>
        <bgColor indexed="64"/>
      </patternFill>
    </fill>
  </fills>
  <borders count="89">
    <border>
      <left/>
      <right/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/>
      <top/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thick">
        <color rgb="FF444D3C"/>
      </left>
      <right style="thick">
        <color rgb="FF444D3C"/>
      </right>
      <top style="thick">
        <color rgb="FF444D3C"/>
      </top>
      <bottom/>
      <diagonal/>
    </border>
    <border>
      <left style="thick">
        <color rgb="FF444D3C"/>
      </left>
      <right style="thick">
        <color rgb="FF444D3C"/>
      </right>
      <top/>
      <bottom/>
      <diagonal/>
    </border>
    <border>
      <left style="thick">
        <color rgb="FF444D3C"/>
      </left>
      <right style="thick">
        <color rgb="FF444D3C"/>
      </right>
      <top/>
      <bottom style="thick">
        <color rgb="FF444D3C"/>
      </bottom>
      <diagonal/>
    </border>
    <border>
      <left style="medium">
        <color rgb="FF9C9A9C"/>
      </left>
      <right style="medium">
        <color rgb="FF9C9A9C"/>
      </right>
      <top style="medium">
        <color rgb="FF9C9A9C"/>
      </top>
      <bottom style="medium">
        <color rgb="FF9C9A9C"/>
      </bottom>
      <diagonal/>
    </border>
    <border>
      <left style="medium">
        <color rgb="FF9C9A9C"/>
      </left>
      <right style="medium">
        <color rgb="FF9C9A9C"/>
      </right>
      <top style="medium">
        <color rgb="FF9C9A9C"/>
      </top>
      <bottom/>
      <diagonal/>
    </border>
    <border>
      <left style="medium">
        <color rgb="FF9C9A9C"/>
      </left>
      <right style="medium">
        <color rgb="FF9C9A9C"/>
      </right>
      <top/>
      <bottom style="medium">
        <color rgb="FF9C9A9C"/>
      </bottom>
      <diagonal/>
    </border>
    <border>
      <left/>
      <right/>
      <top/>
      <bottom style="medium">
        <color rgb="FFE1E1E1"/>
      </bottom>
      <diagonal/>
    </border>
    <border>
      <left style="medium">
        <color rgb="FFAFD3EB"/>
      </left>
      <right style="medium">
        <color rgb="FFAFD3EB"/>
      </right>
      <top style="medium">
        <color rgb="FFAFD3EB"/>
      </top>
      <bottom style="medium">
        <color rgb="FFAFD3EB"/>
      </bottom>
      <diagonal/>
    </border>
    <border>
      <left/>
      <right/>
      <top/>
      <bottom style="dotted">
        <color theme="0"/>
      </bottom>
      <diagonal/>
    </border>
    <border>
      <left/>
      <right/>
      <top style="hair">
        <color theme="0" tint="-0.24994659260841701"/>
      </top>
      <bottom/>
      <diagonal/>
    </border>
    <border>
      <left style="hair">
        <color theme="0" tint="-0.14996795556505021"/>
      </left>
      <right/>
      <top style="hair">
        <color theme="0" tint="-0.14996795556505021"/>
      </top>
      <bottom/>
      <diagonal/>
    </border>
    <border>
      <left/>
      <right/>
      <top style="hair">
        <color theme="0" tint="-0.14996795556505021"/>
      </top>
      <bottom/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/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/>
      <top style="hair">
        <color theme="0" tint="-0.14993743705557422"/>
      </top>
      <bottom style="hair">
        <color theme="0" tint="-0.14993743705557422"/>
      </bottom>
      <diagonal/>
    </border>
    <border>
      <left/>
      <right/>
      <top style="hair">
        <color theme="0" tint="-0.14993743705557422"/>
      </top>
      <bottom style="hair">
        <color theme="0" tint="-0.14993743705557422"/>
      </bottom>
      <diagonal/>
    </border>
    <border>
      <left/>
      <right style="hair">
        <color theme="0" tint="-0.14993743705557422"/>
      </right>
      <top style="hair">
        <color theme="0" tint="-0.14993743705557422"/>
      </top>
      <bottom style="hair">
        <color theme="0" tint="-0.14993743705557422"/>
      </bottom>
      <diagonal/>
    </border>
    <border>
      <left style="hair">
        <color theme="0" tint="-0.14996795556505021"/>
      </left>
      <right/>
      <top style="hair">
        <color theme="0" tint="-0.2499465926084170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theme="0" tint="-0.14996795556505021"/>
      </left>
      <right/>
      <top/>
      <bottom style="hair">
        <color theme="0" tint="-0.14993743705557422"/>
      </bottom>
      <diagonal/>
    </border>
    <border>
      <left/>
      <right/>
      <top/>
      <bottom style="hair">
        <color theme="0" tint="-0.14993743705557422"/>
      </bottom>
      <diagonal/>
    </border>
    <border>
      <left style="hair">
        <color theme="0" tint="-0.14996795556505021"/>
      </left>
      <right/>
      <top style="hair">
        <color theme="0" tint="-0.14993743705557422"/>
      </top>
      <bottom/>
      <diagonal/>
    </border>
    <border>
      <left/>
      <right/>
      <top style="hair">
        <color theme="0" tint="-0.14993743705557422"/>
      </top>
      <bottom/>
      <diagonal/>
    </border>
    <border>
      <left/>
      <right style="hair">
        <color theme="0" tint="-0.14993743705557422"/>
      </right>
      <top style="hair">
        <color theme="0" tint="-0.24994659260841701"/>
      </top>
      <bottom/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3743705557422"/>
      </right>
      <top/>
      <bottom style="hair">
        <color theme="0" tint="-0.14993743705557422"/>
      </bottom>
      <diagonal/>
    </border>
    <border>
      <left style="hair">
        <color indexed="64"/>
      </left>
      <right style="hair">
        <color auto="1"/>
      </right>
      <top style="hair">
        <color auto="1"/>
      </top>
      <bottom style="hair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theme="0"/>
      </left>
      <right style="dotted">
        <color theme="0"/>
      </right>
      <top style="dotted">
        <color theme="0"/>
      </top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</borders>
  <cellStyleXfs count="69">
    <xf numFmtId="0" fontId="0" fillId="0" borderId="0"/>
    <xf numFmtId="0" fontId="24" fillId="7" borderId="0" applyNumberFormat="0" applyBorder="0" applyAlignment="0" applyProtection="0"/>
    <xf numFmtId="164" fontId="13" fillId="0" borderId="0" applyFont="0" applyFill="0" applyBorder="0" applyAlignment="0" applyProtection="0"/>
    <xf numFmtId="0" fontId="25" fillId="8" borderId="0" applyNumberFormat="0" applyBorder="0" applyAlignment="0" applyProtection="0"/>
    <xf numFmtId="0" fontId="27" fillId="8" borderId="0" applyNumberFormat="0" applyBorder="0" applyAlignment="0" applyProtection="0"/>
    <xf numFmtId="0" fontId="28" fillId="7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30" fillId="0" borderId="0"/>
    <xf numFmtId="0" fontId="30" fillId="0" borderId="0"/>
    <xf numFmtId="0" fontId="31" fillId="0" borderId="0"/>
    <xf numFmtId="0" fontId="22" fillId="0" borderId="0"/>
    <xf numFmtId="0" fontId="30" fillId="0" borderId="0"/>
    <xf numFmtId="0" fontId="3" fillId="0" borderId="0"/>
    <xf numFmtId="0" fontId="3" fillId="0" borderId="0"/>
    <xf numFmtId="0" fontId="32" fillId="0" borderId="0"/>
    <xf numFmtId="0" fontId="32" fillId="0" borderId="0"/>
    <xf numFmtId="0" fontId="12" fillId="0" borderId="0"/>
    <xf numFmtId="0" fontId="22" fillId="0" borderId="0"/>
    <xf numFmtId="0" fontId="22" fillId="0" borderId="0"/>
    <xf numFmtId="0" fontId="22" fillId="0" borderId="0"/>
    <xf numFmtId="0" fontId="30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30" fillId="0" borderId="0"/>
    <xf numFmtId="0" fontId="34" fillId="0" borderId="0"/>
    <xf numFmtId="0" fontId="22" fillId="0" borderId="0"/>
    <xf numFmtId="0" fontId="3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6" fillId="0" borderId="0"/>
    <xf numFmtId="0" fontId="3" fillId="0" borderId="0"/>
    <xf numFmtId="0" fontId="36" fillId="0" borderId="0"/>
    <xf numFmtId="0" fontId="36" fillId="0" borderId="0"/>
    <xf numFmtId="0" fontId="30" fillId="11" borderId="35" applyNumberFormat="0" applyFont="0" applyAlignment="0" applyProtection="0"/>
    <xf numFmtId="9" fontId="3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" fillId="0" borderId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5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26" fillId="9" borderId="33" applyNumberFormat="0" applyAlignment="0" applyProtection="0"/>
    <xf numFmtId="0" fontId="22" fillId="0" borderId="0"/>
    <xf numFmtId="0" fontId="14" fillId="0" borderId="0"/>
    <xf numFmtId="0" fontId="39" fillId="0" borderId="0"/>
    <xf numFmtId="0" fontId="39" fillId="0" borderId="0"/>
    <xf numFmtId="0" fontId="3" fillId="0" borderId="0"/>
    <xf numFmtId="9" fontId="39" fillId="0" borderId="0" applyFont="0" applyFill="0" applyBorder="0" applyAlignment="0" applyProtection="0"/>
    <xf numFmtId="0" fontId="87" fillId="0" borderId="0" applyNumberFormat="0" applyFill="0" applyBorder="0" applyAlignment="0" applyProtection="0">
      <alignment vertical="top"/>
      <protection locked="0"/>
    </xf>
  </cellStyleXfs>
  <cellXfs count="840"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9" fontId="0" fillId="0" borderId="0" xfId="47" applyFont="1" applyAlignment="1">
      <alignment horizontal="center"/>
    </xf>
    <xf numFmtId="9" fontId="37" fillId="0" borderId="0" xfId="47" applyFont="1" applyFill="1" applyAlignment="1">
      <alignment horizontal="center"/>
    </xf>
    <xf numFmtId="9" fontId="0" fillId="0" borderId="0" xfId="47" applyFont="1" applyFill="1" applyAlignment="1">
      <alignment horizontal="center"/>
    </xf>
    <xf numFmtId="0" fontId="40" fillId="12" borderId="10" xfId="0" applyFont="1" applyFill="1" applyBorder="1" applyAlignment="1">
      <alignment horizontal="center"/>
    </xf>
    <xf numFmtId="0" fontId="40" fillId="12" borderId="11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41" fillId="12" borderId="12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0" fontId="42" fillId="13" borderId="0" xfId="0" applyNumberFormat="1" applyFont="1" applyFill="1" applyBorder="1" applyAlignment="1">
      <alignment horizontal="center"/>
    </xf>
    <xf numFmtId="10" fontId="43" fillId="13" borderId="0" xfId="0" applyNumberFormat="1" applyFont="1" applyFill="1" applyBorder="1" applyAlignment="1">
      <alignment horizontal="center"/>
    </xf>
    <xf numFmtId="0" fontId="43" fillId="12" borderId="10" xfId="0" applyFont="1" applyFill="1" applyBorder="1" applyAlignment="1">
      <alignment horizontal="center"/>
    </xf>
    <xf numFmtId="0" fontId="41" fillId="12" borderId="0" xfId="0" applyFont="1" applyFill="1" applyBorder="1" applyAlignment="1">
      <alignment horizontal="center"/>
    </xf>
    <xf numFmtId="0" fontId="41" fillId="12" borderId="10" xfId="0" applyFont="1" applyFill="1" applyBorder="1" applyAlignment="1">
      <alignment horizontal="center"/>
    </xf>
    <xf numFmtId="0" fontId="42" fillId="13" borderId="0" xfId="0" applyFont="1" applyFill="1" applyBorder="1" applyAlignment="1">
      <alignment horizontal="center"/>
    </xf>
    <xf numFmtId="49" fontId="44" fillId="15" borderId="13" xfId="35" applyNumberFormat="1" applyFont="1" applyFill="1" applyBorder="1" applyAlignment="1">
      <alignment horizontal="center"/>
    </xf>
    <xf numFmtId="0" fontId="45" fillId="16" borderId="13" xfId="33" applyFont="1" applyFill="1" applyBorder="1" applyAlignment="1">
      <alignment horizontal="center"/>
    </xf>
    <xf numFmtId="49" fontId="46" fillId="15" borderId="13" xfId="35" applyNumberFormat="1" applyFont="1" applyFill="1" applyBorder="1" applyAlignment="1">
      <alignment horizontal="center"/>
    </xf>
    <xf numFmtId="0" fontId="42" fillId="13" borderId="0" xfId="0" applyFont="1" applyFill="1" applyBorder="1" applyAlignment="1">
      <alignment horizontal="center"/>
    </xf>
    <xf numFmtId="10" fontId="0" fillId="0" borderId="0" xfId="0" applyNumberFormat="1" applyAlignment="1">
      <alignment horizontal="center"/>
    </xf>
    <xf numFmtId="0" fontId="47" fillId="17" borderId="0" xfId="17" applyFont="1" applyFill="1" applyAlignment="1">
      <alignment horizontal="center" vertical="center"/>
    </xf>
    <xf numFmtId="2" fontId="47" fillId="17" borderId="0" xfId="17" applyNumberFormat="1" applyFont="1" applyFill="1" applyAlignment="1">
      <alignment horizontal="center" vertical="center"/>
    </xf>
    <xf numFmtId="0" fontId="48" fillId="17" borderId="0" xfId="17" applyFont="1" applyFill="1" applyAlignment="1">
      <alignment horizontal="center" vertical="center"/>
    </xf>
    <xf numFmtId="0" fontId="47" fillId="18" borderId="0" xfId="17" applyFont="1" applyFill="1" applyAlignment="1">
      <alignment horizontal="center" vertical="center"/>
    </xf>
    <xf numFmtId="3" fontId="47" fillId="18" borderId="0" xfId="17" applyNumberFormat="1" applyFont="1" applyFill="1" applyAlignment="1">
      <alignment horizontal="center" vertical="center"/>
    </xf>
    <xf numFmtId="4" fontId="47" fillId="18" borderId="0" xfId="17" applyNumberFormat="1" applyFont="1" applyFill="1" applyAlignment="1">
      <alignment horizontal="center" vertical="center"/>
    </xf>
    <xf numFmtId="2" fontId="47" fillId="18" borderId="0" xfId="17" applyNumberFormat="1" applyFont="1" applyFill="1" applyAlignment="1">
      <alignment horizontal="center" vertic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NumberFormat="1" applyAlignment="1">
      <alignment horizontal="center"/>
    </xf>
    <xf numFmtId="49" fontId="46" fillId="15" borderId="19" xfId="35" applyNumberFormat="1" applyFont="1" applyFill="1" applyBorder="1" applyAlignment="1">
      <alignment horizontal="center"/>
    </xf>
    <xf numFmtId="10" fontId="51" fillId="16" borderId="23" xfId="35" applyNumberFormat="1" applyFont="1" applyFill="1" applyBorder="1" applyAlignment="1">
      <alignment horizontal="center"/>
    </xf>
    <xf numFmtId="2" fontId="51" fillId="16" borderId="23" xfId="35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41" fillId="12" borderId="0" xfId="0" applyFont="1" applyFill="1" applyBorder="1" applyAlignment="1">
      <alignment horizontal="center"/>
    </xf>
    <xf numFmtId="0" fontId="43" fillId="12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43" fillId="12" borderId="0" xfId="0" applyFont="1" applyFill="1" applyBorder="1" applyAlignment="1">
      <alignment horizontal="center"/>
    </xf>
    <xf numFmtId="0" fontId="41" fillId="12" borderId="10" xfId="0" applyFont="1" applyFill="1" applyBorder="1" applyAlignment="1">
      <alignment horizontal="center"/>
    </xf>
    <xf numFmtId="0" fontId="42" fillId="13" borderId="0" xfId="0" applyFont="1" applyFill="1" applyBorder="1" applyAlignment="1">
      <alignment horizontal="center"/>
    </xf>
    <xf numFmtId="0" fontId="52" fillId="0" borderId="0" xfId="0" applyFont="1" applyAlignment="1">
      <alignment horizontal="center"/>
    </xf>
    <xf numFmtId="0" fontId="53" fillId="0" borderId="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2" borderId="0" xfId="0" applyFill="1" applyAlignment="1">
      <alignment horizontal="center"/>
    </xf>
    <xf numFmtId="0" fontId="15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2" fontId="6" fillId="0" borderId="0" xfId="0" applyNumberFormat="1" applyFont="1"/>
    <xf numFmtId="0" fontId="0" fillId="0" borderId="0" xfId="0" applyFill="1" applyAlignment="1">
      <alignment horizontal="center"/>
    </xf>
    <xf numFmtId="1" fontId="6" fillId="0" borderId="0" xfId="0" applyNumberFormat="1" applyFont="1" applyFill="1" applyAlignment="1">
      <alignment horizontal="center"/>
    </xf>
    <xf numFmtId="167" fontId="6" fillId="0" borderId="10" xfId="0" applyNumberFormat="1" applyFont="1" applyFill="1" applyBorder="1" applyAlignment="1">
      <alignment horizontal="center"/>
    </xf>
    <xf numFmtId="10" fontId="6" fillId="0" borderId="12" xfId="0" applyNumberFormat="1" applyFont="1" applyFill="1" applyBorder="1" applyAlignment="1">
      <alignment horizontal="center"/>
    </xf>
    <xf numFmtId="167" fontId="6" fillId="0" borderId="11" xfId="0" applyNumberFormat="1" applyFont="1" applyFill="1" applyBorder="1" applyAlignment="1">
      <alignment horizontal="center"/>
    </xf>
    <xf numFmtId="10" fontId="6" fillId="0" borderId="25" xfId="0" applyNumberFormat="1" applyFont="1" applyFill="1" applyBorder="1" applyAlignment="1">
      <alignment horizontal="center"/>
    </xf>
    <xf numFmtId="10" fontId="17" fillId="0" borderId="13" xfId="0" applyNumberFormat="1" applyFont="1" applyFill="1" applyBorder="1" applyAlignment="1">
      <alignment horizontal="center" vertical="center"/>
    </xf>
    <xf numFmtId="10" fontId="17" fillId="0" borderId="13" xfId="0" applyNumberFormat="1" applyFont="1" applyFill="1" applyBorder="1" applyAlignment="1">
      <alignment vertical="center"/>
    </xf>
    <xf numFmtId="0" fontId="6" fillId="0" borderId="13" xfId="0" applyFont="1" applyFill="1" applyBorder="1" applyAlignment="1">
      <alignment horizontal="center"/>
    </xf>
    <xf numFmtId="167" fontId="0" fillId="0" borderId="0" xfId="0" applyNumberFormat="1" applyFill="1" applyAlignment="1">
      <alignment horizontal="center"/>
    </xf>
    <xf numFmtId="0" fontId="15" fillId="0" borderId="26" xfId="0" applyFont="1" applyFill="1" applyBorder="1" applyAlignment="1">
      <alignment vertical="center"/>
    </xf>
    <xf numFmtId="0" fontId="15" fillId="0" borderId="10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3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65" fillId="0" borderId="13" xfId="66" applyFont="1" applyFill="1" applyBorder="1" applyAlignment="1" applyProtection="1">
      <alignment horizontal="left" vertical="center"/>
      <protection hidden="1"/>
    </xf>
    <xf numFmtId="2" fontId="65" fillId="0" borderId="13" xfId="66" applyNumberFormat="1" applyFont="1" applyFill="1" applyBorder="1" applyAlignment="1" applyProtection="1">
      <alignment horizontal="left" vertical="center"/>
      <protection hidden="1"/>
    </xf>
    <xf numFmtId="49" fontId="64" fillId="0" borderId="0" xfId="25" applyNumberFormat="1" applyFont="1" applyFill="1" applyBorder="1" applyProtection="1">
      <protection hidden="1"/>
    </xf>
    <xf numFmtId="49" fontId="67" fillId="0" borderId="0" xfId="25" applyNumberFormat="1" applyFont="1" applyFill="1" applyBorder="1" applyProtection="1">
      <protection hidden="1"/>
    </xf>
    <xf numFmtId="0" fontId="0" fillId="0" borderId="0" xfId="0" applyBorder="1"/>
    <xf numFmtId="0" fontId="70" fillId="21" borderId="0" xfId="17" applyFont="1" applyFill="1" applyAlignment="1">
      <alignment horizontal="center" vertical="center"/>
    </xf>
    <xf numFmtId="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" fontId="0" fillId="0" borderId="0" xfId="0" applyNumberFormat="1"/>
    <xf numFmtId="9" fontId="0" fillId="0" borderId="0" xfId="0" applyNumberFormat="1"/>
    <xf numFmtId="0" fontId="42" fillId="13" borderId="0" xfId="0" applyFont="1" applyFill="1" applyBorder="1" applyAlignment="1">
      <alignment horizontal="center"/>
    </xf>
    <xf numFmtId="0" fontId="42" fillId="13" borderId="0" xfId="0" applyFont="1" applyFill="1" applyBorder="1" applyAlignment="1">
      <alignment horizontal="left"/>
    </xf>
    <xf numFmtId="0" fontId="0" fillId="0" borderId="0" xfId="0" applyAlignment="1"/>
    <xf numFmtId="0" fontId="87" fillId="0" borderId="0" xfId="68" applyAlignment="1" applyProtection="1">
      <alignment horizontal="center"/>
    </xf>
    <xf numFmtId="0" fontId="87" fillId="0" borderId="41" xfId="68" applyBorder="1" applyAlignment="1" applyProtection="1">
      <alignment indent="1"/>
    </xf>
    <xf numFmtId="0" fontId="87" fillId="0" borderId="42" xfId="68" applyBorder="1" applyAlignment="1" applyProtection="1">
      <alignment indent="1"/>
    </xf>
    <xf numFmtId="0" fontId="87" fillId="0" borderId="43" xfId="68" applyBorder="1" applyAlignment="1" applyProtection="1">
      <alignment indent="1"/>
    </xf>
    <xf numFmtId="0" fontId="87" fillId="0" borderId="0" xfId="68" applyAlignment="1" applyProtection="1">
      <alignment indent="1"/>
    </xf>
    <xf numFmtId="0" fontId="87" fillId="0" borderId="0" xfId="68" applyAlignment="1" applyProtection="1">
      <alignment horizontal="center" indent="2"/>
    </xf>
    <xf numFmtId="0" fontId="0" fillId="0" borderId="0" xfId="0" applyBorder="1" applyAlignment="1"/>
    <xf numFmtId="0" fontId="87" fillId="0" borderId="34" xfId="68" applyBorder="1" applyAlignment="1" applyProtection="1"/>
    <xf numFmtId="0" fontId="74" fillId="8" borderId="0" xfId="3" applyFont="1" applyAlignment="1"/>
    <xf numFmtId="0" fontId="87" fillId="0" borderId="0" xfId="68" applyAlignment="1" applyProtection="1">
      <alignment vertical="center"/>
    </xf>
    <xf numFmtId="0" fontId="87" fillId="0" borderId="0" xfId="68" applyAlignment="1" applyProtection="1">
      <alignment horizontal="center" vertical="center"/>
    </xf>
    <xf numFmtId="0" fontId="92" fillId="0" borderId="0" xfId="0" applyFont="1" applyAlignment="1">
      <alignment vertical="center"/>
    </xf>
    <xf numFmtId="0" fontId="93" fillId="0" borderId="47" xfId="0" applyFont="1" applyBorder="1" applyAlignment="1">
      <alignment vertical="center"/>
    </xf>
    <xf numFmtId="0" fontId="91" fillId="0" borderId="0" xfId="0" applyFont="1" applyAlignment="1">
      <alignment indent="1"/>
    </xf>
    <xf numFmtId="0" fontId="94" fillId="0" borderId="0" xfId="0" applyFont="1" applyAlignment="1">
      <alignment horizontal="left" vertical="center" indent="1"/>
    </xf>
    <xf numFmtId="0" fontId="95" fillId="0" borderId="0" xfId="0" applyFont="1" applyAlignment="1">
      <alignment horizontal="center" indent="2"/>
    </xf>
    <xf numFmtId="0" fontId="87" fillId="0" borderId="48" xfId="68" applyBorder="1" applyAlignment="1" applyProtection="1">
      <alignment horizontal="center" indent="1"/>
    </xf>
    <xf numFmtId="0" fontId="91" fillId="0" borderId="0" xfId="0" applyFont="1" applyAlignment="1">
      <alignment vertical="center"/>
    </xf>
    <xf numFmtId="0" fontId="97" fillId="24" borderId="44" xfId="0" applyFont="1" applyFill="1" applyBorder="1" applyAlignment="1">
      <alignment horizontal="center" vertical="center" wrapText="1"/>
    </xf>
    <xf numFmtId="0" fontId="98" fillId="25" borderId="44" xfId="0" applyFont="1" applyFill="1" applyBorder="1" applyAlignment="1">
      <alignment horizontal="center" vertical="center" wrapText="1"/>
    </xf>
    <xf numFmtId="0" fontId="98" fillId="27" borderId="44" xfId="0" applyFont="1" applyFill="1" applyBorder="1" applyAlignment="1">
      <alignment horizontal="center" vertical="center" wrapText="1"/>
    </xf>
    <xf numFmtId="0" fontId="98" fillId="26" borderId="44" xfId="0" applyFont="1" applyFill="1" applyBorder="1" applyAlignment="1">
      <alignment horizontal="center" vertical="center" wrapText="1"/>
    </xf>
    <xf numFmtId="0" fontId="91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9" fillId="0" borderId="0" xfId="0" applyFont="1" applyAlignment="1">
      <alignment horizontal="center" vertical="center"/>
    </xf>
    <xf numFmtId="0" fontId="100" fillId="0" borderId="0" xfId="33" applyFont="1" applyFill="1" applyBorder="1" applyProtection="1">
      <protection hidden="1"/>
    </xf>
    <xf numFmtId="0" fontId="100" fillId="0" borderId="0" xfId="33" applyFont="1" applyFill="1" applyBorder="1" applyAlignment="1" applyProtection="1">
      <protection hidden="1"/>
    </xf>
    <xf numFmtId="0" fontId="100" fillId="0" borderId="0" xfId="25" applyFont="1" applyFill="1" applyBorder="1" applyProtection="1">
      <protection hidden="1"/>
    </xf>
    <xf numFmtId="0" fontId="107" fillId="0" borderId="0" xfId="25" applyFont="1" applyFill="1" applyBorder="1" applyAlignment="1" applyProtection="1">
      <alignment horizontal="center"/>
      <protection hidden="1"/>
    </xf>
    <xf numFmtId="0" fontId="107" fillId="0" borderId="0" xfId="25" applyFont="1" applyFill="1" applyBorder="1" applyAlignment="1" applyProtection="1">
      <alignment horizontal="center" vertical="center"/>
      <protection hidden="1"/>
    </xf>
    <xf numFmtId="0" fontId="108" fillId="0" borderId="0" xfId="13" applyFont="1" applyFill="1" applyBorder="1" applyAlignment="1" applyProtection="1">
      <alignment horizontal="center" vertical="center"/>
      <protection hidden="1"/>
    </xf>
    <xf numFmtId="0" fontId="57" fillId="0" borderId="0" xfId="66" applyFont="1" applyFill="1" applyBorder="1" applyAlignment="1" applyProtection="1">
      <alignment horizontal="center"/>
      <protection hidden="1"/>
    </xf>
    <xf numFmtId="0" fontId="58" fillId="0" borderId="0" xfId="66" applyFont="1" applyFill="1" applyBorder="1" applyAlignment="1" applyProtection="1">
      <alignment horizontal="center"/>
      <protection hidden="1"/>
    </xf>
    <xf numFmtId="49" fontId="57" fillId="0" borderId="0" xfId="66" applyNumberFormat="1" applyFont="1" applyFill="1" applyBorder="1" applyAlignment="1" applyProtection="1">
      <alignment horizontal="center"/>
      <protection hidden="1"/>
    </xf>
    <xf numFmtId="2" fontId="58" fillId="0" borderId="0" xfId="66" applyNumberFormat="1" applyFont="1" applyFill="1" applyBorder="1" applyAlignment="1" applyProtection="1">
      <alignment horizontal="center"/>
      <protection hidden="1"/>
    </xf>
    <xf numFmtId="2" fontId="57" fillId="0" borderId="0" xfId="66" applyNumberFormat="1" applyFont="1" applyFill="1" applyBorder="1" applyAlignment="1" applyProtection="1">
      <alignment horizontal="center"/>
      <protection hidden="1"/>
    </xf>
    <xf numFmtId="1" fontId="57" fillId="0" borderId="0" xfId="66" applyNumberFormat="1" applyFont="1" applyFill="1" applyBorder="1" applyAlignment="1" applyProtection="1">
      <alignment horizontal="center"/>
      <protection hidden="1"/>
    </xf>
    <xf numFmtId="0" fontId="57" fillId="0" borderId="0" xfId="13" applyFont="1" applyFill="1" applyBorder="1" applyAlignment="1" applyProtection="1">
      <alignment horizontal="center"/>
      <protection hidden="1"/>
    </xf>
    <xf numFmtId="0" fontId="57" fillId="0" borderId="0" xfId="13" applyFont="1" applyFill="1" applyAlignment="1" applyProtection="1">
      <alignment horizontal="center"/>
      <protection hidden="1"/>
    </xf>
    <xf numFmtId="0" fontId="57" fillId="0" borderId="0" xfId="22" applyFont="1" applyFill="1" applyAlignment="1" applyProtection="1">
      <alignment horizontal="center"/>
      <protection hidden="1"/>
    </xf>
    <xf numFmtId="0" fontId="57" fillId="0" borderId="0" xfId="26" applyFont="1" applyFill="1" applyAlignment="1" applyProtection="1">
      <alignment horizontal="center"/>
      <protection hidden="1"/>
    </xf>
    <xf numFmtId="0" fontId="59" fillId="0" borderId="0" xfId="30" applyFont="1" applyFill="1" applyProtection="1">
      <protection hidden="1"/>
    </xf>
    <xf numFmtId="2" fontId="59" fillId="0" borderId="0" xfId="30" applyNumberFormat="1" applyFont="1" applyFill="1" applyProtection="1">
      <protection hidden="1"/>
    </xf>
    <xf numFmtId="168" fontId="59" fillId="0" borderId="0" xfId="30" applyNumberFormat="1" applyFont="1" applyFill="1" applyProtection="1">
      <protection hidden="1"/>
    </xf>
    <xf numFmtId="0" fontId="60" fillId="0" borderId="0" xfId="30" applyFont="1" applyFill="1" applyAlignment="1" applyProtection="1">
      <alignment horizontal="center"/>
      <protection hidden="1"/>
    </xf>
    <xf numFmtId="2" fontId="59" fillId="0" borderId="0" xfId="30" applyNumberFormat="1" applyFont="1" applyFill="1" applyBorder="1" applyProtection="1">
      <protection hidden="1"/>
    </xf>
    <xf numFmtId="0" fontId="59" fillId="0" borderId="0" xfId="30" applyFont="1" applyFill="1" applyBorder="1" applyProtection="1">
      <protection hidden="1"/>
    </xf>
    <xf numFmtId="0" fontId="59" fillId="0" borderId="0" xfId="30" applyFont="1" applyFill="1" applyAlignment="1" applyProtection="1">
      <alignment horizontal="center"/>
      <protection hidden="1"/>
    </xf>
    <xf numFmtId="169" fontId="59" fillId="0" borderId="0" xfId="30" applyNumberFormat="1" applyFont="1" applyFill="1" applyProtection="1">
      <protection hidden="1"/>
    </xf>
    <xf numFmtId="1" fontId="59" fillId="0" borderId="0" xfId="30" applyNumberFormat="1" applyFont="1" applyFill="1" applyProtection="1">
      <protection hidden="1"/>
    </xf>
    <xf numFmtId="0" fontId="61" fillId="0" borderId="0" xfId="33" applyFont="1" applyFill="1" applyBorder="1" applyAlignment="1" applyProtection="1">
      <alignment horizontal="center" vertical="center"/>
    </xf>
    <xf numFmtId="0" fontId="61" fillId="0" borderId="0" xfId="33" applyFont="1" applyFill="1" applyBorder="1" applyAlignment="1" applyProtection="1">
      <alignment horizontal="center" vertical="center"/>
      <protection locked="0"/>
    </xf>
    <xf numFmtId="0" fontId="61" fillId="0" borderId="0" xfId="33" applyFont="1" applyFill="1" applyBorder="1" applyAlignment="1" applyProtection="1">
      <alignment horizontal="right" vertical="center" indent="1"/>
    </xf>
    <xf numFmtId="4" fontId="61" fillId="0" borderId="0" xfId="33" applyNumberFormat="1" applyFont="1" applyFill="1" applyBorder="1" applyAlignment="1" applyProtection="1">
      <alignment horizontal="right" vertical="center" indent="1"/>
      <protection locked="0"/>
    </xf>
    <xf numFmtId="4" fontId="61" fillId="0" borderId="0" xfId="33" applyNumberFormat="1" applyFont="1" applyFill="1" applyBorder="1" applyAlignment="1" applyProtection="1">
      <alignment horizontal="right" vertical="center" indent="1"/>
    </xf>
    <xf numFmtId="0" fontId="61" fillId="0" borderId="0" xfId="33" applyFont="1" applyFill="1" applyBorder="1" applyAlignment="1" applyProtection="1">
      <alignment horizontal="right" vertical="center" indent="1"/>
      <protection hidden="1"/>
    </xf>
    <xf numFmtId="4" fontId="61" fillId="0" borderId="0" xfId="33" applyNumberFormat="1" applyFont="1" applyFill="1" applyBorder="1" applyAlignment="1" applyProtection="1">
      <alignment horizontal="right" vertical="center" indent="1"/>
      <protection hidden="1"/>
    </xf>
    <xf numFmtId="2" fontId="59" fillId="0" borderId="0" xfId="33" applyNumberFormat="1" applyFont="1" applyFill="1" applyBorder="1" applyAlignment="1" applyProtection="1">
      <alignment horizontal="center"/>
      <protection hidden="1"/>
    </xf>
    <xf numFmtId="0" fontId="61" fillId="0" borderId="0" xfId="33" applyFont="1" applyFill="1" applyBorder="1" applyAlignment="1" applyProtection="1">
      <alignment horizontal="center" vertical="center"/>
      <protection hidden="1"/>
    </xf>
    <xf numFmtId="4" fontId="62" fillId="0" borderId="0" xfId="33" applyNumberFormat="1" applyFont="1" applyFill="1" applyBorder="1" applyAlignment="1" applyProtection="1">
      <alignment horizontal="center" vertical="center"/>
      <protection hidden="1"/>
    </xf>
    <xf numFmtId="0" fontId="62" fillId="0" borderId="0" xfId="33" applyFont="1" applyFill="1" applyBorder="1" applyAlignment="1" applyProtection="1">
      <alignment horizontal="center" vertical="center"/>
      <protection hidden="1"/>
    </xf>
    <xf numFmtId="0" fontId="59" fillId="0" borderId="0" xfId="30" applyFont="1" applyFill="1" applyBorder="1" applyAlignment="1" applyProtection="1">
      <alignment horizontal="center"/>
      <protection hidden="1"/>
    </xf>
    <xf numFmtId="0" fontId="60" fillId="0" borderId="0" xfId="30" applyFont="1" applyFill="1" applyBorder="1" applyAlignment="1" applyProtection="1">
      <alignment horizontal="center"/>
      <protection hidden="1"/>
    </xf>
    <xf numFmtId="2" fontId="105" fillId="0" borderId="0" xfId="25" applyNumberFormat="1" applyFont="1" applyFill="1" applyBorder="1" applyAlignment="1" applyProtection="1">
      <alignment horizontal="center" vertical="center"/>
      <protection hidden="1"/>
    </xf>
    <xf numFmtId="0" fontId="112" fillId="0" borderId="0" xfId="33" applyFont="1" applyFill="1" applyBorder="1" applyAlignment="1" applyProtection="1">
      <protection hidden="1"/>
    </xf>
    <xf numFmtId="0" fontId="0" fillId="0" borderId="0" xfId="0" applyFill="1" applyProtection="1">
      <protection hidden="1"/>
    </xf>
    <xf numFmtId="0" fontId="5" fillId="0" borderId="0" xfId="0" applyFont="1" applyFill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left"/>
      <protection hidden="1"/>
    </xf>
    <xf numFmtId="0" fontId="0" fillId="0" borderId="2" xfId="0" applyFont="1" applyFill="1" applyBorder="1" applyAlignment="1" applyProtection="1">
      <alignment horizontal="right"/>
      <protection hidden="1"/>
    </xf>
    <xf numFmtId="0" fontId="0" fillId="0" borderId="2" xfId="0" applyFill="1" applyBorder="1" applyAlignment="1" applyProtection="1">
      <alignment horizontal="center"/>
      <protection locked="0" hidden="1"/>
    </xf>
    <xf numFmtId="0" fontId="6" fillId="0" borderId="3" xfId="0" applyFont="1" applyFill="1" applyBorder="1" applyAlignment="1" applyProtection="1">
      <alignment horizontal="center"/>
      <protection hidden="1"/>
    </xf>
    <xf numFmtId="0" fontId="0" fillId="0" borderId="2" xfId="0" applyFill="1" applyBorder="1" applyAlignment="1" applyProtection="1">
      <alignment horizontal="center"/>
      <protection hidden="1"/>
    </xf>
    <xf numFmtId="0" fontId="5" fillId="0" borderId="0" xfId="0" applyFont="1" applyFill="1" applyProtection="1">
      <protection hidden="1"/>
    </xf>
    <xf numFmtId="0" fontId="7" fillId="0" borderId="2" xfId="0" applyFont="1" applyFill="1" applyBorder="1" applyAlignment="1" applyProtection="1">
      <alignment horizontal="center"/>
      <protection hidden="1"/>
    </xf>
    <xf numFmtId="0" fontId="6" fillId="0" borderId="2" xfId="0" applyFont="1" applyFill="1" applyBorder="1" applyAlignment="1" applyProtection="1">
      <alignment horizontal="center"/>
      <protection hidden="1"/>
    </xf>
    <xf numFmtId="0" fontId="6" fillId="0" borderId="4" xfId="0" applyFont="1" applyFill="1" applyBorder="1" applyAlignment="1" applyProtection="1">
      <alignment horizontal="left"/>
      <protection hidden="1"/>
    </xf>
    <xf numFmtId="0" fontId="6" fillId="0" borderId="5" xfId="0" applyFont="1" applyFill="1" applyBorder="1" applyAlignment="1" applyProtection="1">
      <alignment horizontal="center"/>
      <protection hidden="1"/>
    </xf>
    <xf numFmtId="10" fontId="0" fillId="0" borderId="6" xfId="0" applyNumberFormat="1" applyFill="1" applyBorder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0" borderId="7" xfId="0" applyFill="1" applyBorder="1" applyAlignment="1" applyProtection="1">
      <alignment horizontal="center"/>
      <protection hidden="1"/>
    </xf>
    <xf numFmtId="0" fontId="6" fillId="0" borderId="8" xfId="0" applyFont="1" applyFill="1" applyBorder="1" applyAlignment="1" applyProtection="1">
      <alignment horizontal="center"/>
      <protection hidden="1"/>
    </xf>
    <xf numFmtId="10" fontId="6" fillId="0" borderId="2" xfId="0" applyNumberFormat="1" applyFont="1" applyFill="1" applyBorder="1" applyAlignment="1" applyProtection="1">
      <alignment horizontal="center"/>
      <protection hidden="1"/>
    </xf>
    <xf numFmtId="9" fontId="0" fillId="0" borderId="0" xfId="0" applyNumberFormat="1" applyFill="1" applyProtection="1">
      <protection hidden="1"/>
    </xf>
    <xf numFmtId="0" fontId="6" fillId="0" borderId="7" xfId="0" applyFont="1" applyFill="1" applyBorder="1" applyAlignment="1" applyProtection="1">
      <alignment horizontal="center"/>
      <protection hidden="1"/>
    </xf>
    <xf numFmtId="4" fontId="0" fillId="0" borderId="2" xfId="0" applyNumberForma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center"/>
      <protection hidden="1"/>
    </xf>
    <xf numFmtId="10" fontId="0" fillId="0" borderId="2" xfId="0" applyNumberFormat="1" applyFill="1" applyBorder="1" applyAlignment="1" applyProtection="1">
      <alignment horizontal="center"/>
      <protection hidden="1"/>
    </xf>
    <xf numFmtId="14" fontId="6" fillId="0" borderId="2" xfId="0" applyNumberFormat="1" applyFont="1" applyFill="1" applyBorder="1" applyAlignment="1" applyProtection="1">
      <alignment horizontal="center"/>
      <protection hidden="1"/>
    </xf>
    <xf numFmtId="0" fontId="0" fillId="0" borderId="0" xfId="0" applyFill="1" applyAlignment="1" applyProtection="1">
      <alignment horizontal="right"/>
      <protection hidden="1"/>
    </xf>
    <xf numFmtId="0" fontId="6" fillId="0" borderId="1" xfId="0" applyFont="1" applyFill="1" applyBorder="1" applyAlignment="1" applyProtection="1">
      <protection hidden="1"/>
    </xf>
    <xf numFmtId="0" fontId="5" fillId="0" borderId="0" xfId="0" applyFont="1" applyFill="1" applyBorder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6" fillId="0" borderId="9" xfId="0" applyFont="1" applyFill="1" applyBorder="1" applyAlignment="1" applyProtection="1">
      <alignment horizontal="center"/>
      <protection hidden="1"/>
    </xf>
    <xf numFmtId="2" fontId="0" fillId="0" borderId="0" xfId="0" applyNumberFormat="1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10" fontId="0" fillId="0" borderId="9" xfId="0" applyNumberFormat="1" applyFill="1" applyBorder="1" applyAlignment="1" applyProtection="1">
      <alignment horizontal="center"/>
      <protection hidden="1"/>
    </xf>
    <xf numFmtId="0" fontId="6" fillId="0" borderId="0" xfId="0" applyFont="1" applyFill="1" applyAlignment="1" applyProtection="1">
      <alignment horizontal="center"/>
      <protection hidden="1"/>
    </xf>
    <xf numFmtId="0" fontId="7" fillId="0" borderId="0" xfId="0" applyFont="1" applyFill="1" applyAlignment="1" applyProtection="1">
      <alignment horizontal="center"/>
      <protection hidden="1"/>
    </xf>
    <xf numFmtId="10" fontId="0" fillId="0" borderId="0" xfId="0" applyNumberFormat="1" applyFont="1" applyFill="1" applyAlignment="1" applyProtection="1">
      <alignment horizontal="center"/>
      <protection hidden="1"/>
    </xf>
    <xf numFmtId="0" fontId="0" fillId="0" borderId="2" xfId="0" applyFill="1" applyBorder="1" applyProtection="1">
      <protection locked="0" hidden="1"/>
    </xf>
    <xf numFmtId="165" fontId="0" fillId="0" borderId="0" xfId="0" applyNumberFormat="1" applyFont="1" applyFill="1" applyProtection="1">
      <protection hidden="1"/>
    </xf>
    <xf numFmtId="0" fontId="0" fillId="0" borderId="0" xfId="0" applyFill="1" applyProtection="1">
      <protection locked="0" hidden="1"/>
    </xf>
    <xf numFmtId="0" fontId="6" fillId="0" borderId="0" xfId="0" applyFont="1" applyFill="1" applyProtection="1">
      <protection hidden="1"/>
    </xf>
    <xf numFmtId="0" fontId="8" fillId="0" borderId="0" xfId="0" applyFont="1" applyFill="1" applyProtection="1">
      <protection hidden="1"/>
    </xf>
    <xf numFmtId="0" fontId="7" fillId="0" borderId="0" xfId="0" applyFont="1" applyFill="1" applyBorder="1" applyAlignment="1" applyProtection="1">
      <alignment horizontal="center"/>
      <protection hidden="1"/>
    </xf>
    <xf numFmtId="0" fontId="8" fillId="0" borderId="0" xfId="0" applyFont="1" applyFill="1" applyAlignment="1" applyProtection="1">
      <alignment horizontal="center"/>
      <protection hidden="1"/>
    </xf>
    <xf numFmtId="0" fontId="9" fillId="0" borderId="0" xfId="0" applyFont="1" applyFill="1" applyBorder="1" applyAlignment="1" applyProtection="1">
      <alignment horizontal="center"/>
      <protection hidden="1"/>
    </xf>
    <xf numFmtId="0" fontId="5" fillId="0" borderId="0" xfId="0" applyNumberFormat="1" applyFont="1" applyFill="1" applyBorder="1" applyAlignment="1" applyProtection="1">
      <alignment horizontal="center"/>
      <protection hidden="1"/>
    </xf>
    <xf numFmtId="0" fontId="0" fillId="0" borderId="0" xfId="0"/>
    <xf numFmtId="0" fontId="0" fillId="0" borderId="0" xfId="0" applyFill="1"/>
    <xf numFmtId="0" fontId="90" fillId="0" borderId="0" xfId="0" applyFont="1" applyFill="1"/>
    <xf numFmtId="0" fontId="63" fillId="0" borderId="0" xfId="25" applyFont="1" applyFill="1" applyProtection="1">
      <protection hidden="1"/>
    </xf>
    <xf numFmtId="0" fontId="64" fillId="0" borderId="13" xfId="25" applyFont="1" applyFill="1" applyBorder="1" applyAlignment="1" applyProtection="1">
      <alignment horizontal="center" vertical="center"/>
      <protection hidden="1"/>
    </xf>
    <xf numFmtId="0" fontId="64" fillId="0" borderId="13" xfId="25" applyFont="1" applyFill="1" applyBorder="1" applyAlignment="1" applyProtection="1">
      <alignment horizontal="center"/>
      <protection hidden="1"/>
    </xf>
    <xf numFmtId="2" fontId="64" fillId="0" borderId="13" xfId="25" applyNumberFormat="1" applyFont="1" applyFill="1" applyBorder="1" applyAlignment="1" applyProtection="1">
      <alignment horizontal="center"/>
      <protection hidden="1"/>
    </xf>
    <xf numFmtId="2" fontId="56" fillId="0" borderId="13" xfId="25" applyNumberFormat="1" applyFont="1" applyFill="1" applyBorder="1" applyAlignment="1" applyProtection="1">
      <alignment horizontal="left" vertical="center"/>
      <protection hidden="1"/>
    </xf>
    <xf numFmtId="0" fontId="66" fillId="0" borderId="13" xfId="25" applyFont="1" applyFill="1" applyBorder="1" applyProtection="1">
      <protection hidden="1"/>
    </xf>
    <xf numFmtId="0" fontId="66" fillId="0" borderId="13" xfId="25" applyFont="1" applyFill="1" applyBorder="1" applyAlignment="1" applyProtection="1">
      <alignment horizontal="center"/>
      <protection hidden="1"/>
    </xf>
    <xf numFmtId="0" fontId="64" fillId="0" borderId="13" xfId="25" applyFont="1" applyFill="1" applyBorder="1" applyProtection="1">
      <protection hidden="1"/>
    </xf>
    <xf numFmtId="49" fontId="63" fillId="0" borderId="13" xfId="25" applyNumberFormat="1" applyFont="1" applyFill="1" applyBorder="1" applyProtection="1">
      <protection hidden="1"/>
    </xf>
    <xf numFmtId="2" fontId="56" fillId="0" borderId="13" xfId="25" applyNumberFormat="1" applyFont="1" applyFill="1" applyBorder="1" applyProtection="1">
      <protection hidden="1"/>
    </xf>
    <xf numFmtId="0" fontId="63" fillId="0" borderId="13" xfId="25" applyFont="1" applyFill="1" applyBorder="1" applyProtection="1">
      <protection hidden="1"/>
    </xf>
    <xf numFmtId="2" fontId="63" fillId="0" borderId="0" xfId="25" applyNumberFormat="1" applyFont="1" applyFill="1" applyProtection="1">
      <protection hidden="1"/>
    </xf>
    <xf numFmtId="0" fontId="66" fillId="0" borderId="0" xfId="25" applyFont="1" applyFill="1" applyBorder="1" applyAlignment="1" applyProtection="1">
      <alignment horizontal="center"/>
      <protection hidden="1"/>
    </xf>
    <xf numFmtId="2" fontId="56" fillId="0" borderId="0" xfId="25" applyNumberFormat="1" applyFont="1" applyFill="1" applyBorder="1" applyProtection="1">
      <protection hidden="1"/>
    </xf>
    <xf numFmtId="2" fontId="67" fillId="0" borderId="0" xfId="25" applyNumberFormat="1" applyFont="1" applyFill="1" applyBorder="1" applyProtection="1">
      <protection hidden="1"/>
    </xf>
    <xf numFmtId="2" fontId="68" fillId="0" borderId="0" xfId="25" applyNumberFormat="1" applyFont="1" applyFill="1" applyBorder="1" applyProtection="1">
      <protection hidden="1"/>
    </xf>
    <xf numFmtId="0" fontId="63" fillId="0" borderId="0" xfId="25" applyFont="1" applyFill="1" applyBorder="1" applyProtection="1">
      <protection hidden="1"/>
    </xf>
    <xf numFmtId="1" fontId="111" fillId="0" borderId="0" xfId="25" applyNumberFormat="1" applyFont="1" applyFill="1" applyBorder="1" applyAlignment="1" applyProtection="1">
      <alignment horizontal="center"/>
      <protection hidden="1"/>
    </xf>
    <xf numFmtId="0" fontId="115" fillId="0" borderId="0" xfId="33" applyFont="1" applyFill="1" applyBorder="1" applyAlignment="1" applyProtection="1">
      <protection hidden="1"/>
    </xf>
    <xf numFmtId="0" fontId="103" fillId="0" borderId="0" xfId="33" applyFont="1" applyFill="1" applyBorder="1" applyAlignment="1" applyProtection="1">
      <protection hidden="1"/>
    </xf>
    <xf numFmtId="0" fontId="113" fillId="0" borderId="0" xfId="33" applyFont="1" applyFill="1" applyBorder="1" applyAlignment="1" applyProtection="1">
      <protection hidden="1"/>
    </xf>
    <xf numFmtId="2" fontId="110" fillId="0" borderId="0" xfId="25" applyNumberFormat="1" applyFont="1" applyFill="1" applyBorder="1" applyAlignment="1" applyProtection="1">
      <protection hidden="1"/>
    </xf>
    <xf numFmtId="0" fontId="116" fillId="19" borderId="0" xfId="33" applyFont="1" applyFill="1" applyBorder="1" applyAlignment="1" applyProtection="1">
      <alignment vertical="center"/>
      <protection hidden="1"/>
    </xf>
    <xf numFmtId="0" fontId="100" fillId="19" borderId="0" xfId="33" applyFont="1" applyFill="1" applyBorder="1" applyAlignment="1" applyProtection="1">
      <alignment vertical="center"/>
      <protection hidden="1"/>
    </xf>
    <xf numFmtId="0" fontId="100" fillId="0" borderId="0" xfId="33" applyNumberFormat="1" applyFont="1" applyFill="1" applyBorder="1" applyAlignment="1" applyProtection="1">
      <alignment vertical="center"/>
      <protection hidden="1"/>
    </xf>
    <xf numFmtId="2" fontId="120" fillId="19" borderId="0" xfId="66" applyNumberFormat="1" applyFont="1" applyFill="1" applyBorder="1" applyAlignment="1" applyProtection="1">
      <alignment horizontal="center" vertical="center"/>
      <protection hidden="1"/>
    </xf>
    <xf numFmtId="2" fontId="121" fillId="0" borderId="0" xfId="66" applyNumberFormat="1" applyFont="1" applyFill="1" applyBorder="1" applyAlignment="1" applyProtection="1">
      <alignment vertical="center"/>
      <protection hidden="1"/>
    </xf>
    <xf numFmtId="2" fontId="122" fillId="19" borderId="0" xfId="25" applyNumberFormat="1" applyFont="1" applyFill="1" applyBorder="1" applyAlignment="1" applyProtection="1">
      <alignment horizontal="center" vertical="center"/>
      <protection hidden="1"/>
    </xf>
    <xf numFmtId="2" fontId="119" fillId="0" borderId="0" xfId="25" applyNumberFormat="1" applyFont="1" applyFill="1" applyBorder="1" applyAlignment="1" applyProtection="1">
      <alignment vertical="center"/>
      <protection hidden="1"/>
    </xf>
    <xf numFmtId="0" fontId="123" fillId="0" borderId="0" xfId="33" applyFont="1" applyFill="1" applyBorder="1" applyAlignment="1" applyProtection="1">
      <protection hidden="1"/>
    </xf>
    <xf numFmtId="2" fontId="100" fillId="0" borderId="0" xfId="33" applyNumberFormat="1" applyFont="1" applyFill="1" applyBorder="1" applyAlignment="1" applyProtection="1">
      <protection hidden="1"/>
    </xf>
    <xf numFmtId="0" fontId="119" fillId="0" borderId="0" xfId="25" applyFont="1" applyFill="1" applyBorder="1" applyAlignment="1" applyProtection="1">
      <alignment vertical="center"/>
      <protection hidden="1"/>
    </xf>
    <xf numFmtId="1" fontId="100" fillId="0" borderId="0" xfId="25" applyNumberFormat="1" applyFont="1" applyFill="1" applyBorder="1" applyAlignment="1" applyProtection="1">
      <protection hidden="1"/>
    </xf>
    <xf numFmtId="1" fontId="111" fillId="19" borderId="0" xfId="25" applyNumberFormat="1" applyFont="1" applyFill="1" applyBorder="1" applyAlignment="1" applyProtection="1">
      <protection hidden="1"/>
    </xf>
    <xf numFmtId="0" fontId="107" fillId="0" borderId="0" xfId="33" applyFont="1" applyFill="1" applyBorder="1" applyAlignment="1" applyProtection="1">
      <protection hidden="1"/>
    </xf>
    <xf numFmtId="0" fontId="104" fillId="0" borderId="0" xfId="25" applyFont="1" applyFill="1" applyBorder="1" applyAlignment="1" applyProtection="1">
      <protection hidden="1"/>
    </xf>
    <xf numFmtId="0" fontId="0" fillId="0" borderId="0" xfId="0"/>
    <xf numFmtId="0" fontId="69" fillId="0" borderId="0" xfId="0" applyFont="1" applyFill="1" applyAlignment="1">
      <alignment horizontal="center"/>
    </xf>
    <xf numFmtId="0" fontId="124" fillId="0" borderId="0" xfId="0" applyFont="1" applyFill="1" applyAlignment="1">
      <alignment horizontal="center"/>
    </xf>
    <xf numFmtId="0" fontId="125" fillId="0" borderId="0" xfId="0" applyFont="1" applyFill="1" applyAlignment="1">
      <alignment horizontal="center"/>
    </xf>
    <xf numFmtId="2" fontId="125" fillId="0" borderId="0" xfId="0" applyNumberFormat="1" applyFont="1" applyFill="1" applyAlignment="1">
      <alignment horizontal="center"/>
    </xf>
    <xf numFmtId="1" fontId="125" fillId="0" borderId="0" xfId="0" applyNumberFormat="1" applyFont="1" applyFill="1" applyAlignment="1">
      <alignment horizontal="center"/>
    </xf>
    <xf numFmtId="0" fontId="69" fillId="0" borderId="0" xfId="0" applyFont="1" applyFill="1" applyBorder="1" applyAlignment="1">
      <alignment horizontal="center"/>
    </xf>
    <xf numFmtId="0" fontId="127" fillId="0" borderId="0" xfId="0" applyFont="1" applyFill="1" applyBorder="1" applyAlignment="1">
      <alignment horizontal="center"/>
    </xf>
    <xf numFmtId="0" fontId="125" fillId="0" borderId="0" xfId="0" applyFont="1" applyFill="1" applyBorder="1" applyAlignment="1">
      <alignment horizontal="center"/>
    </xf>
    <xf numFmtId="167" fontId="125" fillId="0" borderId="0" xfId="0" applyNumberFormat="1" applyFont="1" applyFill="1" applyBorder="1" applyAlignment="1">
      <alignment horizontal="center"/>
    </xf>
    <xf numFmtId="10" fontId="125" fillId="0" borderId="0" xfId="0" applyNumberFormat="1" applyFont="1" applyFill="1" applyBorder="1" applyAlignment="1">
      <alignment horizontal="center"/>
    </xf>
    <xf numFmtId="10" fontId="127" fillId="0" borderId="0" xfId="0" applyNumberFormat="1" applyFont="1" applyFill="1" applyBorder="1" applyAlignment="1">
      <alignment horizontal="center" vertical="center"/>
    </xf>
    <xf numFmtId="10" fontId="127" fillId="0" borderId="0" xfId="0" applyNumberFormat="1" applyFont="1" applyFill="1" applyBorder="1" applyAlignment="1">
      <alignment vertical="center"/>
    </xf>
    <xf numFmtId="1" fontId="69" fillId="0" borderId="0" xfId="0" applyNumberFormat="1" applyFont="1" applyFill="1" applyAlignment="1">
      <alignment horizontal="center"/>
    </xf>
    <xf numFmtId="0" fontId="126" fillId="0" borderId="0" xfId="0" applyFont="1" applyFill="1" applyAlignment="1">
      <alignment horizontal="center"/>
    </xf>
    <xf numFmtId="2" fontId="69" fillId="0" borderId="0" xfId="0" applyNumberFormat="1" applyFont="1" applyFill="1" applyAlignment="1">
      <alignment horizontal="center"/>
    </xf>
    <xf numFmtId="166" fontId="69" fillId="0" borderId="0" xfId="0" applyNumberFormat="1" applyFont="1" applyFill="1" applyAlignment="1">
      <alignment horizontal="center"/>
    </xf>
    <xf numFmtId="0" fontId="90" fillId="0" borderId="0" xfId="0" applyFont="1"/>
    <xf numFmtId="2" fontId="0" fillId="0" borderId="0" xfId="0" applyNumberFormat="1" applyBorder="1"/>
    <xf numFmtId="2" fontId="129" fillId="0" borderId="0" xfId="0" applyNumberFormat="1" applyFont="1" applyFill="1" applyBorder="1" applyAlignment="1" applyProtection="1">
      <alignment horizontal="center"/>
      <protection locked="0"/>
    </xf>
    <xf numFmtId="171" fontId="118" fillId="0" borderId="0" xfId="33" applyNumberFormat="1" applyFont="1" applyFill="1" applyBorder="1" applyProtection="1">
      <protection hidden="1"/>
    </xf>
    <xf numFmtId="0" fontId="118" fillId="0" borderId="0" xfId="33" applyFont="1" applyFill="1" applyBorder="1" applyProtection="1">
      <protection hidden="1"/>
    </xf>
    <xf numFmtId="0" fontId="0" fillId="0" borderId="0" xfId="0"/>
    <xf numFmtId="0" fontId="133" fillId="21" borderId="60" xfId="0" applyFont="1" applyFill="1" applyBorder="1" applyProtection="1">
      <protection hidden="1"/>
    </xf>
    <xf numFmtId="0" fontId="133" fillId="21" borderId="60" xfId="0" applyFont="1" applyFill="1" applyBorder="1" applyAlignment="1" applyProtection="1">
      <alignment horizontal="center"/>
      <protection hidden="1"/>
    </xf>
    <xf numFmtId="0" fontId="133" fillId="0" borderId="0" xfId="0" applyFont="1" applyFill="1" applyBorder="1" applyAlignment="1" applyProtection="1">
      <alignment horizontal="center"/>
      <protection hidden="1"/>
    </xf>
    <xf numFmtId="0" fontId="136" fillId="0" borderId="60" xfId="0" applyFont="1" applyBorder="1" applyProtection="1">
      <protection hidden="1"/>
    </xf>
    <xf numFmtId="1" fontId="136" fillId="0" borderId="60" xfId="0" applyNumberFormat="1" applyFont="1" applyBorder="1" applyAlignment="1" applyProtection="1">
      <alignment horizontal="center"/>
      <protection locked="0"/>
    </xf>
    <xf numFmtId="0" fontId="136" fillId="0" borderId="60" xfId="0" applyFont="1" applyBorder="1" applyAlignment="1" applyProtection="1">
      <alignment horizontal="center"/>
      <protection locked="0"/>
    </xf>
    <xf numFmtId="0" fontId="23" fillId="19" borderId="0" xfId="0" applyFont="1" applyFill="1" applyBorder="1" applyAlignment="1" applyProtection="1">
      <alignment horizontal="center"/>
      <protection hidden="1"/>
    </xf>
    <xf numFmtId="0" fontId="0" fillId="0" borderId="0" xfId="0" applyFont="1" applyBorder="1" applyAlignment="1" applyProtection="1">
      <alignment horizontal="center" vertical="center"/>
      <protection locked="0"/>
    </xf>
    <xf numFmtId="0" fontId="73" fillId="19" borderId="0" xfId="0" applyFont="1" applyFill="1" applyBorder="1" applyAlignment="1" applyProtection="1">
      <alignment horizontal="left"/>
      <protection hidden="1"/>
    </xf>
    <xf numFmtId="0" fontId="73" fillId="19" borderId="38" xfId="0" applyFont="1" applyFill="1" applyBorder="1" applyAlignment="1" applyProtection="1">
      <alignment horizontal="left" indent="1"/>
      <protection hidden="1"/>
    </xf>
    <xf numFmtId="0" fontId="73" fillId="19" borderId="0" xfId="0" applyFont="1" applyFill="1" applyBorder="1" applyAlignment="1" applyProtection="1">
      <alignment horizontal="left" indent="1"/>
      <protection hidden="1"/>
    </xf>
    <xf numFmtId="0" fontId="73" fillId="19" borderId="0" xfId="0" applyFont="1" applyFill="1" applyBorder="1" applyProtection="1">
      <protection hidden="1"/>
    </xf>
    <xf numFmtId="0" fontId="137" fillId="0" borderId="0" xfId="0" applyNumberFormat="1" applyFont="1" applyFill="1" applyBorder="1" applyAlignment="1" applyProtection="1">
      <alignment vertical="center" wrapText="1" shrinkToFit="1"/>
      <protection hidden="1"/>
    </xf>
    <xf numFmtId="1" fontId="73" fillId="19" borderId="0" xfId="0" applyNumberFormat="1" applyFont="1" applyFill="1" applyBorder="1" applyAlignment="1" applyProtection="1">
      <alignment horizontal="left"/>
      <protection hidden="1"/>
    </xf>
    <xf numFmtId="0" fontId="0" fillId="0" borderId="61" xfId="0" applyFont="1" applyBorder="1" applyAlignment="1" applyProtection="1">
      <alignment horizontal="center" vertical="center"/>
      <protection locked="0"/>
    </xf>
    <xf numFmtId="0" fontId="0" fillId="0" borderId="62" xfId="0" applyFont="1" applyBorder="1" applyAlignment="1" applyProtection="1">
      <alignment horizontal="center" vertical="center"/>
      <protection locked="0"/>
    </xf>
    <xf numFmtId="0" fontId="135" fillId="19" borderId="0" xfId="0" applyFont="1" applyFill="1" applyBorder="1" applyAlignment="1" applyProtection="1">
      <alignment vertical="center"/>
      <protection hidden="1"/>
    </xf>
    <xf numFmtId="1" fontId="137" fillId="0" borderId="0" xfId="0" applyNumberFormat="1" applyFont="1" applyFill="1" applyBorder="1" applyAlignment="1" applyProtection="1">
      <alignment vertical="center" wrapText="1" shrinkToFit="1"/>
      <protection hidden="1"/>
    </xf>
    <xf numFmtId="1" fontId="139" fillId="0" borderId="0" xfId="0" applyNumberFormat="1" applyFont="1" applyFill="1" applyBorder="1" applyAlignment="1" applyProtection="1">
      <alignment horizontal="right" vertical="center" wrapText="1"/>
      <protection hidden="1"/>
    </xf>
    <xf numFmtId="1" fontId="14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109" fillId="0" borderId="0" xfId="66" applyFont="1" applyFill="1" applyBorder="1" applyAlignment="1" applyProtection="1">
      <alignment horizontal="center" vertical="center"/>
      <protection hidden="1"/>
    </xf>
    <xf numFmtId="9" fontId="100" fillId="0" borderId="0" xfId="33" applyNumberFormat="1" applyFont="1" applyFill="1" applyBorder="1" applyProtection="1">
      <protection hidden="1"/>
    </xf>
    <xf numFmtId="14" fontId="90" fillId="0" borderId="0" xfId="0" applyNumberFormat="1" applyFont="1"/>
    <xf numFmtId="2" fontId="90" fillId="0" borderId="0" xfId="0" applyNumberFormat="1" applyFont="1"/>
    <xf numFmtId="9" fontId="90" fillId="0" borderId="0" xfId="0" applyNumberFormat="1" applyFont="1"/>
    <xf numFmtId="0" fontId="138" fillId="19" borderId="0" xfId="0" applyFont="1" applyFill="1" applyBorder="1" applyAlignment="1" applyProtection="1">
      <alignment horizontal="left" indent="1"/>
      <protection hidden="1"/>
    </xf>
    <xf numFmtId="0" fontId="51" fillId="0" borderId="0" xfId="0" applyFont="1" applyAlignment="1">
      <alignment vertical="center"/>
    </xf>
    <xf numFmtId="0" fontId="143" fillId="0" borderId="0" xfId="0" applyFont="1" applyBorder="1" applyAlignment="1"/>
    <xf numFmtId="0" fontId="79" fillId="19" borderId="0" xfId="33" applyFont="1" applyFill="1" applyBorder="1" applyAlignment="1" applyProtection="1">
      <protection hidden="1"/>
    </xf>
    <xf numFmtId="0" fontId="145" fillId="0" borderId="0" xfId="33" applyNumberFormat="1" applyFont="1" applyFill="1" applyBorder="1" applyAlignment="1" applyProtection="1">
      <protection hidden="1"/>
    </xf>
    <xf numFmtId="0" fontId="79" fillId="0" borderId="0" xfId="33" applyNumberFormat="1" applyFont="1" applyFill="1" applyBorder="1" applyAlignment="1" applyProtection="1">
      <alignment vertical="center"/>
      <protection hidden="1"/>
    </xf>
    <xf numFmtId="1" fontId="146" fillId="0" borderId="0" xfId="25" applyNumberFormat="1" applyFont="1" applyFill="1" applyBorder="1" applyAlignment="1" applyProtection="1">
      <protection hidden="1"/>
    </xf>
    <xf numFmtId="0" fontId="147" fillId="0" borderId="0" xfId="25" applyFont="1" applyFill="1" applyBorder="1" applyAlignment="1" applyProtection="1">
      <alignment vertical="center"/>
      <protection hidden="1"/>
    </xf>
    <xf numFmtId="2" fontId="148" fillId="19" borderId="0" xfId="66" applyNumberFormat="1" applyFont="1" applyFill="1" applyBorder="1" applyAlignment="1" applyProtection="1">
      <alignment horizontal="center" vertical="center"/>
      <protection hidden="1"/>
    </xf>
    <xf numFmtId="2" fontId="148" fillId="0" borderId="0" xfId="66" applyNumberFormat="1" applyFont="1" applyFill="1" applyBorder="1" applyAlignment="1" applyProtection="1">
      <alignment horizontal="center" vertical="center"/>
      <protection hidden="1"/>
    </xf>
    <xf numFmtId="2" fontId="149" fillId="19" borderId="0" xfId="66" applyNumberFormat="1" applyFont="1" applyFill="1" applyBorder="1" applyAlignment="1" applyProtection="1">
      <alignment horizontal="center" vertical="center"/>
      <protection hidden="1"/>
    </xf>
    <xf numFmtId="2" fontId="147" fillId="19" borderId="0" xfId="25" applyNumberFormat="1" applyFont="1" applyFill="1" applyBorder="1" applyAlignment="1" applyProtection="1">
      <alignment horizontal="center" vertical="center"/>
      <protection hidden="1"/>
    </xf>
    <xf numFmtId="2" fontId="147" fillId="0" borderId="0" xfId="25" applyNumberFormat="1" applyFont="1" applyFill="1" applyBorder="1" applyAlignment="1" applyProtection="1">
      <alignment horizontal="center" vertical="center"/>
      <protection hidden="1"/>
    </xf>
    <xf numFmtId="0" fontId="146" fillId="0" borderId="0" xfId="33" applyFont="1" applyFill="1" applyBorder="1" applyProtection="1">
      <protection hidden="1"/>
    </xf>
    <xf numFmtId="0" fontId="150" fillId="0" borderId="0" xfId="33" applyFont="1" applyFill="1" applyBorder="1" applyAlignment="1" applyProtection="1">
      <protection hidden="1"/>
    </xf>
    <xf numFmtId="2" fontId="146" fillId="0" borderId="0" xfId="33" applyNumberFormat="1" applyFont="1" applyFill="1" applyBorder="1" applyAlignment="1" applyProtection="1">
      <protection hidden="1"/>
    </xf>
    <xf numFmtId="0" fontId="146" fillId="0" borderId="0" xfId="33" applyFont="1" applyFill="1" applyBorder="1" applyAlignment="1" applyProtection="1">
      <protection hidden="1"/>
    </xf>
    <xf numFmtId="9" fontId="104" fillId="0" borderId="0" xfId="25" applyNumberFormat="1" applyFont="1" applyFill="1" applyBorder="1" applyAlignment="1" applyProtection="1">
      <protection hidden="1"/>
    </xf>
    <xf numFmtId="0" fontId="112" fillId="0" borderId="0" xfId="33" applyFont="1" applyFill="1" applyBorder="1" applyAlignment="1" applyProtection="1">
      <protection locked="0"/>
    </xf>
    <xf numFmtId="0" fontId="100" fillId="0" borderId="0" xfId="33" applyFont="1" applyFill="1" applyBorder="1" applyAlignment="1" applyProtection="1">
      <protection locked="0"/>
    </xf>
    <xf numFmtId="0" fontId="114" fillId="0" borderId="0" xfId="33" applyFont="1" applyFill="1" applyBorder="1" applyAlignment="1" applyProtection="1">
      <alignment horizontal="center"/>
      <protection locked="0"/>
    </xf>
    <xf numFmtId="0" fontId="101" fillId="0" borderId="0" xfId="33" applyFont="1" applyFill="1" applyBorder="1" applyAlignment="1" applyProtection="1">
      <protection locked="0"/>
    </xf>
    <xf numFmtId="0" fontId="102" fillId="0" borderId="0" xfId="33" applyFont="1" applyFill="1" applyBorder="1" applyAlignment="1" applyProtection="1">
      <protection locked="0"/>
    </xf>
    <xf numFmtId="0" fontId="100" fillId="0" borderId="0" xfId="33" applyFont="1" applyFill="1" applyBorder="1" applyProtection="1">
      <protection locked="0"/>
    </xf>
    <xf numFmtId="0" fontId="112" fillId="19" borderId="0" xfId="33" applyFont="1" applyFill="1" applyBorder="1" applyAlignment="1" applyProtection="1">
      <alignment horizontal="center"/>
      <protection locked="0"/>
    </xf>
    <xf numFmtId="0" fontId="112" fillId="0" borderId="0" xfId="33" applyFont="1" applyFill="1" applyBorder="1" applyAlignment="1" applyProtection="1">
      <alignment horizontal="center"/>
      <protection locked="0"/>
    </xf>
    <xf numFmtId="0" fontId="0" fillId="0" borderId="0" xfId="0" applyProtection="1">
      <protection hidden="1"/>
    </xf>
    <xf numFmtId="0" fontId="136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90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0" fillId="0" borderId="0" xfId="0"/>
    <xf numFmtId="0" fontId="135" fillId="19" borderId="71" xfId="0" applyFont="1" applyFill="1" applyBorder="1" applyAlignment="1" applyProtection="1">
      <alignment vertical="center"/>
      <protection hidden="1"/>
    </xf>
    <xf numFmtId="0" fontId="23" fillId="28" borderId="76" xfId="0" applyFont="1" applyFill="1" applyBorder="1" applyAlignment="1" applyProtection="1">
      <alignment horizontal="center"/>
      <protection hidden="1"/>
    </xf>
    <xf numFmtId="0" fontId="26" fillId="28" borderId="77" xfId="0" applyFont="1" applyFill="1" applyBorder="1" applyAlignment="1" applyProtection="1">
      <alignment horizontal="center"/>
      <protection hidden="1"/>
    </xf>
    <xf numFmtId="0" fontId="73" fillId="19" borderId="0" xfId="0" applyNumberFormat="1" applyFont="1" applyFill="1" applyBorder="1" applyAlignment="1" applyProtection="1">
      <alignment horizontal="left"/>
      <protection hidden="1"/>
    </xf>
    <xf numFmtId="0" fontId="73" fillId="19" borderId="0" xfId="0" applyNumberFormat="1" applyFont="1" applyFill="1" applyBorder="1" applyProtection="1">
      <protection hidden="1"/>
    </xf>
    <xf numFmtId="49" fontId="142" fillId="19" borderId="0" xfId="0" applyNumberFormat="1" applyFont="1" applyFill="1" applyBorder="1" applyAlignment="1" applyProtection="1">
      <alignment horizontal="left" vertical="top" indent="2"/>
      <protection hidden="1"/>
    </xf>
    <xf numFmtId="0" fontId="23" fillId="28" borderId="72" xfId="0" applyFont="1" applyFill="1" applyBorder="1" applyAlignment="1" applyProtection="1">
      <alignment horizontal="center"/>
      <protection hidden="1"/>
    </xf>
    <xf numFmtId="1" fontId="73" fillId="19" borderId="0" xfId="0" applyNumberFormat="1" applyFont="1" applyFill="1" applyBorder="1" applyAlignment="1" applyProtection="1">
      <alignment horizontal="center"/>
      <protection hidden="1"/>
    </xf>
    <xf numFmtId="1" fontId="73" fillId="19" borderId="0" xfId="0" applyNumberFormat="1" applyFont="1" applyFill="1" applyBorder="1" applyProtection="1">
      <protection hidden="1"/>
    </xf>
    <xf numFmtId="0" fontId="73" fillId="0" borderId="0" xfId="0" applyFont="1" applyBorder="1" applyProtection="1">
      <protection hidden="1"/>
    </xf>
    <xf numFmtId="0" fontId="73" fillId="0" borderId="0" xfId="0" applyNumberFormat="1" applyFont="1" applyBorder="1" applyProtection="1">
      <protection hidden="1"/>
    </xf>
    <xf numFmtId="0" fontId="136" fillId="0" borderId="70" xfId="0" applyFont="1" applyBorder="1" applyProtection="1">
      <protection hidden="1"/>
    </xf>
    <xf numFmtId="0" fontId="0" fillId="0" borderId="80" xfId="0" quotePrefix="1" applyFont="1" applyBorder="1" applyAlignment="1" applyProtection="1">
      <alignment horizontal="center" vertical="center"/>
      <protection locked="0"/>
    </xf>
    <xf numFmtId="0" fontId="0" fillId="0" borderId="81" xfId="0" applyFont="1" applyBorder="1" applyAlignment="1" applyProtection="1">
      <alignment horizontal="center" vertical="center"/>
      <protection locked="0"/>
    </xf>
    <xf numFmtId="0" fontId="0" fillId="0" borderId="80" xfId="0" applyFont="1" applyBorder="1" applyAlignment="1" applyProtection="1">
      <alignment horizontal="center" vertical="center"/>
      <protection locked="0"/>
    </xf>
    <xf numFmtId="1" fontId="71" fillId="0" borderId="71" xfId="47" applyNumberFormat="1" applyFont="1" applyFill="1" applyBorder="1" applyAlignment="1" applyProtection="1">
      <alignment horizontal="center"/>
      <protection hidden="1"/>
    </xf>
    <xf numFmtId="172" fontId="129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/>
    <xf numFmtId="172" fontId="0" fillId="0" borderId="0" xfId="0" applyNumberFormat="1" applyFill="1" applyBorder="1"/>
    <xf numFmtId="0" fontId="0" fillId="0" borderId="0" xfId="0" applyNumberFormat="1" applyFill="1" applyBorder="1"/>
    <xf numFmtId="2" fontId="0" fillId="0" borderId="0" xfId="0" applyNumberFormat="1" applyFill="1" applyBorder="1"/>
    <xf numFmtId="0" fontId="0" fillId="0" borderId="0" xfId="0" applyFill="1" applyBorder="1"/>
    <xf numFmtId="1" fontId="71" fillId="0" borderId="0" xfId="47" applyNumberFormat="1" applyFont="1" applyBorder="1" applyAlignment="1" applyProtection="1">
      <alignment horizontal="center"/>
      <protection hidden="1"/>
    </xf>
    <xf numFmtId="1" fontId="71" fillId="0" borderId="0" xfId="47" applyNumberFormat="1" applyFont="1" applyFill="1" applyBorder="1" applyAlignment="1" applyProtection="1">
      <alignment horizontal="center"/>
      <protection hidden="1"/>
    </xf>
    <xf numFmtId="170" fontId="128" fillId="31" borderId="82" xfId="0" applyNumberFormat="1" applyFont="1" applyFill="1" applyBorder="1" applyAlignment="1" applyProtection="1">
      <alignment horizontal="center" vertical="center"/>
      <protection hidden="1"/>
    </xf>
    <xf numFmtId="0" fontId="128" fillId="31" borderId="82" xfId="0" applyFont="1" applyFill="1" applyBorder="1" applyAlignment="1" applyProtection="1">
      <alignment horizontal="center" vertical="center"/>
      <protection hidden="1"/>
    </xf>
    <xf numFmtId="9" fontId="128" fillId="31" borderId="82" xfId="0" applyNumberFormat="1" applyFont="1" applyFill="1" applyBorder="1" applyAlignment="1" applyProtection="1">
      <alignment horizontal="center" vertical="center"/>
      <protection hidden="1"/>
    </xf>
    <xf numFmtId="9" fontId="128" fillId="31" borderId="82" xfId="0" applyNumberFormat="1" applyFont="1" applyFill="1" applyBorder="1" applyAlignment="1" applyProtection="1">
      <alignment horizontal="center" vertical="center" wrapText="1"/>
      <protection hidden="1"/>
    </xf>
    <xf numFmtId="0" fontId="90" fillId="0" borderId="71" xfId="0" applyFont="1" applyFill="1" applyBorder="1"/>
    <xf numFmtId="9" fontId="90" fillId="0" borderId="71" xfId="0" applyNumberFormat="1" applyFont="1" applyFill="1" applyBorder="1"/>
    <xf numFmtId="174" fontId="129" fillId="0" borderId="71" xfId="5" applyNumberFormat="1" applyFont="1" applyFill="1" applyBorder="1" applyAlignment="1" applyProtection="1">
      <alignment horizontal="center" vertical="center"/>
      <protection hidden="1"/>
    </xf>
    <xf numFmtId="9" fontId="129" fillId="0" borderId="71" xfId="5" applyNumberFormat="1" applyFont="1" applyFill="1" applyBorder="1" applyAlignment="1" applyProtection="1">
      <alignment horizontal="center" vertical="center"/>
      <protection hidden="1"/>
    </xf>
    <xf numFmtId="1" fontId="38" fillId="0" borderId="71" xfId="5" applyNumberFormat="1" applyFont="1" applyFill="1" applyBorder="1" applyAlignment="1" applyProtection="1">
      <alignment horizontal="center" vertical="center"/>
      <protection hidden="1"/>
    </xf>
    <xf numFmtId="2" fontId="90" fillId="0" borderId="0" xfId="0" applyNumberFormat="1" applyFont="1" applyFill="1" applyBorder="1"/>
    <xf numFmtId="0" fontId="90" fillId="0" borderId="0" xfId="0" applyNumberFormat="1" applyFont="1" applyFill="1" applyBorder="1"/>
    <xf numFmtId="9" fontId="135" fillId="0" borderId="71" xfId="47" applyNumberFormat="1" applyFont="1" applyFill="1" applyBorder="1" applyAlignment="1" applyProtection="1">
      <alignment horizontal="center"/>
      <protection hidden="1"/>
    </xf>
    <xf numFmtId="0" fontId="159" fillId="0" borderId="0" xfId="0" applyFont="1" applyBorder="1" applyAlignment="1"/>
    <xf numFmtId="0" fontId="159" fillId="0" borderId="0" xfId="0" applyFont="1" applyAlignment="1"/>
    <xf numFmtId="0" fontId="159" fillId="0" borderId="41" xfId="0" applyFont="1" applyBorder="1" applyAlignment="1"/>
    <xf numFmtId="0" fontId="159" fillId="0" borderId="42" xfId="0" applyFont="1" applyBorder="1" applyAlignment="1"/>
    <xf numFmtId="0" fontId="159" fillId="0" borderId="43" xfId="0" applyFont="1" applyBorder="1" applyAlignment="1"/>
    <xf numFmtId="0" fontId="0" fillId="0" borderId="0" xfId="0" applyFont="1" applyBorder="1" applyAlignment="1" applyProtection="1">
      <alignment vertical="center"/>
      <protection hidden="1"/>
    </xf>
    <xf numFmtId="0" fontId="151" fillId="14" borderId="71" xfId="3" applyFont="1" applyFill="1" applyBorder="1" applyAlignment="1" applyProtection="1">
      <alignment horizontal="center" vertical="center"/>
      <protection hidden="1"/>
    </xf>
    <xf numFmtId="0" fontId="158" fillId="32" borderId="71" xfId="7" applyFont="1" applyFill="1" applyBorder="1" applyAlignment="1" applyProtection="1">
      <alignment horizontal="center" vertical="center"/>
      <protection hidden="1"/>
    </xf>
    <xf numFmtId="0" fontId="155" fillId="33" borderId="71" xfId="5" applyFont="1" applyFill="1" applyBorder="1" applyAlignment="1" applyProtection="1">
      <alignment horizontal="center" vertical="center"/>
      <protection hidden="1"/>
    </xf>
    <xf numFmtId="0" fontId="151" fillId="0" borderId="0" xfId="3" applyFont="1" applyFill="1" applyBorder="1" applyAlignment="1" applyProtection="1">
      <alignment horizontal="center" vertical="center"/>
      <protection hidden="1"/>
    </xf>
    <xf numFmtId="0" fontId="158" fillId="0" borderId="0" xfId="7" applyFont="1" applyFill="1" applyBorder="1" applyAlignment="1" applyProtection="1">
      <alignment horizontal="center" vertical="center"/>
      <protection hidden="1"/>
    </xf>
    <xf numFmtId="0" fontId="155" fillId="0" borderId="0" xfId="5" applyFont="1" applyFill="1" applyBorder="1" applyAlignment="1" applyProtection="1">
      <alignment horizontal="center" vertical="center"/>
      <protection hidden="1"/>
    </xf>
    <xf numFmtId="0" fontId="155" fillId="0" borderId="0" xfId="5" applyFont="1" applyFill="1" applyBorder="1" applyAlignment="1" applyProtection="1">
      <alignment vertical="center"/>
      <protection hidden="1"/>
    </xf>
    <xf numFmtId="0" fontId="6" fillId="0" borderId="0" xfId="0" applyFont="1" applyFill="1" applyBorder="1" applyProtection="1">
      <protection hidden="1"/>
    </xf>
    <xf numFmtId="0" fontId="128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Protection="1">
      <protection hidden="1"/>
    </xf>
    <xf numFmtId="9" fontId="135" fillId="0" borderId="0" xfId="47" applyNumberFormat="1" applyFont="1" applyFill="1" applyBorder="1" applyAlignment="1" applyProtection="1">
      <alignment horizontal="center"/>
      <protection hidden="1"/>
    </xf>
    <xf numFmtId="1" fontId="135" fillId="0" borderId="71" xfId="47" applyNumberFormat="1" applyFont="1" applyFill="1" applyBorder="1" applyAlignment="1" applyProtection="1">
      <alignment horizontal="center"/>
      <protection hidden="1"/>
    </xf>
    <xf numFmtId="1" fontId="135" fillId="0" borderId="0" xfId="47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Font="1" applyBorder="1"/>
    <xf numFmtId="1" fontId="151" fillId="14" borderId="71" xfId="3" applyNumberFormat="1" applyFont="1" applyFill="1" applyBorder="1" applyAlignment="1" applyProtection="1">
      <alignment horizontal="center" vertical="center"/>
      <protection hidden="1"/>
    </xf>
    <xf numFmtId="0" fontId="161" fillId="0" borderId="0" xfId="66" applyFont="1" applyFill="1" applyBorder="1" applyAlignment="1" applyProtection="1">
      <alignment vertical="center"/>
      <protection hidden="1"/>
    </xf>
    <xf numFmtId="0" fontId="129" fillId="0" borderId="0" xfId="66" applyFont="1" applyFill="1" applyBorder="1" applyAlignment="1" applyProtection="1">
      <alignment horizontal="center" vertical="center"/>
      <protection hidden="1"/>
    </xf>
    <xf numFmtId="1" fontId="71" fillId="0" borderId="71" xfId="47" applyNumberFormat="1" applyFont="1" applyBorder="1" applyAlignment="1" applyProtection="1">
      <alignment horizontal="center"/>
      <protection hidden="1"/>
    </xf>
    <xf numFmtId="0" fontId="162" fillId="0" borderId="0" xfId="33" applyFont="1" applyFill="1" applyBorder="1" applyProtection="1">
      <protection hidden="1"/>
    </xf>
    <xf numFmtId="0" fontId="72" fillId="28" borderId="71" xfId="66" applyFont="1" applyFill="1" applyBorder="1" applyAlignment="1" applyProtection="1">
      <alignment horizontal="center" vertical="center"/>
      <protection hidden="1"/>
    </xf>
    <xf numFmtId="0" fontId="2" fillId="0" borderId="0" xfId="33" applyFont="1" applyFill="1" applyBorder="1" applyAlignment="1" applyProtection="1">
      <alignment horizontal="center"/>
      <protection hidden="1"/>
    </xf>
    <xf numFmtId="0" fontId="129" fillId="0" borderId="0" xfId="33" applyFont="1" applyFill="1" applyBorder="1" applyProtection="1">
      <protection hidden="1"/>
    </xf>
    <xf numFmtId="0" fontId="131" fillId="0" borderId="0" xfId="13" applyFont="1" applyFill="1" applyBorder="1" applyAlignment="1" applyProtection="1">
      <alignment horizontal="center" vertical="center"/>
      <protection hidden="1"/>
    </xf>
    <xf numFmtId="0" fontId="71" fillId="0" borderId="0" xfId="25" applyFont="1" applyFill="1" applyBorder="1" applyAlignment="1" applyProtection="1">
      <alignment horizontal="center"/>
      <protection hidden="1"/>
    </xf>
    <xf numFmtId="0" fontId="153" fillId="28" borderId="71" xfId="25" applyFont="1" applyFill="1" applyBorder="1" applyAlignment="1" applyProtection="1">
      <alignment horizontal="center"/>
      <protection hidden="1"/>
    </xf>
    <xf numFmtId="0" fontId="130" fillId="0" borderId="71" xfId="25" applyFont="1" applyFill="1" applyBorder="1" applyAlignment="1" applyProtection="1">
      <alignment horizontal="center"/>
      <protection hidden="1"/>
    </xf>
    <xf numFmtId="2" fontId="130" fillId="0" borderId="71" xfId="25" applyNumberFormat="1" applyFont="1" applyFill="1" applyBorder="1" applyAlignment="1" applyProtection="1">
      <alignment horizontal="center"/>
      <protection hidden="1"/>
    </xf>
    <xf numFmtId="2" fontId="163" fillId="0" borderId="0" xfId="25" applyNumberFormat="1" applyFont="1" applyFill="1" applyBorder="1" applyProtection="1">
      <protection hidden="1"/>
    </xf>
    <xf numFmtId="1" fontId="75" fillId="19" borderId="78" xfId="25" applyNumberFormat="1" applyFont="1" applyFill="1" applyBorder="1" applyAlignment="1" applyProtection="1">
      <alignment horizontal="center"/>
      <protection hidden="1"/>
    </xf>
    <xf numFmtId="0" fontId="135" fillId="19" borderId="83" xfId="33" applyFont="1" applyFill="1" applyBorder="1" applyAlignment="1" applyProtection="1">
      <protection hidden="1"/>
    </xf>
    <xf numFmtId="0" fontId="135" fillId="19" borderId="83" xfId="33" applyFont="1" applyFill="1" applyBorder="1" applyAlignment="1" applyProtection="1">
      <alignment horizontal="left"/>
      <protection hidden="1"/>
    </xf>
    <xf numFmtId="1" fontId="75" fillId="0" borderId="78" xfId="25" applyNumberFormat="1" applyFont="1" applyFill="1" applyBorder="1" applyAlignment="1" applyProtection="1">
      <alignment horizontal="center"/>
      <protection hidden="1"/>
    </xf>
    <xf numFmtId="1" fontId="135" fillId="0" borderId="83" xfId="25" applyNumberFormat="1" applyFont="1" applyFill="1" applyBorder="1" applyAlignment="1" applyProtection="1">
      <alignment horizontal="left"/>
      <protection hidden="1"/>
    </xf>
    <xf numFmtId="0" fontId="135" fillId="0" borderId="78" xfId="33" applyFont="1" applyFill="1" applyBorder="1" applyAlignment="1" applyProtection="1">
      <protection hidden="1"/>
    </xf>
    <xf numFmtId="0" fontId="135" fillId="0" borderId="83" xfId="25" applyFont="1" applyFill="1" applyBorder="1" applyAlignment="1" applyProtection="1">
      <alignment horizontal="left"/>
      <protection hidden="1"/>
    </xf>
    <xf numFmtId="0" fontId="135" fillId="0" borderId="78" xfId="33" applyNumberFormat="1" applyFont="1" applyFill="1" applyBorder="1" applyAlignment="1" applyProtection="1">
      <alignment vertical="center"/>
      <protection hidden="1"/>
    </xf>
    <xf numFmtId="0" fontId="135" fillId="0" borderId="78" xfId="33" applyFont="1" applyFill="1" applyBorder="1" applyProtection="1">
      <protection hidden="1"/>
    </xf>
    <xf numFmtId="0" fontId="135" fillId="0" borderId="83" xfId="33" applyFont="1" applyFill="1" applyBorder="1" applyAlignment="1" applyProtection="1">
      <alignment horizontal="left"/>
      <protection hidden="1"/>
    </xf>
    <xf numFmtId="1" fontId="153" fillId="0" borderId="77" xfId="33" applyNumberFormat="1" applyFont="1" applyFill="1" applyBorder="1" applyAlignment="1" applyProtection="1">
      <alignment horizontal="center"/>
      <protection hidden="1"/>
    </xf>
    <xf numFmtId="1" fontId="135" fillId="0" borderId="76" xfId="33" applyNumberFormat="1" applyFont="1" applyFill="1" applyBorder="1" applyAlignment="1" applyProtection="1">
      <alignment horizontal="left"/>
      <protection hidden="1"/>
    </xf>
    <xf numFmtId="0" fontId="129" fillId="0" borderId="0" xfId="0" applyFont="1" applyFill="1"/>
    <xf numFmtId="0" fontId="129" fillId="0" borderId="0" xfId="0" applyFont="1" applyFill="1" applyAlignment="1">
      <alignment horizontal="center"/>
    </xf>
    <xf numFmtId="49" fontId="129" fillId="0" borderId="0" xfId="0" applyNumberFormat="1" applyFont="1" applyFill="1"/>
    <xf numFmtId="1" fontId="129" fillId="0" borderId="0" xfId="0" applyNumberFormat="1" applyFont="1" applyFill="1"/>
    <xf numFmtId="1" fontId="129" fillId="0" borderId="0" xfId="0" applyNumberFormat="1" applyFont="1" applyFill="1" applyAlignment="1">
      <alignment horizontal="center"/>
    </xf>
    <xf numFmtId="0" fontId="129" fillId="0" borderId="13" xfId="0" applyFont="1" applyFill="1" applyBorder="1"/>
    <xf numFmtId="1" fontId="129" fillId="0" borderId="13" xfId="0" applyNumberFormat="1" applyFont="1" applyFill="1" applyBorder="1"/>
    <xf numFmtId="0" fontId="129" fillId="0" borderId="13" xfId="0" applyFont="1" applyFill="1" applyBorder="1" applyAlignment="1">
      <alignment horizontal="center"/>
    </xf>
    <xf numFmtId="9" fontId="129" fillId="0" borderId="13" xfId="0" applyNumberFormat="1" applyFont="1" applyFill="1" applyBorder="1"/>
    <xf numFmtId="9" fontId="129" fillId="0" borderId="0" xfId="0" applyNumberFormat="1" applyFont="1" applyFill="1"/>
    <xf numFmtId="10" fontId="129" fillId="0" borderId="0" xfId="0" applyNumberFormat="1" applyFont="1" applyFill="1"/>
    <xf numFmtId="0" fontId="129" fillId="0" borderId="27" xfId="0" applyFont="1" applyFill="1" applyBorder="1"/>
    <xf numFmtId="1" fontId="129" fillId="0" borderId="13" xfId="0" applyNumberFormat="1" applyFont="1" applyFill="1" applyBorder="1" applyAlignment="1">
      <alignment horizontal="center"/>
    </xf>
    <xf numFmtId="0" fontId="129" fillId="0" borderId="30" xfId="0" applyFont="1" applyFill="1" applyBorder="1"/>
    <xf numFmtId="0" fontId="129" fillId="0" borderId="0" xfId="0" applyFont="1" applyFill="1" applyBorder="1" applyAlignment="1">
      <alignment horizontal="center"/>
    </xf>
    <xf numFmtId="0" fontId="129" fillId="0" borderId="30" xfId="0" applyFont="1" applyFill="1" applyBorder="1" applyAlignment="1">
      <alignment horizontal="center"/>
    </xf>
    <xf numFmtId="0" fontId="129" fillId="0" borderId="0" xfId="0" applyFont="1" applyFill="1" applyBorder="1"/>
    <xf numFmtId="0" fontId="129" fillId="0" borderId="0" xfId="0" applyNumberFormat="1" applyFont="1" applyFill="1" applyBorder="1" applyAlignment="1">
      <alignment horizontal="center"/>
    </xf>
    <xf numFmtId="2" fontId="129" fillId="0" borderId="0" xfId="0" applyNumberFormat="1" applyFont="1" applyFill="1"/>
    <xf numFmtId="3" fontId="129" fillId="0" borderId="0" xfId="0" applyNumberFormat="1" applyFont="1" applyFill="1"/>
    <xf numFmtId="0" fontId="129" fillId="0" borderId="24" xfId="0" applyFont="1" applyFill="1" applyBorder="1"/>
    <xf numFmtId="0" fontId="129" fillId="0" borderId="24" xfId="0" applyFont="1" applyFill="1" applyBorder="1" applyAlignment="1">
      <alignment horizontal="center"/>
    </xf>
    <xf numFmtId="0" fontId="129" fillId="0" borderId="13" xfId="0" applyFont="1" applyFill="1" applyBorder="1" applyAlignment="1">
      <alignment horizontal="center"/>
    </xf>
    <xf numFmtId="9" fontId="129" fillId="0" borderId="27" xfId="0" applyNumberFormat="1" applyFont="1" applyFill="1" applyBorder="1"/>
    <xf numFmtId="0" fontId="0" fillId="0" borderId="0" xfId="0"/>
    <xf numFmtId="0" fontId="0" fillId="0" borderId="0" xfId="0"/>
    <xf numFmtId="0" fontId="129" fillId="0" borderId="0" xfId="0" applyFont="1" applyFill="1" applyAlignment="1">
      <alignment horizontal="center"/>
    </xf>
    <xf numFmtId="0" fontId="165" fillId="0" borderId="0" xfId="0" applyFont="1" applyFill="1" applyProtection="1">
      <protection hidden="1"/>
    </xf>
    <xf numFmtId="9" fontId="165" fillId="0" borderId="0" xfId="47" applyFont="1" applyFill="1" applyProtection="1">
      <protection hidden="1"/>
    </xf>
    <xf numFmtId="1" fontId="141" fillId="0" borderId="0" xfId="33" applyNumberFormat="1" applyFont="1" applyFill="1" applyBorder="1" applyAlignment="1" applyProtection="1">
      <alignment vertical="center"/>
      <protection hidden="1"/>
    </xf>
    <xf numFmtId="9" fontId="0" fillId="0" borderId="0" xfId="0" applyNumberFormat="1" applyFill="1"/>
    <xf numFmtId="9" fontId="165" fillId="0" borderId="0" xfId="0" applyNumberFormat="1" applyFont="1" applyFill="1" applyProtection="1">
      <protection hidden="1"/>
    </xf>
    <xf numFmtId="0" fontId="166" fillId="0" borderId="0" xfId="0" applyFont="1" applyFill="1" applyBorder="1" applyProtection="1">
      <protection hidden="1"/>
    </xf>
    <xf numFmtId="0" fontId="160" fillId="0" borderId="0" xfId="0" applyFont="1" applyFill="1"/>
    <xf numFmtId="0" fontId="160" fillId="0" borderId="0" xfId="0" applyFont="1"/>
    <xf numFmtId="0" fontId="166" fillId="0" borderId="0" xfId="0" applyFont="1" applyFill="1" applyAlignment="1">
      <alignment horizontal="left"/>
    </xf>
    <xf numFmtId="0" fontId="166" fillId="0" borderId="0" xfId="0" applyFont="1" applyFill="1" applyBorder="1" applyAlignment="1">
      <alignment horizontal="left"/>
    </xf>
    <xf numFmtId="0" fontId="138" fillId="0" borderId="0" xfId="0" applyFont="1"/>
    <xf numFmtId="0" fontId="160" fillId="0" borderId="0" xfId="0" applyFont="1" applyBorder="1" applyAlignment="1">
      <alignment vertical="center"/>
    </xf>
    <xf numFmtId="0" fontId="141" fillId="0" borderId="0" xfId="33" applyFont="1" applyFill="1" applyBorder="1" applyAlignment="1" applyProtection="1">
      <alignment vertical="center"/>
      <protection hidden="1"/>
    </xf>
    <xf numFmtId="0" fontId="167" fillId="0" borderId="0" xfId="0" applyFont="1" applyFill="1" applyBorder="1" applyProtection="1">
      <protection hidden="1"/>
    </xf>
    <xf numFmtId="0" fontId="0" fillId="0" borderId="0" xfId="0" applyFont="1"/>
    <xf numFmtId="0" fontId="167" fillId="0" borderId="0" xfId="0" applyFont="1" applyFill="1" applyAlignment="1">
      <alignment horizontal="left"/>
    </xf>
    <xf numFmtId="0" fontId="167" fillId="0" borderId="0" xfId="0" applyFont="1" applyFill="1" applyBorder="1" applyAlignment="1">
      <alignment horizontal="left"/>
    </xf>
    <xf numFmtId="0" fontId="138" fillId="0" borderId="71" xfId="0" applyFont="1" applyBorder="1" applyAlignment="1" applyProtection="1">
      <alignment horizontal="center"/>
      <protection hidden="1"/>
    </xf>
    <xf numFmtId="0" fontId="0" fillId="0" borderId="0" xfId="0"/>
    <xf numFmtId="0" fontId="129" fillId="0" borderId="0" xfId="0" applyFont="1" applyFill="1" applyAlignment="1">
      <alignment horizontal="center"/>
    </xf>
    <xf numFmtId="0" fontId="138" fillId="0" borderId="71" xfId="0" applyFont="1" applyBorder="1" applyAlignment="1" applyProtection="1">
      <alignment horizontal="center" vertical="center"/>
      <protection hidden="1"/>
    </xf>
    <xf numFmtId="1" fontId="49" fillId="35" borderId="0" xfId="33" applyNumberFormat="1" applyFont="1" applyFill="1" applyBorder="1" applyAlignment="1" applyProtection="1">
      <alignment vertical="center"/>
      <protection hidden="1"/>
    </xf>
    <xf numFmtId="9" fontId="129" fillId="0" borderId="0" xfId="0" applyNumberFormat="1" applyFont="1" applyFill="1" applyAlignment="1">
      <alignment horizontal="center"/>
    </xf>
    <xf numFmtId="0" fontId="26" fillId="37" borderId="50" xfId="3" applyFont="1" applyFill="1" applyBorder="1" applyAlignment="1">
      <alignment vertical="center"/>
    </xf>
    <xf numFmtId="0" fontId="26" fillId="37" borderId="67" xfId="3" applyFont="1" applyFill="1" applyBorder="1" applyAlignment="1">
      <alignment vertical="center"/>
    </xf>
    <xf numFmtId="0" fontId="26" fillId="37" borderId="0" xfId="3" applyFont="1" applyFill="1" applyBorder="1" applyAlignment="1">
      <alignment vertical="center"/>
    </xf>
    <xf numFmtId="0" fontId="26" fillId="37" borderId="68" xfId="3" applyFont="1" applyFill="1" applyBorder="1" applyAlignment="1">
      <alignment vertical="center"/>
    </xf>
    <xf numFmtId="0" fontId="138" fillId="37" borderId="64" xfId="0" applyFont="1" applyFill="1" applyBorder="1" applyAlignment="1"/>
    <xf numFmtId="0" fontId="138" fillId="0" borderId="36" xfId="0" applyFont="1" applyBorder="1" applyAlignment="1" applyProtection="1">
      <alignment horizontal="center" vertical="center"/>
      <protection hidden="1"/>
    </xf>
    <xf numFmtId="9" fontId="50" fillId="0" borderId="0" xfId="0" applyNumberFormat="1" applyFont="1"/>
    <xf numFmtId="0" fontId="50" fillId="0" borderId="0" xfId="0" applyFont="1"/>
    <xf numFmtId="0" fontId="0" fillId="0" borderId="0" xfId="0"/>
    <xf numFmtId="0" fontId="129" fillId="0" borderId="0" xfId="0" applyFont="1" applyFill="1" applyAlignment="1">
      <alignment horizontal="center"/>
    </xf>
    <xf numFmtId="2" fontId="0" fillId="0" borderId="0" xfId="0" applyNumberFormat="1" applyFill="1"/>
    <xf numFmtId="2" fontId="6" fillId="0" borderId="0" xfId="0" applyNumberFormat="1" applyFont="1" applyFill="1"/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112" fillId="0" borderId="0" xfId="33" applyFont="1" applyFill="1" applyBorder="1" applyAlignment="1" applyProtection="1">
      <alignment horizontal="center"/>
      <protection locked="0"/>
    </xf>
    <xf numFmtId="1" fontId="71" fillId="0" borderId="84" xfId="47" applyNumberFormat="1" applyFont="1" applyBorder="1" applyAlignment="1" applyProtection="1">
      <alignment horizontal="center"/>
      <protection hidden="1"/>
    </xf>
    <xf numFmtId="2" fontId="130" fillId="0" borderId="71" xfId="13" applyNumberFormat="1" applyFont="1" applyFill="1" applyBorder="1" applyAlignment="1" applyProtection="1">
      <alignment horizontal="center" vertical="center"/>
      <protection hidden="1"/>
    </xf>
    <xf numFmtId="0" fontId="169" fillId="0" borderId="0" xfId="33" applyFont="1" applyFill="1" applyBorder="1" applyAlignment="1" applyProtection="1">
      <protection locked="0"/>
    </xf>
    <xf numFmtId="0" fontId="146" fillId="0" borderId="0" xfId="33" applyFont="1" applyFill="1" applyBorder="1" applyProtection="1">
      <protection locked="0"/>
    </xf>
    <xf numFmtId="0" fontId="112" fillId="0" borderId="0" xfId="33" applyFont="1" applyFill="1" applyBorder="1" applyAlignment="1" applyProtection="1">
      <alignment horizontal="center"/>
      <protection hidden="1"/>
    </xf>
    <xf numFmtId="0" fontId="15" fillId="0" borderId="0" xfId="0" applyFont="1" applyFill="1" applyAlignment="1">
      <alignment horizontal="center"/>
    </xf>
    <xf numFmtId="0" fontId="55" fillId="0" borderId="0" xfId="0" applyFont="1" applyFill="1" applyAlignment="1">
      <alignment horizontal="center"/>
    </xf>
    <xf numFmtId="10" fontId="0" fillId="0" borderId="0" xfId="0" applyNumberFormat="1" applyFill="1" applyAlignment="1">
      <alignment horizontal="center"/>
    </xf>
    <xf numFmtId="2" fontId="6" fillId="0" borderId="0" xfId="0" applyNumberFormat="1" applyFont="1" applyFill="1" applyAlignment="1">
      <alignment horizontal="center"/>
    </xf>
    <xf numFmtId="166" fontId="6" fillId="0" borderId="0" xfId="0" applyNumberFormat="1" applyFont="1" applyFill="1" applyAlignment="1">
      <alignment horizontal="center"/>
    </xf>
    <xf numFmtId="167" fontId="6" fillId="0" borderId="0" xfId="0" applyNumberFormat="1" applyFont="1" applyFill="1" applyAlignment="1">
      <alignment horizontal="center"/>
    </xf>
    <xf numFmtId="9" fontId="3" fillId="0" borderId="0" xfId="47" applyFill="1" applyAlignment="1">
      <alignment horizontal="center"/>
    </xf>
    <xf numFmtId="2" fontId="0" fillId="0" borderId="0" xfId="0" applyNumberFormat="1" applyFill="1" applyAlignment="1">
      <alignment horizontal="center"/>
    </xf>
    <xf numFmtId="10" fontId="34" fillId="0" borderId="0" xfId="33" applyNumberFormat="1" applyFill="1" applyBorder="1" applyProtection="1">
      <protection hidden="1"/>
    </xf>
    <xf numFmtId="0" fontId="16" fillId="0" borderId="0" xfId="0" applyFont="1" applyFill="1" applyAlignment="1">
      <alignment horizontal="center"/>
    </xf>
    <xf numFmtId="10" fontId="63" fillId="0" borderId="0" xfId="25" applyNumberFormat="1" applyFont="1" applyFill="1" applyAlignment="1" applyProtection="1">
      <alignment horizontal="center"/>
      <protection hidden="1"/>
    </xf>
    <xf numFmtId="0" fontId="0" fillId="0" borderId="13" xfId="0" applyFill="1" applyBorder="1" applyAlignment="1">
      <alignment horizontal="center"/>
    </xf>
    <xf numFmtId="0" fontId="17" fillId="0" borderId="13" xfId="0" applyFont="1" applyFill="1" applyBorder="1" applyAlignment="1">
      <alignment horizont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>
      <alignment horizontal="center" vertical="center"/>
    </xf>
    <xf numFmtId="0" fontId="15" fillId="0" borderId="11" xfId="0" applyFont="1" applyFill="1" applyBorder="1" applyAlignment="1">
      <alignment vertical="center"/>
    </xf>
    <xf numFmtId="0" fontId="15" fillId="0" borderId="25" xfId="0" applyFont="1" applyFill="1" applyBorder="1" applyAlignment="1">
      <alignment vertical="center"/>
    </xf>
    <xf numFmtId="9" fontId="0" fillId="0" borderId="0" xfId="0" applyNumberFormat="1" applyFill="1" applyAlignment="1">
      <alignment horizontal="center"/>
    </xf>
    <xf numFmtId="9" fontId="11" fillId="0" borderId="0" xfId="0" applyNumberFormat="1" applyFont="1" applyFill="1" applyAlignment="1">
      <alignment horizontal="center"/>
    </xf>
    <xf numFmtId="0" fontId="15" fillId="0" borderId="29" xfId="0" applyFont="1" applyFill="1" applyBorder="1" applyAlignment="1">
      <alignment vertical="center"/>
    </xf>
    <xf numFmtId="0" fontId="11" fillId="0" borderId="0" xfId="0" applyFont="1" applyFill="1" applyAlignment="1">
      <alignment horizontal="center" vertical="center"/>
    </xf>
    <xf numFmtId="10" fontId="54" fillId="0" borderId="0" xfId="10" applyNumberFormat="1" applyFont="1" applyFill="1" applyAlignment="1" applyProtection="1">
      <alignment horizontal="center"/>
      <protection hidden="1"/>
    </xf>
    <xf numFmtId="10" fontId="11" fillId="0" borderId="0" xfId="0" applyNumberFormat="1" applyFont="1" applyFill="1" applyAlignment="1">
      <alignment horizontal="center" vertical="center"/>
    </xf>
    <xf numFmtId="0" fontId="0" fillId="6" borderId="0" xfId="0" applyFont="1" applyFill="1"/>
    <xf numFmtId="0" fontId="0" fillId="0" borderId="20" xfId="0" applyFont="1" applyFill="1" applyBorder="1" applyAlignment="1">
      <alignment horizontal="center"/>
    </xf>
    <xf numFmtId="0" fontId="0" fillId="0" borderId="21" xfId="0" applyFont="1" applyFill="1" applyBorder="1" applyAlignment="1">
      <alignment horizontal="center"/>
    </xf>
    <xf numFmtId="0" fontId="0" fillId="0" borderId="22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0" fillId="0" borderId="14" xfId="0" applyFont="1" applyFill="1" applyBorder="1"/>
    <xf numFmtId="2" fontId="0" fillId="0" borderId="0" xfId="0" applyNumberFormat="1" applyFont="1" applyFill="1" applyBorder="1"/>
    <xf numFmtId="2" fontId="0" fillId="0" borderId="15" xfId="0" applyNumberFormat="1" applyFont="1" applyFill="1" applyBorder="1"/>
    <xf numFmtId="0" fontId="0" fillId="0" borderId="15" xfId="0" applyFont="1" applyFill="1" applyBorder="1"/>
    <xf numFmtId="0" fontId="0" fillId="0" borderId="16" xfId="0" applyFont="1" applyFill="1" applyBorder="1"/>
    <xf numFmtId="0" fontId="0" fillId="0" borderId="17" xfId="0" applyFont="1" applyFill="1" applyBorder="1"/>
    <xf numFmtId="2" fontId="0" fillId="0" borderId="17" xfId="0" applyNumberFormat="1" applyFont="1" applyFill="1" applyBorder="1"/>
    <xf numFmtId="2" fontId="0" fillId="0" borderId="18" xfId="0" applyNumberFormat="1" applyFont="1" applyFill="1" applyBorder="1"/>
    <xf numFmtId="0" fontId="0" fillId="0" borderId="0" xfId="0" applyAlignment="1"/>
    <xf numFmtId="0" fontId="0" fillId="0" borderId="0" xfId="0" applyAlignment="1"/>
    <xf numFmtId="0" fontId="0" fillId="0" borderId="0" xfId="0"/>
    <xf numFmtId="0" fontId="26" fillId="37" borderId="59" xfId="3" applyFont="1" applyFill="1" applyBorder="1" applyAlignment="1">
      <alignment horizontal="center" vertical="center"/>
    </xf>
    <xf numFmtId="0" fontId="26" fillId="37" borderId="50" xfId="3" applyFont="1" applyFill="1" applyBorder="1" applyAlignment="1">
      <alignment horizontal="center" vertical="center"/>
    </xf>
    <xf numFmtId="0" fontId="164" fillId="19" borderId="51" xfId="0" applyFont="1" applyFill="1" applyBorder="1" applyAlignment="1" applyProtection="1">
      <alignment horizontal="center"/>
      <protection locked="0"/>
    </xf>
    <xf numFmtId="0" fontId="164" fillId="19" borderId="52" xfId="0" applyFont="1" applyFill="1" applyBorder="1" applyAlignment="1" applyProtection="1">
      <alignment horizontal="center"/>
      <protection locked="0"/>
    </xf>
    <xf numFmtId="0" fontId="164" fillId="19" borderId="53" xfId="0" applyFont="1" applyFill="1" applyBorder="1" applyAlignment="1" applyProtection="1">
      <alignment horizontal="center"/>
      <protection locked="0"/>
    </xf>
    <xf numFmtId="0" fontId="164" fillId="19" borderId="54" xfId="0" applyFont="1" applyFill="1" applyBorder="1" applyAlignment="1" applyProtection="1">
      <alignment horizontal="center"/>
      <protection locked="0"/>
    </xf>
    <xf numFmtId="0" fontId="164" fillId="19" borderId="0" xfId="0" applyFont="1" applyFill="1" applyBorder="1" applyAlignment="1" applyProtection="1">
      <alignment horizontal="center"/>
      <protection locked="0"/>
    </xf>
    <xf numFmtId="0" fontId="164" fillId="19" borderId="55" xfId="0" applyFont="1" applyFill="1" applyBorder="1" applyAlignment="1" applyProtection="1">
      <alignment horizontal="center"/>
      <protection locked="0"/>
    </xf>
    <xf numFmtId="0" fontId="164" fillId="19" borderId="54" xfId="0" applyFont="1" applyFill="1" applyBorder="1" applyAlignment="1" applyProtection="1">
      <alignment horizontal="center" vertical="center"/>
      <protection locked="0"/>
    </xf>
    <xf numFmtId="0" fontId="164" fillId="19" borderId="0" xfId="0" applyFont="1" applyFill="1" applyBorder="1" applyAlignment="1" applyProtection="1">
      <alignment horizontal="center" vertical="center"/>
      <protection locked="0"/>
    </xf>
    <xf numFmtId="0" fontId="164" fillId="19" borderId="55" xfId="0" applyFont="1" applyFill="1" applyBorder="1" applyAlignment="1" applyProtection="1">
      <alignment horizontal="center" vertical="center"/>
      <protection locked="0"/>
    </xf>
    <xf numFmtId="0" fontId="135" fillId="0" borderId="56" xfId="0" applyFont="1" applyFill="1" applyBorder="1" applyAlignment="1" applyProtection="1">
      <alignment horizontal="center" vertical="center"/>
      <protection locked="0"/>
    </xf>
    <xf numFmtId="0" fontId="135" fillId="0" borderId="57" xfId="0" applyFont="1" applyFill="1" applyBorder="1" applyAlignment="1" applyProtection="1">
      <alignment horizontal="center" vertical="center"/>
      <protection locked="0"/>
    </xf>
    <xf numFmtId="0" fontId="135" fillId="0" borderId="58" xfId="0" applyFont="1" applyFill="1" applyBorder="1" applyAlignment="1" applyProtection="1">
      <alignment horizontal="center" vertical="center"/>
      <protection locked="0"/>
    </xf>
    <xf numFmtId="0" fontId="26" fillId="37" borderId="0" xfId="3" applyFont="1" applyFill="1" applyBorder="1" applyAlignment="1">
      <alignment horizontal="center" vertical="center"/>
    </xf>
    <xf numFmtId="0" fontId="26" fillId="37" borderId="68" xfId="3" applyFont="1" applyFill="1" applyBorder="1" applyAlignment="1">
      <alignment horizontal="center" vertical="center"/>
    </xf>
    <xf numFmtId="0" fontId="138" fillId="37" borderId="65" xfId="0" applyFont="1" applyFill="1" applyBorder="1" applyAlignment="1">
      <alignment horizontal="center"/>
    </xf>
    <xf numFmtId="0" fontId="138" fillId="37" borderId="66" xfId="0" applyFont="1" applyFill="1" applyBorder="1" applyAlignment="1">
      <alignment horizontal="center"/>
    </xf>
    <xf numFmtId="0" fontId="138" fillId="37" borderId="54" xfId="0" applyFont="1" applyFill="1" applyBorder="1" applyAlignment="1">
      <alignment horizontal="center"/>
    </xf>
    <xf numFmtId="0" fontId="138" fillId="37" borderId="0" xfId="0" applyFont="1" applyFill="1" applyBorder="1" applyAlignment="1">
      <alignment horizontal="center"/>
    </xf>
    <xf numFmtId="0" fontId="138" fillId="37" borderId="63" xfId="0" applyFont="1" applyFill="1" applyBorder="1" applyAlignment="1">
      <alignment horizontal="center"/>
    </xf>
    <xf numFmtId="0" fontId="138" fillId="37" borderId="64" xfId="0" applyFont="1" applyFill="1" applyBorder="1" applyAlignment="1">
      <alignment horizontal="center"/>
    </xf>
    <xf numFmtId="0" fontId="26" fillId="37" borderId="64" xfId="3" applyFont="1" applyFill="1" applyBorder="1" applyAlignment="1">
      <alignment horizontal="left" vertical="center" indent="1"/>
    </xf>
    <xf numFmtId="0" fontId="26" fillId="37" borderId="69" xfId="3" applyFont="1" applyFill="1" applyBorder="1" applyAlignment="1">
      <alignment horizontal="left" vertical="center" indent="1"/>
    </xf>
    <xf numFmtId="0" fontId="138" fillId="37" borderId="68" xfId="0" applyFont="1" applyFill="1" applyBorder="1" applyAlignment="1">
      <alignment horizontal="center"/>
    </xf>
    <xf numFmtId="0" fontId="1" fillId="37" borderId="54" xfId="3" applyFont="1" applyFill="1" applyBorder="1" applyAlignment="1">
      <alignment horizontal="left" vertical="center" indent="1"/>
    </xf>
    <xf numFmtId="0" fontId="1" fillId="37" borderId="0" xfId="3" applyFont="1" applyFill="1" applyBorder="1" applyAlignment="1">
      <alignment horizontal="left" vertical="center" indent="1"/>
    </xf>
    <xf numFmtId="0" fontId="1" fillId="37" borderId="63" xfId="3" applyFont="1" applyFill="1" applyBorder="1" applyAlignment="1">
      <alignment horizontal="left" vertical="center" indent="1"/>
    </xf>
    <xf numFmtId="0" fontId="1" fillId="37" borderId="64" xfId="3" applyFont="1" applyFill="1" applyBorder="1" applyAlignment="1">
      <alignment horizontal="left" vertical="center" indent="1"/>
    </xf>
    <xf numFmtId="0" fontId="61" fillId="0" borderId="0" xfId="33" applyFont="1" applyFill="1" applyBorder="1" applyAlignment="1" applyProtection="1">
      <alignment horizontal="center" vertical="center"/>
    </xf>
    <xf numFmtId="0" fontId="61" fillId="0" borderId="0" xfId="33" applyFont="1" applyFill="1" applyBorder="1" applyAlignment="1" applyProtection="1">
      <alignment horizontal="right" vertical="center" indent="1"/>
    </xf>
    <xf numFmtId="0" fontId="64" fillId="0" borderId="13" xfId="25" applyFont="1" applyFill="1" applyBorder="1" applyAlignment="1" applyProtection="1">
      <alignment horizontal="center"/>
      <protection hidden="1"/>
    </xf>
    <xf numFmtId="0" fontId="78" fillId="0" borderId="0" xfId="25" applyFont="1" applyFill="1" applyBorder="1" applyAlignment="1" applyProtection="1">
      <alignment horizontal="center" wrapText="1"/>
      <protection hidden="1"/>
    </xf>
    <xf numFmtId="0" fontId="66" fillId="0" borderId="27" xfId="25" applyFont="1" applyFill="1" applyBorder="1" applyAlignment="1" applyProtection="1">
      <alignment horizontal="center"/>
      <protection hidden="1"/>
    </xf>
    <xf numFmtId="0" fontId="66" fillId="0" borderId="28" xfId="25" applyFont="1" applyFill="1" applyBorder="1" applyAlignment="1" applyProtection="1">
      <alignment horizontal="center"/>
      <protection hidden="1"/>
    </xf>
    <xf numFmtId="0" fontId="64" fillId="0" borderId="27" xfId="25" applyFont="1" applyFill="1" applyBorder="1" applyAlignment="1" applyProtection="1">
      <alignment horizontal="center"/>
      <protection hidden="1"/>
    </xf>
    <xf numFmtId="0" fontId="64" fillId="0" borderId="31" xfId="25" applyFont="1" applyFill="1" applyBorder="1" applyAlignment="1" applyProtection="1">
      <alignment horizontal="center"/>
      <protection hidden="1"/>
    </xf>
    <xf numFmtId="0" fontId="64" fillId="0" borderId="28" xfId="25" applyFont="1" applyFill="1" applyBorder="1" applyAlignment="1" applyProtection="1">
      <alignment horizontal="center"/>
      <protection hidden="1"/>
    </xf>
    <xf numFmtId="166" fontId="79" fillId="0" borderId="30" xfId="25" applyNumberFormat="1" applyFont="1" applyFill="1" applyBorder="1" applyAlignment="1" applyProtection="1">
      <alignment horizontal="center"/>
      <protection hidden="1"/>
    </xf>
    <xf numFmtId="166" fontId="79" fillId="0" borderId="0" xfId="25" applyNumberFormat="1" applyFont="1" applyFill="1" applyAlignment="1" applyProtection="1">
      <alignment horizontal="center"/>
      <protection hidden="1"/>
    </xf>
    <xf numFmtId="0" fontId="80" fillId="0" borderId="10" xfId="25" applyFont="1" applyFill="1" applyBorder="1" applyAlignment="1" applyProtection="1">
      <alignment horizontal="center"/>
      <protection hidden="1"/>
    </xf>
    <xf numFmtId="0" fontId="80" fillId="0" borderId="0" xfId="25" applyFont="1" applyFill="1" applyBorder="1" applyAlignment="1" applyProtection="1">
      <alignment horizontal="center"/>
      <protection hidden="1"/>
    </xf>
    <xf numFmtId="1" fontId="81" fillId="0" borderId="30" xfId="25" applyNumberFormat="1" applyFont="1" applyFill="1" applyBorder="1" applyAlignment="1" applyProtection="1">
      <alignment horizontal="center"/>
      <protection hidden="1"/>
    </xf>
    <xf numFmtId="1" fontId="81" fillId="0" borderId="0" xfId="25" applyNumberFormat="1" applyFont="1" applyFill="1" applyBorder="1" applyAlignment="1" applyProtection="1">
      <alignment horizontal="center"/>
      <protection hidden="1"/>
    </xf>
    <xf numFmtId="1" fontId="81" fillId="0" borderId="26" xfId="25" applyNumberFormat="1" applyFont="1" applyFill="1" applyBorder="1" applyAlignment="1" applyProtection="1">
      <alignment horizontal="center"/>
      <protection hidden="1"/>
    </xf>
    <xf numFmtId="1" fontId="81" fillId="0" borderId="12" xfId="25" applyNumberFormat="1" applyFont="1" applyFill="1" applyBorder="1" applyAlignment="1" applyProtection="1">
      <alignment horizontal="center"/>
      <protection hidden="1"/>
    </xf>
    <xf numFmtId="0" fontId="82" fillId="0" borderId="0" xfId="25" applyFont="1" applyFill="1" applyAlignment="1" applyProtection="1">
      <alignment horizontal="center"/>
      <protection hidden="1"/>
    </xf>
    <xf numFmtId="0" fontId="83" fillId="0" borderId="30" xfId="25" applyFont="1" applyFill="1" applyBorder="1" applyAlignment="1" applyProtection="1">
      <alignment horizontal="center"/>
      <protection hidden="1"/>
    </xf>
    <xf numFmtId="0" fontId="83" fillId="0" borderId="0" xfId="25" applyFon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87" fillId="44" borderId="45" xfId="68" applyFill="1" applyBorder="1" applyAlignment="1" applyProtection="1">
      <alignment horizontal="center" vertical="center" wrapText="1"/>
    </xf>
    <xf numFmtId="0" fontId="87" fillId="44" borderId="46" xfId="68" applyFill="1" applyBorder="1" applyAlignment="1" applyProtection="1">
      <alignment horizontal="center" vertical="center" wrapText="1"/>
    </xf>
    <xf numFmtId="0" fontId="98" fillId="25" borderId="45" xfId="0" applyFont="1" applyFill="1" applyBorder="1" applyAlignment="1">
      <alignment horizontal="center" vertical="center" wrapText="1"/>
    </xf>
    <xf numFmtId="0" fontId="98" fillId="25" borderId="46" xfId="0" applyFont="1" applyFill="1" applyBorder="1" applyAlignment="1">
      <alignment horizontal="center" vertical="center" wrapText="1"/>
    </xf>
    <xf numFmtId="0" fontId="87" fillId="25" borderId="45" xfId="68" applyFill="1" applyBorder="1" applyAlignment="1" applyProtection="1">
      <alignment horizontal="center" vertical="center" wrapText="1"/>
    </xf>
    <xf numFmtId="0" fontId="87" fillId="25" borderId="46" xfId="68" applyFill="1" applyBorder="1" applyAlignment="1" applyProtection="1">
      <alignment horizontal="center" vertical="center" wrapText="1"/>
    </xf>
    <xf numFmtId="0" fontId="87" fillId="58" borderId="45" xfId="68" applyFill="1" applyBorder="1" applyAlignment="1" applyProtection="1">
      <alignment horizontal="center" vertical="center" wrapText="1"/>
    </xf>
    <xf numFmtId="0" fontId="87" fillId="58" borderId="46" xfId="68" applyFill="1" applyBorder="1" applyAlignment="1" applyProtection="1">
      <alignment horizontal="center" vertical="center" wrapText="1"/>
    </xf>
    <xf numFmtId="0" fontId="87" fillId="39" borderId="45" xfId="68" applyFill="1" applyBorder="1" applyAlignment="1" applyProtection="1">
      <alignment horizontal="center" vertical="center" wrapText="1"/>
    </xf>
    <xf numFmtId="0" fontId="87" fillId="39" borderId="46" xfId="68" applyFill="1" applyBorder="1" applyAlignment="1" applyProtection="1">
      <alignment horizontal="center" vertical="center" wrapText="1"/>
    </xf>
    <xf numFmtId="0" fontId="87" fillId="59" borderId="45" xfId="68" applyFill="1" applyBorder="1" applyAlignment="1" applyProtection="1">
      <alignment horizontal="center" vertical="center" wrapText="1"/>
    </xf>
    <xf numFmtId="0" fontId="87" fillId="59" borderId="46" xfId="68" applyFill="1" applyBorder="1" applyAlignment="1" applyProtection="1">
      <alignment horizontal="center" vertical="center" wrapText="1"/>
    </xf>
    <xf numFmtId="0" fontId="87" fillId="57" borderId="45" xfId="68" applyFill="1" applyBorder="1" applyAlignment="1" applyProtection="1">
      <alignment horizontal="center" vertical="center" wrapText="1"/>
    </xf>
    <xf numFmtId="0" fontId="87" fillId="57" borderId="46" xfId="68" applyFill="1" applyBorder="1" applyAlignment="1" applyProtection="1">
      <alignment horizontal="center" vertical="center" wrapText="1"/>
    </xf>
    <xf numFmtId="0" fontId="87" fillId="38" borderId="45" xfId="68" applyFill="1" applyBorder="1" applyAlignment="1" applyProtection="1">
      <alignment horizontal="center" vertical="center" wrapText="1"/>
    </xf>
    <xf numFmtId="0" fontId="87" fillId="38" borderId="46" xfId="68" applyFill="1" applyBorder="1" applyAlignment="1" applyProtection="1">
      <alignment horizontal="center" vertical="center" wrapText="1"/>
    </xf>
    <xf numFmtId="0" fontId="87" fillId="56" borderId="45" xfId="68" applyFill="1" applyBorder="1" applyAlignment="1" applyProtection="1">
      <alignment horizontal="center" vertical="center" wrapText="1"/>
    </xf>
    <xf numFmtId="0" fontId="87" fillId="56" borderId="46" xfId="68" applyFill="1" applyBorder="1" applyAlignment="1" applyProtection="1">
      <alignment horizontal="center" vertical="center" wrapText="1"/>
    </xf>
    <xf numFmtId="0" fontId="87" fillId="55" borderId="45" xfId="68" applyFill="1" applyBorder="1" applyAlignment="1" applyProtection="1">
      <alignment horizontal="center" vertical="center" wrapText="1"/>
    </xf>
    <xf numFmtId="0" fontId="87" fillId="55" borderId="46" xfId="68" applyFill="1" applyBorder="1" applyAlignment="1" applyProtection="1">
      <alignment horizontal="center" vertical="center" wrapText="1"/>
    </xf>
    <xf numFmtId="0" fontId="87" fillId="47" borderId="45" xfId="68" applyFill="1" applyBorder="1" applyAlignment="1" applyProtection="1">
      <alignment horizontal="center" vertical="center" wrapText="1"/>
    </xf>
    <xf numFmtId="0" fontId="87" fillId="47" borderId="46" xfId="68" applyFill="1" applyBorder="1" applyAlignment="1" applyProtection="1">
      <alignment horizontal="center" vertical="center" wrapText="1"/>
    </xf>
    <xf numFmtId="0" fontId="87" fillId="42" borderId="45" xfId="68" applyFill="1" applyBorder="1" applyAlignment="1" applyProtection="1">
      <alignment horizontal="center" vertical="center" wrapText="1"/>
    </xf>
    <xf numFmtId="0" fontId="87" fillId="42" borderId="46" xfId="68" applyFill="1" applyBorder="1" applyAlignment="1" applyProtection="1">
      <alignment horizontal="center" vertical="center" wrapText="1"/>
    </xf>
    <xf numFmtId="0" fontId="87" fillId="40" borderId="45" xfId="68" applyFill="1" applyBorder="1" applyAlignment="1" applyProtection="1">
      <alignment horizontal="center" vertical="center" wrapText="1"/>
    </xf>
    <xf numFmtId="0" fontId="87" fillId="40" borderId="46" xfId="68" applyFill="1" applyBorder="1" applyAlignment="1" applyProtection="1">
      <alignment horizontal="center" vertical="center" wrapText="1"/>
    </xf>
    <xf numFmtId="0" fontId="87" fillId="41" borderId="45" xfId="68" applyFill="1" applyBorder="1" applyAlignment="1" applyProtection="1">
      <alignment horizontal="center" vertical="center" wrapText="1"/>
    </xf>
    <xf numFmtId="0" fontId="87" fillId="41" borderId="46" xfId="68" applyFill="1" applyBorder="1" applyAlignment="1" applyProtection="1">
      <alignment horizontal="center" vertical="center" wrapText="1"/>
    </xf>
    <xf numFmtId="0" fontId="87" fillId="45" borderId="45" xfId="68" applyFill="1" applyBorder="1" applyAlignment="1" applyProtection="1">
      <alignment horizontal="center" vertical="center" wrapText="1"/>
    </xf>
    <xf numFmtId="0" fontId="87" fillId="45" borderId="46" xfId="68" applyFill="1" applyBorder="1" applyAlignment="1" applyProtection="1">
      <alignment horizontal="center" vertical="center" wrapText="1"/>
    </xf>
    <xf numFmtId="0" fontId="87" fillId="46" borderId="45" xfId="68" applyFill="1" applyBorder="1" applyAlignment="1" applyProtection="1">
      <alignment horizontal="center" vertical="center" wrapText="1"/>
    </xf>
    <xf numFmtId="0" fontId="87" fillId="46" borderId="46" xfId="68" applyFill="1" applyBorder="1" applyAlignment="1" applyProtection="1">
      <alignment horizontal="center" vertical="center" wrapText="1"/>
    </xf>
    <xf numFmtId="0" fontId="87" fillId="48" borderId="45" xfId="68" applyFill="1" applyBorder="1" applyAlignment="1" applyProtection="1">
      <alignment horizontal="center" vertical="center" wrapText="1"/>
    </xf>
    <xf numFmtId="0" fontId="87" fillId="48" borderId="46" xfId="68" applyFill="1" applyBorder="1" applyAlignment="1" applyProtection="1">
      <alignment horizontal="center" vertical="center" wrapText="1"/>
    </xf>
    <xf numFmtId="0" fontId="87" fillId="49" borderId="45" xfId="68" applyFill="1" applyBorder="1" applyAlignment="1" applyProtection="1">
      <alignment horizontal="center" vertical="center" wrapText="1"/>
    </xf>
    <xf numFmtId="0" fontId="87" fillId="49" borderId="46" xfId="68" applyFill="1" applyBorder="1" applyAlignment="1" applyProtection="1">
      <alignment horizontal="center" vertical="center" wrapText="1"/>
    </xf>
    <xf numFmtId="0" fontId="87" fillId="50" borderId="45" xfId="68" applyFill="1" applyBorder="1" applyAlignment="1" applyProtection="1">
      <alignment horizontal="center" vertical="center" wrapText="1"/>
    </xf>
    <xf numFmtId="0" fontId="87" fillId="50" borderId="46" xfId="68" applyFill="1" applyBorder="1" applyAlignment="1" applyProtection="1">
      <alignment horizontal="center" vertical="center" wrapText="1"/>
    </xf>
    <xf numFmtId="0" fontId="87" fillId="51" borderId="45" xfId="68" applyFill="1" applyBorder="1" applyAlignment="1" applyProtection="1">
      <alignment horizontal="center" vertical="center" wrapText="1"/>
    </xf>
    <xf numFmtId="0" fontId="87" fillId="51" borderId="46" xfId="68" applyFill="1" applyBorder="1" applyAlignment="1" applyProtection="1">
      <alignment horizontal="center" vertical="center" wrapText="1"/>
    </xf>
    <xf numFmtId="0" fontId="87" fillId="52" borderId="45" xfId="68" applyFill="1" applyBorder="1" applyAlignment="1" applyProtection="1">
      <alignment horizontal="center" vertical="center" wrapText="1"/>
    </xf>
    <xf numFmtId="0" fontId="87" fillId="52" borderId="46" xfId="68" applyFill="1" applyBorder="1" applyAlignment="1" applyProtection="1">
      <alignment horizontal="center" vertical="center" wrapText="1"/>
    </xf>
    <xf numFmtId="0" fontId="87" fillId="53" borderId="45" xfId="68" applyFill="1" applyBorder="1" applyAlignment="1" applyProtection="1">
      <alignment horizontal="center" vertical="center" wrapText="1"/>
    </xf>
    <xf numFmtId="0" fontId="87" fillId="53" borderId="46" xfId="68" applyFill="1" applyBorder="1" applyAlignment="1" applyProtection="1">
      <alignment horizontal="center" vertical="center" wrapText="1"/>
    </xf>
    <xf numFmtId="0" fontId="76" fillId="22" borderId="0" xfId="12" applyFont="1" applyFill="1" applyAlignment="1">
      <alignment horizontal="center" vertical="center"/>
    </xf>
    <xf numFmtId="0" fontId="0" fillId="0" borderId="0" xfId="0" applyAlignment="1"/>
    <xf numFmtId="2" fontId="77" fillId="23" borderId="0" xfId="12" applyNumberFormat="1" applyFont="1" applyFill="1" applyAlignment="1">
      <alignment horizontal="center" vertical="center"/>
    </xf>
    <xf numFmtId="0" fontId="77" fillId="23" borderId="0" xfId="12" applyFont="1" applyFill="1" applyAlignment="1">
      <alignment horizontal="center" vertical="center"/>
    </xf>
    <xf numFmtId="0" fontId="43" fillId="12" borderId="10" xfId="0" applyFont="1" applyFill="1" applyBorder="1" applyAlignment="1">
      <alignment horizontal="center"/>
    </xf>
    <xf numFmtId="0" fontId="43" fillId="12" borderId="0" xfId="0" applyFont="1" applyFill="1" applyBorder="1" applyAlignment="1">
      <alignment horizontal="center"/>
    </xf>
    <xf numFmtId="0" fontId="0" fillId="0" borderId="12" xfId="0" applyBorder="1" applyAlignment="1"/>
    <xf numFmtId="0" fontId="0" fillId="0" borderId="0" xfId="0" applyBorder="1" applyAlignment="1">
      <alignment horizontal="center"/>
    </xf>
    <xf numFmtId="0" fontId="0" fillId="0" borderId="0" xfId="0"/>
    <xf numFmtId="0" fontId="41" fillId="12" borderId="0" xfId="0" applyFont="1" applyFill="1" applyBorder="1" applyAlignment="1">
      <alignment horizontal="center"/>
    </xf>
    <xf numFmtId="9" fontId="10" fillId="14" borderId="0" xfId="47" applyFont="1" applyFill="1" applyBorder="1" applyAlignment="1">
      <alignment horizontal="center"/>
    </xf>
    <xf numFmtId="0" fontId="43" fillId="12" borderId="29" xfId="0" applyFont="1" applyFill="1" applyBorder="1" applyAlignment="1">
      <alignment horizontal="center"/>
    </xf>
    <xf numFmtId="0" fontId="43" fillId="12" borderId="30" xfId="0" applyFont="1" applyFill="1" applyBorder="1" applyAlignment="1">
      <alignment horizontal="center"/>
    </xf>
    <xf numFmtId="0" fontId="43" fillId="12" borderId="26" xfId="0" applyFont="1" applyFill="1" applyBorder="1" applyAlignment="1">
      <alignment horizontal="center"/>
    </xf>
    <xf numFmtId="0" fontId="42" fillId="13" borderId="0" xfId="0" applyFont="1" applyFill="1" applyBorder="1" applyAlignment="1">
      <alignment horizontal="center"/>
    </xf>
    <xf numFmtId="0" fontId="117" fillId="0" borderId="0" xfId="33" applyFont="1" applyFill="1" applyBorder="1" applyAlignment="1" applyProtection="1">
      <alignment horizontal="center"/>
      <protection hidden="1"/>
    </xf>
    <xf numFmtId="0" fontId="107" fillId="0" borderId="0" xfId="33" applyNumberFormat="1" applyFont="1" applyFill="1" applyBorder="1" applyAlignment="1" applyProtection="1">
      <alignment horizontal="center" vertical="center"/>
      <protection hidden="1"/>
    </xf>
    <xf numFmtId="0" fontId="72" fillId="28" borderId="71" xfId="25" applyFont="1" applyFill="1" applyBorder="1" applyAlignment="1" applyProtection="1">
      <alignment horizontal="center"/>
      <protection hidden="1"/>
    </xf>
    <xf numFmtId="0" fontId="26" fillId="28" borderId="79" xfId="33" applyFont="1" applyFill="1" applyBorder="1" applyAlignment="1" applyProtection="1">
      <alignment horizontal="center" vertical="center"/>
      <protection hidden="1"/>
    </xf>
    <xf numFmtId="0" fontId="100" fillId="0" borderId="0" xfId="33" applyFont="1" applyFill="1" applyBorder="1" applyAlignment="1" applyProtection="1">
      <alignment horizontal="center" vertical="center"/>
      <protection hidden="1"/>
    </xf>
    <xf numFmtId="0" fontId="117" fillId="28" borderId="84" xfId="25" applyFont="1" applyFill="1" applyBorder="1" applyAlignment="1" applyProtection="1">
      <alignment horizontal="center"/>
      <protection hidden="1"/>
    </xf>
    <xf numFmtId="0" fontId="117" fillId="28" borderId="85" xfId="25" applyFont="1" applyFill="1" applyBorder="1" applyAlignment="1" applyProtection="1">
      <alignment horizontal="center"/>
      <protection hidden="1"/>
    </xf>
    <xf numFmtId="0" fontId="117" fillId="28" borderId="72" xfId="25" applyFont="1" applyFill="1" applyBorder="1" applyAlignment="1" applyProtection="1">
      <alignment horizontal="center"/>
      <protection hidden="1"/>
    </xf>
    <xf numFmtId="0" fontId="112" fillId="0" borderId="0" xfId="33" applyFont="1" applyFill="1" applyBorder="1" applyAlignment="1" applyProtection="1">
      <alignment horizontal="center"/>
      <protection locked="0"/>
    </xf>
    <xf numFmtId="0" fontId="106" fillId="0" borderId="0" xfId="25" applyFont="1" applyFill="1" applyBorder="1" applyAlignment="1" applyProtection="1">
      <alignment horizontal="center" wrapText="1"/>
      <protection hidden="1"/>
    </xf>
    <xf numFmtId="0" fontId="141" fillId="29" borderId="86" xfId="33" applyFont="1" applyFill="1" applyBorder="1" applyAlignment="1" applyProtection="1">
      <alignment horizontal="center" vertical="center"/>
      <protection hidden="1"/>
    </xf>
    <xf numFmtId="0" fontId="141" fillId="29" borderId="87" xfId="33" applyFont="1" applyFill="1" applyBorder="1" applyAlignment="1" applyProtection="1">
      <alignment horizontal="center" vertical="center"/>
      <protection hidden="1"/>
    </xf>
    <xf numFmtId="0" fontId="26" fillId="28" borderId="71" xfId="33" applyFont="1" applyFill="1" applyBorder="1" applyAlignment="1" applyProtection="1">
      <alignment horizontal="center" vertical="center"/>
      <protection hidden="1"/>
    </xf>
    <xf numFmtId="0" fontId="26" fillId="28" borderId="71" xfId="66" applyFont="1" applyFill="1" applyBorder="1" applyAlignment="1" applyProtection="1">
      <alignment horizontal="center" vertical="center"/>
      <protection hidden="1"/>
    </xf>
    <xf numFmtId="0" fontId="112" fillId="19" borderId="0" xfId="33" applyFont="1" applyFill="1" applyBorder="1" applyAlignment="1" applyProtection="1">
      <alignment horizontal="center"/>
      <protection locked="0"/>
    </xf>
    <xf numFmtId="0" fontId="112" fillId="0" borderId="0" xfId="33" applyFont="1" applyFill="1" applyBorder="1" applyAlignment="1" applyProtection="1">
      <alignment horizontal="center"/>
      <protection hidden="1"/>
    </xf>
    <xf numFmtId="2" fontId="129" fillId="0" borderId="0" xfId="25" applyNumberFormat="1" applyFont="1" applyFill="1" applyBorder="1" applyAlignment="1" applyProtection="1">
      <alignment horizontal="center"/>
      <protection hidden="1"/>
    </xf>
    <xf numFmtId="9" fontId="141" fillId="30" borderId="86" xfId="33" applyNumberFormat="1" applyFont="1" applyFill="1" applyBorder="1" applyAlignment="1" applyProtection="1">
      <alignment horizontal="center" vertical="center"/>
      <protection hidden="1"/>
    </xf>
    <xf numFmtId="0" fontId="141" fillId="30" borderId="86" xfId="33" applyFont="1" applyFill="1" applyBorder="1" applyAlignment="1" applyProtection="1">
      <alignment horizontal="center" vertical="center"/>
      <protection hidden="1"/>
    </xf>
    <xf numFmtId="0" fontId="141" fillId="30" borderId="87" xfId="33" applyFont="1" applyFill="1" applyBorder="1" applyAlignment="1" applyProtection="1">
      <alignment horizontal="center" vertical="center"/>
      <protection hidden="1"/>
    </xf>
    <xf numFmtId="0" fontId="141" fillId="20" borderId="86" xfId="33" applyFont="1" applyFill="1" applyBorder="1" applyAlignment="1" applyProtection="1">
      <alignment horizontal="center" vertical="center"/>
      <protection hidden="1"/>
    </xf>
    <xf numFmtId="0" fontId="141" fillId="20" borderId="87" xfId="33" applyFont="1" applyFill="1" applyBorder="1" applyAlignment="1" applyProtection="1">
      <alignment horizontal="center" vertical="center"/>
      <protection hidden="1"/>
    </xf>
    <xf numFmtId="0" fontId="141" fillId="28" borderId="84" xfId="25" applyFont="1" applyFill="1" applyBorder="1" applyAlignment="1" applyProtection="1">
      <alignment horizontal="center"/>
      <protection hidden="1"/>
    </xf>
    <xf numFmtId="0" fontId="141" fillId="28" borderId="72" xfId="25" applyFont="1" applyFill="1" applyBorder="1" applyAlignment="1" applyProtection="1">
      <alignment horizontal="center"/>
      <protection hidden="1"/>
    </xf>
    <xf numFmtId="0" fontId="51" fillId="0" borderId="0" xfId="0" applyFont="1" applyAlignment="1">
      <alignment horizontal="left" vertical="center" indent="2"/>
    </xf>
    <xf numFmtId="0" fontId="51" fillId="0" borderId="49" xfId="0" applyFont="1" applyBorder="1" applyAlignment="1">
      <alignment horizontal="left" vertical="center" indent="2"/>
    </xf>
    <xf numFmtId="0" fontId="144" fillId="0" borderId="0" xfId="0" applyFont="1" applyBorder="1" applyAlignment="1">
      <alignment horizontal="center" vertical="center"/>
    </xf>
    <xf numFmtId="0" fontId="144" fillId="0" borderId="49" xfId="0" applyFont="1" applyBorder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129" fillId="0" borderId="13" xfId="0" applyFont="1" applyFill="1" applyBorder="1" applyAlignment="1">
      <alignment horizontal="center"/>
    </xf>
    <xf numFmtId="0" fontId="129" fillId="0" borderId="0" xfId="0" applyFont="1" applyFill="1" applyAlignment="1">
      <alignment horizontal="center"/>
    </xf>
    <xf numFmtId="0" fontId="129" fillId="0" borderId="27" xfId="0" applyFont="1" applyFill="1" applyBorder="1" applyAlignment="1">
      <alignment horizontal="center"/>
    </xf>
    <xf numFmtId="0" fontId="129" fillId="0" borderId="31" xfId="0" applyFont="1" applyFill="1" applyBorder="1" applyAlignment="1">
      <alignment horizontal="center"/>
    </xf>
    <xf numFmtId="0" fontId="129" fillId="0" borderId="28" xfId="0" applyFont="1" applyFill="1" applyBorder="1" applyAlignment="1">
      <alignment horizontal="center"/>
    </xf>
    <xf numFmtId="0" fontId="0" fillId="0" borderId="0" xfId="0" applyAlignment="1" applyProtection="1">
      <alignment horizontal="center"/>
      <protection hidden="1"/>
    </xf>
    <xf numFmtId="0" fontId="138" fillId="0" borderId="71" xfId="0" applyFont="1" applyBorder="1" applyAlignment="1" applyProtection="1">
      <alignment horizontal="center" vertical="center"/>
      <protection hidden="1"/>
    </xf>
    <xf numFmtId="1" fontId="71" fillId="0" borderId="73" xfId="47" applyNumberFormat="1" applyFont="1" applyBorder="1" applyAlignment="1" applyProtection="1">
      <alignment horizontal="center" vertical="center"/>
      <protection hidden="1"/>
    </xf>
    <xf numFmtId="1" fontId="71" fillId="0" borderId="75" xfId="47" applyNumberFormat="1" applyFont="1" applyBorder="1" applyAlignment="1" applyProtection="1">
      <alignment horizontal="center" vertical="center"/>
      <protection hidden="1"/>
    </xf>
    <xf numFmtId="1" fontId="71" fillId="0" borderId="77" xfId="47" applyNumberFormat="1" applyFont="1" applyBorder="1" applyAlignment="1" applyProtection="1">
      <alignment horizontal="center" vertical="center"/>
      <protection hidden="1"/>
    </xf>
    <xf numFmtId="1" fontId="71" fillId="0" borderId="76" xfId="47" applyNumberFormat="1" applyFont="1" applyBorder="1" applyAlignment="1" applyProtection="1">
      <alignment horizontal="center" vertical="center"/>
      <protection hidden="1"/>
    </xf>
    <xf numFmtId="1" fontId="71" fillId="0" borderId="71" xfId="47" applyNumberFormat="1" applyFont="1" applyBorder="1" applyAlignment="1" applyProtection="1">
      <alignment horizontal="center" vertical="center"/>
      <protection hidden="1"/>
    </xf>
    <xf numFmtId="9" fontId="153" fillId="28" borderId="0" xfId="0" applyNumberFormat="1" applyFont="1" applyFill="1" applyBorder="1" applyAlignment="1" applyProtection="1">
      <alignment horizontal="center" vertical="center"/>
      <protection hidden="1"/>
    </xf>
    <xf numFmtId="9" fontId="153" fillId="28" borderId="79" xfId="0" applyNumberFormat="1" applyFont="1" applyFill="1" applyBorder="1" applyAlignment="1" applyProtection="1">
      <alignment horizontal="center" vertical="center"/>
      <protection hidden="1"/>
    </xf>
    <xf numFmtId="0" fontId="26" fillId="28" borderId="73" xfId="0" applyFont="1" applyFill="1" applyBorder="1" applyAlignment="1" applyProtection="1">
      <alignment horizontal="center"/>
      <protection hidden="1"/>
    </xf>
    <xf numFmtId="0" fontId="26" fillId="28" borderId="74" xfId="0" applyFont="1" applyFill="1" applyBorder="1" applyAlignment="1" applyProtection="1">
      <alignment horizontal="center"/>
      <protection hidden="1"/>
    </xf>
    <xf numFmtId="0" fontId="26" fillId="28" borderId="75" xfId="0" applyFont="1" applyFill="1" applyBorder="1" applyAlignment="1" applyProtection="1">
      <alignment horizontal="center"/>
      <protection hidden="1"/>
    </xf>
    <xf numFmtId="1" fontId="156" fillId="33" borderId="71" xfId="5" applyNumberFormat="1" applyFont="1" applyFill="1" applyBorder="1" applyAlignment="1" applyProtection="1">
      <alignment horizontal="center" vertical="center"/>
      <protection hidden="1"/>
    </xf>
    <xf numFmtId="0" fontId="156" fillId="33" borderId="71" xfId="5" applyFont="1" applyFill="1" applyBorder="1" applyAlignment="1" applyProtection="1">
      <alignment horizontal="center" vertical="center"/>
      <protection hidden="1"/>
    </xf>
    <xf numFmtId="9" fontId="155" fillId="33" borderId="71" xfId="5" applyNumberFormat="1" applyFont="1" applyFill="1" applyBorder="1" applyAlignment="1" applyProtection="1">
      <alignment horizontal="center" vertical="center"/>
      <protection hidden="1"/>
    </xf>
    <xf numFmtId="0" fontId="138" fillId="0" borderId="84" xfId="0" applyFont="1" applyBorder="1" applyAlignment="1" applyProtection="1">
      <alignment horizontal="left"/>
      <protection hidden="1"/>
    </xf>
    <xf numFmtId="0" fontId="138" fillId="0" borderId="85" xfId="0" applyFont="1" applyBorder="1" applyAlignment="1" applyProtection="1">
      <alignment horizontal="left"/>
      <protection hidden="1"/>
    </xf>
    <xf numFmtId="0" fontId="138" fillId="0" borderId="72" xfId="0" applyFont="1" applyBorder="1" applyAlignment="1" applyProtection="1">
      <alignment horizontal="left"/>
      <protection hidden="1"/>
    </xf>
    <xf numFmtId="0" fontId="26" fillId="28" borderId="84" xfId="0" applyFont="1" applyFill="1" applyBorder="1" applyAlignment="1" applyProtection="1">
      <alignment horizontal="center"/>
      <protection hidden="1"/>
    </xf>
    <xf numFmtId="0" fontId="26" fillId="28" borderId="72" xfId="0" applyFont="1" applyFill="1" applyBorder="1" applyAlignment="1" applyProtection="1">
      <alignment horizontal="center"/>
      <protection hidden="1"/>
    </xf>
    <xf numFmtId="1" fontId="71" fillId="0" borderId="84" xfId="47" applyNumberFormat="1" applyFont="1" applyBorder="1" applyAlignment="1" applyProtection="1">
      <alignment horizontal="center"/>
      <protection hidden="1"/>
    </xf>
    <xf numFmtId="1" fontId="71" fillId="0" borderId="72" xfId="47" applyNumberFormat="1" applyFont="1" applyBorder="1" applyAlignment="1" applyProtection="1">
      <alignment horizontal="center"/>
      <protection hidden="1"/>
    </xf>
    <xf numFmtId="9" fontId="71" fillId="0" borderId="84" xfId="47" applyNumberFormat="1" applyFont="1" applyBorder="1" applyAlignment="1" applyProtection="1">
      <alignment horizontal="center"/>
      <protection hidden="1"/>
    </xf>
    <xf numFmtId="9" fontId="71" fillId="0" borderId="72" xfId="47" applyNumberFormat="1" applyFont="1" applyBorder="1" applyAlignment="1" applyProtection="1">
      <alignment horizontal="center"/>
      <protection hidden="1"/>
    </xf>
    <xf numFmtId="1" fontId="134" fillId="28" borderId="78" xfId="0" applyNumberFormat="1" applyFont="1" applyFill="1" applyBorder="1" applyAlignment="1" applyProtection="1">
      <alignment horizontal="left" vertical="center" indent="1"/>
      <protection hidden="1"/>
    </xf>
    <xf numFmtId="1" fontId="134" fillId="28" borderId="0" xfId="0" applyNumberFormat="1" applyFont="1" applyFill="1" applyBorder="1" applyAlignment="1" applyProtection="1">
      <alignment horizontal="left" vertical="center" indent="1"/>
      <protection hidden="1"/>
    </xf>
    <xf numFmtId="1" fontId="134" fillId="28" borderId="77" xfId="0" applyNumberFormat="1" applyFont="1" applyFill="1" applyBorder="1" applyAlignment="1" applyProtection="1">
      <alignment horizontal="left" vertical="center" indent="1"/>
      <protection hidden="1"/>
    </xf>
    <xf numFmtId="1" fontId="134" fillId="28" borderId="79" xfId="0" applyNumberFormat="1" applyFont="1" applyFill="1" applyBorder="1" applyAlignment="1" applyProtection="1">
      <alignment horizontal="left" vertical="center" indent="1"/>
      <protection hidden="1"/>
    </xf>
    <xf numFmtId="0" fontId="0" fillId="0" borderId="61" xfId="0" applyFont="1" applyBorder="1" applyAlignment="1" applyProtection="1">
      <alignment horizontal="center" vertical="center"/>
      <protection locked="0"/>
    </xf>
    <xf numFmtId="0" fontId="0" fillId="0" borderId="62" xfId="0" applyFont="1" applyBorder="1" applyAlignment="1" applyProtection="1">
      <alignment horizontal="center" vertical="center"/>
      <protection locked="0"/>
    </xf>
    <xf numFmtId="173" fontId="71" fillId="0" borderId="71" xfId="0" applyNumberFormat="1" applyFont="1" applyBorder="1" applyAlignment="1" applyProtection="1">
      <alignment horizontal="center" vertical="center"/>
      <protection hidden="1"/>
    </xf>
    <xf numFmtId="9" fontId="151" fillId="14" borderId="71" xfId="3" applyNumberFormat="1" applyFont="1" applyFill="1" applyBorder="1" applyAlignment="1" applyProtection="1">
      <alignment horizontal="center" vertical="center"/>
      <protection hidden="1"/>
    </xf>
    <xf numFmtId="0" fontId="157" fillId="32" borderId="71" xfId="7" applyFont="1" applyFill="1" applyBorder="1" applyAlignment="1" applyProtection="1">
      <alignment horizontal="center" vertical="center"/>
      <protection hidden="1"/>
    </xf>
    <xf numFmtId="9" fontId="158" fillId="32" borderId="71" xfId="7" applyNumberFormat="1" applyFont="1" applyFill="1" applyBorder="1" applyAlignment="1" applyProtection="1">
      <alignment horizontal="center" vertical="center"/>
      <protection hidden="1"/>
    </xf>
    <xf numFmtId="0" fontId="134" fillId="28" borderId="78" xfId="0" applyFont="1" applyFill="1" applyBorder="1" applyAlignment="1" applyProtection="1">
      <alignment horizontal="left" vertical="center" indent="1"/>
      <protection hidden="1"/>
    </xf>
    <xf numFmtId="0" fontId="134" fillId="28" borderId="0" xfId="0" applyFont="1" applyFill="1" applyBorder="1" applyAlignment="1" applyProtection="1">
      <alignment horizontal="left" vertical="center" indent="1"/>
      <protection hidden="1"/>
    </xf>
    <xf numFmtId="0" fontId="134" fillId="28" borderId="77" xfId="0" applyFont="1" applyFill="1" applyBorder="1" applyAlignment="1" applyProtection="1">
      <alignment horizontal="left" vertical="center" indent="1"/>
      <protection hidden="1"/>
    </xf>
    <xf numFmtId="0" fontId="134" fillId="28" borderId="79" xfId="0" applyFont="1" applyFill="1" applyBorder="1" applyAlignment="1" applyProtection="1">
      <alignment horizontal="left" vertical="center" indent="1"/>
      <protection hidden="1"/>
    </xf>
    <xf numFmtId="0" fontId="152" fillId="28" borderId="71" xfId="0" applyNumberFormat="1" applyFont="1" applyFill="1" applyBorder="1" applyAlignment="1" applyProtection="1">
      <alignment horizontal="center" vertical="center" wrapText="1" shrinkToFit="1"/>
      <protection hidden="1"/>
    </xf>
    <xf numFmtId="0" fontId="0" fillId="0" borderId="61" xfId="0" quotePrefix="1" applyFont="1" applyBorder="1" applyAlignment="1" applyProtection="1">
      <alignment horizontal="center" vertical="center"/>
      <protection locked="0"/>
    </xf>
    <xf numFmtId="0" fontId="154" fillId="14" borderId="71" xfId="3" applyFont="1" applyFill="1" applyBorder="1" applyAlignment="1" applyProtection="1">
      <alignment horizontal="center" vertical="center"/>
      <protection hidden="1"/>
    </xf>
    <xf numFmtId="1" fontId="157" fillId="32" borderId="71" xfId="7" applyNumberFormat="1" applyFont="1" applyFill="1" applyBorder="1" applyAlignment="1" applyProtection="1">
      <alignment horizontal="center" vertical="center"/>
      <protection hidden="1"/>
    </xf>
    <xf numFmtId="0" fontId="134" fillId="28" borderId="73" xfId="0" applyFont="1" applyFill="1" applyBorder="1" applyAlignment="1" applyProtection="1">
      <alignment horizontal="center" vertical="center"/>
      <protection hidden="1"/>
    </xf>
    <xf numFmtId="0" fontId="134" fillId="28" borderId="74" xfId="0" applyFont="1" applyFill="1" applyBorder="1" applyAlignment="1" applyProtection="1">
      <alignment horizontal="center" vertical="center"/>
      <protection hidden="1"/>
    </xf>
    <xf numFmtId="0" fontId="134" fillId="28" borderId="75" xfId="0" applyFont="1" applyFill="1" applyBorder="1" applyAlignment="1" applyProtection="1">
      <alignment horizontal="center" vertical="center"/>
      <protection hidden="1"/>
    </xf>
    <xf numFmtId="0" fontId="134" fillId="28" borderId="77" xfId="0" applyFont="1" applyFill="1" applyBorder="1" applyAlignment="1" applyProtection="1">
      <alignment horizontal="center" vertical="center"/>
      <protection hidden="1"/>
    </xf>
    <xf numFmtId="0" fontId="134" fillId="28" borderId="79" xfId="0" applyFont="1" applyFill="1" applyBorder="1" applyAlignment="1" applyProtection="1">
      <alignment horizontal="center" vertical="center"/>
      <protection hidden="1"/>
    </xf>
    <xf numFmtId="0" fontId="134" fillId="28" borderId="76" xfId="0" applyFont="1" applyFill="1" applyBorder="1" applyAlignment="1" applyProtection="1">
      <alignment horizontal="center" vertical="center"/>
      <protection hidden="1"/>
    </xf>
    <xf numFmtId="0" fontId="26" fillId="28" borderId="0" xfId="0" applyFont="1" applyFill="1" applyBorder="1" applyAlignment="1" applyProtection="1">
      <alignment horizontal="center"/>
      <protection hidden="1"/>
    </xf>
    <xf numFmtId="0" fontId="26" fillId="28" borderId="83" xfId="0" applyFont="1" applyFill="1" applyBorder="1" applyAlignment="1" applyProtection="1">
      <alignment horizontal="center"/>
      <protection hidden="1"/>
    </xf>
    <xf numFmtId="0" fontId="128" fillId="0" borderId="0" xfId="0" applyFont="1" applyFill="1" applyBorder="1" applyAlignment="1" applyProtection="1">
      <alignment horizontal="center" vertical="center"/>
      <protection hidden="1"/>
    </xf>
    <xf numFmtId="0" fontId="160" fillId="0" borderId="0" xfId="0" applyFont="1" applyFill="1" applyBorder="1" applyAlignment="1" applyProtection="1">
      <alignment horizontal="center" vertical="center"/>
      <protection hidden="1"/>
    </xf>
    <xf numFmtId="0" fontId="128" fillId="0" borderId="0" xfId="0" applyFont="1" applyFill="1" applyBorder="1" applyAlignment="1" applyProtection="1">
      <alignment horizontal="center"/>
      <protection hidden="1"/>
    </xf>
    <xf numFmtId="0" fontId="160" fillId="0" borderId="84" xfId="0" applyFont="1" applyBorder="1" applyAlignment="1" applyProtection="1">
      <alignment horizontal="left"/>
      <protection hidden="1"/>
    </xf>
    <xf numFmtId="0" fontId="160" fillId="0" borderId="85" xfId="0" applyFont="1" applyBorder="1" applyAlignment="1" applyProtection="1">
      <alignment horizontal="left"/>
      <protection hidden="1"/>
    </xf>
    <xf numFmtId="0" fontId="160" fillId="0" borderId="72" xfId="0" applyFont="1" applyBorder="1" applyAlignment="1" applyProtection="1">
      <alignment horizontal="left"/>
      <protection hidden="1"/>
    </xf>
    <xf numFmtId="0" fontId="128" fillId="28" borderId="71" xfId="0" applyFont="1" applyFill="1" applyBorder="1" applyAlignment="1" applyProtection="1">
      <alignment horizontal="center" vertical="center"/>
      <protection hidden="1"/>
    </xf>
    <xf numFmtId="0" fontId="160" fillId="0" borderId="88" xfId="0" applyFont="1" applyBorder="1" applyAlignment="1" applyProtection="1">
      <alignment horizontal="center" vertical="center"/>
      <protection hidden="1"/>
    </xf>
    <xf numFmtId="0" fontId="132" fillId="0" borderId="85" xfId="0" applyFont="1" applyBorder="1" applyAlignment="1" applyProtection="1">
      <alignment horizontal="center"/>
      <protection hidden="1"/>
    </xf>
    <xf numFmtId="0" fontId="132" fillId="0" borderId="74" xfId="0" applyFont="1" applyBorder="1" applyAlignment="1" applyProtection="1">
      <alignment horizontal="center"/>
      <protection hidden="1"/>
    </xf>
    <xf numFmtId="1" fontId="156" fillId="33" borderId="84" xfId="5" applyNumberFormat="1" applyFont="1" applyFill="1" applyBorder="1" applyAlignment="1" applyProtection="1">
      <alignment horizontal="center" vertical="center"/>
      <protection hidden="1"/>
    </xf>
    <xf numFmtId="1" fontId="156" fillId="33" borderId="72" xfId="5" applyNumberFormat="1" applyFont="1" applyFill="1" applyBorder="1" applyAlignment="1" applyProtection="1">
      <alignment horizontal="center" vertical="center"/>
      <protection hidden="1"/>
    </xf>
    <xf numFmtId="9" fontId="168" fillId="35" borderId="0" xfId="0" applyNumberFormat="1" applyFont="1" applyFill="1" applyBorder="1" applyAlignment="1" applyProtection="1">
      <alignment horizontal="center" vertical="center"/>
      <protection hidden="1"/>
    </xf>
    <xf numFmtId="1" fontId="168" fillId="35" borderId="0" xfId="33" applyNumberFormat="1" applyFont="1" applyFill="1" applyBorder="1" applyAlignment="1" applyProtection="1">
      <alignment horizontal="left" vertical="center" indent="7"/>
      <protection hidden="1"/>
    </xf>
    <xf numFmtId="1" fontId="168" fillId="35" borderId="0" xfId="33" applyNumberFormat="1" applyFont="1" applyFill="1" applyBorder="1" applyAlignment="1" applyProtection="1">
      <alignment horizontal="center" vertical="center"/>
      <protection hidden="1"/>
    </xf>
    <xf numFmtId="1" fontId="38" fillId="34" borderId="37" xfId="33" applyNumberFormat="1" applyFont="1" applyFill="1" applyBorder="1" applyAlignment="1" applyProtection="1">
      <alignment horizontal="center" vertical="center"/>
      <protection hidden="1"/>
    </xf>
    <xf numFmtId="0" fontId="38" fillId="34" borderId="37" xfId="33" applyFont="1" applyFill="1" applyBorder="1" applyAlignment="1" applyProtection="1">
      <alignment horizontal="center" vertical="center"/>
      <protection hidden="1"/>
    </xf>
    <xf numFmtId="0" fontId="38" fillId="34" borderId="36" xfId="33" applyFont="1" applyFill="1" applyBorder="1" applyAlignment="1" applyProtection="1">
      <alignment horizontal="center" vertical="center"/>
      <protection hidden="1"/>
    </xf>
    <xf numFmtId="9" fontId="38" fillId="36" borderId="37" xfId="33" applyNumberFormat="1" applyFont="1" applyFill="1" applyBorder="1" applyAlignment="1" applyProtection="1">
      <alignment horizontal="center" vertical="center"/>
      <protection hidden="1"/>
    </xf>
    <xf numFmtId="0" fontId="38" fillId="36" borderId="37" xfId="33" applyFont="1" applyFill="1" applyBorder="1" applyAlignment="1" applyProtection="1">
      <alignment horizontal="center" vertical="center"/>
      <protection hidden="1"/>
    </xf>
    <xf numFmtId="0" fontId="38" fillId="36" borderId="36" xfId="33" applyFont="1" applyFill="1" applyBorder="1" applyAlignment="1" applyProtection="1">
      <alignment horizontal="center" vertical="center"/>
      <protection hidden="1"/>
    </xf>
    <xf numFmtId="0" fontId="171" fillId="0" borderId="0" xfId="0" applyFont="1" applyAlignment="1">
      <alignment horizontal="center"/>
    </xf>
    <xf numFmtId="0" fontId="171" fillId="0" borderId="0" xfId="0" applyFont="1" applyFill="1" applyBorder="1" applyAlignment="1">
      <alignment horizontal="center"/>
    </xf>
    <xf numFmtId="0" fontId="171" fillId="0" borderId="15" xfId="0" applyFont="1" applyFill="1" applyBorder="1" applyAlignment="1">
      <alignment horizontal="center"/>
    </xf>
    <xf numFmtId="0" fontId="171" fillId="0" borderId="14" xfId="0" applyFont="1" applyFill="1" applyBorder="1" applyAlignment="1">
      <alignment horizontal="center"/>
    </xf>
    <xf numFmtId="0" fontId="85" fillId="15" borderId="0" xfId="35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3" fillId="13" borderId="0" xfId="0" applyFont="1" applyFill="1" applyBorder="1" applyAlignment="1">
      <alignment horizontal="center"/>
    </xf>
    <xf numFmtId="0" fontId="6" fillId="14" borderId="0" xfId="0" applyFont="1" applyFill="1" applyBorder="1" applyAlignment="1">
      <alignment horizontal="center"/>
    </xf>
    <xf numFmtId="0" fontId="41" fillId="12" borderId="1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3" fillId="0" borderId="0" xfId="0" applyFont="1" applyAlignment="1">
      <alignment horizontal="center"/>
    </xf>
    <xf numFmtId="0" fontId="85" fillId="15" borderId="24" xfId="35" applyFont="1" applyFill="1" applyBorder="1" applyAlignment="1">
      <alignment horizontal="center" vertical="center"/>
    </xf>
    <xf numFmtId="0" fontId="53" fillId="0" borderId="24" xfId="0" applyFont="1" applyBorder="1" applyAlignment="1">
      <alignment horizontal="center"/>
    </xf>
    <xf numFmtId="0" fontId="0" fillId="12" borderId="0" xfId="0" applyFill="1" applyAlignment="1">
      <alignment horizontal="center"/>
    </xf>
    <xf numFmtId="4" fontId="44" fillId="15" borderId="0" xfId="35" applyNumberFormat="1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44" fillId="15" borderId="0" xfId="35" applyFont="1" applyFill="1" applyBorder="1" applyAlignment="1">
      <alignment horizontal="center"/>
    </xf>
    <xf numFmtId="0" fontId="86" fillId="15" borderId="21" xfId="35" applyFont="1" applyFill="1" applyBorder="1" applyAlignment="1">
      <alignment horizontal="center"/>
    </xf>
    <xf numFmtId="0" fontId="86" fillId="15" borderId="22" xfId="35" applyFont="1" applyFill="1" applyBorder="1" applyAlignment="1">
      <alignment horizontal="center"/>
    </xf>
    <xf numFmtId="0" fontId="86" fillId="15" borderId="24" xfId="35" applyFont="1" applyFill="1" applyBorder="1" applyAlignment="1">
      <alignment horizontal="center"/>
    </xf>
    <xf numFmtId="0" fontId="86" fillId="15" borderId="32" xfId="35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0" fillId="18" borderId="26" xfId="0" applyFill="1" applyBorder="1" applyAlignment="1">
      <alignment horizontal="center"/>
    </xf>
    <xf numFmtId="0" fontId="15" fillId="0" borderId="29" xfId="0" applyFont="1" applyFill="1" applyBorder="1" applyAlignment="1">
      <alignment horizontal="center" vertical="center"/>
    </xf>
    <xf numFmtId="0" fontId="15" fillId="0" borderId="26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124" fillId="0" borderId="0" xfId="0" applyFont="1" applyFill="1" applyAlignment="1">
      <alignment horizontal="center"/>
    </xf>
    <xf numFmtId="10" fontId="126" fillId="0" borderId="0" xfId="0" applyNumberFormat="1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9" fontId="11" fillId="0" borderId="0" xfId="0" applyNumberFormat="1" applyFont="1" applyFill="1" applyAlignment="1">
      <alignment horizontal="center" vertical="center"/>
    </xf>
    <xf numFmtId="9" fontId="11" fillId="0" borderId="12" xfId="0" applyNumberFormat="1" applyFont="1" applyFill="1" applyBorder="1" applyAlignment="1">
      <alignment horizontal="center" vertical="center"/>
    </xf>
    <xf numFmtId="0" fontId="11" fillId="0" borderId="12" xfId="0" applyFont="1" applyFill="1" applyBorder="1" applyAlignment="1">
      <alignment horizontal="center" vertical="center"/>
    </xf>
    <xf numFmtId="0" fontId="84" fillId="0" borderId="39" xfId="61" applyFont="1" applyFill="1" applyBorder="1" applyAlignment="1" applyProtection="1">
      <alignment horizontal="center" vertical="center"/>
      <protection locked="0"/>
    </xf>
    <xf numFmtId="0" fontId="84" fillId="0" borderId="40" xfId="61" applyFont="1" applyFill="1" applyBorder="1" applyAlignment="1" applyProtection="1">
      <alignment horizontal="center" vertical="center"/>
      <protection locked="0"/>
    </xf>
    <xf numFmtId="9" fontId="11" fillId="0" borderId="0" xfId="0" applyNumberFormat="1" applyFont="1" applyFill="1" applyAlignment="1">
      <alignment horizontal="center"/>
    </xf>
    <xf numFmtId="167" fontId="18" fillId="0" borderId="13" xfId="0" applyNumberFormat="1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vertical="center"/>
    </xf>
    <xf numFmtId="9" fontId="11" fillId="0" borderId="12" xfId="0" applyNumberFormat="1" applyFont="1" applyFill="1" applyBorder="1" applyAlignment="1">
      <alignment horizontal="center"/>
    </xf>
    <xf numFmtId="0" fontId="19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15" fillId="0" borderId="11" xfId="0" applyFont="1" applyFill="1" applyBorder="1" applyAlignment="1">
      <alignment horizontal="center" vertical="center"/>
    </xf>
    <xf numFmtId="0" fontId="15" fillId="0" borderId="24" xfId="0" applyFont="1" applyFill="1" applyBorder="1" applyAlignment="1">
      <alignment horizontal="center" vertical="center"/>
    </xf>
    <xf numFmtId="0" fontId="126" fillId="0" borderId="0" xfId="0" applyFont="1" applyFill="1" applyBorder="1" applyAlignment="1">
      <alignment horizontal="center" vertical="center"/>
    </xf>
    <xf numFmtId="0" fontId="87" fillId="60" borderId="45" xfId="68" applyFill="1" applyBorder="1" applyAlignment="1" applyProtection="1">
      <alignment horizontal="center" vertical="center" wrapText="1"/>
    </xf>
    <xf numFmtId="0" fontId="87" fillId="60" borderId="46" xfId="68" applyFill="1" applyBorder="1" applyAlignment="1" applyProtection="1">
      <alignment horizontal="center" vertical="center" wrapText="1"/>
    </xf>
    <xf numFmtId="0" fontId="87" fillId="61" borderId="45" xfId="68" applyFill="1" applyBorder="1" applyAlignment="1" applyProtection="1">
      <alignment horizontal="center" vertical="center" wrapText="1"/>
    </xf>
    <xf numFmtId="0" fontId="87" fillId="61" borderId="46" xfId="68" applyFill="1" applyBorder="1" applyAlignment="1" applyProtection="1">
      <alignment horizontal="center" vertical="center" wrapText="1"/>
    </xf>
    <xf numFmtId="0" fontId="97" fillId="45" borderId="45" xfId="0" applyFont="1" applyFill="1" applyBorder="1" applyAlignment="1">
      <alignment horizontal="center" vertical="center" wrapText="1"/>
    </xf>
    <xf numFmtId="0" fontId="97" fillId="45" borderId="46" xfId="0" applyFont="1" applyFill="1" applyBorder="1" applyAlignment="1">
      <alignment horizontal="center" vertical="center" wrapText="1"/>
    </xf>
    <xf numFmtId="0" fontId="87" fillId="62" borderId="45" xfId="68" applyFill="1" applyBorder="1" applyAlignment="1" applyProtection="1">
      <alignment horizontal="center" vertical="center" wrapText="1"/>
    </xf>
    <xf numFmtId="0" fontId="87" fillId="62" borderId="46" xfId="68" applyFill="1" applyBorder="1" applyAlignment="1" applyProtection="1">
      <alignment horizontal="center" vertical="center" wrapText="1"/>
    </xf>
    <xf numFmtId="0" fontId="87" fillId="63" borderId="45" xfId="68" applyFill="1" applyBorder="1" applyAlignment="1" applyProtection="1">
      <alignment horizontal="center" vertical="center" wrapText="1"/>
    </xf>
    <xf numFmtId="0" fontId="87" fillId="63" borderId="46" xfId="68" applyFill="1" applyBorder="1" applyAlignment="1" applyProtection="1">
      <alignment horizontal="center" vertical="center" wrapText="1"/>
    </xf>
    <xf numFmtId="0" fontId="87" fillId="64" borderId="45" xfId="68" applyFill="1" applyBorder="1" applyAlignment="1" applyProtection="1">
      <alignment horizontal="center" vertical="center" wrapText="1"/>
    </xf>
    <xf numFmtId="0" fontId="87" fillId="64" borderId="46" xfId="68" applyFill="1" applyBorder="1" applyAlignment="1" applyProtection="1">
      <alignment horizontal="center" vertical="center" wrapText="1"/>
    </xf>
    <xf numFmtId="0" fontId="87" fillId="65" borderId="45" xfId="68" applyFill="1" applyBorder="1" applyAlignment="1" applyProtection="1">
      <alignment horizontal="center" vertical="center" wrapText="1"/>
    </xf>
    <xf numFmtId="0" fontId="87" fillId="65" borderId="46" xfId="68" applyFill="1" applyBorder="1" applyAlignment="1" applyProtection="1">
      <alignment horizontal="center" vertical="center" wrapText="1"/>
    </xf>
    <xf numFmtId="0" fontId="87" fillId="66" borderId="45" xfId="68" applyFill="1" applyBorder="1" applyAlignment="1" applyProtection="1">
      <alignment horizontal="center" vertical="center" wrapText="1"/>
    </xf>
    <xf numFmtId="0" fontId="87" fillId="66" borderId="46" xfId="68" applyFill="1" applyBorder="1" applyAlignment="1" applyProtection="1">
      <alignment horizontal="center" vertical="center" wrapText="1"/>
    </xf>
    <xf numFmtId="0" fontId="87" fillId="67" borderId="45" xfId="68" applyFill="1" applyBorder="1" applyAlignment="1" applyProtection="1">
      <alignment horizontal="center" vertical="center" wrapText="1"/>
    </xf>
    <xf numFmtId="0" fontId="87" fillId="67" borderId="46" xfId="68" applyFill="1" applyBorder="1" applyAlignment="1" applyProtection="1">
      <alignment horizontal="center" vertical="center" wrapText="1"/>
    </xf>
    <xf numFmtId="0" fontId="87" fillId="68" borderId="45" xfId="68" applyFill="1" applyBorder="1" applyAlignment="1" applyProtection="1">
      <alignment horizontal="center" vertical="center" wrapText="1"/>
    </xf>
    <xf numFmtId="0" fontId="87" fillId="68" borderId="46" xfId="68" applyFill="1" applyBorder="1" applyAlignment="1" applyProtection="1">
      <alignment horizontal="center" vertical="center" wrapText="1"/>
    </xf>
    <xf numFmtId="0" fontId="87" fillId="69" borderId="45" xfId="68" applyFill="1" applyBorder="1" applyAlignment="1" applyProtection="1">
      <alignment horizontal="center" vertical="center" wrapText="1"/>
    </xf>
    <xf numFmtId="0" fontId="87" fillId="69" borderId="46" xfId="68" applyFill="1" applyBorder="1" applyAlignment="1" applyProtection="1">
      <alignment horizontal="center" vertical="center" wrapText="1"/>
    </xf>
    <xf numFmtId="0" fontId="87" fillId="70" borderId="45" xfId="68" applyFill="1" applyBorder="1" applyAlignment="1" applyProtection="1">
      <alignment horizontal="center" vertical="center" wrapText="1"/>
    </xf>
    <xf numFmtId="0" fontId="87" fillId="70" borderId="46" xfId="68" applyFill="1" applyBorder="1" applyAlignment="1" applyProtection="1">
      <alignment horizontal="center" vertical="center" wrapText="1"/>
    </xf>
    <xf numFmtId="0" fontId="87" fillId="71" borderId="45" xfId="68" applyFill="1" applyBorder="1" applyAlignment="1" applyProtection="1">
      <alignment horizontal="center" vertical="center" wrapText="1"/>
    </xf>
    <xf numFmtId="0" fontId="87" fillId="71" borderId="46" xfId="68" applyFill="1" applyBorder="1" applyAlignment="1" applyProtection="1">
      <alignment horizontal="center" vertical="center" wrapText="1"/>
    </xf>
    <xf numFmtId="0" fontId="87" fillId="72" borderId="45" xfId="68" applyFill="1" applyBorder="1" applyAlignment="1" applyProtection="1">
      <alignment horizontal="center" vertical="center" wrapText="1"/>
    </xf>
    <xf numFmtId="0" fontId="87" fillId="72" borderId="46" xfId="68" applyFill="1" applyBorder="1" applyAlignment="1" applyProtection="1">
      <alignment horizontal="center" vertical="center" wrapText="1"/>
    </xf>
    <xf numFmtId="0" fontId="87" fillId="43" borderId="45" xfId="68" applyFill="1" applyBorder="1" applyAlignment="1" applyProtection="1">
      <alignment horizontal="center" vertical="center" wrapText="1"/>
    </xf>
    <xf numFmtId="0" fontId="87" fillId="43" borderId="46" xfId="68" applyFill="1" applyBorder="1" applyAlignment="1" applyProtection="1">
      <alignment horizontal="center" vertical="center" wrapText="1"/>
    </xf>
    <xf numFmtId="0" fontId="97" fillId="73" borderId="45" xfId="0" applyFont="1" applyFill="1" applyBorder="1" applyAlignment="1">
      <alignment horizontal="center" vertical="center" wrapText="1"/>
    </xf>
    <xf numFmtId="0" fontId="97" fillId="73" borderId="46" xfId="0" applyFont="1" applyFill="1" applyBorder="1" applyAlignment="1">
      <alignment horizontal="center" vertical="center" wrapText="1"/>
    </xf>
    <xf numFmtId="0" fontId="87" fillId="74" borderId="45" xfId="68" applyFill="1" applyBorder="1" applyAlignment="1" applyProtection="1">
      <alignment horizontal="center" vertical="center" wrapText="1"/>
    </xf>
    <xf numFmtId="0" fontId="87" fillId="74" borderId="46" xfId="68" applyFill="1" applyBorder="1" applyAlignment="1" applyProtection="1">
      <alignment horizontal="center" vertical="center" wrapText="1"/>
    </xf>
    <xf numFmtId="0" fontId="87" fillId="75" borderId="45" xfId="68" applyFill="1" applyBorder="1" applyAlignment="1" applyProtection="1">
      <alignment horizontal="center" vertical="center" wrapText="1"/>
    </xf>
    <xf numFmtId="0" fontId="87" fillId="75" borderId="46" xfId="68" applyFill="1" applyBorder="1" applyAlignment="1" applyProtection="1">
      <alignment horizontal="center" vertical="center" wrapText="1"/>
    </xf>
    <xf numFmtId="0" fontId="87" fillId="76" borderId="45" xfId="68" applyFill="1" applyBorder="1" applyAlignment="1" applyProtection="1">
      <alignment horizontal="center" vertical="center" wrapText="1"/>
    </xf>
    <xf numFmtId="0" fontId="87" fillId="76" borderId="46" xfId="68" applyFill="1" applyBorder="1" applyAlignment="1" applyProtection="1">
      <alignment horizontal="center" vertical="center" wrapText="1"/>
    </xf>
    <xf numFmtId="0" fontId="87" fillId="77" borderId="45" xfId="68" applyFill="1" applyBorder="1" applyAlignment="1" applyProtection="1">
      <alignment horizontal="center" vertical="center" wrapText="1"/>
    </xf>
    <xf numFmtId="0" fontId="87" fillId="77" borderId="46" xfId="68" applyFill="1" applyBorder="1" applyAlignment="1" applyProtection="1">
      <alignment horizontal="center" vertical="center" wrapText="1"/>
    </xf>
    <xf numFmtId="0" fontId="87" fillId="78" borderId="45" xfId="68" applyFill="1" applyBorder="1" applyAlignment="1" applyProtection="1">
      <alignment horizontal="center" vertical="center" wrapText="1"/>
    </xf>
    <xf numFmtId="0" fontId="87" fillId="78" borderId="46" xfId="68" applyFill="1" applyBorder="1" applyAlignment="1" applyProtection="1">
      <alignment horizontal="center" vertical="center" wrapText="1"/>
    </xf>
    <xf numFmtId="0" fontId="87" fillId="79" borderId="45" xfId="68" applyFill="1" applyBorder="1" applyAlignment="1" applyProtection="1">
      <alignment horizontal="center" vertical="center" wrapText="1"/>
    </xf>
    <xf numFmtId="0" fontId="87" fillId="79" borderId="46" xfId="68" applyFill="1" applyBorder="1" applyAlignment="1" applyProtection="1">
      <alignment horizontal="center" vertical="center" wrapText="1"/>
    </xf>
    <xf numFmtId="0" fontId="87" fillId="54" borderId="45" xfId="68" applyFill="1" applyBorder="1" applyAlignment="1" applyProtection="1">
      <alignment horizontal="center" vertical="center" wrapText="1"/>
    </xf>
    <xf numFmtId="0" fontId="87" fillId="54" borderId="46" xfId="68" applyFill="1" applyBorder="1" applyAlignment="1" applyProtection="1">
      <alignment horizontal="center" vertical="center" wrapText="1"/>
    </xf>
    <xf numFmtId="0" fontId="87" fillId="80" borderId="45" xfId="68" applyFill="1" applyBorder="1" applyAlignment="1" applyProtection="1">
      <alignment horizontal="center" vertical="center" wrapText="1"/>
    </xf>
    <xf numFmtId="0" fontId="87" fillId="80" borderId="46" xfId="68" applyFill="1" applyBorder="1" applyAlignment="1" applyProtection="1">
      <alignment horizontal="center" vertical="center" wrapText="1"/>
    </xf>
    <xf numFmtId="0" fontId="87" fillId="81" borderId="45" xfId="68" applyFill="1" applyBorder="1" applyAlignment="1" applyProtection="1">
      <alignment horizontal="center" vertical="center" wrapText="1"/>
    </xf>
    <xf numFmtId="0" fontId="87" fillId="81" borderId="46" xfId="68" applyFill="1" applyBorder="1" applyAlignment="1" applyProtection="1">
      <alignment horizontal="center" vertical="center" wrapText="1"/>
    </xf>
    <xf numFmtId="0" fontId="97" fillId="82" borderId="45" xfId="0" applyFont="1" applyFill="1" applyBorder="1" applyAlignment="1">
      <alignment horizontal="center" vertical="center" wrapText="1"/>
    </xf>
    <xf numFmtId="0" fontId="97" fillId="82" borderId="46" xfId="0" applyFont="1" applyFill="1" applyBorder="1" applyAlignment="1">
      <alignment horizontal="center" vertical="center" wrapText="1"/>
    </xf>
    <xf numFmtId="0" fontId="87" fillId="83" borderId="45" xfId="68" applyFill="1" applyBorder="1" applyAlignment="1" applyProtection="1">
      <alignment horizontal="center" vertical="center" wrapText="1"/>
    </xf>
    <xf numFmtId="0" fontId="87" fillId="83" borderId="46" xfId="68" applyFill="1" applyBorder="1" applyAlignment="1" applyProtection="1">
      <alignment horizontal="center" vertical="center" wrapText="1"/>
    </xf>
    <xf numFmtId="0" fontId="87" fillId="84" borderId="45" xfId="68" applyFill="1" applyBorder="1" applyAlignment="1" applyProtection="1">
      <alignment horizontal="center" vertical="center" wrapText="1"/>
    </xf>
    <xf numFmtId="0" fontId="87" fillId="84" borderId="46" xfId="68" applyFill="1" applyBorder="1" applyAlignment="1" applyProtection="1">
      <alignment horizontal="center" vertical="center" wrapText="1"/>
    </xf>
    <xf numFmtId="0" fontId="87" fillId="85" borderId="45" xfId="68" applyFill="1" applyBorder="1" applyAlignment="1" applyProtection="1">
      <alignment horizontal="center" vertical="center" wrapText="1"/>
    </xf>
    <xf numFmtId="0" fontId="87" fillId="85" borderId="46" xfId="68" applyFill="1" applyBorder="1" applyAlignment="1" applyProtection="1">
      <alignment horizontal="center" vertical="center" wrapText="1"/>
    </xf>
    <xf numFmtId="0" fontId="87" fillId="86" borderId="45" xfId="68" applyFill="1" applyBorder="1" applyAlignment="1" applyProtection="1">
      <alignment horizontal="center" vertical="center" wrapText="1"/>
    </xf>
    <xf numFmtId="0" fontId="87" fillId="86" borderId="46" xfId="68" applyFill="1" applyBorder="1" applyAlignment="1" applyProtection="1">
      <alignment horizontal="center" vertical="center" wrapText="1"/>
    </xf>
    <xf numFmtId="0" fontId="97" fillId="87" borderId="45" xfId="0" applyFont="1" applyFill="1" applyBorder="1" applyAlignment="1">
      <alignment horizontal="center" vertical="center" wrapText="1"/>
    </xf>
    <xf numFmtId="0" fontId="97" fillId="87" borderId="46" xfId="0" applyFont="1" applyFill="1" applyBorder="1" applyAlignment="1">
      <alignment horizontal="center" vertical="center" wrapText="1"/>
    </xf>
    <xf numFmtId="0" fontId="87" fillId="88" borderId="45" xfId="68" applyFill="1" applyBorder="1" applyAlignment="1" applyProtection="1">
      <alignment horizontal="center" vertical="center" wrapText="1"/>
    </xf>
    <xf numFmtId="0" fontId="87" fillId="88" borderId="46" xfId="68" applyFill="1" applyBorder="1" applyAlignment="1" applyProtection="1">
      <alignment horizontal="center" vertical="center" wrapText="1"/>
    </xf>
    <xf numFmtId="0" fontId="87" fillId="89" borderId="45" xfId="68" applyFill="1" applyBorder="1" applyAlignment="1" applyProtection="1">
      <alignment horizontal="center" vertical="center" wrapText="1"/>
    </xf>
    <xf numFmtId="0" fontId="87" fillId="89" borderId="46" xfId="68" applyFill="1" applyBorder="1" applyAlignment="1" applyProtection="1">
      <alignment horizontal="center" vertical="center" wrapText="1"/>
    </xf>
    <xf numFmtId="0" fontId="87" fillId="90" borderId="45" xfId="68" applyFill="1" applyBorder="1" applyAlignment="1" applyProtection="1">
      <alignment horizontal="center" vertical="center" wrapText="1"/>
    </xf>
    <xf numFmtId="0" fontId="87" fillId="90" borderId="46" xfId="68" applyFill="1" applyBorder="1" applyAlignment="1" applyProtection="1">
      <alignment horizontal="center" vertical="center" wrapText="1"/>
    </xf>
    <xf numFmtId="0" fontId="87" fillId="91" borderId="45" xfId="68" applyFill="1" applyBorder="1" applyAlignment="1" applyProtection="1">
      <alignment horizontal="center" vertical="center" wrapText="1"/>
    </xf>
    <xf numFmtId="0" fontId="87" fillId="91" borderId="46" xfId="68" applyFill="1" applyBorder="1" applyAlignment="1" applyProtection="1">
      <alignment horizontal="center" vertical="center" wrapText="1"/>
    </xf>
    <xf numFmtId="0" fontId="87" fillId="92" borderId="45" xfId="68" applyFill="1" applyBorder="1" applyAlignment="1" applyProtection="1">
      <alignment horizontal="center" vertical="center" wrapText="1"/>
    </xf>
    <xf numFmtId="0" fontId="87" fillId="92" borderId="46" xfId="68" applyFill="1" applyBorder="1" applyAlignment="1" applyProtection="1">
      <alignment horizontal="center" vertical="center" wrapText="1"/>
    </xf>
    <xf numFmtId="0" fontId="97" fillId="93" borderId="45" xfId="0" applyFont="1" applyFill="1" applyBorder="1" applyAlignment="1">
      <alignment horizontal="center" vertical="center" wrapText="1"/>
    </xf>
    <xf numFmtId="0" fontId="97" fillId="93" borderId="46" xfId="0" applyFont="1" applyFill="1" applyBorder="1" applyAlignment="1">
      <alignment horizontal="center" vertical="center" wrapText="1"/>
    </xf>
    <xf numFmtId="0" fontId="97" fillId="94" borderId="45" xfId="0" applyFont="1" applyFill="1" applyBorder="1" applyAlignment="1">
      <alignment horizontal="center" vertical="center" wrapText="1"/>
    </xf>
    <xf numFmtId="0" fontId="97" fillId="94" borderId="46" xfId="0" applyFont="1" applyFill="1" applyBorder="1" applyAlignment="1">
      <alignment horizontal="center" vertical="center" wrapText="1"/>
    </xf>
  </cellXfs>
  <cellStyles count="69">
    <cellStyle name="Bad 2" xfId="1"/>
    <cellStyle name="Bom" xfId="3" builtinId="26"/>
    <cellStyle name="Célula de Verificação" xfId="61" builtinId="23"/>
    <cellStyle name="Comma [0] 2" xfId="2"/>
    <cellStyle name="Good 2" xfId="4"/>
    <cellStyle name="Hiperlink" xfId="68" builtinId="8"/>
    <cellStyle name="Incorreto" xfId="5" builtinId="27"/>
    <cellStyle name="Neutra" xfId="7" builtinId="28"/>
    <cellStyle name="Neutral 2" xfId="6"/>
    <cellStyle name="Normal" xfId="0" builtinId="0"/>
    <cellStyle name="Normal 10" xfId="8"/>
    <cellStyle name="Normal 11" xfId="9"/>
    <cellStyle name="Normal 12" xfId="10"/>
    <cellStyle name="Normal 13" xfId="11"/>
    <cellStyle name="Normal 2" xfId="12"/>
    <cellStyle name="Normal 2 2" xfId="13"/>
    <cellStyle name="Normal 2 2 2" xfId="14"/>
    <cellStyle name="Normal 2 3" xfId="15"/>
    <cellStyle name="Normal 2 4" xfId="16"/>
    <cellStyle name="Normal 2 5" xfId="17"/>
    <cellStyle name="Normal 2 6" xfId="18"/>
    <cellStyle name="Normal 2 6 2" xfId="19"/>
    <cellStyle name="Normal 2 6 2 2" xfId="20"/>
    <cellStyle name="Normal 3" xfId="21"/>
    <cellStyle name="Normal 3 2" xfId="22"/>
    <cellStyle name="Normal 3 2 2" xfId="23"/>
    <cellStyle name="Normal 3 3" xfId="24"/>
    <cellStyle name="Normal 3 4" xfId="25"/>
    <cellStyle name="Normal 4" xfId="26"/>
    <cellStyle name="Normal 4 2" xfId="27"/>
    <cellStyle name="Normal 5" xfId="28"/>
    <cellStyle name="Normal 5 2" xfId="29"/>
    <cellStyle name="Normal 5 3" xfId="30"/>
    <cellStyle name="Normal 6" xfId="31"/>
    <cellStyle name="Normal 7" xfId="32"/>
    <cellStyle name="Normal 8" xfId="33"/>
    <cellStyle name="Normal 8 2" xfId="34"/>
    <cellStyle name="Normal 9" xfId="35"/>
    <cellStyle name="Normale 2" xfId="36"/>
    <cellStyle name="Normale 2 2" xfId="37"/>
    <cellStyle name="Normale 2 3" xfId="38"/>
    <cellStyle name="Normale 2 4" xfId="39"/>
    <cellStyle name="Normale 3" xfId="40"/>
    <cellStyle name="Normale 4" xfId="41"/>
    <cellStyle name="Normale 5" xfId="42"/>
    <cellStyle name="Normale 6" xfId="43"/>
    <cellStyle name="Note 2" xfId="44"/>
    <cellStyle name="Percent 2" xfId="45"/>
    <cellStyle name="Percent 3" xfId="46"/>
    <cellStyle name="Percentuale 2" xfId="48"/>
    <cellStyle name="Percentuale 2 2" xfId="49"/>
    <cellStyle name="Percentuale 2 3" xfId="50"/>
    <cellStyle name="Percentuale 2 4" xfId="51"/>
    <cellStyle name="Porcentagem" xfId="47" builtinId="5"/>
    <cellStyle name="Senza nome1" xfId="52"/>
    <cellStyle name="Senza nome2" xfId="53"/>
    <cellStyle name="Senza nome3" xfId="54"/>
    <cellStyle name="Senza nome4" xfId="55"/>
    <cellStyle name="Senza nome5" xfId="56"/>
    <cellStyle name="Senza nome6" xfId="57"/>
    <cellStyle name="Senza nome7" xfId="58"/>
    <cellStyle name="Senza nome8" xfId="59"/>
    <cellStyle name="Senza nome9" xfId="60"/>
    <cellStyle name="Обычный 2" xfId="62"/>
    <cellStyle name="Обычный 3" xfId="63"/>
    <cellStyle name="Обычный 4" xfId="64"/>
    <cellStyle name="Обычный 5" xfId="65"/>
    <cellStyle name="Обычный_Under_over" xfId="66"/>
    <cellStyle name="Процентный 2" xfId="67"/>
  </cellStyles>
  <dxfs count="21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  <fill>
        <patternFill>
          <bgColor rgb="FFCCFFCC"/>
        </patternFill>
      </fill>
    </dxf>
    <dxf>
      <font>
        <b/>
        <i val="0"/>
        <color rgb="FFFFC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F96517"/>
      </font>
      <fill>
        <patternFill>
          <bgColor rgb="FFF8CBAD"/>
        </patternFill>
      </fill>
    </dxf>
    <dxf>
      <font>
        <b/>
        <i val="0"/>
        <color theme="0" tint="-0.499984740745262"/>
      </font>
      <fill>
        <patternFill>
          <bgColor rgb="FFFFEB9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F96517"/>
      </font>
      <fill>
        <patternFill>
          <bgColor rgb="FFF8CBAD"/>
        </patternFill>
      </fill>
    </dxf>
    <dxf>
      <font>
        <b/>
        <i val="0"/>
        <color theme="0" tint="-0.499984740745262"/>
      </font>
      <fill>
        <patternFill>
          <bgColor rgb="FFFFEB9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F96517"/>
      </font>
      <fill>
        <patternFill>
          <bgColor rgb="FFF8CBAD"/>
        </patternFill>
      </fill>
    </dxf>
    <dxf>
      <font>
        <b/>
        <i val="0"/>
        <color theme="0" tint="-0.499984740745262"/>
      </font>
      <fill>
        <patternFill>
          <bgColor rgb="FFFFEB9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F96517"/>
      </font>
      <fill>
        <patternFill>
          <bgColor rgb="FFF8CBAD"/>
        </patternFill>
      </fill>
    </dxf>
    <dxf>
      <font>
        <b/>
        <i val="0"/>
        <color theme="0" tint="-0.499984740745262"/>
      </font>
      <fill>
        <patternFill>
          <bgColor rgb="FFFFEB9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F96517"/>
      </font>
      <fill>
        <patternFill>
          <bgColor rgb="FFF8CBAD"/>
        </patternFill>
      </fill>
    </dxf>
    <dxf>
      <font>
        <b/>
        <i val="0"/>
        <color theme="0" tint="-0.499984740745262"/>
      </font>
      <fill>
        <patternFill>
          <bgColor rgb="FFFFEB9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F96517"/>
      </font>
      <fill>
        <patternFill>
          <bgColor rgb="FFF8CBAD"/>
        </patternFill>
      </fill>
    </dxf>
    <dxf>
      <font>
        <b/>
        <i val="0"/>
        <color theme="0" tint="-0.499984740745262"/>
      </font>
      <fill>
        <patternFill>
          <bgColor rgb="FFFFEB9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F96517"/>
      </font>
      <fill>
        <patternFill>
          <bgColor rgb="FFF8CBAD"/>
        </patternFill>
      </fill>
    </dxf>
    <dxf>
      <font>
        <b/>
        <i val="0"/>
        <color theme="0" tint="-0.499984740745262"/>
      </font>
      <fill>
        <patternFill>
          <bgColor rgb="FFFFEB9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F96517"/>
      </font>
      <fill>
        <patternFill>
          <bgColor rgb="FFF8CBAD"/>
        </patternFill>
      </fill>
    </dxf>
    <dxf>
      <font>
        <b/>
        <i val="0"/>
        <color theme="0" tint="-0.499984740745262"/>
      </font>
      <fill>
        <patternFill>
          <bgColor rgb="FFFFEB9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F96517"/>
      </font>
      <fill>
        <patternFill>
          <bgColor rgb="FFF8CBAD"/>
        </patternFill>
      </fill>
    </dxf>
    <dxf>
      <font>
        <b/>
        <i val="0"/>
        <color theme="0" tint="-0.499984740745262"/>
      </font>
      <fill>
        <patternFill>
          <bgColor rgb="FFFFEB9C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FFC7CE"/>
      </font>
    </dxf>
    <dxf>
      <font>
        <color rgb="FFFFEB9C"/>
      </font>
    </dxf>
    <dxf>
      <font>
        <color rgb="FFC6EFCE"/>
      </font>
    </dxf>
    <dxf>
      <font>
        <color rgb="FFFFC7CE"/>
      </font>
    </dxf>
    <dxf>
      <font>
        <color rgb="FFFFEB9C"/>
      </font>
    </dxf>
    <dxf>
      <font>
        <color rgb="FFC6EFCE"/>
      </font>
    </dxf>
    <dxf>
      <font>
        <color rgb="FFFFC7CE"/>
      </font>
    </dxf>
    <dxf>
      <font>
        <color rgb="FFFFEB9C"/>
      </font>
    </dxf>
    <dxf>
      <font>
        <color rgb="FFC6EFCE"/>
      </font>
    </dxf>
    <dxf>
      <font>
        <color rgb="FFFFC7CE"/>
      </font>
    </dxf>
    <dxf>
      <font>
        <color rgb="FFFFEB9C"/>
      </font>
    </dxf>
    <dxf>
      <font>
        <color rgb="FFC6EFCE"/>
      </font>
    </dxf>
    <dxf>
      <font>
        <color rgb="FFFFC7CE"/>
      </font>
    </dxf>
    <dxf>
      <font>
        <color rgb="FFFFC7CE"/>
      </font>
    </dxf>
    <dxf>
      <font>
        <b/>
        <i val="0"/>
        <color rgb="FFFF0000"/>
      </font>
      <numFmt numFmtId="13" formatCode="0%"/>
      <fill>
        <patternFill>
          <bgColor rgb="FFF3CBAD"/>
        </patternFill>
      </fill>
    </dxf>
    <dxf>
      <font>
        <b/>
        <i val="0"/>
        <color rgb="FF00B050"/>
      </font>
      <numFmt numFmtId="13" formatCode="0%"/>
      <fill>
        <patternFill>
          <bgColor rgb="FFC6EFCE"/>
        </patternFill>
      </fill>
    </dxf>
    <dxf>
      <font>
        <b/>
        <i val="0"/>
        <color theme="0" tint="-0.499984740745262"/>
      </font>
      <numFmt numFmtId="13" formatCode="0%"/>
      <fill>
        <patternFill>
          <bgColor rgb="FFFFEB9C"/>
        </patternFill>
      </fill>
    </dxf>
    <dxf>
      <font>
        <b/>
        <i val="0"/>
        <color rgb="FFFF0000"/>
      </font>
      <numFmt numFmtId="13" formatCode="0%"/>
      <fill>
        <patternFill>
          <bgColor rgb="FFF3CBAD"/>
        </patternFill>
      </fill>
    </dxf>
    <dxf>
      <font>
        <b/>
        <i val="0"/>
        <color rgb="FF00B050"/>
      </font>
      <numFmt numFmtId="13" formatCode="0%"/>
      <fill>
        <patternFill>
          <bgColor rgb="FFC6EFCE"/>
        </patternFill>
      </fill>
    </dxf>
    <dxf>
      <font>
        <b/>
        <i val="0"/>
        <color theme="0" tint="-0.499984740745262"/>
      </font>
      <numFmt numFmtId="13" formatCode="0%"/>
      <fill>
        <patternFill>
          <bgColor rgb="FFFFEB9C"/>
        </patternFill>
      </fill>
    </dxf>
    <dxf>
      <font>
        <b/>
        <i val="0"/>
        <color rgb="FFFF0000"/>
      </font>
      <numFmt numFmtId="13" formatCode="0%"/>
      <fill>
        <patternFill>
          <bgColor rgb="FFF3CBAD"/>
        </patternFill>
      </fill>
    </dxf>
    <dxf>
      <font>
        <b/>
        <i val="0"/>
        <color rgb="FF00B050"/>
      </font>
      <numFmt numFmtId="13" formatCode="0%"/>
      <fill>
        <patternFill>
          <bgColor rgb="FFC6EFCE"/>
        </patternFill>
      </fill>
    </dxf>
    <dxf>
      <font>
        <b/>
        <i val="0"/>
        <color theme="0" tint="-0.499984740745262"/>
      </font>
      <numFmt numFmtId="13" formatCode="0%"/>
      <fill>
        <patternFill>
          <bgColor rgb="FFFFEB9C"/>
        </patternFill>
      </fill>
    </dxf>
    <dxf>
      <font>
        <color rgb="FFFFC7CE"/>
      </font>
    </dxf>
    <dxf>
      <font>
        <color rgb="FFC6EFCE"/>
      </font>
    </dxf>
    <dxf>
      <font>
        <color rgb="FFFFEB9C"/>
      </font>
    </dxf>
    <dxf>
      <font>
        <color rgb="FFFFC7CE"/>
      </font>
    </dxf>
    <dxf>
      <font>
        <color rgb="FFC6EFCE"/>
      </font>
    </dxf>
    <dxf>
      <font>
        <color rgb="FFFFEB9C"/>
      </font>
    </dxf>
    <dxf>
      <font>
        <b/>
        <i val="0"/>
        <color rgb="FFFF0000"/>
      </font>
      <numFmt numFmtId="13" formatCode="0%"/>
      <fill>
        <patternFill>
          <bgColor rgb="FFF3CBAD"/>
        </patternFill>
      </fill>
    </dxf>
    <dxf>
      <font>
        <b/>
        <i val="0"/>
        <color rgb="FF00B050"/>
      </font>
      <numFmt numFmtId="13" formatCode="0%"/>
      <fill>
        <patternFill>
          <bgColor rgb="FFC6EFCE"/>
        </patternFill>
      </fill>
    </dxf>
    <dxf>
      <font>
        <b/>
        <i val="0"/>
        <color theme="0" tint="-0.499984740745262"/>
      </font>
      <numFmt numFmtId="13" formatCode="0%"/>
      <fill>
        <patternFill>
          <bgColor rgb="FFFFEB9C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  <numFmt numFmtId="13" formatCode="0%"/>
      <fill>
        <patternFill>
          <bgColor rgb="FFF3CBAD"/>
        </patternFill>
      </fill>
    </dxf>
    <dxf>
      <font>
        <b/>
        <i val="0"/>
        <color rgb="FF00B050"/>
      </font>
      <numFmt numFmtId="13" formatCode="0%"/>
      <fill>
        <patternFill>
          <bgColor rgb="FFC6EFCE"/>
        </patternFill>
      </fill>
    </dxf>
    <dxf>
      <font>
        <b/>
        <i val="0"/>
        <color theme="0" tint="-0.499984740745262"/>
      </font>
      <numFmt numFmtId="13" formatCode="0%"/>
      <fill>
        <patternFill>
          <bgColor rgb="FFFFEB9C"/>
        </patternFill>
      </fill>
    </dxf>
    <dxf>
      <font>
        <b/>
        <i val="0"/>
        <color rgb="FFFF0000"/>
      </font>
      <numFmt numFmtId="13" formatCode="0%"/>
      <fill>
        <patternFill>
          <bgColor rgb="FFF3CBAD"/>
        </patternFill>
      </fill>
    </dxf>
    <dxf>
      <font>
        <b/>
        <i val="0"/>
        <color rgb="FF00B050"/>
      </font>
      <numFmt numFmtId="13" formatCode="0%"/>
      <fill>
        <patternFill>
          <bgColor rgb="FFC6EFCE"/>
        </patternFill>
      </fill>
    </dxf>
    <dxf>
      <font>
        <b/>
        <i val="0"/>
        <color theme="0" tint="-0.499984740745262"/>
      </font>
      <numFmt numFmtId="13" formatCode="0%"/>
      <fill>
        <patternFill>
          <bgColor rgb="FFFFEB9C"/>
        </patternFill>
      </fill>
    </dxf>
    <dxf>
      <font>
        <b/>
        <i val="0"/>
        <color rgb="FFFF0000"/>
      </font>
      <numFmt numFmtId="13" formatCode="0%"/>
      <fill>
        <patternFill>
          <bgColor rgb="FFF3CBAD"/>
        </patternFill>
      </fill>
    </dxf>
    <dxf>
      <font>
        <b/>
        <i val="0"/>
        <color rgb="FF00B050"/>
      </font>
      <numFmt numFmtId="13" formatCode="0%"/>
      <fill>
        <patternFill>
          <bgColor rgb="FFC6EFCE"/>
        </patternFill>
      </fill>
    </dxf>
    <dxf>
      <font>
        <b/>
        <i val="0"/>
        <color theme="0" tint="-0.499984740745262"/>
      </font>
      <numFmt numFmtId="13" formatCode="0%"/>
      <fill>
        <patternFill>
          <bgColor rgb="FFFFEB9C"/>
        </patternFill>
      </fill>
    </dxf>
    <dxf>
      <font>
        <b/>
        <i val="0"/>
        <color rgb="FFFF0000"/>
      </font>
      <numFmt numFmtId="13" formatCode="0%"/>
      <fill>
        <patternFill>
          <bgColor rgb="FFF3CBAD"/>
        </patternFill>
      </fill>
    </dxf>
    <dxf>
      <font>
        <b/>
        <i val="0"/>
        <color rgb="FF00B050"/>
      </font>
      <numFmt numFmtId="13" formatCode="0%"/>
      <fill>
        <patternFill>
          <bgColor rgb="FFC6EFCE"/>
        </patternFill>
      </fill>
    </dxf>
    <dxf>
      <font>
        <b/>
        <i val="0"/>
        <color theme="0" tint="-0.499984740745262"/>
      </font>
      <numFmt numFmtId="13" formatCode="0%"/>
      <fill>
        <patternFill>
          <bgColor rgb="FFFFEB9C"/>
        </patternFill>
      </fill>
    </dxf>
    <dxf>
      <font>
        <b/>
        <i val="0"/>
        <color rgb="FFFF0000"/>
      </font>
      <numFmt numFmtId="13" formatCode="0%"/>
      <fill>
        <patternFill>
          <bgColor rgb="FFF3CBAD"/>
        </patternFill>
      </fill>
    </dxf>
    <dxf>
      <font>
        <b/>
        <i val="0"/>
        <color rgb="FF00B050"/>
      </font>
      <numFmt numFmtId="13" formatCode="0%"/>
      <fill>
        <patternFill>
          <bgColor rgb="FFC6EFCE"/>
        </patternFill>
      </fill>
    </dxf>
    <dxf>
      <font>
        <b/>
        <i val="0"/>
        <color theme="0" tint="-0.499984740745262"/>
      </font>
      <numFmt numFmtId="13" formatCode="0%"/>
      <fill>
        <patternFill>
          <bgColor rgb="FFFFEB9C"/>
        </patternFill>
      </fill>
    </dxf>
    <dxf>
      <font>
        <b/>
        <i val="0"/>
        <color rgb="FFFF0000"/>
      </font>
      <numFmt numFmtId="13" formatCode="0%"/>
      <fill>
        <patternFill>
          <bgColor rgb="FFF3CBAD"/>
        </patternFill>
      </fill>
    </dxf>
    <dxf>
      <font>
        <b/>
        <i val="0"/>
        <color rgb="FF00B050"/>
      </font>
      <numFmt numFmtId="13" formatCode="0%"/>
      <fill>
        <patternFill>
          <bgColor rgb="FFC6EFCE"/>
        </patternFill>
      </fill>
    </dxf>
    <dxf>
      <font>
        <b/>
        <i val="0"/>
        <color theme="0" tint="-0.499984740745262"/>
      </font>
      <numFmt numFmtId="13" formatCode="0%"/>
      <fill>
        <patternFill>
          <bgColor rgb="FFFFEB9C"/>
        </patternFill>
      </fill>
    </dxf>
    <dxf>
      <font>
        <b/>
        <i val="0"/>
        <color rgb="FFFF0000"/>
      </font>
      <numFmt numFmtId="13" formatCode="0%"/>
      <fill>
        <patternFill>
          <bgColor rgb="FFF3CBAD"/>
        </patternFill>
      </fill>
    </dxf>
    <dxf>
      <font>
        <b/>
        <i val="0"/>
        <color rgb="FF00B050"/>
      </font>
      <numFmt numFmtId="13" formatCode="0%"/>
      <fill>
        <patternFill>
          <bgColor rgb="FFC6EFCE"/>
        </patternFill>
      </fill>
    </dxf>
    <dxf>
      <font>
        <b/>
        <i val="0"/>
        <color theme="0" tint="-0.499984740745262"/>
      </font>
      <numFmt numFmtId="13" formatCode="0%"/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00B050"/>
      </font>
      <fill>
        <patternFill>
          <bgColor rgb="FFB9A10F"/>
        </patternFill>
      </fill>
    </dxf>
    <dxf>
      <font>
        <b/>
        <i val="0"/>
        <color rgb="FFFFC000"/>
      </font>
      <fill>
        <patternFill>
          <bgColor rgb="FFF8D8D8"/>
        </patternFill>
      </fill>
    </dxf>
    <dxf>
      <font>
        <b/>
        <i val="0"/>
        <color rgb="FFFF0000"/>
      </font>
      <fill>
        <patternFill>
          <bgColor rgb="FF4BD0FF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5"/>
          <bgColor indexed="15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5"/>
          <bgColor indexed="15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5"/>
          <bgColor indexed="15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5"/>
          <bgColor indexed="15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5"/>
          <bgColor indexed="15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ill>
        <patternFill patternType="solid">
          <fgColor indexed="35"/>
          <bgColor indexed="15"/>
        </patternFill>
      </fill>
    </dxf>
    <dxf>
      <fill>
        <patternFill patternType="solid">
          <fgColor indexed="34"/>
          <bgColor indexed="13"/>
        </patternFill>
      </fill>
    </dxf>
    <dxf>
      <fill>
        <patternFill patternType="solid">
          <fgColor indexed="49"/>
          <bgColor indexed="1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border diagonalUp="0" diagonalDown="0">
        <left/>
        <right/>
        <top style="hair">
          <color auto="1"/>
        </top>
        <bottom style="hair">
          <color auto="1"/>
        </bottom>
      </border>
      <protection locked="1" hidden="1"/>
    </dxf>
    <dxf>
      <fill>
        <patternFill>
          <fgColor indexed="64"/>
          <bgColor theme="0"/>
        </patternFill>
      </fill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border diagonalUp="0" diagonalDown="0">
        <left/>
        <right/>
        <top style="hair">
          <color auto="1"/>
        </top>
        <bottom style="hair">
          <color auto="1"/>
        </bottom>
      </border>
      <protection locked="1" hidden="1"/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protection locked="1" hidden="1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  <protection locked="1" hidden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CCCCC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9999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6EFCE"/>
      <color rgb="FFFFEB9C"/>
      <color rgb="FFF8CBAD"/>
      <color rgb="FFF96517"/>
      <color rgb="FFF94717"/>
      <color rgb="FFFFFF66"/>
      <color rgb="FF00DA63"/>
      <color rgb="FFF3CBAD"/>
      <color rgb="FFFFEBE2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3">
                <a:lumMod val="75000"/>
              </a:schemeClr>
            </a:solidFill>
            <a:ln>
              <a:solidFill>
                <a:schemeClr val="accent3">
                  <a:lumMod val="20000"/>
                  <a:lumOff val="80000"/>
                </a:schemeClr>
              </a:solidFill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Tratamento!$AE$7:$AH$7</c:f>
              <c:strCache>
                <c:ptCount val="4"/>
                <c:pt idx="0">
                  <c:v>1-20"</c:v>
                </c:pt>
                <c:pt idx="1">
                  <c:v>21-45"</c:v>
                </c:pt>
                <c:pt idx="2">
                  <c:v>45-70"</c:v>
                </c:pt>
                <c:pt idx="3">
                  <c:v>70-90"</c:v>
                </c:pt>
              </c:strCache>
            </c:strRef>
          </c:cat>
          <c:val>
            <c:numRef>
              <c:f>Tratamento!$AE$8:$AH$8</c:f>
              <c:numCache>
                <c:formatCode>0.00%</c:formatCode>
                <c:ptCount val="4"/>
                <c:pt idx="0" formatCode="0%">
                  <c:v>0.189873417721519</c:v>
                </c:pt>
                <c:pt idx="1">
                  <c:v>0.21518987341772153</c:v>
                </c:pt>
                <c:pt idx="2">
                  <c:v>0.35443037974683544</c:v>
                </c:pt>
                <c:pt idx="3">
                  <c:v>0.24050632911392406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BB-49BE-9B22-7F930421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17034880"/>
        <c:axId val="317036416"/>
      </c:barChart>
      <c:catAx>
        <c:axId val="317034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7036416"/>
        <c:crosses val="autoZero"/>
        <c:auto val="1"/>
        <c:lblAlgn val="ctr"/>
        <c:lblOffset val="100"/>
        <c:noMultiLvlLbl val="0"/>
      </c:catAx>
      <c:valAx>
        <c:axId val="317036416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1703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09071601986308"/>
          <c:y val="2.4237627473975634E-2"/>
          <c:w val="0.84314762239771901"/>
          <c:h val="0.96111028733518333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chemeClr val="accent3">
                <a:lumMod val="75000"/>
              </a:schemeClr>
            </a:soli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B9F-449E-BBD5-A2C39823731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B9F-449E-BBD5-A2C39823731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B9F-449E-BBD5-A2C39823731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B9F-449E-BBD5-A2C398237312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96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Tratamento!$AE$7:$AH$7</c:f>
              <c:strCache>
                <c:ptCount val="4"/>
                <c:pt idx="0">
                  <c:v>1-20"</c:v>
                </c:pt>
                <c:pt idx="1">
                  <c:v>21-45"</c:v>
                </c:pt>
                <c:pt idx="2">
                  <c:v>45-70"</c:v>
                </c:pt>
                <c:pt idx="3">
                  <c:v>70-90"</c:v>
                </c:pt>
              </c:strCache>
            </c:strRef>
          </c:cat>
          <c:val>
            <c:numRef>
              <c:f>Tratamento!$AE$8:$AH$8</c:f>
              <c:numCache>
                <c:formatCode>0.00%</c:formatCode>
                <c:ptCount val="4"/>
                <c:pt idx="0" formatCode="0%">
                  <c:v>0.189873417721519</c:v>
                </c:pt>
                <c:pt idx="1">
                  <c:v>0.21518987341772153</c:v>
                </c:pt>
                <c:pt idx="2">
                  <c:v>0.35443037974683544</c:v>
                </c:pt>
                <c:pt idx="3">
                  <c:v>0.24050632911392406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9F-449E-BBD5-A2C398237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8"/>
        <c:axId val="317215104"/>
        <c:axId val="317216640"/>
      </c:barChart>
      <c:catAx>
        <c:axId val="317215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7216640"/>
        <c:crosses val="autoZero"/>
        <c:auto val="1"/>
        <c:lblAlgn val="ctr"/>
        <c:lblOffset val="100"/>
        <c:noMultiLvlLbl val="0"/>
      </c:catAx>
      <c:valAx>
        <c:axId val="31721664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1721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688606279977599E-2"/>
          <c:y val="0.1731667504256123"/>
          <c:w val="0.88662278744004475"/>
          <c:h val="0.72788082075975202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Tratamento!$DC$40</c:f>
              <c:numCache>
                <c:formatCode>0%</c:formatCode>
                <c:ptCount val="1"/>
                <c:pt idx="0">
                  <c:v>0.76923076923076927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B9A-46D6-AC18-D475385FFE40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1B9A-46D6-AC18-D475385FFE40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B9A-46D6-AC18-D475385FF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2094080"/>
        <c:axId val="312104064"/>
      </c:barChart>
      <c:catAx>
        <c:axId val="312094080"/>
        <c:scaling>
          <c:orientation val="minMax"/>
        </c:scaling>
        <c:delete val="1"/>
        <c:axPos val="l"/>
        <c:majorTickMark val="out"/>
        <c:minorTickMark val="none"/>
        <c:tickLblPos val="nextTo"/>
        <c:crossAx val="312104064"/>
        <c:crosses val="autoZero"/>
        <c:auto val="1"/>
        <c:lblAlgn val="ctr"/>
        <c:lblOffset val="100"/>
        <c:noMultiLvlLbl val="0"/>
      </c:catAx>
      <c:valAx>
        <c:axId val="312104064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1209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2881173708205917"/>
          <c:w val="0.91068114736044248"/>
          <c:h val="0.71661417841946984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01F3-4E81-AFD6-9C9B2D52403F}"/>
              </c:ext>
            </c:extLst>
          </c:dPt>
          <c:val>
            <c:numRef>
              <c:f>Tratamento!$DC$39</c:f>
              <c:numCache>
                <c:formatCode>0%</c:formatCode>
                <c:ptCount val="1"/>
                <c:pt idx="0">
                  <c:v>0.46153846153846156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16-4381-B6BC-1C925EAF9FAA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Tratamento!$DD$39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616-4381-B6BC-1C925EAF9FAA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Tratamento!$DE$39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616-4381-B6BC-1C925EAF9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2128256"/>
        <c:axId val="312129792"/>
      </c:barChart>
      <c:catAx>
        <c:axId val="312128256"/>
        <c:scaling>
          <c:orientation val="minMax"/>
        </c:scaling>
        <c:delete val="1"/>
        <c:axPos val="l"/>
        <c:majorTickMark val="out"/>
        <c:minorTickMark val="none"/>
        <c:tickLblPos val="nextTo"/>
        <c:crossAx val="312129792"/>
        <c:crosses val="autoZero"/>
        <c:auto val="1"/>
        <c:lblAlgn val="ctr"/>
        <c:lblOffset val="100"/>
        <c:noMultiLvlLbl val="0"/>
      </c:catAx>
      <c:valAx>
        <c:axId val="312129792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1212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Tratamento!$DC$38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2A6-42C0-88C8-6F8BA8F3C2C8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Tratamento!$DD$38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2A6-42C0-88C8-6F8BA8F3C2C8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783-42B6-9D44-9EC9643D342D}"/>
              </c:ext>
            </c:extLst>
          </c:dPt>
          <c:val>
            <c:numRef>
              <c:f>Tratamento!$DE$38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2A6-42C0-88C8-6F8BA8F3C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2226944"/>
        <c:axId val="312228480"/>
      </c:barChart>
      <c:catAx>
        <c:axId val="312226944"/>
        <c:scaling>
          <c:orientation val="minMax"/>
        </c:scaling>
        <c:delete val="1"/>
        <c:axPos val="l"/>
        <c:majorTickMark val="out"/>
        <c:minorTickMark val="none"/>
        <c:tickLblPos val="nextTo"/>
        <c:crossAx val="312228480"/>
        <c:crosses val="autoZero"/>
        <c:auto val="1"/>
        <c:lblAlgn val="ctr"/>
        <c:lblOffset val="100"/>
        <c:noMultiLvlLbl val="0"/>
      </c:catAx>
      <c:valAx>
        <c:axId val="312228480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1222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8289-42C8-8F74-6C82C7995C05}"/>
              </c:ext>
            </c:extLst>
          </c:dPt>
          <c:val>
            <c:numRef>
              <c:f>Tratamento!$DC$37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5D-4911-B3BE-325CE62ACA93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Tratamento!$DD$37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A5D-4911-B3BE-325CE62ACA93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Tratamento!$DE$37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A5D-4911-B3BE-325CE62AC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2243328"/>
        <c:axId val="312244864"/>
      </c:barChart>
      <c:catAx>
        <c:axId val="312243328"/>
        <c:scaling>
          <c:orientation val="minMax"/>
        </c:scaling>
        <c:delete val="1"/>
        <c:axPos val="l"/>
        <c:majorTickMark val="out"/>
        <c:minorTickMark val="none"/>
        <c:tickLblPos val="nextTo"/>
        <c:crossAx val="312244864"/>
        <c:crosses val="autoZero"/>
        <c:auto val="1"/>
        <c:lblAlgn val="ctr"/>
        <c:lblOffset val="100"/>
        <c:noMultiLvlLbl val="0"/>
      </c:catAx>
      <c:valAx>
        <c:axId val="312244864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1224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255696962743096E-2"/>
          <c:y val="0.25539468716893071"/>
          <c:w val="0.88082497778797675"/>
          <c:h val="0.74460531283106934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Tratamento!$DC$56</c:f>
              <c:numCache>
                <c:formatCode>0%</c:formatCode>
                <c:ptCount val="1"/>
                <c:pt idx="0">
                  <c:v>-0.76923076923076927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B9-48F0-AFFC-D475935E84D3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Tratamento!$DD$56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4B9-48F0-AFFC-D475935E84D3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Tratamento!$DE$56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4B9-48F0-AFFC-D475935E8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2566528"/>
        <c:axId val="312568064"/>
      </c:barChart>
      <c:catAx>
        <c:axId val="3125665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12568064"/>
        <c:crosses val="autoZero"/>
        <c:auto val="1"/>
        <c:lblAlgn val="ctr"/>
        <c:lblOffset val="100"/>
        <c:noMultiLvlLbl val="0"/>
      </c:catAx>
      <c:valAx>
        <c:axId val="312568064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1256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EB55-4F64-8CED-043A4D843EC8}"/>
              </c:ext>
            </c:extLst>
          </c:dPt>
          <c:val>
            <c:numRef>
              <c:f>Tratamento!$DC$55</c:f>
              <c:numCache>
                <c:formatCode>0%</c:formatCode>
                <c:ptCount val="1"/>
                <c:pt idx="0">
                  <c:v>-0.23076923076923073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14-4B5B-ADB8-2F76F1F1F0B6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314-4B5B-ADB8-2F76F1F1F0B6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314-4B5B-ADB8-2F76F1F1F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2584832"/>
        <c:axId val="312594816"/>
      </c:barChart>
      <c:catAx>
        <c:axId val="312584832"/>
        <c:scaling>
          <c:orientation val="minMax"/>
        </c:scaling>
        <c:delete val="1"/>
        <c:axPos val="l"/>
        <c:majorTickMark val="out"/>
        <c:minorTickMark val="none"/>
        <c:tickLblPos val="nextTo"/>
        <c:crossAx val="312594816"/>
        <c:crosses val="autoZero"/>
        <c:auto val="1"/>
        <c:lblAlgn val="ctr"/>
        <c:lblOffset val="100"/>
        <c:noMultiLvlLbl val="0"/>
      </c:catAx>
      <c:valAx>
        <c:axId val="312594816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1258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A5E4-42A4-83CA-FA1EA2FDAE4E}"/>
              </c:ext>
            </c:extLst>
          </c:dPt>
          <c:val>
            <c:numRef>
              <c:f>Tratamento!$DC$54</c:f>
              <c:numCache>
                <c:formatCode>0%</c:formatCode>
                <c:ptCount val="1"/>
                <c:pt idx="0">
                  <c:v>-0.53846153846153844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1A4-46BF-8CB8-4BEC6720CA5B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1A4-46BF-8CB8-4BEC6720CA5B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A5E4-42A4-83CA-FA1EA2FDAE4E}"/>
              </c:ext>
            </c:extLst>
          </c:dPt>
          <c:val>
            <c:numRef>
              <c:f>Tratamento!$DE$54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1A4-46BF-8CB8-4BEC6720C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2294400"/>
        <c:axId val="312300288"/>
      </c:barChart>
      <c:catAx>
        <c:axId val="312294400"/>
        <c:scaling>
          <c:orientation val="minMax"/>
        </c:scaling>
        <c:delete val="1"/>
        <c:axPos val="l"/>
        <c:majorTickMark val="out"/>
        <c:minorTickMark val="none"/>
        <c:tickLblPos val="nextTo"/>
        <c:crossAx val="312300288"/>
        <c:crosses val="autoZero"/>
        <c:auto val="1"/>
        <c:lblAlgn val="ctr"/>
        <c:lblOffset val="100"/>
        <c:noMultiLvlLbl val="0"/>
      </c:catAx>
      <c:valAx>
        <c:axId val="312300288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1229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Tratamento!$DC$50</c:f>
              <c:numCache>
                <c:formatCode>0%</c:formatCode>
                <c:ptCount val="1"/>
                <c:pt idx="0">
                  <c:v>-0.53846153846153844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8A-420B-9F52-72924716B7FC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8A-420B-9F52-72924716B7FC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0D79-4957-B472-333ED6FF2663}"/>
              </c:ext>
            </c:extLst>
          </c:dPt>
          <c:val>
            <c:numRef>
              <c:f>Tratamento!$DE$50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18A-420B-9F52-72924716B7FC}"/>
            </c:ext>
          </c:extLst>
        </c:ser>
        <c:ser>
          <c:idx val="3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Analitico!$AP$15</c:f>
              <c:numCache>
                <c:formatCode>General</c:formatCode>
                <c:ptCount val="1"/>
              </c:numCache>
            </c:numRef>
          </c:cat>
          <c:val>
            <c:numRef>
              <c:f>Analitico!$AQ$15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18A-420B-9F52-72924716B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2332672"/>
        <c:axId val="312334208"/>
      </c:barChart>
      <c:catAx>
        <c:axId val="3123326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12334208"/>
        <c:crosses val="autoZero"/>
        <c:auto val="1"/>
        <c:lblAlgn val="ctr"/>
        <c:lblOffset val="100"/>
        <c:noMultiLvlLbl val="0"/>
      </c:catAx>
      <c:valAx>
        <c:axId val="312334208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1233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7222-4D47-B196-77E7ABB5BCF9}"/>
              </c:ext>
            </c:extLst>
          </c:dPt>
          <c:val>
            <c:numRef>
              <c:f>Tratamento!$DC$51</c:f>
              <c:numCache>
                <c:formatCode>0%</c:formatCode>
                <c:ptCount val="1"/>
                <c:pt idx="0">
                  <c:v>-7.6923076923076872E-2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295-48F5-917D-5AF220806FBA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295-48F5-917D-5AF220806FBA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295-48F5-917D-5AF220806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2365440"/>
        <c:axId val="312366976"/>
      </c:barChart>
      <c:catAx>
        <c:axId val="312365440"/>
        <c:scaling>
          <c:orientation val="minMax"/>
        </c:scaling>
        <c:delete val="1"/>
        <c:axPos val="l"/>
        <c:majorTickMark val="out"/>
        <c:minorTickMark val="none"/>
        <c:tickLblPos val="nextTo"/>
        <c:crossAx val="312366976"/>
        <c:crosses val="autoZero"/>
        <c:auto val="1"/>
        <c:lblAlgn val="ctr"/>
        <c:lblOffset val="100"/>
        <c:noMultiLvlLbl val="0"/>
      </c:catAx>
      <c:valAx>
        <c:axId val="312366976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1236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53B4-4028-8141-DA9D44C5F3FB}"/>
              </c:ext>
            </c:extLst>
          </c:dPt>
          <c:val>
            <c:numRef>
              <c:f>Tratamento!$DC$53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7-445B-BDFE-DAE88C5CC3DA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7-445B-BDFE-DAE88C5CC3DA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7-445B-BDFE-DAE88C5CC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2406400"/>
        <c:axId val="312407936"/>
      </c:barChart>
      <c:catAx>
        <c:axId val="312406400"/>
        <c:scaling>
          <c:orientation val="minMax"/>
        </c:scaling>
        <c:delete val="1"/>
        <c:axPos val="l"/>
        <c:majorTickMark val="out"/>
        <c:minorTickMark val="none"/>
        <c:tickLblPos val="nextTo"/>
        <c:crossAx val="312407936"/>
        <c:crosses val="autoZero"/>
        <c:auto val="1"/>
        <c:lblAlgn val="ctr"/>
        <c:lblOffset val="100"/>
        <c:noMultiLvlLbl val="0"/>
      </c:catAx>
      <c:valAx>
        <c:axId val="312407936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1240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29AF-471F-8899-31DE7588228D}"/>
              </c:ext>
            </c:extLst>
          </c:dPt>
          <c:val>
            <c:numRef>
              <c:f>Tratamento!$DC$31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0DC-4841-9AA6-B098FF6711DB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Tratamento!$DD$31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0DC-4841-9AA6-B098FF6711DB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Tratamento!$DE$31</c:f>
              <c:numCache>
                <c:formatCode>0%</c:formatCode>
                <c:ptCount val="1"/>
                <c:pt idx="0">
                  <c:v>0.92307692307692313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A0DC-4841-9AA6-B098FF671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12455552"/>
        <c:axId val="312457088"/>
      </c:barChart>
      <c:catAx>
        <c:axId val="312455552"/>
        <c:scaling>
          <c:orientation val="minMax"/>
        </c:scaling>
        <c:delete val="1"/>
        <c:axPos val="l"/>
        <c:majorTickMark val="out"/>
        <c:minorTickMark val="none"/>
        <c:tickLblPos val="nextTo"/>
        <c:crossAx val="312457088"/>
        <c:crosses val="autoZero"/>
        <c:auto val="1"/>
        <c:lblAlgn val="ctr"/>
        <c:lblOffset val="100"/>
        <c:noMultiLvlLbl val="0"/>
      </c:catAx>
      <c:valAx>
        <c:axId val="312457088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3124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7E61-4334-BAFB-6C78A5C39557}"/>
              </c:ext>
            </c:extLst>
          </c:dPt>
          <c:val>
            <c:numRef>
              <c:f>Tratamento!$DC$30</c:f>
              <c:numCache>
                <c:formatCode>0%</c:formatCode>
                <c:ptCount val="1"/>
                <c:pt idx="0">
                  <c:v>0.61538461538461542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042-4BBF-B1AE-0EFB3A130B99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Tratamento!$DD$30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042-4BBF-B1AE-0EFB3A130B99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Tratamento!$DE$30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C042-4BBF-B1AE-0EFB3A130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12676736"/>
        <c:axId val="312678272"/>
      </c:barChart>
      <c:catAx>
        <c:axId val="312676736"/>
        <c:scaling>
          <c:orientation val="minMax"/>
        </c:scaling>
        <c:delete val="1"/>
        <c:axPos val="l"/>
        <c:majorTickMark val="out"/>
        <c:minorTickMark val="none"/>
        <c:tickLblPos val="nextTo"/>
        <c:crossAx val="312678272"/>
        <c:crosses val="autoZero"/>
        <c:auto val="1"/>
        <c:lblAlgn val="ctr"/>
        <c:lblOffset val="100"/>
        <c:noMultiLvlLbl val="0"/>
      </c:catAx>
      <c:valAx>
        <c:axId val="312678272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31267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50D4-458F-8FF4-3C918A5D7F99}"/>
              </c:ext>
            </c:extLst>
          </c:dPt>
          <c:val>
            <c:numRef>
              <c:f>Tratamento!$DC$29</c:f>
              <c:numCache>
                <c:formatCode>0%</c:formatCode>
                <c:ptCount val="1"/>
                <c:pt idx="0">
                  <c:v>-0.53846153846153844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0D4-458F-8FF4-3C918A5D7F99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C56D-4B81-BD61-E430638C7C0D}"/>
              </c:ext>
            </c:extLst>
          </c:dPt>
          <c:val>
            <c:numRef>
              <c:f>Tratamento!$DD$29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0D4-458F-8FF4-3C918A5D7F99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C56D-4B81-BD61-E430638C7C0D}"/>
              </c:ext>
            </c:extLst>
          </c:dPt>
          <c:val>
            <c:numRef>
              <c:f>Tratamento!$DE$29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0D4-458F-8FF4-3C918A5D7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12730752"/>
        <c:axId val="312732288"/>
      </c:barChart>
      <c:catAx>
        <c:axId val="312730752"/>
        <c:scaling>
          <c:orientation val="minMax"/>
        </c:scaling>
        <c:delete val="1"/>
        <c:axPos val="l"/>
        <c:majorTickMark val="out"/>
        <c:minorTickMark val="none"/>
        <c:tickLblPos val="nextTo"/>
        <c:crossAx val="312732288"/>
        <c:crosses val="autoZero"/>
        <c:auto val="1"/>
        <c:lblAlgn val="ctr"/>
        <c:lblOffset val="100"/>
        <c:noMultiLvlLbl val="0"/>
      </c:catAx>
      <c:valAx>
        <c:axId val="312732288"/>
        <c:scaling>
          <c:orientation val="minMax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1273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Tratamento!$DC$28</c:f>
              <c:numCache>
                <c:formatCode>0%</c:formatCode>
                <c:ptCount val="1"/>
                <c:pt idx="0">
                  <c:v>-7.6923076923076872E-2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8C4-40C8-9F5B-839FA06332B3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Tratamento!$DD$28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18C4-40C8-9F5B-839FA06332B3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Tratamento!$DE$28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8C4-40C8-9F5B-839FA0633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12824576"/>
        <c:axId val="312826112"/>
      </c:barChart>
      <c:catAx>
        <c:axId val="312824576"/>
        <c:scaling>
          <c:orientation val="minMax"/>
        </c:scaling>
        <c:delete val="1"/>
        <c:axPos val="l"/>
        <c:majorTickMark val="out"/>
        <c:minorTickMark val="none"/>
        <c:tickLblPos val="nextTo"/>
        <c:crossAx val="312826112"/>
        <c:crosses val="autoZero"/>
        <c:auto val="1"/>
        <c:lblAlgn val="ctr"/>
        <c:lblOffset val="100"/>
        <c:noMultiLvlLbl val="0"/>
      </c:catAx>
      <c:valAx>
        <c:axId val="312826112"/>
        <c:scaling>
          <c:orientation val="minMax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1282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Tratamento!$DC$27</c:f>
              <c:numCache>
                <c:formatCode>0%</c:formatCode>
                <c:ptCount val="1"/>
                <c:pt idx="0">
                  <c:v>-0.38461538461538464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279-45E0-B485-880DD55FF1C3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A904-4051-8793-81107282D0E5}"/>
              </c:ext>
            </c:extLst>
          </c:dPt>
          <c:val>
            <c:numRef>
              <c:f>Tratamento!$DD$27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A279-45E0-B485-880DD55FF1C3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Tratamento!$DE$27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279-45E0-B485-880DD55F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12861440"/>
        <c:axId val="312862976"/>
      </c:barChart>
      <c:catAx>
        <c:axId val="312861440"/>
        <c:scaling>
          <c:orientation val="minMax"/>
        </c:scaling>
        <c:delete val="1"/>
        <c:axPos val="l"/>
        <c:majorTickMark val="out"/>
        <c:minorTickMark val="none"/>
        <c:tickLblPos val="nextTo"/>
        <c:crossAx val="312862976"/>
        <c:crosses val="autoZero"/>
        <c:auto val="1"/>
        <c:lblAlgn val="ctr"/>
        <c:lblOffset val="100"/>
        <c:noMultiLvlLbl val="0"/>
      </c:catAx>
      <c:valAx>
        <c:axId val="312862976"/>
        <c:scaling>
          <c:orientation val="minMax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1286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Tratamento!$CS$29</c:f>
              <c:numCache>
                <c:formatCode>0%</c:formatCode>
                <c:ptCount val="1"/>
                <c:pt idx="0">
                  <c:v>0.92307692307692313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878-49D5-B7E4-DB08FD26C5CB}"/>
            </c:ext>
          </c:extLst>
        </c:ser>
        <c:ser>
          <c:idx val="1"/>
          <c:order val="1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8878-49D5-B7E4-DB08FD26C5CB}"/>
              </c:ext>
            </c:extLst>
          </c:dPt>
          <c:val>
            <c:numRef>
              <c:f>Tratamento!$CU$29</c:f>
              <c:numCache>
                <c:formatCode>0%</c:formatCode>
                <c:ptCount val="1"/>
                <c:pt idx="0">
                  <c:v>7.6923076923076872E-2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8878-49D5-B7E4-DB08FD26C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12880512"/>
        <c:axId val="312890496"/>
      </c:barChart>
      <c:catAx>
        <c:axId val="312880512"/>
        <c:scaling>
          <c:orientation val="minMax"/>
        </c:scaling>
        <c:delete val="1"/>
        <c:axPos val="l"/>
        <c:majorTickMark val="none"/>
        <c:minorTickMark val="none"/>
        <c:tickLblPos val="nextTo"/>
        <c:crossAx val="312890496"/>
        <c:crosses val="autoZero"/>
        <c:auto val="1"/>
        <c:lblAlgn val="ctr"/>
        <c:lblOffset val="100"/>
        <c:noMultiLvlLbl val="0"/>
      </c:catAx>
      <c:valAx>
        <c:axId val="312890496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31288051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0417631687986953E-2"/>
          <c:y val="0.1146944145585163"/>
          <c:w val="0.93916473662402611"/>
          <c:h val="0.766608862855688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Tratamento!$AE$7:$AH$7</c:f>
              <c:strCache>
                <c:ptCount val="4"/>
                <c:pt idx="0">
                  <c:v>1-20"</c:v>
                </c:pt>
                <c:pt idx="1">
                  <c:v>21-45"</c:v>
                </c:pt>
                <c:pt idx="2">
                  <c:v>45-70"</c:v>
                </c:pt>
                <c:pt idx="3">
                  <c:v>70-90"</c:v>
                </c:pt>
              </c:strCache>
            </c:strRef>
          </c:cat>
          <c:val>
            <c:numRef>
              <c:f>Tratamento!$AE$8:$AH$8</c:f>
              <c:numCache>
                <c:formatCode>0.00%</c:formatCode>
                <c:ptCount val="4"/>
                <c:pt idx="0" formatCode="0%">
                  <c:v>0.189873417721519</c:v>
                </c:pt>
                <c:pt idx="1">
                  <c:v>0.21518987341772153</c:v>
                </c:pt>
                <c:pt idx="2">
                  <c:v>0.35443037974683544</c:v>
                </c:pt>
                <c:pt idx="3">
                  <c:v>0.24050632911392406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8D-4136-891A-2BB823DB5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312926976"/>
        <c:axId val="312928512"/>
      </c:barChart>
      <c:catAx>
        <c:axId val="31292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2928512"/>
        <c:crosses val="autoZero"/>
        <c:auto val="1"/>
        <c:lblAlgn val="ctr"/>
        <c:lblOffset val="100"/>
        <c:noMultiLvlLbl val="0"/>
      </c:catAx>
      <c:valAx>
        <c:axId val="312928512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31292697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AC8D-4CD5-BDCE-61CDA8C5E090}"/>
              </c:ext>
            </c:extLst>
          </c:dPt>
          <c:val>
            <c:numRef>
              <c:f>Tratamento!$DC$36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ED-41C4-88E6-670CC8BAE9A7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Tratamento!$DD$36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7ED-41C4-88E6-670CC8BAE9A7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Tratamento!$DE$36</c:f>
              <c:numCache>
                <c:formatCode>0%</c:formatCode>
                <c:ptCount val="1"/>
                <c:pt idx="0">
                  <c:v>0.92307692307692313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7ED-41C4-88E6-670CC8BAE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3055104"/>
        <c:axId val="313056640"/>
      </c:barChart>
      <c:catAx>
        <c:axId val="313055104"/>
        <c:scaling>
          <c:orientation val="minMax"/>
        </c:scaling>
        <c:delete val="1"/>
        <c:axPos val="l"/>
        <c:majorTickMark val="out"/>
        <c:minorTickMark val="none"/>
        <c:tickLblPos val="nextTo"/>
        <c:crossAx val="313056640"/>
        <c:crosses val="autoZero"/>
        <c:auto val="1"/>
        <c:lblAlgn val="ctr"/>
        <c:lblOffset val="100"/>
        <c:noMultiLvlLbl val="0"/>
      </c:catAx>
      <c:valAx>
        <c:axId val="313056640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1305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Tratamento!$DC$41</c:f>
              <c:numCache>
                <c:formatCode>0%</c:formatCode>
                <c:ptCount val="1"/>
                <c:pt idx="0">
                  <c:v>0.23076923076923073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9D-4948-84AD-C9AFFB7D8D0C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29D-4948-84AD-C9AFFB7D8D0C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29D-4948-84AD-C9AFFB7D8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3087872"/>
        <c:axId val="313089408"/>
      </c:barChart>
      <c:catAx>
        <c:axId val="313087872"/>
        <c:scaling>
          <c:orientation val="minMax"/>
        </c:scaling>
        <c:delete val="1"/>
        <c:axPos val="l"/>
        <c:majorTickMark val="out"/>
        <c:minorTickMark val="none"/>
        <c:tickLblPos val="nextTo"/>
        <c:crossAx val="313089408"/>
        <c:crosses val="autoZero"/>
        <c:auto val="1"/>
        <c:lblAlgn val="ctr"/>
        <c:lblOffset val="100"/>
        <c:noMultiLvlLbl val="0"/>
      </c:catAx>
      <c:valAx>
        <c:axId val="313089408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130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Tratamento!$DC$35</c:f>
              <c:numCache>
                <c:formatCode>0%</c:formatCode>
                <c:ptCount val="1"/>
                <c:pt idx="0">
                  <c:v>0.46153846153846156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8FC-43E4-A008-65BF8B0425FF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Tratamento!$DD$35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8FC-43E4-A008-65BF8B0425FF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Tratamento!$DE$35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8FC-43E4-A008-65BF8B042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3116160"/>
        <c:axId val="313117696"/>
      </c:barChart>
      <c:catAx>
        <c:axId val="313116160"/>
        <c:scaling>
          <c:orientation val="minMax"/>
        </c:scaling>
        <c:delete val="1"/>
        <c:axPos val="l"/>
        <c:majorTickMark val="out"/>
        <c:minorTickMark val="none"/>
        <c:tickLblPos val="nextTo"/>
        <c:crossAx val="313117696"/>
        <c:crosses val="autoZero"/>
        <c:auto val="1"/>
        <c:lblAlgn val="ctr"/>
        <c:lblOffset val="100"/>
        <c:noMultiLvlLbl val="0"/>
      </c:catAx>
      <c:valAx>
        <c:axId val="313117696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1311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176154474250532E-2"/>
          <c:y val="0.16298939110570276"/>
          <c:w val="0.8812403539666529"/>
          <c:h val="0.67402121778859447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16F0-425B-8562-09C39409F818}"/>
              </c:ext>
            </c:extLst>
          </c:dPt>
          <c:val>
            <c:numRef>
              <c:f>Tratamento!$DC$52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A4-45D4-94E3-56BDF98C3D8D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A4-45D4-94E3-56BDF98C3D8D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CA4-45D4-94E3-56BDF98C3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13480704"/>
        <c:axId val="313482240"/>
      </c:barChart>
      <c:catAx>
        <c:axId val="313480704"/>
        <c:scaling>
          <c:orientation val="minMax"/>
        </c:scaling>
        <c:delete val="1"/>
        <c:axPos val="l"/>
        <c:majorTickMark val="out"/>
        <c:minorTickMark val="none"/>
        <c:tickLblPos val="nextTo"/>
        <c:crossAx val="313482240"/>
        <c:crosses val="autoZero"/>
        <c:auto val="1"/>
        <c:lblAlgn val="ctr"/>
        <c:lblOffset val="100"/>
        <c:noMultiLvlLbl val="0"/>
      </c:catAx>
      <c:valAx>
        <c:axId val="313482240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1348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AE6D-4835-A4C2-95CD644FE15F}"/>
              </c:ext>
            </c:extLst>
          </c:dPt>
          <c:val>
            <c:numRef>
              <c:f>Tratamento!$DC$32</c:f>
              <c:numCache>
                <c:formatCode>0%</c:formatCode>
                <c:ptCount val="1"/>
                <c:pt idx="0">
                  <c:v>0.46153846153846156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E0-4C11-B6E7-644920BE5A2F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Tratamento!$DD$32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E0-4C11-B6E7-644920BE5A2F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Tratamento!$DE$32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B1E0-4C11-B6E7-644920BE5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13198080"/>
        <c:axId val="313199616"/>
      </c:barChart>
      <c:catAx>
        <c:axId val="313198080"/>
        <c:scaling>
          <c:orientation val="minMax"/>
        </c:scaling>
        <c:delete val="1"/>
        <c:axPos val="l"/>
        <c:majorTickMark val="out"/>
        <c:minorTickMark val="none"/>
        <c:tickLblPos val="nextTo"/>
        <c:crossAx val="313199616"/>
        <c:crosses val="autoZero"/>
        <c:auto val="1"/>
        <c:lblAlgn val="ctr"/>
        <c:lblOffset val="100"/>
        <c:noMultiLvlLbl val="0"/>
      </c:catAx>
      <c:valAx>
        <c:axId val="313199616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31319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Tratamento!$DU$30</c:f>
              <c:numCache>
                <c:formatCode>0%</c:formatCode>
                <c:ptCount val="1"/>
                <c:pt idx="0">
                  <c:v>0.61538461538461542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A37-42AF-8281-B1AD8C32AC82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Tratamento!$DV$30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A37-42AF-8281-B1AD8C32AC82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3B16-48FB-9378-5C9A49993E5A}"/>
              </c:ext>
            </c:extLst>
          </c:dPt>
          <c:val>
            <c:numRef>
              <c:f>Tratamento!$DW$30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0A37-42AF-8281-B1AD8C32A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13238656"/>
        <c:axId val="313240192"/>
      </c:barChart>
      <c:catAx>
        <c:axId val="313238656"/>
        <c:scaling>
          <c:orientation val="minMax"/>
        </c:scaling>
        <c:delete val="1"/>
        <c:axPos val="l"/>
        <c:majorTickMark val="out"/>
        <c:minorTickMark val="none"/>
        <c:tickLblPos val="nextTo"/>
        <c:crossAx val="313240192"/>
        <c:crosses val="autoZero"/>
        <c:auto val="1"/>
        <c:lblAlgn val="ctr"/>
        <c:lblOffset val="100"/>
        <c:noMultiLvlLbl val="0"/>
      </c:catAx>
      <c:valAx>
        <c:axId val="313240192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31323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64E8-45BB-BBFE-D2E647BA7C2E}"/>
              </c:ext>
            </c:extLst>
          </c:dPt>
          <c:cat>
            <c:strRef>
              <c:f>Tratamento!$DT$27</c:f>
              <c:strCache>
                <c:ptCount val="1"/>
                <c:pt idx="0">
                  <c:v>Back Home HT</c:v>
                </c:pt>
              </c:strCache>
            </c:strRef>
          </c:cat>
          <c:val>
            <c:numRef>
              <c:f>Tratamento!$DU$27</c:f>
              <c:numCache>
                <c:formatCode>0%</c:formatCode>
                <c:ptCount val="1"/>
                <c:pt idx="0">
                  <c:v>-0.38461538461538464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D97-4C55-92D7-242C2F2E1B6C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cat>
            <c:strRef>
              <c:f>Tratamento!$DT$27</c:f>
              <c:strCache>
                <c:ptCount val="1"/>
                <c:pt idx="0">
                  <c:v>Back Home HT</c:v>
                </c:pt>
              </c:strCache>
            </c:strRef>
          </c:cat>
          <c:val>
            <c:numRef>
              <c:f>Tratamento!$DV$27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4D97-4C55-92D7-242C2F2E1B6C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cat>
            <c:strRef>
              <c:f>Tratamento!$DT$27</c:f>
              <c:strCache>
                <c:ptCount val="1"/>
                <c:pt idx="0">
                  <c:v>Back Home HT</c:v>
                </c:pt>
              </c:strCache>
            </c:strRef>
          </c:cat>
          <c:val>
            <c:numRef>
              <c:f>Tratamento!$DW$27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D97-4C55-92D7-242C2F2E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13328768"/>
        <c:axId val="313330304"/>
      </c:barChart>
      <c:catAx>
        <c:axId val="31332876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13330304"/>
        <c:crosses val="autoZero"/>
        <c:auto val="1"/>
        <c:lblAlgn val="ctr"/>
        <c:lblOffset val="100"/>
        <c:noMultiLvlLbl val="0"/>
      </c:catAx>
      <c:valAx>
        <c:axId val="313330304"/>
        <c:scaling>
          <c:orientation val="minMax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1332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Tratamento!$DU$26</c:f>
              <c:numCache>
                <c:formatCode>0%</c:formatCode>
                <c:ptCount val="1"/>
                <c:pt idx="0">
                  <c:v>-0.38461538461538458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8C4-464C-8065-16E96B38C3A1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026-4C10-B80D-F63556E2DFA5}"/>
              </c:ext>
            </c:extLst>
          </c:dPt>
          <c:val>
            <c:numRef>
              <c:f>Tratamento!$DV$26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8C4-464C-8065-16E96B38C3A1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6026-4C10-B80D-F63556E2DFA5}"/>
              </c:ext>
            </c:extLst>
          </c:dPt>
          <c:val>
            <c:numRef>
              <c:f>Tratamento!$DW$26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C8C4-464C-8065-16E96B38C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13378304"/>
        <c:axId val="313379840"/>
      </c:barChart>
      <c:catAx>
        <c:axId val="3133783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13379840"/>
        <c:crosses val="autoZero"/>
        <c:auto val="1"/>
        <c:lblAlgn val="ctr"/>
        <c:lblOffset val="100"/>
        <c:noMultiLvlLbl val="0"/>
      </c:catAx>
      <c:valAx>
        <c:axId val="313379840"/>
        <c:scaling>
          <c:orientation val="minMax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1337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Tratamento!$DU$25</c:f>
              <c:numCache>
                <c:formatCode>0%</c:formatCode>
                <c:ptCount val="1"/>
                <c:pt idx="0">
                  <c:v>-0.23076923076923078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D39-40DD-9053-E7BEE0CAEB40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Tratamento!$DV$25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D39-40DD-9053-E7BEE0CAEB40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Tratamento!$DW$25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2D39-40DD-9053-E7BEE0CAE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13418880"/>
        <c:axId val="313420416"/>
      </c:barChart>
      <c:catAx>
        <c:axId val="3134188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13420416"/>
        <c:crosses val="autoZero"/>
        <c:auto val="1"/>
        <c:lblAlgn val="ctr"/>
        <c:lblOffset val="100"/>
        <c:noMultiLvlLbl val="0"/>
      </c:catAx>
      <c:valAx>
        <c:axId val="313420416"/>
        <c:scaling>
          <c:orientation val="minMax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1341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CCBA-48D5-B146-21DC1355397F}"/>
              </c:ext>
            </c:extLst>
          </c:dPt>
          <c:val>
            <c:numRef>
              <c:f>Tratamento!$DU$28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BCB-48C4-A745-BE6453AC3967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Tratamento!$DV$28</c:f>
              <c:numCache>
                <c:formatCode>0%</c:formatCode>
                <c:ptCount val="1"/>
                <c:pt idx="0">
                  <c:v>0.76923076923076916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BCB-48C4-A745-BE6453AC3967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CCBA-48D5-B146-21DC1355397F}"/>
              </c:ext>
            </c:extLst>
          </c:dPt>
          <c:val>
            <c:numRef>
              <c:f>Tratamento!$DW$28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BCB-48C4-A745-BE6453AC3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13447936"/>
        <c:axId val="313449472"/>
      </c:barChart>
      <c:catAx>
        <c:axId val="313447936"/>
        <c:scaling>
          <c:orientation val="minMax"/>
        </c:scaling>
        <c:delete val="1"/>
        <c:axPos val="l"/>
        <c:majorTickMark val="out"/>
        <c:minorTickMark val="none"/>
        <c:tickLblPos val="nextTo"/>
        <c:crossAx val="313449472"/>
        <c:crosses val="autoZero"/>
        <c:auto val="1"/>
        <c:lblAlgn val="ctr"/>
        <c:lblOffset val="100"/>
        <c:noMultiLvlLbl val="0"/>
      </c:catAx>
      <c:valAx>
        <c:axId val="313449472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31344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Tratamento!$DU$29</c:f>
              <c:numCache>
                <c:formatCode>0%</c:formatCode>
                <c:ptCount val="1"/>
                <c:pt idx="0">
                  <c:v>0.61538461538461542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D966-4D51-B218-647DB92DF252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Tratamento!$DV$29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966-4D51-B218-647DB92DF252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Tratamento!$DW$29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966-4D51-B218-647DB92DF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13562240"/>
        <c:axId val="313563776"/>
      </c:barChart>
      <c:catAx>
        <c:axId val="313562240"/>
        <c:scaling>
          <c:orientation val="minMax"/>
        </c:scaling>
        <c:delete val="1"/>
        <c:axPos val="l"/>
        <c:majorTickMark val="out"/>
        <c:minorTickMark val="none"/>
        <c:tickLblPos val="nextTo"/>
        <c:crossAx val="313563776"/>
        <c:crosses val="autoZero"/>
        <c:auto val="1"/>
        <c:lblAlgn val="ctr"/>
        <c:lblOffset val="100"/>
        <c:noMultiLvlLbl val="0"/>
      </c:catAx>
      <c:valAx>
        <c:axId val="313563776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31356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942334739803096E-2"/>
          <c:y val="4.8421594359528572E-2"/>
          <c:w val="0.93811533052039386"/>
          <c:h val="0.86707220420976783"/>
        </c:manualLayout>
      </c:layout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Tratamento!$AE$8:$AH$8</c:f>
              <c:numCache>
                <c:formatCode>0.00%</c:formatCode>
                <c:ptCount val="4"/>
                <c:pt idx="0" formatCode="0%">
                  <c:v>0.189873417721519</c:v>
                </c:pt>
                <c:pt idx="1">
                  <c:v>0.21518987341772153</c:v>
                </c:pt>
                <c:pt idx="2">
                  <c:v>0.35443037974683544</c:v>
                </c:pt>
                <c:pt idx="3">
                  <c:v>0.24050632911392406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538-4156-B045-1D4032EFD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653888"/>
        <c:axId val="313659776"/>
      </c:lineChart>
      <c:catAx>
        <c:axId val="313653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3659776"/>
        <c:crosses val="autoZero"/>
        <c:auto val="1"/>
        <c:lblAlgn val="ctr"/>
        <c:lblOffset val="100"/>
        <c:noMultiLvlLbl val="0"/>
      </c:catAx>
      <c:valAx>
        <c:axId val="313659776"/>
        <c:scaling>
          <c:orientation val="minMax"/>
          <c:max val="1"/>
          <c:min val="0"/>
        </c:scaling>
        <c:delete val="1"/>
        <c:axPos val="l"/>
        <c:numFmt formatCode="0%" sourceLinked="1"/>
        <c:majorTickMark val="out"/>
        <c:minorTickMark val="none"/>
        <c:tickLblPos val="nextTo"/>
        <c:crossAx val="31365388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688606279977599E-2"/>
          <c:y val="0.1731667504256123"/>
          <c:w val="0.88662278744004475"/>
          <c:h val="0.72788082075975202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Tratamento!$DU$38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79-49D3-AC79-CAC2A20995A8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Tratamento!$DV$38</c:f>
              <c:numCache>
                <c:formatCode>0%</c:formatCode>
                <c:ptCount val="1"/>
                <c:pt idx="0">
                  <c:v>0.75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679-49D3-AC79-CAC2A20995A8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Tratamento!$DW$38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679-49D3-AC79-CAC2A2099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29070848"/>
        <c:axId val="329072640"/>
      </c:barChart>
      <c:catAx>
        <c:axId val="329070848"/>
        <c:scaling>
          <c:orientation val="minMax"/>
        </c:scaling>
        <c:delete val="1"/>
        <c:axPos val="l"/>
        <c:majorTickMark val="out"/>
        <c:minorTickMark val="none"/>
        <c:tickLblPos val="nextTo"/>
        <c:crossAx val="329072640"/>
        <c:crosses val="autoZero"/>
        <c:auto val="1"/>
        <c:lblAlgn val="ctr"/>
        <c:lblOffset val="100"/>
        <c:noMultiLvlLbl val="0"/>
      </c:catAx>
      <c:valAx>
        <c:axId val="329072640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2907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2881173708205917"/>
          <c:w val="0.91068114736044248"/>
          <c:h val="0.71661417841946984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FF83-4AF8-99BC-F71403BB31B1}"/>
              </c:ext>
            </c:extLst>
          </c:dPt>
          <c:val>
            <c:numRef>
              <c:f>Tratamento!$DU$37</c:f>
              <c:numCache>
                <c:formatCode>0%</c:formatCode>
                <c:ptCount val="1"/>
                <c:pt idx="0">
                  <c:v>0.47499999999999998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F83-4AF8-99BC-F71403BB31B1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Tratamento!$DV$37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F83-4AF8-99BC-F71403BB31B1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Tratamento!$DW$37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F83-4AF8-99BC-F71403BB3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29091328"/>
        <c:axId val="329105408"/>
      </c:barChart>
      <c:catAx>
        <c:axId val="329091328"/>
        <c:scaling>
          <c:orientation val="minMax"/>
        </c:scaling>
        <c:delete val="1"/>
        <c:axPos val="l"/>
        <c:majorTickMark val="out"/>
        <c:minorTickMark val="none"/>
        <c:tickLblPos val="nextTo"/>
        <c:crossAx val="329105408"/>
        <c:crosses val="autoZero"/>
        <c:auto val="1"/>
        <c:lblAlgn val="ctr"/>
        <c:lblOffset val="100"/>
        <c:noMultiLvlLbl val="0"/>
      </c:catAx>
      <c:valAx>
        <c:axId val="329105408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2909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Tratamento!$DU$36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9EC-4E16-B31E-79132CFA929D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Tratamento!$DV$36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9EC-4E16-B31E-79132CFA929D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09EC-4E16-B31E-79132CFA929D}"/>
              </c:ext>
            </c:extLst>
          </c:dPt>
          <c:val>
            <c:numRef>
              <c:f>Tratamento!$DW$36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9EC-4E16-B31E-79132CFA9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29120000"/>
        <c:axId val="329121792"/>
      </c:barChart>
      <c:catAx>
        <c:axId val="329120000"/>
        <c:scaling>
          <c:orientation val="minMax"/>
        </c:scaling>
        <c:delete val="1"/>
        <c:axPos val="l"/>
        <c:majorTickMark val="out"/>
        <c:minorTickMark val="none"/>
        <c:tickLblPos val="nextTo"/>
        <c:crossAx val="329121792"/>
        <c:crosses val="autoZero"/>
        <c:auto val="1"/>
        <c:lblAlgn val="ctr"/>
        <c:lblOffset val="100"/>
        <c:noMultiLvlLbl val="0"/>
      </c:catAx>
      <c:valAx>
        <c:axId val="329121792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2912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AB25-4508-A407-DF952A197BA2}"/>
              </c:ext>
            </c:extLst>
          </c:dPt>
          <c:val>
            <c:numRef>
              <c:f>Tratamento!$DU$35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B25-4508-A407-DF952A197BA2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Tratamento!$DV$35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B25-4508-A407-DF952A197BA2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Tratamento!$DW$35</c:f>
              <c:numCache>
                <c:formatCode>0%</c:formatCode>
                <c:ptCount val="1"/>
                <c:pt idx="0">
                  <c:v>0.875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B25-4508-A407-DF952A197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29160960"/>
        <c:axId val="329162752"/>
      </c:barChart>
      <c:catAx>
        <c:axId val="329160960"/>
        <c:scaling>
          <c:orientation val="minMax"/>
        </c:scaling>
        <c:delete val="1"/>
        <c:axPos val="l"/>
        <c:majorTickMark val="out"/>
        <c:minorTickMark val="none"/>
        <c:tickLblPos val="nextTo"/>
        <c:crossAx val="329162752"/>
        <c:crosses val="autoZero"/>
        <c:auto val="1"/>
        <c:lblAlgn val="ctr"/>
        <c:lblOffset val="100"/>
        <c:noMultiLvlLbl val="0"/>
      </c:catAx>
      <c:valAx>
        <c:axId val="329162752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2916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255696962743096E-2"/>
          <c:y val="0.25539468716893071"/>
          <c:w val="0.88082497778797675"/>
          <c:h val="0.74460531283106934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Tratamento!$DU$55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126-44BC-8E3D-EFF6CFA92A22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126-44BC-8E3D-EFF6CFA92A22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Tratamento!$DW$55</c:f>
              <c:numCache>
                <c:formatCode>0%</c:formatCode>
                <c:ptCount val="1"/>
                <c:pt idx="0">
                  <c:v>-0.82499999999999996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126-44BC-8E3D-EFF6CFA92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29262976"/>
        <c:axId val="329264512"/>
      </c:barChart>
      <c:catAx>
        <c:axId val="329262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9264512"/>
        <c:crosses val="autoZero"/>
        <c:auto val="1"/>
        <c:lblAlgn val="ctr"/>
        <c:lblOffset val="100"/>
        <c:noMultiLvlLbl val="0"/>
      </c:catAx>
      <c:valAx>
        <c:axId val="329264512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2926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481C-42B7-8072-A306015C1274}"/>
              </c:ext>
            </c:extLst>
          </c:dPt>
          <c:val>
            <c:numRef>
              <c:f>Tratamento!$DU$54</c:f>
              <c:numCache>
                <c:formatCode>0%</c:formatCode>
                <c:ptCount val="1"/>
                <c:pt idx="0">
                  <c:v>-0.25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81C-42B7-8072-A306015C1274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81C-42B7-8072-A306015C1274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81C-42B7-8072-A306015C1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29283456"/>
        <c:axId val="329284992"/>
      </c:barChart>
      <c:catAx>
        <c:axId val="329283456"/>
        <c:scaling>
          <c:orientation val="minMax"/>
        </c:scaling>
        <c:delete val="1"/>
        <c:axPos val="l"/>
        <c:majorTickMark val="out"/>
        <c:minorTickMark val="none"/>
        <c:tickLblPos val="nextTo"/>
        <c:crossAx val="329284992"/>
        <c:crosses val="autoZero"/>
        <c:auto val="1"/>
        <c:lblAlgn val="ctr"/>
        <c:lblOffset val="100"/>
        <c:noMultiLvlLbl val="0"/>
      </c:catAx>
      <c:valAx>
        <c:axId val="329284992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2928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C30F-495C-ACB0-84641B3F8DC8}"/>
              </c:ext>
            </c:extLst>
          </c:dPt>
          <c:val>
            <c:numRef>
              <c:f>Tratamento!$DU$53</c:f>
              <c:numCache>
                <c:formatCode>0%</c:formatCode>
                <c:ptCount val="1"/>
                <c:pt idx="0">
                  <c:v>-0.52500000000000002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30F-495C-ACB0-84641B3F8DC8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30F-495C-ACB0-84641B3F8DC8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C30F-495C-ACB0-84641B3F8DC8}"/>
              </c:ext>
            </c:extLst>
          </c:dPt>
          <c:val>
            <c:numRef>
              <c:f>Tratamento!$DW$53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30F-495C-ACB0-84641B3F8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29328896"/>
        <c:axId val="329334784"/>
      </c:barChart>
      <c:catAx>
        <c:axId val="329328896"/>
        <c:scaling>
          <c:orientation val="minMax"/>
        </c:scaling>
        <c:delete val="1"/>
        <c:axPos val="l"/>
        <c:majorTickMark val="out"/>
        <c:minorTickMark val="none"/>
        <c:tickLblPos val="nextTo"/>
        <c:crossAx val="329334784"/>
        <c:crosses val="autoZero"/>
        <c:auto val="1"/>
        <c:lblAlgn val="ctr"/>
        <c:lblOffset val="100"/>
        <c:noMultiLvlLbl val="0"/>
      </c:catAx>
      <c:valAx>
        <c:axId val="329334784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2932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Tratamento!$DU$49</c:f>
              <c:numCache>
                <c:formatCode>0%</c:formatCode>
                <c:ptCount val="1"/>
                <c:pt idx="0">
                  <c:v>-0.67500000000000004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880-4091-A6F5-3E5A9F15C315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4880-4091-A6F5-3E5A9F15C315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4880-4091-A6F5-3E5A9F15C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29361280"/>
        <c:axId val="329362816"/>
      </c:barChart>
      <c:catAx>
        <c:axId val="3293612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9362816"/>
        <c:crosses val="autoZero"/>
        <c:auto val="1"/>
        <c:lblAlgn val="ctr"/>
        <c:lblOffset val="100"/>
        <c:noMultiLvlLbl val="0"/>
      </c:catAx>
      <c:valAx>
        <c:axId val="329362816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2936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83F3-4F44-BB1C-5657AD439FD2}"/>
              </c:ext>
            </c:extLst>
          </c:dPt>
          <c:val>
            <c:numRef>
              <c:f>Tratamento!$DU$50</c:f>
              <c:numCache>
                <c:formatCode>0%</c:formatCode>
                <c:ptCount val="1"/>
                <c:pt idx="0">
                  <c:v>-0.375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3F3-4F44-BB1C-5657AD439FD2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3F3-4F44-BB1C-5657AD439FD2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3F3-4F44-BB1C-5657AD439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29459584"/>
        <c:axId val="329461120"/>
      </c:barChart>
      <c:catAx>
        <c:axId val="329459584"/>
        <c:scaling>
          <c:orientation val="minMax"/>
        </c:scaling>
        <c:delete val="1"/>
        <c:axPos val="l"/>
        <c:majorTickMark val="out"/>
        <c:minorTickMark val="none"/>
        <c:tickLblPos val="nextTo"/>
        <c:crossAx val="329461120"/>
        <c:crosses val="autoZero"/>
        <c:auto val="1"/>
        <c:lblAlgn val="ctr"/>
        <c:lblOffset val="100"/>
        <c:noMultiLvlLbl val="0"/>
      </c:catAx>
      <c:valAx>
        <c:axId val="329461120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2945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FC35-4E14-9A5E-134052EB9827}"/>
              </c:ext>
            </c:extLst>
          </c:dPt>
          <c:val>
            <c:numRef>
              <c:f>Tratamento!$DU$52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C35-4E14-9A5E-134052EB9827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C35-4E14-9A5E-134052EB9827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C35-4E14-9A5E-134052EB9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29496448"/>
        <c:axId val="329497984"/>
      </c:barChart>
      <c:catAx>
        <c:axId val="329496448"/>
        <c:scaling>
          <c:orientation val="minMax"/>
        </c:scaling>
        <c:delete val="1"/>
        <c:axPos val="l"/>
        <c:majorTickMark val="out"/>
        <c:minorTickMark val="none"/>
        <c:tickLblPos val="nextTo"/>
        <c:crossAx val="329497984"/>
        <c:crosses val="autoZero"/>
        <c:auto val="1"/>
        <c:lblAlgn val="ctr"/>
        <c:lblOffset val="100"/>
        <c:noMultiLvlLbl val="0"/>
      </c:catAx>
      <c:valAx>
        <c:axId val="329497984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2949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Tratamento!$EA$17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EAC7-480E-B9DA-3C4D5466DCF1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Tratamento!$EB$17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AC7-480E-B9DA-3C4D5466DCF1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Tratamento!$EC$17</c:f>
              <c:numCache>
                <c:formatCode>0%</c:formatCode>
                <c:ptCount val="1"/>
                <c:pt idx="0">
                  <c:v>0.90909090909090917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EAC7-480E-B9DA-3C4D5466D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29537024"/>
        <c:axId val="329538560"/>
      </c:barChart>
      <c:catAx>
        <c:axId val="329537024"/>
        <c:scaling>
          <c:orientation val="minMax"/>
        </c:scaling>
        <c:delete val="1"/>
        <c:axPos val="l"/>
        <c:majorTickMark val="out"/>
        <c:minorTickMark val="none"/>
        <c:tickLblPos val="nextTo"/>
        <c:crossAx val="329538560"/>
        <c:crosses val="autoZero"/>
        <c:auto val="1"/>
        <c:lblAlgn val="ctr"/>
        <c:lblOffset val="100"/>
        <c:noMultiLvlLbl val="0"/>
      </c:catAx>
      <c:valAx>
        <c:axId val="329538560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32953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Tratamento!$EA$16</c:f>
              <c:numCache>
                <c:formatCode>0%</c:formatCode>
                <c:ptCount val="1"/>
                <c:pt idx="0">
                  <c:v>0.59090909090909083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0BBC-489B-9AE7-60C0D5AF8014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Tratamento!$EB$16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BBC-489B-9AE7-60C0D5AF8014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Tratamento!$EC$16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BBC-489B-9AE7-60C0D5AF8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29585792"/>
        <c:axId val="329587328"/>
      </c:barChart>
      <c:catAx>
        <c:axId val="329585792"/>
        <c:scaling>
          <c:orientation val="minMax"/>
        </c:scaling>
        <c:delete val="1"/>
        <c:axPos val="l"/>
        <c:majorTickMark val="out"/>
        <c:minorTickMark val="none"/>
        <c:tickLblPos val="nextTo"/>
        <c:crossAx val="329587328"/>
        <c:crosses val="autoZero"/>
        <c:auto val="1"/>
        <c:lblAlgn val="ctr"/>
        <c:lblOffset val="100"/>
        <c:noMultiLvlLbl val="0"/>
      </c:catAx>
      <c:valAx>
        <c:axId val="329587328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32958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Tratamento!$EA$15</c:f>
              <c:numCache>
                <c:formatCode>0%</c:formatCode>
                <c:ptCount val="1"/>
                <c:pt idx="0">
                  <c:v>-0.5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EBB7-4309-8FA6-B686DC592355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Tratamento!$EB$15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EBB7-4309-8FA6-B686DC592355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Tratamento!$EC$15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EBB7-4309-8FA6-B686DC592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29622272"/>
        <c:axId val="329623808"/>
      </c:barChart>
      <c:catAx>
        <c:axId val="329622272"/>
        <c:scaling>
          <c:orientation val="minMax"/>
        </c:scaling>
        <c:delete val="1"/>
        <c:axPos val="l"/>
        <c:majorTickMark val="out"/>
        <c:minorTickMark val="none"/>
        <c:tickLblPos val="nextTo"/>
        <c:crossAx val="329623808"/>
        <c:crosses val="autoZero"/>
        <c:auto val="1"/>
        <c:lblAlgn val="ctr"/>
        <c:lblOffset val="100"/>
        <c:noMultiLvlLbl val="0"/>
      </c:catAx>
      <c:valAx>
        <c:axId val="329623808"/>
        <c:scaling>
          <c:orientation val="minMax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2962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Tratamento!$EA$14</c:f>
              <c:numCache>
                <c:formatCode>0%</c:formatCode>
                <c:ptCount val="1"/>
                <c:pt idx="0">
                  <c:v>-9.0909090909090828E-2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3A-43A2-AC41-AFF771EB076B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Tratamento!$EB$14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3A-43A2-AC41-AFF771EB076B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Tratamento!$EC$14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443A-43A2-AC41-AFF771EB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29736576"/>
        <c:axId val="329738112"/>
      </c:barChart>
      <c:catAx>
        <c:axId val="329736576"/>
        <c:scaling>
          <c:orientation val="minMax"/>
        </c:scaling>
        <c:delete val="1"/>
        <c:axPos val="l"/>
        <c:majorTickMark val="out"/>
        <c:minorTickMark val="none"/>
        <c:tickLblPos val="nextTo"/>
        <c:crossAx val="329738112"/>
        <c:crosses val="autoZero"/>
        <c:auto val="1"/>
        <c:lblAlgn val="ctr"/>
        <c:lblOffset val="100"/>
        <c:noMultiLvlLbl val="0"/>
      </c:catAx>
      <c:valAx>
        <c:axId val="329738112"/>
        <c:scaling>
          <c:orientation val="minMax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2973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Tratamento!$EA$13</c:f>
              <c:numCache>
                <c:formatCode>0%</c:formatCode>
                <c:ptCount val="1"/>
                <c:pt idx="0">
                  <c:v>-0.40909090909090912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A0B8-4B67-B690-AA0306AAD12A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Tratamento!$EB$13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0B8-4B67-B690-AA0306AAD12A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Tratamento!$EC$13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A0B8-4B67-B690-AA0306AAD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29773056"/>
        <c:axId val="329774592"/>
      </c:barChart>
      <c:catAx>
        <c:axId val="329773056"/>
        <c:scaling>
          <c:orientation val="minMax"/>
        </c:scaling>
        <c:delete val="1"/>
        <c:axPos val="l"/>
        <c:majorTickMark val="out"/>
        <c:minorTickMark val="none"/>
        <c:tickLblPos val="nextTo"/>
        <c:crossAx val="329774592"/>
        <c:crosses val="autoZero"/>
        <c:auto val="1"/>
        <c:lblAlgn val="ctr"/>
        <c:lblOffset val="100"/>
        <c:noMultiLvlLbl val="0"/>
      </c:catAx>
      <c:valAx>
        <c:axId val="329774592"/>
        <c:scaling>
          <c:orientation val="minMax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2977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Tratamento!$CS$29</c:f>
              <c:numCache>
                <c:formatCode>0%</c:formatCode>
                <c:ptCount val="1"/>
                <c:pt idx="0">
                  <c:v>0.92307692307692313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24A-4429-9C3C-DC3D9BC49485}"/>
            </c:ext>
          </c:extLst>
        </c:ser>
        <c:ser>
          <c:idx val="1"/>
          <c:order val="1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val>
            <c:numRef>
              <c:f>Tratamento!$CU$29</c:f>
              <c:numCache>
                <c:formatCode>0%</c:formatCode>
                <c:ptCount val="1"/>
                <c:pt idx="0">
                  <c:v>7.6923076923076872E-2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24A-4429-9C3C-DC3D9BC49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29783552"/>
        <c:axId val="329789440"/>
      </c:barChart>
      <c:catAx>
        <c:axId val="329783552"/>
        <c:scaling>
          <c:orientation val="minMax"/>
        </c:scaling>
        <c:delete val="1"/>
        <c:axPos val="l"/>
        <c:majorTickMark val="none"/>
        <c:minorTickMark val="none"/>
        <c:tickLblPos val="nextTo"/>
        <c:crossAx val="329789440"/>
        <c:crosses val="autoZero"/>
        <c:auto val="1"/>
        <c:lblAlgn val="ctr"/>
        <c:lblOffset val="100"/>
        <c:noMultiLvlLbl val="0"/>
      </c:catAx>
      <c:valAx>
        <c:axId val="329789440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3297835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0417631687986953E-2"/>
          <c:y val="0.1146944145585163"/>
          <c:w val="0.93916473662402611"/>
          <c:h val="0.766608862855688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Tratamento!$AE$7:$AH$7</c:f>
              <c:strCache>
                <c:ptCount val="4"/>
                <c:pt idx="0">
                  <c:v>1-20"</c:v>
                </c:pt>
                <c:pt idx="1">
                  <c:v>21-45"</c:v>
                </c:pt>
                <c:pt idx="2">
                  <c:v>45-70"</c:v>
                </c:pt>
                <c:pt idx="3">
                  <c:v>70-90"</c:v>
                </c:pt>
              </c:strCache>
            </c:strRef>
          </c:cat>
          <c:val>
            <c:numRef>
              <c:f>Tratamento!$AE$8:$AH$8</c:f>
              <c:numCache>
                <c:formatCode>0.00%</c:formatCode>
                <c:ptCount val="4"/>
                <c:pt idx="0" formatCode="0%">
                  <c:v>0.189873417721519</c:v>
                </c:pt>
                <c:pt idx="1">
                  <c:v>0.21518987341772153</c:v>
                </c:pt>
                <c:pt idx="2">
                  <c:v>0.35443037974683544</c:v>
                </c:pt>
                <c:pt idx="3">
                  <c:v>0.24050632911392406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EF-4E50-8E56-C012C7398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329801088"/>
        <c:axId val="329823360"/>
      </c:barChart>
      <c:catAx>
        <c:axId val="32980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9823360"/>
        <c:crosses val="autoZero"/>
        <c:auto val="1"/>
        <c:lblAlgn val="ctr"/>
        <c:lblOffset val="100"/>
        <c:noMultiLvlLbl val="0"/>
      </c:catAx>
      <c:valAx>
        <c:axId val="32982336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32980108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378E-4F19-9195-6136628E687F}"/>
              </c:ext>
            </c:extLst>
          </c:dPt>
          <c:val>
            <c:numRef>
              <c:f>Tratamento!$DU$34</c:f>
              <c:numCache>
                <c:formatCode>0%</c:formatCode>
                <c:ptCount val="1"/>
                <c:pt idx="0">
                  <c:v>0.625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E-4F19-9195-6136628E687F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Tratamento!$DV$34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E-4F19-9195-6136628E687F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Tratamento!$DW$34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E-4F19-9195-6136628E6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29879552"/>
        <c:axId val="329881088"/>
      </c:barChart>
      <c:catAx>
        <c:axId val="329879552"/>
        <c:scaling>
          <c:orientation val="minMax"/>
        </c:scaling>
        <c:delete val="1"/>
        <c:axPos val="l"/>
        <c:majorTickMark val="out"/>
        <c:minorTickMark val="none"/>
        <c:tickLblPos val="nextTo"/>
        <c:crossAx val="329881088"/>
        <c:crosses val="autoZero"/>
        <c:auto val="1"/>
        <c:lblAlgn val="ctr"/>
        <c:lblOffset val="100"/>
        <c:noMultiLvlLbl val="0"/>
      </c:catAx>
      <c:valAx>
        <c:axId val="329881088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2987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Tratamento!$DU$39</c:f>
              <c:numCache>
                <c:formatCode>0%</c:formatCode>
                <c:ptCount val="1"/>
                <c:pt idx="0">
                  <c:v>0.17500000000000004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037-4FE6-9A08-DB347267DB38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Tratamento!$DV$39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037-4FE6-9A08-DB347267DB38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Tratamento!$DW$39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037-4FE6-9A08-DB347267D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29977216"/>
        <c:axId val="329995392"/>
      </c:barChart>
      <c:catAx>
        <c:axId val="329977216"/>
        <c:scaling>
          <c:orientation val="minMax"/>
        </c:scaling>
        <c:delete val="1"/>
        <c:axPos val="l"/>
        <c:majorTickMark val="out"/>
        <c:minorTickMark val="none"/>
        <c:tickLblPos val="nextTo"/>
        <c:crossAx val="329995392"/>
        <c:crosses val="autoZero"/>
        <c:auto val="1"/>
        <c:lblAlgn val="ctr"/>
        <c:lblOffset val="100"/>
        <c:noMultiLvlLbl val="0"/>
      </c:catAx>
      <c:valAx>
        <c:axId val="329995392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2997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Tratamento!$DU$33</c:f>
              <c:numCache>
                <c:formatCode>0%</c:formatCode>
                <c:ptCount val="1"/>
                <c:pt idx="0">
                  <c:v>0.32499999999999996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CDB-4588-8416-5DD054389668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CDB-4588-8416-5DD054389668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CDB-4588-8416-5DD054389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30030080"/>
        <c:axId val="330031872"/>
      </c:barChart>
      <c:catAx>
        <c:axId val="330030080"/>
        <c:scaling>
          <c:orientation val="minMax"/>
        </c:scaling>
        <c:delete val="1"/>
        <c:axPos val="l"/>
        <c:majorTickMark val="out"/>
        <c:minorTickMark val="none"/>
        <c:tickLblPos val="nextTo"/>
        <c:crossAx val="330031872"/>
        <c:crosses val="autoZero"/>
        <c:auto val="1"/>
        <c:lblAlgn val="ctr"/>
        <c:lblOffset val="100"/>
        <c:noMultiLvlLbl val="0"/>
      </c:catAx>
      <c:valAx>
        <c:axId val="330031872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33003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176154474250532E-2"/>
          <c:y val="0.16298939110570276"/>
          <c:w val="0.8812403539666529"/>
          <c:h val="0.67402121778859447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4080-444F-951D-5D6CBE3548ED}"/>
              </c:ext>
            </c:extLst>
          </c:dPt>
          <c:val>
            <c:numRef>
              <c:f>Tratamento!$DU$51</c:f>
              <c:numCache>
                <c:formatCode>0%</c:formatCode>
                <c:ptCount val="1"/>
                <c:pt idx="0">
                  <c:v>-0.125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080-444F-951D-5D6CBE3548ED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Tratamento!$DV$51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080-444F-951D-5D6CBE3548ED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Tratamento!$DW$51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080-444F-951D-5D6CBE354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330062848"/>
        <c:axId val="330064640"/>
      </c:barChart>
      <c:catAx>
        <c:axId val="330062848"/>
        <c:scaling>
          <c:orientation val="minMax"/>
        </c:scaling>
        <c:delete val="1"/>
        <c:axPos val="l"/>
        <c:majorTickMark val="out"/>
        <c:minorTickMark val="none"/>
        <c:tickLblPos val="nextTo"/>
        <c:crossAx val="330064640"/>
        <c:crosses val="autoZero"/>
        <c:auto val="1"/>
        <c:lblAlgn val="ctr"/>
        <c:lblOffset val="100"/>
        <c:noMultiLvlLbl val="0"/>
      </c:catAx>
      <c:valAx>
        <c:axId val="330064640"/>
        <c:scaling>
          <c:orientation val="minMax"/>
          <c:max val="0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3006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Tratamento!$EA$18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59ED-4415-9232-5401FB870A6A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Tratamento!$EB$18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59ED-4415-9232-5401FB870A6A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Tratamento!$EC$18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9ED-4415-9232-5401FB870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30099328"/>
        <c:axId val="330105216"/>
      </c:barChart>
      <c:catAx>
        <c:axId val="330099328"/>
        <c:scaling>
          <c:orientation val="minMax"/>
        </c:scaling>
        <c:delete val="1"/>
        <c:axPos val="l"/>
        <c:majorTickMark val="out"/>
        <c:minorTickMark val="none"/>
        <c:tickLblPos val="nextTo"/>
        <c:crossAx val="330105216"/>
        <c:crosses val="autoZero"/>
        <c:auto val="1"/>
        <c:lblAlgn val="ctr"/>
        <c:lblOffset val="100"/>
        <c:noMultiLvlLbl val="0"/>
      </c:catAx>
      <c:valAx>
        <c:axId val="330105216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33009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Tratamento!$EH$16</c:f>
              <c:numCache>
                <c:formatCode>0%</c:formatCode>
                <c:ptCount val="1"/>
                <c:pt idx="0">
                  <c:v>0.68181818181818188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BEE-4C16-A12A-70EE3780681C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Tratamento!$EI$16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BEE-4C16-A12A-70EE3780681C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Tratamento!$EJ$16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FBEE-4C16-A12A-70EE37806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30127616"/>
        <c:axId val="330141696"/>
      </c:barChart>
      <c:catAx>
        <c:axId val="330127616"/>
        <c:scaling>
          <c:orientation val="minMax"/>
        </c:scaling>
        <c:delete val="1"/>
        <c:axPos val="l"/>
        <c:majorTickMark val="out"/>
        <c:minorTickMark val="none"/>
        <c:tickLblPos val="nextTo"/>
        <c:crossAx val="330141696"/>
        <c:crosses val="autoZero"/>
        <c:auto val="1"/>
        <c:lblAlgn val="ctr"/>
        <c:lblOffset val="100"/>
        <c:noMultiLvlLbl val="0"/>
      </c:catAx>
      <c:valAx>
        <c:axId val="330141696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33012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Tratamento!$EH$13</c:f>
              <c:numCache>
                <c:formatCode>0%</c:formatCode>
                <c:ptCount val="1"/>
                <c:pt idx="0">
                  <c:v>-0.31818181818181818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92-4BC5-B226-83E72CFCDFC5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Tratamento!$EI$13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92-4BC5-B226-83E72CFCDFC5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Tratamento!$EJ$13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C692-4BC5-B226-83E72CFCD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30237824"/>
        <c:axId val="330239360"/>
      </c:barChart>
      <c:catAx>
        <c:axId val="3302378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30239360"/>
        <c:crosses val="autoZero"/>
        <c:auto val="1"/>
        <c:lblAlgn val="ctr"/>
        <c:lblOffset val="100"/>
        <c:noMultiLvlLbl val="0"/>
      </c:catAx>
      <c:valAx>
        <c:axId val="330239360"/>
        <c:scaling>
          <c:orientation val="minMax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3023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Tratamento!$EH$12</c:f>
              <c:numCache>
                <c:formatCode>0%</c:formatCode>
                <c:ptCount val="1"/>
                <c:pt idx="0">
                  <c:v>-0.45454545454545459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295A-469C-A0BD-C9826F46BCDF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Tratamento!$EI$12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95A-469C-A0BD-C9826F46BCDF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Tratamento!$EJ$12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95A-469C-A0BD-C9826F46B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30278400"/>
        <c:axId val="330279936"/>
      </c:barChart>
      <c:catAx>
        <c:axId val="3302784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30279936"/>
        <c:crosses val="autoZero"/>
        <c:auto val="1"/>
        <c:lblAlgn val="ctr"/>
        <c:lblOffset val="100"/>
        <c:noMultiLvlLbl val="0"/>
      </c:catAx>
      <c:valAx>
        <c:axId val="330279936"/>
        <c:scaling>
          <c:orientation val="minMax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302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Tratamento!$EH$11</c:f>
              <c:numCache>
                <c:formatCode>0%</c:formatCode>
                <c:ptCount val="1"/>
                <c:pt idx="0">
                  <c:v>-0.22727272727272727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1EB7-4A92-BAAD-8AD2B1F3C1E4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Tratamento!$EI$11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EB7-4A92-BAAD-8AD2B1F3C1E4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Tratamento!$EJ$11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1EB7-4A92-BAAD-8AD2B1F3C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30318976"/>
        <c:axId val="330320512"/>
      </c:barChart>
      <c:catAx>
        <c:axId val="330318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30320512"/>
        <c:crosses val="autoZero"/>
        <c:auto val="1"/>
        <c:lblAlgn val="ctr"/>
        <c:lblOffset val="100"/>
        <c:noMultiLvlLbl val="0"/>
      </c:catAx>
      <c:valAx>
        <c:axId val="330320512"/>
        <c:scaling>
          <c:orientation val="minMax"/>
          <c:min val="-1"/>
        </c:scaling>
        <c:delete val="1"/>
        <c:axPos val="b"/>
        <c:numFmt formatCode="0%" sourceLinked="1"/>
        <c:majorTickMark val="out"/>
        <c:minorTickMark val="none"/>
        <c:tickLblPos val="nextTo"/>
        <c:crossAx val="33031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Tratamento!$EH$14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2BA-4405-A3D1-4394A010E09E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Tratamento!$EI$14</c:f>
              <c:numCache>
                <c:formatCode>0%</c:formatCode>
                <c:ptCount val="1"/>
                <c:pt idx="0">
                  <c:v>0.77272727272727271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C2BA-4405-A3D1-4394A010E09E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Tratamento!$EJ$14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C2BA-4405-A3D1-4394A010E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30347264"/>
        <c:axId val="330348800"/>
      </c:barChart>
      <c:catAx>
        <c:axId val="330347264"/>
        <c:scaling>
          <c:orientation val="minMax"/>
        </c:scaling>
        <c:delete val="1"/>
        <c:axPos val="l"/>
        <c:majorTickMark val="out"/>
        <c:minorTickMark val="none"/>
        <c:tickLblPos val="nextTo"/>
        <c:crossAx val="330348800"/>
        <c:crosses val="autoZero"/>
        <c:auto val="1"/>
        <c:lblAlgn val="ctr"/>
        <c:lblOffset val="100"/>
        <c:noMultiLvlLbl val="0"/>
      </c:catAx>
      <c:valAx>
        <c:axId val="330348800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33034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8CBAD"/>
            </a:solidFill>
            <a:ln>
              <a:noFill/>
            </a:ln>
            <a:effectLst/>
          </c:spPr>
          <c:invertIfNegative val="0"/>
          <c:val>
            <c:numRef>
              <c:f>Tratamento!$EH$15</c:f>
              <c:numCache>
                <c:formatCode>0%</c:formatCode>
                <c:ptCount val="1"/>
                <c:pt idx="0">
                  <c:v>0.54545454545454541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2D7-427A-8323-E9F51E96FC02}"/>
            </c:ext>
          </c:extLst>
        </c:ser>
        <c:ser>
          <c:idx val="1"/>
          <c:order val="1"/>
          <c:spPr>
            <a:solidFill>
              <a:srgbClr val="FFEB9C"/>
            </a:solidFill>
            <a:ln>
              <a:noFill/>
            </a:ln>
            <a:effectLst/>
          </c:spPr>
          <c:invertIfNegative val="0"/>
          <c:val>
            <c:numRef>
              <c:f>Tratamento!$EI$15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22D7-427A-8323-E9F51E96FC02}"/>
            </c:ext>
          </c:extLst>
        </c:ser>
        <c:ser>
          <c:idx val="2"/>
          <c:order val="2"/>
          <c:spPr>
            <a:solidFill>
              <a:srgbClr val="C6EFCE"/>
            </a:solidFill>
            <a:ln>
              <a:noFill/>
            </a:ln>
            <a:effectLst/>
          </c:spPr>
          <c:invertIfNegative val="0"/>
          <c:val>
            <c:numRef>
              <c:f>Tratamento!$EJ$15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D7-427A-8323-E9F51E96F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30445184"/>
        <c:axId val="330446720"/>
      </c:barChart>
      <c:catAx>
        <c:axId val="330445184"/>
        <c:scaling>
          <c:orientation val="minMax"/>
        </c:scaling>
        <c:delete val="1"/>
        <c:axPos val="l"/>
        <c:majorTickMark val="out"/>
        <c:minorTickMark val="none"/>
        <c:tickLblPos val="nextTo"/>
        <c:crossAx val="330446720"/>
        <c:crosses val="autoZero"/>
        <c:auto val="1"/>
        <c:lblAlgn val="ctr"/>
        <c:lblOffset val="100"/>
        <c:noMultiLvlLbl val="0"/>
      </c:catAx>
      <c:valAx>
        <c:axId val="330446720"/>
        <c:scaling>
          <c:orientation val="minMax"/>
          <c:max val="1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33044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7321829986562687E-2"/>
          <c:y val="0.12611428597035146"/>
          <c:w val="0.93811533052039386"/>
          <c:h val="0.7548717948717949"/>
        </c:manualLayout>
      </c:layout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Tratamento!$AE$8:$AH$8</c:f>
              <c:numCache>
                <c:formatCode>0.00%</c:formatCode>
                <c:ptCount val="4"/>
                <c:pt idx="0" formatCode="0%">
                  <c:v>0.189873417721519</c:v>
                </c:pt>
                <c:pt idx="1">
                  <c:v>0.21518987341772153</c:v>
                </c:pt>
                <c:pt idx="2">
                  <c:v>0.35443037974683544</c:v>
                </c:pt>
                <c:pt idx="3">
                  <c:v>0.24050632911392406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D0-4F44-9513-CFA69821C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512256"/>
        <c:axId val="330513792"/>
      </c:lineChart>
      <c:catAx>
        <c:axId val="330512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30513792"/>
        <c:crosses val="autoZero"/>
        <c:auto val="1"/>
        <c:lblAlgn val="ctr"/>
        <c:lblOffset val="100"/>
        <c:noMultiLvlLbl val="0"/>
      </c:catAx>
      <c:valAx>
        <c:axId val="330513792"/>
        <c:scaling>
          <c:orientation val="minMax"/>
          <c:max val="1"/>
          <c:min val="0"/>
        </c:scaling>
        <c:delete val="1"/>
        <c:axPos val="l"/>
        <c:numFmt formatCode="0%" sourceLinked="1"/>
        <c:majorTickMark val="out"/>
        <c:minorTickMark val="none"/>
        <c:tickLblPos val="nextTo"/>
        <c:crossAx val="330512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5.jpeg"/><Relationship Id="rId7" Type="http://schemas.openxmlformats.org/officeDocument/2006/relationships/image" Target="../media/image7.jpeg"/><Relationship Id="rId2" Type="http://schemas.openxmlformats.org/officeDocument/2006/relationships/image" Target="../media/image4.jpeg"/><Relationship Id="rId1" Type="http://schemas.openxmlformats.org/officeDocument/2006/relationships/hyperlink" Target="#Relatorio!A1"/><Relationship Id="rId6" Type="http://schemas.openxmlformats.org/officeDocument/2006/relationships/hyperlink" Target="https://www.youtube.com/channel/UCrJusfl0OS7Rp6mcEYtlnwg" TargetMode="External"/><Relationship Id="rId5" Type="http://schemas.openxmlformats.org/officeDocument/2006/relationships/image" Target="../media/image6.jpeg"/><Relationship Id="rId10" Type="http://schemas.openxmlformats.org/officeDocument/2006/relationships/hyperlink" Target="#Analitico!A1"/><Relationship Id="rId4" Type="http://schemas.openxmlformats.org/officeDocument/2006/relationships/hyperlink" Target="http://www.facebook.com/traderprofissionalbr" TargetMode="External"/><Relationship Id="rId9" Type="http://schemas.openxmlformats.org/officeDocument/2006/relationships/image" Target="../media/image8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9.jpg"/><Relationship Id="rId1" Type="http://schemas.openxmlformats.org/officeDocument/2006/relationships/hyperlink" Target="#Analise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jpeg"/><Relationship Id="rId13" Type="http://schemas.openxmlformats.org/officeDocument/2006/relationships/image" Target="../media/image18.jpeg"/><Relationship Id="rId3" Type="http://schemas.openxmlformats.org/officeDocument/2006/relationships/image" Target="../media/image11.jpeg"/><Relationship Id="rId7" Type="http://schemas.openxmlformats.org/officeDocument/2006/relationships/hyperlink" Target="http://www.facebook.com/traderprofissionalbr" TargetMode="External"/><Relationship Id="rId12" Type="http://schemas.openxmlformats.org/officeDocument/2006/relationships/image" Target="../media/image17.jpeg"/><Relationship Id="rId2" Type="http://schemas.openxmlformats.org/officeDocument/2006/relationships/hyperlink" Target="#bazadate!A1"/><Relationship Id="rId1" Type="http://schemas.openxmlformats.org/officeDocument/2006/relationships/chart" Target="../charts/chart2.xml"/><Relationship Id="rId6" Type="http://schemas.openxmlformats.org/officeDocument/2006/relationships/image" Target="../media/image13.jpeg"/><Relationship Id="rId11" Type="http://schemas.openxmlformats.org/officeDocument/2006/relationships/image" Target="../media/image16.jpeg"/><Relationship Id="rId5" Type="http://schemas.openxmlformats.org/officeDocument/2006/relationships/image" Target="../media/image12.jpeg"/><Relationship Id="rId10" Type="http://schemas.openxmlformats.org/officeDocument/2006/relationships/image" Target="../media/image15.jpeg"/><Relationship Id="rId4" Type="http://schemas.openxmlformats.org/officeDocument/2006/relationships/hyperlink" Target="#Relatorio!A1"/><Relationship Id="rId9" Type="http://schemas.openxmlformats.org/officeDocument/2006/relationships/hyperlink" Target="https://www.youtube.com/channel/UCrJusfl0OS7Rp6mcEYtlnwg" TargetMode="External"/><Relationship Id="rId14" Type="http://schemas.openxmlformats.org/officeDocument/2006/relationships/hyperlink" Target="#HTFT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26" Type="http://schemas.openxmlformats.org/officeDocument/2006/relationships/chart" Target="../charts/chart28.xml"/><Relationship Id="rId3" Type="http://schemas.openxmlformats.org/officeDocument/2006/relationships/chart" Target="../charts/chart5.xml"/><Relationship Id="rId21" Type="http://schemas.openxmlformats.org/officeDocument/2006/relationships/chart" Target="../charts/chart23.xml"/><Relationship Id="rId34" Type="http://schemas.openxmlformats.org/officeDocument/2006/relationships/hyperlink" Target="#Predictie!A1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5" Type="http://schemas.openxmlformats.org/officeDocument/2006/relationships/chart" Target="../charts/chart27.xml"/><Relationship Id="rId33" Type="http://schemas.openxmlformats.org/officeDocument/2006/relationships/image" Target="../media/image19.jpeg"/><Relationship Id="rId2" Type="http://schemas.openxmlformats.org/officeDocument/2006/relationships/chart" Target="../charts/chart4.xml"/><Relationship Id="rId16" Type="http://schemas.openxmlformats.org/officeDocument/2006/relationships/chart" Target="../charts/chart18.xml"/><Relationship Id="rId20" Type="http://schemas.openxmlformats.org/officeDocument/2006/relationships/chart" Target="../charts/chart22.xml"/><Relationship Id="rId29" Type="http://schemas.openxmlformats.org/officeDocument/2006/relationships/hyperlink" Target="#Relatorio!A1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24" Type="http://schemas.openxmlformats.org/officeDocument/2006/relationships/chart" Target="../charts/chart26.xml"/><Relationship Id="rId32" Type="http://schemas.openxmlformats.org/officeDocument/2006/relationships/chart" Target="../charts/chart31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23" Type="http://schemas.openxmlformats.org/officeDocument/2006/relationships/chart" Target="../charts/chart25.xml"/><Relationship Id="rId28" Type="http://schemas.openxmlformats.org/officeDocument/2006/relationships/image" Target="../media/image13.jpeg"/><Relationship Id="rId10" Type="http://schemas.openxmlformats.org/officeDocument/2006/relationships/chart" Target="../charts/chart12.xml"/><Relationship Id="rId19" Type="http://schemas.openxmlformats.org/officeDocument/2006/relationships/chart" Target="../charts/chart21.xml"/><Relationship Id="rId31" Type="http://schemas.openxmlformats.org/officeDocument/2006/relationships/chart" Target="../charts/chart30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Relationship Id="rId22" Type="http://schemas.openxmlformats.org/officeDocument/2006/relationships/chart" Target="../charts/chart24.xml"/><Relationship Id="rId27" Type="http://schemas.openxmlformats.org/officeDocument/2006/relationships/chart" Target="../charts/chart29.xml"/><Relationship Id="rId30" Type="http://schemas.openxmlformats.org/officeDocument/2006/relationships/image" Target="../media/image4.jpeg"/><Relationship Id="rId35" Type="http://schemas.openxmlformats.org/officeDocument/2006/relationships/image" Target="../media/image9.jp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13" Type="http://schemas.openxmlformats.org/officeDocument/2006/relationships/chart" Target="../charts/chart44.xml"/><Relationship Id="rId18" Type="http://schemas.openxmlformats.org/officeDocument/2006/relationships/chart" Target="../charts/chart49.xml"/><Relationship Id="rId26" Type="http://schemas.openxmlformats.org/officeDocument/2006/relationships/chart" Target="../charts/chart57.xml"/><Relationship Id="rId3" Type="http://schemas.openxmlformats.org/officeDocument/2006/relationships/chart" Target="../charts/chart34.xml"/><Relationship Id="rId21" Type="http://schemas.openxmlformats.org/officeDocument/2006/relationships/chart" Target="../charts/chart52.xml"/><Relationship Id="rId34" Type="http://schemas.openxmlformats.org/officeDocument/2006/relationships/image" Target="../media/image9.jpg"/><Relationship Id="rId7" Type="http://schemas.openxmlformats.org/officeDocument/2006/relationships/chart" Target="../charts/chart38.xml"/><Relationship Id="rId12" Type="http://schemas.openxmlformats.org/officeDocument/2006/relationships/chart" Target="../charts/chart43.xml"/><Relationship Id="rId17" Type="http://schemas.openxmlformats.org/officeDocument/2006/relationships/chart" Target="../charts/chart48.xml"/><Relationship Id="rId25" Type="http://schemas.openxmlformats.org/officeDocument/2006/relationships/chart" Target="../charts/chart56.xml"/><Relationship Id="rId33" Type="http://schemas.openxmlformats.org/officeDocument/2006/relationships/hyperlink" Target="#Analise!A1"/><Relationship Id="rId2" Type="http://schemas.openxmlformats.org/officeDocument/2006/relationships/chart" Target="../charts/chart33.xml"/><Relationship Id="rId16" Type="http://schemas.openxmlformats.org/officeDocument/2006/relationships/chart" Target="../charts/chart47.xml"/><Relationship Id="rId20" Type="http://schemas.openxmlformats.org/officeDocument/2006/relationships/chart" Target="../charts/chart51.xml"/><Relationship Id="rId29" Type="http://schemas.openxmlformats.org/officeDocument/2006/relationships/hyperlink" Target="#Relatorio!A1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2.xml"/><Relationship Id="rId24" Type="http://schemas.openxmlformats.org/officeDocument/2006/relationships/chart" Target="../charts/chart55.xml"/><Relationship Id="rId32" Type="http://schemas.openxmlformats.org/officeDocument/2006/relationships/chart" Target="../charts/chart60.xml"/><Relationship Id="rId5" Type="http://schemas.openxmlformats.org/officeDocument/2006/relationships/chart" Target="../charts/chart36.xml"/><Relationship Id="rId15" Type="http://schemas.openxmlformats.org/officeDocument/2006/relationships/chart" Target="../charts/chart46.xml"/><Relationship Id="rId23" Type="http://schemas.openxmlformats.org/officeDocument/2006/relationships/chart" Target="../charts/chart54.xml"/><Relationship Id="rId28" Type="http://schemas.openxmlformats.org/officeDocument/2006/relationships/image" Target="../media/image13.jpeg"/><Relationship Id="rId10" Type="http://schemas.openxmlformats.org/officeDocument/2006/relationships/chart" Target="../charts/chart41.xml"/><Relationship Id="rId19" Type="http://schemas.openxmlformats.org/officeDocument/2006/relationships/chart" Target="../charts/chart50.xml"/><Relationship Id="rId31" Type="http://schemas.openxmlformats.org/officeDocument/2006/relationships/chart" Target="../charts/chart59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Relationship Id="rId14" Type="http://schemas.openxmlformats.org/officeDocument/2006/relationships/chart" Target="../charts/chart45.xml"/><Relationship Id="rId22" Type="http://schemas.openxmlformats.org/officeDocument/2006/relationships/chart" Target="../charts/chart53.xml"/><Relationship Id="rId27" Type="http://schemas.openxmlformats.org/officeDocument/2006/relationships/chart" Target="../charts/chart58.xml"/><Relationship Id="rId30" Type="http://schemas.openxmlformats.org/officeDocument/2006/relationships/image" Target="../media/image4.jpeg"/><Relationship Id="rId35" Type="http://schemas.openxmlformats.org/officeDocument/2006/relationships/image" Target="../media/image19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4</xdr:row>
          <xdr:rowOff>9525</xdr:rowOff>
        </xdr:from>
        <xdr:to>
          <xdr:col>27</xdr:col>
          <xdr:colOff>47625</xdr:colOff>
          <xdr:row>5</xdr:row>
          <xdr:rowOff>123825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480392</xdr:colOff>
      <xdr:row>1</xdr:row>
      <xdr:rowOff>115957</xdr:rowOff>
    </xdr:from>
    <xdr:to>
      <xdr:col>2</xdr:col>
      <xdr:colOff>64744</xdr:colOff>
      <xdr:row>4</xdr:row>
      <xdr:rowOff>25147</xdr:rowOff>
    </xdr:to>
    <xdr:pic macro="[0]!pal"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392" y="513522"/>
          <a:ext cx="810178" cy="6794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38100</xdr:rowOff>
        </xdr:from>
        <xdr:to>
          <xdr:col>9</xdr:col>
          <xdr:colOff>85725</xdr:colOff>
          <xdr:row>0</xdr:row>
          <xdr:rowOff>352425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Campeonato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0</xdr:row>
          <xdr:rowOff>38100</xdr:rowOff>
        </xdr:from>
        <xdr:to>
          <xdr:col>10</xdr:col>
          <xdr:colOff>790575</xdr:colOff>
          <xdr:row>0</xdr:row>
          <xdr:rowOff>352425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5</xdr:row>
          <xdr:rowOff>38100</xdr:rowOff>
        </xdr:from>
        <xdr:to>
          <xdr:col>10</xdr:col>
          <xdr:colOff>800100</xdr:colOff>
          <xdr:row>6</xdr:row>
          <xdr:rowOff>171450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Calibri"/>
                </a:rPr>
                <a:t>HT FT Copa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5</xdr:row>
          <xdr:rowOff>38100</xdr:rowOff>
        </xdr:from>
        <xdr:to>
          <xdr:col>9</xdr:col>
          <xdr:colOff>104775</xdr:colOff>
          <xdr:row>6</xdr:row>
          <xdr:rowOff>171450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Calibri"/>
                </a:rPr>
                <a:t>HT FT Campeonato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52" name="Picture 1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53" name="Picture 2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54" name="Picture 3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55" name="Picture 4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56" name="Picture 5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57" name="Picture 6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58" name="Picture 7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59" name="Picture 8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60" name="Picture 9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61" name="Picture 10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62" name="Picture 11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63" name="Picture 12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64" name="Picture 13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65" name="Picture 14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66" name="Picture 15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67" name="Picture 16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68" name="Picture 17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69" name="Picture 18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70" name="Picture 19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71" name="Picture 20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72" name="Picture 21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73" name="Picture 22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74" name="Picture 23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75" name="Picture 24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76" name="Picture 25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77" name="Picture 26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78" name="Picture 27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79" name="Picture 28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80" name="Picture 29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81" name="Picture 30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82" name="Picture 31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83" name="Picture 32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84" name="Picture 33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85" name="Picture 34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86" name="Picture 35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87" name="Picture 36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88" name="Picture 37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89" name="Picture 38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90" name="Picture 39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91" name="Picture 40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92" name="Picture 41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93" name="Picture 42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94" name="Picture 43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95" name="Picture 44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96" name="Picture 45" descr="Previous rank: 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97" name="Picture 46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98" name="Picture 47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199" name="Picture 48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00" name="Picture 49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01" name="Picture 50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02" name="Picture 51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03" name="Picture 52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04" name="Picture 53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05" name="Picture 54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06" name="Picture 55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07" name="Picture 56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08" name="Picture 57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09" name="Picture 58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10" name="Picture 59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11" name="Picture 60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12" name="Picture 61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13" name="Picture 62" descr="Previous rank: 2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14" name="Picture 63" descr="Previous rank: 2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15" name="Picture 64" descr="Previous rank: 2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16" name="Picture 65" descr="Previous rank: 2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17" name="Picture 66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18" name="Picture 67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19" name="Picture 68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20" name="Picture 69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21" name="Picture 70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22" name="Picture 71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23" name="Picture 72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24" name="Picture 73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25" name="Picture 74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26" name="Picture 75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27" name="Picture 76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28" name="Picture 77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29" name="Picture 78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30" name="Picture 79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31" name="Picture 80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32" name="Picture 81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33" name="Picture 82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34" name="Picture 83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35" name="Picture 84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36" name="Picture 85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37" name="Picture 86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38" name="Picture 87" descr="Previous rank: 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39" name="Picture 88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40" name="Picture 89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41" name="Picture 90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42" name="Picture 91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43" name="Picture 92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44" name="Picture 93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45" name="Picture 94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46" name="Picture 95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47" name="Picture 96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48" name="Picture 97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49" name="Picture 98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50" name="Picture 99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51" name="Picture 100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52" name="Picture 101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53" name="Picture 102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54" name="Picture 103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55" name="Picture 104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56" name="Picture 105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57" name="Picture 106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58" name="Picture 107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59" name="Picture 1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60" name="Picture 2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61" name="Picture 3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62" name="Picture 4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63" name="Picture 5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64" name="Picture 6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65" name="Picture 7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66" name="Picture 8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67" name="Picture 9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68" name="Picture 10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69" name="Picture 11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70" name="Picture 12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71" name="Picture 13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72" name="Picture 14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73" name="Picture 15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74" name="Picture 16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75" name="Picture 17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76" name="Picture 18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77" name="Picture 19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78" name="Picture 20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79" name="Picture 21" descr="Previous rank: 2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80" name="Picture 22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81" name="Picture 23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82" name="Picture 24" descr="Previous rank: 2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83" name="Picture 25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84" name="Picture 26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85" name="Picture 27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86" name="Picture 28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87" name="Picture 29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88" name="Picture 30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89" name="Picture 31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90" name="Picture 32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91" name="Picture 33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92" name="Picture 34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93" name="Picture 35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94" name="Picture 36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95" name="Picture 37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96" name="Picture 38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97" name="Picture 39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98" name="Picture 40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299" name="Picture 41" descr="Previous rank: 2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00" name="Picture 42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01" name="Picture 43" descr="Previous rank: 2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02" name="Picture 44" descr="Previous rank: 2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03" name="Picture 45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04" name="Picture 46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05" name="Picture 47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06" name="Picture 48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07" name="Picture 49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08" name="Picture 50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09" name="Picture 51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10" name="Picture 52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11" name="Picture 53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12" name="Picture 54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13" name="Picture 55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14" name="Picture 56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15" name="Picture 57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16" name="Picture 58" descr="Previous rank: 2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17" name="Picture 59" descr="Previous rank: 2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18" name="Picture 60" descr="Previous rank: 2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19" name="Picture 61" descr="Previous rank: 2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20" name="Picture 62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21" name="Picture 63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22" name="Picture 64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23" name="Picture 65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24" name="Picture 66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25" name="Picture 67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26" name="Picture 68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27" name="Picture 69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28" name="Picture 70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29" name="Picture 71" descr="Previous rank: 2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30" name="Picture 72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31" name="Picture 73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32" name="Picture 74" descr="Previous rank: 2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33" name="Picture 75" descr="Previous rank: 2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34" name="Picture 76" descr="Previous rank: 2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35" name="Picture 77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36" name="Picture 78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37" name="Picture 79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38" name="Picture 80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39" name="Picture 81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40" name="Picture 82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41" name="Picture 83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42" name="Picture 84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43" name="Picture 85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44" name="Picture 86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45" name="Picture 87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46" name="Picture 88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47" name="Picture 89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48" name="Picture 90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49" name="Picture 91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50" name="Picture 92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51" name="Picture 93" descr="Previous rank: 2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52" name="Picture 94" descr="Previous rank: 2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53" name="Picture 95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54" name="Picture 96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55" name="Picture 97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56" name="Picture 98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57" name="Picture 99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58" name="Picture 100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59" name="Picture 101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60" name="Picture 102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61" name="Picture 103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62" name="Picture 104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63" name="Picture 105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64" name="Picture 106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65" name="Picture 107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66" name="Picture 108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67" name="Picture 109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68" name="Picture 110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69" name="Picture 111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70" name="Picture 112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71" name="Picture 113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72" name="Picture 114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73" name="Picture 115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74" name="Picture 116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75" name="Picture 117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76" name="Picture 118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77" name="Picture 119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78" name="Picture 120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79" name="Picture 121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80" name="Picture 122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81" name="Picture 123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82" name="Picture 124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83" name="Picture 125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84" name="Picture 126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85" name="Picture 127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86" name="Picture 128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87" name="Picture 129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88" name="Picture 130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89" name="Picture 131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90" name="Picture 132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91" name="Picture 133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92" name="Picture 134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93" name="Picture 135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94" name="Picture 136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95" name="Picture 137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96" name="Picture 138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97" name="Picture 139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98" name="Picture 140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399" name="Picture 141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00" name="Picture 142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01" name="Picture 143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02" name="Picture 144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03" name="Picture 145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04" name="Picture 146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05" name="Picture 147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06" name="Picture 148" descr="Previous rank: 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07" name="Picture 149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08" name="Picture 150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09" name="Picture 151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10" name="Picture 152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11" name="Picture 153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12" name="Picture 154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13" name="Picture 155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14" name="Picture 156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15" name="Picture 157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16" name="Picture 158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17" name="Picture 159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18" name="Picture 160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19" name="Picture 161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20" name="Picture 162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21" name="Picture 163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22" name="Picture 164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23" name="Picture 165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24" name="Picture 1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25" name="Picture 2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26" name="Picture 3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27" name="Picture 4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28" name="Picture 5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29" name="Picture 6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30" name="Picture 7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31" name="Picture 8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32" name="Picture 9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33" name="Picture 10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34" name="Picture 11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35" name="Picture 12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36" name="Picture 13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37" name="Picture 14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38" name="Picture 15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39" name="Picture 16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40" name="Picture 17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41" name="Picture 18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42" name="Picture 19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43" name="Picture 20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44" name="Picture 21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45" name="Picture 22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46" name="Picture 23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47" name="Picture 24" descr="Previous rank: 2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48" name="Picture 25" descr="Previous rank: 2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49" name="Picture 26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50" name="Picture 27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51" name="Picture 28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52" name="Picture 29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53" name="Picture 30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54" name="Picture 31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55" name="Picture 32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56" name="Picture 33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57" name="Picture 34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58" name="Picture 35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59" name="Picture 36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60" name="Picture 37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61" name="Picture 38" descr="Previous rank: 2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62" name="Picture 39" descr="Previous rank: 2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63" name="Picture 40" descr="Previous rank: 2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64" name="Picture 41" descr="Previous rank: 2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65" name="Picture 42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66" name="Picture 43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67" name="Picture 44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68" name="Picture 45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69" name="Picture 46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70" name="Picture 47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71" name="Picture 48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72" name="Picture 49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73" name="Picture 50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74" name="Picture 51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75" name="Picture 52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76" name="Picture 53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77" name="Picture 54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78" name="Picture 55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79" name="Picture 56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80" name="Picture 57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81" name="Picture 58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82" name="Picture 59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83" name="Picture 60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84" name="Picture 61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85" name="Picture 62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86" name="Picture 63" descr="Previous rank: 2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87" name="Picture 64" descr="Previous rank: 2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88" name="Picture 65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89" name="Picture 66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90" name="Picture 67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91" name="Picture 68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92" name="Picture 69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93" name="Picture 70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94" name="Picture 71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95" name="Picture 72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96" name="Picture 73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97" name="Picture 74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98" name="Picture 75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499" name="Picture 76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00" name="Picture 77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01" name="Picture 78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02" name="Picture 79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03" name="Picture 80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04" name="Picture 81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05" name="Picture 82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06" name="Picture 83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07" name="Picture 84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08" name="Picture 1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09" name="Picture 2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10" name="Picture 3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11" name="Picture 4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12" name="Picture 5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13" name="Picture 6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14" name="Picture 1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15" name="Picture 2" descr="Previous rank: 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16" name="Picture 3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17" name="Picture 4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18" name="Picture 5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19" name="Picture 6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20" name="Picture 1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21" name="Picture 2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22" name="Picture 3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23" name="Picture 4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24" name="Picture 5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25" name="Picture 6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26" name="Picture 7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27" name="Picture 8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28" name="Picture 9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29" name="Picture 10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30" name="Picture 1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31" name="Picture 2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32" name="Picture 3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33" name="Picture 4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34" name="Picture 5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35" name="Picture 1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36" name="Picture 2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37" name="Picture 3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38" name="Picture 4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39" name="Picture 5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40" name="Picture 6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41" name="Picture 7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42" name="Picture 8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43" name="Picture 9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44" name="Picture 10" descr="Previous rank: 2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45" name="Picture 11" descr="Previous rank: 2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46" name="Picture 1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47" name="Picture 2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48" name="Picture 3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49" name="Picture 4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50" name="Picture 5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51" name="Picture 6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52" name="Picture 7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53" name="Picture 8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54" name="Picture 9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55" name="Picture 10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56" name="Picture 11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57" name="Picture 12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58" name="Picture 13" descr="Previous rank: 2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59" name="Picture 14" descr="Previous rank: 2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60" name="Picture 15" descr="Previous rank: 2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61" name="Picture 16" descr="Previous rank: 2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62" name="Picture 17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63" name="Picture 18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64" name="Picture 1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65" name="Picture 2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66" name="Picture 3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67" name="Picture 4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68" name="Picture 5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69" name="Picture 6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70" name="Picture 7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71" name="Picture 8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72" name="Picture 9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73" name="Picture 10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74" name="Picture 11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75" name="Picture 12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76" name="Picture 13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77" name="Picture 14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78" name="Picture 1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79" name="Picture 2" descr="Previous rank: 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80" name="Picture 3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81" name="Picture 4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82" name="Picture 5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83" name="Picture 6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84" name="Picture 7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85" name="Picture 8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86" name="Picture 9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87" name="Picture 1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88" name="Picture 2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89" name="Picture 3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90" name="Picture 4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91" name="Picture 5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92" name="Picture 6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93" name="Picture 7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94" name="Picture 8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95" name="Picture 9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96" name="Picture 10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97" name="Picture 11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98" name="Picture 12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599" name="Picture 13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00" name="Picture 14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01" name="Picture 15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02" name="Picture 16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03" name="Picture 17" descr="Previous rank: 2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04" name="Picture 18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05" name="Picture 1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06" name="Picture 2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07" name="Picture 3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08" name="Picture 4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09" name="Picture 5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10" name="Picture 6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11" name="Picture 1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12" name="Picture 2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13" name="Picture 3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14" name="Picture 4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15" name="Picture 5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16" name="Picture 6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17" name="Picture 7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18" name="Picture 8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19" name="Picture 9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20" name="Picture 10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21" name="Picture 11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22" name="Picture 12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23" name="Picture 13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24" name="Picture 1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25" name="Picture 2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26" name="Picture 3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27" name="Picture 1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28" name="Picture 2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29" name="Picture 3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30" name="Picture 4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31" name="Picture 5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32" name="Picture 6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33" name="Picture 7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34" name="Picture 1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35" name="Picture 2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36" name="Picture 3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37" name="Picture 4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38" name="Picture 1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39" name="Picture 2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40" name="Picture 3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41" name="Picture 4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42" name="Picture 5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43" name="Picture 6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44" name="Picture 7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45" name="Picture 8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46" name="Picture 9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47" name="Picture 10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48" name="Picture 11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49" name="Picture 12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50" name="Picture 1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51" name="Picture 2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52" name="Picture 1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53" name="Picture 2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54" name="Picture 3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55" name="Picture 4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56" name="Picture 5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57" name="Picture 6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58" name="Picture 7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59" name="Picture 8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60" name="Picture 9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61" name="Picture 10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62" name="Picture 1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63" name="Picture 2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64" name="Picture 3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65" name="Picture 4" descr="Previous rank: 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66" name="Picture 5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67" name="Picture 6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68" name="Picture 7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69" name="Picture 8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70" name="Picture 9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71" name="Picture 10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72" name="Picture 11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73" name="Picture 12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74" name="Picture 13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75" name="Picture 14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76" name="Picture 15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77" name="Picture 16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78" name="Picture 17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79" name="Picture 18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80" name="Picture 19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81" name="Picture 20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82" name="Picture 21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83" name="Picture 22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84" name="Picture 23" descr="Previous rank: 2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85" name="Picture 24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86" name="Picture 25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87" name="Picture 26" descr="Previous rank: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88" name="Picture 27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89" name="Picture 28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90" name="Picture 29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91" name="Picture 30" descr="Previous rank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92" name="Picture 31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93" name="Picture 32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94" name="Picture 33" descr="Previous rank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95" name="Picture 34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96" name="Picture 35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97" name="Picture 36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98" name="Picture 37" descr="Previous rank: 2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699" name="Picture 38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00" name="Picture 1" descr="Previous rank: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01" name="Picture 2" descr="Previous rank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02" name="Picture 3" descr="Previous rank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03" name="Picture 4" descr="Previous rank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04" name="Picture 5" descr="Previous rank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05" name="Picture 6" descr="Previous rank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06" name="Picture 7" descr="Previous rank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07" name="Picture 8" descr="Previous rank: 1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08" name="Picture 9" descr="Previous rank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09" name="Picture 10" descr="Previous rank: 1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10" name="Picture 11" descr="Previous rank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11" name="Picture 12" descr="Previous rank: 1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12" name="Picture 13" descr="Previous rank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13" name="Picture 14" descr="Previous rank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14" name="Picture 15" descr="Previous rank: 2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15" name="Picture 16" descr="Previous rank: 2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16" name="Picture 17" descr="Previous rank: 2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17" name="Picture 18" descr="Previous rank: 2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18" name="Picture 19" descr="Previous rank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19" name="Picture 20" descr="Previous rank: 1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20" name="Picture 569" descr="Предыдущее место: 1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21" name="Picture 570" descr="Предыдущее место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22" name="Picture 571" descr="Предыдущее место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23" name="Picture 572" descr="Предыдущее место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24" name="Picture 573" descr="Предыдущее место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25" name="Picture 574" descr="Предыдущее место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219075</xdr:colOff>
      <xdr:row>0</xdr:row>
      <xdr:rowOff>0</xdr:rowOff>
    </xdr:from>
    <xdr:to>
      <xdr:col>6</xdr:col>
      <xdr:colOff>285750</xdr:colOff>
      <xdr:row>0</xdr:row>
      <xdr:rowOff>38100</xdr:rowOff>
    </xdr:to>
    <xdr:pic>
      <xdr:nvPicPr>
        <xdr:cNvPr id="73726" name="Picture 575" descr="Предыдущее место: 1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6250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73727" name="Picture 576" descr="Предыдущее место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68" name="Picture 577" descr="Предыдущее место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69" name="Picture 578" descr="Предыдущее место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70" name="Picture 579" descr="Предыдущее место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71" name="Picture 580" descr="Предыдущее место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72" name="Picture 581" descr="Предыдущее место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73" name="Picture 582" descr="Предыдущее место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74" name="Picture 583" descr="Предыдущее место: 1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75" name="Picture 584" descr="Предыдущее место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76" name="Picture 585" descr="Предыдущее место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77" name="Picture 586" descr="Предыдущее место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78" name="Picture 587" descr="Предыдущее место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79" name="Picture 588" descr="Предыдущее место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80" name="Picture 589" descr="Предыдущее место: 1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81" name="Picture 590" descr="Предыдущее место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82" name="Picture 591" descr="Предыдущее место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83" name="Picture 592" descr="Предыдущее место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84" name="Picture 593" descr="Предыдущее место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85" name="Picture 594" descr="Предыдущее место: 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86" name="Picture 595" descr="Предыдущее место: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87" name="Picture 596" descr="Предыдущее место: 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88" name="Picture 597" descr="Предыдущее место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89" name="Picture 598" descr="Предыдущее место: 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90" name="Picture 599" descr="Предыдущее место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91" name="Picture 600" descr="Предыдущее место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92" name="Picture 601" descr="Предыдущее место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93" name="Picture 602" descr="Предыдущее место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94" name="Picture 603" descr="Предыдущее место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95" name="Picture 604" descr="Предыдущее место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96" name="Picture 605" descr="Предыдущее место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97" name="Picture 606" descr="Предыдущее место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98" name="Picture 607" descr="Предыдущее место: 1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3999" name="Picture 608" descr="Предыдущее место: 1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00" name="Picture 609" descr="Предыдущее место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01" name="Picture 610" descr="Предыдущее место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02" name="Picture 611" descr="Предыдущее место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03" name="Picture 612" descr="Предыдущее место: 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04" name="Picture 613" descr="Предыдущее место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05" name="Picture 614" descr="Предыдущее место: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06" name="Picture 615" descr="Предыдущее место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07" name="Picture 616" descr="Предыдущее место: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9525</xdr:colOff>
      <xdr:row>0</xdr:row>
      <xdr:rowOff>0</xdr:rowOff>
    </xdr:from>
    <xdr:to>
      <xdr:col>13</xdr:col>
      <xdr:colOff>76200</xdr:colOff>
      <xdr:row>0</xdr:row>
      <xdr:rowOff>38100</xdr:rowOff>
    </xdr:to>
    <xdr:pic>
      <xdr:nvPicPr>
        <xdr:cNvPr id="84008" name="Picture 617" descr="Предыдущее место: 10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372475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09" name="Picture 618" descr="Предыдущее место: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10" name="Picture 619" descr="Предыдущее место: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11" name="Picture 620" descr="Предыдущее место: 1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12" name="Picture 621" descr="Предыдущее место: 16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13" name="Picture 622" descr="Предыдущее место: 1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14" name="Picture 623" descr="Предыдущее место: 2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15" name="Picture 624" descr="Предыдущее место: 1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16" name="Picture 625" descr="Предыдущее место: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17" name="Picture 626" descr="Предыдущее место: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18" name="Picture 627" descr="Предыдущее место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19" name="Picture 628" descr="Предыдущее место: 9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20" name="Picture 629" descr="Предыдущее место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21" name="Picture 630" descr="Предыдущее место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22" name="Picture 631" descr="Предыдущее место: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23" name="Picture 632" descr="Предыдущее место: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24" name="Picture 633" descr="Предыдущее место: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25" name="Picture 634" descr="Предыдущее место: 7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26" name="Picture 635" descr="Предыдущее место: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27" name="Picture 636" descr="Предыдущее место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28" name="Picture 637" descr="Предыдущее место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29" name="Picture 638" descr="Предыдущее место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30" name="Picture 639" descr="Предыдущее место: 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31" name="Picture 640" descr="Предыдущее место: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32" name="Picture 641" descr="Предыдущее место: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33" name="Picture 642" descr="Предыдущее место: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34" name="Picture 643" descr="Предыдущее место: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35" name="Picture 644" descr="Предыдущее место: 8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36" name="Picture 645" descr="Предыдущее место: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37" name="Picture 646" descr="Предыдущее место: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38" name="Picture 647" descr="Предыдущее место: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39" name="Picture 648" descr="Предыдущее место: 1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66675</xdr:colOff>
      <xdr:row>0</xdr:row>
      <xdr:rowOff>38100</xdr:rowOff>
    </xdr:to>
    <xdr:pic>
      <xdr:nvPicPr>
        <xdr:cNvPr id="84040" name="Picture 649" descr="Предыдущее место: 1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33450" y="0"/>
          <a:ext cx="66675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623455</xdr:colOff>
      <xdr:row>0</xdr:row>
      <xdr:rowOff>52916</xdr:rowOff>
    </xdr:from>
    <xdr:to>
      <xdr:col>11</xdr:col>
      <xdr:colOff>1212271</xdr:colOff>
      <xdr:row>2</xdr:row>
      <xdr:rowOff>36519</xdr:rowOff>
    </xdr:to>
    <xdr:pic>
      <xdr:nvPicPr>
        <xdr:cNvPr id="8" name="Imagem 7">
          <a:hlinkClick xmlns:r="http://schemas.openxmlformats.org/officeDocument/2006/relationships" r:id="rId1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500" b="11250"/>
        <a:stretch/>
      </xdr:blipFill>
      <xdr:spPr>
        <a:xfrm>
          <a:off x="6078682" y="52916"/>
          <a:ext cx="588816" cy="529126"/>
        </a:xfrm>
        <a:prstGeom prst="rect">
          <a:avLst/>
        </a:prstGeom>
      </xdr:spPr>
    </xdr:pic>
    <xdr:clientData/>
  </xdr:twoCellAnchor>
  <xdr:twoCellAnchor editAs="oneCell">
    <xdr:from>
      <xdr:col>11</xdr:col>
      <xdr:colOff>1591897</xdr:colOff>
      <xdr:row>0</xdr:row>
      <xdr:rowOff>71076</xdr:rowOff>
    </xdr:from>
    <xdr:to>
      <xdr:col>11</xdr:col>
      <xdr:colOff>1965614</xdr:colOff>
      <xdr:row>2</xdr:row>
      <xdr:rowOff>8659</xdr:rowOff>
    </xdr:to>
    <xdr:pic macro="[0]!GravarCopa"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7124" y="71076"/>
          <a:ext cx="373717" cy="483106"/>
        </a:xfrm>
        <a:prstGeom prst="rect">
          <a:avLst/>
        </a:prstGeom>
      </xdr:spPr>
    </xdr:pic>
    <xdr:clientData/>
  </xdr:twoCellAnchor>
  <xdr:twoCellAnchor editAs="oneCell">
    <xdr:from>
      <xdr:col>16380</xdr:col>
      <xdr:colOff>103909</xdr:colOff>
      <xdr:row>3</xdr:row>
      <xdr:rowOff>228726</xdr:rowOff>
    </xdr:from>
    <xdr:to>
      <xdr:col>16381</xdr:col>
      <xdr:colOff>277091</xdr:colOff>
      <xdr:row>5</xdr:row>
      <xdr:rowOff>51953</xdr:rowOff>
    </xdr:to>
    <xdr:pic>
      <xdr:nvPicPr>
        <xdr:cNvPr id="10" name="Imagem 9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99318" y="938771"/>
          <a:ext cx="285750" cy="264841"/>
        </a:xfrm>
        <a:prstGeom prst="rect">
          <a:avLst/>
        </a:prstGeom>
      </xdr:spPr>
    </xdr:pic>
    <xdr:clientData/>
  </xdr:twoCellAnchor>
  <xdr:twoCellAnchor editAs="oneCell">
    <xdr:from>
      <xdr:col>16380</xdr:col>
      <xdr:colOff>106382</xdr:colOff>
      <xdr:row>5</xdr:row>
      <xdr:rowOff>190500</xdr:rowOff>
    </xdr:from>
    <xdr:to>
      <xdr:col>16381</xdr:col>
      <xdr:colOff>290696</xdr:colOff>
      <xdr:row>7</xdr:row>
      <xdr:rowOff>138546</xdr:rowOff>
    </xdr:to>
    <xdr:pic>
      <xdr:nvPicPr>
        <xdr:cNvPr id="11" name="Imagem 10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1791" y="1342159"/>
          <a:ext cx="296882" cy="346364"/>
        </a:xfrm>
        <a:prstGeom prst="rect">
          <a:avLst/>
        </a:prstGeom>
      </xdr:spPr>
    </xdr:pic>
    <xdr:clientData/>
  </xdr:twoCellAnchor>
  <xdr:twoCellAnchor>
    <xdr:from>
      <xdr:col>9</xdr:col>
      <xdr:colOff>519546</xdr:colOff>
      <xdr:row>30</xdr:row>
      <xdr:rowOff>121228</xdr:rowOff>
    </xdr:from>
    <xdr:to>
      <xdr:col>11</xdr:col>
      <xdr:colOff>2615045</xdr:colOff>
      <xdr:row>37</xdr:row>
      <xdr:rowOff>121227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8659</xdr:colOff>
      <xdr:row>0</xdr:row>
      <xdr:rowOff>69272</xdr:rowOff>
    </xdr:from>
    <xdr:to>
      <xdr:col>11</xdr:col>
      <xdr:colOff>311728</xdr:colOff>
      <xdr:row>2</xdr:row>
      <xdr:rowOff>43294</xdr:rowOff>
    </xdr:to>
    <xdr:pic macro="[0]!list"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50" y="69272"/>
          <a:ext cx="528205" cy="519545"/>
        </a:xfrm>
        <a:prstGeom prst="rect">
          <a:avLst/>
        </a:prstGeom>
      </xdr:spPr>
    </xdr:pic>
    <xdr:clientData/>
  </xdr:twoCellAnchor>
  <xdr:twoCellAnchor>
    <xdr:from>
      <xdr:col>11</xdr:col>
      <xdr:colOff>2381251</xdr:colOff>
      <xdr:row>0</xdr:row>
      <xdr:rowOff>60612</xdr:rowOff>
    </xdr:from>
    <xdr:to>
      <xdr:col>11</xdr:col>
      <xdr:colOff>2788229</xdr:colOff>
      <xdr:row>1</xdr:row>
      <xdr:rowOff>251113</xdr:rowOff>
    </xdr:to>
    <xdr:sp macro="" textlink="">
      <xdr:nvSpPr>
        <xdr:cNvPr id="13" name="Retângulo Arredondado 12">
          <a:hlinkClick xmlns:r="http://schemas.openxmlformats.org/officeDocument/2006/relationships" r:id="rId10"/>
        </xdr:cNvPr>
        <xdr:cNvSpPr/>
      </xdr:nvSpPr>
      <xdr:spPr>
        <a:xfrm>
          <a:off x="7836478" y="60612"/>
          <a:ext cx="406978" cy="476251"/>
        </a:xfrm>
        <a:prstGeom prst="round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i="0" u="none" strike="noStrike">
              <a:solidFill>
                <a:srgbClr val="000000"/>
              </a:solidFill>
              <a:latin typeface="Calibri"/>
              <a:cs typeface="Calibri"/>
            </a:rPr>
            <a:t>HT 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571499</xdr:colOff>
      <xdr:row>0</xdr:row>
      <xdr:rowOff>57151</xdr:rowOff>
    </xdr:from>
    <xdr:to>
      <xdr:col>11</xdr:col>
      <xdr:colOff>1095374</xdr:colOff>
      <xdr:row>1</xdr:row>
      <xdr:rowOff>85726</xdr:rowOff>
    </xdr:to>
    <xdr:pic>
      <xdr:nvPicPr>
        <xdr:cNvPr id="2" name="Imagem 1">
          <a:hlinkClick xmlns:r="http://schemas.openxmlformats.org/officeDocument/2006/relationships" r:id="rId1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1852" b="13513"/>
        <a:stretch/>
      </xdr:blipFill>
      <xdr:spPr>
        <a:xfrm>
          <a:off x="8048624" y="57151"/>
          <a:ext cx="523875" cy="3048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342900</xdr:colOff>
      <xdr:row>0</xdr:row>
      <xdr:rowOff>104775</xdr:rowOff>
    </xdr:from>
    <xdr:to>
      <xdr:col>12</xdr:col>
      <xdr:colOff>600073</xdr:colOff>
      <xdr:row>1</xdr:row>
      <xdr:rowOff>85723</xdr:rowOff>
    </xdr:to>
    <xdr:pic macro="[0]!Limpar.Limpar"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2850" y="104775"/>
          <a:ext cx="257173" cy="25717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20</xdr:row>
      <xdr:rowOff>42333</xdr:rowOff>
    </xdr:from>
    <xdr:to>
      <xdr:col>17</xdr:col>
      <xdr:colOff>47625</xdr:colOff>
      <xdr:row>28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28</xdr:col>
      <xdr:colOff>82689</xdr:colOff>
      <xdr:row>14</xdr:row>
      <xdr:rowOff>158750</xdr:rowOff>
    </xdr:from>
    <xdr:to>
      <xdr:col>28</xdr:col>
      <xdr:colOff>82689</xdr:colOff>
      <xdr:row>19</xdr:row>
      <xdr:rowOff>63501</xdr:rowOff>
    </xdr:to>
    <xdr:pic>
      <xdr:nvPicPr>
        <xdr:cNvPr id="3" name="Imagem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864" y="2349500"/>
          <a:ext cx="880395" cy="878418"/>
        </a:xfrm>
        <a:prstGeom prst="rect">
          <a:avLst/>
        </a:prstGeom>
      </xdr:spPr>
    </xdr:pic>
    <xdr:clientData/>
  </xdr:twoCellAnchor>
  <xdr:twoCellAnchor editAs="oneCell">
    <xdr:from>
      <xdr:col>28</xdr:col>
      <xdr:colOff>1619250</xdr:colOff>
      <xdr:row>14</xdr:row>
      <xdr:rowOff>116417</xdr:rowOff>
    </xdr:from>
    <xdr:to>
      <xdr:col>28</xdr:col>
      <xdr:colOff>1619250</xdr:colOff>
      <xdr:row>19</xdr:row>
      <xdr:rowOff>148167</xdr:rowOff>
    </xdr:to>
    <xdr:pic>
      <xdr:nvPicPr>
        <xdr:cNvPr id="4" name="Imagem 3">
          <a:hlinkClick xmlns:r="http://schemas.openxmlformats.org/officeDocument/2006/relationships" r:id="rId4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500" b="11250"/>
        <a:stretch/>
      </xdr:blipFill>
      <xdr:spPr>
        <a:xfrm>
          <a:off x="7972425" y="2307167"/>
          <a:ext cx="1108409" cy="1005417"/>
        </a:xfrm>
        <a:prstGeom prst="rect">
          <a:avLst/>
        </a:prstGeom>
      </xdr:spPr>
    </xdr:pic>
    <xdr:clientData/>
  </xdr:twoCellAnchor>
  <xdr:twoCellAnchor editAs="oneCell">
    <xdr:from>
      <xdr:col>30</xdr:col>
      <xdr:colOff>1386416</xdr:colOff>
      <xdr:row>14</xdr:row>
      <xdr:rowOff>179917</xdr:rowOff>
    </xdr:from>
    <xdr:to>
      <xdr:col>30</xdr:col>
      <xdr:colOff>1386416</xdr:colOff>
      <xdr:row>19</xdr:row>
      <xdr:rowOff>47584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4141" y="2370667"/>
          <a:ext cx="645583" cy="841334"/>
        </a:xfrm>
        <a:prstGeom prst="rect">
          <a:avLst/>
        </a:prstGeom>
      </xdr:spPr>
    </xdr:pic>
    <xdr:clientData/>
  </xdr:twoCellAnchor>
  <xdr:twoCellAnchor editAs="oneCell">
    <xdr:from>
      <xdr:col>31</xdr:col>
      <xdr:colOff>275169</xdr:colOff>
      <xdr:row>3</xdr:row>
      <xdr:rowOff>148242</xdr:rowOff>
    </xdr:from>
    <xdr:to>
      <xdr:col>31</xdr:col>
      <xdr:colOff>275169</xdr:colOff>
      <xdr:row>5</xdr:row>
      <xdr:rowOff>108720</xdr:rowOff>
    </xdr:to>
    <xdr:pic>
      <xdr:nvPicPr>
        <xdr:cNvPr id="6" name="Imagem 5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57469" y="624492"/>
          <a:ext cx="366182" cy="341478"/>
        </a:xfrm>
        <a:prstGeom prst="rect">
          <a:avLst/>
        </a:prstGeom>
      </xdr:spPr>
    </xdr:pic>
    <xdr:clientData/>
  </xdr:twoCellAnchor>
  <xdr:twoCellAnchor editAs="oneCell">
    <xdr:from>
      <xdr:col>31</xdr:col>
      <xdr:colOff>275166</xdr:colOff>
      <xdr:row>6</xdr:row>
      <xdr:rowOff>37329</xdr:rowOff>
    </xdr:from>
    <xdr:to>
      <xdr:col>31</xdr:col>
      <xdr:colOff>275166</xdr:colOff>
      <xdr:row>8</xdr:row>
      <xdr:rowOff>148166</xdr:rowOff>
    </xdr:to>
    <xdr:pic>
      <xdr:nvPicPr>
        <xdr:cNvPr id="7" name="Imagem 6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57466" y="1085079"/>
          <a:ext cx="362197" cy="513004"/>
        </a:xfrm>
        <a:prstGeom prst="rect">
          <a:avLst/>
        </a:prstGeom>
      </xdr:spPr>
    </xdr:pic>
    <xdr:clientData/>
  </xdr:twoCellAnchor>
  <xdr:twoCellAnchor editAs="oneCell">
    <xdr:from>
      <xdr:col>28</xdr:col>
      <xdr:colOff>1375551</xdr:colOff>
      <xdr:row>12</xdr:row>
      <xdr:rowOff>105834</xdr:rowOff>
    </xdr:from>
    <xdr:to>
      <xdr:col>30</xdr:col>
      <xdr:colOff>140761</xdr:colOff>
      <xdr:row>16</xdr:row>
      <xdr:rowOff>189442</xdr:rowOff>
    </xdr:to>
    <xdr:pic>
      <xdr:nvPicPr>
        <xdr:cNvPr id="9" name="Imagem 8">
          <a:hlinkClick xmlns:r="http://schemas.openxmlformats.org/officeDocument/2006/relationships" r:id="rId4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923" b="18073"/>
        <a:stretch/>
      </xdr:blipFill>
      <xdr:spPr>
        <a:xfrm>
          <a:off x="6966726" y="2391834"/>
          <a:ext cx="879760" cy="855133"/>
        </a:xfrm>
        <a:prstGeom prst="rect">
          <a:avLst/>
        </a:prstGeom>
      </xdr:spPr>
    </xdr:pic>
    <xdr:clientData/>
  </xdr:twoCellAnchor>
  <xdr:twoCellAnchor editAs="oneCell">
    <xdr:from>
      <xdr:col>30</xdr:col>
      <xdr:colOff>500884</xdr:colOff>
      <xdr:row>12</xdr:row>
      <xdr:rowOff>171451</xdr:rowOff>
    </xdr:from>
    <xdr:to>
      <xdr:col>30</xdr:col>
      <xdr:colOff>1105082</xdr:colOff>
      <xdr:row>17</xdr:row>
      <xdr:rowOff>1</xdr:rowOff>
    </xdr:to>
    <xdr:pic macro="[0]!GravarManual"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06609" y="2457451"/>
          <a:ext cx="604198" cy="800100"/>
        </a:xfrm>
        <a:prstGeom prst="rect">
          <a:avLst/>
        </a:prstGeom>
      </xdr:spPr>
    </xdr:pic>
    <xdr:clientData/>
  </xdr:twoCellAnchor>
  <xdr:twoCellAnchor editAs="oneCell">
    <xdr:from>
      <xdr:col>31</xdr:col>
      <xdr:colOff>180975</xdr:colOff>
      <xdr:row>2</xdr:row>
      <xdr:rowOff>114300</xdr:rowOff>
    </xdr:from>
    <xdr:to>
      <xdr:col>32</xdr:col>
      <xdr:colOff>95249</xdr:colOff>
      <xdr:row>4</xdr:row>
      <xdr:rowOff>36369</xdr:rowOff>
    </xdr:to>
    <xdr:pic>
      <xdr:nvPicPr>
        <xdr:cNvPr id="11" name="Imagem 10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400050"/>
          <a:ext cx="333375" cy="303069"/>
        </a:xfrm>
        <a:prstGeom prst="rect">
          <a:avLst/>
        </a:prstGeom>
      </xdr:spPr>
    </xdr:pic>
    <xdr:clientData/>
  </xdr:twoCellAnchor>
  <xdr:twoCellAnchor editAs="oneCell">
    <xdr:from>
      <xdr:col>31</xdr:col>
      <xdr:colOff>180974</xdr:colOff>
      <xdr:row>4</xdr:row>
      <xdr:rowOff>114300</xdr:rowOff>
    </xdr:from>
    <xdr:to>
      <xdr:col>32</xdr:col>
      <xdr:colOff>85724</xdr:colOff>
      <xdr:row>6</xdr:row>
      <xdr:rowOff>90922</xdr:rowOff>
    </xdr:to>
    <xdr:pic>
      <xdr:nvPicPr>
        <xdr:cNvPr id="12" name="Imagem 11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6574" y="781050"/>
          <a:ext cx="323851" cy="357622"/>
        </a:xfrm>
        <a:prstGeom prst="rect">
          <a:avLst/>
        </a:prstGeom>
      </xdr:spPr>
    </xdr:pic>
    <xdr:clientData/>
  </xdr:twoCellAnchor>
  <xdr:twoCellAnchor editAs="oneCell">
    <xdr:from>
      <xdr:col>28</xdr:col>
      <xdr:colOff>209549</xdr:colOff>
      <xdr:row>13</xdr:row>
      <xdr:rowOff>9171</xdr:rowOff>
    </xdr:from>
    <xdr:to>
      <xdr:col>28</xdr:col>
      <xdr:colOff>971550</xdr:colOff>
      <xdr:row>17</xdr:row>
      <xdr:rowOff>38100</xdr:rowOff>
    </xdr:to>
    <xdr:pic macro="[0]!list"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4" y="2485671"/>
          <a:ext cx="762001" cy="809979"/>
        </a:xfrm>
        <a:prstGeom prst="rect">
          <a:avLst/>
        </a:prstGeom>
      </xdr:spPr>
    </xdr:pic>
    <xdr:clientData/>
  </xdr:twoCellAnchor>
  <xdr:twoCellAnchor>
    <xdr:from>
      <xdr:col>30</xdr:col>
      <xdr:colOff>1590675</xdr:colOff>
      <xdr:row>13</xdr:row>
      <xdr:rowOff>0</xdr:rowOff>
    </xdr:from>
    <xdr:to>
      <xdr:col>30</xdr:col>
      <xdr:colOff>2190750</xdr:colOff>
      <xdr:row>16</xdr:row>
      <xdr:rowOff>161925</xdr:rowOff>
    </xdr:to>
    <xdr:sp macro="" textlink="">
      <xdr:nvSpPr>
        <xdr:cNvPr id="16" name="Retângulo Arredondado 15">
          <a:hlinkClick xmlns:r="http://schemas.openxmlformats.org/officeDocument/2006/relationships" r:id="rId14"/>
        </xdr:cNvPr>
        <xdr:cNvSpPr/>
      </xdr:nvSpPr>
      <xdr:spPr>
        <a:xfrm>
          <a:off x="9296400" y="2476500"/>
          <a:ext cx="600075" cy="742950"/>
        </a:xfrm>
        <a:prstGeom prst="round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 u="none" strike="noStrike">
              <a:solidFill>
                <a:srgbClr val="000000"/>
              </a:solidFill>
              <a:latin typeface="Calibri"/>
              <a:cs typeface="Calibri"/>
            </a:rPr>
            <a:t>HT</a:t>
          </a:r>
        </a:p>
        <a:p>
          <a:pPr algn="ctr"/>
          <a:r>
            <a:rPr lang="pt-BR" sz="1800" b="1" i="0" u="none" strike="noStrike">
              <a:solidFill>
                <a:srgbClr val="000000"/>
              </a:solidFill>
              <a:latin typeface="Calibri"/>
              <a:cs typeface="Calibri"/>
            </a:rPr>
            <a:t>FT</a:t>
          </a:r>
          <a:endParaRPr lang="pt-BR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232995</xdr:colOff>
      <xdr:row>17</xdr:row>
      <xdr:rowOff>19051</xdr:rowOff>
    </xdr:from>
    <xdr:to>
      <xdr:col>27</xdr:col>
      <xdr:colOff>104878</xdr:colOff>
      <xdr:row>21</xdr:row>
      <xdr:rowOff>152400</xdr:rowOff>
    </xdr:to>
    <xdr:graphicFrame macro="">
      <xdr:nvGraphicFramePr>
        <xdr:cNvPr id="81" name="Gráfico 8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373773</xdr:colOff>
      <xdr:row>18</xdr:row>
      <xdr:rowOff>140970</xdr:rowOff>
    </xdr:from>
    <xdr:to>
      <xdr:col>27</xdr:col>
      <xdr:colOff>100482</xdr:colOff>
      <xdr:row>24</xdr:row>
      <xdr:rowOff>41805</xdr:rowOff>
    </xdr:to>
    <xdr:graphicFrame macro="">
      <xdr:nvGraphicFramePr>
        <xdr:cNvPr id="80" name="Gráfico 7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226104</xdr:colOff>
      <xdr:row>21</xdr:row>
      <xdr:rowOff>132300</xdr:rowOff>
    </xdr:from>
    <xdr:to>
      <xdr:col>26</xdr:col>
      <xdr:colOff>189508</xdr:colOff>
      <xdr:row>27</xdr:row>
      <xdr:rowOff>43332</xdr:rowOff>
    </xdr:to>
    <xdr:graphicFrame macro="">
      <xdr:nvGraphicFramePr>
        <xdr:cNvPr id="93" name="Gráfico 9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238190</xdr:colOff>
      <xdr:row>23</xdr:row>
      <xdr:rowOff>133567</xdr:rowOff>
    </xdr:from>
    <xdr:to>
      <xdr:col>26</xdr:col>
      <xdr:colOff>201594</xdr:colOff>
      <xdr:row>29</xdr:row>
      <xdr:rowOff>55423</xdr:rowOff>
    </xdr:to>
    <xdr:graphicFrame macro="">
      <xdr:nvGraphicFramePr>
        <xdr:cNvPr id="94" name="Gráfico 9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111661</xdr:colOff>
      <xdr:row>29</xdr:row>
      <xdr:rowOff>32742</xdr:rowOff>
    </xdr:from>
    <xdr:to>
      <xdr:col>33</xdr:col>
      <xdr:colOff>104994</xdr:colOff>
      <xdr:row>34</xdr:row>
      <xdr:rowOff>74843</xdr:rowOff>
    </xdr:to>
    <xdr:graphicFrame macro="">
      <xdr:nvGraphicFramePr>
        <xdr:cNvPr id="110" name="Gráfico 10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205353</xdr:colOff>
      <xdr:row>17</xdr:row>
      <xdr:rowOff>62814</xdr:rowOff>
    </xdr:from>
    <xdr:to>
      <xdr:col>33</xdr:col>
      <xdr:colOff>132939</xdr:colOff>
      <xdr:row>22</xdr:row>
      <xdr:rowOff>29146</xdr:rowOff>
    </xdr:to>
    <xdr:graphicFrame macro="">
      <xdr:nvGraphicFramePr>
        <xdr:cNvPr id="86" name="Gráfico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195159</xdr:colOff>
      <xdr:row>18</xdr:row>
      <xdr:rowOff>118858</xdr:rowOff>
    </xdr:from>
    <xdr:to>
      <xdr:col>33</xdr:col>
      <xdr:colOff>138222</xdr:colOff>
      <xdr:row>24</xdr:row>
      <xdr:rowOff>44766</xdr:rowOff>
    </xdr:to>
    <xdr:graphicFrame macro="">
      <xdr:nvGraphicFramePr>
        <xdr:cNvPr id="87" name="Gráfico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193927</xdr:colOff>
      <xdr:row>27</xdr:row>
      <xdr:rowOff>129094</xdr:rowOff>
    </xdr:from>
    <xdr:to>
      <xdr:col>33</xdr:col>
      <xdr:colOff>142534</xdr:colOff>
      <xdr:row>33</xdr:row>
      <xdr:rowOff>71805</xdr:rowOff>
    </xdr:to>
    <xdr:graphicFrame macro="">
      <xdr:nvGraphicFramePr>
        <xdr:cNvPr id="109" name="Gráfico 1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202208</xdr:colOff>
      <xdr:row>25</xdr:row>
      <xdr:rowOff>136989</xdr:rowOff>
    </xdr:from>
    <xdr:to>
      <xdr:col>33</xdr:col>
      <xdr:colOff>141290</xdr:colOff>
      <xdr:row>31</xdr:row>
      <xdr:rowOff>59435</xdr:rowOff>
    </xdr:to>
    <xdr:graphicFrame macro="">
      <xdr:nvGraphicFramePr>
        <xdr:cNvPr id="108" name="Gráfico 10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174219</xdr:colOff>
      <xdr:row>21</xdr:row>
      <xdr:rowOff>117670</xdr:rowOff>
    </xdr:from>
    <xdr:to>
      <xdr:col>33</xdr:col>
      <xdr:colOff>132351</xdr:colOff>
      <xdr:row>27</xdr:row>
      <xdr:rowOff>60381</xdr:rowOff>
    </xdr:to>
    <xdr:graphicFrame macro="">
      <xdr:nvGraphicFramePr>
        <xdr:cNvPr id="106" name="Gráfico 10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591206</xdr:colOff>
      <xdr:row>18</xdr:row>
      <xdr:rowOff>124811</xdr:rowOff>
    </xdr:from>
    <xdr:to>
      <xdr:col>34</xdr:col>
      <xdr:colOff>19706</xdr:colOff>
      <xdr:row>20</xdr:row>
      <xdr:rowOff>72259</xdr:rowOff>
    </xdr:to>
    <xdr:sp macro="" textlink="">
      <xdr:nvSpPr>
        <xdr:cNvPr id="157" name="Elipse 156"/>
        <xdr:cNvSpPr/>
      </xdr:nvSpPr>
      <xdr:spPr>
        <a:xfrm>
          <a:off x="10530051" y="2988880"/>
          <a:ext cx="413845" cy="269327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0</xdr:colOff>
      <xdr:row>5</xdr:row>
      <xdr:rowOff>7418</xdr:rowOff>
    </xdr:from>
    <xdr:to>
      <xdr:col>22</xdr:col>
      <xdr:colOff>9525</xdr:colOff>
      <xdr:row>16</xdr:row>
      <xdr:rowOff>0</xdr:rowOff>
    </xdr:to>
    <xdr:sp macro="" textlink="">
      <xdr:nvSpPr>
        <xdr:cNvPr id="77" name="Retângulo 76"/>
        <xdr:cNvSpPr/>
      </xdr:nvSpPr>
      <xdr:spPr>
        <a:xfrm>
          <a:off x="6105525" y="759893"/>
          <a:ext cx="714375" cy="1802332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85725</xdr:colOff>
      <xdr:row>3</xdr:row>
      <xdr:rowOff>134814</xdr:rowOff>
    </xdr:from>
    <xdr:to>
      <xdr:col>25</xdr:col>
      <xdr:colOff>171450</xdr:colOff>
      <xdr:row>5</xdr:row>
      <xdr:rowOff>116498</xdr:rowOff>
    </xdr:to>
    <xdr:sp macro="" textlink="">
      <xdr:nvSpPr>
        <xdr:cNvPr id="2" name="Retângulo 1"/>
        <xdr:cNvSpPr/>
      </xdr:nvSpPr>
      <xdr:spPr>
        <a:xfrm>
          <a:off x="5124450" y="506289"/>
          <a:ext cx="2952750" cy="3626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1">
                  <a:lumMod val="75000"/>
                </a:schemeClr>
              </a:solidFill>
              <a:latin typeface="+mn-lt"/>
              <a:cs typeface="Arial" panose="020B0604020202020204" pitchFamily="34" charset="0"/>
            </a:rPr>
            <a:t>Back</a:t>
          </a:r>
          <a:r>
            <a:rPr lang="pt-BR" sz="1200">
              <a:solidFill>
                <a:schemeClr val="tx2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            FT      </a:t>
          </a:r>
          <a:r>
            <a:rPr lang="pt-BR" sz="1200" baseline="0">
              <a:solidFill>
                <a:schemeClr val="tx2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    </a:t>
          </a:r>
          <a:r>
            <a:rPr lang="pt-BR" sz="1200" b="1" baseline="0">
              <a:solidFill>
                <a:schemeClr val="tx2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    </a:t>
          </a:r>
          <a:r>
            <a:rPr lang="pt-BR" sz="1200" b="1" baseline="0">
              <a:solidFill>
                <a:schemeClr val="accent2">
                  <a:lumMod val="75000"/>
                </a:schemeClr>
              </a:solidFill>
              <a:latin typeface="+mn-lt"/>
              <a:cs typeface="Arial" panose="020B0604020202020204" pitchFamily="34" charset="0"/>
            </a:rPr>
            <a:t>Lay</a:t>
          </a:r>
          <a:endParaRPr lang="pt-BR" sz="1200" b="1">
            <a:solidFill>
              <a:schemeClr val="accent2">
                <a:lumMod val="75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276225</xdr:colOff>
      <xdr:row>5</xdr:row>
      <xdr:rowOff>38100</xdr:rowOff>
    </xdr:from>
    <xdr:to>
      <xdr:col>22</xdr:col>
      <xdr:colOff>120764</xdr:colOff>
      <xdr:row>6</xdr:row>
      <xdr:rowOff>111774</xdr:rowOff>
    </xdr:to>
    <xdr:sp macro="" textlink="">
      <xdr:nvSpPr>
        <xdr:cNvPr id="3" name="Retângulo 2"/>
        <xdr:cNvSpPr/>
      </xdr:nvSpPr>
      <xdr:spPr>
        <a:xfrm>
          <a:off x="6162675" y="790575"/>
          <a:ext cx="920864" cy="2641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Home</a:t>
          </a:r>
          <a:r>
            <a:rPr lang="pt-BR" sz="1100" b="1" baseline="0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 FT</a:t>
          </a:r>
          <a:endParaRPr lang="pt-BR" sz="1100" b="1">
            <a:solidFill>
              <a:schemeClr val="bg2">
                <a:lumMod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18</xdr:col>
      <xdr:colOff>238125</xdr:colOff>
      <xdr:row>8</xdr:row>
      <xdr:rowOff>85725</xdr:rowOff>
    </xdr:from>
    <xdr:to>
      <xdr:col>22</xdr:col>
      <xdr:colOff>152400</xdr:colOff>
      <xdr:row>9</xdr:row>
      <xdr:rowOff>154927</xdr:rowOff>
    </xdr:to>
    <xdr:sp macro="" textlink="">
      <xdr:nvSpPr>
        <xdr:cNvPr id="8" name="Retângulo 7"/>
        <xdr:cNvSpPr/>
      </xdr:nvSpPr>
      <xdr:spPr>
        <a:xfrm>
          <a:off x="6591300" y="1457325"/>
          <a:ext cx="933450" cy="2311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Empate</a:t>
          </a:r>
          <a:r>
            <a:rPr lang="pt-BR" sz="1100" b="1" baseline="0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 FT</a:t>
          </a:r>
          <a:endParaRPr lang="pt-BR" sz="1100" b="1">
            <a:solidFill>
              <a:schemeClr val="bg2">
                <a:lumMod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18</xdr:col>
      <xdr:colOff>310662</xdr:colOff>
      <xdr:row>11</xdr:row>
      <xdr:rowOff>102578</xdr:rowOff>
    </xdr:from>
    <xdr:to>
      <xdr:col>22</xdr:col>
      <xdr:colOff>97813</xdr:colOff>
      <xdr:row>12</xdr:row>
      <xdr:rowOff>160940</xdr:rowOff>
    </xdr:to>
    <xdr:sp macro="" textlink="">
      <xdr:nvSpPr>
        <xdr:cNvPr id="9" name="Retângulo 8"/>
        <xdr:cNvSpPr/>
      </xdr:nvSpPr>
      <xdr:spPr>
        <a:xfrm>
          <a:off x="6197112" y="1855178"/>
          <a:ext cx="863476" cy="2202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Away</a:t>
          </a:r>
          <a:r>
            <a:rPr lang="pt-BR" sz="1100" b="1" baseline="0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 FT</a:t>
          </a:r>
          <a:endParaRPr lang="pt-BR" sz="1100" b="1">
            <a:solidFill>
              <a:schemeClr val="bg2">
                <a:lumMod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19</xdr:col>
      <xdr:colOff>257408</xdr:colOff>
      <xdr:row>8</xdr:row>
      <xdr:rowOff>147754</xdr:rowOff>
    </xdr:from>
    <xdr:to>
      <xdr:col>25</xdr:col>
      <xdr:colOff>302559</xdr:colOff>
      <xdr:row>12</xdr:row>
      <xdr:rowOff>71554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259482</xdr:colOff>
      <xdr:row>11</xdr:row>
      <xdr:rowOff>137948</xdr:rowOff>
    </xdr:from>
    <xdr:to>
      <xdr:col>25</xdr:col>
      <xdr:colOff>302559</xdr:colOff>
      <xdr:row>15</xdr:row>
      <xdr:rowOff>48535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31</xdr:col>
      <xdr:colOff>284393</xdr:colOff>
      <xdr:row>3</xdr:row>
      <xdr:rowOff>156582</xdr:rowOff>
    </xdr:from>
    <xdr:to>
      <xdr:col>32</xdr:col>
      <xdr:colOff>192356</xdr:colOff>
      <xdr:row>5</xdr:row>
      <xdr:rowOff>61332</xdr:rowOff>
    </xdr:to>
    <xdr:sp macro="" textlink="$BQ$10">
      <xdr:nvSpPr>
        <xdr:cNvPr id="14" name="Retângulo 13"/>
        <xdr:cNvSpPr/>
      </xdr:nvSpPr>
      <xdr:spPr>
        <a:xfrm>
          <a:off x="16448318" y="3137907"/>
          <a:ext cx="517563" cy="323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74A281E-0574-463F-BCAC-07FC742EB3E3}" type="TxLink">
            <a:rPr lang="en-US" sz="10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31</xdr:col>
      <xdr:colOff>282683</xdr:colOff>
      <xdr:row>9</xdr:row>
      <xdr:rowOff>139272</xdr:rowOff>
    </xdr:from>
    <xdr:to>
      <xdr:col>32</xdr:col>
      <xdr:colOff>190467</xdr:colOff>
      <xdr:row>11</xdr:row>
      <xdr:rowOff>78011</xdr:rowOff>
    </xdr:to>
    <xdr:sp macro="" textlink="$BQ$13">
      <xdr:nvSpPr>
        <xdr:cNvPr id="22" name="Retângulo 21"/>
        <xdr:cNvSpPr/>
      </xdr:nvSpPr>
      <xdr:spPr>
        <a:xfrm>
          <a:off x="16446608" y="4549347"/>
          <a:ext cx="517384" cy="3387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F5E4A5A-DB1B-485F-AD9A-8C969A0C00AF}" type="TxLink">
            <a:rPr lang="en-US" sz="10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31</xdr:col>
      <xdr:colOff>288480</xdr:colOff>
      <xdr:row>11</xdr:row>
      <xdr:rowOff>131478</xdr:rowOff>
    </xdr:from>
    <xdr:to>
      <xdr:col>32</xdr:col>
      <xdr:colOff>201429</xdr:colOff>
      <xdr:row>13</xdr:row>
      <xdr:rowOff>75265</xdr:rowOff>
    </xdr:to>
    <xdr:sp macro="" textlink="$BQ$14">
      <xdr:nvSpPr>
        <xdr:cNvPr id="24" name="Retângulo 23"/>
        <xdr:cNvSpPr/>
      </xdr:nvSpPr>
      <xdr:spPr>
        <a:xfrm>
          <a:off x="16452405" y="4941603"/>
          <a:ext cx="522549" cy="3438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8E46FBB-2704-4047-845F-45FEA905313D}" type="TxLink">
            <a:rPr lang="en-US" sz="10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31</xdr:col>
      <xdr:colOff>282886</xdr:colOff>
      <xdr:row>13</xdr:row>
      <xdr:rowOff>133639</xdr:rowOff>
    </xdr:from>
    <xdr:to>
      <xdr:col>32</xdr:col>
      <xdr:colOff>195835</xdr:colOff>
      <xdr:row>15</xdr:row>
      <xdr:rowOff>77427</xdr:rowOff>
    </xdr:to>
    <xdr:sp macro="" textlink="$BQ$15">
      <xdr:nvSpPr>
        <xdr:cNvPr id="26" name="Retângulo 25"/>
        <xdr:cNvSpPr/>
      </xdr:nvSpPr>
      <xdr:spPr>
        <a:xfrm>
          <a:off x="16446811" y="5343814"/>
          <a:ext cx="522549" cy="3438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A0014FE-4C7A-4E5B-84D8-FD0EBB258A03}" type="TxLink">
            <a:rPr lang="en-US" sz="10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41</xdr:col>
      <xdr:colOff>18135</xdr:colOff>
      <xdr:row>3</xdr:row>
      <xdr:rowOff>154926</xdr:rowOff>
    </xdr:from>
    <xdr:to>
      <xdr:col>41</xdr:col>
      <xdr:colOff>534083</xdr:colOff>
      <xdr:row>5</xdr:row>
      <xdr:rowOff>59676</xdr:rowOff>
    </xdr:to>
    <xdr:sp macro="" textlink="$BR$10">
      <xdr:nvSpPr>
        <xdr:cNvPr id="116" name="Retângulo 115"/>
        <xdr:cNvSpPr/>
      </xdr:nvSpPr>
      <xdr:spPr>
        <a:xfrm>
          <a:off x="21887535" y="3136251"/>
          <a:ext cx="515948" cy="323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A26989D-13AC-4309-8899-99F2E9E1BD6D}" type="TxLink">
            <a:rPr lang="en-US" sz="11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41</xdr:col>
      <xdr:colOff>15643</xdr:colOff>
      <xdr:row>6</xdr:row>
      <xdr:rowOff>2508</xdr:rowOff>
    </xdr:from>
    <xdr:to>
      <xdr:col>41</xdr:col>
      <xdr:colOff>531591</xdr:colOff>
      <xdr:row>7</xdr:row>
      <xdr:rowOff>100243</xdr:rowOff>
    </xdr:to>
    <xdr:sp macro="" textlink="$BR$11">
      <xdr:nvSpPr>
        <xdr:cNvPr id="118" name="Retângulo 117"/>
        <xdr:cNvSpPr/>
      </xdr:nvSpPr>
      <xdr:spPr>
        <a:xfrm>
          <a:off x="14160268" y="1031208"/>
          <a:ext cx="515948" cy="2596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A239C88-8AF4-45E0-951D-7EDDA61490DD}" type="TxLink">
            <a:rPr lang="en-US" sz="11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41</xdr:col>
      <xdr:colOff>18630</xdr:colOff>
      <xdr:row>7</xdr:row>
      <xdr:rowOff>146328</xdr:rowOff>
    </xdr:from>
    <xdr:to>
      <xdr:col>41</xdr:col>
      <xdr:colOff>534578</xdr:colOff>
      <xdr:row>9</xdr:row>
      <xdr:rowOff>82138</xdr:rowOff>
    </xdr:to>
    <xdr:sp macro="" textlink="$BR$12">
      <xdr:nvSpPr>
        <xdr:cNvPr id="122" name="Retângulo 121"/>
        <xdr:cNvSpPr/>
      </xdr:nvSpPr>
      <xdr:spPr>
        <a:xfrm>
          <a:off x="21888030" y="4156353"/>
          <a:ext cx="515948" cy="3358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5027A3A-8FB1-43EB-9525-60687BEF9A30}" type="TxLink">
            <a:rPr lang="en-US" sz="11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41</xdr:col>
      <xdr:colOff>23180</xdr:colOff>
      <xdr:row>9</xdr:row>
      <xdr:rowOff>158958</xdr:rowOff>
    </xdr:from>
    <xdr:to>
      <xdr:col>41</xdr:col>
      <xdr:colOff>539128</xdr:colOff>
      <xdr:row>11</xdr:row>
      <xdr:rowOff>94768</xdr:rowOff>
    </xdr:to>
    <xdr:sp macro="" textlink="$BR$13">
      <xdr:nvSpPr>
        <xdr:cNvPr id="124" name="Retângulo 123"/>
        <xdr:cNvSpPr/>
      </xdr:nvSpPr>
      <xdr:spPr>
        <a:xfrm>
          <a:off x="21892580" y="4569033"/>
          <a:ext cx="515948" cy="3358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49FA243-8961-449D-A905-BBBB9DA1099C}" type="TxLink">
            <a:rPr lang="en-US" sz="11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41</xdr:col>
      <xdr:colOff>30634</xdr:colOff>
      <xdr:row>11</xdr:row>
      <xdr:rowOff>156911</xdr:rowOff>
    </xdr:from>
    <xdr:to>
      <xdr:col>41</xdr:col>
      <xdr:colOff>546582</xdr:colOff>
      <xdr:row>13</xdr:row>
      <xdr:rowOff>92721</xdr:rowOff>
    </xdr:to>
    <xdr:sp macro="" textlink="$BR$14">
      <xdr:nvSpPr>
        <xdr:cNvPr id="126" name="Retângulo 125"/>
        <xdr:cNvSpPr/>
      </xdr:nvSpPr>
      <xdr:spPr>
        <a:xfrm>
          <a:off x="21900034" y="4967036"/>
          <a:ext cx="515948" cy="3358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908EFBE-1A92-4A33-8003-7970BC426082}" type="TxLink">
            <a:rPr lang="en-US" sz="11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41</xdr:col>
      <xdr:colOff>8339</xdr:colOff>
      <xdr:row>13</xdr:row>
      <xdr:rowOff>166463</xdr:rowOff>
    </xdr:from>
    <xdr:to>
      <xdr:col>41</xdr:col>
      <xdr:colOff>524287</xdr:colOff>
      <xdr:row>15</xdr:row>
      <xdr:rowOff>81173</xdr:rowOff>
    </xdr:to>
    <xdr:sp macro="" textlink="$BR$15">
      <xdr:nvSpPr>
        <xdr:cNvPr id="128" name="Retângulo 127"/>
        <xdr:cNvSpPr/>
      </xdr:nvSpPr>
      <xdr:spPr>
        <a:xfrm>
          <a:off x="21877739" y="5376638"/>
          <a:ext cx="515948" cy="31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CF8EB12-4171-468C-A5CC-4D7C00E4DE69}" type="TxLink">
            <a:rPr lang="en-US" sz="11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14</xdr:col>
      <xdr:colOff>73958</xdr:colOff>
      <xdr:row>5</xdr:row>
      <xdr:rowOff>111672</xdr:rowOff>
    </xdr:from>
    <xdr:to>
      <xdr:col>21</xdr:col>
      <xdr:colOff>71269</xdr:colOff>
      <xdr:row>9</xdr:row>
      <xdr:rowOff>26972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302558</xdr:colOff>
      <xdr:row>8</xdr:row>
      <xdr:rowOff>146538</xdr:rowOff>
    </xdr:from>
    <xdr:to>
      <xdr:col>21</xdr:col>
      <xdr:colOff>73799</xdr:colOff>
      <xdr:row>12</xdr:row>
      <xdr:rowOff>71070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11</xdr:row>
      <xdr:rowOff>144517</xdr:rowOff>
    </xdr:from>
    <xdr:to>
      <xdr:col>21</xdr:col>
      <xdr:colOff>66473</xdr:colOff>
      <xdr:row>15</xdr:row>
      <xdr:rowOff>46578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228600</xdr:colOff>
      <xdr:row>3</xdr:row>
      <xdr:rowOff>171450</xdr:rowOff>
    </xdr:from>
    <xdr:to>
      <xdr:col>8</xdr:col>
      <xdr:colOff>104775</xdr:colOff>
      <xdr:row>7</xdr:row>
      <xdr:rowOff>57150</xdr:rowOff>
    </xdr:to>
    <xdr:graphicFrame macro="">
      <xdr:nvGraphicFramePr>
        <xdr:cNvPr id="62" name="Gráfico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561</xdr:colOff>
      <xdr:row>20</xdr:row>
      <xdr:rowOff>114300</xdr:rowOff>
    </xdr:from>
    <xdr:to>
      <xdr:col>14</xdr:col>
      <xdr:colOff>2242</xdr:colOff>
      <xdr:row>33</xdr:row>
      <xdr:rowOff>66675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206375</xdr:colOff>
      <xdr:row>6</xdr:row>
      <xdr:rowOff>66675</xdr:rowOff>
    </xdr:from>
    <xdr:to>
      <xdr:col>21</xdr:col>
      <xdr:colOff>17473</xdr:colOff>
      <xdr:row>8</xdr:row>
      <xdr:rowOff>48750</xdr:rowOff>
    </xdr:to>
    <xdr:sp macro="" textlink="Tratamento!BF25">
      <xdr:nvSpPr>
        <xdr:cNvPr id="64" name="Retângulo 63"/>
        <xdr:cNvSpPr/>
      </xdr:nvSpPr>
      <xdr:spPr>
        <a:xfrm>
          <a:off x="5349875" y="1009650"/>
          <a:ext cx="573098" cy="305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440BA0F-4CBE-47B1-8E24-C5BF6CCC1071}" type="TxLink">
            <a:rPr lang="en-US" sz="11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54%</a:t>
          </a:fld>
          <a:endParaRPr lang="pt-BR" sz="1000" b="1">
            <a:solidFill>
              <a:schemeClr val="tx1"/>
            </a:solidFill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18</xdr:col>
      <xdr:colOff>216885</xdr:colOff>
      <xdr:row>9</xdr:row>
      <xdr:rowOff>130175</xdr:rowOff>
    </xdr:from>
    <xdr:to>
      <xdr:col>21</xdr:col>
      <xdr:colOff>27983</xdr:colOff>
      <xdr:row>11</xdr:row>
      <xdr:rowOff>112250</xdr:rowOff>
    </xdr:to>
    <xdr:sp macro="" textlink="Tratamento!BF27">
      <xdr:nvSpPr>
        <xdr:cNvPr id="65" name="Retângulo 64"/>
        <xdr:cNvSpPr/>
      </xdr:nvSpPr>
      <xdr:spPr>
        <a:xfrm>
          <a:off x="5406368" y="1568778"/>
          <a:ext cx="579667" cy="3105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59883DB-EAFC-421C-92FA-AA0B384F4EF6}" type="TxLink">
            <a:rPr lang="en-US" sz="105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8%</a:t>
          </a:fld>
          <a:endParaRPr lang="pt-BR" sz="105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18</xdr:col>
      <xdr:colOff>210754</xdr:colOff>
      <xdr:row>12</xdr:row>
      <xdr:rowOff>117475</xdr:rowOff>
    </xdr:from>
    <xdr:to>
      <xdr:col>21</xdr:col>
      <xdr:colOff>21852</xdr:colOff>
      <xdr:row>14</xdr:row>
      <xdr:rowOff>99550</xdr:rowOff>
    </xdr:to>
    <xdr:sp macro="" textlink="Tratamento!BF26">
      <xdr:nvSpPr>
        <xdr:cNvPr id="66" name="Retângulo 65"/>
        <xdr:cNvSpPr/>
      </xdr:nvSpPr>
      <xdr:spPr>
        <a:xfrm>
          <a:off x="5400237" y="2048751"/>
          <a:ext cx="579667" cy="31052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CC1EB5B-5BCB-4D0F-B3D5-89388498EC1C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38%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20</xdr:col>
      <xdr:colOff>16423</xdr:colOff>
      <xdr:row>9</xdr:row>
      <xdr:rowOff>118837</xdr:rowOff>
    </xdr:from>
    <xdr:to>
      <xdr:col>22</xdr:col>
      <xdr:colOff>142831</xdr:colOff>
      <xdr:row>11</xdr:row>
      <xdr:rowOff>100912</xdr:rowOff>
    </xdr:to>
    <xdr:sp macro="" textlink="Tratamento!BI27">
      <xdr:nvSpPr>
        <xdr:cNvPr id="68" name="Retângulo 67"/>
        <xdr:cNvSpPr/>
      </xdr:nvSpPr>
      <xdr:spPr>
        <a:xfrm>
          <a:off x="5895647" y="1557440"/>
          <a:ext cx="520546" cy="3105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D7C8C5B-5F5C-4270-B519-12CDEE4C967B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92%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20</xdr:col>
      <xdr:colOff>16642</xdr:colOff>
      <xdr:row>12</xdr:row>
      <xdr:rowOff>80283</xdr:rowOff>
    </xdr:from>
    <xdr:to>
      <xdr:col>22</xdr:col>
      <xdr:colOff>143050</xdr:colOff>
      <xdr:row>14</xdr:row>
      <xdr:rowOff>127908</xdr:rowOff>
    </xdr:to>
    <xdr:sp macro="" textlink="Tratamento!BI26">
      <xdr:nvSpPr>
        <xdr:cNvPr id="69" name="Retângulo 68"/>
        <xdr:cNvSpPr/>
      </xdr:nvSpPr>
      <xdr:spPr>
        <a:xfrm>
          <a:off x="5895866" y="2011559"/>
          <a:ext cx="520546" cy="37607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1F66E67-35FE-463F-AA44-C65026DB8852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62%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247650</xdr:colOff>
      <xdr:row>8</xdr:row>
      <xdr:rowOff>57150</xdr:rowOff>
    </xdr:from>
    <xdr:to>
      <xdr:col>5</xdr:col>
      <xdr:colOff>2916</xdr:colOff>
      <xdr:row>10</xdr:row>
      <xdr:rowOff>8627</xdr:rowOff>
    </xdr:to>
    <xdr:sp macro="" textlink="">
      <xdr:nvSpPr>
        <xdr:cNvPr id="71" name="Retângulo 70"/>
        <xdr:cNvSpPr/>
      </xdr:nvSpPr>
      <xdr:spPr>
        <a:xfrm>
          <a:off x="714375" y="1323975"/>
          <a:ext cx="612516" cy="275327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>
    <xdr:from>
      <xdr:col>6</xdr:col>
      <xdr:colOff>85725</xdr:colOff>
      <xdr:row>8</xdr:row>
      <xdr:rowOff>47625</xdr:rowOff>
    </xdr:from>
    <xdr:to>
      <xdr:col>7</xdr:col>
      <xdr:colOff>297996</xdr:colOff>
      <xdr:row>9</xdr:row>
      <xdr:rowOff>161027</xdr:rowOff>
    </xdr:to>
    <xdr:sp macro="" textlink="">
      <xdr:nvSpPr>
        <xdr:cNvPr id="72" name="Retângulo 71"/>
        <xdr:cNvSpPr/>
      </xdr:nvSpPr>
      <xdr:spPr>
        <a:xfrm>
          <a:off x="1695450" y="1314450"/>
          <a:ext cx="659946" cy="275327"/>
        </a:xfrm>
        <a:prstGeom prst="rect">
          <a:avLst/>
        </a:prstGeom>
        <a:solidFill>
          <a:srgbClr val="FFEB9C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DRAW</a:t>
          </a:r>
        </a:p>
      </xdr:txBody>
    </xdr:sp>
    <xdr:clientData/>
  </xdr:twoCellAnchor>
  <xdr:twoCellAnchor>
    <xdr:from>
      <xdr:col>8</xdr:col>
      <xdr:colOff>219075</xdr:colOff>
      <xdr:row>8</xdr:row>
      <xdr:rowOff>38100</xdr:rowOff>
    </xdr:from>
    <xdr:to>
      <xdr:col>10</xdr:col>
      <xdr:colOff>276225</xdr:colOff>
      <xdr:row>9</xdr:row>
      <xdr:rowOff>151502</xdr:rowOff>
    </xdr:to>
    <xdr:sp macro="" textlink="">
      <xdr:nvSpPr>
        <xdr:cNvPr id="73" name="Retângulo 72"/>
        <xdr:cNvSpPr/>
      </xdr:nvSpPr>
      <xdr:spPr>
        <a:xfrm>
          <a:off x="2724150" y="1304925"/>
          <a:ext cx="628650" cy="275327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AWAY</a:t>
          </a:r>
        </a:p>
      </xdr:txBody>
    </xdr:sp>
    <xdr:clientData/>
  </xdr:twoCellAnchor>
  <xdr:twoCellAnchor>
    <xdr:from>
      <xdr:col>2</xdr:col>
      <xdr:colOff>247650</xdr:colOff>
      <xdr:row>10</xdr:row>
      <xdr:rowOff>9525</xdr:rowOff>
    </xdr:from>
    <xdr:to>
      <xdr:col>5</xdr:col>
      <xdr:colOff>2916</xdr:colOff>
      <xdr:row>12</xdr:row>
      <xdr:rowOff>140075</xdr:rowOff>
    </xdr:to>
    <xdr:sp macro="" textlink="Tratamento!BF29">
      <xdr:nvSpPr>
        <xdr:cNvPr id="74" name="Retângulo 73"/>
        <xdr:cNvSpPr/>
      </xdr:nvSpPr>
      <xdr:spPr>
        <a:xfrm>
          <a:off x="714375" y="1600200"/>
          <a:ext cx="612516" cy="4544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F17FB29-5F8F-4D80-A977-89C599CB1257}" type="TxLink">
            <a:rPr lang="en-US" sz="105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1,86</a:t>
          </a:fld>
          <a:endParaRPr lang="pt-BR" sz="1050" b="1"/>
        </a:p>
      </xdr:txBody>
    </xdr:sp>
    <xdr:clientData/>
  </xdr:twoCellAnchor>
  <xdr:twoCellAnchor>
    <xdr:from>
      <xdr:col>6</xdr:col>
      <xdr:colOff>85725</xdr:colOff>
      <xdr:row>10</xdr:row>
      <xdr:rowOff>0</xdr:rowOff>
    </xdr:from>
    <xdr:to>
      <xdr:col>7</xdr:col>
      <xdr:colOff>297996</xdr:colOff>
      <xdr:row>12</xdr:row>
      <xdr:rowOff>130550</xdr:rowOff>
    </xdr:to>
    <xdr:sp macro="" textlink="Tratamento!BF31">
      <xdr:nvSpPr>
        <xdr:cNvPr id="75" name="Retângulo 74"/>
        <xdr:cNvSpPr/>
      </xdr:nvSpPr>
      <xdr:spPr>
        <a:xfrm>
          <a:off x="1695450" y="1590675"/>
          <a:ext cx="659946" cy="454400"/>
        </a:xfrm>
        <a:prstGeom prst="rect">
          <a:avLst/>
        </a:prstGeom>
        <a:solidFill>
          <a:srgbClr val="FFEB9C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664CB7-AC39-4A9C-A6D6-17380C49FAD3}" type="TxLink">
            <a:rPr lang="en-US" sz="105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13,00</a:t>
          </a:fld>
          <a:endParaRPr lang="pt-BR" sz="1050" b="1"/>
        </a:p>
      </xdr:txBody>
    </xdr:sp>
    <xdr:clientData/>
  </xdr:twoCellAnchor>
  <xdr:twoCellAnchor>
    <xdr:from>
      <xdr:col>8</xdr:col>
      <xdr:colOff>219075</xdr:colOff>
      <xdr:row>10</xdr:row>
      <xdr:rowOff>0</xdr:rowOff>
    </xdr:from>
    <xdr:to>
      <xdr:col>10</xdr:col>
      <xdr:colOff>276225</xdr:colOff>
      <xdr:row>12</xdr:row>
      <xdr:rowOff>130550</xdr:rowOff>
    </xdr:to>
    <xdr:sp macro="" textlink="Tratamento!BF30">
      <xdr:nvSpPr>
        <xdr:cNvPr id="76" name="Retângulo 75"/>
        <xdr:cNvSpPr/>
      </xdr:nvSpPr>
      <xdr:spPr>
        <a:xfrm>
          <a:off x="2724150" y="1590675"/>
          <a:ext cx="628650" cy="4544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A111FA9-398C-466F-B5F8-B1F939054703}" type="TxLink">
            <a:rPr lang="en-US" sz="11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2,60</a:t>
          </a:fld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584021</xdr:colOff>
      <xdr:row>18</xdr:row>
      <xdr:rowOff>97280</xdr:rowOff>
    </xdr:from>
    <xdr:to>
      <xdr:col>34</xdr:col>
      <xdr:colOff>54194</xdr:colOff>
      <xdr:row>20</xdr:row>
      <xdr:rowOff>72667</xdr:rowOff>
    </xdr:to>
    <xdr:sp macro="" textlink="Tratamento!CU22">
      <xdr:nvSpPr>
        <xdr:cNvPr id="83" name="Retângulo 82"/>
        <xdr:cNvSpPr/>
      </xdr:nvSpPr>
      <xdr:spPr>
        <a:xfrm>
          <a:off x="10522866" y="2961349"/>
          <a:ext cx="455518" cy="2972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0FEE0D7-B769-4D09-92EC-7E514DE83BD6}" type="TxLink">
            <a:rPr lang="en-US" sz="105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23%</a:t>
          </a:fld>
          <a:endParaRPr lang="pt-BR" sz="105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34</xdr:col>
      <xdr:colOff>276225</xdr:colOff>
      <xdr:row>21</xdr:row>
      <xdr:rowOff>9525</xdr:rowOff>
    </xdr:from>
    <xdr:to>
      <xdr:col>34</xdr:col>
      <xdr:colOff>380624</xdr:colOff>
      <xdr:row>21</xdr:row>
      <xdr:rowOff>152400</xdr:rowOff>
    </xdr:to>
    <xdr:sp macro="" textlink="">
      <xdr:nvSpPr>
        <xdr:cNvPr id="85" name="Seta: Divisa 174"/>
        <xdr:cNvSpPr/>
      </xdr:nvSpPr>
      <xdr:spPr>
        <a:xfrm flipH="1">
          <a:off x="10801350" y="3419475"/>
          <a:ext cx="104399" cy="142875"/>
        </a:xfrm>
        <a:prstGeom prst="chevron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238192</xdr:colOff>
      <xdr:row>25</xdr:row>
      <xdr:rowOff>135282</xdr:rowOff>
    </xdr:from>
    <xdr:to>
      <xdr:col>26</xdr:col>
      <xdr:colOff>199591</xdr:colOff>
      <xdr:row>31</xdr:row>
      <xdr:rowOff>39279</xdr:rowOff>
    </xdr:to>
    <xdr:graphicFrame macro="">
      <xdr:nvGraphicFramePr>
        <xdr:cNvPr id="95" name="Gráfico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18</xdr:col>
      <xdr:colOff>241273</xdr:colOff>
      <xdr:row>29</xdr:row>
      <xdr:rowOff>123761</xdr:rowOff>
    </xdr:from>
    <xdr:to>
      <xdr:col>26</xdr:col>
      <xdr:colOff>176102</xdr:colOff>
      <xdr:row>35</xdr:row>
      <xdr:rowOff>74064</xdr:rowOff>
    </xdr:to>
    <xdr:graphicFrame macro="">
      <xdr:nvGraphicFramePr>
        <xdr:cNvPr id="96" name="Gráfico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18</xdr:col>
      <xdr:colOff>242592</xdr:colOff>
      <xdr:row>27</xdr:row>
      <xdr:rowOff>125749</xdr:rowOff>
    </xdr:from>
    <xdr:to>
      <xdr:col>26</xdr:col>
      <xdr:colOff>186946</xdr:colOff>
      <xdr:row>33</xdr:row>
      <xdr:rowOff>65464</xdr:rowOff>
    </xdr:to>
    <xdr:graphicFrame macro="">
      <xdr:nvGraphicFramePr>
        <xdr:cNvPr id="97" name="Gráfico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34</xdr:col>
      <xdr:colOff>272498</xdr:colOff>
      <xdr:row>24</xdr:row>
      <xdr:rowOff>16566</xdr:rowOff>
    </xdr:from>
    <xdr:to>
      <xdr:col>34</xdr:col>
      <xdr:colOff>376897</xdr:colOff>
      <xdr:row>25</xdr:row>
      <xdr:rowOff>1243</xdr:rowOff>
    </xdr:to>
    <xdr:sp macro="" textlink="">
      <xdr:nvSpPr>
        <xdr:cNvPr id="101" name="Seta: Divisa 174"/>
        <xdr:cNvSpPr/>
      </xdr:nvSpPr>
      <xdr:spPr>
        <a:xfrm flipH="1">
          <a:off x="10797623" y="3912291"/>
          <a:ext cx="104399" cy="146602"/>
        </a:xfrm>
        <a:prstGeom prst="chevron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168307</xdr:colOff>
      <xdr:row>23</xdr:row>
      <xdr:rowOff>120812</xdr:rowOff>
    </xdr:from>
    <xdr:to>
      <xdr:col>33</xdr:col>
      <xdr:colOff>135964</xdr:colOff>
      <xdr:row>29</xdr:row>
      <xdr:rowOff>63523</xdr:rowOff>
    </xdr:to>
    <xdr:graphicFrame macro="">
      <xdr:nvGraphicFramePr>
        <xdr:cNvPr id="107" name="Gráfico 10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19</xdr:col>
      <xdr:colOff>257092</xdr:colOff>
      <xdr:row>5</xdr:row>
      <xdr:rowOff>111587</xdr:rowOff>
    </xdr:from>
    <xdr:to>
      <xdr:col>26</xdr:col>
      <xdr:colOff>4659</xdr:colOff>
      <xdr:row>9</xdr:row>
      <xdr:rowOff>35387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20</xdr:col>
      <xdr:colOff>16094</xdr:colOff>
      <xdr:row>6</xdr:row>
      <xdr:rowOff>67918</xdr:rowOff>
    </xdr:from>
    <xdr:to>
      <xdr:col>22</xdr:col>
      <xdr:colOff>141517</xdr:colOff>
      <xdr:row>8</xdr:row>
      <xdr:rowOff>49993</xdr:rowOff>
    </xdr:to>
    <xdr:sp macro="" textlink="Tratamento!BI25">
      <xdr:nvSpPr>
        <xdr:cNvPr id="67" name="Retângulo 66"/>
        <xdr:cNvSpPr/>
      </xdr:nvSpPr>
      <xdr:spPr>
        <a:xfrm>
          <a:off x="5895318" y="1013849"/>
          <a:ext cx="519561" cy="31052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717B1B6-8B2F-43E9-B3DF-0AE2BBE378A9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46%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31</xdr:col>
      <xdr:colOff>47626</xdr:colOff>
      <xdr:row>4</xdr:row>
      <xdr:rowOff>190500</xdr:rowOff>
    </xdr:from>
    <xdr:to>
      <xdr:col>32</xdr:col>
      <xdr:colOff>390525</xdr:colOff>
      <xdr:row>16</xdr:row>
      <xdr:rowOff>0</xdr:rowOff>
    </xdr:to>
    <xdr:sp macro="" textlink="">
      <xdr:nvSpPr>
        <xdr:cNvPr id="164" name="Retângulo 163"/>
        <xdr:cNvSpPr/>
      </xdr:nvSpPr>
      <xdr:spPr>
        <a:xfrm>
          <a:off x="9505951" y="742950"/>
          <a:ext cx="752474" cy="18192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30</xdr:col>
      <xdr:colOff>314325</xdr:colOff>
      <xdr:row>5</xdr:row>
      <xdr:rowOff>19050</xdr:rowOff>
    </xdr:from>
    <xdr:to>
      <xdr:col>32</xdr:col>
      <xdr:colOff>473189</xdr:colOff>
      <xdr:row>6</xdr:row>
      <xdr:rowOff>92724</xdr:rowOff>
    </xdr:to>
    <xdr:sp macro="" textlink="">
      <xdr:nvSpPr>
        <xdr:cNvPr id="166" name="Retângulo 165"/>
        <xdr:cNvSpPr/>
      </xdr:nvSpPr>
      <xdr:spPr>
        <a:xfrm>
          <a:off x="9563100" y="771525"/>
          <a:ext cx="930389" cy="2641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Home</a:t>
          </a:r>
          <a:r>
            <a:rPr lang="pt-BR" sz="1100" b="1" baseline="0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 HT</a:t>
          </a:r>
          <a:endParaRPr lang="pt-BR" sz="1100" b="1">
            <a:solidFill>
              <a:schemeClr val="bg2">
                <a:lumMod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31</xdr:col>
      <xdr:colOff>295275</xdr:colOff>
      <xdr:row>5</xdr:row>
      <xdr:rowOff>104775</xdr:rowOff>
    </xdr:from>
    <xdr:to>
      <xdr:col>35</xdr:col>
      <xdr:colOff>604817</xdr:colOff>
      <xdr:row>9</xdr:row>
      <xdr:rowOff>28575</xdr:rowOff>
    </xdr:to>
    <xdr:graphicFrame macro="">
      <xdr:nvGraphicFramePr>
        <xdr:cNvPr id="167" name="Gráfico 1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26</xdr:col>
      <xdr:colOff>130629</xdr:colOff>
      <xdr:row>5</xdr:row>
      <xdr:rowOff>104775</xdr:rowOff>
    </xdr:from>
    <xdr:to>
      <xdr:col>32</xdr:col>
      <xdr:colOff>127940</xdr:colOff>
      <xdr:row>9</xdr:row>
      <xdr:rowOff>28574</xdr:rowOff>
    </xdr:to>
    <xdr:graphicFrame macro="">
      <xdr:nvGraphicFramePr>
        <xdr:cNvPr id="168" name="Gráfico 1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30</xdr:col>
      <xdr:colOff>314325</xdr:colOff>
      <xdr:row>8</xdr:row>
      <xdr:rowOff>95250</xdr:rowOff>
    </xdr:from>
    <xdr:to>
      <xdr:col>32</xdr:col>
      <xdr:colOff>473189</xdr:colOff>
      <xdr:row>10</xdr:row>
      <xdr:rowOff>6999</xdr:rowOff>
    </xdr:to>
    <xdr:sp macro="" textlink="">
      <xdr:nvSpPr>
        <xdr:cNvPr id="170" name="Retângulo 169"/>
        <xdr:cNvSpPr/>
      </xdr:nvSpPr>
      <xdr:spPr>
        <a:xfrm>
          <a:off x="10039350" y="1447800"/>
          <a:ext cx="930389" cy="2355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Empate HT</a:t>
          </a:r>
          <a:endParaRPr lang="pt-BR" sz="1100" b="1">
            <a:solidFill>
              <a:schemeClr val="bg2">
                <a:lumMod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26</xdr:col>
      <xdr:colOff>125186</xdr:colOff>
      <xdr:row>8</xdr:row>
      <xdr:rowOff>133350</xdr:rowOff>
    </xdr:from>
    <xdr:to>
      <xdr:col>32</xdr:col>
      <xdr:colOff>122497</xdr:colOff>
      <xdr:row>12</xdr:row>
      <xdr:rowOff>57149</xdr:rowOff>
    </xdr:to>
    <xdr:graphicFrame macro="">
      <xdr:nvGraphicFramePr>
        <xdr:cNvPr id="171" name="Gráfico 1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30</xdr:col>
      <xdr:colOff>309411</xdr:colOff>
      <xdr:row>11</xdr:row>
      <xdr:rowOff>91602</xdr:rowOff>
    </xdr:from>
    <xdr:to>
      <xdr:col>32</xdr:col>
      <xdr:colOff>468275</xdr:colOff>
      <xdr:row>13</xdr:row>
      <xdr:rowOff>3351</xdr:rowOff>
    </xdr:to>
    <xdr:sp macro="" textlink="">
      <xdr:nvSpPr>
        <xdr:cNvPr id="173" name="Retângulo 172"/>
        <xdr:cNvSpPr/>
      </xdr:nvSpPr>
      <xdr:spPr>
        <a:xfrm>
          <a:off x="9558186" y="1844202"/>
          <a:ext cx="930389" cy="2355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Away HT</a:t>
          </a:r>
          <a:endParaRPr lang="pt-BR" sz="1100" b="1">
            <a:solidFill>
              <a:schemeClr val="bg2">
                <a:lumMod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26</xdr:col>
      <xdr:colOff>96611</xdr:colOff>
      <xdr:row>11</xdr:row>
      <xdr:rowOff>152400</xdr:rowOff>
    </xdr:from>
    <xdr:to>
      <xdr:col>32</xdr:col>
      <xdr:colOff>93922</xdr:colOff>
      <xdr:row>15</xdr:row>
      <xdr:rowOff>76199</xdr:rowOff>
    </xdr:to>
    <xdr:graphicFrame macro="">
      <xdr:nvGraphicFramePr>
        <xdr:cNvPr id="174" name="Gráfico 1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31</xdr:col>
      <xdr:colOff>266700</xdr:colOff>
      <xdr:row>11</xdr:row>
      <xdr:rowOff>152400</xdr:rowOff>
    </xdr:from>
    <xdr:to>
      <xdr:col>35</xdr:col>
      <xdr:colOff>576242</xdr:colOff>
      <xdr:row>15</xdr:row>
      <xdr:rowOff>76200</xdr:rowOff>
    </xdr:to>
    <xdr:graphicFrame macro="">
      <xdr:nvGraphicFramePr>
        <xdr:cNvPr id="175" name="Gráfico 1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26</xdr:col>
      <xdr:colOff>266700</xdr:colOff>
      <xdr:row>3</xdr:row>
      <xdr:rowOff>123825</xdr:rowOff>
    </xdr:from>
    <xdr:to>
      <xdr:col>35</xdr:col>
      <xdr:colOff>466725</xdr:colOff>
      <xdr:row>5</xdr:row>
      <xdr:rowOff>105509</xdr:rowOff>
    </xdr:to>
    <xdr:sp macro="" textlink="">
      <xdr:nvSpPr>
        <xdr:cNvPr id="176" name="Retângulo 175"/>
        <xdr:cNvSpPr/>
      </xdr:nvSpPr>
      <xdr:spPr>
        <a:xfrm>
          <a:off x="8486775" y="495300"/>
          <a:ext cx="3076575" cy="3626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1">
                  <a:lumMod val="75000"/>
                </a:schemeClr>
              </a:solidFill>
              <a:latin typeface="+mn-lt"/>
              <a:cs typeface="Arial" panose="020B0604020202020204" pitchFamily="34" charset="0"/>
            </a:rPr>
            <a:t>Back</a:t>
          </a:r>
          <a:r>
            <a:rPr lang="pt-BR" sz="1200">
              <a:solidFill>
                <a:schemeClr val="tx2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            HT     </a:t>
          </a:r>
          <a:r>
            <a:rPr lang="pt-BR" sz="1200" baseline="0">
              <a:solidFill>
                <a:schemeClr val="tx2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    </a:t>
          </a:r>
          <a:r>
            <a:rPr lang="pt-BR" sz="1200" b="1" baseline="0">
              <a:solidFill>
                <a:schemeClr val="tx2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      </a:t>
          </a:r>
          <a:r>
            <a:rPr lang="pt-BR" sz="1200" b="1" baseline="0">
              <a:solidFill>
                <a:schemeClr val="accent2">
                  <a:lumMod val="75000"/>
                </a:schemeClr>
              </a:solidFill>
              <a:latin typeface="+mn-lt"/>
              <a:cs typeface="Arial" panose="020B0604020202020204" pitchFamily="34" charset="0"/>
            </a:rPr>
            <a:t>Lay</a:t>
          </a:r>
          <a:endParaRPr lang="pt-BR" sz="1200" b="1">
            <a:solidFill>
              <a:schemeClr val="accent2">
                <a:lumMod val="75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30</xdr:col>
      <xdr:colOff>251153</xdr:colOff>
      <xdr:row>6</xdr:row>
      <xdr:rowOff>66675</xdr:rowOff>
    </xdr:from>
    <xdr:to>
      <xdr:col>32</xdr:col>
      <xdr:colOff>62251</xdr:colOff>
      <xdr:row>8</xdr:row>
      <xdr:rowOff>48750</xdr:rowOff>
    </xdr:to>
    <xdr:sp macro="" textlink="Tratamento!DR19">
      <xdr:nvSpPr>
        <xdr:cNvPr id="177" name="Retângulo 176"/>
        <xdr:cNvSpPr/>
      </xdr:nvSpPr>
      <xdr:spPr>
        <a:xfrm>
          <a:off x="8817084" y="1012606"/>
          <a:ext cx="579667" cy="31052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3F37A9F-47AF-468A-A89B-7FB6712EB743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38%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30</xdr:col>
      <xdr:colOff>255204</xdr:colOff>
      <xdr:row>9</xdr:row>
      <xdr:rowOff>107950</xdr:rowOff>
    </xdr:from>
    <xdr:to>
      <xdr:col>32</xdr:col>
      <xdr:colOff>66302</xdr:colOff>
      <xdr:row>11</xdr:row>
      <xdr:rowOff>90025</xdr:rowOff>
    </xdr:to>
    <xdr:sp macro="" textlink="Tratamento!DR21">
      <xdr:nvSpPr>
        <xdr:cNvPr id="178" name="Retângulo 177"/>
        <xdr:cNvSpPr/>
      </xdr:nvSpPr>
      <xdr:spPr>
        <a:xfrm>
          <a:off x="8761029" y="1536700"/>
          <a:ext cx="582623" cy="305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845A33A-14B0-43FA-8BB6-CDD8787894E6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38%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30</xdr:col>
      <xdr:colOff>232322</xdr:colOff>
      <xdr:row>12</xdr:row>
      <xdr:rowOff>123825</xdr:rowOff>
    </xdr:from>
    <xdr:to>
      <xdr:col>32</xdr:col>
      <xdr:colOff>43420</xdr:colOff>
      <xdr:row>14</xdr:row>
      <xdr:rowOff>105900</xdr:rowOff>
    </xdr:to>
    <xdr:sp macro="" textlink="Tratamento!DR20">
      <xdr:nvSpPr>
        <xdr:cNvPr id="179" name="Retângulo 178"/>
        <xdr:cNvSpPr/>
      </xdr:nvSpPr>
      <xdr:spPr>
        <a:xfrm>
          <a:off x="8798253" y="2055101"/>
          <a:ext cx="579667" cy="31052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2EDEE1C-7A43-4D30-A5DD-DE14F96BF6B9}" type="TxLink">
            <a:rPr lang="en-US" sz="105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23%</a:t>
          </a:fld>
          <a:endParaRPr lang="pt-BR" sz="105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31</xdr:col>
      <xdr:colOff>381564</xdr:colOff>
      <xdr:row>6</xdr:row>
      <xdr:rowOff>82550</xdr:rowOff>
    </xdr:from>
    <xdr:to>
      <xdr:col>32</xdr:col>
      <xdr:colOff>554612</xdr:colOff>
      <xdr:row>8</xdr:row>
      <xdr:rowOff>34689</xdr:rowOff>
    </xdr:to>
    <xdr:sp macro="" textlink="Tratamento!DS19">
      <xdr:nvSpPr>
        <xdr:cNvPr id="180" name="Retângulo 179"/>
        <xdr:cNvSpPr/>
      </xdr:nvSpPr>
      <xdr:spPr>
        <a:xfrm>
          <a:off x="9308788" y="1028481"/>
          <a:ext cx="580324" cy="2805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2FB70A5-08C6-4741-8926-22E8F6DE7BF1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62%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31</xdr:col>
      <xdr:colOff>372242</xdr:colOff>
      <xdr:row>12</xdr:row>
      <xdr:rowOff>126093</xdr:rowOff>
    </xdr:from>
    <xdr:to>
      <xdr:col>32</xdr:col>
      <xdr:colOff>545290</xdr:colOff>
      <xdr:row>14</xdr:row>
      <xdr:rowOff>108168</xdr:rowOff>
    </xdr:to>
    <xdr:sp macro="" textlink="Tratamento!DS20">
      <xdr:nvSpPr>
        <xdr:cNvPr id="183" name="Retângulo 182"/>
        <xdr:cNvSpPr/>
      </xdr:nvSpPr>
      <xdr:spPr>
        <a:xfrm>
          <a:off x="9299466" y="2057369"/>
          <a:ext cx="580324" cy="31052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938CB7-5953-4231-AEB8-BCDCA1A0642D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77%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38</xdr:col>
      <xdr:colOff>28574</xdr:colOff>
      <xdr:row>6</xdr:row>
      <xdr:rowOff>15499</xdr:rowOff>
    </xdr:from>
    <xdr:to>
      <xdr:col>39</xdr:col>
      <xdr:colOff>161924</xdr:colOff>
      <xdr:row>9</xdr:row>
      <xdr:rowOff>112183</xdr:rowOff>
    </xdr:to>
    <xdr:pic macro="[0]!GravarCopa">
      <xdr:nvPicPr>
        <xdr:cNvPr id="185" name="Imagem 184"/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9574" y="958474"/>
          <a:ext cx="504825" cy="582459"/>
        </a:xfrm>
        <a:prstGeom prst="rect">
          <a:avLst/>
        </a:prstGeom>
      </xdr:spPr>
    </xdr:pic>
    <xdr:clientData/>
  </xdr:twoCellAnchor>
  <xdr:twoCellAnchor editAs="oneCell">
    <xdr:from>
      <xdr:col>38</xdr:col>
      <xdr:colOff>9524</xdr:colOff>
      <xdr:row>10</xdr:row>
      <xdr:rowOff>152400</xdr:rowOff>
    </xdr:from>
    <xdr:to>
      <xdr:col>39</xdr:col>
      <xdr:colOff>257174</xdr:colOff>
      <xdr:row>14</xdr:row>
      <xdr:rowOff>133350</xdr:rowOff>
    </xdr:to>
    <xdr:pic>
      <xdr:nvPicPr>
        <xdr:cNvPr id="186" name="Imagem 185">
          <a:hlinkClick xmlns:r="http://schemas.openxmlformats.org/officeDocument/2006/relationships" r:id="rId29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500" b="11250"/>
        <a:stretch/>
      </xdr:blipFill>
      <xdr:spPr>
        <a:xfrm>
          <a:off x="11820524" y="1743075"/>
          <a:ext cx="619125" cy="628650"/>
        </a:xfrm>
        <a:prstGeom prst="rect">
          <a:avLst/>
        </a:prstGeom>
      </xdr:spPr>
    </xdr:pic>
    <xdr:clientData/>
  </xdr:twoCellAnchor>
  <xdr:twoCellAnchor>
    <xdr:from>
      <xdr:col>31</xdr:col>
      <xdr:colOff>285750</xdr:colOff>
      <xdr:row>8</xdr:row>
      <xdr:rowOff>133350</xdr:rowOff>
    </xdr:from>
    <xdr:to>
      <xdr:col>35</xdr:col>
      <xdr:colOff>595292</xdr:colOff>
      <xdr:row>12</xdr:row>
      <xdr:rowOff>57150</xdr:rowOff>
    </xdr:to>
    <xdr:graphicFrame macro="">
      <xdr:nvGraphicFramePr>
        <xdr:cNvPr id="119" name="Gráfico 1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31</xdr:col>
      <xdr:colOff>371131</xdr:colOff>
      <xdr:row>9</xdr:row>
      <xdr:rowOff>102961</xdr:rowOff>
    </xdr:from>
    <xdr:to>
      <xdr:col>32</xdr:col>
      <xdr:colOff>544179</xdr:colOff>
      <xdr:row>11</xdr:row>
      <xdr:rowOff>85036</xdr:rowOff>
    </xdr:to>
    <xdr:sp macro="" textlink="Tratamento!DS21">
      <xdr:nvSpPr>
        <xdr:cNvPr id="181" name="Retângulo 180"/>
        <xdr:cNvSpPr/>
      </xdr:nvSpPr>
      <xdr:spPr>
        <a:xfrm>
          <a:off x="9298355" y="1541564"/>
          <a:ext cx="580324" cy="3105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6295D6D-2FE6-4C4F-B40A-3EFED2ACA8EA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62%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591207</xdr:colOff>
      <xdr:row>20</xdr:row>
      <xdr:rowOff>124811</xdr:rowOff>
    </xdr:from>
    <xdr:to>
      <xdr:col>34</xdr:col>
      <xdr:colOff>19707</xdr:colOff>
      <xdr:row>22</xdr:row>
      <xdr:rowOff>52552</xdr:rowOff>
    </xdr:to>
    <xdr:sp macro="" textlink="">
      <xdr:nvSpPr>
        <xdr:cNvPr id="121" name="Elipse 120"/>
        <xdr:cNvSpPr/>
      </xdr:nvSpPr>
      <xdr:spPr>
        <a:xfrm>
          <a:off x="10530052" y="3310759"/>
          <a:ext cx="413845" cy="269327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505810</xdr:colOff>
      <xdr:row>20</xdr:row>
      <xdr:rowOff>118242</xdr:rowOff>
    </xdr:from>
    <xdr:to>
      <xdr:col>35</xdr:col>
      <xdr:colOff>19707</xdr:colOff>
      <xdr:row>22</xdr:row>
      <xdr:rowOff>50976</xdr:rowOff>
    </xdr:to>
    <xdr:sp macro="" textlink="Tratamento!CU23">
      <xdr:nvSpPr>
        <xdr:cNvPr id="82" name="Retângulo 81"/>
        <xdr:cNvSpPr/>
      </xdr:nvSpPr>
      <xdr:spPr>
        <a:xfrm>
          <a:off x="10444655" y="3304190"/>
          <a:ext cx="597776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BA69DB5-BF8B-4CC2-BF52-7BB81FBBC4AA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54%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585952</xdr:colOff>
      <xdr:row>23</xdr:row>
      <xdr:rowOff>126124</xdr:rowOff>
    </xdr:from>
    <xdr:to>
      <xdr:col>34</xdr:col>
      <xdr:colOff>14452</xdr:colOff>
      <xdr:row>25</xdr:row>
      <xdr:rowOff>53865</xdr:rowOff>
    </xdr:to>
    <xdr:sp macro="" textlink="">
      <xdr:nvSpPr>
        <xdr:cNvPr id="129" name="Elipse 128"/>
        <xdr:cNvSpPr/>
      </xdr:nvSpPr>
      <xdr:spPr>
        <a:xfrm>
          <a:off x="10524797" y="3824452"/>
          <a:ext cx="413845" cy="269327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540464</xdr:colOff>
      <xdr:row>23</xdr:row>
      <xdr:rowOff>104138</xdr:rowOff>
    </xdr:from>
    <xdr:to>
      <xdr:col>35</xdr:col>
      <xdr:colOff>3284</xdr:colOff>
      <xdr:row>25</xdr:row>
      <xdr:rowOff>67035</xdr:rowOff>
    </xdr:to>
    <xdr:sp macro="" textlink="Tratamento!CU24">
      <xdr:nvSpPr>
        <xdr:cNvPr id="100" name="Retângulo 99"/>
        <xdr:cNvSpPr/>
      </xdr:nvSpPr>
      <xdr:spPr>
        <a:xfrm>
          <a:off x="10479309" y="3802466"/>
          <a:ext cx="546699" cy="3044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585A059-5FD4-4DD9-B961-951BA04D79C0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597775</xdr:colOff>
      <xdr:row>25</xdr:row>
      <xdr:rowOff>124809</xdr:rowOff>
    </xdr:from>
    <xdr:to>
      <xdr:col>34</xdr:col>
      <xdr:colOff>26275</xdr:colOff>
      <xdr:row>27</xdr:row>
      <xdr:rowOff>52550</xdr:rowOff>
    </xdr:to>
    <xdr:sp macro="" textlink="">
      <xdr:nvSpPr>
        <xdr:cNvPr id="130" name="Elipse 129"/>
        <xdr:cNvSpPr/>
      </xdr:nvSpPr>
      <xdr:spPr>
        <a:xfrm>
          <a:off x="10536620" y="4164723"/>
          <a:ext cx="413845" cy="269327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517048</xdr:colOff>
      <xdr:row>25</xdr:row>
      <xdr:rowOff>95250</xdr:rowOff>
    </xdr:from>
    <xdr:to>
      <xdr:col>35</xdr:col>
      <xdr:colOff>40458</xdr:colOff>
      <xdr:row>27</xdr:row>
      <xdr:rowOff>58147</xdr:rowOff>
    </xdr:to>
    <xdr:sp macro="" textlink="Tratamento!CU25">
      <xdr:nvSpPr>
        <xdr:cNvPr id="160" name="Retângulo 159"/>
        <xdr:cNvSpPr/>
      </xdr:nvSpPr>
      <xdr:spPr>
        <a:xfrm>
          <a:off x="10455893" y="4135164"/>
          <a:ext cx="607289" cy="3044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8BB62F4-CFE6-4A4A-ACF9-7AFBD1B09708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593832</xdr:colOff>
      <xdr:row>27</xdr:row>
      <xdr:rowOff>134008</xdr:rowOff>
    </xdr:from>
    <xdr:to>
      <xdr:col>34</xdr:col>
      <xdr:colOff>22332</xdr:colOff>
      <xdr:row>29</xdr:row>
      <xdr:rowOff>61749</xdr:rowOff>
    </xdr:to>
    <xdr:sp macro="" textlink="">
      <xdr:nvSpPr>
        <xdr:cNvPr id="132" name="Elipse 131"/>
        <xdr:cNvSpPr/>
      </xdr:nvSpPr>
      <xdr:spPr>
        <a:xfrm>
          <a:off x="10532677" y="4515508"/>
          <a:ext cx="413845" cy="269327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546755</xdr:colOff>
      <xdr:row>27</xdr:row>
      <xdr:rowOff>108992</xdr:rowOff>
    </xdr:from>
    <xdr:to>
      <xdr:col>35</xdr:col>
      <xdr:colOff>22724</xdr:colOff>
      <xdr:row>29</xdr:row>
      <xdr:rowOff>74534</xdr:rowOff>
    </xdr:to>
    <xdr:sp macro="" textlink="Tratamento!CU26">
      <xdr:nvSpPr>
        <xdr:cNvPr id="99" name="Retângulo 98"/>
        <xdr:cNvSpPr/>
      </xdr:nvSpPr>
      <xdr:spPr>
        <a:xfrm>
          <a:off x="10485600" y="4490492"/>
          <a:ext cx="559848" cy="30712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CBA1F68-BB97-4B1D-B6EA-FECB46DA34C4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8%</a:t>
          </a:fld>
          <a:endParaRPr lang="pt-BR" sz="1100" b="1">
            <a:latin typeface="Calibri (Corpo)"/>
          </a:endParaRPr>
        </a:p>
      </xdr:txBody>
    </xdr:sp>
    <xdr:clientData/>
  </xdr:twoCellAnchor>
  <xdr:twoCellAnchor>
    <xdr:from>
      <xdr:col>32</xdr:col>
      <xdr:colOff>593833</xdr:colOff>
      <xdr:row>29</xdr:row>
      <xdr:rowOff>127439</xdr:rowOff>
    </xdr:from>
    <xdr:to>
      <xdr:col>34</xdr:col>
      <xdr:colOff>22333</xdr:colOff>
      <xdr:row>31</xdr:row>
      <xdr:rowOff>55180</xdr:rowOff>
    </xdr:to>
    <xdr:sp macro="" textlink="">
      <xdr:nvSpPr>
        <xdr:cNvPr id="134" name="Elipse 133"/>
        <xdr:cNvSpPr/>
      </xdr:nvSpPr>
      <xdr:spPr>
        <a:xfrm>
          <a:off x="10532678" y="4850525"/>
          <a:ext cx="413845" cy="269327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518092</xdr:colOff>
      <xdr:row>29</xdr:row>
      <xdr:rowOff>122525</xdr:rowOff>
    </xdr:from>
    <xdr:to>
      <xdr:col>35</xdr:col>
      <xdr:colOff>39742</xdr:colOff>
      <xdr:row>31</xdr:row>
      <xdr:rowOff>61531</xdr:rowOff>
    </xdr:to>
    <xdr:sp macro="" textlink="Tratamento!CS27">
      <xdr:nvSpPr>
        <xdr:cNvPr id="98" name="Retângulo 97"/>
        <xdr:cNvSpPr/>
      </xdr:nvSpPr>
      <xdr:spPr>
        <a:xfrm>
          <a:off x="10456937" y="4845611"/>
          <a:ext cx="605529" cy="280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EDD0103-0204-4632-9A50-2612CAFDCBAF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54%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600402</xdr:colOff>
      <xdr:row>31</xdr:row>
      <xdr:rowOff>114301</xdr:rowOff>
    </xdr:from>
    <xdr:to>
      <xdr:col>34</xdr:col>
      <xdr:colOff>28902</xdr:colOff>
      <xdr:row>33</xdr:row>
      <xdr:rowOff>42041</xdr:rowOff>
    </xdr:to>
    <xdr:sp macro="" textlink="">
      <xdr:nvSpPr>
        <xdr:cNvPr id="135" name="Elipse 134"/>
        <xdr:cNvSpPr/>
      </xdr:nvSpPr>
      <xdr:spPr>
        <a:xfrm>
          <a:off x="10539247" y="5178973"/>
          <a:ext cx="413845" cy="269327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541336</xdr:colOff>
      <xdr:row>31</xdr:row>
      <xdr:rowOff>109553</xdr:rowOff>
    </xdr:from>
    <xdr:to>
      <xdr:col>35</xdr:col>
      <xdr:colOff>55366</xdr:colOff>
      <xdr:row>33</xdr:row>
      <xdr:rowOff>48559</xdr:rowOff>
    </xdr:to>
    <xdr:sp macro="" textlink="Tratamento!CS28">
      <xdr:nvSpPr>
        <xdr:cNvPr id="163" name="Retângulo 162"/>
        <xdr:cNvSpPr/>
      </xdr:nvSpPr>
      <xdr:spPr>
        <a:xfrm>
          <a:off x="10480181" y="5174225"/>
          <a:ext cx="597909" cy="2805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0B0A3AC-D9E9-4564-A2BE-3BE7BD8957AB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77%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72259</xdr:colOff>
      <xdr:row>18</xdr:row>
      <xdr:rowOff>105103</xdr:rowOff>
    </xdr:from>
    <xdr:to>
      <xdr:col>19</xdr:col>
      <xdr:colOff>13139</xdr:colOff>
      <xdr:row>20</xdr:row>
      <xdr:rowOff>52551</xdr:rowOff>
    </xdr:to>
    <xdr:sp macro="" textlink="">
      <xdr:nvSpPr>
        <xdr:cNvPr id="136" name="Elipse 135"/>
        <xdr:cNvSpPr/>
      </xdr:nvSpPr>
      <xdr:spPr>
        <a:xfrm>
          <a:off x="5761859" y="3026103"/>
          <a:ext cx="410780" cy="271298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23526</xdr:colOff>
      <xdr:row>18</xdr:row>
      <xdr:rowOff>116749</xdr:rowOff>
    </xdr:from>
    <xdr:to>
      <xdr:col>19</xdr:col>
      <xdr:colOff>104774</xdr:colOff>
      <xdr:row>20</xdr:row>
      <xdr:rowOff>80507</xdr:rowOff>
    </xdr:to>
    <xdr:sp macro="" textlink="Tratamento!CS22">
      <xdr:nvSpPr>
        <xdr:cNvPr id="112" name="Retângulo 111"/>
        <xdr:cNvSpPr/>
      </xdr:nvSpPr>
      <xdr:spPr>
        <a:xfrm>
          <a:off x="5662326" y="2983774"/>
          <a:ext cx="547973" cy="2876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14D7A50-419A-4252-B622-34211DFB6BF4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77%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78827</xdr:colOff>
      <xdr:row>20</xdr:row>
      <xdr:rowOff>118241</xdr:rowOff>
    </xdr:from>
    <xdr:to>
      <xdr:col>19</xdr:col>
      <xdr:colOff>19707</xdr:colOff>
      <xdr:row>22</xdr:row>
      <xdr:rowOff>45982</xdr:rowOff>
    </xdr:to>
    <xdr:sp macro="" textlink="">
      <xdr:nvSpPr>
        <xdr:cNvPr id="137" name="Elipse 136"/>
        <xdr:cNvSpPr/>
      </xdr:nvSpPr>
      <xdr:spPr>
        <a:xfrm>
          <a:off x="5720558" y="3298126"/>
          <a:ext cx="409803" cy="264779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634956</xdr:colOff>
      <xdr:row>20</xdr:row>
      <xdr:rowOff>99914</xdr:rowOff>
    </xdr:from>
    <xdr:to>
      <xdr:col>19</xdr:col>
      <xdr:colOff>104775</xdr:colOff>
      <xdr:row>22</xdr:row>
      <xdr:rowOff>63672</xdr:rowOff>
    </xdr:to>
    <xdr:sp macro="" textlink="Tratamento!CS23">
      <xdr:nvSpPr>
        <xdr:cNvPr id="114" name="Retângulo 113"/>
        <xdr:cNvSpPr/>
      </xdr:nvSpPr>
      <xdr:spPr>
        <a:xfrm>
          <a:off x="5626056" y="3290789"/>
          <a:ext cx="584244" cy="3066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D540C07-8D9B-41FB-824C-855293105F00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46%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72258</xdr:colOff>
      <xdr:row>23</xdr:row>
      <xdr:rowOff>124810</xdr:rowOff>
    </xdr:from>
    <xdr:to>
      <xdr:col>19</xdr:col>
      <xdr:colOff>13138</xdr:colOff>
      <xdr:row>25</xdr:row>
      <xdr:rowOff>52551</xdr:rowOff>
    </xdr:to>
    <xdr:sp macro="" textlink="">
      <xdr:nvSpPr>
        <xdr:cNvPr id="138" name="Elipse 137"/>
        <xdr:cNvSpPr/>
      </xdr:nvSpPr>
      <xdr:spPr>
        <a:xfrm>
          <a:off x="5713989" y="3810252"/>
          <a:ext cx="409803" cy="264780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17736</xdr:colOff>
      <xdr:row>23</xdr:row>
      <xdr:rowOff>118767</xdr:rowOff>
    </xdr:from>
    <xdr:to>
      <xdr:col>19</xdr:col>
      <xdr:colOff>76200</xdr:colOff>
      <xdr:row>25</xdr:row>
      <xdr:rowOff>82525</xdr:rowOff>
    </xdr:to>
    <xdr:sp macro="" textlink="Tratamento!CS24">
      <xdr:nvSpPr>
        <xdr:cNvPr id="117" name="Retângulo 116"/>
        <xdr:cNvSpPr/>
      </xdr:nvSpPr>
      <xdr:spPr>
        <a:xfrm>
          <a:off x="5659467" y="3804209"/>
          <a:ext cx="527387" cy="30079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C555782-BD12-4F3E-AEF6-7672929FD94D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100%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78827</xdr:colOff>
      <xdr:row>25</xdr:row>
      <xdr:rowOff>131379</xdr:rowOff>
    </xdr:from>
    <xdr:to>
      <xdr:col>19</xdr:col>
      <xdr:colOff>19707</xdr:colOff>
      <xdr:row>27</xdr:row>
      <xdr:rowOff>59120</xdr:rowOff>
    </xdr:to>
    <xdr:sp macro="" textlink="">
      <xdr:nvSpPr>
        <xdr:cNvPr id="139" name="Elipse 138"/>
        <xdr:cNvSpPr/>
      </xdr:nvSpPr>
      <xdr:spPr>
        <a:xfrm>
          <a:off x="5885793" y="4171293"/>
          <a:ext cx="413845" cy="269327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614001</xdr:colOff>
      <xdr:row>25</xdr:row>
      <xdr:rowOff>99717</xdr:rowOff>
    </xdr:from>
    <xdr:to>
      <xdr:col>19</xdr:col>
      <xdr:colOff>114300</xdr:colOff>
      <xdr:row>27</xdr:row>
      <xdr:rowOff>63475</xdr:rowOff>
    </xdr:to>
    <xdr:sp macro="" textlink="Tratamento!CS25">
      <xdr:nvSpPr>
        <xdr:cNvPr id="150" name="Retângulo 149"/>
        <xdr:cNvSpPr/>
      </xdr:nvSpPr>
      <xdr:spPr>
        <a:xfrm>
          <a:off x="5605101" y="4147842"/>
          <a:ext cx="614724" cy="3066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EAF72DB-CE66-4A54-927C-A6E01634AA9A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100%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85396</xdr:colOff>
      <xdr:row>27</xdr:row>
      <xdr:rowOff>124810</xdr:rowOff>
    </xdr:from>
    <xdr:to>
      <xdr:col>19</xdr:col>
      <xdr:colOff>26276</xdr:colOff>
      <xdr:row>29</xdr:row>
      <xdr:rowOff>52551</xdr:rowOff>
    </xdr:to>
    <xdr:sp macro="" textlink="">
      <xdr:nvSpPr>
        <xdr:cNvPr id="140" name="Elipse 139"/>
        <xdr:cNvSpPr/>
      </xdr:nvSpPr>
      <xdr:spPr>
        <a:xfrm>
          <a:off x="5892362" y="4506310"/>
          <a:ext cx="413845" cy="269327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558165</xdr:colOff>
      <xdr:row>27</xdr:row>
      <xdr:rowOff>112198</xdr:rowOff>
    </xdr:from>
    <xdr:to>
      <xdr:col>19</xdr:col>
      <xdr:colOff>133350</xdr:colOff>
      <xdr:row>29</xdr:row>
      <xdr:rowOff>75956</xdr:rowOff>
    </xdr:to>
    <xdr:sp macro="" textlink="Tratamento!CS26">
      <xdr:nvSpPr>
        <xdr:cNvPr id="151" name="Retângulo 150"/>
        <xdr:cNvSpPr/>
      </xdr:nvSpPr>
      <xdr:spPr>
        <a:xfrm>
          <a:off x="5549265" y="4503223"/>
          <a:ext cx="689610" cy="3066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225EFB-A8CC-4DFD-9532-AD01DAFB26EA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92%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78826</xdr:colOff>
      <xdr:row>29</xdr:row>
      <xdr:rowOff>131380</xdr:rowOff>
    </xdr:from>
    <xdr:to>
      <xdr:col>19</xdr:col>
      <xdr:colOff>19706</xdr:colOff>
      <xdr:row>31</xdr:row>
      <xdr:rowOff>59121</xdr:rowOff>
    </xdr:to>
    <xdr:sp macro="" textlink="">
      <xdr:nvSpPr>
        <xdr:cNvPr id="141" name="Elipse 140"/>
        <xdr:cNvSpPr/>
      </xdr:nvSpPr>
      <xdr:spPr>
        <a:xfrm>
          <a:off x="5885792" y="4854466"/>
          <a:ext cx="413845" cy="269327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590944</xdr:colOff>
      <xdr:row>29</xdr:row>
      <xdr:rowOff>111343</xdr:rowOff>
    </xdr:from>
    <xdr:to>
      <xdr:col>19</xdr:col>
      <xdr:colOff>123825</xdr:colOff>
      <xdr:row>31</xdr:row>
      <xdr:rowOff>75101</xdr:rowOff>
    </xdr:to>
    <xdr:sp macro="" textlink="Tratamento!CU27">
      <xdr:nvSpPr>
        <xdr:cNvPr id="152" name="Retângulo 151"/>
        <xdr:cNvSpPr/>
      </xdr:nvSpPr>
      <xdr:spPr>
        <a:xfrm>
          <a:off x="5582044" y="4845268"/>
          <a:ext cx="647306" cy="3066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D563944-96F1-49A8-8CB4-2BC3CF23D910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46%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85396</xdr:colOff>
      <xdr:row>31</xdr:row>
      <xdr:rowOff>124811</xdr:rowOff>
    </xdr:from>
    <xdr:to>
      <xdr:col>19</xdr:col>
      <xdr:colOff>26276</xdr:colOff>
      <xdr:row>33</xdr:row>
      <xdr:rowOff>52551</xdr:rowOff>
    </xdr:to>
    <xdr:sp macro="" textlink="">
      <xdr:nvSpPr>
        <xdr:cNvPr id="142" name="Elipse 141"/>
        <xdr:cNvSpPr/>
      </xdr:nvSpPr>
      <xdr:spPr>
        <a:xfrm>
          <a:off x="5892362" y="5189483"/>
          <a:ext cx="413845" cy="269327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599614</xdr:colOff>
      <xdr:row>31</xdr:row>
      <xdr:rowOff>91243</xdr:rowOff>
    </xdr:from>
    <xdr:to>
      <xdr:col>19</xdr:col>
      <xdr:colOff>114300</xdr:colOff>
      <xdr:row>33</xdr:row>
      <xdr:rowOff>55001</xdr:rowOff>
    </xdr:to>
    <xdr:sp macro="" textlink="Tratamento!CU28">
      <xdr:nvSpPr>
        <xdr:cNvPr id="153" name="Retângulo 152"/>
        <xdr:cNvSpPr/>
      </xdr:nvSpPr>
      <xdr:spPr>
        <a:xfrm>
          <a:off x="5590714" y="5168068"/>
          <a:ext cx="629111" cy="3066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4579DFF-C4BD-4D81-9827-6DB8D858ACAF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23%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47625</xdr:colOff>
      <xdr:row>18</xdr:row>
      <xdr:rowOff>9525</xdr:rowOff>
    </xdr:from>
    <xdr:to>
      <xdr:col>13</xdr:col>
      <xdr:colOff>276225</xdr:colOff>
      <xdr:row>23</xdr:row>
      <xdr:rowOff>142875</xdr:rowOff>
    </xdr:to>
    <xdr:graphicFrame macro="">
      <xdr:nvGraphicFramePr>
        <xdr:cNvPr id="102" name="Gráfico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38</xdr:col>
      <xdr:colOff>19050</xdr:colOff>
      <xdr:row>1</xdr:row>
      <xdr:rowOff>28575</xdr:rowOff>
    </xdr:from>
    <xdr:to>
      <xdr:col>39</xdr:col>
      <xdr:colOff>276225</xdr:colOff>
      <xdr:row>5</xdr:row>
      <xdr:rowOff>38101</xdr:rowOff>
    </xdr:to>
    <xdr:pic macro="[0]!list">
      <xdr:nvPicPr>
        <xdr:cNvPr id="103" name="Imagem 102"/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0" y="190500"/>
          <a:ext cx="628650" cy="600076"/>
        </a:xfrm>
        <a:prstGeom prst="rect">
          <a:avLst/>
        </a:prstGeom>
      </xdr:spPr>
    </xdr:pic>
    <xdr:clientData/>
  </xdr:twoCellAnchor>
  <xdr:twoCellAnchor editAs="oneCell">
    <xdr:from>
      <xdr:col>38</xdr:col>
      <xdr:colOff>9525</xdr:colOff>
      <xdr:row>15</xdr:row>
      <xdr:rowOff>47625</xdr:rowOff>
    </xdr:from>
    <xdr:to>
      <xdr:col>39</xdr:col>
      <xdr:colOff>161925</xdr:colOff>
      <xdr:row>18</xdr:row>
      <xdr:rowOff>123825</xdr:rowOff>
    </xdr:to>
    <xdr:pic>
      <xdr:nvPicPr>
        <xdr:cNvPr id="104" name="Imagem 103">
          <a:hlinkClick xmlns:r="http://schemas.openxmlformats.org/officeDocument/2006/relationships" r:id="rId34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1852" b="13513"/>
        <a:stretch/>
      </xdr:blipFill>
      <xdr:spPr>
        <a:xfrm>
          <a:off x="11229975" y="2447925"/>
          <a:ext cx="523875" cy="542925"/>
        </a:xfrm>
        <a:prstGeom prst="rect">
          <a:avLst/>
        </a:prstGeom>
      </xdr:spPr>
    </xdr:pic>
    <xdr:clientData/>
  </xdr:twoCellAnchor>
  <xdr:twoCellAnchor>
    <xdr:from>
      <xdr:col>19</xdr:col>
      <xdr:colOff>276225</xdr:colOff>
      <xdr:row>6</xdr:row>
      <xdr:rowOff>142875</xdr:rowOff>
    </xdr:from>
    <xdr:to>
      <xdr:col>21</xdr:col>
      <xdr:colOff>56353</xdr:colOff>
      <xdr:row>7</xdr:row>
      <xdr:rowOff>147143</xdr:rowOff>
    </xdr:to>
    <xdr:sp macro="" textlink="">
      <xdr:nvSpPr>
        <xdr:cNvPr id="105" name="Elipse 104"/>
        <xdr:cNvSpPr/>
      </xdr:nvSpPr>
      <xdr:spPr>
        <a:xfrm>
          <a:off x="5840139" y="1088806"/>
          <a:ext cx="174266" cy="168492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275896</xdr:colOff>
      <xdr:row>10</xdr:row>
      <xdr:rowOff>26276</xdr:rowOff>
    </xdr:from>
    <xdr:to>
      <xdr:col>21</xdr:col>
      <xdr:colOff>56024</xdr:colOff>
      <xdr:row>11</xdr:row>
      <xdr:rowOff>30544</xdr:rowOff>
    </xdr:to>
    <xdr:sp macro="" textlink="">
      <xdr:nvSpPr>
        <xdr:cNvPr id="111" name="Elipse 110"/>
        <xdr:cNvSpPr/>
      </xdr:nvSpPr>
      <xdr:spPr>
        <a:xfrm>
          <a:off x="5839810" y="1629104"/>
          <a:ext cx="174266" cy="168492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275896</xdr:colOff>
      <xdr:row>13</xdr:row>
      <xdr:rowOff>13138</xdr:rowOff>
    </xdr:from>
    <xdr:to>
      <xdr:col>21</xdr:col>
      <xdr:colOff>56024</xdr:colOff>
      <xdr:row>14</xdr:row>
      <xdr:rowOff>17406</xdr:rowOff>
    </xdr:to>
    <xdr:sp macro="" textlink="">
      <xdr:nvSpPr>
        <xdr:cNvPr id="113" name="Elipse 112"/>
        <xdr:cNvSpPr/>
      </xdr:nvSpPr>
      <xdr:spPr>
        <a:xfrm>
          <a:off x="5839810" y="2108638"/>
          <a:ext cx="174266" cy="168492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328448</xdr:colOff>
      <xdr:row>6</xdr:row>
      <xdr:rowOff>137948</xdr:rowOff>
    </xdr:from>
    <xdr:to>
      <xdr:col>32</xdr:col>
      <xdr:colOff>95438</xdr:colOff>
      <xdr:row>7</xdr:row>
      <xdr:rowOff>142216</xdr:rowOff>
    </xdr:to>
    <xdr:sp macro="" textlink="">
      <xdr:nvSpPr>
        <xdr:cNvPr id="115" name="Elipse 114"/>
        <xdr:cNvSpPr/>
      </xdr:nvSpPr>
      <xdr:spPr>
        <a:xfrm>
          <a:off x="9255672" y="1083879"/>
          <a:ext cx="174266" cy="168492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321879</xdr:colOff>
      <xdr:row>10</xdr:row>
      <xdr:rowOff>6568</xdr:rowOff>
    </xdr:from>
    <xdr:to>
      <xdr:col>32</xdr:col>
      <xdr:colOff>88869</xdr:colOff>
      <xdr:row>11</xdr:row>
      <xdr:rowOff>10836</xdr:rowOff>
    </xdr:to>
    <xdr:sp macro="" textlink="">
      <xdr:nvSpPr>
        <xdr:cNvPr id="120" name="Elipse 119"/>
        <xdr:cNvSpPr/>
      </xdr:nvSpPr>
      <xdr:spPr>
        <a:xfrm>
          <a:off x="9249103" y="1609396"/>
          <a:ext cx="174266" cy="168492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302173</xdr:colOff>
      <xdr:row>13</xdr:row>
      <xdr:rowOff>32845</xdr:rowOff>
    </xdr:from>
    <xdr:to>
      <xdr:col>32</xdr:col>
      <xdr:colOff>69163</xdr:colOff>
      <xdr:row>14</xdr:row>
      <xdr:rowOff>37113</xdr:rowOff>
    </xdr:to>
    <xdr:sp macro="" textlink="">
      <xdr:nvSpPr>
        <xdr:cNvPr id="123" name="Elipse 122"/>
        <xdr:cNvSpPr/>
      </xdr:nvSpPr>
      <xdr:spPr>
        <a:xfrm>
          <a:off x="9229397" y="2128345"/>
          <a:ext cx="174266" cy="168492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232995</xdr:colOff>
      <xdr:row>17</xdr:row>
      <xdr:rowOff>19051</xdr:rowOff>
    </xdr:from>
    <xdr:to>
      <xdr:col>27</xdr:col>
      <xdr:colOff>104878</xdr:colOff>
      <xdr:row>21</xdr:row>
      <xdr:rowOff>152400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373773</xdr:colOff>
      <xdr:row>18</xdr:row>
      <xdr:rowOff>140970</xdr:rowOff>
    </xdr:from>
    <xdr:to>
      <xdr:col>27</xdr:col>
      <xdr:colOff>100482</xdr:colOff>
      <xdr:row>24</xdr:row>
      <xdr:rowOff>41805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226104</xdr:colOff>
      <xdr:row>21</xdr:row>
      <xdr:rowOff>132300</xdr:rowOff>
    </xdr:from>
    <xdr:to>
      <xdr:col>26</xdr:col>
      <xdr:colOff>189508</xdr:colOff>
      <xdr:row>27</xdr:row>
      <xdr:rowOff>43332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238190</xdr:colOff>
      <xdr:row>23</xdr:row>
      <xdr:rowOff>133567</xdr:rowOff>
    </xdr:from>
    <xdr:to>
      <xdr:col>26</xdr:col>
      <xdr:colOff>201594</xdr:colOff>
      <xdr:row>29</xdr:row>
      <xdr:rowOff>55423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111661</xdr:colOff>
      <xdr:row>29</xdr:row>
      <xdr:rowOff>32742</xdr:rowOff>
    </xdr:from>
    <xdr:to>
      <xdr:col>33</xdr:col>
      <xdr:colOff>104994</xdr:colOff>
      <xdr:row>34</xdr:row>
      <xdr:rowOff>74843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205353</xdr:colOff>
      <xdr:row>17</xdr:row>
      <xdr:rowOff>62814</xdr:rowOff>
    </xdr:from>
    <xdr:to>
      <xdr:col>33</xdr:col>
      <xdr:colOff>132939</xdr:colOff>
      <xdr:row>22</xdr:row>
      <xdr:rowOff>29146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195159</xdr:colOff>
      <xdr:row>18</xdr:row>
      <xdr:rowOff>118858</xdr:rowOff>
    </xdr:from>
    <xdr:to>
      <xdr:col>33</xdr:col>
      <xdr:colOff>138222</xdr:colOff>
      <xdr:row>24</xdr:row>
      <xdr:rowOff>44766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193927</xdr:colOff>
      <xdr:row>27</xdr:row>
      <xdr:rowOff>129094</xdr:rowOff>
    </xdr:from>
    <xdr:to>
      <xdr:col>33</xdr:col>
      <xdr:colOff>142534</xdr:colOff>
      <xdr:row>33</xdr:row>
      <xdr:rowOff>71805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202208</xdr:colOff>
      <xdr:row>25</xdr:row>
      <xdr:rowOff>136989</xdr:rowOff>
    </xdr:from>
    <xdr:to>
      <xdr:col>33</xdr:col>
      <xdr:colOff>141290</xdr:colOff>
      <xdr:row>31</xdr:row>
      <xdr:rowOff>59435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174219</xdr:colOff>
      <xdr:row>21</xdr:row>
      <xdr:rowOff>117670</xdr:rowOff>
    </xdr:from>
    <xdr:to>
      <xdr:col>33</xdr:col>
      <xdr:colOff>132351</xdr:colOff>
      <xdr:row>27</xdr:row>
      <xdr:rowOff>60381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591206</xdr:colOff>
      <xdr:row>18</xdr:row>
      <xdr:rowOff>124811</xdr:rowOff>
    </xdr:from>
    <xdr:to>
      <xdr:col>34</xdr:col>
      <xdr:colOff>19706</xdr:colOff>
      <xdr:row>20</xdr:row>
      <xdr:rowOff>72259</xdr:rowOff>
    </xdr:to>
    <xdr:sp macro="" textlink="">
      <xdr:nvSpPr>
        <xdr:cNvPr id="12" name="Elipse 11"/>
        <xdr:cNvSpPr/>
      </xdr:nvSpPr>
      <xdr:spPr>
        <a:xfrm>
          <a:off x="9868556" y="2991836"/>
          <a:ext cx="409575" cy="271298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0</xdr:colOff>
      <xdr:row>5</xdr:row>
      <xdr:rowOff>7418</xdr:rowOff>
    </xdr:from>
    <xdr:to>
      <xdr:col>22</xdr:col>
      <xdr:colOff>9525</xdr:colOff>
      <xdr:row>16</xdr:row>
      <xdr:rowOff>0</xdr:rowOff>
    </xdr:to>
    <xdr:sp macro="" textlink="">
      <xdr:nvSpPr>
        <xdr:cNvPr id="13" name="Retângulo 12"/>
        <xdr:cNvSpPr/>
      </xdr:nvSpPr>
      <xdr:spPr>
        <a:xfrm>
          <a:off x="5565913" y="769418"/>
          <a:ext cx="713547" cy="183960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85725</xdr:colOff>
      <xdr:row>3</xdr:row>
      <xdr:rowOff>134814</xdr:rowOff>
    </xdr:from>
    <xdr:to>
      <xdr:col>25</xdr:col>
      <xdr:colOff>171450</xdr:colOff>
      <xdr:row>5</xdr:row>
      <xdr:rowOff>116498</xdr:rowOff>
    </xdr:to>
    <xdr:sp macro="" textlink="">
      <xdr:nvSpPr>
        <xdr:cNvPr id="14" name="Retângulo 13"/>
        <xdr:cNvSpPr/>
      </xdr:nvSpPr>
      <xdr:spPr>
        <a:xfrm>
          <a:off x="4381500" y="506289"/>
          <a:ext cx="2952750" cy="3626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1">
                  <a:lumMod val="75000"/>
                </a:schemeClr>
              </a:solidFill>
              <a:latin typeface="+mn-lt"/>
              <a:cs typeface="Arial" panose="020B0604020202020204" pitchFamily="34" charset="0"/>
            </a:rPr>
            <a:t>Back</a:t>
          </a:r>
          <a:r>
            <a:rPr lang="pt-BR" sz="1200">
              <a:solidFill>
                <a:schemeClr val="tx2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            FT      </a:t>
          </a:r>
          <a:r>
            <a:rPr lang="pt-BR" sz="1200" baseline="0">
              <a:solidFill>
                <a:schemeClr val="tx2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    </a:t>
          </a:r>
          <a:r>
            <a:rPr lang="pt-BR" sz="1200" b="1" baseline="0">
              <a:solidFill>
                <a:schemeClr val="tx2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    </a:t>
          </a:r>
          <a:r>
            <a:rPr lang="pt-BR" sz="1200" b="1" baseline="0">
              <a:solidFill>
                <a:schemeClr val="accent2">
                  <a:lumMod val="75000"/>
                </a:schemeClr>
              </a:solidFill>
              <a:latin typeface="+mn-lt"/>
              <a:cs typeface="Arial" panose="020B0604020202020204" pitchFamily="34" charset="0"/>
            </a:rPr>
            <a:t>Lay</a:t>
          </a:r>
          <a:endParaRPr lang="pt-BR" sz="1200" b="1">
            <a:solidFill>
              <a:schemeClr val="accent2">
                <a:lumMod val="75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276225</xdr:colOff>
      <xdr:row>5</xdr:row>
      <xdr:rowOff>38100</xdr:rowOff>
    </xdr:from>
    <xdr:to>
      <xdr:col>22</xdr:col>
      <xdr:colOff>120764</xdr:colOff>
      <xdr:row>6</xdr:row>
      <xdr:rowOff>111774</xdr:rowOff>
    </xdr:to>
    <xdr:sp macro="" textlink="">
      <xdr:nvSpPr>
        <xdr:cNvPr id="15" name="Retângulo 14"/>
        <xdr:cNvSpPr/>
      </xdr:nvSpPr>
      <xdr:spPr>
        <a:xfrm>
          <a:off x="5419725" y="790575"/>
          <a:ext cx="920864" cy="2641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Home</a:t>
          </a:r>
          <a:r>
            <a:rPr lang="pt-BR" sz="1100" b="1" baseline="0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 FT</a:t>
          </a:r>
          <a:endParaRPr lang="pt-BR" sz="1100" b="1">
            <a:solidFill>
              <a:schemeClr val="bg2">
                <a:lumMod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18</xdr:col>
      <xdr:colOff>238125</xdr:colOff>
      <xdr:row>8</xdr:row>
      <xdr:rowOff>85725</xdr:rowOff>
    </xdr:from>
    <xdr:to>
      <xdr:col>22</xdr:col>
      <xdr:colOff>152400</xdr:colOff>
      <xdr:row>9</xdr:row>
      <xdr:rowOff>154927</xdr:rowOff>
    </xdr:to>
    <xdr:sp macro="" textlink="">
      <xdr:nvSpPr>
        <xdr:cNvPr id="16" name="Retângulo 15"/>
        <xdr:cNvSpPr/>
      </xdr:nvSpPr>
      <xdr:spPr>
        <a:xfrm>
          <a:off x="5381625" y="1352550"/>
          <a:ext cx="990600" cy="2311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Empate</a:t>
          </a:r>
          <a:r>
            <a:rPr lang="pt-BR" sz="1100" b="1" baseline="0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 FT</a:t>
          </a:r>
          <a:endParaRPr lang="pt-BR" sz="1100" b="1">
            <a:solidFill>
              <a:schemeClr val="bg2">
                <a:lumMod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18</xdr:col>
      <xdr:colOff>310662</xdr:colOff>
      <xdr:row>11</xdr:row>
      <xdr:rowOff>102578</xdr:rowOff>
    </xdr:from>
    <xdr:to>
      <xdr:col>22</xdr:col>
      <xdr:colOff>97813</xdr:colOff>
      <xdr:row>12</xdr:row>
      <xdr:rowOff>160940</xdr:rowOff>
    </xdr:to>
    <xdr:sp macro="" textlink="">
      <xdr:nvSpPr>
        <xdr:cNvPr id="17" name="Retângulo 16"/>
        <xdr:cNvSpPr/>
      </xdr:nvSpPr>
      <xdr:spPr>
        <a:xfrm>
          <a:off x="5454162" y="1855178"/>
          <a:ext cx="863476" cy="2202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Away</a:t>
          </a:r>
          <a:r>
            <a:rPr lang="pt-BR" sz="1100" b="1" baseline="0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 FT</a:t>
          </a:r>
          <a:endParaRPr lang="pt-BR" sz="1100" b="1">
            <a:solidFill>
              <a:schemeClr val="bg2">
                <a:lumMod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19</xdr:col>
      <xdr:colOff>257408</xdr:colOff>
      <xdr:row>8</xdr:row>
      <xdr:rowOff>147754</xdr:rowOff>
    </xdr:from>
    <xdr:to>
      <xdr:col>25</xdr:col>
      <xdr:colOff>302559</xdr:colOff>
      <xdr:row>12</xdr:row>
      <xdr:rowOff>71554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260724</xdr:colOff>
      <xdr:row>11</xdr:row>
      <xdr:rowOff>143786</xdr:rowOff>
    </xdr:from>
    <xdr:to>
      <xdr:col>25</xdr:col>
      <xdr:colOff>303801</xdr:colOff>
      <xdr:row>15</xdr:row>
      <xdr:rowOff>95250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31</xdr:col>
      <xdr:colOff>284393</xdr:colOff>
      <xdr:row>3</xdr:row>
      <xdr:rowOff>156582</xdr:rowOff>
    </xdr:from>
    <xdr:to>
      <xdr:col>32</xdr:col>
      <xdr:colOff>192356</xdr:colOff>
      <xdr:row>5</xdr:row>
      <xdr:rowOff>61332</xdr:rowOff>
    </xdr:to>
    <xdr:sp macro="" textlink="$BQ$10">
      <xdr:nvSpPr>
        <xdr:cNvPr id="20" name="Retângulo 19"/>
        <xdr:cNvSpPr/>
      </xdr:nvSpPr>
      <xdr:spPr>
        <a:xfrm>
          <a:off x="9152168" y="528057"/>
          <a:ext cx="317538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74A281E-0574-463F-BCAC-07FC742EB3E3}" type="TxLink">
            <a:rPr lang="en-US" sz="10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31</xdr:col>
      <xdr:colOff>282683</xdr:colOff>
      <xdr:row>9</xdr:row>
      <xdr:rowOff>139272</xdr:rowOff>
    </xdr:from>
    <xdr:to>
      <xdr:col>32</xdr:col>
      <xdr:colOff>190467</xdr:colOff>
      <xdr:row>11</xdr:row>
      <xdr:rowOff>78011</xdr:rowOff>
    </xdr:to>
    <xdr:sp macro="" textlink="$BQ$13">
      <xdr:nvSpPr>
        <xdr:cNvPr id="21" name="Retângulo 20"/>
        <xdr:cNvSpPr/>
      </xdr:nvSpPr>
      <xdr:spPr>
        <a:xfrm>
          <a:off x="9150458" y="1568022"/>
          <a:ext cx="317359" cy="2625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F5E4A5A-DB1B-485F-AD9A-8C969A0C00AF}" type="TxLink">
            <a:rPr lang="en-US" sz="10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31</xdr:col>
      <xdr:colOff>288480</xdr:colOff>
      <xdr:row>11</xdr:row>
      <xdr:rowOff>131478</xdr:rowOff>
    </xdr:from>
    <xdr:to>
      <xdr:col>32</xdr:col>
      <xdr:colOff>201429</xdr:colOff>
      <xdr:row>13</xdr:row>
      <xdr:rowOff>75265</xdr:rowOff>
    </xdr:to>
    <xdr:sp macro="" textlink="$BQ$14">
      <xdr:nvSpPr>
        <xdr:cNvPr id="22" name="Retângulo 21"/>
        <xdr:cNvSpPr/>
      </xdr:nvSpPr>
      <xdr:spPr>
        <a:xfrm>
          <a:off x="9156255" y="1884078"/>
          <a:ext cx="322524" cy="2676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8E46FBB-2704-4047-845F-45FEA905313D}" type="TxLink">
            <a:rPr lang="en-US" sz="10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31</xdr:col>
      <xdr:colOff>282886</xdr:colOff>
      <xdr:row>13</xdr:row>
      <xdr:rowOff>133639</xdr:rowOff>
    </xdr:from>
    <xdr:to>
      <xdr:col>32</xdr:col>
      <xdr:colOff>195835</xdr:colOff>
      <xdr:row>15</xdr:row>
      <xdr:rowOff>77427</xdr:rowOff>
    </xdr:to>
    <xdr:sp macro="" textlink="$BQ$15">
      <xdr:nvSpPr>
        <xdr:cNvPr id="23" name="Retângulo 22"/>
        <xdr:cNvSpPr/>
      </xdr:nvSpPr>
      <xdr:spPr>
        <a:xfrm>
          <a:off x="9150661" y="2210089"/>
          <a:ext cx="322524" cy="2676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A0014FE-4C7A-4E5B-84D8-FD0EBB258A03}" type="TxLink">
            <a:rPr lang="en-US" sz="10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41</xdr:col>
      <xdr:colOff>18135</xdr:colOff>
      <xdr:row>3</xdr:row>
      <xdr:rowOff>154926</xdr:rowOff>
    </xdr:from>
    <xdr:to>
      <xdr:col>41</xdr:col>
      <xdr:colOff>534083</xdr:colOff>
      <xdr:row>5</xdr:row>
      <xdr:rowOff>59676</xdr:rowOff>
    </xdr:to>
    <xdr:sp macro="" textlink="$BR$10">
      <xdr:nvSpPr>
        <xdr:cNvPr id="24" name="Retângulo 23"/>
        <xdr:cNvSpPr/>
      </xdr:nvSpPr>
      <xdr:spPr>
        <a:xfrm>
          <a:off x="12829260" y="526401"/>
          <a:ext cx="515948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A26989D-13AC-4309-8899-99F2E9E1BD6D}" type="TxLink">
            <a:rPr lang="en-US" sz="11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41</xdr:col>
      <xdr:colOff>15643</xdr:colOff>
      <xdr:row>6</xdr:row>
      <xdr:rowOff>2508</xdr:rowOff>
    </xdr:from>
    <xdr:to>
      <xdr:col>41</xdr:col>
      <xdr:colOff>531591</xdr:colOff>
      <xdr:row>7</xdr:row>
      <xdr:rowOff>100243</xdr:rowOff>
    </xdr:to>
    <xdr:sp macro="" textlink="$BR$11">
      <xdr:nvSpPr>
        <xdr:cNvPr id="25" name="Retângulo 24"/>
        <xdr:cNvSpPr/>
      </xdr:nvSpPr>
      <xdr:spPr>
        <a:xfrm>
          <a:off x="12826768" y="945483"/>
          <a:ext cx="515948" cy="2596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A239C88-8AF4-45E0-951D-7EDDA61490DD}" type="TxLink">
            <a:rPr lang="en-US" sz="11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41</xdr:col>
      <xdr:colOff>18630</xdr:colOff>
      <xdr:row>7</xdr:row>
      <xdr:rowOff>146328</xdr:rowOff>
    </xdr:from>
    <xdr:to>
      <xdr:col>41</xdr:col>
      <xdr:colOff>534578</xdr:colOff>
      <xdr:row>9</xdr:row>
      <xdr:rowOff>82138</xdr:rowOff>
    </xdr:to>
    <xdr:sp macro="" textlink="$BR$12">
      <xdr:nvSpPr>
        <xdr:cNvPr id="26" name="Retângulo 25"/>
        <xdr:cNvSpPr/>
      </xdr:nvSpPr>
      <xdr:spPr>
        <a:xfrm>
          <a:off x="12829755" y="1251228"/>
          <a:ext cx="515948" cy="2596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5027A3A-8FB1-43EB-9525-60687BEF9A30}" type="TxLink">
            <a:rPr lang="en-US" sz="11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41</xdr:col>
      <xdr:colOff>23180</xdr:colOff>
      <xdr:row>9</xdr:row>
      <xdr:rowOff>158958</xdr:rowOff>
    </xdr:from>
    <xdr:to>
      <xdr:col>41</xdr:col>
      <xdr:colOff>539128</xdr:colOff>
      <xdr:row>11</xdr:row>
      <xdr:rowOff>94768</xdr:rowOff>
    </xdr:to>
    <xdr:sp macro="" textlink="$BR$13">
      <xdr:nvSpPr>
        <xdr:cNvPr id="27" name="Retângulo 26"/>
        <xdr:cNvSpPr/>
      </xdr:nvSpPr>
      <xdr:spPr>
        <a:xfrm>
          <a:off x="12834305" y="1587708"/>
          <a:ext cx="515948" cy="2596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49FA243-8961-449D-A905-BBBB9DA1099C}" type="TxLink">
            <a:rPr lang="en-US" sz="11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41</xdr:col>
      <xdr:colOff>30634</xdr:colOff>
      <xdr:row>11</xdr:row>
      <xdr:rowOff>156911</xdr:rowOff>
    </xdr:from>
    <xdr:to>
      <xdr:col>41</xdr:col>
      <xdr:colOff>546582</xdr:colOff>
      <xdr:row>13</xdr:row>
      <xdr:rowOff>92721</xdr:rowOff>
    </xdr:to>
    <xdr:sp macro="" textlink="$BR$14">
      <xdr:nvSpPr>
        <xdr:cNvPr id="28" name="Retângulo 27"/>
        <xdr:cNvSpPr/>
      </xdr:nvSpPr>
      <xdr:spPr>
        <a:xfrm>
          <a:off x="12841759" y="1909511"/>
          <a:ext cx="515948" cy="2596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908EFBE-1A92-4A33-8003-7970BC426082}" type="TxLink">
            <a:rPr lang="en-US" sz="11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41</xdr:col>
      <xdr:colOff>8339</xdr:colOff>
      <xdr:row>13</xdr:row>
      <xdr:rowOff>166463</xdr:rowOff>
    </xdr:from>
    <xdr:to>
      <xdr:col>41</xdr:col>
      <xdr:colOff>524287</xdr:colOff>
      <xdr:row>15</xdr:row>
      <xdr:rowOff>81173</xdr:rowOff>
    </xdr:to>
    <xdr:sp macro="" textlink="$BR$15">
      <xdr:nvSpPr>
        <xdr:cNvPr id="29" name="Retângulo 28"/>
        <xdr:cNvSpPr/>
      </xdr:nvSpPr>
      <xdr:spPr>
        <a:xfrm>
          <a:off x="12819464" y="2242913"/>
          <a:ext cx="515948" cy="2385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CF8EB12-4171-468C-A5CC-4D7C00E4DE69}" type="TxLink">
            <a:rPr lang="en-US" sz="1100" b="1" i="0" u="none" strike="noStrike">
              <a:solidFill>
                <a:srgbClr val="000000"/>
              </a:solidFill>
              <a:latin typeface="Calibri"/>
              <a:cs typeface="Arial"/>
            </a:rPr>
            <a:pPr algn="ctr"/>
            <a:t> </a:t>
          </a:fld>
          <a:endParaRPr lang="pt-BR" sz="1000" b="1"/>
        </a:p>
      </xdr:txBody>
    </xdr:sp>
    <xdr:clientData/>
  </xdr:twoCellAnchor>
  <xdr:twoCellAnchor>
    <xdr:from>
      <xdr:col>14</xdr:col>
      <xdr:colOff>302558</xdr:colOff>
      <xdr:row>5</xdr:row>
      <xdr:rowOff>103173</xdr:rowOff>
    </xdr:from>
    <xdr:to>
      <xdr:col>21</xdr:col>
      <xdr:colOff>71269</xdr:colOff>
      <xdr:row>9</xdr:row>
      <xdr:rowOff>26972</xdr:rowOff>
    </xdr:to>
    <xdr:graphicFrame macro="">
      <xdr:nvGraphicFramePr>
        <xdr:cNvPr id="30" name="Gráfico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302558</xdr:colOff>
      <xdr:row>8</xdr:row>
      <xdr:rowOff>146538</xdr:rowOff>
    </xdr:from>
    <xdr:to>
      <xdr:col>21</xdr:col>
      <xdr:colOff>73799</xdr:colOff>
      <xdr:row>12</xdr:row>
      <xdr:rowOff>71070</xdr:rowOff>
    </xdr:to>
    <xdr:graphicFrame macro="">
      <xdr:nvGraphicFramePr>
        <xdr:cNvPr id="31" name="Gráfico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414</xdr:colOff>
      <xdr:row>11</xdr:row>
      <xdr:rowOff>146137</xdr:rowOff>
    </xdr:from>
    <xdr:to>
      <xdr:col>21</xdr:col>
      <xdr:colOff>65231</xdr:colOff>
      <xdr:row>15</xdr:row>
      <xdr:rowOff>85725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228600</xdr:colOff>
      <xdr:row>3</xdr:row>
      <xdr:rowOff>171450</xdr:rowOff>
    </xdr:from>
    <xdr:to>
      <xdr:col>8</xdr:col>
      <xdr:colOff>104775</xdr:colOff>
      <xdr:row>7</xdr:row>
      <xdr:rowOff>57150</xdr:rowOff>
    </xdr:to>
    <xdr:graphicFrame macro="">
      <xdr:nvGraphicFramePr>
        <xdr:cNvPr id="33" name="Gráfico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561</xdr:colOff>
      <xdr:row>21</xdr:row>
      <xdr:rowOff>114301</xdr:rowOff>
    </xdr:from>
    <xdr:to>
      <xdr:col>14</xdr:col>
      <xdr:colOff>2242</xdr:colOff>
      <xdr:row>33</xdr:row>
      <xdr:rowOff>66675</xdr:rowOff>
    </xdr:to>
    <xdr:graphicFrame macro="">
      <xdr:nvGraphicFramePr>
        <xdr:cNvPr id="34" name="Gráfico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206375</xdr:colOff>
      <xdr:row>6</xdr:row>
      <xdr:rowOff>66675</xdr:rowOff>
    </xdr:from>
    <xdr:to>
      <xdr:col>21</xdr:col>
      <xdr:colOff>17473</xdr:colOff>
      <xdr:row>8</xdr:row>
      <xdr:rowOff>48750</xdr:rowOff>
    </xdr:to>
    <xdr:sp macro="" textlink="Tratamento!AX7">
      <xdr:nvSpPr>
        <xdr:cNvPr id="35" name="Retângulo 34"/>
        <xdr:cNvSpPr/>
      </xdr:nvSpPr>
      <xdr:spPr>
        <a:xfrm>
          <a:off x="5349875" y="1009650"/>
          <a:ext cx="573098" cy="305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93E15F-B045-49B1-8989-ED8F8068C787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50%</a:t>
          </a:fld>
          <a:endParaRPr lang="pt-BR" sz="1100" b="1">
            <a:solidFill>
              <a:schemeClr val="tx1"/>
            </a:solidFill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18</xdr:col>
      <xdr:colOff>211139</xdr:colOff>
      <xdr:row>9</xdr:row>
      <xdr:rowOff>130175</xdr:rowOff>
    </xdr:from>
    <xdr:to>
      <xdr:col>21</xdr:col>
      <xdr:colOff>22237</xdr:colOff>
      <xdr:row>11</xdr:row>
      <xdr:rowOff>112250</xdr:rowOff>
    </xdr:to>
    <xdr:sp macro="" textlink="Tratamento!AX9">
      <xdr:nvSpPr>
        <xdr:cNvPr id="36" name="Retângulo 35"/>
        <xdr:cNvSpPr/>
      </xdr:nvSpPr>
      <xdr:spPr>
        <a:xfrm>
          <a:off x="5354639" y="1558925"/>
          <a:ext cx="573098" cy="30354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C29E603-6465-4EEB-912D-5D7A65F76C97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18</xdr:col>
      <xdr:colOff>218679</xdr:colOff>
      <xdr:row>12</xdr:row>
      <xdr:rowOff>127000</xdr:rowOff>
    </xdr:from>
    <xdr:to>
      <xdr:col>21</xdr:col>
      <xdr:colOff>29777</xdr:colOff>
      <xdr:row>14</xdr:row>
      <xdr:rowOff>109075</xdr:rowOff>
    </xdr:to>
    <xdr:sp macro="" textlink="Tratamento!AX8">
      <xdr:nvSpPr>
        <xdr:cNvPr id="37" name="Retângulo 36"/>
        <xdr:cNvSpPr/>
      </xdr:nvSpPr>
      <xdr:spPr>
        <a:xfrm>
          <a:off x="5362179" y="2037953"/>
          <a:ext cx="573098" cy="30354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E6667D2-1A21-4759-90F4-CC84C753B078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41%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20</xdr:col>
      <xdr:colOff>23812</xdr:colOff>
      <xdr:row>9</xdr:row>
      <xdr:rowOff>118837</xdr:rowOff>
    </xdr:from>
    <xdr:to>
      <xdr:col>22</xdr:col>
      <xdr:colOff>150425</xdr:colOff>
      <xdr:row>11</xdr:row>
      <xdr:rowOff>100912</xdr:rowOff>
    </xdr:to>
    <xdr:sp macro="" textlink="Tratamento!AY9">
      <xdr:nvSpPr>
        <xdr:cNvPr id="38" name="Retângulo 37"/>
        <xdr:cNvSpPr/>
      </xdr:nvSpPr>
      <xdr:spPr>
        <a:xfrm>
          <a:off x="5851921" y="1547587"/>
          <a:ext cx="519520" cy="30354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544F3A7-EA27-4F3E-91D0-7E35F81BF113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91%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20</xdr:col>
      <xdr:colOff>9128</xdr:colOff>
      <xdr:row>12</xdr:row>
      <xdr:rowOff>91050</xdr:rowOff>
    </xdr:from>
    <xdr:to>
      <xdr:col>22</xdr:col>
      <xdr:colOff>135741</xdr:colOff>
      <xdr:row>14</xdr:row>
      <xdr:rowOff>138675</xdr:rowOff>
    </xdr:to>
    <xdr:sp macro="" textlink="Tratamento!AY8">
      <xdr:nvSpPr>
        <xdr:cNvPr id="39" name="Retângulo 38"/>
        <xdr:cNvSpPr/>
      </xdr:nvSpPr>
      <xdr:spPr>
        <a:xfrm>
          <a:off x="5837237" y="2002003"/>
          <a:ext cx="519520" cy="3690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DEC4B5-FF56-4896-8A0A-77C874744CD4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59%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247650</xdr:colOff>
      <xdr:row>8</xdr:row>
      <xdr:rowOff>57150</xdr:rowOff>
    </xdr:from>
    <xdr:to>
      <xdr:col>5</xdr:col>
      <xdr:colOff>2916</xdr:colOff>
      <xdr:row>10</xdr:row>
      <xdr:rowOff>8627</xdr:rowOff>
    </xdr:to>
    <xdr:sp macro="" textlink="">
      <xdr:nvSpPr>
        <xdr:cNvPr id="40" name="Retângulo 39"/>
        <xdr:cNvSpPr/>
      </xdr:nvSpPr>
      <xdr:spPr>
        <a:xfrm>
          <a:off x="714375" y="1323975"/>
          <a:ext cx="612516" cy="275327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>
    <xdr:from>
      <xdr:col>6</xdr:col>
      <xdr:colOff>85725</xdr:colOff>
      <xdr:row>8</xdr:row>
      <xdr:rowOff>47625</xdr:rowOff>
    </xdr:from>
    <xdr:to>
      <xdr:col>7</xdr:col>
      <xdr:colOff>297996</xdr:colOff>
      <xdr:row>9</xdr:row>
      <xdr:rowOff>161027</xdr:rowOff>
    </xdr:to>
    <xdr:sp macro="" textlink="">
      <xdr:nvSpPr>
        <xdr:cNvPr id="41" name="Retângulo 40"/>
        <xdr:cNvSpPr/>
      </xdr:nvSpPr>
      <xdr:spPr>
        <a:xfrm>
          <a:off x="1695450" y="1314450"/>
          <a:ext cx="659946" cy="275327"/>
        </a:xfrm>
        <a:prstGeom prst="rect">
          <a:avLst/>
        </a:prstGeom>
        <a:solidFill>
          <a:srgbClr val="FFEB9C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DRAW</a:t>
          </a:r>
        </a:p>
      </xdr:txBody>
    </xdr:sp>
    <xdr:clientData/>
  </xdr:twoCellAnchor>
  <xdr:twoCellAnchor>
    <xdr:from>
      <xdr:col>8</xdr:col>
      <xdr:colOff>219075</xdr:colOff>
      <xdr:row>8</xdr:row>
      <xdr:rowOff>38100</xdr:rowOff>
    </xdr:from>
    <xdr:to>
      <xdr:col>10</xdr:col>
      <xdr:colOff>276225</xdr:colOff>
      <xdr:row>9</xdr:row>
      <xdr:rowOff>151502</xdr:rowOff>
    </xdr:to>
    <xdr:sp macro="" textlink="">
      <xdr:nvSpPr>
        <xdr:cNvPr id="42" name="Retângulo 41"/>
        <xdr:cNvSpPr/>
      </xdr:nvSpPr>
      <xdr:spPr>
        <a:xfrm>
          <a:off x="2724150" y="1304925"/>
          <a:ext cx="628650" cy="275327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AWAY</a:t>
          </a:r>
        </a:p>
      </xdr:txBody>
    </xdr:sp>
    <xdr:clientData/>
  </xdr:twoCellAnchor>
  <xdr:twoCellAnchor>
    <xdr:from>
      <xdr:col>2</xdr:col>
      <xdr:colOff>247650</xdr:colOff>
      <xdr:row>10</xdr:row>
      <xdr:rowOff>9525</xdr:rowOff>
    </xdr:from>
    <xdr:to>
      <xdr:col>5</xdr:col>
      <xdr:colOff>2916</xdr:colOff>
      <xdr:row>12</xdr:row>
      <xdr:rowOff>140075</xdr:rowOff>
    </xdr:to>
    <xdr:sp macro="" textlink="Tratamento!AX11">
      <xdr:nvSpPr>
        <xdr:cNvPr id="43" name="Retângulo 42"/>
        <xdr:cNvSpPr/>
      </xdr:nvSpPr>
      <xdr:spPr>
        <a:xfrm>
          <a:off x="714375" y="1600200"/>
          <a:ext cx="612516" cy="4544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CD856D8-234D-452F-AB70-1C9D62F18B2A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2,00</a:t>
          </a:fld>
          <a:endParaRPr lang="pt-BR" sz="1100" b="1"/>
        </a:p>
      </xdr:txBody>
    </xdr:sp>
    <xdr:clientData/>
  </xdr:twoCellAnchor>
  <xdr:twoCellAnchor>
    <xdr:from>
      <xdr:col>6</xdr:col>
      <xdr:colOff>85725</xdr:colOff>
      <xdr:row>10</xdr:row>
      <xdr:rowOff>0</xdr:rowOff>
    </xdr:from>
    <xdr:to>
      <xdr:col>7</xdr:col>
      <xdr:colOff>297996</xdr:colOff>
      <xdr:row>12</xdr:row>
      <xdr:rowOff>130550</xdr:rowOff>
    </xdr:to>
    <xdr:sp macro="" textlink="Tratamento!AX13">
      <xdr:nvSpPr>
        <xdr:cNvPr id="44" name="Retângulo 43"/>
        <xdr:cNvSpPr/>
      </xdr:nvSpPr>
      <xdr:spPr>
        <a:xfrm>
          <a:off x="1695450" y="1590675"/>
          <a:ext cx="659946" cy="454400"/>
        </a:xfrm>
        <a:prstGeom prst="rect">
          <a:avLst/>
        </a:prstGeom>
        <a:solidFill>
          <a:srgbClr val="FFEB9C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03FC905-EFC9-4C57-ADDD-B352F119B970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11,00</a:t>
          </a:fld>
          <a:endParaRPr lang="pt-BR" sz="1100" b="1"/>
        </a:p>
      </xdr:txBody>
    </xdr:sp>
    <xdr:clientData/>
  </xdr:twoCellAnchor>
  <xdr:twoCellAnchor>
    <xdr:from>
      <xdr:col>8</xdr:col>
      <xdr:colOff>219075</xdr:colOff>
      <xdr:row>10</xdr:row>
      <xdr:rowOff>0</xdr:rowOff>
    </xdr:from>
    <xdr:to>
      <xdr:col>10</xdr:col>
      <xdr:colOff>276225</xdr:colOff>
      <xdr:row>12</xdr:row>
      <xdr:rowOff>130550</xdr:rowOff>
    </xdr:to>
    <xdr:sp macro="" textlink="Tratamento!AX12">
      <xdr:nvSpPr>
        <xdr:cNvPr id="45" name="Retângulo 44"/>
        <xdr:cNvSpPr/>
      </xdr:nvSpPr>
      <xdr:spPr>
        <a:xfrm>
          <a:off x="2724150" y="1590675"/>
          <a:ext cx="628650" cy="4544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9E6D7D1-BE62-4AF8-B306-616A01664856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2,44</a:t>
          </a:fld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584021</xdr:colOff>
      <xdr:row>18</xdr:row>
      <xdr:rowOff>97280</xdr:rowOff>
    </xdr:from>
    <xdr:to>
      <xdr:col>34</xdr:col>
      <xdr:colOff>54194</xdr:colOff>
      <xdr:row>20</xdr:row>
      <xdr:rowOff>72667</xdr:rowOff>
    </xdr:to>
    <xdr:sp macro="" textlink="Tratamento!AZ21">
      <xdr:nvSpPr>
        <xdr:cNvPr id="46" name="Retângulo 45"/>
        <xdr:cNvSpPr/>
      </xdr:nvSpPr>
      <xdr:spPr>
        <a:xfrm>
          <a:off x="9861371" y="2964305"/>
          <a:ext cx="451248" cy="2992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254D3D9-7099-4468-8845-648CE4E835AC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25%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34</xdr:col>
      <xdr:colOff>276225</xdr:colOff>
      <xdr:row>21</xdr:row>
      <xdr:rowOff>9525</xdr:rowOff>
    </xdr:from>
    <xdr:to>
      <xdr:col>34</xdr:col>
      <xdr:colOff>380624</xdr:colOff>
      <xdr:row>21</xdr:row>
      <xdr:rowOff>152400</xdr:rowOff>
    </xdr:to>
    <xdr:sp macro="" textlink="">
      <xdr:nvSpPr>
        <xdr:cNvPr id="47" name="Seta: Divisa 174"/>
        <xdr:cNvSpPr/>
      </xdr:nvSpPr>
      <xdr:spPr>
        <a:xfrm flipH="1">
          <a:off x="10353675" y="3371850"/>
          <a:ext cx="0" cy="142875"/>
        </a:xfrm>
        <a:prstGeom prst="chevron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238192</xdr:colOff>
      <xdr:row>25</xdr:row>
      <xdr:rowOff>135282</xdr:rowOff>
    </xdr:from>
    <xdr:to>
      <xdr:col>26</xdr:col>
      <xdr:colOff>199591</xdr:colOff>
      <xdr:row>31</xdr:row>
      <xdr:rowOff>39279</xdr:rowOff>
    </xdr:to>
    <xdr:graphicFrame macro="">
      <xdr:nvGraphicFramePr>
        <xdr:cNvPr id="48" name="Gráfico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18</xdr:col>
      <xdr:colOff>241273</xdr:colOff>
      <xdr:row>29</xdr:row>
      <xdr:rowOff>123761</xdr:rowOff>
    </xdr:from>
    <xdr:to>
      <xdr:col>26</xdr:col>
      <xdr:colOff>176102</xdr:colOff>
      <xdr:row>35</xdr:row>
      <xdr:rowOff>74064</xdr:rowOff>
    </xdr:to>
    <xdr:graphicFrame macro="">
      <xdr:nvGraphicFramePr>
        <xdr:cNvPr id="49" name="Gráfico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18</xdr:col>
      <xdr:colOff>242592</xdr:colOff>
      <xdr:row>27</xdr:row>
      <xdr:rowOff>125749</xdr:rowOff>
    </xdr:from>
    <xdr:to>
      <xdr:col>26</xdr:col>
      <xdr:colOff>186946</xdr:colOff>
      <xdr:row>33</xdr:row>
      <xdr:rowOff>65464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34</xdr:col>
      <xdr:colOff>272498</xdr:colOff>
      <xdr:row>24</xdr:row>
      <xdr:rowOff>16566</xdr:rowOff>
    </xdr:from>
    <xdr:to>
      <xdr:col>34</xdr:col>
      <xdr:colOff>376897</xdr:colOff>
      <xdr:row>25</xdr:row>
      <xdr:rowOff>1243</xdr:rowOff>
    </xdr:to>
    <xdr:sp macro="" textlink="">
      <xdr:nvSpPr>
        <xdr:cNvPr id="51" name="Seta: Divisa 174"/>
        <xdr:cNvSpPr/>
      </xdr:nvSpPr>
      <xdr:spPr>
        <a:xfrm flipH="1">
          <a:off x="10349948" y="3893241"/>
          <a:ext cx="0" cy="156127"/>
        </a:xfrm>
        <a:prstGeom prst="chevron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168307</xdr:colOff>
      <xdr:row>23</xdr:row>
      <xdr:rowOff>120812</xdr:rowOff>
    </xdr:from>
    <xdr:to>
      <xdr:col>33</xdr:col>
      <xdr:colOff>135964</xdr:colOff>
      <xdr:row>29</xdr:row>
      <xdr:rowOff>63523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19</xdr:col>
      <xdr:colOff>257092</xdr:colOff>
      <xdr:row>5</xdr:row>
      <xdr:rowOff>111587</xdr:rowOff>
    </xdr:from>
    <xdr:to>
      <xdr:col>26</xdr:col>
      <xdr:colOff>4659</xdr:colOff>
      <xdr:row>9</xdr:row>
      <xdr:rowOff>35387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20</xdr:col>
      <xdr:colOff>29765</xdr:colOff>
      <xdr:row>6</xdr:row>
      <xdr:rowOff>67918</xdr:rowOff>
    </xdr:from>
    <xdr:to>
      <xdr:col>22</xdr:col>
      <xdr:colOff>156378</xdr:colOff>
      <xdr:row>8</xdr:row>
      <xdr:rowOff>49993</xdr:rowOff>
    </xdr:to>
    <xdr:sp macro="" textlink="Tratamento!AY7">
      <xdr:nvSpPr>
        <xdr:cNvPr id="54" name="Retângulo 53"/>
        <xdr:cNvSpPr/>
      </xdr:nvSpPr>
      <xdr:spPr>
        <a:xfrm>
          <a:off x="5857874" y="1014465"/>
          <a:ext cx="519520" cy="30354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9B4F5E-C51E-432A-B85C-75574A412510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50%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31</xdr:col>
      <xdr:colOff>47626</xdr:colOff>
      <xdr:row>4</xdr:row>
      <xdr:rowOff>190500</xdr:rowOff>
    </xdr:from>
    <xdr:to>
      <xdr:col>32</xdr:col>
      <xdr:colOff>390525</xdr:colOff>
      <xdr:row>16</xdr:row>
      <xdr:rowOff>0</xdr:rowOff>
    </xdr:to>
    <xdr:sp macro="" textlink="">
      <xdr:nvSpPr>
        <xdr:cNvPr id="55" name="Retângulo 54"/>
        <xdr:cNvSpPr/>
      </xdr:nvSpPr>
      <xdr:spPr>
        <a:xfrm>
          <a:off x="8915401" y="742950"/>
          <a:ext cx="752474" cy="18192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30</xdr:col>
      <xdr:colOff>314325</xdr:colOff>
      <xdr:row>5</xdr:row>
      <xdr:rowOff>19050</xdr:rowOff>
    </xdr:from>
    <xdr:to>
      <xdr:col>32</xdr:col>
      <xdr:colOff>473189</xdr:colOff>
      <xdr:row>6</xdr:row>
      <xdr:rowOff>92724</xdr:rowOff>
    </xdr:to>
    <xdr:sp macro="" textlink="">
      <xdr:nvSpPr>
        <xdr:cNvPr id="56" name="Retângulo 55"/>
        <xdr:cNvSpPr/>
      </xdr:nvSpPr>
      <xdr:spPr>
        <a:xfrm>
          <a:off x="8820150" y="771525"/>
          <a:ext cx="930389" cy="2641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Home</a:t>
          </a:r>
          <a:r>
            <a:rPr lang="pt-BR" sz="1100" b="1" baseline="0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 HT</a:t>
          </a:r>
          <a:endParaRPr lang="pt-BR" sz="1100" b="1">
            <a:solidFill>
              <a:schemeClr val="bg2">
                <a:lumMod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31</xdr:col>
      <xdr:colOff>295275</xdr:colOff>
      <xdr:row>5</xdr:row>
      <xdr:rowOff>104775</xdr:rowOff>
    </xdr:from>
    <xdr:to>
      <xdr:col>35</xdr:col>
      <xdr:colOff>604817</xdr:colOff>
      <xdr:row>9</xdr:row>
      <xdr:rowOff>28575</xdr:rowOff>
    </xdr:to>
    <xdr:graphicFrame macro="">
      <xdr:nvGraphicFramePr>
        <xdr:cNvPr id="57" name="Gráfico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26</xdr:col>
      <xdr:colOff>130629</xdr:colOff>
      <xdr:row>5</xdr:row>
      <xdr:rowOff>104775</xdr:rowOff>
    </xdr:from>
    <xdr:to>
      <xdr:col>32</xdr:col>
      <xdr:colOff>127940</xdr:colOff>
      <xdr:row>9</xdr:row>
      <xdr:rowOff>28574</xdr:rowOff>
    </xdr:to>
    <xdr:graphicFrame macro="">
      <xdr:nvGraphicFramePr>
        <xdr:cNvPr id="58" name="Gráfico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30</xdr:col>
      <xdr:colOff>314325</xdr:colOff>
      <xdr:row>8</xdr:row>
      <xdr:rowOff>95250</xdr:rowOff>
    </xdr:from>
    <xdr:to>
      <xdr:col>32</xdr:col>
      <xdr:colOff>473189</xdr:colOff>
      <xdr:row>10</xdr:row>
      <xdr:rowOff>6999</xdr:rowOff>
    </xdr:to>
    <xdr:sp macro="" textlink="">
      <xdr:nvSpPr>
        <xdr:cNvPr id="59" name="Retângulo 58"/>
        <xdr:cNvSpPr/>
      </xdr:nvSpPr>
      <xdr:spPr>
        <a:xfrm>
          <a:off x="8820150" y="1362075"/>
          <a:ext cx="930389" cy="2355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Empate HT</a:t>
          </a:r>
          <a:endParaRPr lang="pt-BR" sz="1100" b="1">
            <a:solidFill>
              <a:schemeClr val="bg2">
                <a:lumMod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26</xdr:col>
      <xdr:colOff>125185</xdr:colOff>
      <xdr:row>8</xdr:row>
      <xdr:rowOff>131380</xdr:rowOff>
    </xdr:from>
    <xdr:to>
      <xdr:col>32</xdr:col>
      <xdr:colOff>122496</xdr:colOff>
      <xdr:row>12</xdr:row>
      <xdr:rowOff>65690</xdr:rowOff>
    </xdr:to>
    <xdr:graphicFrame macro="">
      <xdr:nvGraphicFramePr>
        <xdr:cNvPr id="60" name="Gráfico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30</xdr:col>
      <xdr:colOff>309411</xdr:colOff>
      <xdr:row>11</xdr:row>
      <xdr:rowOff>91602</xdr:rowOff>
    </xdr:from>
    <xdr:to>
      <xdr:col>32</xdr:col>
      <xdr:colOff>468275</xdr:colOff>
      <xdr:row>13</xdr:row>
      <xdr:rowOff>3351</xdr:rowOff>
    </xdr:to>
    <xdr:sp macro="" textlink="">
      <xdr:nvSpPr>
        <xdr:cNvPr id="61" name="Retângulo 60"/>
        <xdr:cNvSpPr/>
      </xdr:nvSpPr>
      <xdr:spPr>
        <a:xfrm>
          <a:off x="8815236" y="1844202"/>
          <a:ext cx="930389" cy="2355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bg2">
                  <a:lumMod val="25000"/>
                </a:schemeClr>
              </a:solidFill>
              <a:latin typeface="Century Gothic" panose="020B0502020202020204" pitchFamily="34" charset="0"/>
            </a:rPr>
            <a:t>Away HT</a:t>
          </a:r>
          <a:endParaRPr lang="pt-BR" sz="1100" b="1">
            <a:solidFill>
              <a:schemeClr val="bg2">
                <a:lumMod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26</xdr:col>
      <xdr:colOff>96611</xdr:colOff>
      <xdr:row>11</xdr:row>
      <xdr:rowOff>142875</xdr:rowOff>
    </xdr:from>
    <xdr:to>
      <xdr:col>32</xdr:col>
      <xdr:colOff>93922</xdr:colOff>
      <xdr:row>15</xdr:row>
      <xdr:rowOff>76199</xdr:rowOff>
    </xdr:to>
    <xdr:graphicFrame macro="">
      <xdr:nvGraphicFramePr>
        <xdr:cNvPr id="62" name="Gráfico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31</xdr:col>
      <xdr:colOff>266700</xdr:colOff>
      <xdr:row>11</xdr:row>
      <xdr:rowOff>142875</xdr:rowOff>
    </xdr:from>
    <xdr:to>
      <xdr:col>35</xdr:col>
      <xdr:colOff>576242</xdr:colOff>
      <xdr:row>15</xdr:row>
      <xdr:rowOff>76199</xdr:rowOff>
    </xdr:to>
    <xdr:graphicFrame macro="">
      <xdr:nvGraphicFramePr>
        <xdr:cNvPr id="63" name="Gráfico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26</xdr:col>
      <xdr:colOff>266700</xdr:colOff>
      <xdr:row>3</xdr:row>
      <xdr:rowOff>123825</xdr:rowOff>
    </xdr:from>
    <xdr:to>
      <xdr:col>35</xdr:col>
      <xdr:colOff>466725</xdr:colOff>
      <xdr:row>5</xdr:row>
      <xdr:rowOff>105509</xdr:rowOff>
    </xdr:to>
    <xdr:sp macro="" textlink="">
      <xdr:nvSpPr>
        <xdr:cNvPr id="64" name="Retângulo 63"/>
        <xdr:cNvSpPr/>
      </xdr:nvSpPr>
      <xdr:spPr>
        <a:xfrm>
          <a:off x="7743825" y="495300"/>
          <a:ext cx="3076575" cy="3626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1">
                  <a:lumMod val="75000"/>
                </a:schemeClr>
              </a:solidFill>
              <a:latin typeface="+mn-lt"/>
              <a:cs typeface="Arial" panose="020B0604020202020204" pitchFamily="34" charset="0"/>
            </a:rPr>
            <a:t>Back</a:t>
          </a:r>
          <a:r>
            <a:rPr lang="pt-BR" sz="1200">
              <a:solidFill>
                <a:schemeClr val="tx2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            HT     </a:t>
          </a:r>
          <a:r>
            <a:rPr lang="pt-BR" sz="1200" baseline="0">
              <a:solidFill>
                <a:schemeClr val="tx2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    </a:t>
          </a:r>
          <a:r>
            <a:rPr lang="pt-BR" sz="1200" b="1" baseline="0">
              <a:solidFill>
                <a:schemeClr val="tx2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      </a:t>
          </a:r>
          <a:r>
            <a:rPr lang="pt-BR" sz="1200" b="1" baseline="0">
              <a:solidFill>
                <a:schemeClr val="accent2">
                  <a:lumMod val="75000"/>
                </a:schemeClr>
              </a:solidFill>
              <a:latin typeface="+mn-lt"/>
              <a:cs typeface="Arial" panose="020B0604020202020204" pitchFamily="34" charset="0"/>
            </a:rPr>
            <a:t>Lay</a:t>
          </a:r>
          <a:endParaRPr lang="pt-BR" sz="1200" b="1">
            <a:solidFill>
              <a:schemeClr val="accent2">
                <a:lumMod val="75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30</xdr:col>
      <xdr:colOff>241302</xdr:colOff>
      <xdr:row>6</xdr:row>
      <xdr:rowOff>66675</xdr:rowOff>
    </xdr:from>
    <xdr:to>
      <xdr:col>32</xdr:col>
      <xdr:colOff>52400</xdr:colOff>
      <xdr:row>8</xdr:row>
      <xdr:rowOff>48750</xdr:rowOff>
    </xdr:to>
    <xdr:sp macro="" textlink="Tratamento!BB7">
      <xdr:nvSpPr>
        <xdr:cNvPr id="65" name="Retângulo 64"/>
        <xdr:cNvSpPr/>
      </xdr:nvSpPr>
      <xdr:spPr>
        <a:xfrm>
          <a:off x="8754271" y="1013222"/>
          <a:ext cx="585004" cy="30354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B21E58-01F3-4CBB-AD72-61918281EE15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32%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30</xdr:col>
      <xdr:colOff>246461</xdr:colOff>
      <xdr:row>9</xdr:row>
      <xdr:rowOff>107950</xdr:rowOff>
    </xdr:from>
    <xdr:to>
      <xdr:col>32</xdr:col>
      <xdr:colOff>57559</xdr:colOff>
      <xdr:row>11</xdr:row>
      <xdr:rowOff>90025</xdr:rowOff>
    </xdr:to>
    <xdr:sp macro="" textlink="Tratamento!BB9">
      <xdr:nvSpPr>
        <xdr:cNvPr id="66" name="Retângulo 65"/>
        <xdr:cNvSpPr/>
      </xdr:nvSpPr>
      <xdr:spPr>
        <a:xfrm>
          <a:off x="8759430" y="1536700"/>
          <a:ext cx="585004" cy="30354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521B441-A84B-4C48-A068-8F52BC5C96E5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45%</a:t>
          </a:fld>
          <a:endParaRPr lang="en-US" sz="1100" b="1"/>
        </a:p>
      </xdr:txBody>
    </xdr:sp>
    <xdr:clientData/>
  </xdr:twoCellAnchor>
  <xdr:twoCellAnchor>
    <xdr:from>
      <xdr:col>30</xdr:col>
      <xdr:colOff>251620</xdr:colOff>
      <xdr:row>12</xdr:row>
      <xdr:rowOff>123825</xdr:rowOff>
    </xdr:from>
    <xdr:to>
      <xdr:col>32</xdr:col>
      <xdr:colOff>62718</xdr:colOff>
      <xdr:row>14</xdr:row>
      <xdr:rowOff>105900</xdr:rowOff>
    </xdr:to>
    <xdr:sp macro="" textlink="Tratamento!BB8">
      <xdr:nvSpPr>
        <xdr:cNvPr id="67" name="Retângulo 66"/>
        <xdr:cNvSpPr/>
      </xdr:nvSpPr>
      <xdr:spPr>
        <a:xfrm>
          <a:off x="8764589" y="2034778"/>
          <a:ext cx="585004" cy="30354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CCD5FEC-E11E-4505-BFA4-F8D7DBEEEC5A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23%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31</xdr:col>
      <xdr:colOff>361609</xdr:colOff>
      <xdr:row>6</xdr:row>
      <xdr:rowOff>82550</xdr:rowOff>
    </xdr:from>
    <xdr:to>
      <xdr:col>32</xdr:col>
      <xdr:colOff>534657</xdr:colOff>
      <xdr:row>8</xdr:row>
      <xdr:rowOff>34689</xdr:rowOff>
    </xdr:to>
    <xdr:sp macro="" textlink="Tratamento!BC7">
      <xdr:nvSpPr>
        <xdr:cNvPr id="68" name="Retângulo 67"/>
        <xdr:cNvSpPr/>
      </xdr:nvSpPr>
      <xdr:spPr>
        <a:xfrm>
          <a:off x="9237718" y="1029097"/>
          <a:ext cx="583814" cy="2736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5E5198-D921-46E2-A965-AE7003E7DD65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68%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31</xdr:col>
      <xdr:colOff>369489</xdr:colOff>
      <xdr:row>12</xdr:row>
      <xdr:rowOff>126093</xdr:rowOff>
    </xdr:from>
    <xdr:to>
      <xdr:col>32</xdr:col>
      <xdr:colOff>542537</xdr:colOff>
      <xdr:row>14</xdr:row>
      <xdr:rowOff>108168</xdr:rowOff>
    </xdr:to>
    <xdr:sp macro="" textlink="Tratamento!BC8">
      <xdr:nvSpPr>
        <xdr:cNvPr id="69" name="Retângulo 68"/>
        <xdr:cNvSpPr/>
      </xdr:nvSpPr>
      <xdr:spPr>
        <a:xfrm>
          <a:off x="9245598" y="2037046"/>
          <a:ext cx="583814" cy="30354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D376F77-CF3F-479B-B7EB-B5D99FCCCCE9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77%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38</xdr:col>
      <xdr:colOff>28574</xdr:colOff>
      <xdr:row>6</xdr:row>
      <xdr:rowOff>15499</xdr:rowOff>
    </xdr:from>
    <xdr:to>
      <xdr:col>39</xdr:col>
      <xdr:colOff>161924</xdr:colOff>
      <xdr:row>9</xdr:row>
      <xdr:rowOff>112183</xdr:rowOff>
    </xdr:to>
    <xdr:pic macro="[0]!GravarManual">
      <xdr:nvPicPr>
        <xdr:cNvPr id="71" name="Imagem 70"/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49024" y="958474"/>
          <a:ext cx="504825" cy="582459"/>
        </a:xfrm>
        <a:prstGeom prst="rect">
          <a:avLst/>
        </a:prstGeom>
      </xdr:spPr>
    </xdr:pic>
    <xdr:clientData/>
  </xdr:twoCellAnchor>
  <xdr:twoCellAnchor editAs="oneCell">
    <xdr:from>
      <xdr:col>38</xdr:col>
      <xdr:colOff>9524</xdr:colOff>
      <xdr:row>10</xdr:row>
      <xdr:rowOff>152400</xdr:rowOff>
    </xdr:from>
    <xdr:to>
      <xdr:col>39</xdr:col>
      <xdr:colOff>257174</xdr:colOff>
      <xdr:row>14</xdr:row>
      <xdr:rowOff>133350</xdr:rowOff>
    </xdr:to>
    <xdr:pic>
      <xdr:nvPicPr>
        <xdr:cNvPr id="72" name="Imagem 71">
          <a:hlinkClick xmlns:r="http://schemas.openxmlformats.org/officeDocument/2006/relationships" r:id="rId29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500" b="11250"/>
        <a:stretch/>
      </xdr:blipFill>
      <xdr:spPr>
        <a:xfrm>
          <a:off x="11229974" y="1743075"/>
          <a:ext cx="619125" cy="628650"/>
        </a:xfrm>
        <a:prstGeom prst="rect">
          <a:avLst/>
        </a:prstGeom>
      </xdr:spPr>
    </xdr:pic>
    <xdr:clientData/>
  </xdr:twoCellAnchor>
  <xdr:twoCellAnchor>
    <xdr:from>
      <xdr:col>31</xdr:col>
      <xdr:colOff>285750</xdr:colOff>
      <xdr:row>8</xdr:row>
      <xdr:rowOff>133349</xdr:rowOff>
    </xdr:from>
    <xdr:to>
      <xdr:col>35</xdr:col>
      <xdr:colOff>595292</xdr:colOff>
      <xdr:row>12</xdr:row>
      <xdr:rowOff>66674</xdr:rowOff>
    </xdr:to>
    <xdr:graphicFrame macro="">
      <xdr:nvGraphicFramePr>
        <xdr:cNvPr id="73" name="Gráfico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31</xdr:col>
      <xdr:colOff>377369</xdr:colOff>
      <xdr:row>9</xdr:row>
      <xdr:rowOff>102961</xdr:rowOff>
    </xdr:from>
    <xdr:to>
      <xdr:col>32</xdr:col>
      <xdr:colOff>550417</xdr:colOff>
      <xdr:row>11</xdr:row>
      <xdr:rowOff>85036</xdr:rowOff>
    </xdr:to>
    <xdr:sp macro="" textlink="Tratamento!BC9">
      <xdr:nvSpPr>
        <xdr:cNvPr id="74" name="Retângulo 73"/>
        <xdr:cNvSpPr/>
      </xdr:nvSpPr>
      <xdr:spPr>
        <a:xfrm>
          <a:off x="9253478" y="1531711"/>
          <a:ext cx="583814" cy="30354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CF4A104-A096-4CF7-93E3-069CE5FC611F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55%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591207</xdr:colOff>
      <xdr:row>20</xdr:row>
      <xdr:rowOff>124811</xdr:rowOff>
    </xdr:from>
    <xdr:to>
      <xdr:col>34</xdr:col>
      <xdr:colOff>19707</xdr:colOff>
      <xdr:row>22</xdr:row>
      <xdr:rowOff>52552</xdr:rowOff>
    </xdr:to>
    <xdr:sp macro="" textlink="">
      <xdr:nvSpPr>
        <xdr:cNvPr id="75" name="Elipse 74"/>
        <xdr:cNvSpPr/>
      </xdr:nvSpPr>
      <xdr:spPr>
        <a:xfrm>
          <a:off x="9868557" y="3315686"/>
          <a:ext cx="409575" cy="270641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505810</xdr:colOff>
      <xdr:row>20</xdr:row>
      <xdr:rowOff>118242</xdr:rowOff>
    </xdr:from>
    <xdr:to>
      <xdr:col>35</xdr:col>
      <xdr:colOff>19707</xdr:colOff>
      <xdr:row>22</xdr:row>
      <xdr:rowOff>50976</xdr:rowOff>
    </xdr:to>
    <xdr:sp macro="" textlink="Tratamento!AZ22">
      <xdr:nvSpPr>
        <xdr:cNvPr id="76" name="Retângulo 75"/>
        <xdr:cNvSpPr/>
      </xdr:nvSpPr>
      <xdr:spPr>
        <a:xfrm>
          <a:off x="9783160" y="3309117"/>
          <a:ext cx="590222" cy="27563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5866DB8-439A-4D15-A061-643665DFDC81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53%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585952</xdr:colOff>
      <xdr:row>23</xdr:row>
      <xdr:rowOff>126124</xdr:rowOff>
    </xdr:from>
    <xdr:to>
      <xdr:col>34</xdr:col>
      <xdr:colOff>14452</xdr:colOff>
      <xdr:row>25</xdr:row>
      <xdr:rowOff>53865</xdr:rowOff>
    </xdr:to>
    <xdr:sp macro="" textlink="">
      <xdr:nvSpPr>
        <xdr:cNvPr id="77" name="Elipse 76"/>
        <xdr:cNvSpPr/>
      </xdr:nvSpPr>
      <xdr:spPr>
        <a:xfrm>
          <a:off x="9863302" y="3831349"/>
          <a:ext cx="409575" cy="270641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540464</xdr:colOff>
      <xdr:row>23</xdr:row>
      <xdr:rowOff>104138</xdr:rowOff>
    </xdr:from>
    <xdr:to>
      <xdr:col>35</xdr:col>
      <xdr:colOff>3284</xdr:colOff>
      <xdr:row>25</xdr:row>
      <xdr:rowOff>67035</xdr:rowOff>
    </xdr:to>
    <xdr:sp macro="" textlink="Tratamento!AZ23">
      <xdr:nvSpPr>
        <xdr:cNvPr id="78" name="Retângulo 77"/>
        <xdr:cNvSpPr/>
      </xdr:nvSpPr>
      <xdr:spPr>
        <a:xfrm>
          <a:off x="9817814" y="3809363"/>
          <a:ext cx="539145" cy="30579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1516940-9E76-4F8F-B999-36312E396755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597775</xdr:colOff>
      <xdr:row>25</xdr:row>
      <xdr:rowOff>124809</xdr:rowOff>
    </xdr:from>
    <xdr:to>
      <xdr:col>34</xdr:col>
      <xdr:colOff>26275</xdr:colOff>
      <xdr:row>27</xdr:row>
      <xdr:rowOff>52550</xdr:rowOff>
    </xdr:to>
    <xdr:sp macro="" textlink="">
      <xdr:nvSpPr>
        <xdr:cNvPr id="79" name="Elipse 78"/>
        <xdr:cNvSpPr/>
      </xdr:nvSpPr>
      <xdr:spPr>
        <a:xfrm>
          <a:off x="9875125" y="4172934"/>
          <a:ext cx="409575" cy="270641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517048</xdr:colOff>
      <xdr:row>25</xdr:row>
      <xdr:rowOff>95250</xdr:rowOff>
    </xdr:from>
    <xdr:to>
      <xdr:col>35</xdr:col>
      <xdr:colOff>40458</xdr:colOff>
      <xdr:row>27</xdr:row>
      <xdr:rowOff>58147</xdr:rowOff>
    </xdr:to>
    <xdr:sp macro="" textlink="Tratamento!AZ24">
      <xdr:nvSpPr>
        <xdr:cNvPr id="80" name="Retângulo 79"/>
        <xdr:cNvSpPr/>
      </xdr:nvSpPr>
      <xdr:spPr>
        <a:xfrm>
          <a:off x="9794398" y="4143375"/>
          <a:ext cx="599735" cy="30579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9A3D989-7D8A-4093-BE63-B0628E4BA136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593832</xdr:colOff>
      <xdr:row>27</xdr:row>
      <xdr:rowOff>134008</xdr:rowOff>
    </xdr:from>
    <xdr:to>
      <xdr:col>34</xdr:col>
      <xdr:colOff>22332</xdr:colOff>
      <xdr:row>29</xdr:row>
      <xdr:rowOff>61749</xdr:rowOff>
    </xdr:to>
    <xdr:sp macro="" textlink="">
      <xdr:nvSpPr>
        <xdr:cNvPr id="81" name="Elipse 80"/>
        <xdr:cNvSpPr/>
      </xdr:nvSpPr>
      <xdr:spPr>
        <a:xfrm>
          <a:off x="9871182" y="4525033"/>
          <a:ext cx="409575" cy="270641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546755</xdr:colOff>
      <xdr:row>27</xdr:row>
      <xdr:rowOff>108992</xdr:rowOff>
    </xdr:from>
    <xdr:to>
      <xdr:col>35</xdr:col>
      <xdr:colOff>22724</xdr:colOff>
      <xdr:row>29</xdr:row>
      <xdr:rowOff>74534</xdr:rowOff>
    </xdr:to>
    <xdr:sp macro="" textlink="Tratamento!AZ25">
      <xdr:nvSpPr>
        <xdr:cNvPr id="82" name="Retângulo 81"/>
        <xdr:cNvSpPr/>
      </xdr:nvSpPr>
      <xdr:spPr>
        <a:xfrm>
          <a:off x="9824105" y="4500017"/>
          <a:ext cx="552294" cy="308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B91156E-BCC9-46D4-B0DD-F41262CB5245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38%</a:t>
          </a:fld>
          <a:endParaRPr lang="pt-BR" sz="1100" b="1">
            <a:latin typeface="Calibri (Corpo)"/>
          </a:endParaRPr>
        </a:p>
      </xdr:txBody>
    </xdr:sp>
    <xdr:clientData/>
  </xdr:twoCellAnchor>
  <xdr:twoCellAnchor>
    <xdr:from>
      <xdr:col>32</xdr:col>
      <xdr:colOff>593833</xdr:colOff>
      <xdr:row>29</xdr:row>
      <xdr:rowOff>127439</xdr:rowOff>
    </xdr:from>
    <xdr:to>
      <xdr:col>34</xdr:col>
      <xdr:colOff>22333</xdr:colOff>
      <xdr:row>31</xdr:row>
      <xdr:rowOff>55180</xdr:rowOff>
    </xdr:to>
    <xdr:sp macro="" textlink="">
      <xdr:nvSpPr>
        <xdr:cNvPr id="83" name="Elipse 82"/>
        <xdr:cNvSpPr/>
      </xdr:nvSpPr>
      <xdr:spPr>
        <a:xfrm>
          <a:off x="9871183" y="4861364"/>
          <a:ext cx="409575" cy="270641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518092</xdr:colOff>
      <xdr:row>29</xdr:row>
      <xdr:rowOff>122525</xdr:rowOff>
    </xdr:from>
    <xdr:to>
      <xdr:col>35</xdr:col>
      <xdr:colOff>39742</xdr:colOff>
      <xdr:row>31</xdr:row>
      <xdr:rowOff>61531</xdr:rowOff>
    </xdr:to>
    <xdr:sp macro="" textlink="Tratamento!AY26">
      <xdr:nvSpPr>
        <xdr:cNvPr id="84" name="Retângulo 83"/>
        <xdr:cNvSpPr/>
      </xdr:nvSpPr>
      <xdr:spPr>
        <a:xfrm>
          <a:off x="9795442" y="4856450"/>
          <a:ext cx="597975" cy="28190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81B81B3-64D7-4423-B902-AEDFDD2FB55E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68%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32</xdr:col>
      <xdr:colOff>600402</xdr:colOff>
      <xdr:row>31</xdr:row>
      <xdr:rowOff>114301</xdr:rowOff>
    </xdr:from>
    <xdr:to>
      <xdr:col>34</xdr:col>
      <xdr:colOff>28902</xdr:colOff>
      <xdr:row>33</xdr:row>
      <xdr:rowOff>42041</xdr:rowOff>
    </xdr:to>
    <xdr:sp macro="" textlink="">
      <xdr:nvSpPr>
        <xdr:cNvPr id="85" name="Elipse 84"/>
        <xdr:cNvSpPr/>
      </xdr:nvSpPr>
      <xdr:spPr>
        <a:xfrm>
          <a:off x="9877752" y="5191126"/>
          <a:ext cx="409575" cy="270640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541336</xdr:colOff>
      <xdr:row>31</xdr:row>
      <xdr:rowOff>109553</xdr:rowOff>
    </xdr:from>
    <xdr:to>
      <xdr:col>35</xdr:col>
      <xdr:colOff>55366</xdr:colOff>
      <xdr:row>33</xdr:row>
      <xdr:rowOff>48559</xdr:rowOff>
    </xdr:to>
    <xdr:sp macro="" textlink="Tratamento!AY27">
      <xdr:nvSpPr>
        <xdr:cNvPr id="86" name="Retângulo 85"/>
        <xdr:cNvSpPr/>
      </xdr:nvSpPr>
      <xdr:spPr>
        <a:xfrm>
          <a:off x="9818686" y="5186378"/>
          <a:ext cx="590355" cy="28190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FA4972D-6F82-422C-8E51-7D695AE66DD4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83%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72259</xdr:colOff>
      <xdr:row>18</xdr:row>
      <xdr:rowOff>105103</xdr:rowOff>
    </xdr:from>
    <xdr:to>
      <xdr:col>19</xdr:col>
      <xdr:colOff>13139</xdr:colOff>
      <xdr:row>20</xdr:row>
      <xdr:rowOff>52551</xdr:rowOff>
    </xdr:to>
    <xdr:sp macro="" textlink="">
      <xdr:nvSpPr>
        <xdr:cNvPr id="87" name="Elipse 86"/>
        <xdr:cNvSpPr/>
      </xdr:nvSpPr>
      <xdr:spPr>
        <a:xfrm>
          <a:off x="5120509" y="2972128"/>
          <a:ext cx="407605" cy="271298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23526</xdr:colOff>
      <xdr:row>18</xdr:row>
      <xdr:rowOff>116749</xdr:rowOff>
    </xdr:from>
    <xdr:to>
      <xdr:col>19</xdr:col>
      <xdr:colOff>104774</xdr:colOff>
      <xdr:row>20</xdr:row>
      <xdr:rowOff>80507</xdr:rowOff>
    </xdr:to>
    <xdr:sp macro="" textlink="Tratamento!AY21">
      <xdr:nvSpPr>
        <xdr:cNvPr id="88" name="Retângulo 87"/>
        <xdr:cNvSpPr/>
      </xdr:nvSpPr>
      <xdr:spPr>
        <a:xfrm>
          <a:off x="5071776" y="2983774"/>
          <a:ext cx="547973" cy="2876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CBBA40D-AD01-47BE-89C7-AF83A3DAED97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75%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78827</xdr:colOff>
      <xdr:row>20</xdr:row>
      <xdr:rowOff>118241</xdr:rowOff>
    </xdr:from>
    <xdr:to>
      <xdr:col>19</xdr:col>
      <xdr:colOff>19707</xdr:colOff>
      <xdr:row>22</xdr:row>
      <xdr:rowOff>45982</xdr:rowOff>
    </xdr:to>
    <xdr:sp macro="" textlink="">
      <xdr:nvSpPr>
        <xdr:cNvPr id="89" name="Elipse 88"/>
        <xdr:cNvSpPr/>
      </xdr:nvSpPr>
      <xdr:spPr>
        <a:xfrm>
          <a:off x="5127077" y="3309116"/>
          <a:ext cx="407605" cy="270641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634956</xdr:colOff>
      <xdr:row>20</xdr:row>
      <xdr:rowOff>99914</xdr:rowOff>
    </xdr:from>
    <xdr:to>
      <xdr:col>19</xdr:col>
      <xdr:colOff>104775</xdr:colOff>
      <xdr:row>22</xdr:row>
      <xdr:rowOff>63672</xdr:rowOff>
    </xdr:to>
    <xdr:sp macro="" textlink="Tratamento!AY22">
      <xdr:nvSpPr>
        <xdr:cNvPr id="90" name="Retângulo 89"/>
        <xdr:cNvSpPr/>
      </xdr:nvSpPr>
      <xdr:spPr>
        <a:xfrm>
          <a:off x="5035506" y="3290789"/>
          <a:ext cx="584244" cy="3066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1CD402D-FBC7-4FB1-8EC3-47ABDBE2FD31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48%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72258</xdr:colOff>
      <xdr:row>23</xdr:row>
      <xdr:rowOff>124810</xdr:rowOff>
    </xdr:from>
    <xdr:to>
      <xdr:col>19</xdr:col>
      <xdr:colOff>13138</xdr:colOff>
      <xdr:row>25</xdr:row>
      <xdr:rowOff>52551</xdr:rowOff>
    </xdr:to>
    <xdr:sp macro="" textlink="">
      <xdr:nvSpPr>
        <xdr:cNvPr id="91" name="Elipse 90"/>
        <xdr:cNvSpPr/>
      </xdr:nvSpPr>
      <xdr:spPr>
        <a:xfrm>
          <a:off x="5120508" y="3830035"/>
          <a:ext cx="407605" cy="270641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17736</xdr:colOff>
      <xdr:row>23</xdr:row>
      <xdr:rowOff>118767</xdr:rowOff>
    </xdr:from>
    <xdr:to>
      <xdr:col>19</xdr:col>
      <xdr:colOff>76200</xdr:colOff>
      <xdr:row>25</xdr:row>
      <xdr:rowOff>82525</xdr:rowOff>
    </xdr:to>
    <xdr:sp macro="" textlink="Tratamento!AY23">
      <xdr:nvSpPr>
        <xdr:cNvPr id="92" name="Retângulo 91"/>
        <xdr:cNvSpPr/>
      </xdr:nvSpPr>
      <xdr:spPr>
        <a:xfrm>
          <a:off x="5065986" y="3823992"/>
          <a:ext cx="525189" cy="3066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0BA3526-9B10-49D3-BBA1-9DD451161655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100%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78827</xdr:colOff>
      <xdr:row>25</xdr:row>
      <xdr:rowOff>131379</xdr:rowOff>
    </xdr:from>
    <xdr:to>
      <xdr:col>19</xdr:col>
      <xdr:colOff>19707</xdr:colOff>
      <xdr:row>27</xdr:row>
      <xdr:rowOff>59120</xdr:rowOff>
    </xdr:to>
    <xdr:sp macro="" textlink="">
      <xdr:nvSpPr>
        <xdr:cNvPr id="93" name="Elipse 92"/>
        <xdr:cNvSpPr/>
      </xdr:nvSpPr>
      <xdr:spPr>
        <a:xfrm>
          <a:off x="5127077" y="4179504"/>
          <a:ext cx="407605" cy="270641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614001</xdr:colOff>
      <xdr:row>25</xdr:row>
      <xdr:rowOff>99717</xdr:rowOff>
    </xdr:from>
    <xdr:to>
      <xdr:col>19</xdr:col>
      <xdr:colOff>114300</xdr:colOff>
      <xdr:row>27</xdr:row>
      <xdr:rowOff>63475</xdr:rowOff>
    </xdr:to>
    <xdr:sp macro="" textlink="Tratamento!AY24">
      <xdr:nvSpPr>
        <xdr:cNvPr id="94" name="Retângulo 93"/>
        <xdr:cNvSpPr/>
      </xdr:nvSpPr>
      <xdr:spPr>
        <a:xfrm>
          <a:off x="5014551" y="4147842"/>
          <a:ext cx="614724" cy="3066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17DB806-95C6-4F1E-9AD5-6D6D50B1505F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88%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85396</xdr:colOff>
      <xdr:row>27</xdr:row>
      <xdr:rowOff>124810</xdr:rowOff>
    </xdr:from>
    <xdr:to>
      <xdr:col>19</xdr:col>
      <xdr:colOff>26276</xdr:colOff>
      <xdr:row>29</xdr:row>
      <xdr:rowOff>52551</xdr:rowOff>
    </xdr:to>
    <xdr:sp macro="" textlink="">
      <xdr:nvSpPr>
        <xdr:cNvPr id="95" name="Elipse 94"/>
        <xdr:cNvSpPr/>
      </xdr:nvSpPr>
      <xdr:spPr>
        <a:xfrm>
          <a:off x="5133646" y="4515835"/>
          <a:ext cx="407605" cy="270641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558165</xdr:colOff>
      <xdr:row>27</xdr:row>
      <xdr:rowOff>112198</xdr:rowOff>
    </xdr:from>
    <xdr:to>
      <xdr:col>19</xdr:col>
      <xdr:colOff>133350</xdr:colOff>
      <xdr:row>29</xdr:row>
      <xdr:rowOff>75956</xdr:rowOff>
    </xdr:to>
    <xdr:sp macro="" textlink="Tratamento!AY25">
      <xdr:nvSpPr>
        <xdr:cNvPr id="96" name="Retângulo 95"/>
        <xdr:cNvSpPr/>
      </xdr:nvSpPr>
      <xdr:spPr>
        <a:xfrm>
          <a:off x="4958715" y="4503223"/>
          <a:ext cx="689610" cy="3066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D3DDDD-C71C-4D95-9284-60CC8B863267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63%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78826</xdr:colOff>
      <xdr:row>29</xdr:row>
      <xdr:rowOff>131380</xdr:rowOff>
    </xdr:from>
    <xdr:to>
      <xdr:col>19</xdr:col>
      <xdr:colOff>19706</xdr:colOff>
      <xdr:row>31</xdr:row>
      <xdr:rowOff>59121</xdr:rowOff>
    </xdr:to>
    <xdr:sp macro="" textlink="">
      <xdr:nvSpPr>
        <xdr:cNvPr id="97" name="Elipse 96"/>
        <xdr:cNvSpPr/>
      </xdr:nvSpPr>
      <xdr:spPr>
        <a:xfrm>
          <a:off x="5127076" y="4865305"/>
          <a:ext cx="407605" cy="270641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590944</xdr:colOff>
      <xdr:row>29</xdr:row>
      <xdr:rowOff>111343</xdr:rowOff>
    </xdr:from>
    <xdr:to>
      <xdr:col>19</xdr:col>
      <xdr:colOff>123825</xdr:colOff>
      <xdr:row>31</xdr:row>
      <xdr:rowOff>75101</xdr:rowOff>
    </xdr:to>
    <xdr:sp macro="" textlink="Tratamento!AZ26">
      <xdr:nvSpPr>
        <xdr:cNvPr id="98" name="Retângulo 97"/>
        <xdr:cNvSpPr/>
      </xdr:nvSpPr>
      <xdr:spPr>
        <a:xfrm>
          <a:off x="4991494" y="4845268"/>
          <a:ext cx="647306" cy="3066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2F09F0-1F0C-444D-A33F-328D11E101F2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33%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17</xdr:col>
      <xdr:colOff>85396</xdr:colOff>
      <xdr:row>31</xdr:row>
      <xdr:rowOff>124811</xdr:rowOff>
    </xdr:from>
    <xdr:to>
      <xdr:col>19</xdr:col>
      <xdr:colOff>26276</xdr:colOff>
      <xdr:row>33</xdr:row>
      <xdr:rowOff>52551</xdr:rowOff>
    </xdr:to>
    <xdr:sp macro="" textlink="">
      <xdr:nvSpPr>
        <xdr:cNvPr id="99" name="Elipse 98"/>
        <xdr:cNvSpPr/>
      </xdr:nvSpPr>
      <xdr:spPr>
        <a:xfrm>
          <a:off x="5133646" y="5201636"/>
          <a:ext cx="407605" cy="270640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599614</xdr:colOff>
      <xdr:row>31</xdr:row>
      <xdr:rowOff>91243</xdr:rowOff>
    </xdr:from>
    <xdr:to>
      <xdr:col>19</xdr:col>
      <xdr:colOff>114300</xdr:colOff>
      <xdr:row>33</xdr:row>
      <xdr:rowOff>55001</xdr:rowOff>
    </xdr:to>
    <xdr:sp macro="" textlink="Tratamento!AZ27">
      <xdr:nvSpPr>
        <xdr:cNvPr id="100" name="Retângulo 99"/>
        <xdr:cNvSpPr/>
      </xdr:nvSpPr>
      <xdr:spPr>
        <a:xfrm>
          <a:off x="5000164" y="5168068"/>
          <a:ext cx="629111" cy="3066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4A7FEAB-1A2C-400F-9261-2BD0E5692B94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18%</a:t>
          </a:fld>
          <a:endParaRPr lang="pt-BR" sz="1100" b="1">
            <a:latin typeface="Calibri (Corpo)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13</xdr:col>
      <xdr:colOff>228600</xdr:colOff>
      <xdr:row>25</xdr:row>
      <xdr:rowOff>19049</xdr:rowOff>
    </xdr:to>
    <xdr:graphicFrame macro="">
      <xdr:nvGraphicFramePr>
        <xdr:cNvPr id="101" name="Gráfico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38</xdr:col>
      <xdr:colOff>19050</xdr:colOff>
      <xdr:row>15</xdr:row>
      <xdr:rowOff>57149</xdr:rowOff>
    </xdr:from>
    <xdr:to>
      <xdr:col>39</xdr:col>
      <xdr:colOff>171450</xdr:colOff>
      <xdr:row>18</xdr:row>
      <xdr:rowOff>133349</xdr:rowOff>
    </xdr:to>
    <xdr:pic>
      <xdr:nvPicPr>
        <xdr:cNvPr id="102" name="Imagem 101">
          <a:hlinkClick xmlns:r="http://schemas.openxmlformats.org/officeDocument/2006/relationships" r:id="rId33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1852" b="13513"/>
        <a:stretch/>
      </xdr:blipFill>
      <xdr:spPr>
        <a:xfrm>
          <a:off x="11239500" y="2457449"/>
          <a:ext cx="523875" cy="542925"/>
        </a:xfrm>
        <a:prstGeom prst="rect">
          <a:avLst/>
        </a:prstGeom>
      </xdr:spPr>
    </xdr:pic>
    <xdr:clientData/>
  </xdr:twoCellAnchor>
  <xdr:twoCellAnchor editAs="oneCell">
    <xdr:from>
      <xdr:col>38</xdr:col>
      <xdr:colOff>1</xdr:colOff>
      <xdr:row>1</xdr:row>
      <xdr:rowOff>28575</xdr:rowOff>
    </xdr:from>
    <xdr:to>
      <xdr:col>39</xdr:col>
      <xdr:colOff>257176</xdr:colOff>
      <xdr:row>5</xdr:row>
      <xdr:rowOff>38101</xdr:rowOff>
    </xdr:to>
    <xdr:pic macro="[0]!list">
      <xdr:nvPicPr>
        <xdr:cNvPr id="103" name="Imagem 102"/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0451" y="190500"/>
          <a:ext cx="628650" cy="600076"/>
        </a:xfrm>
        <a:prstGeom prst="rect">
          <a:avLst/>
        </a:prstGeom>
      </xdr:spPr>
    </xdr:pic>
    <xdr:clientData/>
  </xdr:twoCellAnchor>
  <xdr:twoCellAnchor>
    <xdr:from>
      <xdr:col>19</xdr:col>
      <xdr:colOff>279797</xdr:colOff>
      <xdr:row>6</xdr:row>
      <xdr:rowOff>136922</xdr:rowOff>
    </xdr:from>
    <xdr:to>
      <xdr:col>21</xdr:col>
      <xdr:colOff>57544</xdr:colOff>
      <xdr:row>7</xdr:row>
      <xdr:rowOff>142381</xdr:rowOff>
    </xdr:to>
    <xdr:sp macro="" textlink="">
      <xdr:nvSpPr>
        <xdr:cNvPr id="104" name="Elipse 103"/>
        <xdr:cNvSpPr/>
      </xdr:nvSpPr>
      <xdr:spPr>
        <a:xfrm>
          <a:off x="5792391" y="1083469"/>
          <a:ext cx="170653" cy="166193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273844</xdr:colOff>
      <xdr:row>10</xdr:row>
      <xdr:rowOff>29766</xdr:rowOff>
    </xdr:from>
    <xdr:to>
      <xdr:col>21</xdr:col>
      <xdr:colOff>51591</xdr:colOff>
      <xdr:row>11</xdr:row>
      <xdr:rowOff>35224</xdr:rowOff>
    </xdr:to>
    <xdr:sp macro="" textlink="">
      <xdr:nvSpPr>
        <xdr:cNvPr id="105" name="Elipse 104"/>
        <xdr:cNvSpPr/>
      </xdr:nvSpPr>
      <xdr:spPr>
        <a:xfrm>
          <a:off x="5786438" y="1619250"/>
          <a:ext cx="170653" cy="166193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273843</xdr:colOff>
      <xdr:row>13</xdr:row>
      <xdr:rowOff>38099</xdr:rowOff>
    </xdr:from>
    <xdr:to>
      <xdr:col>21</xdr:col>
      <xdr:colOff>51590</xdr:colOff>
      <xdr:row>14</xdr:row>
      <xdr:rowOff>43558</xdr:rowOff>
    </xdr:to>
    <xdr:sp macro="" textlink="">
      <xdr:nvSpPr>
        <xdr:cNvPr id="106" name="Elipse 105"/>
        <xdr:cNvSpPr/>
      </xdr:nvSpPr>
      <xdr:spPr>
        <a:xfrm>
          <a:off x="5788818" y="2114549"/>
          <a:ext cx="168272" cy="167384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333376</xdr:colOff>
      <xdr:row>6</xdr:row>
      <xdr:rowOff>130968</xdr:rowOff>
    </xdr:from>
    <xdr:to>
      <xdr:col>32</xdr:col>
      <xdr:colOff>93263</xdr:colOff>
      <xdr:row>7</xdr:row>
      <xdr:rowOff>136427</xdr:rowOff>
    </xdr:to>
    <xdr:sp macro="" textlink="">
      <xdr:nvSpPr>
        <xdr:cNvPr id="107" name="Elipse 106"/>
        <xdr:cNvSpPr/>
      </xdr:nvSpPr>
      <xdr:spPr>
        <a:xfrm>
          <a:off x="9209485" y="1077515"/>
          <a:ext cx="170653" cy="166193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321469</xdr:colOff>
      <xdr:row>10</xdr:row>
      <xdr:rowOff>17860</xdr:rowOff>
    </xdr:from>
    <xdr:to>
      <xdr:col>32</xdr:col>
      <xdr:colOff>81356</xdr:colOff>
      <xdr:row>11</xdr:row>
      <xdr:rowOff>23318</xdr:rowOff>
    </xdr:to>
    <xdr:sp macro="" textlink="">
      <xdr:nvSpPr>
        <xdr:cNvPr id="108" name="Elipse 107"/>
        <xdr:cNvSpPr/>
      </xdr:nvSpPr>
      <xdr:spPr>
        <a:xfrm>
          <a:off x="9197578" y="1607344"/>
          <a:ext cx="170653" cy="166193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303611</xdr:colOff>
      <xdr:row>13</xdr:row>
      <xdr:rowOff>29766</xdr:rowOff>
    </xdr:from>
    <xdr:to>
      <xdr:col>32</xdr:col>
      <xdr:colOff>63498</xdr:colOff>
      <xdr:row>14</xdr:row>
      <xdr:rowOff>35225</xdr:rowOff>
    </xdr:to>
    <xdr:sp macro="" textlink="">
      <xdr:nvSpPr>
        <xdr:cNvPr id="109" name="Elipse 108"/>
        <xdr:cNvSpPr/>
      </xdr:nvSpPr>
      <xdr:spPr>
        <a:xfrm>
          <a:off x="9179720" y="2101454"/>
          <a:ext cx="170653" cy="166193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dosExternos_1192" connectionId="21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422" connectionId="277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050" connectionId="124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563" connectionId="360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31" connectionId="152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986" connectionId="407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615" connectionId="187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512" connectionId="354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828" connectionId="21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91" connectionId="330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962" connectionId="113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128" connectionId="14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2448" connectionId="28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254" connectionId="35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135" connectionId="134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799" connectionId="95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525" connectionId="65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564" connectionId="360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057" connectionId="6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874" connectionId="103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2628" connectionId="300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503" connectionId="353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640" connectionId="77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2829" connectionId="322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550" connectionId="180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645" connectionId="190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73" connectionId="377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2849" connectionId="32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2890" connectionId="329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953" connectionId="112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908" connectionId="107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061" connectionId="6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95" connectionId="10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440" connectionId="55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1943" connectionId="22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478" connectionId="6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217" connectionId="248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2641" connectionId="30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389" connectionId="340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425" connectionId="166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922" connectionId="400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403" connectionId="342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2282" connectionId="26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270" connectionId="149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069" connectionId="7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1764" connectionId="204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1912" connectionId="220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1527" connectionId="177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279" connectionId="316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305" connectionId="331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1244" connectionId="146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2897" connectionId="32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171" connectionId="18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2665" connectionId="304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2569" connectionId="293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074" connectionId="8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870" connectionId="10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2646" connectionId="302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110" connectionId="129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237" connectionId="270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972" connectionId="40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427" connectionId="5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008" connectionId="120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792" connectionId="20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511" connectionId="176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562" connectionId="69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38" connectionId="39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84" connectionId="90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1543" connectionId="179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2130" connectionId="244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521" connectionId="355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543" connectionId="358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2553" connectionId="291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3" connectionId="30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113" connectionId="12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2619" connectionId="299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327" connectionId="334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67" connectionId="25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080" connectionId="128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34" connectionId="21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438" connectionId="346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2185" connectionId="250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005" connectionId="118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65" connectionId="36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71" connectionId="75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459" connectionId="348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938" connectionId="401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97" connectionId="39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2644" connectionId="301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973" connectionId="11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2664" connectionId="304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1126" connectionId="13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091" connectionId="10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tiEsterni_12" connectionId="409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2414" connectionId="276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2543" connectionId="290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446" connectionId="347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930" connectionId="110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2469" connectionId="282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592" connectionId="363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1825" connectionId="210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1190" connectionId="140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259" connectionId="35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549" connectionId="6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2227" connectionId="255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039" connectionId="4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402" connectionId="342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76" connectionId="381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1094" connectionId="129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642" connectionId="369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1853" connectionId="2139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2856" connectionId="32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827" connectionId="3896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397" connectionId="341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1386" connectionId="162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570" connectionId="70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2077" connectionId="238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583" connectionId="71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1492" connectionId="1738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1991" connectionId="229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615" connectionId="366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708" connectionId="85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2112" connectionId="242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414" connectionId="3438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086" connectionId="9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717" connectionId="3774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1754" connectionId="202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000" connectionId="117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2805" connectionId="319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851" connectionId="392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43" connectionId="344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655" connectionId="3705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2728" connectionId="311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1039" connectionId="123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20" connectionId="219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2463" connectionId="281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2138" connectionId="2456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311" connectionId="332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593" connectionId="72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099" connectionId="10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2171" connectionId="249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1886" connectionId="2175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1619" connectionId="187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1628" connectionId="1889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064" connectionId="7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524" connectionId="356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2334" connectionId="267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2816" connectionId="320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619" connectionId="756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366" connectionId="47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444" connectionId="347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0" connectionId="107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34" connectionId="347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1100" connectionId="130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1667" connectionId="1932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2250" connectionId="2580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1269" connectionId="1490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2783" connectionId="317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2618" connectionId="2989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199" connectionId="228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2464" connectionId="281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1209" connectionId="142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974" connectionId="115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733" connectionId="379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447" connectionId="347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707" connectionId="85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179" connectionId="19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1257" connectionId="147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613" connectionId="365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060" connectionId="6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123" connectionId="13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1413" connectionId="165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1388" connectionId="162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599" connectionId="364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2577" connectionId="2943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1694" connectionId="196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088" connectionId="9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1333" connectionId="156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1791" connectionId="207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1984" connectionId="228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028" connectionId="3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2453" connectionId="2806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469" connectionId="59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149" connectionId="16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396" connectionId="341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984" connectionId="407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630" connectionId="367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1590" connectionId="1846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2799" connectionId="3189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729" connectionId="3787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1274" connectionId="1496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1654" connectionId="191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635" connectionId="774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1036" connectionId="123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2357" connectionId="269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2809" connectionId="320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138" connectionId="160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2385" connectionId="273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772" connectionId="3835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1106" connectionId="131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343" connectionId="3359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239" connectionId="2725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696" connectionId="84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735" connectionId="88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2110" connectionId="2425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2540" connectionId="290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2184" connectionId="2507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347" connectionId="455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200" connectionId="229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643" connectionId="369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1489" connectionId="173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323" connectionId="333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529" connectionId="65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860" connectionId="1023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40" connectionId="341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460" connectionId="3488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1286" connectionId="1509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576" connectionId="3617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124" connectionId="1448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2802" connectionId="3194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2866" connectionId="3264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1647" connectionId="1910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1819" connectionId="210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1370" connectionId="160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2215" connectionId="254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76" connectionId="813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1616" connectionId="187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140" connectionId="1625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2365" connectionId="2708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1334" connectionId="1563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384" connectionId="49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581" connectionId="3623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1788" connectionId="206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787" connectionId="942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2801" connectionId="3193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248" connectionId="34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775" connectionId="929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535" connectionId="663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150" connectionId="173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602" connectionId="737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824" connectionId="98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1441" connectionId="1682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433" connectionId="55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617" connectionId="366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1211" connectionId="1427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264" connectionId="300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213" connectionId="2437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2425" connectionId="2775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2315" connectionId="2653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2327" connectionId="2666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1170" connectionId="1380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1990" connectionId="2290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016" connectionId="18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2325" connectionId="266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143" connectionId="1659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692" connectionId="837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376" connectionId="339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755" connectionId="907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845" connectionId="100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401" connectionId="3424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408" connectionId="522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650" connectionId="790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1463" connectionId="1706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1084" connectionId="1285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2808" connectionId="320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825" connectionId="389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75" connectionId="264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2885" connectionId="328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1282" connectionId="1505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832" connectionId="99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033" connectionId="37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173" connectionId="199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98" connectionId="289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43" connectionId="447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437" connectionId="555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259" connectionId="2947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268" connectionId="304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390" connectionId="503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1055" connectionId="61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2521" connectionId="288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1411" connectionId="1649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1506" connectionId="1754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1720" connectionId="199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612" connectionId="3658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2144" connectionId="2463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2622" connectionId="299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2261" connectionId="259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1715" connectionId="1986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603" connectionId="3648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306" connectionId="3318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2131" connectionId="2449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2746" connectionId="313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734" connectionId="884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184" connectionId="274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2133" connectionId="245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443" connectionId="562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377" connectionId="48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471" connectionId="59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7" connectionId="74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_2408" connectionId="2756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2538" connectionId="2900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70" connectionId="374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374" connectionId="485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27" connectionId="20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530" connectionId="65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1897" connectionId="218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1403" connectionId="1640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1826" connectionId="2109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536" connectionId="664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ExternalData_1686" connectionId="195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2695" connectionId="3074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22" connectionId="4116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1524" connectionId="1774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ExternalData_227" connectionId="2592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72" connectionId="3767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647" connectionId="369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ExternalData_2729" connectionId="311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660" connectionId="3710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670" connectionId="812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1093" connectionId="1295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773" connectionId="92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1175" connectionId="1386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33" connectionId="3334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ExternalData_1552" connectionId="1805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2277" connectionId="261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ExternalData_2828" connectionId="3222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1284" connectionId="1507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ExternalData_194" connectionId="2225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ExternalData_4" connectionId="331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ExternalData_2431" connectionId="2782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464" connectionId="58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842" connectionId="100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341" connectionId="335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2862" connectionId="3260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2609" connectionId="2979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ExternalData_824" connectionId="389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2099" connectionId="2412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280" connectionId="381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ExternalData_360" connectionId="3377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ExternalData_2201" connectionId="252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ExternalData_504" connectionId="3538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ExternalData_731" connectionId="3790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ExternalData_2803" connectionId="319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ExternalData_1023" connectionId="1218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_1927" connectionId="222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1548" connectionId="1800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ExternalData_2231" connectionId="2560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ExternalData_1560" connectionId="181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ExternalData_705" connectionId="3761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_370" connectionId="3388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838" connectionId="3908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918" connectionId="1088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ExternalData_645" connectionId="3694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tiEsterni_10" connectionId="4090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ExternalData_1918" connectionId="221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567" connectionId="698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1909" connectionId="2201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ExternalData_820" connectionId="3888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ExternalData_1240" connectionId="1458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ExternalData_1435" connectionId="167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2178" connectionId="2500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ExternalData_1158" connectionId="1367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ExternalData_28" connectionId="3080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482" connectionId="3513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ExternalData_575" connectionId="3616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ExternalData_166" connectionId="1914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643" connectionId="783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817" connectionId="3885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ExternalData_126" connectionId="147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1949" connectionId="2245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21" connectionId="4115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ExternalData_1355" connectionId="1586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ExternalData_1212" connectionId="1428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ExternalData_640" connectionId="3688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892" connectionId="1059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47" connectionId="233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09" connectionId="301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ExternalData_1365" connectionId="1597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ExternalData_79" connectionId="384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ExternalData_483" connectionId="351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1021" connectionId="24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741" connectionId="892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ExternalData_911" connectionId="3990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249" connectionId="346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1588" connectionId="1844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ExternalData_2677" connectionId="305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46" connectionId="347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50" connectionId="525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1838" connectionId="212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ExternalData_2451" connectionId="2804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ExternalData_2529" connectionId="2890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517" connectionId="643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ExternalData_1855" connectionId="2141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516" connectionId="642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1493" connectionId="1739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ExternalData_2222" connectionId="2550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ExternalData_2694" connectionId="3073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360" connectionId="470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ExternalData_1781" connectionId="2059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ExternalData_467" connectionId="3496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ExternalData_850" connectionId="3921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363" connectionId="473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ExternalData_2767" connectionId="3154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ExternalData_1251" connectionId="1471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598" connectionId="3641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030" connectionId="33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ExternalData_2155" connectionId="2475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ExternalData_161" connectionId="1859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ExternalData_868" connectionId="3941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ExternalData_2180" connectionId="2502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1409" connectionId="164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ExternalData_671" connectionId="372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tiEsterni_8" connectionId="4108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223" connectionId="31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ExternalData_1058" connectionId="125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94" connectionId="1013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ExternalData_2181" connectionId="2504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ExternalData_2763" connectionId="3150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ExternalData_2531" connectionId="2893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2680" connectionId="305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ExternalData_1010" connectionId="1203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428" connectionId="54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ExternalData_287" connectionId="325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2797" connectionId="3187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863" connectionId="1027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365" connectionId="47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ExternalData_2616" connectionId="2987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454" connectionId="574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ExternalData_2822" connectionId="3216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ExternalData_2163" connectionId="2484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ExternalData_1879" connectionId="2167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ExternalData_2555" connectionId="2919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ExternalData_371" connectionId="3390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379" connectionId="490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445" connectionId="56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ExternalData_1746" connectionId="2020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688" connectionId="83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16" connectionId="1747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ExternalData_947" connectionId="4029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59" connectionId="624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ExternalData_365" connectionId="3383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ExternalData_398" connectionId="3419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886" connectionId="1052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340" connectionId="335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ExternalData_1188" connectionId="1400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ExternalData_1266" connectionId="1487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767" connectionId="920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ExternalData_600" connectionId="3643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ExternalData_2067" connectionId="2377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ExternalData_631" connectionId="3679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629" connectionId="3676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ExternalData_811" connectionId="3879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ExternalData_2358" connectionId="2700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49" connectionId="513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ExternalData_2736" connectionId="312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117" connectionId="89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ExternalData_1956" connectionId="2253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ExternalData_1642" connectionId="1905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1095" connectionId="105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177" connectionId="26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ExternalData_2159" connectionId="2479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983" connectionId="1160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531" connectionId="659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ExternalData_1663" connectionId="1928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555" connectionId="685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ExternalData_1102" connectionId="1306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ExternalData_1239" connectionId="1457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ExternalData_906" connectionId="398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ExternalData_1038" connectionId="1234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ExternalData_2069" connectionId="2379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613" connectionId="750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688" connectionId="3741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ExternalData_548" connectionId="358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ExternalData_409" connectionId="3432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ExternalData_1980" connectionId="2279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ExternalData_789" connectionId="3853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ExternalData_1574" connectionId="1829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625" connectionId="763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ExternalData_1639" connectionId="190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ExternalData_2834" connectionId="3229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ExternalData_1515" connectionId="176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ExternalData_584" connectionId="3626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1067" connectionId="74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543" connectionId="672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ExternalData_1069" connectionId="1268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286" connectionId="387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616" connectionId="753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ExternalData_2625" connectionId="2997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ExternalData_2174" connectionId="2496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ExternalData_2447" connectionId="2799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ExternalData_1834" connectionId="2118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ExternalData_1258" connectionId="1478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716" connectionId="864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ExternalData_2212" connectionId="2539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ExternalData_1986" connectionId="2286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ExternalData_18" connectionId="1969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485" connectionId="607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ExternalData_1627" connectionId="1888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ExternalData_1113" connectionId="1318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ExternalData_2871" connectionId="3270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ExternalData_1007" connectionId="1200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ExternalData_1692" connectionId="1960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ExternalData_1014" connectionId="1208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ExternalData_232" connectionId="2648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833" connectionId="99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ExternalData_1876" connectionId="216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ExternalData_2367" connectionId="2710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230" connectionId="326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ExternalData_114" connectionId="1337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ExternalData_2817" connectionId="3210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762" connectionId="915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341" connectionId="449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ExternalData_610" connectionId="3655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ExternalData_1033" connectionId="1229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521" connectionId="648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789" connectionId="94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ExternalData_1061" connectionId="1260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ExternalData_260" connectionId="2958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ExternalData_282" connectionId="3203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ExternalData_570" connectionId="3610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ExternalData_181" connectionId="2081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ExternalData_2006" connectionId="2310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ExternalData_1806" connectionId="2087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389" connectionId="501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ExternalData_1160" connectionId="1369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ExternalData_1348" connectionId="1578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ExternalData_1032" connectionId="1228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264" connectionId="363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ExternalData_2482" connectionId="2838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ExternalData_2011" connectionId="2316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ExternalData_2760" connectionId="3146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ExternalData_1675" connectionId="1941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527" connectionId="65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ExternalData_2252" connectionId="2583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ExternalData_1631" connectionId="1893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959" connectionId="1133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ExternalData_1362" connectionId="159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ExternalData_474" connectionId="3504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934" connectionId="1106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ExternalData_579" connectionId="3620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ExternalData_276" connectionId="313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ExternalData_539" connectionId="3576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378" connectionId="489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ExternalData_130" connectionId="151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122" connectionId="145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ExternalData_2027" connectionId="2333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ExternalData_2762" connectionId="3149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ExternalData_1002" connectionId="1195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ExternalData_2230" connectionId="2558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ExternalData_1798" connectionId="207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ExternalData_349" connectionId="3365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ExternalData_839" connectionId="3909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ExternalData_859" connectionId="3931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ExternalData_684" connectionId="3737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2597" connectionId="2965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ExternalData_726" connectionId="3784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ExternalData_1808" connectionId="2089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ExternalData_923" connectionId="4003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ExternalData_1498" connectionId="1744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ExternalData_885" connectionId="3960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ExternalData_730" connectionId="378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ExternalData_969" connectionId="4053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ExternalData_352" connectionId="3369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ExternalData_2497" connectionId="285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342" connectionId="450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ExternalData_2164" connectionId="2485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ExternalData_344" connectionId="3360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ExternalData_1440" connectionId="1680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ExternalData_1970" connectionId="2268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847" connectionId="1009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ExternalData_487" connectionId="351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ExternalData_115" connectionId="1348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ExternalData_139" connectionId="1614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295" connectionId="397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ExternalData_876" connectionId="3950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ExternalData_1021" connectionId="1216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ExternalData_27" connectionId="2969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632" connectionId="771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ExternalData_63" connectionId="3667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ExternalData_1877" connectionId="2165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ExternalData_1578" connectionId="1833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ExternalData_2815" connectionId="3208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ExternalData_1805" connectionId="2086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ExternalData_675" connectionId="3727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1131" connectionId="146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ExternalData_956" connectionId="4039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348" connectionId="456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ExternalData_2661" connectionId="3037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ExternalData_271" connectionId="3081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314" connectionId="419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102" connectionId="1102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ExternalData_711" connectionId="3768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ExternalData_1037" connectionId="1233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ExternalData_589" connectionId="3631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ExternalData_2246" connectionId="2576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ExternalData_2416" connectionId="276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ExternalData_249" connectionId="2836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298" connectionId="400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ExternalData_331" connectionId="3346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ExternalData_2390" connectionId="2735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_2798" connectionId="3188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ExternalData_522" connectionId="3558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ExternalData_437" connectionId="3463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ExternalData_753" connectionId="3814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ExternalData_1214" connectionId="1430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ExternalData_19" connectionId="2080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1070" connectionId="77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703" connectionId="849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ExternalData_1608" connectionId="1867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ExternalData_478" connectionId="3508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960" connectionId="1134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ExternalData_601" connectionId="3646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791" connectionId="947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ExternalData_509" connectionId="3543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ExternalData_2165" connectionId="2486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1106" connectionId="117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ExternalData_2518" connectionId="2878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ExternalData_34" connectionId="3345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ExternalData_234" connectionId="2670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ExternalData_2623" connectionId="2995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ExternalData_1994" connectionId="2295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657" connectionId="798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ExternalData_2347" connectionId="2688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605" connectionId="740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ExternalData_928" connectionId="4008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ExternalData_1958" connectionId="2255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1154" connectionId="170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ExternalData_1530" connectionId="1780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ExternalData_569" connectionId="3609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ExternalData_1561" connectionId="1815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ExternalData_1357" connectionId="1588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ExternalData_388" connectionId="3408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ExternalData_136" connectionId="1581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905" connectionId="1073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682" connectionId="826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ExternalData_945" connectionId="4027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996" connectionId="1174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ExternalData_1869" connectionId="2156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455" connectionId="575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ExternalData_346" connectionId="3362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968" connectionId="114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ExternalData_1878" connectionId="2166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ExternalData_2598" connectionId="2966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ExternalData_2247" connectionId="2577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tiEsterni_9" connectionId="4109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ExternalData_2879" connectionId="3278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ExternalData_189" connectionId="2169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ExternalData_1374" connectionId="1607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ExternalData_1953" connectionId="2250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ExternalData_2548" connectionId="2911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ExternalData_1349" connectionId="1579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ExternalData_1062" connectionId="1261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ExternalData_1738" connectionId="2011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ExternalData_616" connectionId="3662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ExternalData_528" connectionId="3564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ExternalData_2704" connectionId="3085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ExternalData_607" connectionId="3652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ExternalData_623" connectionId="3670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tiEsterni_20" connectionId="4101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ExternalData_2126" connectionId="2443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ExternalData_9" connectionId="3866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740" connectionId="890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ExternalData_879" connectionId="395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ExternalData_2875" connectionId="3274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ExternalData_1205" connectionId="1420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1147" connectionId="147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ExternalData_2128" connectionId="2445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ExternalData_2753" connectionId="3139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ExternalData_1163" connectionId="1373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284" connectionId="385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306" connectionId="409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621" connectionId="759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ExternalData_2640" connectionId="3013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ExternalData_2593" connectionId="2961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634" connectionId="773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ExternalData_736" connectionId="3795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ExternalData_1301" connectionId="1527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ExternalData_2287" connectionId="262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ExternalData_2761" connectionId="3148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975" connectionId="115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ExternalData_961" connectionId="4045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ExternalData_1077" connectionId="127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421" connectionId="538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ExternalData_2889" connectionId="3289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ExternalData_1483" connectionId="1728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473" connectionId="595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269" connectionId="368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ExternalData_1979" connectionId="2278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ExternalData_893" connectionId="3969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995" connectionId="1173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ExternalData_618" connectionId="3664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ExternalData_2328" connectionId="2667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ExternalData_1703" connectionId="1973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ExternalData_1460" connectionId="1702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615" connectionId="752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ExternalData_1636" connectionId="1898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ExternalData_15" connectionId="1636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1007" connectionId="1186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ExternalData_2591" connectionId="2959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ExternalData_1702" connectionId="1972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1058" connectionId="64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ExternalData_680" connectionId="3732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ExternalData_2419" connectionId="2768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ExternalData_2873" connectionId="3272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438" connectionId="556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ExternalData_2547" connectionId="2910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ExternalData_648" connectionId="3697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ExternalData_1554" connectionId="1807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ExternalData_2248" connectionId="2578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ExternalData_2236" connectionId="2565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338" connectionId="445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ExternalData_1464" connectionId="1707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268" connectionId="367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ExternalData_288" connectionId="3269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ExternalData_2235" connectionId="2564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ExternalData_1289" connectionId="151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ExternalData_954" connectionId="4037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ExternalData_1572" connectionId="1827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ExternalData_435" connectionId="3461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323" connectionId="429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1118" connectionId="131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ExternalData_1318" connectionId="1545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ExternalData_2404" connectionId="275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ExternalData_2154" connectionId="2474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ExternalData_2278" connectionId="2611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ExternalData_2558" connectionId="2922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ExternalData_1673" connectionId="1939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1097" connectionId="107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ExternalData_1161" connectionId="1371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0" connectionId="4114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ExternalData_1" connectionId="1190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ExternalData_2214" connectionId="2541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620" connectionId="757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ExternalData_2142" connectionId="2461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515" connectionId="641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ExternalData_1329" connectionId="1557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ExternalData_2266" connectionId="2598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653" connectionId="794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ExternalData_2059" connectionId="2368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ExternalData_1787" connectionId="2065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496" connectionId="619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ExternalData_1325" connectionId="1553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ExternalData_1247" connectionId="1466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979" connectionId="1155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ExternalData_929" connectionId="4009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ExternalData_61" connectionId="3645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1150" connectionId="165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ExternalData_2613" connectionId="2984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tiEsterni_16" connectionId="4096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ExternalData_1475" connectionId="1719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ExternalData_806" connectionId="3873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ExternalData_934" connectionId="4015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560" connectionId="690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ExternalData_2224" connectionId="2552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ExternalData_1701" connectionId="1971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196" connectionId="287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ExternalData_353" connectionId="3370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ExternalData_2576" connectionId="2942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ExternalData_2113" connectionId="2429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ExternalData_1536" connectionId="1787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ExternalData_1659" connectionId="1923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ExternalData_2735" connectionId="3119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ExternalData_2127" connectionId="2444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ExternalData_2286" connectionId="2620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ExternalData_1830" connectionId="2113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ExternalData_2081" connectionId="2393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ExternalData_214" connectionId="2448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ExternalData_2139" connectionId="2457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800" connectionId="956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ExternalData_147" connectionId="170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ExternalData_2716" connectionId="3098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ExternalData_763" connectionId="3825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ExternalData_1259" connectionId="1479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115" connectionId="67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ExternalData_375" connectionId="3394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ExternalData_1976" connectionId="2275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ExternalData_164" connectionId="1892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ExternalData_526" connectionId="3562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ExternalData_310" connectionId="3322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ExternalData_505" connectionId="3539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152" connectionId="239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ExternalData_1558" connectionId="1811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ExternalData_1194" connectionId="1407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ExternalData_974" connectionId="4059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ExternalData_302" connectionId="3314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ExternalData_1780" connectionId="2057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ExternalData_971" connectionId="4056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608" connectionId="743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ExternalData_2775" connectionId="3163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ExternalData_1928" connectionId="2222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ExternalData_1150" connectionId="1358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ExternalData_942" connectionId="4024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ExternalData_2337" connectionId="2677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575" connectionId="707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ExternalData_1933" connectionId="2228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ExternalData_2022" connectionId="2328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ExternalData_1098" connectionId="1300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ExternalData_2498" connectionId="2855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ExternalData_816" connectionId="3884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ExternalData_1672" connectionId="1938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ExternalData_1369" connectionId="1601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849" connectionId="1011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ExternalData_361" connectionId="3379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ExternalData_1923" connectionId="2217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ExternalData_1117" connectionId="1322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ExternalData_1525" connectionId="1775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ExternalData_1339" connectionId="1568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ExternalData_1467" connectionId="1710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ExternalData_2709" connectionId="3090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ExternalData_2255" connectionId="2586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ExternalData_1732" connectionId="2005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ExternalData_2169" connectionId="2490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ExternalData_1779" connectionId="2056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ExternalData_2621" connectionId="2993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ExternalData_1186" connectionId="1398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ExternalData_2111" connectionId="2427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36" connectionId="369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825" connectionId="985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ExternalData_852" connectionId="3924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1166" connectionId="18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146" connectionId="232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ExternalData_1696" connectionId="1964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ExternalData_354" connectionId="3371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ExternalData_2351" connectionId="2693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ExternalData_2605" connectionId="2975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25" connectionId="178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ExternalData_2615" connectionId="2986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78" connectionId="835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ExternalData_201" connectionId="2304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ExternalData_1271" connectionId="1493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ExternalData_1556" connectionId="1809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ExternalData_1000" connectionId="4087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ExternalData_1509" connectionId="1757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1056" connectionId="62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ExternalData_1312" connectionId="1539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ExternalData_285" connectionId="3236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ExternalData_1570" connectionId="1824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54" connectionId="569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ExternalData_2226" connectionId="2554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ExternalData_2125" connectionId="2442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ExternalData_417" connectionId="3441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ExternalData_1426" connectionId="1665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ExternalData_122" connectionId="1426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ExternalData_196" connectionId="224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ExternalData_995" connectionId="4082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ExternalData_531" connectionId="3568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ExternalData_1484" connectionId="1729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68" connectionId="724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434" connectionId="552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2785" connectionId="3174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ExternalData_1891" connectionId="2181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900" connectionId="1067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ExternalData_1978" connectionId="2277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577" connectionId="709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ExternalData_1065" connectionId="1264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ExternalData_2772" connectionId="3160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231" connectionId="327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172" connectionId="261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ExternalData_1048" connectionId="124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ExternalData_1760" connectionId="2035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820" connectionId="979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557" connectionId="687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880" connectionId="1045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ExternalData_2333" connectionId="2673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ExternalData_2369" connectionId="2712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606" connectionId="741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ExternalData_2057" connectionId="2366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ExternalData_411" connectionId="3435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1180" connectionId="198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ExternalData_1815" connectionId="2097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ExternalData_2245" connectionId="2575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497" connectionId="620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ExternalData_773" connectionId="3836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ExternalData_1350" connectionId="1580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519" connectionId="645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ExternalData_1903" connectionId="2195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ExternalData_1679" connectionId="1945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ExternalData_2814" connectionId="3207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ExternalData_909" connectionId="3987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88" connectionId="94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584" connectionId="717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ExternalData_662" connectionId="3713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ExternalData_1436" connectionId="1676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ExternalData_2895" connectionId="3296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ExternalData_1807" connectionId="2088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391" connectionId="504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ExternalData_2361" connectionId="2704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ExternalData_2514" connectionId="2874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ExternalData_1579" connectionId="1834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ExternalData_1512" connectionId="1761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53" connectionId="558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55" connectionId="580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1775" connectionId="2052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ExternalData_2494" connectionId="2851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ExternalData_330" connectionId="3344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404" connectionId="518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ExternalData_2331" connectionId="2671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ExternalData_2771" connectionId="3159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ExternalData_1725" connectionId="1997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826" connectionId="986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ExternalData_999" connectionId="4086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233" connectionId="329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ExternalData_904" connectionId="3982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ExternalData_1605" connectionId="186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743" connectionId="894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ExternalData_1256" connectionId="1476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ExternalData_2406" connectionId="2754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ExternalData_1020" connectionId="121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70" connectionId="747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ExternalData_188" connectionId="2158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ExternalData_493" connectionId="3525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ExternalData_2240" connectionId="2569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1078" connectionId="86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491" connectionId="614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ExternalData_431" connectionId="3457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ExternalData_1017" connectionId="1211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ExternalData_2472" connectionId="2827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ExternalData_1012" connectionId="1206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ExternalData_1451" connectionId="1693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ExternalData_427" connectionId="3452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ExternalData_2552" connectionId="2916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ExternalData_1600" connectionId="1857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416" connectionId="532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ExternalData_2520" connectionId="2880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ExternalData_1172" connectionId="1383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556" connectionId="686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1155" connectionId="171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ExternalData_1479" connectionId="1723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ExternalData_1870" connectionId="2157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ExternalData_257" connectionId="2925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183" connectionId="202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ExternalData_158" connectionId="1825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ExternalData_900" connectionId="3976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ExternalData_1652" connectionId="1916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853" connectionId="1016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ExternalData_1273" connectionId="1495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ExternalData_586" connectionId="3628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ExternalData_116" connectionId="1359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ExternalData_896" connectionId="3972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ExternalData_2366" connectionId="2709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ExternalData_2727" connectionId="3110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ExternalData_174" connectionId="2003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ExternalData_1793" connectionId="2072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ExternalData_1981" connectionId="2281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411" connectionId="527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221" connectionId="316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ExternalData_871" connectionId="3945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ExternalData_953" connectionId="4036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ExternalData_1047" connectionId="1244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ExternalData_2228" connectionId="2556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ExternalData_1235" connectionId="1453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170" connectionId="259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865" connectionId="1029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ExternalData_1346" connectionId="1576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715" connectionId="863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ExternalData_57" connectionId="3600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ExternalData_915" connectionId="3994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ExternalData_2225" connectionId="2553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ExternalData_2395" connectionId="2741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ExternalData_2545" connectionId="2908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272" connectionId="372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ExternalData_2058" connectionId="2367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339" connectionId="446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ExternalData_766" connectionId="3828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ExternalData_77" connectionId="3822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1010" connectionId="1189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ExternalData_562" connectionId="3602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ExternalData_367" connectionId="3385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ExternalData_1827" connectionId="2110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ExternalData_1684" connectionId="1951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ExternalData_2533" connectionId="2895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ExternalData_2233" connectionId="2562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829" connectionId="989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ExternalData_1783" connectionId="2061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ExternalData_252" connectionId="2870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484" connectionId="606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1040" connectionId="44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ExternalData_2318" connectionId="2656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872" connectionId="1037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ExternalData_1847" connectionId="2132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ExternalData_1293" connectionId="1517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tiEsterni_17" connectionId="4097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ExternalData_1789" connectionId="2067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ExternalData_1063" connectionId="1262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118" connectionId="100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ExternalData_913" connectionId="3992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ExternalData_2898" connectionId="3299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61" connectionId="647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ExternalData_1137" connectionId="1344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ExternalData_963" connectionId="4047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423" connectionId="540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ExternalData_1756" connectionId="2031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ExternalData_758" connectionId="3819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ExternalData_869" connectionId="3942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659" connectionId="800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891" connectionId="1058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ExternalData_2121" connectionId="2438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ExternalData_2892" connectionId="3293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ExternalData_2532" connectionId="2894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ExternalData_1276" connectionId="1498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ExternalData_1309" connectionId="1535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604" connectionId="739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239" connectionId="335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663" connectionId="805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ExternalData_1818" connectionId="2100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ExternalData_2825" connectionId="3219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ExternalData_228" connectionId="2603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tiEsterni_2" connectionId="4089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320" connectionId="426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760" connectionId="912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ExternalData_744" connectionId="3804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ExternalData_67" connectionId="3711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ExternalData_1220" connectionId="1436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ExternalData_155" connectionId="1792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ExternalData_1719" connectionId="1990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ExternalData_1759" connectionId="2034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ExternalData_686" connectionId="3739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ExternalData_1490" connectionId="1735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ExternalData_873" connectionId="3947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ExternalData_1669" connectionId="1934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ExternalData_1643" connectionId="1906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472" connectionId="594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617" connectionId="754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778" connectionId="932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ExternalData_2675" connectionId="3052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121" connectionId="134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ExternalData_2670" connectionId="3046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163" connectionId="251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ExternalData_1743" connectionId="2017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ExternalData_399" connectionId="3420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26" connectionId="258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474" connectionId="596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ExternalData_918" connectionId="3997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101" connectionId="1091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ExternalData_1846" connectionId="2131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ExternalData_787" connectionId="3851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ExternalData_1232" connectionId="1450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ExternalData_2850" connectionId="3246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ExternalData_882" connectionId="3957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ExternalData_1059" connectionId="1257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359" connectionId="468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ExternalData_547" connectionId="3585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ExternalData_350" connectionId="3366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ExternalData_1125" connectionId="1331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ExternalData_1378" connectionId="1611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844" connectionId="1006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690" connectionId="834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400" connectionId="514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ExternalData_663" connectionId="3714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ExternalData_760" connectionId="3821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ExternalData_148" connectionId="1714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ExternalData_1226" connectionId="1443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ExternalData_453" connectionId="3481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ExternalData_1401" connectionId="1638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ExternalData_2876" connectionId="3275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ExternalData_1347" connectionId="1577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725" connectionId="874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ExternalData_14" connectionId="152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ExternalData_1844" connectionId="2129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ExternalData_2700" connectionId="3079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ExternalData_1772" connectionId="2049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1071" connectionId="79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ExternalData_2409" connectionId="2757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ExternalData_1385" connectionId="1619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ExternalData_2884" connectionId="3284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ExternalData_208" connectionId="2381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ExternalData_2296" connectionId="2631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ExternalData_1820" connectionId="2102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ExternalData_216" connectionId="2470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664" connectionId="806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ExternalData_2581" connectionId="2948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1105" connectionId="116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ExternalData_378" connectionId="3397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ExternalData_980" connectionId="4065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180" connectionId="270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ExternalData_484" connectionId="3515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ExternalData_2851" connectionId="3248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ExternalData_1691" connectionId="1959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ExternalData_1044" connectionId="1241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ExternalData_1864" connectionId="2151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814" connectionId="973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ExternalData_64" connectionId="3678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ExternalData_1816" connectionId="2098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866" connectionId="1030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ExternalData_2539" connectionId="2901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ExternalData_830" connectionId="3899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830" connectionId="990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ExternalData_1321" connectionId="1549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881" connectionId="1047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ExternalData_251" connectionId="2859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ExternalData_720" connectionId="3777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328" connectionId="434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ExternalData_529" connectionId="356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ExternalData_1087" connectionId="1288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ExternalData_2459" connectionId="2812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ExternalData_2291" connectionId="2626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629" connectionId="767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792" connectionId="948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ExternalData_1919" connectionId="2212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ExternalData_2503" connectionId="2862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ExternalData_2837" connectionId="3232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ExternalData_2076" connectionId="2387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ExternalData_2872" connectionId="3271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ExternalData_560" connectionId="359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ExternalData_1562" connectionId="1816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ExternalData_2515" connectionId="2875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ExternalData_1504" connectionId="1752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ExternalData_2272" connectionId="2605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ExternalData_2399" connectionId="2745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ExternalData_1267" connectionId="1488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ExternalData_332" connectionId="3347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ExternalData_976" connectionId="4061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ExternalData_632" connectionId="3680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600" connectionId="734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ExternalData_1141" connectionId="1349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901" connectionId="1069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ExternalData_468" connectionId="3497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ExternalData_2568" connectionId="2933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911" connectionId="1081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ExternalData_1387" connectionId="1621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ExternalData_943" connectionId="4025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ExternalData_2104" connectionId="2419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ExternalData_502" connectionId="3536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691" connectionId="836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ExternalData_2522" connectionId="2883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ExternalData_2202" connectionId="2528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1075" connectionId="83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ExternalData_2335" connectionId="2675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ExternalData_2089" connectionId="2401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ExternalData_1689" connectionId="1956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ExternalData_1904" connectionId="2196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ExternalData_1829" connectionId="2112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1139" connectionId="154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ExternalData_2525" connectionId="2886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ExternalData_1752" connectionId="2027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ExternalData_187" connectionId="2147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_1459" connectionId="1701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ExternalData_1968" connectionId="2266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ExternalData_2339" connectionId="2679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ExternalData_2439" connectionId="2790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926" connectionId="1097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ExternalData_2708" connectionId="3089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ExternalData_2253" connectionId="2584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1110" connectionId="121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33" connectionId="336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ExternalData_2056" connectionId="2365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ExternalData_2810" connectionId="3202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ExternalData_2427" connectionId="2777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852" connectionId="1015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742" connectionId="893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305" connectionId="408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ExternalData_1043" connectionId="1240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ExternalData_1099" connectionId="1301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ExternalData_275" connectionId="3125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888" connectionId="1054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160" connectionId="248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614" connectionId="751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11" connectionId="11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ExternalData_2102" connectionId="2417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ExternalData_1495" connectionId="1741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585" connectionId="718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ExternalData_2150" connectionId="2469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401" connectionId="515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ExternalData_289" connectionId="3280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tiEsterni_14" connectionId="4094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ExternalData_654" connectionId="3704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ExternalData_1513" connectionId="1762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ExternalData_740" connectionId="3799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ExternalData_864" connectionId="3937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ExternalData_910" connectionId="3988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ExternalData_861" connectionId="3934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ExternalData_1326" connectionId="1554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ExternalData_899" connectionId="3975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ExternalData_1399" connectionId="1634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ExternalData_2415" connectionId="2764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ExternalData_1224" connectionId="1441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563" connectionId="694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483" connectionId="605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398" connectionId="511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ExternalData_692" connectionId="3746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79" connectionId="846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155" connectionId="242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912" connectionId="1082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ExternalData_54" connectionId="3567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ExternalData_2663" connectionId="3039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ExternalData_2599" connectionId="2967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ExternalData_2016" connectionId="2321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ExternalData_674" connectionId="3726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489" connectionId="611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ExternalData_1563" connectionId="1817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ExternalData_1285" connectionId="1508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ExternalData_2452" connectionId="2805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ExternalData_2691" connectionId="3070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ExternalData_553" connectionId="3592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ExternalData_634" connectionId="3682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ExternalData_481" connectionId="3512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ExternalData_1433" connectionId="1673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ExternalData_85" connectionId="3911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ExternalData_745" connectionId="3805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ExternalData_2413" connectionId="2762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ExternalData_1396" connectionId="1631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ExternalData_2724" connectionId="3107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ExternalData_91" connectionId="3978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ExternalData_1842" connectionId="2127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721" connectionId="870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ExternalData_2631" connectionId="3004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ExternalData_383" connectionId="3403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13" connectionId="214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ExternalData_342" connectionId="3358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ExternalData_1331" connectionId="1560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ExternalData_1921" connectionId="2215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ExternalData_197" connectionId="2258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ExternalData_1243" connectionId="1462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871" connectionId="1036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ExternalData_515" connectionId="3550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ExternalData_946" connectionId="4028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540" connectionId="668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ExternalData_2270" connectionId="2602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718" connectionId="866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723" connectionId="872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645" connectionId="785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ExternalData_381" connectionId="3401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ExternalData_1397" connectionId="1632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ExternalData_549" connectionId="3587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864" connectionId="1028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897" connectionId="1064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1053" connectionId="59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ExternalData_2846" connectionId="3242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1998" connectionId="2299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ExternalData_236" connectionId="2692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ExternalData_1591" connectionId="1848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ExternalData_2505" connectionId="2864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ExternalData_211" connectionId="2415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ExternalData_163" connectionId="1881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ExternalData_2739" connectionId="3123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1177" connectionId="195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ExternalData_1776" connectionId="2053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ExternalData_1839" connectionId="2123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1079" connectionId="87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ExternalData_537" connectionId="3574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ExternalData_2055" connectionId="2364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ExternalData_2874" connectionId="3273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ExternalData_1945" connectionId="2241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ExternalData_2635" connectionId="3008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ExternalData_1439" connectionId="1679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ExternalData_1507" connectionId="1755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ExternalData_2319" connectionId="2657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1019" connectionId="21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ExternalData_1736" connectionId="2009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697" connectionId="842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ExternalData_989" connectionId="4075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ExternalData_1210" connectionId="1425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712" connectionId="860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ExternalData_948" connectionId="4030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ExternalData_206" connectionId="2359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ExternalData_724" connectionId="3782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488" connectionId="610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ExternalData_2273" connectionId="2606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ExternalData_866" connectionId="3939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ExternalData_2008" connectionId="2312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ExternalData_2377" connectionId="2721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848" connectionId="1010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1085" connectionId="94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1015" connectionId="17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ExternalData_1727" connectionId="1999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ExternalData_2489" connectionId="2845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ExternalData_1717" connectionId="1988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317" connectionId="422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ExternalData_534" connectionId="3571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ExternalData_897" connectionId="3973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159" connectionId="246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246" connectionId="2803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ExternalData_2003" connectionId="2307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ExternalData_837" connectionId="3907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ExternalData_633" connectionId="3681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ExternalData_419" connectionId="3443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ExternalData_755" connectionId="3816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803" connectionId="960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ExternalData_2220" connectionId="2547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ExternalData_596" connectionId="3639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ExternalData_2485" connectionId="2841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717" connectionId="865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ExternalData_100" connectionId="4077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857" connectionId="1020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169" connectionId="257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ExternalData_554" connectionId="3593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744" connectionId="895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ExternalData_2636" connectionId="3009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ExternalData_1614" connectionId="1874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ExternalData_326" connectionId="3340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ExternalData_2105" connectionId="2420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ExternalData_1122" connectionId="1328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ExternalData_657" connectionId="3707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ExternalData_1090" connectionId="1291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ExternalData_1797" connectionId="2076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ExternalData_476" connectionId="3506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ExternalData_2241" connectionId="2571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ExternalData_1328" connectionId="1556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ExternalData_1474" connectionId="1718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1034" connectionId="38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ExternalData_1086" connectionId="1287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ExternalData_983" connectionId="4069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ExternalData_1782" connectionId="2060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ExternalData_2705" connectionId="3086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ExternalData_637" connectionId="3685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ExternalData_2" connectionId="1191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ExternalData_557" connectionId="3596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ExternalData_56" connectionId="3589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ExternalData_2668" connectionId="3044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514" connectionId="640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ExternalData_337" connectionId="3352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ExternalData_1609" connectionId="1868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969" connectionId="1144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ExternalData_178" connectionId="2047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ExternalData_527" connectionId="3563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ExternalData_1217" connectionId="1433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ExternalData_293" connectionId="3303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1160" connectionId="176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630" connectionId="768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ExternalData_221" connectionId="2526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ExternalData_865" connectionId="3938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ExternalData_886" connectionId="3961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ExternalData_24" connectionId="2636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349" connectionId="457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831" connectionId="992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32" connectionId="325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ExternalData_2549" connectionId="2912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ExternalData_2527" connectionId="2888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ExternalData_157" connectionId="1814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ExternalData_1858" connectionId="2144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ExternalData_1565" connectionId="1819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ExternalData_1157" connectionId="1366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1687" connectionId="1954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ExternalData_1911" connectionId="2204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14" connectionId="225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ExternalData_1261" connectionId="1482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1012" connectionId="14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1207" connectionId="1422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ExternalData_2719" connectionId="3101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ExternalData_1466" connectionId="1709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796" connectionId="952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ExternalData_619" connectionId="3665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ExternalData_1773" connectionId="2050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ExternalData_689" connectionId="3742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761" connectionId="914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ExternalData_2542" connectionId="2905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683" connectionId="827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574" connectionId="706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ExternalData_1674" connectionId="1940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498" connectionId="621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ExternalData_48" connectionId="3500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ExternalData_2198" connectionId="2522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ExternalData_2436" connectionId="2787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114" connectionId="56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356" connectionId="465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ExternalData_768" connectionId="3830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ExternalData_1310" connectionId="1536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ExternalData_1699" connectionId="1967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591" connectionId="725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tiEsterni_19" connectionId="4099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ExternalData_2509" connectionId="2868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ExternalData_1638" connectionId="1900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ExternalData_739" connectionId="3798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ExternalData_2745" connectionId="3130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ExternalData_742" connectionId="3802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ExternalData_841" connectionId="3912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ExternalData_2848" connectionId="3244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ExternalData_105" connectionId="1237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ExternalData_1723" connectionId="1995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ExternalData_2738" connectionId="3122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ExternalData_2516" connectionId="2876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ExternalData_2326" connectionId="2665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ExternalData_108" connectionId="1270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ExternalData_665" connectionId="3716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522" connectionId="649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ExternalData_2657" connectionId="3032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588" connectionId="721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ExternalData_6" connectionId="3533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481" connectionId="597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928" connectionId="1099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ExternalData_604" connectionId="3649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ExternalData_2686" connectionId="3064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ExternalData_756" connectionId="3817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ExternalData_754" connectionId="3815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ExternalData_1429" connectionId="1668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ExternalData_1567" connectionId="1821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ExternalData_2579" connectionId="2945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766" connectionId="919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ExternalData_1690" connectionId="1957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ExternalData_1298" connectionId="1522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ExternalData_699" connectionId="3753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494" connectionId="617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466" connectionId="587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ExternalData_225" connectionId="2570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ExternalData_2844" connectionId="3240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607" connectionId="742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381" connectionId="493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ExternalData_1937" connectionId="2232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337" connectionId="444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ExternalData_1292" connectionId="1516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477" connectionId="599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660" connectionId="801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966" connectionId="1141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ExternalData_1072" connectionId="1272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933" connectionId="1105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ExternalData_1634" connectionId="1896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843" connectionId="1005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1796" connectionId="2075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1925" connectionId="2219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ExternalData_2172" connectionId="2494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ExternalData_2168" connectionId="2489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961" connectionId="1136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ExternalData_357" connectionId="3374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ExternalData_1965" connectionId="2263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1096" connectionId="106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ExternalData_1465" connectionId="1708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ExternalData_1960" connectionId="2257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970" connectionId="4054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837" connectionId="998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ExternalData_84" connectionId="3900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651" connectionId="792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ExternalData_845" connectionId="3916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ExternalData_254" connectionId="2892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ExternalData_1434" connectionId="1674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ExternalData_683" connectionId="3736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ExternalData_1851" connectionId="2137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493" connectionId="616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ExternalData_408" connectionId="3431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ExternalData_556" connectionId="3595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ExternalData_2519" connectionId="2879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ExternalData_175" connectionId="2014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136" connectionId="221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ExternalData_1196" connectionId="1409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ExternalData_177" connectionId="2036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ExternalData_10" connectionId="3977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ExternalData_1948" connectionId="2244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711" connectionId="859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ExternalData_727" connectionId="3785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77" connectionId="824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ExternalData_2221" connectionId="2549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430" connectionId="548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105" connectionId="1135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ExternalData_792" connectionId="3857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877" connectionId="1042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ExternalData_2835" connectionId="3230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ExternalData_1762" connectionId="2038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ExternalData_2698" connectionId="3077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ExternalData_774" connectionId="3837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tiEsterni_5" connectionId="4105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ExternalData_1359" connectionId="1590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422" connectionId="539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ExternalData_1083" connectionId="1284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ExternalData_2434" connectionId="2785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ExternalData_862" connectionId="3935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ExternalData_540" connectionId="3577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ExternalData_2586" connectionId="2953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ExternalData_1473" connectionId="1717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1169" connectionId="186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201" connectionId="293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ExternalData_1496" connectionId="1742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ExternalData_2037" connectionId="2344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ExternalData_2047" connectionId="2355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520" connectionId="646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ExternalData_1143" connectionId="1351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ExternalData_372" connectionId="3391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ExternalData_2009" connectionId="2313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ExternalData_1875" connectionId="2163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ExternalData_525" connectionId="3561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ExternalData_2259" connectionId="2590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ExternalData_728" connectionId="3786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ExternalData_2191" connectionId="2515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836" connectionId="997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278" connectionId="3158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ExternalData_1913" connectionId="2206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ExternalData_1252" connectionId="1472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ExternalData_169" connectionId="1947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ExternalData_363" connectionId="3381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ExternalData_2442" connectionId="2794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ExternalData_152" connectionId="1759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ExternalData_1364" connectionId="1596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219" connectionId="313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ExternalData_694" connectionId="3748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ExternalData_829" connectionId="3898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ExternalData_1389" connectionId="1623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ExternalData_1299" connectionId="1523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2465" connectionId="2819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ExternalData_1610" connectionId="1869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ExternalData_2654" connectionId="3029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ExternalData_2699" connectionId="3078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649" connectionId="789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119" connectionId="111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ExternalData_2262" connectionId="2594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765" connectionId="918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ExternalData_49" connectionId="3511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ExternalData_1112" connectionId="1317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ExternalData_1416" connectionId="1654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ExternalData_1505" connectionId="1753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ExternalData_2308" connectionId="2645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226" connectionId="321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ExternalData_329" connectionId="3343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ExternalData_1916" connectionId="2209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204" connectionId="296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ExternalData_2017" connectionId="2322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ExternalData_2093" connectionId="2406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436" connectionId="554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186" connectionId="276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599" connectionId="733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ExternalData_578" connectionId="3619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ExternalData_2316" connectionId="2654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190" connectionId="281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ExternalData_2210" connectionId="2536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ExternalData_2702" connectionId="3083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ExternalData_1295" connectionId="1519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52" connectionId="547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ExternalData_2075" connectionId="2386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ExternalData_2780" connectionId="3168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ExternalData_1154" connectionId="1363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ExternalData_2861" connectionId="3259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ExternalData_1794" connectionId="2073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ExternalData_262" connectionId="2981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637" connectionId="776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ExternalData_1518" connectionId="1767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ExternalData_42" connectionId="3434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ExternalData_1975" connectionId="2274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ExternalData_432" connectionId="3458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ExternalData_2299" connectionId="2634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ExternalData_2551" connectionId="2915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ExternalData_678" connectionId="3730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ExternalData_595" connectionId="3638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ExternalData_723" connectionId="3781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ExternalData_926" connectionId="4006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222" connectionId="317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ExternalData_480" connectionId="3510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282" connectionId="383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ExternalData_979" connectionId="4064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229" connectionId="324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ExternalData_2157" connectionId="2477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145" connectionId="231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2718" connectionId="3100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ExternalData_2637" connectionId="3010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ExternalData_2867" connectionId="3265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639" connectionId="778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ExternalData_573" connectionId="3614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533" connectionId="661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770" connectionId="923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ExternalData_1360" connectionId="1591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ExternalData_2690" connectionId="3068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1277" connectionId="1499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ExternalData_652" connectionId="3702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1114" connectionId="127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ExternalData_808" connectionId="3875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1152" connectionId="168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ExternalData_50" connectionId="3522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144" connectionId="230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ExternalData_1942" connectionId="2238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1036" connectionId="40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82" connectionId="880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187" connectionId="277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ExternalData_1836" connectionId="2120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277" connectionId="377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ExternalData_2279" connectionId="2612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1119" connectionId="132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885" connectionId="1051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ExternalData_2869" connectionId="3267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ExternalData_296" connectionId="3306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ExternalData_2734" connectionId="3118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ExternalData_328" connectionId="3342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ExternalData_1166" connectionId="1376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ExternalData_1410" connectionId="1647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353" connectionId="462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ExternalData_1395" connectionId="1630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ExternalData_1171" connectionId="1382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ExternalData_1817" connectionId="2099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194" connectionId="285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ExternalData_1297" connectionId="1521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ExternalData_1225" connectionId="1442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ExternalData_2878" connectionId="3277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ExternalData_878" connectionId="3952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1997" connectionId="2298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942" connectionId="1115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ExternalData_297" connectionId="3307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ExternalData_1053" connectionId="1251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706" connectionId="852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ExternalData_2536" connectionId="2898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976" connectionId="1152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ExternalData_267" connectionId="3036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ExternalData_914" connectionId="3993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ExternalData_2271" connectionId="2604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ExternalData_2036" connectionId="2343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ExternalData_2167" connectionId="2488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982" connectionId="1159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486" connectionId="608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ExternalData_1162" connectionId="1372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27" connectionId="269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ExternalData_2421" connectionId="2771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ExternalData_1254" connectionId="1474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ExternalData_451" connectionId="3479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1072" connectionId="80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ExternalData_1564" connectionId="1818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ExternalData_823" connectionId="3892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ExternalData_2438" connectionId="2789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37" connectionId="380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ExternalData_38" connectionId="3389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965" connectionId="1140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ExternalData_2360" connectionId="2702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638" connectionId="3686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1087" connectionId="96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ExternalData_68" connectionId="3722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ExternalData_967" connectionId="4051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ExternalData_1129" connectionId="1335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ExternalData_1695" connectionId="1963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ExternalData_1874" connectionId="2162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ExternalData_870" connectionId="3943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ExternalData_2052" connectionId="2361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ExternalData_2288" connectionId="2622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ExternalData_55" connectionId="3578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ExternalData_154" connectionId="1781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ExternalData_2768" connectionId="3155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ExternalData_602" connectionId="3647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1164" connectionId="181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139" connectionId="224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453" connectionId="573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638" connectionId="777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ExternalData_269" connectionId="3058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ExternalData_1575" connectionId="1830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ExternalData_1871" connectionId="2159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835" connectionId="996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246" connectionId="343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ExternalData_80" connectionId="3855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ExternalData_2793" connectionId="3183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ExternalData_1060" connectionId="1258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ExternalData_891" connectionId="3967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ExternalData_2410" connectionId="2758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ExternalData_405" connectionId="3428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1151" connectionId="166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858" connectionId="1021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ExternalData_1969" connectionId="2267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ExternalData_2582" connectionId="2949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ExternalData_2429" connectionId="2779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ExternalData_2393" connectionId="2739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364" connectionId="474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ExternalData_698" connectionId="3752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899" connectionId="1066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ExternalData_982" connectionId="4068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ExternalData_387" connectionId="3407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393" connectionId="506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ExternalData_248" connectionId="2825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ExternalData_2504" connectionId="2863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ExternalData_1476" connectionId="1720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ExternalData_1734" connectionId="2007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ExternalData_2652" connectionId="3027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178" connectionId="267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ExternalData_924" connectionId="4004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589" connectionId="722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206" connectionId="298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ExternalData_2435" connectionId="2786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1049" connectionId="54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ExternalData_993" connectionId="4080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ExternalData_2496" connectionId="2853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ışVeri_2" connectionId="2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ExternalData_1366" connectionId="1598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ExternalData_2094" connectionId="2407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ExternalData_2717" connectionId="3099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506" connectionId="630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ExternalData_333" connectionId="3348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ExternalData_386" connectionId="3406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ExternalData_2486" connectionId="2842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ExternalData_594" connectionId="3637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ExternalData_2624" connectionId="2996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ExternalData_1296" connectionId="1520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ExternalData_81" connectionId="3867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ExternalData_1215" connectionId="1431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1136" connectionId="151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ExternalData_921" connectionId="4001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ExternalData_2689" connectionId="3067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ExternalData_1315" connectionId="1542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ExternalData_222" connectionId="2537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ExternalData_2119" connectionId="2435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ExternalData_1710" connectionId="1980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ExternalData_1081" connectionId="1282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ExternalData_749" connectionId="3809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ExternalData_901" connectionId="3979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ExternalData_2151" connectionId="2471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ExternalData_2301" connectionId="2638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ExternalData_2383" connectionId="2728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ExternalData_423" connectionId="3448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850" connectionId="1012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ExternalData_670" connectionId="3721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ExternalData_2466" connectionId="2820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ExternalData_88" connectionId="3944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12" connectionId="122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ExternalData_1200" connectionId="1413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915" connectionId="1085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276" connectionId="376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ExternalData_1714" connectionId="1985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ExternalData_1391" connectionId="1626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ExternalData_1681" connectionId="1948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ExternalData_649" connectionId="3698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ExternalData_1520" connectionId="1769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193" connectionId="284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1077" connectionId="85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1031" connectionId="35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312" connectionId="417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ExternalData_51" connectionId="3534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ExternalData_1183" connectionId="1395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ExternalData_191" connectionId="2192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ExternalData_1332" connectionId="1561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ExternalData_2779" connectionId="3167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369" connectionId="479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ExternalData_1306" connectionId="1532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ExternalData_132" connectionId="1537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504" connectionId="628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ExternalData_477" connectionId="3507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ExternalData_2417" connectionId="2766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236" connectionId="332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449" connectionId="568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460" connectionId="581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780" connectionId="934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2179" connectionId="2501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ExternalData_304" connectionId="3316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1052" connectionId="58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ExternalData_1307" connectionId="1533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ExternalData_747" connectionId="3807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ExternalData_1041" connectionId="1238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ExternalData_1922" connectionId="2216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458" connectionId="578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732" connectionId="882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ExternalData_1777" connectionId="2054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ExternalData_2290" connectionId="2624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ExternalData_2759" connectionId="3145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91" connectionId="980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133" connectionId="218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ExternalData_1907" connectionId="2199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987" connectionId="1164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ExternalData_1971" connectionId="2270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1063" connectionId="70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547" connectionId="676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ExternalData_2682" connectionId="3060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81" connectionId="869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ExternalData_793" connectionId="3858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ExternalData_1999" connectionId="2300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ExternalData_1446" connectionId="1687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ExternalData_1145" connectionId="1353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ExternalData_47" connectionId="3489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ExternalData_916" connectionId="3995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214" connectionId="308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ExternalData_1288" connectionId="1511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tiEsterni_15" connectionId="4095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ExternalData_1733" connectionId="2006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ExternalData_2564" connectionId="2929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211" connectionId="305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972" connectionId="1148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285" connectionId="386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818" connectionId="977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ExternalData_1208" connectionId="1423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ExternalData_2725" connectionId="3108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ExternalData_454" connectionId="3482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1157" connectionId="173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828" connectionId="988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ExternalData_2211" connectionId="2538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ExternalData_1353" connectionId="1584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ExternalData_144" connectionId="1670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1184" connectionId="203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ExternalData_2035" connectionId="2342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ExternalData_102" connectionId="1204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ExternalData_2115" connectionId="2431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ExternalData_1424" connectionId="1663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ExternalData_244" connectionId="2781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633" connectionId="772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ExternalData_1104" connectionId="1308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48" connectionId="502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ExternalData_1661" connectionId="1926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361" connectionId="471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ExternalData_1115" connectionId="1320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ExternalData_2883" connectionId="3283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ExternalData_542" connectionId="3580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ExternalData_1648" connectionId="1911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ExternalData_74" connectionId="3789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ExternalData_2743" connectionId="3128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234" connectionId="330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840" connectionId="1001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ExternalData_82" connectionId="3878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ExternalData_1477" connectionId="1721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ExternalData_1987" connectionId="2287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513" connectionId="639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ExternalData_992" connectionId="4079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ExternalData_347" connectionId="3363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ExternalData_1082" connectionId="1283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ExternalData_2758" connectionId="3144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ExternalData_457" connectionId="3485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674" connectionId="817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ExternalData_2649" connectionId="3023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tiEsterni_18" connectionId="4098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108" connectionId="1168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ExternalData_690" connectionId="3743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ExternalData_952" connectionId="4035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499" connectionId="622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1181" connectionId="199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ExternalData_280" connectionId="3180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ExternalData_2040" connectionId="2347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1172" connectionId="190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ExternalData_422" connectionId="3447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ExternalData_90" connectionId="3966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ExternalData_2019" connectionId="2324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733" connectionId="883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ExternalData_1633" connectionId="1895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ExternalData_172" connectionId="1981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2590" connectionId="2957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ExternalData_1358" connectionId="1589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ExternalData_762" connectionId="3824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ExternalData_1494" connectionId="1740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ExternalData_1275" connectionId="1497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1083" connectionId="92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564" connectionId="695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ExternalData_39" connectionId="3400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801" connectionId="958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ExternalData_857" connectionId="3929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ExternalData_1462" connectionId="1705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610" connectionId="745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ExternalData_2082" connectionId="2394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ExternalData_2744" connectionId="3129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ExternalData_1304" connectionId="1530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ExternalData_620" connectionId="3666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ExternalData_587" connectionId="3629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ExternalData_574" connectionId="3615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ExternalData_2182" connectionId="2505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29" connectionId="291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ExternalData_1637" connectionId="1899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ExternalData_472" connectionId="3502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ExternalData_628" connectionId="3675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444" connectionId="563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ExternalData_1902" connectionId="2194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ExternalData_810" connectionId="3877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ExternalData_2098" connectionId="2411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971" connectionId="1147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ExternalData_224" connectionId="2559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ExternalData_1901" connectionId="2193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ExternalData_2789" connectionId="3178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ExternalData_666" connectionId="3717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ExternalData_2079" connectionId="2390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ExternalData_2499" connectionId="2856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456" connectionId="576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ExternalData_2232" connectionId="2561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ExternalData_843" connectionId="3914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ışVeri_8" connectionId="8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ExternalData_2396" connectionId="2742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ExternalData_2556" connectionId="2920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ExternalData_2471" connectionId="2826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1170" connectionId="187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ExternalData_1415" connectionId="1653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ExternalData_2186" connectionId="2509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197" connectionId="288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247" connectionId="344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ExternalData_765" connectionId="3827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ExternalData_1721" connectionId="1993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ExternalData_2868" connectionId="3266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ExternalData_1405" connectionId="1642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1104" connectionId="115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93" connectionId="1002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ExternalData_2756" connectionId="3142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15" connectionId="236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ExternalData_1930" connectionId="2224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1186" connectionId="205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256" connectionId="354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ExternalData_2554" connectionId="2918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109" connectionId="1179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ExternalData_495" connectionId="3527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ExternalData_1545" connectionId="1797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1120" connectionId="133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ExternalData_2083" connectionId="2395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217" connectionId="311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132" connectionId="217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1003" connectionId="1182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951" connectionId="1125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355" connectionId="464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ExternalData_2051" connectionId="2360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ExternalData_2823" connectionId="3217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ExternalData_782" connectionId="3846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426" connectionId="543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291" connectionId="393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ExternalData_1983" connectionId="2283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ExternalData_719" connectionId="3776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ExternalData_1229" connectionId="1446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ExternalData_1571" connectionId="1826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ExternalData_295" connectionId="3305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978" connectionId="1154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ExternalData_1898" connectionId="2188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ExternalData_1110" connectionId="1314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ExternalData_160" connectionId="1847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1002" connectionId="1181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687" connectionId="831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1143" connectionId="159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ExternalData_247" connectionId="2814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869" connectionId="1033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ExternalData_2433" connectionId="2784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ExternalData_1790" connectionId="2068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903" connectionId="1071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ExternalData_2843" connectionId="3239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ExternalData_1712" connectionId="1983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ExternalData_1502" connectionId="1750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ExternalData_2114" connectionId="2430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936" connectionId="1108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ExternalData_303" connectionId="3315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ExternalData_2614" connectionId="2985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ExternalData_1964" connectionId="2262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ExternalData_2655" connectionId="3030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ExternalData_2782" connectionId="3171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ExternalData_1603" connectionId="1862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ExternalData_812" connectionId="3880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ExternalData_1769" connectionId="2045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2192" connectionId="2516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ExternalData_853" connectionId="3925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ExternalData_863" connectionId="3936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ExternalData_737" connectionId="3796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ExternalData_1189" connectionId="1401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ExternalData_935" connectionId="4016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75" connectionId="802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ExternalData_1920" connectionId="2213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ExternalData_1412" connectionId="1650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ExternalData_1097" connectionId="1299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822" connectionId="982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154" connectionId="241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ExternalData_1618" connectionId="1878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21" connectionId="2303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ExternalData_2437" connectionId="2788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713" connectionId="861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714" connectionId="3771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ExternalData_2475" connectionId="2830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ExternalData_1632" connectionId="1894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ExternalData_3" connectionId="2302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212" connectionId="306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ExternalData_872" connectionId="3946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ExternalData_2013" connectionId="2318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ExternalData_2833" connectionId="3228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788" connectionId="3852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ExternalData_334" connectionId="3349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171" connectionId="260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ExternalData_2213" connectionId="2540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ExternalData_695" connectionId="3749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ExternalData_1379" connectionId="1612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1129" connectionId="143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ExternalData_250" connectionId="2847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ExternalData_1109" connectionId="1313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921" connectionId="1092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ExternalData_1343" connectionId="1573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910" connectionId="1078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ExternalData_1228" connectionId="1445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ExternalData_2284" connectionId="2618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2103" connectionId="2418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111" connectionId="23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30" connectionId="303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ExternalData_1644" connectionId="1907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ExternalData_2882" connectionId="3282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ExternalData_2029" connectionId="2335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ExternalData_2068" connectionId="2378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301" connectionId="404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ExternalData_270" connectionId="3069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1193" connectionId="1406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35" connectionId="358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ExternalData_530" connectionId="3566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ExternalData_2388" connectionId="2733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1026" connectionId="29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tiEsterni_4" connectionId="4104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1020" connectionId="22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ExternalData_2368" connectionId="2711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ExternalData_2594" connectionId="2962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ExternalData_2380" connectionId="2724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ExternalData_2073" connectionId="2384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1202" connectionId="1417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ExternalData_1705" connectionId="1975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ExternalData_2658" connectionId="3033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148" connectionId="234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479" connectionId="601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ExternalData_2156" connectionId="2476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ExternalData_1731" connectionId="2004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ExternalData_917" connectionId="3996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1149" connectionId="1357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298" connectionId="3308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ExternalData_2467" connectionId="2821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1092" connectionId="102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ExternalData_555" connectionId="3594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737" connectionId="887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ExternalData_2737" connectionId="3121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2573" connectionId="2939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ExternalData_1977" connectionId="2276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ExternalData_2152" connectionId="2472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ExternalData_1989" connectionId="2289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446" connectionId="565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376" connectionId="487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ExternalData_2309" connectionId="2646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668" connectionId="810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ExternalData_2559" connectionId="2923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83" connectionId="891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ExternalData_2750" connectionId="3135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ExternalData_940" connectionId="4021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851" connectionId="1014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2" connectionId="10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ExternalData_2354" connectionId="2696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812" connectionId="971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ExternalData_1718" connectionId="1989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1035" connectionId="39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ExternalData_785" connectionId="3849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734" connectionId="3793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ExternalData_2407" connectionId="2755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ExternalData_2196" connectionId="2520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ExternalData_351" connectionId="3368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ExternalData_1622" connectionId="1883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1115" connectionId="128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260" connectionId="359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151" connectionId="1748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ExternalData_421" connectionId="3446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ExternalData_1191" connectionId="1404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ExternalData_2513" connectionId="2873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ExternalData_1587" connectionId="1843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923" connectionId="1094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ExternalData_1340" connectionId="1569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452" connectionId="572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ExternalData_2097" connectionId="2410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576" connectionId="708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ExternalData_998" connectionId="4085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ExternalData_2336" connectionId="2676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ExternalData_2778" connectionId="3166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1068" connectionId="75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ExternalData_1597" connectionId="1854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631" connectionId="770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ExternalData_309" connectionId="3321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150" connectionId="237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85" connectionId="913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1708" connectionId="1978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ExternalData_442" connectionId="3469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999" connectionId="1177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1832" connectionId="2116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790" connectionId="945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ExternalData_1248" connectionId="1467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854" connectionId="1017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1009" connectionId="1188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dosExternos_501" connectionId="625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ExternalData_1458" connectionId="1700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ExternalData_1287" connectionId="1510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302" connectionId="405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ExternalData_2310" connectionId="2647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289" connectionId="390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1162" connectionId="179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678" connectionId="821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467" connectionId="588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ExternalData_1377" connectionId="1610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ExternalData_2684" connectionId="3062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1168" connectionId="185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ExternalData_118" connectionId="1381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ExternalData_1253" connectionId="1473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ExternalData_1423" connectionId="1662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ExternalData_2567" connectionId="2932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ExternalData_1596" connectionId="1853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ExternalData_1152" connectionId="1361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566" connectionId="697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ExternalData_1899" connectionId="2189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701" connectionId="847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ExternalData_828" connectionId="3897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ExternalData_858" connectionId="3930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ExternalData_1481" connectionId="1726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952" connectionId="1126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624" connectionId="762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2304" connectionId="2641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764" connectionId="917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ExternalData_538" connectionId="3575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913" connectionId="1083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ExternalData_491" connectionId="3523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8" connectionId="857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ExternalData_2352" connectionId="2694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ExternalData_920" connectionId="3999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1093" connectionId="103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ExternalData_636" connectionId="3684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143" connectionId="229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ExternalData_796" connectionId="3861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689" connectionId="833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ExternalData_641" connectionId="3690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ExternalData_1449" connectionId="1690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ExternalData_2209" connectionId="2535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257" connectionId="355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661" connectionId="803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ExternalData_585" connectionId="3627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ExternalData_1821" connectionId="2104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ExternalData_2297" connectionId="2632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ExternalData_2574" connectionId="2940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ExternalData_1566" connectionId="1820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ExternalData_204" connectionId="2337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ExternalData_2280" connectionId="2613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ExternalData_1422" connectionId="1661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ExternalData_2344" connectionId="2685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ExternalData_1237" connectionId="1455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ExternalData_1741" connectionId="2015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dosExternos_45" connectionId="469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ExternalData_2839" connectionId="3234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ExternalData_60" connectionId="3633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tiEsterni_11" connectionId="4091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412" connectionId="528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ExternalData_319" connectionId="3332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ExternalData_415" connectionId="3439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1706" connectionId="1976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dosExternos_215" connectionId="309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964" connectionId="1139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dosExternos_652" connectionId="793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ExternalData_1700" connectionId="1968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981" connectionId="1158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dosExternos_502" connectionId="626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1059" connectionId="65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ExternalData_1164" connectionId="1374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ExternalData_1845" connectionId="2130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ExternalData_317" connectionId="3330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ExternalData_2565" connectionId="2930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ExternalData_2340" connectionId="2680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dosExternos_925" connectionId="1096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595" connectionId="729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287" connectionId="388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ExternalData_1655" connectionId="1919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358" connectionId="467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ExternalData_2688" connectionId="3066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ExternalData_2800" connectionId="3190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ExternalData_2021" connectionId="2327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1080" connectionId="88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ExternalData_659" connectionId="3709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ExternalData_2578" connectionId="2944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ExternalData_2173" connectionId="2495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1037" connectionId="41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DadosExternos_112" connectionId="34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ExternalData_1529" connectionId="1779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DadosExternos_693" connectionId="838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ExternalData_2887" connectionId="3287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ExternalData_2412" connectionId="2761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dosExternos_89" connectionId="957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ExternalData_98" connectionId="4055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ExternalData_1367" connectionId="1599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DadosExternos_873" connectionId="1038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ExternalData_2283" connectionId="2617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ExternalData_1547" connectionId="1799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ExternalData_240" connectionId="2736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DadosExternos_753" connectionId="905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dosExternos_705" connectionId="851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ExternalData_761" connectionId="3823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ExternalData_2769" connectionId="3156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ExternalData_932" connectionId="4013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ExternalData_2054" connectionId="2363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ExternalData_1709" connectionId="1979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ExternalData_2566" connectionId="2931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ExternalData_2386" connectionId="2731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ExternalData_506" connectionId="3540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ExternalData_315" connectionId="3328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ExternalData_2755" connectionId="3141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ExternalData_1073" connectionId="1273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DadosExternos_783" connectionId="938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DadosExternos_238" connectionId="334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ExternalData_2773" connectionId="3161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ExternalData_1722" connectionId="1994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ExternalData_1165" connectionId="1375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DadosExternos_281" connectionId="382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DadosExternos_662" connectionId="804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ExternalData_1335" connectionId="1564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DadosExternos_745" connectionId="896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ExternalData_2847" connectionId="3243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ExternalData_2234" connectionId="2563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DadosExternos_889" connectionId="1055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ExternalData_186" connectionId="2136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ExternalData_2510" connectionId="2869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ExternalData_1932" connectionId="2227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ExternalData_1972" connectionId="2271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ExternalData_395" connectionId="3416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DadosExternos_904" connectionId="1072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DadosExternos_42" connectionId="436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ExternalData_1848" connectionId="2133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ExternalData_2706" connectionId="3087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DadosExternos_944" connectionId="1117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DadosExternos_46" connectionId="480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ExternalData_1685" connectionId="1952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DışVeri_5" connectionId="5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ExternalData_2860" connectionId="3257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ExternalData_113" connectionId="1326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ExternalData_193" connectionId="2214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ExternalData_22" connectionId="2414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ExternalData_2032" connectionId="2339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ExternalData_1319" connectionId="1546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ExternalData_65" connectionId="3689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DadosExternos_667" connectionId="809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ExternalData_2267" connectionId="2599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ExternalData_2010" connectionId="2314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ExternalData_960" connectionId="4043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ExternalData_384" connectionId="3404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DadosExternos_648" connectionId="788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DadosExternos_622" connectionId="760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DadosExternos_334" connectionId="441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ExternalData_1884" connectionId="2173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ExternalData_2237" connectionId="2566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ExternalData_2710" connectionId="3091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ExternalData_1957" connectionId="2254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ExternalData_171" connectionId="1970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DadosExternos_748" connectionId="899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ExternalData_176" connectionId="2025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ExternalData_1768" connectionId="2044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ExternalData_2096" connectionId="2409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ExternalData_2332" connectionId="2672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ExternalData_590" connectionId="3632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DadosExternos_1159" connectionId="175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ExternalData_2713" connectionId="3095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DadosExternos_902" connectionId="1070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ExternalData_1500" connectionId="1746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ExternalData_955" connectionId="4038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DadosExternos_1102" connectionId="113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ExternalData_903" connectionId="3981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ExternalData_12" connectionId="1303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ExternalData_223" connectionId="2548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ExternalData_1182" connectionId="1394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DadosExternos_110" connectionId="12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ExternalData_2676" connectionId="3053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ExternalData_2229" connectionId="2557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DadosExternos_1101" connectionId="112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DadosExternos_465" connectionId="586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ExternalData_1660" connectionId="1924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ExternalData_99" connectionId="4066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ExternalData_1924" connectionId="2218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ExternalData_2024" connectionId="2330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ExternalData_58" connectionId="3611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ExternalData_2432" connectionId="2783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ExternalData_2411" connectionId="2760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DadosExternos_336" connectionId="443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ExternalData_2275" connectionId="2608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DadosExternos_450" connectionId="570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DadosExternos_161" connectionId="249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ExternalData_1455" connectionId="1697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DadosExternos_162" connectionId="250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ExternalData_1314" connectionId="1541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ExternalData_1860" connectionId="2146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ExternalData_1128" connectionId="1334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ExternalData_2693" connectionId="3072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ExternalData_1142" connectionId="1350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ExternalData_591" connectionId="3634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ExternalData_1950" connectionId="2246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ExternalData_141" connectionId="1637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ExternalData_1929" connectionId="2223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DadosExternos_612" connectionId="749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ExternalData_345" connectionId="3361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ExternalData_364" connectionId="3382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ExternalData_1488" connectionId="1733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ExternalData_2488" connectionId="2844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ExternalData_1814" connectionId="2096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DadosExternos_1111" connectionId="124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ExternalData_2199" connectionId="2523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ExternalData_1866" connectionId="2153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DadosExternos_243" connectionId="340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DadosExternos_69" connectionId="735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ExternalData_991" connectionId="4078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ExternalData_996" connectionId="4083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ExternalData_804" connectionId="3871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ExternalData_1582" connectionId="1838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ExternalData_1105" connectionId="1309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ExternalData_2092" connectionId="2405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ExternalData_2791" connectionId="3181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ExternalData_2671" connectionId="3048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ExternalData_1640" connectionId="1902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ExternalData_701" connectionId="3757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DadosExternos_396" connectionId="509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ExternalData_255" connectionId="2903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DadosExternos_368" connectionId="478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ExternalData_770" connectionId="3832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DadosExternos_468" connectionId="589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ExternalData_1952" connectionId="2249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ExternalData_667" connectionId="3718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DadosExternos_763" connectionId="916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ExternalData_2881" connectionId="3281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DadosExternos_192" connectionId="283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ExternalData_2118" connectionId="2434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ExternalData_1914" connectionId="2207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ExternalData_2891" connectionId="3292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ExternalData_2219" connectionId="2546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ExternalData_1009" connectionId="1202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ExternalData_356" connectionId="3373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DadosExternos_245" connectionId="342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ExternalData_2265" connectionId="2597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ExternalData_215" connectionId="2459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ExternalData_2692" connectionId="3071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ExternalData_439" connectionId="3465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DadosExternos_747" connectionId="898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ExternalData_461" connectionId="3490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ExternalData_1810" connectionId="2091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DadosExternos_300" connectionId="403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ExternalData_2070" connectionId="2380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ExternalData_1419" connectionId="1657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DadosExternos_644" connectionId="784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DadosExternos_448" connectionId="567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DadosExternos_439" connectionId="557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ExternalData_681" connectionId="3734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ExternalData_1630" connectionId="1891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ExternalData_1264" connectionId="1485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ExternalData_2880" connectionId="3279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ExternalData_1245" connectionId="1464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ExternalData_434" connectionId="3460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ExternalData_2457" connectionId="2810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ExternalData_2679" connectionId="3056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DadosExternos_752" connectionId="904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ExternalData_2534" connectionId="2896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DadosExternos_482" connectionId="604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ExternalData_656" connectionId="3706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ExternalData_1195" connectionId="1408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ExternalData_1910" connectionId="2202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DadosExternos_275" connectionId="375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DadosExternos_946" connectionId="1119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ExternalData_2638" connectionId="3011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DadosExternos_19" connectionId="4113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ExternalData_1045" connectionId="1242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ExternalData_2306" connectionId="2643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ExternalData_2894" connectionId="3295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ExternalData_2456" connectionId="2809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ExternalData_2342" connectionId="2683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ExternalData_2776" connectionId="3164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ExternalData_458" connectionId="3486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ExternalData_165" connectionId="1903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ExternalData_1749" connectionId="2023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ExternalData_1993" connectionId="2294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ExternalData_568" connectionId="3608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DadosExternos_199" connectionId="290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ExternalData_1213" connectionId="1429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DadosExternos_759" connectionId="911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ExternalData_854" connectionId="3926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DadosExternos_665" connectionId="807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DadosExternos_859" connectionId="1022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ExternalData_2204" connectionId="2530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ExternalData_977" connectionId="4062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DadosExternos_120" connectionId="123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DadosExternos_64" connectionId="680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ExternalData_107" connectionId="1259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ExternalData_2384" connectionId="2729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ExternalData_1482" connectionId="1727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ExternalData_2349" connectionId="2690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DadosExternos_476" connectionId="598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ExternalData_462" connectionId="3491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ExternalData_2217" connectionId="2544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ExternalData_2669" connectionId="3045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ExternalData_2610" connectionId="2980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ExternalData_722" connectionId="3780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ExternalData_1577" connectionId="1832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ExternalData_2311" connectionId="2649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DadosExternos_57" connectionId="602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DadosExternos_406" connectionId="520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ExternalData_119" connectionId="1392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ExternalData_1438" connectionId="1678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ExternalData_1236" connectionId="1454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ExternalData_635" connectionId="3683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ExternalData_184" connectionId="2114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DadosExternos_581" connectionId="714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DadosExternos_675" connectionId="818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ExternalData_2634" connectionId="3007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DadosExternos_546" connectionId="675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DadosExternos_1191" connectionId="210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ExternalData_407" connectionId="3430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ExternalData_1031" connectionId="1227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DadosExternos_938" connectionId="1110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DadosExternos_656" connectionId="797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ExternalData_2025" connectionId="2331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DadosExternos_1038" connectionId="42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DadosExternos_601" connectionId="736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DadosExternos_332" connectionId="439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ExternalData_1096" connectionId="1298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ExternalData_536" connectionId="3573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DadosExternos_296" connectionId="398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DışVeri_1" connectionId="1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DadosExternos_526" connectionId="653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ExternalData_1375" connectionId="1608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DadosExternos_41" connectionId="425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ExternalData_263" connectionId="2992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ExternalData_783" connectionId="3847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ExternalData_2859" connectionId="3256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ExternalData_1181" connectionId="1393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DadosExternos_1140" connectionId="155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DadosExternos_729" connectionId="878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ExternalData_2857" connectionId="3254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ExternalData_69" connectionId="3733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DadosExternos_819" connectionId="978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ExternalData_220" connectionId="2514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DadosExternos_451" connectionId="571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ExternalData_2170" connectionId="2491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DadosExternos_274" connectionId="374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ExternalData_1230" connectionId="1447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ExternalData_832" connectionId="3902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ExternalData_2042" connectionId="2350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ExternalData_205" connectionId="2348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DadosExternos_839" connectionId="1000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ExternalData_1962" connectionId="2260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DadosExternos_1124" connectionId="138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ExternalData_1124" connectionId="1330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ExternalData_1599" connectionId="1856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ExternalData_2346" connectionId="2687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ExternalData_1420" connectionId="1658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ExternalData_973" connectionId="4058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DadosExternos_96" connectionId="1035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ExternalData_764" connectionId="3826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DadosExternos_528" connectionId="655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DadosExternos_680" connectionId="823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ExternalData_2461" connectionId="2815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DadosExternos_431" connectionId="549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ExternalData_1452" connectionId="1694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ExternalData_849" connectionId="3920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DadosExternos_165" connectionId="253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DadosExternos_990" connectionId="1167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ExternalData_2402" connectionId="2750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ExternalData_541" connectionId="3579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ExternalData_2239" connectionId="2568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ExternalData_1430" connectionId="1669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name="ExternalData_1121" connectionId="1327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name="ExternalData_877" connectionId="3951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name="DadosExternos_558" connectionId="688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name="DadosExternos_941" connectionId="1114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name="DadosExternos_500" connectionId="623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name="ExternalData_1896" connectionId="2186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name="ExternalData_1576" connectionId="1831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name="ExternalData_781" connectionId="3845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name="ExternalData_153" connectionId="1770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name="ExternalData_1526" connectionId="1776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name="ExternalData_2523" connectionId="2884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name="DışVeri_6" connectionId="6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name="ExternalData_937" connectionId="4018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name="ExternalData_874" connectionId="3948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name="ExternalData_962" connectionId="4046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name="DadosExternos_271" connectionId="371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name="DadosExternos_283" connectionId="384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name="ExternalData_2375" connectionId="2719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name="DadosExternos_1148" connectionId="163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name="DadosExternos_31" connectionId="314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name="ExternalData_833" connectionId="3903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name="DadosExternos_805" connectionId="962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name="ExternalData_682" connectionId="3735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name="ExternalData_1620" connectionId="1880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name="DadosExternos_40" connectionId="414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name="DadosExternos_315" connectionId="420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name="ExternalData_426" connectionId="3451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name="ExternalData_1735" connectionId="2008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name="ExternalData_75" connectionId="3800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name="ExternalData_1915" connectionId="2208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name="ExternalData_1766" connectionId="2042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name="DadosExternos_128" connectionId="211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name="ExternalData_776" connectionId="3839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name="DadosExternos_307" connectionId="410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name="ExternalData_2660" connectionId="3035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name="ExternalData_1742" connectionId="2016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name="DadosExternos_510" connectionId="634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name="ExternalData_1130" connectionId="1336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name="DadosExternos_572" connectionId="704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name="ExternalData_2329" connectionId="2668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name="ExternalData_831" connectionId="3901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name="DadosExternos_537" connectionId="665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name="ExternalData_2257" connectionId="2588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name="DadosExternos_67" connectionId="713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name="ExternalData_2731" connectionId="3115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name="ExternalData_294" connectionId="3304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name="DadosExternos_417" connectionId="533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name="ExternalData_2004" connectionId="2308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name="DadosExternos_418" connectionId="534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name="ExternalData_2507" connectionId="2866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name="ExternalData_406" connectionId="3429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name="ExternalData_1569" connectionId="1823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name="ExternalData_565" connectionId="3605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name="ExternalData_814" connectionId="3882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name="ExternalData_1330" connectionId="1558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name="ExternalData_1926" connectionId="2220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name="ExternalData_182" connectionId="2092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name="DadosExternos_846" connectionId="1008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name="DışVeri_4" connectionId="4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name="DadosExternos_216" connectionId="310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name="ExternalData_59" connectionId="3622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name="DadosExternos_1141" connectionId="157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name="DadosExternos_402" connectionId="516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name="ExternalData_307" connectionId="3319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name="ExternalData_2561" connectionId="2926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name="ExternalData_1499" connectionId="1745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name="ExternalData_844" connectionId="3915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name="DadosExternos_916" connectionId="1086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name="ExternalData_2018" connectionId="2323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name="ExternalData_966" connectionId="4050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name="ExternalData_1824" connectionId="2107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name="ExternalData_1624" connectionId="1885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name="ExternalData_2830" connectionId="3224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name="ExternalData_1079" connectionId="1279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name="ExternalData_1382" connectionId="1616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name="ExternalData_195" connectionId="2236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name="ExternalData_786" connectionId="3850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name="ExternalData_1537" connectionId="1788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name="ExternalData_546" connectionId="3584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name="DadosExternos_647" connectionId="787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name="ExternalData_1683" connectionId="1950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name="ExternalData_2441" connectionId="2793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name="DadosExternos_56" connectionId="591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name="DadosExternos_794" connectionId="950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name="ExternalData_1444" connectionId="1685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name="DadosExternos_609" connectionId="744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name="DadosExternos_382" connectionId="494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name="ExternalData_1893" connectionId="2183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name="ExternalData_2786" connectionId="3175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name="DadosExternos_310" connectionId="415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name="ExternalData_1852" connectionId="2138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name="ExternalData_2303" connectionId="2640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name="ExternalData_2570" connectionId="2935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name="ExternalData_1454" connectionId="1696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name="DadosExternos_129" connectionId="213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name="ExternalData_192" connectionId="2203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name="DadosExternos_727" connectionId="876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name="ExternalData_889" connectionId="3964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name="DadosExternos_736" connectionId="886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name="ExternalData_593" connectionId="3636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name="ExternalData_743" connectionId="3803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name="DadosExternos_16" connectionId="4110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name="ExternalData_1085" connectionId="1286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name="DadosExternos_867" connectionId="1031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name="ExternalData_1478" connectionId="1722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name="ExternalData_651" connectionId="3701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name="ExternalData_2722" connectionId="3105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name="DadosExternos_424" connectionId="541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name="ExternalData_1740" connectionId="2013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name="ExternalData_369" connectionId="3387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name="ExternalData_93" connectionId="4000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name="ExternalData_2031" connectionId="2338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name="ExternalData_1345" connectionId="1575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name="DadosExternos_797" connectionId="953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name="DadosExternos_779" connectionId="933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name="ExternalData_53" connectionId="3556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name="ExternalData_2666" connectionId="3042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name="ExternalData_413" connectionId="3437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name="ExternalData_486" connectionId="3517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name="ExternalData_1302" connectionId="1528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name="DadosExternos_641" connectionId="781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name="ExternalData_848" connectionId="3919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name="DadosExternos_681" connectionId="825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name="DadosExternos_331" connectionId="438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name="ExternalData_2370" connectionId="2713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name="ExternalData_1089" connectionId="1290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name="DışVeri_7" connectionId="7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name="ExternalData_2792" connectionId="3182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name="ExternalData_1042" connectionId="1239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name="ExternalData_1173" connectionId="1384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name="DadosExternos_327" connectionId="433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name="ExternalData_1249" connectionId="1468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name="ExternalData_233" connectionId="2659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name="ExternalData_1469" connectionId="1712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name="ExternalData_2832" connectionId="3227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name="DadosExternos_827" connectionId="987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name="DadosExternos_541" connectionId="670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name="ExternalData_2450" connectionId="2802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name="DadosExternos_149" connectionId="235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name="DadosExternos_1167" connectionId="184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name="ExternalData_1071" connectionId="1271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name="ExternalData_112" connectionId="1315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name="DadosExternos_1062" connectionId="69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name="ExternalData_1291" connectionId="1515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name="ExternalData_2601" connectionId="2971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name="ExternalData_1120" connectionId="1325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name="DadosExternos_65" connectionId="691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name="ExternalData_2626" connectionId="2998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name="DadosExternos_834" connectionId="995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name="DadosExternos_988" connectionId="1165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name="ExternalData_2007" connectionId="2311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name="DadosExternos_980" connectionId="1156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name="DadosExternos_538" connectionId="666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name="DadosExternos_329" connectionId="435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name="ExternalData_1750" connectionId="2024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name="ExternalData_2276" connectionId="2609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name="ExternalData_2153" connectionId="2473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name="DadosExternos_409" connectionId="523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name="DadosExternos_208" connectionId="300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name="DadosExternos_856" connectionId="1019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name="ExternalData_2005" connectionId="2309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name="ExternalData_109" connectionId="1281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name="ExternalData_1442" connectionId="1683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name="DadosExternos_51" connectionId="536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name="DadosExternos_970" connectionId="1145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name="ExternalData_1091" connectionId="1293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name="ExternalData_1586" connectionId="1842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name="DadosExternos_72" connectionId="769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name="ExternalData_2444" connectionId="2796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name="ExternalData_1895" connectionId="2185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name="ExternalData_231" connectionId="2637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name="ExternalData_1352" connectionId="1583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name="ExternalData_611" connectionId="3657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name="ExternalData_700" connectionId="3754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name="ExternalData_856" connectionId="3928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name="ExternalData_2120" connectionId="2436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name="ExternalData_2863" connectionId="3261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name="ExternalData_842" connectionId="3913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name="ExternalData_425" connectionId="3450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name="ExternalData_229" connectionId="2614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name="DadosExternos_1018" connectionId="20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name="ExternalData_2426" connectionId="2776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name="ExternalData_1204" connectionId="1419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name="ExternalData_2528" connectionId="2889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name="ExternalData_95" connectionId="4022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name="ExternalData_614" connectionId="3660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name="ExternalData_2511" connectionId="2871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name="DadosExternos_263" connectionId="362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name="ExternalData_145" connectionId="1681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name="ExternalData_1146" connectionId="1354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name="DadosExternos_174" connectionId="263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name="ExternalData_137" connectionId="1592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name="DadosExternos_410" connectionId="526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name="ExternalData_13" connectionId="1414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name="DadosExternos_316" connectionId="421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name="DadosExternos_309" connectionId="412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name="DadosExternos_552" connectionId="682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name="ExternalData_2338" connectionId="2678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name="DadosExternos_23" connectionId="4117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name="ExternalData_281" connectionId="3192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name="ExternalData_420" connectionId="3444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name="DadosExternos_394" connectionId="507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name="ExternalData_128" connectionId="1492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name="ExternalData_1996" connectionId="2297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name="ExternalData_621" connectionId="3668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name="ExternalData_2683" connectionId="3061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name="ExternalData_1711" connectionId="1982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name="DadosExternos_817" connectionId="976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name="ExternalData_965" connectionId="4049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name="ExternalData_2495" connectionId="2852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name="DadosExternos_879" connectionId="1044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name="ExternalData_1001" connectionId="1194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name="ExternalData_2038" connectionId="2345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name="DadosExternos_550" connectionId="679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name="ExternalData_1540" connectionId="1791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name="ExternalData_492" connectionId="3524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name="ExternalData_1519" connectionId="1768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name="DadosExternos_917" connectionId="1087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name="ExternalData_2043" connectionId="2351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name="ExternalData_1841" connectionId="2126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name="ExternalData_1472" connectionId="1716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name="ExternalData_2372" connectionId="2716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name="DadosExternos_553" connectionId="683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name="ExternalData_1795" connectionId="2074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name="ExternalData_1076" connectionId="1276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name="DadosExternos_303" connectionId="406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name="ExternalData_1030" connectionId="1225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name="ExternalData_1373" connectionId="1606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name="ExternalData_2050" connectionId="2358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name="ExternalData_2588" connectionId="2955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name="ExternalData_1192" connectionId="1405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name="ExternalData_2194" connectionId="2518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name="ExternalData_2256" connectionId="2587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name="DadosExternos_784" connectionId="939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name="ExternalData_489" connectionId="3520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name="ExternalData_2048" connectionId="2356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name="ExternalData_2506" connectionId="2865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name="DadosExternos_1051" connectionId="57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name="ExternalData_639" connectionId="3687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name="ExternalData_2398" connectionId="2744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name="DadosExternos_1" connectionId="9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name="ExternalData_1894" connectionId="2184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name="DadosExternos_395" connectionId="508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name="DadosExternos_244" connectionId="341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name="ExternalData_1854" connectionId="2140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name="DadosExternos_967" connectionId="1142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name="ExternalData_440" connectionId="3466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name="DadosExternos_344" connectionId="452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name="ExternalData_2804" connectionId="3196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name="ExternalData_2145" connectionId="2464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name="ExternalData_1101" connectionId="1305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name="ExternalData_1680" connectionId="1946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name="ExternalData_1393" connectionId="1628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name="ExternalData_757" connectionId="3818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name="ExternalData_1693" connectionId="1961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name="DadosExternos_123" connectionId="156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name="ExternalData_2726" connectionId="3109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name="ExternalData_230" connectionId="2625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name="ExternalData_1936" connectionId="2231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name="ExternalData_2458" connectionId="2811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name="ExternalData_36" connectionId="3367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name="ExternalData_887" connectionId="3962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name="ExternalData_511" connectionId="3546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name="DadosExternos_179" connectionId="268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name="ExternalData_964" connectionId="4048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name="ExternalData_2061" connectionId="2371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name="ExternalData_2656" connectionId="3031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name="ExternalData_494" connectionId="3526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name="ExternalData_1747" connectionId="2021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name="ExternalData_499" connectionId="3531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name="ExternalData_2160" connectionId="2480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name="ExternalData_170" connectionId="1958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name="ExternalData_2824" connectionId="3218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name="ExternalData_860" connectionId="3932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name="ExternalData_1698" connectionId="1966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name="ExternalData_448" connectionId="3475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name="ExternalData_925" connectionId="4005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name="ExternalData_1324" connectionId="1552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name="ExternalData_2795" connectionId="3185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name="ExternalData_1078" connectionId="1278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name="ExternalData_290" connectionId="3291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name="DadosExternos_1176" connectionId="194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name="ExternalData_2420" connectionId="2769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name="ExternalData_355" connectionId="3372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name="ExternalData_1765" connectionId="2041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name="ExternalData_1168" connectionId="1378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name="ExternalData_2345" connectionId="2686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name="ExternalData_2477" connectionId="2832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name="ExternalData_1219" connectionId="1435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name="ExternalData_732" connectionId="3791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name="ExternalData_2020" connectionId="2325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name="ExternalData_533" connectionId="3570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name="ExternalData_2382" connectionId="2727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name="ExternalData_45" connectionId="3467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name="ExternalData_2066" connectionId="2376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name="ExternalData_1218" connectionId="1434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name="DadosExternos_308" connectionId="411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name="ExternalData_2757" connectionId="3143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name="DadosExternos_191" connectionId="282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name="ExternalData_949" connectionId="4031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name="DadosExternos_138" connectionId="223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name="ExternalData_2707" connectionId="3088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name="ExternalData_2721" connectionId="3104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name="DadosExternos_948" connectionId="1121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name="DadosExternos_240" connectionId="337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name="ExternalData_2653" connectionId="3028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name="DadosExternos_785" connectionId="940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name="DadosExternos_932" connectionId="1104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name="DadosExternos_508" connectionId="632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name="ExternalData_185" connectionId="2125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name="ExternalData_2842" connectionId="3238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name="DadosExternos_788" connectionId="943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name="ExternalData_320" connectionId="3333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name="ExternalData_834" connectionId="3904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name="ExternalData_561" connectionId="3601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name="ExternalData_1935" connectionId="2230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name="DadosExternos_24" connectionId="4118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name="ExternalData_2474" connectionId="2829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name="DadosExternos_1146" connectionId="162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name="ExternalData_583" connectionId="3625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name="ExternalData_1593" connectionId="1850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name="ExternalData_2323" connectionId="2662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name="DadosExternos_949" connectionId="1122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name="ExternalData_691" connectionId="3745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name="ExternalData_5" connectionId="3422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name="ExternalData_261" connectionId="2970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name="ExternalData_2524" connectionId="2885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name="ExternalData_1882" connectionId="2171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name="DadosExternos_534" connectionId="662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name="ExternalData_777" connectionId="3840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name="ExternalData_2741" connectionId="3126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name="DadosExternos_290" connectionId="392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name="ExternalData_1713" connectionId="1984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name="ExternalData_445" connectionId="3472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name="ExternalData_1337" connectionId="1566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name="DadosExternos_462" connectionId="583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name="ExternalData_1801" connectionId="2082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name="ExternalData_2141" connectionId="2460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name="ExternalData_930" connectionId="4010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name="ExternalData_391" connectionId="3412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name="ExternalData_677" connectionId="3729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name="ExternalData_1555" connectionId="1808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name="ExternalData_1278" connectionId="1500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name="DadosExternos_1117" connectionId="130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name="DadosExternos_176" connectionId="265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name="ExternalData_2478" connectionId="2833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name="ExternalData_1064" connectionId="1263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name="DadosExternos_86" connectionId="924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name="ExternalData_253" connectionId="2881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name="DadosExternos_18" connectionId="4112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name="DadosExternos_539" connectionId="667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name="DadosExternos_548" connectionId="677" autoFormatId="16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name="DadosExternos_545" connectionId="674" autoFormatId="16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name="DadosExternos_1133" connectionId="148" autoFormatId="16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name="ExternalData_1180" connectionId="1391" autoFormatId="16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name="ExternalData_2537" connectionId="2899" autoFormatId="16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name="DadosExternos_407" connectionId="521" autoFormatId="16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name="ExternalData_1682" connectionId="1949" autoFormatId="16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name="ExternalData_2183" connectionId="2506" autoFormatId="16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name="ExternalData_1486" connectionId="1731" autoFormatId="16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name="DadosExternos_1073" connectionId="81" autoFormatId="16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name="ExternalData_1342" connectionId="1572" autoFormatId="16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name="ExternalData_2218" connectionId="2545" autoFormatId="16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name="DadosExternos_224" connectionId="319" autoFormatId="16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name="ExternalData_1785" connectionId="2063" autoFormatId="16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name="ExternalData_265" connectionId="3014" autoFormatId="16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name="ExternalData_2730" connectionId="3113" autoFormatId="16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name="DadosExternos_1107" connectionId="118" autoFormatId="16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name="ExternalData_2607" connectionId="2977" autoFormatId="16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name="ExternalData_2732" connectionId="3116" autoFormatId="16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name="ExternalData_2350" connectionId="2691" autoFormatId="16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name="ExternalData_1354" connectionId="1585" autoFormatId="16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name="ExternalData_1584" connectionId="1840" autoFormatId="16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name="ExternalData_669" connectionId="3720" autoFormatId="16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name="ExternalData_1625" connectionId="1886" autoFormatId="16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name="DadosExternos_335" connectionId="442" autoFormatId="16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name="ExternalData_1840" connectionId="2124" autoFormatId="16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name="ExternalData_410" connectionId="3433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name="DadosExternos_457" connectionId="577" autoFormatId="16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name="DadosExternos_710" connectionId="856" autoFormatId="16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name="DadosExternos_1066" connectionId="73" autoFormatId="16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name="DadosExternos_220" connectionId="315" autoFormatId="16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name="DadosExternos_684" connectionId="828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name="ExternalData_2608" connectionId="2978" autoFormatId="16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name="ExternalData_498" connectionId="3530" autoFormatId="16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name="DadosExternos_544" connectionId="673" autoFormatId="16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name="ExternalData_2476" connectionId="2831" autoFormatId="16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name="ExternalData_2845" connectionId="3241" autoFormatId="16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name="DadosExternos_809" connectionId="966" autoFormatId="16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name="ExternalData_1223" connectionId="1440" autoFormatId="16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name="ExternalData_2629" connectionId="3001" autoFormatId="16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name="DadosExternos_618" connectionId="755" autoFormatId="16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name="ExternalData_822" connectionId="3891" autoFormatId="16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name="ExternalData_2251" connectionId="2582" autoFormatId="16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name="ExternalData_797" connectionId="3862" autoFormatId="16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name="ExternalData_272" connectionId="3092" autoFormatId="16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name="DadosExternos_413" connectionId="529" autoFormatId="16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name="ExternalData_1594" connectionId="1851" autoFormatId="16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name="DadosExternos_561" connectionId="692" autoFormatId="16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name="ExternalData_624" connectionId="3671" autoFormatId="16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name="ExternalData_1812" connectionId="2094" autoFormatId="16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name="DadosExternos_587" connectionId="720" autoFormatId="16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name="DadosExternos_237" connectionId="333" autoFormatId="16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name="DadosExternos_700" connectionId="845" autoFormatId="16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name="ExternalData_2617" connectionId="2988" autoFormatId="16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name="ExternalData_243" connectionId="2770" autoFormatId="16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name="DadosExternos_579" connectionId="711" autoFormatId="16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name="ExternalData_475" connectionId="3505" autoFormatId="16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name="ExternalData_718" connectionId="3775" autoFormatId="16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name="ExternalData_2592" connectionId="2960" autoFormatId="16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name="DadosExternos_590" connectionId="723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name="DadosExternos_1190" connectionId="209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name="ExternalData_7" connectionId="3644" autoFormatId="16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name="DadosExternos_1108" connectionId="119" autoFormatId="16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name="ExternalData_1487" connectionId="1732" autoFormatId="16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name="ExternalData_183" connectionId="2103" autoFormatId="16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name="DadosExternos_87" connectionId="935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name="ExternalData_1046" connectionId="1243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name="ExternalData_2281" connectionId="2615" autoFormatId="16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name="ExternalData_2289" connectionId="2623" autoFormatId="16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name="ExternalData_988" connectionId="4074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name="ExternalData_2546" connectionId="2909" autoFormatId="16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name="DadosExternos_370" connectionId="481" autoFormatId="16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name="ExternalData_466" connectionId="3495" autoFormatId="16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name="ExternalData_1514" connectionId="1763" autoFormatId="16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name="ExternalData_324" connectionId="3338" autoFormatId="16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name="DadosExternos_685" connectionId="829" autoFormatId="16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name="DadosExternos_914" connectionId="1084" autoFormatId="16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name="DatiEsterni_6" connectionId="4106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name="ExternalData_1156" connectionId="1365" autoFormatId="16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name="DadosExternos_480" connectionId="603" autoFormatId="16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name="ExternalData_1955" connectionId="2252" autoFormatId="16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name="ExternalData_31" connectionId="3312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name="DadosExternos_235" connectionId="331" autoFormatId="16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name="ExternalData_1187" connectionId="1399" autoFormatId="16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name="ExternalData_1281" connectionId="1504" autoFormatId="16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name="ExternalData_1629" connectionId="1890" autoFormatId="16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name="ExternalData_2650" connectionId="3024" autoFormatId="16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name="ExternalData_429" connectionId="3454" autoFormatId="16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name="DadosExternos_372" connectionId="483" autoFormatId="16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name="ExternalData_2580" connectionId="2946" autoFormatId="16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name="DadosExternos_1011" connectionId="13" autoFormatId="16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name="ExternalData_1408" connectionId="1645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name="ExternalData_2600" connectionId="2968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name="ExternalData_2643" connectionId="3017" autoFormatId="16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name="ExternalData_242" connectionId="2759" autoFormatId="16" applyNumberFormats="0" applyBorderFormats="0" applyFontFormats="1" applyPatternFormats="1" applyAlignmentFormats="0" applyWidthHeightFormats="0"/>
</file>

<file path=xl/queryTables/queryTable2852.xml><?xml version="1.0" encoding="utf-8"?>
<queryTable xmlns="http://schemas.openxmlformats.org/spreadsheetml/2006/main" name="DadosExternos_861" connectionId="1025" autoFormatId="16" applyNumberFormats="0" applyBorderFormats="0" applyFontFormats="1" applyPatternFormats="1" applyAlignmentFormats="0" applyWidthHeightFormats="0"/>
</file>

<file path=xl/queryTables/queryTable2853.xml><?xml version="1.0" encoding="utf-8"?>
<queryTable xmlns="http://schemas.openxmlformats.org/spreadsheetml/2006/main" name="ExternalData_805" connectionId="3872" autoFormatId="16" applyNumberFormats="0" applyBorderFormats="0" applyFontFormats="1" applyPatternFormats="1" applyAlignmentFormats="0" applyWidthHeightFormats="0"/>
</file>

<file path=xl/queryTables/queryTable2854.xml><?xml version="1.0" encoding="utf-8"?>
<queryTable xmlns="http://schemas.openxmlformats.org/spreadsheetml/2006/main" name="ExternalData_2090" connectionId="2402" autoFormatId="16" applyNumberFormats="0" applyBorderFormats="0" applyFontFormats="1" applyPatternFormats="1" applyAlignmentFormats="0" applyWidthHeightFormats="0"/>
</file>

<file path=xl/queryTables/queryTable2855.xml><?xml version="1.0" encoding="utf-8"?>
<queryTable xmlns="http://schemas.openxmlformats.org/spreadsheetml/2006/main" name="DadosExternos_524" connectionId="651" autoFormatId="16" applyNumberFormats="0" applyBorderFormats="0" applyFontFormats="1" applyPatternFormats="1" applyAlignmentFormats="0" applyWidthHeightFormats="0"/>
</file>

<file path=xl/queryTables/queryTable2856.xml><?xml version="1.0" encoding="utf-8"?>
<queryTable xmlns="http://schemas.openxmlformats.org/spreadsheetml/2006/main" name="ExternalData_1380" connectionId="1613" autoFormatId="16" applyNumberFormats="0" applyBorderFormats="0" applyFontFormats="1" applyPatternFormats="1" applyAlignmentFormats="0" applyWidthHeightFormats="0"/>
</file>

<file path=xl/queryTables/queryTable2857.xml><?xml version="1.0" encoding="utf-8"?>
<queryTable xmlns="http://schemas.openxmlformats.org/spreadsheetml/2006/main" name="ExternalData_1707" connectionId="1977" autoFormatId="16" applyNumberFormats="0" applyBorderFormats="0" applyFontFormats="1" applyPatternFormats="1" applyAlignmentFormats="0" applyWidthHeightFormats="0"/>
</file>

<file path=xl/queryTables/queryTable2858.xml><?xml version="1.0" encoding="utf-8"?>
<queryTable xmlns="http://schemas.openxmlformats.org/spreadsheetml/2006/main" name="ExternalData_1029" connectionId="1224" autoFormatId="16" applyNumberFormats="0" applyBorderFormats="0" applyFontFormats="1" applyPatternFormats="1" applyAlignmentFormats="0" applyWidthHeightFormats="0"/>
</file>

<file path=xl/queryTables/queryTable2859.xml><?xml version="1.0" encoding="utf-8"?>
<queryTable xmlns="http://schemas.openxmlformats.org/spreadsheetml/2006/main" name="ExternalData_2314" connectionId="2652" autoFormatId="16" applyNumberFormats="0" applyBorderFormats="0" applyFontFormats="1" applyPatternFormats="1" applyAlignmentFormats="0" applyWidthHeightFormats="0"/>
</file>

<file path=xl/queryTables/queryTable2860.xml><?xml version="1.0" encoding="utf-8"?>
<queryTable xmlns="http://schemas.openxmlformats.org/spreadsheetml/2006/main" name="DadosExternos_4" connectionId="413" autoFormatId="16" applyNumberFormats="0" applyBorderFormats="0" applyFontFormats="1" applyPatternFormats="1" applyAlignmentFormats="0" applyWidthHeightFormats="0"/>
</file>

<file path=xl/queryTables/queryTable2861.xml><?xml version="1.0" encoding="utf-8"?>
<queryTable xmlns="http://schemas.openxmlformats.org/spreadsheetml/2006/main" name="ExternalData_2766" connectionId="3153" autoFormatId="16" applyNumberFormats="0" applyBorderFormats="0" applyFontFormats="1" applyPatternFormats="1" applyAlignmentFormats="0" applyWidthHeightFormats="0"/>
</file>

<file path=xl/queryTables/queryTable2862.xml><?xml version="1.0" encoding="utf-8"?>
<queryTable xmlns="http://schemas.openxmlformats.org/spreadsheetml/2006/main" name="ExternalData_2249" connectionId="2579" autoFormatId="16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name="ExternalData_335" connectionId="3350" autoFormatId="16" applyNumberFormats="0" applyBorderFormats="0" applyFontFormats="1" applyPatternFormats="1" applyAlignmentFormats="0" applyWidthHeightFormats="0"/>
</file>

<file path=xl/queryTables/queryTable2864.xml><?xml version="1.0" encoding="utf-8"?>
<queryTable xmlns="http://schemas.openxmlformats.org/spreadsheetml/2006/main" name="DadosExternos_1006" connectionId="1185" autoFormatId="16" applyNumberFormats="0" applyBorderFormats="0" applyFontFormats="1" applyPatternFormats="1" applyAlignmentFormats="0" applyWidthHeightFormats="0"/>
</file>

<file path=xl/queryTables/queryTable2865.xml><?xml version="1.0" encoding="utf-8"?>
<queryTable xmlns="http://schemas.openxmlformats.org/spreadsheetml/2006/main" name="ExternalData_957" connectionId="4040" autoFormatId="16" applyNumberFormats="0" applyBorderFormats="0" applyFontFormats="1" applyPatternFormats="1" applyAlignmentFormats="0" applyWidthHeightFormats="0"/>
</file>

<file path=xl/queryTables/queryTable2866.xml><?xml version="1.0" encoding="utf-8"?>
<queryTable xmlns="http://schemas.openxmlformats.org/spreadsheetml/2006/main" name="DadosExternos_1001" connectionId="1180" autoFormatId="16" applyNumberFormats="0" applyBorderFormats="0" applyFontFormats="1" applyPatternFormats="1" applyAlignmentFormats="0" applyWidthHeightFormats="0"/>
</file>

<file path=xl/queryTables/queryTable2867.xml><?xml version="1.0" encoding="utf-8"?>
<queryTable xmlns="http://schemas.openxmlformats.org/spreadsheetml/2006/main" name="ExternalData_1057" connectionId="1255" autoFormatId="16" applyNumberFormats="0" applyBorderFormats="0" applyFontFormats="1" applyPatternFormats="1" applyAlignmentFormats="0" applyWidthHeightFormats="0"/>
</file>

<file path=xl/queryTables/queryTable2868.xml><?xml version="1.0" encoding="utf-8"?>
<queryTable xmlns="http://schemas.openxmlformats.org/spreadsheetml/2006/main" name="ExternalData_771" connectionId="3834" autoFormatId="16" applyNumberFormats="0" applyBorderFormats="0" applyFontFormats="1" applyPatternFormats="1" applyAlignmentFormats="0" applyWidthHeightFormats="0"/>
</file>

<file path=xl/queryTables/queryTable2869.xml><?xml version="1.0" encoding="utf-8"?>
<queryTable xmlns="http://schemas.openxmlformats.org/spreadsheetml/2006/main" name="ExternalData_544" connectionId="3582" autoFormatId="16" applyNumberFormats="0" applyBorderFormats="0" applyFontFormats="1" applyPatternFormats="1" applyAlignmentFormats="0" applyWidthHeightFormats="0"/>
</file>

<file path=xl/queryTables/queryTable2870.xml><?xml version="1.0" encoding="utf-8"?>
<queryTable xmlns="http://schemas.openxmlformats.org/spreadsheetml/2006/main" name="ExternalData_1432" connectionId="1672" autoFormatId="16" applyNumberFormats="0" applyBorderFormats="0" applyFontFormats="1" applyPatternFormats="1" applyAlignmentFormats="0" applyWidthHeightFormats="0"/>
</file>

<file path=xl/queryTables/queryTable2871.xml><?xml version="1.0" encoding="utf-8"?>
<queryTable xmlns="http://schemas.openxmlformats.org/spreadsheetml/2006/main" name="ExternalData_1541" connectionId="1793" autoFormatId="16" applyNumberFormats="0" applyBorderFormats="0" applyFontFormats="1" applyPatternFormats="1" applyAlignmentFormats="0" applyWidthHeightFormats="0"/>
</file>

<file path=xl/queryTables/queryTable2872.xml><?xml version="1.0" encoding="utf-8"?>
<queryTable xmlns="http://schemas.openxmlformats.org/spreadsheetml/2006/main" name="DadosExternos_945" connectionId="1118" autoFormatId="16" applyNumberFormats="0" applyBorderFormats="0" applyFontFormats="1" applyPatternFormats="1" applyAlignmentFormats="0" applyWidthHeightFormats="0"/>
</file>

<file path=xl/queryTables/queryTable2873.xml><?xml version="1.0" encoding="utf-8"?>
<queryTable xmlns="http://schemas.openxmlformats.org/spreadsheetml/2006/main" name="ExternalData_514" connectionId="3549" autoFormatId="16" applyNumberFormats="0" applyBorderFormats="0" applyFontFormats="1" applyPatternFormats="1" applyAlignmentFormats="0" applyWidthHeightFormats="0"/>
</file>

<file path=xl/queryTables/queryTable2874.xml><?xml version="1.0" encoding="utf-8"?>
<queryTable xmlns="http://schemas.openxmlformats.org/spreadsheetml/2006/main" name="ExternalData_314" connectionId="3327" autoFormatId="16" applyNumberFormats="0" applyBorderFormats="0" applyFontFormats="1" applyPatternFormats="1" applyAlignmentFormats="0" applyWidthHeightFormats="0"/>
</file>

<file path=xl/queryTables/queryTable2875.xml><?xml version="1.0" encoding="utf-8"?>
<queryTable xmlns="http://schemas.openxmlformats.org/spreadsheetml/2006/main" name="DadosExternos_1017" connectionId="19" autoFormatId="16" applyNumberFormats="0" applyBorderFormats="0" applyFontFormats="1" applyPatternFormats="1" applyAlignmentFormats="0" applyWidthHeightFormats="0"/>
</file>

<file path=xl/queryTables/queryTable2876.xml><?xml version="1.0" encoding="utf-8"?>
<queryTable xmlns="http://schemas.openxmlformats.org/spreadsheetml/2006/main" name="ExternalData_2053" connectionId="2362" autoFormatId="16" applyNumberFormats="0" applyBorderFormats="0" applyFontFormats="1" applyPatternFormats="1" applyAlignmentFormats="0" applyWidthHeightFormats="0"/>
</file>

<file path=xl/queryTables/queryTable2877.xml><?xml version="1.0" encoding="utf-8"?>
<queryTable xmlns="http://schemas.openxmlformats.org/spreadsheetml/2006/main" name="ExternalData_1771" connectionId="2048" autoFormatId="16" applyNumberFormats="0" applyBorderFormats="0" applyFontFormats="1" applyPatternFormats="1" applyAlignmentFormats="0" applyWidthHeightFormats="0"/>
</file>

<file path=xl/queryTables/queryTable2878.xml><?xml version="1.0" encoding="utf-8"?>
<queryTable xmlns="http://schemas.openxmlformats.org/spreadsheetml/2006/main" name="DadosExternos_73" connectionId="780" autoFormatId="16" applyNumberFormats="0" applyBorderFormats="0" applyFontFormats="1" applyPatternFormats="1" applyAlignmentFormats="0" applyWidthHeightFormats="0"/>
</file>

<file path=xl/queryTables/queryTable2879.xml><?xml version="1.0" encoding="utf-8"?>
<queryTable xmlns="http://schemas.openxmlformats.org/spreadsheetml/2006/main" name="ExternalData_941" connectionId="4023" autoFormatId="16" applyNumberFormats="0" applyBorderFormats="0" applyFontFormats="1" applyPatternFormats="1" applyAlignmentFormats="0" applyWidthHeightFormats="0"/>
</file>

<file path=xl/queryTables/queryTable2880.xml><?xml version="1.0" encoding="utf-8"?>
<queryTable xmlns="http://schemas.openxmlformats.org/spreadsheetml/2006/main" name="DadosExternos_345" connectionId="453" autoFormatId="16" applyNumberFormats="0" applyBorderFormats="0" applyFontFormats="1" applyPatternFormats="1" applyAlignmentFormats="0" applyWidthHeightFormats="0"/>
</file>

<file path=xl/queryTables/queryTable2881.xml><?xml version="1.0" encoding="utf-8"?>
<queryTable xmlns="http://schemas.openxmlformats.org/spreadsheetml/2006/main" name="DadosExternos_97" connectionId="1046" autoFormatId="16" applyNumberFormats="0" applyBorderFormats="0" applyFontFormats="1" applyPatternFormats="1" applyAlignmentFormats="0" applyWidthHeightFormats="0"/>
</file>

<file path=xl/queryTables/queryTable2882.xml><?xml version="1.0" encoding="utf-8"?>
<queryTable xmlns="http://schemas.openxmlformats.org/spreadsheetml/2006/main" name="DadosExternos_124" connectionId="167" autoFormatId="16" applyNumberFormats="0" applyBorderFormats="0" applyFontFormats="1" applyPatternFormats="1" applyAlignmentFormats="0" applyWidthHeightFormats="0"/>
</file>

<file path=xl/queryTables/queryTable2883.xml><?xml version="1.0" encoding="utf-8"?>
<queryTable xmlns="http://schemas.openxmlformats.org/spreadsheetml/2006/main" name="ExternalData_2820" connectionId="3213" autoFormatId="16" applyNumberFormats="0" applyBorderFormats="0" applyFontFormats="1" applyPatternFormats="1" applyAlignmentFormats="0" applyWidthHeightFormats="0"/>
</file>

<file path=xl/queryTables/queryTable2884.xml><?xml version="1.0" encoding="utf-8"?>
<queryTable xmlns="http://schemas.openxmlformats.org/spreadsheetml/2006/main" name="ExternalData_168" connectionId="1936" autoFormatId="16" applyNumberFormats="0" applyBorderFormats="0" applyFontFormats="1" applyPatternFormats="1" applyAlignmentFormats="0" applyWidthHeightFormats="0"/>
</file>

<file path=xl/queryTables/queryTable2885.xml><?xml version="1.0" encoding="utf-8"?>
<queryTable xmlns="http://schemas.openxmlformats.org/spreadsheetml/2006/main" name="DadosExternos_739" connectionId="889" autoFormatId="16" applyNumberFormats="0" applyBorderFormats="0" applyFontFormats="1" applyPatternFormats="1" applyAlignmentFormats="0" applyWidthHeightFormats="0"/>
</file>

<file path=xl/queryTables/queryTable2886.xml><?xml version="1.0" encoding="utf-8"?>
<queryTable xmlns="http://schemas.openxmlformats.org/spreadsheetml/2006/main" name="ExternalData_2147" connectionId="2466" autoFormatId="16" applyNumberFormats="0" applyBorderFormats="0" applyFontFormats="1" applyPatternFormats="1" applyAlignmentFormats="0" applyWidthHeightFormats="0"/>
</file>

<file path=xl/queryTables/queryTable2887.xml><?xml version="1.0" encoding="utf-8"?>
<queryTable xmlns="http://schemas.openxmlformats.org/spreadsheetml/2006/main" name="ExternalData_92" connectionId="3989" autoFormatId="16" applyNumberFormats="0" applyBorderFormats="0" applyFontFormats="1" applyPatternFormats="1" applyAlignmentFormats="0" applyWidthHeightFormats="0"/>
</file>

<file path=xl/queryTables/queryTable2888.xml><?xml version="1.0" encoding="utf-8"?>
<queryTable xmlns="http://schemas.openxmlformats.org/spreadsheetml/2006/main" name="DadosExternos_25" connectionId="247" autoFormatId="16" applyNumberFormats="0" applyBorderFormats="0" applyFontFormats="1" applyPatternFormats="1" applyAlignmentFormats="0" applyWidthHeightFormats="0"/>
</file>

<file path=xl/queryTables/queryTable2889.xml><?xml version="1.0" encoding="utf-8"?>
<queryTable xmlns="http://schemas.openxmlformats.org/spreadsheetml/2006/main" name="ExternalData_855" connectionId="3927" autoFormatId="16" applyNumberFormats="0" applyBorderFormats="0" applyFontFormats="1" applyPatternFormats="1" applyAlignmentFormats="0" applyWidthHeightFormats="0"/>
</file>

<file path=xl/queryTables/queryTable2890.xml><?xml version="1.0" encoding="utf-8"?>
<queryTable xmlns="http://schemas.openxmlformats.org/spreadsheetml/2006/main" name="ExternalData_2193" connectionId="2517" autoFormatId="16" applyNumberFormats="0" applyBorderFormats="0" applyFontFormats="1" applyPatternFormats="1" applyAlignmentFormats="0" applyWidthHeightFormats="0"/>
</file>

<file path=xl/queryTables/queryTable2891.xml><?xml version="1.0" encoding="utf-8"?>
<queryTable xmlns="http://schemas.openxmlformats.org/spreadsheetml/2006/main" name="ExternalData_2784" connectionId="3173" autoFormatId="16" applyNumberFormats="0" applyBorderFormats="0" applyFontFormats="1" applyPatternFormats="1" applyAlignmentFormats="0" applyWidthHeightFormats="0"/>
</file>

<file path=xl/queryTables/queryTable2892.xml><?xml version="1.0" encoding="utf-8"?>
<queryTable xmlns="http://schemas.openxmlformats.org/spreadsheetml/2006/main" name="ExternalData_1890" connectionId="2179" autoFormatId="16" applyNumberFormats="0" applyBorderFormats="0" applyFontFormats="1" applyPatternFormats="1" applyAlignmentFormats="0" applyWidthHeightFormats="0"/>
</file>

<file path=xl/queryTables/queryTable2893.xml><?xml version="1.0" encoding="utf-8"?>
<queryTable xmlns="http://schemas.openxmlformats.org/spreadsheetml/2006/main" name="ExternalData_1872" connectionId="2160" autoFormatId="16" applyNumberFormats="0" applyBorderFormats="0" applyFontFormats="1" applyPatternFormats="1" applyAlignmentFormats="0" applyWidthHeightFormats="0"/>
</file>

<file path=xl/queryTables/queryTable2894.xml><?xml version="1.0" encoding="utf-8"?>
<queryTable xmlns="http://schemas.openxmlformats.org/spreadsheetml/2006/main" name="ExternalData_890" connectionId="3965" autoFormatId="16" applyNumberFormats="0" applyBorderFormats="0" applyFontFormats="1" applyPatternFormats="1" applyAlignmentFormats="0" applyWidthHeightFormats="0"/>
</file>

<file path=xl/queryTables/queryTable2895.xml><?xml version="1.0" encoding="utf-8"?>
<queryTable xmlns="http://schemas.openxmlformats.org/spreadsheetml/2006/main" name="ExternalData_2492" connectionId="2849" autoFormatId="16" applyNumberFormats="0" applyBorderFormats="0" applyFontFormats="1" applyPatternFormats="1" applyAlignmentFormats="0" applyWidthHeightFormats="0"/>
</file>

<file path=xl/queryTables/queryTable2896.xml><?xml version="1.0" encoding="utf-8"?>
<queryTable xmlns="http://schemas.openxmlformats.org/spreadsheetml/2006/main" name="DadosExternos_383" connectionId="495" autoFormatId="16" applyNumberFormats="0" applyBorderFormats="0" applyFontFormats="1" applyPatternFormats="1" applyAlignmentFormats="0" applyWidthHeightFormats="0"/>
</file>

<file path=xl/queryTables/queryTable2897.xml><?xml version="1.0" encoding="utf-8"?>
<queryTable xmlns="http://schemas.openxmlformats.org/spreadsheetml/2006/main" name="DadosExternos_771" connectionId="925" autoFormatId="16" applyNumberFormats="0" applyBorderFormats="0" applyFontFormats="1" applyPatternFormats="1" applyAlignmentFormats="0" applyWidthHeightFormats="0"/>
</file>

<file path=xl/queryTables/queryTable2898.xml><?xml version="1.0" encoding="utf-8"?>
<queryTable xmlns="http://schemas.openxmlformats.org/spreadsheetml/2006/main" name="ExternalData_1867" connectionId="2154" autoFormatId="16" applyNumberFormats="0" applyBorderFormats="0" applyFontFormats="1" applyPatternFormats="1" applyAlignmentFormats="0" applyWidthHeightFormats="0"/>
</file>

<file path=xl/queryTables/queryTable2899.xml><?xml version="1.0" encoding="utf-8"?>
<queryTable xmlns="http://schemas.openxmlformats.org/spreadsheetml/2006/main" name="ExternalData_2293" connectionId="2628" autoFormatId="16" applyNumberFormats="0" applyBorderFormats="0" applyFontFormats="1" applyPatternFormats="1" applyAlignmentFormats="0" applyWidthHeightFormats="0"/>
</file>

<file path=xl/queryTables/queryTable2900.xml><?xml version="1.0" encoding="utf-8"?>
<queryTable xmlns="http://schemas.openxmlformats.org/spreadsheetml/2006/main" name="DadosExternos_772" connectionId="926" autoFormatId="16" applyNumberFormats="0" applyBorderFormats="0" applyFontFormats="1" applyPatternFormats="1" applyAlignmentFormats="0" applyWidthHeightFormats="0"/>
</file>

<file path=xl/queryTables/queryTable2901.xml><?xml version="1.0" encoding="utf-8"?>
<queryTable xmlns="http://schemas.openxmlformats.org/spreadsheetml/2006/main" name="ExternalData_1758" connectionId="2033" autoFormatId="16" applyNumberFormats="0" applyBorderFormats="0" applyFontFormats="1" applyPatternFormats="1" applyAlignmentFormats="0" applyWidthHeightFormats="0"/>
</file>

<file path=xl/queryTables/queryTable2902.xml><?xml version="1.0" encoding="utf-8"?>
<queryTable xmlns="http://schemas.openxmlformats.org/spreadsheetml/2006/main" name="ExternalData_284" connectionId="3225" autoFormatId="16" applyNumberFormats="0" applyBorderFormats="0" applyFontFormats="1" applyPatternFormats="1" applyAlignmentFormats="0" applyWidthHeightFormats="0"/>
</file>

<file path=xl/queryTables/queryTable2903.xml><?xml version="1.0" encoding="utf-8"?>
<queryTable xmlns="http://schemas.openxmlformats.org/spreadsheetml/2006/main" name="DadosExternos_1050" connectionId="55" autoFormatId="16" applyNumberFormats="0" applyBorderFormats="0" applyFontFormats="1" applyPatternFormats="1" applyAlignmentFormats="0" applyWidthHeightFormats="0"/>
</file>

<file path=xl/queryTables/queryTable2904.xml><?xml version="1.0" encoding="utf-8"?>
<queryTable xmlns="http://schemas.openxmlformats.org/spreadsheetml/2006/main" name="ExternalData_582" connectionId="3624" autoFormatId="16" applyNumberFormats="0" applyBorderFormats="0" applyFontFormats="1" applyPatternFormats="1" applyAlignmentFormats="0" applyWidthHeightFormats="0"/>
</file>

<file path=xl/queryTables/queryTable2905.xml><?xml version="1.0" encoding="utf-8"?>
<queryTable xmlns="http://schemas.openxmlformats.org/spreadsheetml/2006/main" name="ExternalData_2123" connectionId="2440" autoFormatId="16" applyNumberFormats="0" applyBorderFormats="0" applyFontFormats="1" applyPatternFormats="1" applyAlignmentFormats="0" applyWidthHeightFormats="0"/>
</file>

<file path=xl/queryTables/queryTable2906.xml><?xml version="1.0" encoding="utf-8"?>
<queryTable xmlns="http://schemas.openxmlformats.org/spreadsheetml/2006/main" name="ExternalData_778" connectionId="3841" autoFormatId="16" applyNumberFormats="0" applyBorderFormats="0" applyFontFormats="1" applyPatternFormats="1" applyAlignmentFormats="0" applyWidthHeightFormats="0"/>
</file>

<file path=xl/queryTables/queryTable2907.xml><?xml version="1.0" encoding="utf-8"?>
<queryTable xmlns="http://schemas.openxmlformats.org/spreadsheetml/2006/main" name="ExternalData_519" connectionId="3554" autoFormatId="16" applyNumberFormats="0" applyBorderFormats="0" applyFontFormats="1" applyPatternFormats="1" applyAlignmentFormats="0" applyWidthHeightFormats="0"/>
</file>

<file path=xl/queryTables/queryTable2908.xml><?xml version="1.0" encoding="utf-8"?>
<queryTable xmlns="http://schemas.openxmlformats.org/spreadsheetml/2006/main" name="ExternalData_673" connectionId="3725" autoFormatId="16" applyNumberFormats="0" applyBorderFormats="0" applyFontFormats="1" applyPatternFormats="1" applyAlignmentFormats="0" applyWidthHeightFormats="0"/>
</file>

<file path=xl/queryTables/queryTable2909.xml><?xml version="1.0" encoding="utf-8"?>
<queryTable xmlns="http://schemas.openxmlformats.org/spreadsheetml/2006/main" name="ExternalData_2364" connectionId="2707" autoFormatId="16" applyNumberFormats="0" applyBorderFormats="0" applyFontFormats="1" applyPatternFormats="1" applyAlignmentFormats="0" applyWidthHeightFormats="0"/>
</file>

<file path=xl/queryTables/queryTable2910.xml><?xml version="1.0" encoding="utf-8"?>
<queryTable xmlns="http://schemas.openxmlformats.org/spreadsheetml/2006/main" name="ExternalData_1751" connectionId="2026" autoFormatId="16" applyNumberFormats="0" applyBorderFormats="0" applyFontFormats="1" applyPatternFormats="1" applyAlignmentFormats="0" applyWidthHeightFormats="0"/>
</file>

<file path=xl/queryTables/queryTable2911.xml><?xml version="1.0" encoding="utf-8"?>
<queryTable xmlns="http://schemas.openxmlformats.org/spreadsheetml/2006/main" name="ExternalData_1305" connectionId="1531" autoFormatId="16" applyNumberFormats="0" applyBorderFormats="0" applyFontFormats="1" applyPatternFormats="1" applyAlignmentFormats="0" applyWidthHeightFormats="0"/>
</file>

<file path=xl/queryTables/queryTable2912.xml><?xml version="1.0" encoding="utf-8"?>
<queryTable xmlns="http://schemas.openxmlformats.org/spreadsheetml/2006/main" name="ExternalData_975" connectionId="4060" autoFormatId="16" applyNumberFormats="0" applyBorderFormats="0" applyFontFormats="1" applyPatternFormats="1" applyAlignmentFormats="0" applyWidthHeightFormats="0"/>
</file>

<file path=xl/queryTables/queryTable2913.xml><?xml version="1.0" encoding="utf-8"?>
<queryTable xmlns="http://schemas.openxmlformats.org/spreadsheetml/2006/main" name="ExternalData_35" connectionId="3356" autoFormatId="16" applyNumberFormats="0" applyBorderFormats="0" applyFontFormats="1" applyPatternFormats="1" applyAlignmentFormats="0" applyWidthHeightFormats="0"/>
</file>

<file path=xl/queryTables/queryTable2914.xml><?xml version="1.0" encoding="utf-8"?>
<queryTable xmlns="http://schemas.openxmlformats.org/spreadsheetml/2006/main" name="DadosExternos_1103" connectionId="114" autoFormatId="16" applyNumberFormats="0" applyBorderFormats="0" applyFontFormats="1" applyPatternFormats="1" applyAlignmentFormats="0" applyWidthHeightFormats="0"/>
</file>

<file path=xl/queryTables/queryTable2915.xml><?xml version="1.0" encoding="utf-8"?>
<queryTable xmlns="http://schemas.openxmlformats.org/spreadsheetml/2006/main" name="ExternalData_2697" connectionId="3076" autoFormatId="16" applyNumberFormats="0" applyBorderFormats="0" applyFontFormats="1" applyPatternFormats="1" applyAlignmentFormats="0" applyWidthHeightFormats="0"/>
</file>

<file path=xl/queryTables/queryTable2916.xml><?xml version="1.0" encoding="utf-8"?>
<queryTable xmlns="http://schemas.openxmlformats.org/spreadsheetml/2006/main" name="ExternalData_1148" connectionId="1356" autoFormatId="16" applyNumberFormats="0" applyBorderFormats="0" applyFontFormats="1" applyPatternFormats="1" applyAlignmentFormats="0" applyWidthHeightFormats="0"/>
</file>

<file path=xl/queryTables/queryTable2917.xml><?xml version="1.0" encoding="utf-8"?>
<queryTable xmlns="http://schemas.openxmlformats.org/spreadsheetml/2006/main" name="ExternalData_2774" connectionId="3162" autoFormatId="16" applyNumberFormats="0" applyBorderFormats="0" applyFontFormats="1" applyPatternFormats="1" applyAlignmentFormats="0" applyWidthHeightFormats="0"/>
</file>

<file path=xl/queryTables/queryTable2918.xml><?xml version="1.0" encoding="utf-8"?>
<queryTable xmlns="http://schemas.openxmlformats.org/spreadsheetml/2006/main" name="ExternalData_2423" connectionId="2773" autoFormatId="16" applyNumberFormats="0" applyBorderFormats="0" applyFontFormats="1" applyPatternFormats="1" applyAlignmentFormats="0" applyWidthHeightFormats="0"/>
</file>

<file path=xl/queryTables/queryTable2919.xml><?xml version="1.0" encoding="utf-8"?>
<queryTable xmlns="http://schemas.openxmlformats.org/spreadsheetml/2006/main" name="ExternalData_1668" connectionId="1933" autoFormatId="16" applyNumberFormats="0" applyBorderFormats="0" applyFontFormats="1" applyPatternFormats="1" applyAlignmentFormats="0" applyWidthHeightFormats="0"/>
</file>

<file path=xl/queryTables/queryTable2920.xml><?xml version="1.0" encoding="utf-8"?>
<queryTable xmlns="http://schemas.openxmlformats.org/spreadsheetml/2006/main" name="ExternalData_1136" connectionId="1343" autoFormatId="16" applyNumberFormats="0" applyBorderFormats="0" applyFontFormats="1" applyPatternFormats="1" applyAlignmentFormats="0" applyWidthHeightFormats="0"/>
</file>

<file path=xl/queryTables/queryTable2921.xml><?xml version="1.0" encoding="utf-8"?>
<queryTable xmlns="http://schemas.openxmlformats.org/spreadsheetml/2006/main" name="ExternalData_2896" connectionId="3297" autoFormatId="16" applyNumberFormats="0" applyBorderFormats="0" applyFontFormats="1" applyPatternFormats="1" applyAlignmentFormats="0" applyWidthHeightFormats="0"/>
</file>

<file path=xl/queryTables/queryTable2922.xml><?xml version="1.0" encoding="utf-8"?>
<queryTable xmlns="http://schemas.openxmlformats.org/spreadsheetml/2006/main" name="DadosExternos_397" connectionId="510" autoFormatId="16" applyNumberFormats="0" applyBorderFormats="0" applyFontFormats="1" applyPatternFormats="1" applyAlignmentFormats="0" applyWidthHeightFormats="0"/>
</file>

<file path=xl/queryTables/queryTable2923.xml><?xml version="1.0" encoding="utf-8"?>
<queryTable xmlns="http://schemas.openxmlformats.org/spreadsheetml/2006/main" name="ExternalData_1745" connectionId="2019" autoFormatId="16" applyNumberFormats="0" applyBorderFormats="0" applyFontFormats="1" applyPatternFormats="1" applyAlignmentFormats="0" applyWidthHeightFormats="0"/>
</file>

<file path=xl/queryTables/queryTable2924.xml><?xml version="1.0" encoding="utf-8"?>
<queryTable xmlns="http://schemas.openxmlformats.org/spreadsheetml/2006/main" name="ExternalData_2190" connectionId="2513" autoFormatId="16" applyNumberFormats="0" applyBorderFormats="0" applyFontFormats="1" applyPatternFormats="1" applyAlignmentFormats="0" applyWidthHeightFormats="0"/>
</file>

<file path=xl/queryTables/queryTable2925.xml><?xml version="1.0" encoding="utf-8"?>
<queryTable xmlns="http://schemas.openxmlformats.org/spreadsheetml/2006/main" name="ExternalData_32" connectionId="3323" autoFormatId="16" applyNumberFormats="0" applyBorderFormats="0" applyFontFormats="1" applyPatternFormats="1" applyAlignmentFormats="0" applyWidthHeightFormats="0"/>
</file>

<file path=xl/queryTables/queryTable2926.xml><?xml version="1.0" encoding="utf-8"?>
<queryTable xmlns="http://schemas.openxmlformats.org/spreadsheetml/2006/main" name="ExternalData_1528" connectionId="1778" autoFormatId="16" applyNumberFormats="0" applyBorderFormats="0" applyFontFormats="1" applyPatternFormats="1" applyAlignmentFormats="0" applyWidthHeightFormats="0"/>
</file>

<file path=xl/queryTables/queryTable2927.xml><?xml version="1.0" encoding="utf-8"?>
<queryTable xmlns="http://schemas.openxmlformats.org/spreadsheetml/2006/main" name="ExternalData_2674" connectionId="3051" autoFormatId="16" applyNumberFormats="0" applyBorderFormats="0" applyFontFormats="1" applyPatternFormats="1" applyAlignmentFormats="0" applyWidthHeightFormats="0"/>
</file>

<file path=xl/queryTables/queryTable2928.xml><?xml version="1.0" encoding="utf-8"?>
<queryTable xmlns="http://schemas.openxmlformats.org/spreadsheetml/2006/main" name="DadosExternos_939" connectionId="1111" autoFormatId="16" applyNumberFormats="0" applyBorderFormats="0" applyFontFormats="1" applyPatternFormats="1" applyAlignmentFormats="0" applyWidthHeightFormats="0"/>
</file>

<file path=xl/queryTables/queryTable2929.xml><?xml version="1.0" encoding="utf-8"?>
<queryTable xmlns="http://schemas.openxmlformats.org/spreadsheetml/2006/main" name="ExternalData_981" connectionId="4067" autoFormatId="16" applyNumberFormats="0" applyBorderFormats="0" applyFontFormats="1" applyPatternFormats="1" applyAlignmentFormats="0" applyWidthHeightFormats="0"/>
</file>

<file path=xl/queryTables/queryTable2930.xml><?xml version="1.0" encoding="utf-8"?>
<queryTable xmlns="http://schemas.openxmlformats.org/spreadsheetml/2006/main" name="ExternalData_715" connectionId="3772" autoFormatId="16" applyNumberFormats="0" applyBorderFormats="0" applyFontFormats="1" applyPatternFormats="1" applyAlignmentFormats="0" applyWidthHeightFormats="0"/>
</file>

<file path=xl/queryTables/queryTable2931.xml><?xml version="1.0" encoding="utf-8"?>
<queryTable xmlns="http://schemas.openxmlformats.org/spreadsheetml/2006/main" name="ExternalData_2455" connectionId="2808" autoFormatId="16" applyNumberFormats="0" applyBorderFormats="0" applyFontFormats="1" applyPatternFormats="1" applyAlignmentFormats="0" applyWidthHeightFormats="0"/>
</file>

<file path=xl/queryTables/queryTable2932.xml><?xml version="1.0" encoding="utf-8"?>
<queryTable xmlns="http://schemas.openxmlformats.org/spreadsheetml/2006/main" name="ExternalData_1317" connectionId="1544" autoFormatId="16" applyNumberFormats="0" applyBorderFormats="0" applyFontFormats="1" applyPatternFormats="1" applyAlignmentFormats="0" applyWidthHeightFormats="0"/>
</file>

<file path=xl/queryTables/queryTable2933.xml><?xml version="1.0" encoding="utf-8"?>
<queryTable xmlns="http://schemas.openxmlformats.org/spreadsheetml/2006/main" name="DadosExternos_815" connectionId="974" autoFormatId="16" applyNumberFormats="0" applyBorderFormats="0" applyFontFormats="1" applyPatternFormats="1" applyAlignmentFormats="0" applyWidthHeightFormats="0"/>
</file>

<file path=xl/queryTables/queryTable2934.xml><?xml version="1.0" encoding="utf-8"?>
<queryTable xmlns="http://schemas.openxmlformats.org/spreadsheetml/2006/main" name="ExternalData_400" connectionId="3421" autoFormatId="16" applyNumberFormats="0" applyBorderFormats="0" applyFontFormats="1" applyPatternFormats="1" applyAlignmentFormats="0" applyWidthHeightFormats="0"/>
</file>

<file path=xl/queryTables/queryTable2935.xml><?xml version="1.0" encoding="utf-8"?>
<queryTable xmlns="http://schemas.openxmlformats.org/spreadsheetml/2006/main" name="ExternalData_2400" connectionId="2746" autoFormatId="16" applyNumberFormats="0" applyBorderFormats="0" applyFontFormats="1" applyPatternFormats="1" applyAlignmentFormats="0" applyWidthHeightFormats="0"/>
</file>

<file path=xl/queryTables/queryTable2936.xml><?xml version="1.0" encoding="utf-8"?>
<queryTable xmlns="http://schemas.openxmlformats.org/spreadsheetml/2006/main" name="ExternalData_2723" connectionId="3106" autoFormatId="16" applyNumberFormats="0" applyBorderFormats="0" applyFontFormats="1" applyPatternFormats="1" applyAlignmentFormats="0" applyWidthHeightFormats="0"/>
</file>

<file path=xl/queryTables/queryTable2937.xml><?xml version="1.0" encoding="utf-8"?>
<queryTable xmlns="http://schemas.openxmlformats.org/spreadsheetml/2006/main" name="DadosExternos_1165" connectionId="182" autoFormatId="16" applyNumberFormats="0" applyBorderFormats="0" applyFontFormats="1" applyPatternFormats="1" applyAlignmentFormats="0" applyWidthHeightFormats="0"/>
</file>

<file path=xl/queryTables/queryTable2938.xml><?xml version="1.0" encoding="utf-8"?>
<queryTable xmlns="http://schemas.openxmlformats.org/spreadsheetml/2006/main" name="DadosExternos_392" connectionId="505" autoFormatId="16" applyNumberFormats="0" applyBorderFormats="0" applyFontFormats="1" applyPatternFormats="1" applyAlignmentFormats="0" applyWidthHeightFormats="0"/>
</file>

<file path=xl/queryTables/queryTable2939.xml><?xml version="1.0" encoding="utf-8"?>
<queryTable xmlns="http://schemas.openxmlformats.org/spreadsheetml/2006/main" name="ExternalData_1658" connectionId="1922" autoFormatId="16" applyNumberFormats="0" applyBorderFormats="0" applyFontFormats="1" applyPatternFormats="1" applyAlignmentFormats="0" applyWidthHeightFormats="0"/>
</file>

<file path=xl/queryTables/queryTable2940.xml><?xml version="1.0" encoding="utf-8"?>
<queryTable xmlns="http://schemas.openxmlformats.org/spreadsheetml/2006/main" name="ExternalData_1279" connectionId="1501" autoFormatId="16" applyNumberFormats="0" applyBorderFormats="0" applyFontFormats="1" applyPatternFormats="1" applyAlignmentFormats="0" applyWidthHeightFormats="0"/>
</file>

<file path=xl/queryTables/queryTable2941.xml><?xml version="1.0" encoding="utf-8"?>
<queryTable xmlns="http://schemas.openxmlformats.org/spreadsheetml/2006/main" name="ExternalData_1934" connectionId="2229" autoFormatId="16" applyNumberFormats="0" applyBorderFormats="0" applyFontFormats="1" applyPatternFormats="1" applyAlignmentFormats="0" applyWidthHeightFormats="0"/>
</file>

<file path=xl/queryTables/queryTable2942.xml><?xml version="1.0" encoding="utf-8"?>
<queryTable xmlns="http://schemas.openxmlformats.org/spreadsheetml/2006/main" name="DadosExternos_99" connectionId="1068" autoFormatId="16" applyNumberFormats="0" applyBorderFormats="0" applyFontFormats="1" applyPatternFormats="1" applyAlignmentFormats="0" applyWidthHeightFormats="0"/>
</file>

<file path=xl/queryTables/queryTable2943.xml><?xml version="1.0" encoding="utf-8"?>
<queryTable xmlns="http://schemas.openxmlformats.org/spreadsheetml/2006/main" name="DadosExternos_699" connectionId="844" autoFormatId="16" applyNumberFormats="0" applyBorderFormats="0" applyFontFormats="1" applyPatternFormats="1" applyAlignmentFormats="0" applyWidthHeightFormats="0"/>
</file>

<file path=xl/queryTables/queryTable2944.xml><?xml version="1.0" encoding="utf-8"?>
<queryTable xmlns="http://schemas.openxmlformats.org/spreadsheetml/2006/main" name="DadosExternos_463" connectionId="584" autoFormatId="16" applyNumberFormats="0" applyBorderFormats="0" applyFontFormats="1" applyPatternFormats="1" applyAlignmentFormats="0" applyWidthHeightFormats="0"/>
</file>

<file path=xl/queryTables/queryTable2945.xml><?xml version="1.0" encoding="utf-8"?>
<queryTable xmlns="http://schemas.openxmlformats.org/spreadsheetml/2006/main" name="ExternalData_1103" connectionId="1307" autoFormatId="16" applyNumberFormats="0" applyBorderFormats="0" applyFontFormats="1" applyPatternFormats="1" applyAlignmentFormats="0" applyWidthHeightFormats="0"/>
</file>

<file path=xl/queryTables/queryTable2946.xml><?xml version="1.0" encoding="utf-8"?>
<queryTable xmlns="http://schemas.openxmlformats.org/spreadsheetml/2006/main" name="ExternalData_2893" connectionId="3294" autoFormatId="16" applyNumberFormats="0" applyBorderFormats="0" applyFontFormats="1" applyPatternFormats="1" applyAlignmentFormats="0" applyWidthHeightFormats="0"/>
</file>

<file path=xl/queryTables/queryTable2947.xml><?xml version="1.0" encoding="utf-8"?>
<queryTable xmlns="http://schemas.openxmlformats.org/spreadsheetml/2006/main" name="DadosExternos_1089" connectionId="98" autoFormatId="16" applyNumberFormats="0" applyBorderFormats="0" applyFontFormats="1" applyPatternFormats="1" applyAlignmentFormats="0" applyWidthHeightFormats="0"/>
</file>

<file path=xl/queryTables/queryTable2948.xml><?xml version="1.0" encoding="utf-8"?>
<queryTable xmlns="http://schemas.openxmlformats.org/spreadsheetml/2006/main" name="ExternalData_1468" connectionId="1711" autoFormatId="16" applyNumberFormats="0" applyBorderFormats="0" applyFontFormats="1" applyPatternFormats="1" applyAlignmentFormats="0" applyWidthHeightFormats="0"/>
</file>

<file path=xl/queryTables/queryTable2949.xml><?xml version="1.0" encoding="utf-8"?>
<queryTable xmlns="http://schemas.openxmlformats.org/spreadsheetml/2006/main" name="ExternalData_2208" connectionId="2534" autoFormatId="16" applyNumberFormats="0" applyBorderFormats="0" applyFontFormats="1" applyPatternFormats="1" applyAlignmentFormats="0" applyWidthHeightFormats="0"/>
</file>

<file path=xl/queryTables/queryTable2950.xml><?xml version="1.0" encoding="utf-8"?>
<queryTable xmlns="http://schemas.openxmlformats.org/spreadsheetml/2006/main" name="DadosExternos_654" connectionId="795" autoFormatId="16" applyNumberFormats="0" applyBorderFormats="0" applyFontFormats="1" applyPatternFormats="1" applyAlignmentFormats="0" applyWidthHeightFormats="0"/>
</file>

<file path=xl/queryTables/queryTable2951.xml><?xml version="1.0" encoding="utf-8"?>
<queryTable xmlns="http://schemas.openxmlformats.org/spreadsheetml/2006/main" name="DadosExternos_813" connectionId="972" autoFormatId="16" applyNumberFormats="0" applyBorderFormats="0" applyFontFormats="1" applyPatternFormats="1" applyAlignmentFormats="0" applyWidthHeightFormats="0"/>
</file>

<file path=xl/queryTables/queryTable2952.xml><?xml version="1.0" encoding="utf-8"?>
<queryTable xmlns="http://schemas.openxmlformats.org/spreadsheetml/2006/main" name="ExternalData_2748" connectionId="3133" autoFormatId="16" applyNumberFormats="0" applyBorderFormats="0" applyFontFormats="1" applyPatternFormats="1" applyAlignmentFormats="0" applyWidthHeightFormats="0"/>
</file>

<file path=xl/queryTables/queryTable2953.xml><?xml version="1.0" encoding="utf-8"?>
<queryTable xmlns="http://schemas.openxmlformats.org/spreadsheetml/2006/main" name="DadosExternos_994" connectionId="1172" autoFormatId="16" applyNumberFormats="0" applyBorderFormats="0" applyFontFormats="1" applyPatternFormats="1" applyAlignmentFormats="0" applyWidthHeightFormats="0"/>
</file>

<file path=xl/queryTables/queryTable2954.xml><?xml version="1.0" encoding="utf-8"?>
<queryTable xmlns="http://schemas.openxmlformats.org/spreadsheetml/2006/main" name="DadosExternos_841" connectionId="1003" autoFormatId="16" applyNumberFormats="0" applyBorderFormats="0" applyFontFormats="1" applyPatternFormats="1" applyAlignmentFormats="0" applyWidthHeightFormats="0"/>
</file>

<file path=xl/queryTables/queryTable2955.xml><?xml version="1.0" encoding="utf-8"?>
<queryTable xmlns="http://schemas.openxmlformats.org/spreadsheetml/2006/main" name="ExternalData_455" connectionId="3483" autoFormatId="16" applyNumberFormats="0" applyBorderFormats="0" applyFontFormats="1" applyPatternFormats="1" applyAlignmentFormats="0" applyWidthHeightFormats="0"/>
</file>

<file path=xl/queryTables/queryTable2956.xml><?xml version="1.0" encoding="utf-8"?>
<queryTable xmlns="http://schemas.openxmlformats.org/spreadsheetml/2006/main" name="DadosExternos_188" connectionId="278" autoFormatId="16" applyNumberFormats="0" applyBorderFormats="0" applyFontFormats="1" applyPatternFormats="1" applyAlignmentFormats="0" applyWidthHeightFormats="0"/>
</file>

<file path=xl/queryTables/queryTable2957.xml><?xml version="1.0" encoding="utf-8"?>
<queryTable xmlns="http://schemas.openxmlformats.org/spreadsheetml/2006/main" name="ExternalData_1887" connectionId="2176" autoFormatId="16" applyNumberFormats="0" applyBorderFormats="0" applyFontFormats="1" applyPatternFormats="1" applyAlignmentFormats="0" applyWidthHeightFormats="0"/>
</file>

<file path=xl/queryTables/queryTable2958.xml><?xml version="1.0" encoding="utf-8"?>
<queryTable xmlns="http://schemas.openxmlformats.org/spreadsheetml/2006/main" name="ExternalData_1327" connectionId="1555" autoFormatId="16" applyNumberFormats="0" applyBorderFormats="0" applyFontFormats="1" applyPatternFormats="1" applyAlignmentFormats="0" applyWidthHeightFormats="0"/>
</file>

<file path=xl/queryTables/queryTable2959.xml><?xml version="1.0" encoding="utf-8"?>
<queryTable xmlns="http://schemas.openxmlformats.org/spreadsheetml/2006/main" name="ExternalData_1139" connectionId="1346" autoFormatId="16" applyNumberFormats="0" applyBorderFormats="0" applyFontFormats="1" applyPatternFormats="1" applyAlignmentFormats="0" applyWidthHeightFormats="0"/>
</file>

<file path=xl/queryTables/queryTable2960.xml><?xml version="1.0" encoding="utf-8"?>
<queryTable xmlns="http://schemas.openxmlformats.org/spreadsheetml/2006/main" name="ExternalData_1199" connectionId="1412" autoFormatId="16" applyNumberFormats="0" applyBorderFormats="0" applyFontFormats="1" applyPatternFormats="1" applyAlignmentFormats="0" applyWidthHeightFormats="0"/>
</file>

<file path=xl/queryTables/queryTable2961.xml><?xml version="1.0" encoding="utf-8"?>
<queryTable xmlns="http://schemas.openxmlformats.org/spreadsheetml/2006/main" name="ExternalData_1294" connectionId="1518" autoFormatId="16" applyNumberFormats="0" applyBorderFormats="0" applyFontFormats="1" applyPatternFormats="1" applyAlignmentFormats="0" applyWidthHeightFormats="0"/>
</file>

<file path=xl/queryTables/queryTable2962.xml><?xml version="1.0" encoding="utf-8"?>
<queryTable xmlns="http://schemas.openxmlformats.org/spreadsheetml/2006/main" name="DadosExternos_357" connectionId="466" autoFormatId="16" applyNumberFormats="0" applyBorderFormats="0" applyFontFormats="1" applyPatternFormats="1" applyAlignmentFormats="0" applyWidthHeightFormats="0"/>
</file>

<file path=xl/queryTables/queryTable2963.xml><?xml version="1.0" encoding="utf-8"?>
<queryTable xmlns="http://schemas.openxmlformats.org/spreadsheetml/2006/main" name="ExternalData_2445" connectionId="2797" autoFormatId="16" applyNumberFormats="0" applyBorderFormats="0" applyFontFormats="1" applyPatternFormats="1" applyAlignmentFormats="0" applyWidthHeightFormats="0"/>
</file>

<file path=xl/queryTables/queryTable2964.xml><?xml version="1.0" encoding="utf-8"?>
<queryTable xmlns="http://schemas.openxmlformats.org/spreadsheetml/2006/main" name="ExternalData_1767" connectionId="2043" autoFormatId="16" applyNumberFormats="0" applyBorderFormats="0" applyFontFormats="1" applyPatternFormats="1" applyAlignmentFormats="0" applyWidthHeightFormats="0"/>
</file>

<file path=xl/queryTables/queryTable2965.xml><?xml version="1.0" encoding="utf-8"?>
<queryTable xmlns="http://schemas.openxmlformats.org/spreadsheetml/2006/main" name="ExternalData_2176" connectionId="2498" autoFormatId="16" applyNumberFormats="0" applyBorderFormats="0" applyFontFormats="1" applyPatternFormats="1" applyAlignmentFormats="0" applyWidthHeightFormats="0"/>
</file>

<file path=xl/queryTables/queryTable2966.xml><?xml version="1.0" encoding="utf-8"?>
<queryTable xmlns="http://schemas.openxmlformats.org/spreadsheetml/2006/main" name="ExternalData_117" connectionId="1370" autoFormatId="16" applyNumberFormats="0" applyBorderFormats="0" applyFontFormats="1" applyPatternFormats="1" applyAlignmentFormats="0" applyWidthHeightFormats="0"/>
</file>

<file path=xl/queryTables/queryTable2967.xml><?xml version="1.0" encoding="utf-8"?>
<queryTable xmlns="http://schemas.openxmlformats.org/spreadsheetml/2006/main" name="ExternalData_146" connectionId="1692" autoFormatId="16" applyNumberFormats="0" applyBorderFormats="0" applyFontFormats="1" applyPatternFormats="1" applyAlignmentFormats="0" applyWidthHeightFormats="0"/>
</file>

<file path=xl/queryTables/queryTable2968.xml><?xml version="1.0" encoding="utf-8"?>
<queryTable xmlns="http://schemas.openxmlformats.org/spreadsheetml/2006/main" name="DadosExternos_895" connectionId="1062" autoFormatId="16" applyNumberFormats="0" applyBorderFormats="0" applyFontFormats="1" applyPatternFormats="1" applyAlignmentFormats="0" applyWidthHeightFormats="0"/>
</file>

<file path=xl/queryTables/queryTable2969.xml><?xml version="1.0" encoding="utf-8"?>
<queryTable xmlns="http://schemas.openxmlformats.org/spreadsheetml/2006/main" name="DadosExternos_104" connectionId="1124" autoFormatId="16" applyNumberFormats="0" applyBorderFormats="0" applyFontFormats="1" applyPatternFormats="1" applyAlignmentFormats="0" applyWidthHeightFormats="0"/>
</file>

<file path=xl/queryTables/queryTable2970.xml><?xml version="1.0" encoding="utf-8"?>
<queryTable xmlns="http://schemas.openxmlformats.org/spreadsheetml/2006/main" name="ExternalData_1406" connectionId="1643" autoFormatId="16" applyNumberFormats="0" applyBorderFormats="0" applyFontFormats="1" applyPatternFormats="1" applyAlignmentFormats="0" applyWidthHeightFormats="0"/>
</file>

<file path=xl/queryTables/queryTable2971.xml><?xml version="1.0" encoding="utf-8"?>
<queryTable xmlns="http://schemas.openxmlformats.org/spreadsheetml/2006/main" name="ExternalData_1280" connectionId="1502" autoFormatId="16" applyNumberFormats="0" applyBorderFormats="0" applyFontFormats="1" applyPatternFormats="1" applyAlignmentFormats="0" applyWidthHeightFormats="0"/>
</file>

<file path=xl/queryTables/queryTable2972.xml><?xml version="1.0" encoding="utf-8"?>
<queryTable xmlns="http://schemas.openxmlformats.org/spreadsheetml/2006/main" name="ExternalData_2877" connectionId="3276" autoFormatId="16" applyNumberFormats="0" applyBorderFormats="0" applyFontFormats="1" applyPatternFormats="1" applyAlignmentFormats="0" applyWidthHeightFormats="0"/>
</file>

<file path=xl/queryTables/queryTable2973.xml><?xml version="1.0" encoding="utf-8"?>
<queryTable xmlns="http://schemas.openxmlformats.org/spreadsheetml/2006/main" name="DadosExternos_751" connectionId="903" autoFormatId="16" applyNumberFormats="0" applyBorderFormats="0" applyFontFormats="1" applyPatternFormats="1" applyAlignmentFormats="0" applyWidthHeightFormats="0"/>
</file>

<file path=xl/queryTables/queryTable2974.xml><?xml version="1.0" encoding="utf-8"?>
<queryTable xmlns="http://schemas.openxmlformats.org/spreadsheetml/2006/main" name="ExternalData_2084" connectionId="2396" autoFormatId="16" applyNumberFormats="0" applyBorderFormats="0" applyFontFormats="1" applyPatternFormats="1" applyAlignmentFormats="0" applyWidthHeightFormats="0"/>
</file>

<file path=xl/queryTables/queryTable2975.xml><?xml version="1.0" encoding="utf-8"?>
<queryTable xmlns="http://schemas.openxmlformats.org/spreadsheetml/2006/main" name="ExternalData_1704" connectionId="1974" autoFormatId="16" applyNumberFormats="0" applyBorderFormats="0" applyFontFormats="1" applyPatternFormats="1" applyAlignmentFormats="0" applyWidthHeightFormats="0"/>
</file>

<file path=xl/queryTables/queryTable2976.xml><?xml version="1.0" encoding="utf-8"?>
<queryTable xmlns="http://schemas.openxmlformats.org/spreadsheetml/2006/main" name="ExternalData_2378" connectionId="2722" autoFormatId="16" applyNumberFormats="0" applyBorderFormats="0" applyFontFormats="1" applyPatternFormats="1" applyAlignmentFormats="0" applyWidthHeightFormats="0"/>
</file>

<file path=xl/queryTables/queryTable2977.xml><?xml version="1.0" encoding="utf-8"?>
<queryTable xmlns="http://schemas.openxmlformats.org/spreadsheetml/2006/main" name="ExternalData_226" connectionId="2581" autoFormatId="16" applyNumberFormats="0" applyBorderFormats="0" applyFontFormats="1" applyPatternFormats="1" applyAlignmentFormats="0" applyWidthHeightFormats="0"/>
</file>

<file path=xl/queryTables/queryTable2978.xml><?xml version="1.0" encoding="utf-8"?>
<queryTable xmlns="http://schemas.openxmlformats.org/spreadsheetml/2006/main" name="ExternalData_1974" connectionId="2273" autoFormatId="16" applyNumberFormats="0" applyBorderFormats="0" applyFontFormats="1" applyPatternFormats="1" applyAlignmentFormats="0" applyWidthHeightFormats="0"/>
</file>

<file path=xl/queryTables/queryTable2979.xml><?xml version="1.0" encoding="utf-8"?>
<queryTable xmlns="http://schemas.openxmlformats.org/spreadsheetml/2006/main" name="ExternalData_1185" connectionId="1397" autoFormatId="16" applyNumberFormats="0" applyBorderFormats="0" applyFontFormats="1" applyPatternFormats="1" applyAlignmentFormats="0" applyWidthHeightFormats="0"/>
</file>

<file path=xl/queryTables/queryTable2980.xml><?xml version="1.0" encoding="utf-8"?>
<queryTable xmlns="http://schemas.openxmlformats.org/spreadsheetml/2006/main" name="ExternalData_86" connectionId="3922" autoFormatId="16" applyNumberFormats="0" applyBorderFormats="0" applyFontFormats="1" applyPatternFormats="1" applyAlignmentFormats="0" applyWidthHeightFormats="0"/>
</file>

<file path=xl/queryTables/queryTable2981.xml><?xml version="1.0" encoding="utf-8"?>
<queryTable xmlns="http://schemas.openxmlformats.org/spreadsheetml/2006/main" name="ExternalData_1051" connectionId="1249" autoFormatId="16" applyNumberFormats="0" applyBorderFormats="0" applyFontFormats="1" applyPatternFormats="1" applyAlignmentFormats="0" applyWidthHeightFormats="0"/>
</file>

<file path=xl/queryTables/queryTable2982.xml><?xml version="1.0" encoding="utf-8"?>
<queryTable xmlns="http://schemas.openxmlformats.org/spreadsheetml/2006/main" name="DadosExternos_1076" connectionId="84" autoFormatId="16" applyNumberFormats="0" applyBorderFormats="0" applyFontFormats="1" applyPatternFormats="1" applyAlignmentFormats="0" applyWidthHeightFormats="0"/>
</file>

<file path=xl/queryTables/queryTable2983.xml><?xml version="1.0" encoding="utf-8"?>
<queryTable xmlns="http://schemas.openxmlformats.org/spreadsheetml/2006/main" name="ExternalData_1888" connectionId="2177" autoFormatId="16" applyNumberFormats="0" applyBorderFormats="0" applyFontFormats="1" applyPatternFormats="1" applyAlignmentFormats="0" applyWidthHeightFormats="0"/>
</file>

<file path=xl/queryTables/queryTable2984.xml><?xml version="1.0" encoding="utf-8"?>
<queryTable xmlns="http://schemas.openxmlformats.org/spreadsheetml/2006/main" name="ExternalData_1551" connectionId="1804" autoFormatId="16" applyNumberFormats="0" applyBorderFormats="0" applyFontFormats="1" applyPatternFormats="1" applyAlignmentFormats="0" applyWidthHeightFormats="0"/>
</file>

<file path=xl/queryTables/queryTable2985.xml><?xml version="1.0" encoding="utf-8"?>
<queryTable xmlns="http://schemas.openxmlformats.org/spreadsheetml/2006/main" name="ExternalData_2391" connectionId="2737" autoFormatId="16" applyNumberFormats="0" applyBorderFormats="0" applyFontFormats="1" applyPatternFormats="1" applyAlignmentFormats="0" applyWidthHeightFormats="0"/>
</file>

<file path=xl/queryTables/queryTable2986.xml><?xml version="1.0" encoding="utf-8"?>
<queryTable xmlns="http://schemas.openxmlformats.org/spreadsheetml/2006/main" name="ExternalData_488" connectionId="3519" autoFormatId="16" applyNumberFormats="0" applyBorderFormats="0" applyFontFormats="1" applyPatternFormats="1" applyAlignmentFormats="0" applyWidthHeightFormats="0"/>
</file>

<file path=xl/queryTables/queryTable2987.xml><?xml version="1.0" encoding="utf-8"?>
<queryTable xmlns="http://schemas.openxmlformats.org/spreadsheetml/2006/main" name="ExternalData_1234" connectionId="1452" autoFormatId="16" applyNumberFormats="0" applyBorderFormats="0" applyFontFormats="1" applyPatternFormats="1" applyAlignmentFormats="0" applyWidthHeightFormats="0"/>
</file>

<file path=xl/queryTables/queryTable2988.xml><?xml version="1.0" encoding="utf-8"?>
<queryTable xmlns="http://schemas.openxmlformats.org/spreadsheetml/2006/main" name="ExternalData_1549" connectionId="1801" autoFormatId="16" applyNumberFormats="0" applyBorderFormats="0" applyFontFormats="1" applyPatternFormats="1" applyAlignmentFormats="0" applyWidthHeightFormats="0"/>
</file>

<file path=xl/queryTables/queryTable2989.xml><?xml version="1.0" encoding="utf-8"?>
<queryTable xmlns="http://schemas.openxmlformats.org/spreadsheetml/2006/main" name="DadosExternos_626" connectionId="764" autoFormatId="16" applyNumberFormats="0" applyBorderFormats="0" applyFontFormats="1" applyPatternFormats="1" applyAlignmentFormats="0" applyWidthHeightFormats="0"/>
</file>

<file path=xl/queryTables/queryTable2990.xml><?xml version="1.0" encoding="utf-8"?>
<queryTable xmlns="http://schemas.openxmlformats.org/spreadsheetml/2006/main" name="DadosExternos_731" connectionId="881" autoFormatId="16" applyNumberFormats="0" applyBorderFormats="0" applyFontFormats="1" applyPatternFormats="1" applyAlignmentFormats="0" applyWidthHeightFormats="0"/>
</file>

<file path=xl/queryTables/queryTable2991.xml><?xml version="1.0" encoding="utf-8"?>
<queryTable xmlns="http://schemas.openxmlformats.org/spreadsheetml/2006/main" name="ExternalData_2806" connectionId="3198" autoFormatId="16" applyNumberFormats="0" applyBorderFormats="0" applyFontFormats="1" applyPatternFormats="1" applyAlignmentFormats="0" applyWidthHeightFormats="0"/>
</file>

<file path=xl/queryTables/queryTable2992.xml><?xml version="1.0" encoding="utf-8"?>
<queryTable xmlns="http://schemas.openxmlformats.org/spreadsheetml/2006/main" name="ExternalData_985" connectionId="4071" autoFormatId="16" applyNumberFormats="0" applyBorderFormats="0" applyFontFormats="1" applyPatternFormats="1" applyAlignmentFormats="0" applyWidthHeightFormats="0"/>
</file>

<file path=xl/queryTables/queryTable2993.xml><?xml version="1.0" encoding="utf-8"?>
<queryTable xmlns="http://schemas.openxmlformats.org/spreadsheetml/2006/main" name="DadosExternos_666" connectionId="808" autoFormatId="16" applyNumberFormats="0" applyBorderFormats="0" applyFontFormats="1" applyPatternFormats="1" applyAlignmentFormats="0" applyWidthHeightFormats="0"/>
</file>

<file path=xl/queryTables/queryTable2994.xml><?xml version="1.0" encoding="utf-8"?>
<queryTable xmlns="http://schemas.openxmlformats.org/spreadsheetml/2006/main" name="DadosExternos_1013" connectionId="15" autoFormatId="16" applyNumberFormats="0" applyBorderFormats="0" applyFontFormats="1" applyPatternFormats="1" applyAlignmentFormats="0" applyWidthHeightFormats="0"/>
</file>

<file path=xl/queryTables/queryTable2995.xml><?xml version="1.0" encoding="utf-8"?>
<queryTable xmlns="http://schemas.openxmlformats.org/spreadsheetml/2006/main" name="ExternalData_685" connectionId="3738" autoFormatId="16" applyNumberFormats="0" applyBorderFormats="0" applyFontFormats="1" applyPatternFormats="1" applyAlignmentFormats="0" applyWidthHeightFormats="0"/>
</file>

<file path=xl/queryTables/queryTable2996.xml><?xml version="1.0" encoding="utf-8"?>
<queryTable xmlns="http://schemas.openxmlformats.org/spreadsheetml/2006/main" name="ExternalData_2818" connectionId="3211" autoFormatId="16" applyNumberFormats="0" applyBorderFormats="0" applyFontFormats="1" applyPatternFormats="1" applyAlignmentFormats="0" applyWidthHeightFormats="0"/>
</file>

<file path=xl/queryTables/queryTable2997.xml><?xml version="1.0" encoding="utf-8"?>
<queryTable xmlns="http://schemas.openxmlformats.org/spreadsheetml/2006/main" name="DadosExternos_326" connectionId="432" autoFormatId="16" applyNumberFormats="0" applyBorderFormats="0" applyFontFormats="1" applyPatternFormats="1" applyAlignmentFormats="0" applyWidthHeightFormats="0"/>
</file>

<file path=xl/queryTables/queryTable2998.xml><?xml version="1.0" encoding="utf-8"?>
<queryTable xmlns="http://schemas.openxmlformats.org/spreadsheetml/2006/main" name="DadosExternos_1008" connectionId="1187" autoFormatId="16" applyNumberFormats="0" applyBorderFormats="0" applyFontFormats="1" applyPatternFormats="1" applyAlignmentFormats="0" applyWidthHeightFormats="0"/>
</file>

<file path=xl/queryTables/queryTable2999.xml><?xml version="1.0" encoding="utf-8"?>
<queryTable xmlns="http://schemas.openxmlformats.org/spreadsheetml/2006/main" name="DadosExternos_156" connectionId="243" autoFormatId="16" applyNumberFormats="0" applyBorderFormats="0" applyFontFormats="1" applyPatternFormats="1" applyAlignmentFormats="0" applyWidthHeightFormats="0"/>
</file>

<file path=xl/queryTables/queryTable3000.xml><?xml version="1.0" encoding="utf-8"?>
<queryTable xmlns="http://schemas.openxmlformats.org/spreadsheetml/2006/main" name="ExternalData_2754" connectionId="3140" autoFormatId="16" applyNumberFormats="0" applyBorderFormats="0" applyFontFormats="1" applyPatternFormats="1" applyAlignmentFormats="0" applyWidthHeightFormats="0"/>
</file>

<file path=xl/queryTables/queryTable3001.xml><?xml version="1.0" encoding="utf-8"?>
<queryTable xmlns="http://schemas.openxmlformats.org/spreadsheetml/2006/main" name="ExternalData_1799" connectionId="2078" autoFormatId="16" applyNumberFormats="0" applyBorderFormats="0" applyFontFormats="1" applyPatternFormats="1" applyAlignmentFormats="0" applyWidthHeightFormats="0"/>
</file>

<file path=xl/queryTables/queryTable3002.xml><?xml version="1.0" encoding="utf-8"?>
<queryTable xmlns="http://schemas.openxmlformats.org/spreadsheetml/2006/main" name="ExternalData_807" connectionId="3874" autoFormatId="16" applyNumberFormats="0" applyBorderFormats="0" applyFontFormats="1" applyPatternFormats="1" applyAlignmentFormats="0" applyWidthHeightFormats="0"/>
</file>

<file path=xl/queryTables/queryTable3003.xml><?xml version="1.0" encoding="utf-8"?>
<queryTable xmlns="http://schemas.openxmlformats.org/spreadsheetml/2006/main" name="DadosExternos_728" connectionId="877" autoFormatId="16" applyNumberFormats="0" applyBorderFormats="0" applyFontFormats="1" applyPatternFormats="1" applyAlignmentFormats="0" applyWidthHeightFormats="0"/>
</file>

<file path=xl/queryTables/queryTable3004.xml><?xml version="1.0" encoding="utf-8"?>
<queryTable xmlns="http://schemas.openxmlformats.org/spreadsheetml/2006/main" name="ExternalData_2373" connectionId="2717" autoFormatId="16" applyNumberFormats="0" applyBorderFormats="0" applyFontFormats="1" applyPatternFormats="1" applyAlignmentFormats="0" applyWidthHeightFormats="0"/>
</file>

<file path=xl/queryTables/queryTable3005.xml><?xml version="1.0" encoding="utf-8"?>
<queryTable xmlns="http://schemas.openxmlformats.org/spreadsheetml/2006/main" name="DadosExternos_47" connectionId="491" autoFormatId="16" applyNumberFormats="0" applyBorderFormats="0" applyFontFormats="1" applyPatternFormats="1" applyAlignmentFormats="0" applyWidthHeightFormats="0"/>
</file>

<file path=xl/queryTables/queryTable3006.xml><?xml version="1.0" encoding="utf-8"?>
<queryTable xmlns="http://schemas.openxmlformats.org/spreadsheetml/2006/main" name="ExternalData_2642" connectionId="3016" autoFormatId="16" applyNumberFormats="0" applyBorderFormats="0" applyFontFormats="1" applyPatternFormats="1" applyAlignmentFormats="0" applyWidthHeightFormats="0"/>
</file>

<file path=xl/queryTables/queryTable3007.xml><?xml version="1.0" encoding="utf-8"?>
<queryTable xmlns="http://schemas.openxmlformats.org/spreadsheetml/2006/main" name="ExternalData_380" connectionId="3399" autoFormatId="16" applyNumberFormats="0" applyBorderFormats="0" applyFontFormats="1" applyPatternFormats="1" applyAlignmentFormats="0" applyWidthHeightFormats="0"/>
</file>

<file path=xl/queryTables/queryTable3008.xml><?xml version="1.0" encoding="utf-8"?>
<queryTable xmlns="http://schemas.openxmlformats.org/spreadsheetml/2006/main" name="ExternalData_1889" connectionId="2178" autoFormatId="16" applyNumberFormats="0" applyBorderFormats="0" applyFontFormats="1" applyPatternFormats="1" applyAlignmentFormats="0" applyWidthHeightFormats="0"/>
</file>

<file path=xl/queryTables/queryTable3009.xml><?xml version="1.0" encoding="utf-8"?>
<queryTable xmlns="http://schemas.openxmlformats.org/spreadsheetml/2006/main" name="ExternalData_2166" connectionId="2487" autoFormatId="16" applyNumberFormats="0" applyBorderFormats="0" applyFontFormats="1" applyPatternFormats="1" applyAlignmentFormats="0" applyWidthHeightFormats="0"/>
</file>

<file path=xl/queryTables/queryTable3010.xml><?xml version="1.0" encoding="utf-8"?>
<queryTable xmlns="http://schemas.openxmlformats.org/spreadsheetml/2006/main" name="ExternalData_1649" connectionId="1912" autoFormatId="16" applyNumberFormats="0" applyBorderFormats="0" applyFontFormats="1" applyPatternFormats="1" applyAlignmentFormats="0" applyWidthHeightFormats="0"/>
</file>

<file path=xl/queryTables/queryTable3011.xml><?xml version="1.0" encoding="utf-8"?>
<queryTable xmlns="http://schemas.openxmlformats.org/spreadsheetml/2006/main" name="ExternalData_1066" connectionId="1265" autoFormatId="16" applyNumberFormats="0" applyBorderFormats="0" applyFontFormats="1" applyPatternFormats="1" applyAlignmentFormats="0" applyWidthHeightFormats="0"/>
</file>

<file path=xl/queryTables/queryTable3012.xml><?xml version="1.0" encoding="utf-8"?>
<queryTable xmlns="http://schemas.openxmlformats.org/spreadsheetml/2006/main" name="ExternalData_1606" connectionId="1865" autoFormatId="16" applyNumberFormats="0" applyBorderFormats="0" applyFontFormats="1" applyPatternFormats="1" applyAlignmentFormats="0" applyWidthHeightFormats="0"/>
</file>

<file path=xl/queryTables/queryTable3013.xml><?xml version="1.0" encoding="utf-8"?>
<queryTable xmlns="http://schemas.openxmlformats.org/spreadsheetml/2006/main" name="ExternalData_2633" connectionId="3006" autoFormatId="16" applyNumberFormats="0" applyBorderFormats="0" applyFontFormats="1" applyPatternFormats="1" applyAlignmentFormats="0" applyWidthHeightFormats="0"/>
</file>

<file path=xl/queryTables/queryTable3014.xml><?xml version="1.0" encoding="utf-8"?>
<queryTable xmlns="http://schemas.openxmlformats.org/spreadsheetml/2006/main" name="ExternalData_2517" connectionId="2877" autoFormatId="16" applyNumberFormats="0" applyBorderFormats="0" applyFontFormats="1" applyPatternFormats="1" applyAlignmentFormats="0" applyWidthHeightFormats="0"/>
</file>

<file path=xl/queryTables/queryTable3015.xml><?xml version="1.0" encoding="utf-8"?>
<queryTable xmlns="http://schemas.openxmlformats.org/spreadsheetml/2006/main" name="ExternalData_2269" connectionId="2601" autoFormatId="16" applyNumberFormats="0" applyBorderFormats="0" applyFontFormats="1" applyPatternFormats="1" applyAlignmentFormats="0" applyWidthHeightFormats="0"/>
</file>

<file path=xl/queryTables/queryTable3016.xml><?xml version="1.0" encoding="utf-8"?>
<queryTable xmlns="http://schemas.openxmlformats.org/spreadsheetml/2006/main" name="ExternalData_2195" connectionId="2519" autoFormatId="16" applyNumberFormats="0" applyBorderFormats="0" applyFontFormats="1" applyPatternFormats="1" applyAlignmentFormats="0" applyWidthHeightFormats="0"/>
</file>

<file path=xl/queryTables/queryTable3017.xml><?xml version="1.0" encoding="utf-8"?>
<queryTable xmlns="http://schemas.openxmlformats.org/spreadsheetml/2006/main" name="ExternalData_1322" connectionId="1550" autoFormatId="16" applyNumberFormats="0" applyBorderFormats="0" applyFontFormats="1" applyPatternFormats="1" applyAlignmentFormats="0" applyWidthHeightFormats="0"/>
</file>

<file path=xl/queryTables/queryTable3018.xml><?xml version="1.0" encoding="utf-8"?>
<queryTable xmlns="http://schemas.openxmlformats.org/spreadsheetml/2006/main" name="ExternalData_1025" connectionId="1220" autoFormatId="16" applyNumberFormats="0" applyBorderFormats="0" applyFontFormats="1" applyPatternFormats="1" applyAlignmentFormats="0" applyWidthHeightFormats="0"/>
</file>

<file path=xl/queryTables/queryTable3019.xml><?xml version="1.0" encoding="utf-8"?>
<queryTable xmlns="http://schemas.openxmlformats.org/spreadsheetml/2006/main" name="DadosExternos_559" connectionId="689" autoFormatId="16" applyNumberFormats="0" applyBorderFormats="0" applyFontFormats="1" applyPatternFormats="1" applyAlignmentFormats="0" applyWidthHeightFormats="0"/>
</file>

<file path=xl/queryTables/queryTable3020.xml><?xml version="1.0" encoding="utf-8"?>
<queryTable xmlns="http://schemas.openxmlformats.org/spreadsheetml/2006/main" name="ExternalData_2584" connectionId="2951" autoFormatId="16" applyNumberFormats="0" applyBorderFormats="0" applyFontFormats="1" applyPatternFormats="1" applyAlignmentFormats="0" applyWidthHeightFormats="0"/>
</file>

<file path=xl/queryTables/queryTable3021.xml><?xml version="1.0" encoding="utf-8"?>
<queryTable xmlns="http://schemas.openxmlformats.org/spreadsheetml/2006/main" name="ExternalData_1739" connectionId="2012" autoFormatId="16" applyNumberFormats="0" applyBorderFormats="0" applyFontFormats="1" applyPatternFormats="1" applyAlignmentFormats="0" applyWidthHeightFormats="0"/>
</file>

<file path=xl/queryTables/queryTable3022.xml><?xml version="1.0" encoding="utf-8"?>
<queryTable xmlns="http://schemas.openxmlformats.org/spreadsheetml/2006/main" name="ExternalData_1651" connectionId="1915" autoFormatId="16" applyNumberFormats="0" applyBorderFormats="0" applyFontFormats="1" applyPatternFormats="1" applyAlignmentFormats="0" applyWidthHeightFormats="0"/>
</file>

<file path=xl/queryTables/queryTable3023.xml><?xml version="1.0" encoding="utf-8"?>
<queryTable xmlns="http://schemas.openxmlformats.org/spreadsheetml/2006/main" name="DadosExternos_141" connectionId="227" autoFormatId="16" applyNumberFormats="0" applyBorderFormats="0" applyFontFormats="1" applyPatternFormats="1" applyAlignmentFormats="0" applyWidthHeightFormats="0"/>
</file>

<file path=xl/queryTables/queryTable3024.xml><?xml version="1.0" encoding="utf-8"?>
<queryTable xmlns="http://schemas.openxmlformats.org/spreadsheetml/2006/main" name="ExternalData_2428" connectionId="2778" autoFormatId="16" applyNumberFormats="0" applyBorderFormats="0" applyFontFormats="1" applyPatternFormats="1" applyAlignmentFormats="0" applyWidthHeightFormats="0"/>
</file>

<file path=xl/queryTables/queryTable3025.xml><?xml version="1.0" encoding="utf-8"?>
<queryTable xmlns="http://schemas.openxmlformats.org/spreadsheetml/2006/main" name="ExternalData_2667" connectionId="3043" autoFormatId="16" applyNumberFormats="0" applyBorderFormats="0" applyFontFormats="1" applyPatternFormats="1" applyAlignmentFormats="0" applyWidthHeightFormats="0"/>
</file>

<file path=xl/queryTables/queryTable3026.xml><?xml version="1.0" encoding="utf-8"?>
<queryTable xmlns="http://schemas.openxmlformats.org/spreadsheetml/2006/main" name="ExternalData_905" connectionId="3983" autoFormatId="16" applyNumberFormats="0" applyBorderFormats="0" applyFontFormats="1" applyPatternFormats="1" applyAlignmentFormats="0" applyWidthHeightFormats="0"/>
</file>

<file path=xl/queryTables/queryTable3027.xml><?xml version="1.0" encoding="utf-8"?>
<queryTable xmlns="http://schemas.openxmlformats.org/spreadsheetml/2006/main" name="ExternalData_1583" connectionId="1839" autoFormatId="16" applyNumberFormats="0" applyBorderFormats="0" applyFontFormats="1" applyPatternFormats="1" applyAlignmentFormats="0" applyWidthHeightFormats="0"/>
</file>

<file path=xl/queryTables/queryTable3028.xml><?xml version="1.0" encoding="utf-8"?>
<queryTable xmlns="http://schemas.openxmlformats.org/spreadsheetml/2006/main" name="ExternalData_1931" connectionId="2226" autoFormatId="16" applyNumberFormats="0" applyBorderFormats="0" applyFontFormats="1" applyPatternFormats="1" applyAlignmentFormats="0" applyWidthHeightFormats="0"/>
</file>

<file path=xl/queryTables/queryTable3029.xml><?xml version="1.0" encoding="utf-8"?>
<queryTable xmlns="http://schemas.openxmlformats.org/spreadsheetml/2006/main" name="ExternalData_1028" connectionId="1223" autoFormatId="16" applyNumberFormats="0" applyBorderFormats="0" applyFontFormats="1" applyPatternFormats="1" applyAlignmentFormats="0" applyWidthHeightFormats="0"/>
</file>

<file path=xl/queryTables/queryTable3030.xml><?xml version="1.0" encoding="utf-8"?>
<queryTable xmlns="http://schemas.openxmlformats.org/spreadsheetml/2006/main" name="DadosExternos_757" connectionId="909" autoFormatId="16" applyNumberFormats="0" applyBorderFormats="0" applyFontFormats="1" applyPatternFormats="1" applyAlignmentFormats="0" applyWidthHeightFormats="0"/>
</file>

<file path=xl/queryTables/queryTable3031.xml><?xml version="1.0" encoding="utf-8"?>
<queryTable xmlns="http://schemas.openxmlformats.org/spreadsheetml/2006/main" name="ExternalData_696" connectionId="3750" autoFormatId="16" applyNumberFormats="0" applyBorderFormats="0" applyFontFormats="1" applyPatternFormats="1" applyAlignmentFormats="0" applyWidthHeightFormats="0"/>
</file>

<file path=xl/queryTables/queryTable3032.xml><?xml version="1.0" encoding="utf-8"?>
<queryTable xmlns="http://schemas.openxmlformats.org/spreadsheetml/2006/main" name="ExternalData_702" connectionId="3758" autoFormatId="16" applyNumberFormats="0" applyBorderFormats="0" applyFontFormats="1" applyPatternFormats="1" applyAlignmentFormats="0" applyWidthHeightFormats="0"/>
</file>

<file path=xl/queryTables/queryTable3033.xml><?xml version="1.0" encoding="utf-8"?>
<queryTable xmlns="http://schemas.openxmlformats.org/spreadsheetml/2006/main" name="DadosExternos_202" connectionId="294" autoFormatId="16" applyNumberFormats="0" applyBorderFormats="0" applyFontFormats="1" applyPatternFormats="1" applyAlignmentFormats="0" applyWidthHeightFormats="0"/>
</file>

<file path=xl/queryTables/queryTable3034.xml><?xml version="1.0" encoding="utf-8"?>
<queryTable xmlns="http://schemas.openxmlformats.org/spreadsheetml/2006/main" name="ExternalData_2394" connectionId="2740" autoFormatId="16" applyNumberFormats="0" applyBorderFormats="0" applyFontFormats="1" applyPatternFormats="1" applyAlignmentFormats="0" applyWidthHeightFormats="0"/>
</file>

<file path=xl/queryTables/queryTable3035.xml><?xml version="1.0" encoding="utf-8"?>
<queryTable xmlns="http://schemas.openxmlformats.org/spreadsheetml/2006/main" name="DadosExternos_137" connectionId="222" autoFormatId="16" applyNumberFormats="0" applyBorderFormats="0" applyFontFormats="1" applyPatternFormats="1" applyAlignmentFormats="0" applyWidthHeightFormats="0"/>
</file>

<file path=xl/queryTables/queryTable3036.xml><?xml version="1.0" encoding="utf-8"?>
<queryTable xmlns="http://schemas.openxmlformats.org/spreadsheetml/2006/main" name="DadosExternos_592" connectionId="726" autoFormatId="16" applyNumberFormats="0" applyBorderFormats="0" applyFontFormats="1" applyPatternFormats="1" applyAlignmentFormats="0" applyWidthHeightFormats="0"/>
</file>

<file path=xl/queryTables/queryTable3037.xml><?xml version="1.0" encoding="utf-8"?>
<queryTable xmlns="http://schemas.openxmlformats.org/spreadsheetml/2006/main" name="ExternalData_1621" connectionId="1882" autoFormatId="16" applyNumberFormats="0" applyBorderFormats="0" applyFontFormats="1" applyPatternFormats="1" applyAlignmentFormats="0" applyWidthHeightFormats="0"/>
</file>

<file path=xl/queryTables/queryTable3038.xml><?xml version="1.0" encoding="utf-8"?>
<queryTable xmlns="http://schemas.openxmlformats.org/spreadsheetml/2006/main" name="DadosExternos_195" connectionId="286" autoFormatId="16" applyNumberFormats="0" applyBorderFormats="0" applyFontFormats="1" applyPatternFormats="1" applyAlignmentFormats="0" applyWidthHeightFormats="0"/>
</file>

<file path=xl/queryTables/queryTable3039.xml><?xml version="1.0" encoding="utf-8"?>
<queryTable xmlns="http://schemas.openxmlformats.org/spreadsheetml/2006/main" name="ExternalData_443" connectionId="3470" autoFormatId="16" applyNumberFormats="0" applyBorderFormats="0" applyFontFormats="1" applyPatternFormats="1" applyAlignmentFormats="0" applyWidthHeightFormats="0"/>
</file>

<file path=xl/queryTables/queryTable3040.xml><?xml version="1.0" encoding="utf-8"?>
<queryTable xmlns="http://schemas.openxmlformats.org/spreadsheetml/2006/main" name="ExternalData_2468" connectionId="2822" autoFormatId="16" applyNumberFormats="0" applyBorderFormats="0" applyFontFormats="1" applyPatternFormats="1" applyAlignmentFormats="0" applyWidthHeightFormats="0"/>
</file>

<file path=xl/queryTables/queryTable3041.xml><?xml version="1.0" encoding="utf-8"?>
<queryTable xmlns="http://schemas.openxmlformats.org/spreadsheetml/2006/main" name="DadosExternos_906" connectionId="1074" autoFormatId="16" applyNumberFormats="0" applyBorderFormats="0" applyFontFormats="1" applyPatternFormats="1" applyAlignmentFormats="0" applyWidthHeightFormats="0"/>
</file>

<file path=xl/queryTables/queryTable3042.xml><?xml version="1.0" encoding="utf-8"?>
<queryTable xmlns="http://schemas.openxmlformats.org/spreadsheetml/2006/main" name="DadosExternos_821" connectionId="981" autoFormatId="16" applyNumberFormats="0" applyBorderFormats="0" applyFontFormats="1" applyPatternFormats="1" applyAlignmentFormats="0" applyWidthHeightFormats="0"/>
</file>

<file path=xl/queryTables/queryTable3043.xml><?xml version="1.0" encoding="utf-8"?>
<queryTable xmlns="http://schemas.openxmlformats.org/spreadsheetml/2006/main" name="ExternalData_2295" connectionId="2630" autoFormatId="16" applyNumberFormats="0" applyBorderFormats="0" applyFontFormats="1" applyPatternFormats="1" applyAlignmentFormats="0" applyWidthHeightFormats="0"/>
</file>

<file path=xl/queryTables/queryTable3044.xml><?xml version="1.0" encoding="utf-8"?>
<queryTable xmlns="http://schemas.openxmlformats.org/spreadsheetml/2006/main" name="ExternalData_1485" connectionId="1730" autoFormatId="16" applyNumberFormats="0" applyBorderFormats="0" applyFontFormats="1" applyPatternFormats="1" applyAlignmentFormats="0" applyWidthHeightFormats="0"/>
</file>

<file path=xl/queryTables/queryTable3045.xml><?xml version="1.0" encoding="utf-8"?>
<queryTable xmlns="http://schemas.openxmlformats.org/spreadsheetml/2006/main" name="ExternalData_2028" connectionId="2334" autoFormatId="16" applyNumberFormats="0" applyBorderFormats="0" applyFontFormats="1" applyPatternFormats="1" applyAlignmentFormats="0" applyWidthHeightFormats="0"/>
</file>

<file path=xl/queryTables/queryTable3046.xml><?xml version="1.0" encoding="utf-8"?>
<queryTable xmlns="http://schemas.openxmlformats.org/spreadsheetml/2006/main" name="ExternalData_106" connectionId="1248" autoFormatId="16" applyNumberFormats="0" applyBorderFormats="0" applyFontFormats="1" applyPatternFormats="1" applyAlignmentFormats="0" applyWidthHeightFormats="0"/>
</file>

<file path=xl/queryTables/queryTable3047.xml><?xml version="1.0" encoding="utf-8"?>
<queryTable xmlns="http://schemas.openxmlformats.org/spreadsheetml/2006/main" name="ExternalData_1553" connectionId="1806" autoFormatId="16" applyNumberFormats="0" applyBorderFormats="0" applyFontFormats="1" applyPatternFormats="1" applyAlignmentFormats="0" applyWidthHeightFormats="0"/>
</file>

<file path=xl/queryTables/queryTable3048.xml><?xml version="1.0" encoding="utf-8"?>
<queryTable xmlns="http://schemas.openxmlformats.org/spreadsheetml/2006/main" name="DadosExternos_1023" connectionId="26" autoFormatId="16" applyNumberFormats="0" applyBorderFormats="0" applyFontFormats="1" applyPatternFormats="1" applyAlignmentFormats="0" applyWidthHeightFormats="0"/>
</file>

<file path=xl/queryTables/queryTable3049.xml><?xml version="1.0" encoding="utf-8"?>
<queryTable xmlns="http://schemas.openxmlformats.org/spreadsheetml/2006/main" name="ExternalData_1371" connectionId="1604" autoFormatId="16" applyNumberFormats="0" applyBorderFormats="0" applyFontFormats="1" applyPatternFormats="1" applyAlignmentFormats="0" applyWidthHeightFormats="0"/>
</file>

<file path=xl/queryTables/queryTable3050.xml><?xml version="1.0" encoding="utf-8"?>
<queryTable xmlns="http://schemas.openxmlformats.org/spreadsheetml/2006/main" name="ExternalData_2550" connectionId="2913" autoFormatId="16" applyNumberFormats="0" applyBorderFormats="0" applyFontFormats="1" applyPatternFormats="1" applyAlignmentFormats="0" applyWidthHeightFormats="0"/>
</file>

<file path=xl/queryTables/queryTable3051.xml><?xml version="1.0" encoding="utf-8"?>
<queryTable xmlns="http://schemas.openxmlformats.org/spreadsheetml/2006/main" name="ExternalData_1559" connectionId="1812" autoFormatId="16" applyNumberFormats="0" applyBorderFormats="0" applyFontFormats="1" applyPatternFormats="1" applyAlignmentFormats="0" applyWidthHeightFormats="0"/>
</file>

<file path=xl/queryTables/queryTable3052.xml><?xml version="1.0" encoding="utf-8"?>
<queryTable xmlns="http://schemas.openxmlformats.org/spreadsheetml/2006/main" name="DadosExternos_1042" connectionId="47" autoFormatId="16" applyNumberFormats="0" applyBorderFormats="0" applyFontFormats="1" applyPatternFormats="1" applyAlignmentFormats="0" applyWidthHeightFormats="0"/>
</file>

<file path=xl/queryTables/queryTable3053.xml><?xml version="1.0" encoding="utf-8"?>
<queryTable xmlns="http://schemas.openxmlformats.org/spreadsheetml/2006/main" name="ExternalData_1006" connectionId="1199" autoFormatId="16" applyNumberFormats="0" applyBorderFormats="0" applyFontFormats="1" applyPatternFormats="1" applyAlignmentFormats="0" applyWidthHeightFormats="0"/>
</file>

<file path=xl/queryTables/queryTable3054.xml><?xml version="1.0" encoding="utf-8"?>
<queryTable xmlns="http://schemas.openxmlformats.org/spreadsheetml/2006/main" name="DadosExternos_808" connectionId="965" autoFormatId="16" applyNumberFormats="0" applyBorderFormats="0" applyFontFormats="1" applyPatternFormats="1" applyAlignmentFormats="0" applyWidthHeightFormats="0"/>
</file>

<file path=xl/queryTables/queryTable3055.xml><?xml version="1.0" encoding="utf-8"?>
<queryTable xmlns="http://schemas.openxmlformats.org/spreadsheetml/2006/main" name="ExternalData_2595" connectionId="2963" autoFormatId="16" applyNumberFormats="0" applyBorderFormats="0" applyFontFormats="1" applyPatternFormats="1" applyAlignmentFormats="0" applyWidthHeightFormats="0"/>
</file>

<file path=xl/queryTables/queryTable3056.xml><?xml version="1.0" encoding="utf-8"?>
<queryTable xmlns="http://schemas.openxmlformats.org/spreadsheetml/2006/main" name="ExternalData_2203" connectionId="2529" autoFormatId="16" applyNumberFormats="0" applyBorderFormats="0" applyFontFormats="1" applyPatternFormats="1" applyAlignmentFormats="0" applyWidthHeightFormats="0"/>
</file>

<file path=xl/queryTables/queryTable3057.xml><?xml version="1.0" encoding="utf-8"?>
<queryTable xmlns="http://schemas.openxmlformats.org/spreadsheetml/2006/main" name="ExternalData_1837" connectionId="2121" autoFormatId="16" applyNumberFormats="0" applyBorderFormats="0" applyFontFormats="1" applyPatternFormats="1" applyAlignmentFormats="0" applyWidthHeightFormats="0"/>
</file>

<file path=xl/queryTables/queryTable3058.xml><?xml version="1.0" encoding="utf-8"?>
<queryTable xmlns="http://schemas.openxmlformats.org/spreadsheetml/2006/main" name="ExternalData_558" connectionId="3597" autoFormatId="16" applyNumberFormats="0" applyBorderFormats="0" applyFontFormats="1" applyPatternFormats="1" applyAlignmentFormats="0" applyWidthHeightFormats="0"/>
</file>

<file path=xl/queryTables/queryTable3059.xml><?xml version="1.0" encoding="utf-8"?>
<queryTable xmlns="http://schemas.openxmlformats.org/spreadsheetml/2006/main" name="DadosExternos_671" connectionId="814" autoFormatId="16" applyNumberFormats="0" applyBorderFormats="0" applyFontFormats="1" applyPatternFormats="1" applyAlignmentFormats="0" applyWidthHeightFormats="0"/>
</file>

<file path=xl/queryTables/queryTable3060.xml><?xml version="1.0" encoding="utf-8"?>
<queryTable xmlns="http://schemas.openxmlformats.org/spreadsheetml/2006/main" name="ExternalData_2158" connectionId="2478" autoFormatId="16" applyNumberFormats="0" applyBorderFormats="0" applyFontFormats="1" applyPatternFormats="1" applyAlignmentFormats="0" applyWidthHeightFormats="0"/>
</file>

<file path=xl/queryTables/queryTable3061.xml><?xml version="1.0" encoding="utf-8"?>
<queryTable xmlns="http://schemas.openxmlformats.org/spreadsheetml/2006/main" name="ExternalData_2401" connectionId="2749" autoFormatId="16" applyNumberFormats="0" applyBorderFormats="0" applyFontFormats="1" applyPatternFormats="1" applyAlignmentFormats="0" applyWidthHeightFormats="0"/>
</file>

<file path=xl/queryTables/queryTable3062.xml><?xml version="1.0" encoding="utf-8"?>
<queryTable xmlns="http://schemas.openxmlformats.org/spreadsheetml/2006/main" name="ExternalData_428" connectionId="3453" autoFormatId="16" applyNumberFormats="0" applyBorderFormats="0" applyFontFormats="1" applyPatternFormats="1" applyAlignmentFormats="0" applyWidthHeightFormats="0"/>
</file>

<file path=xl/queryTables/queryTable3063.xml><?xml version="1.0" encoding="utf-8"?>
<queryTable xmlns="http://schemas.openxmlformats.org/spreadsheetml/2006/main" name="ExternalData_2827" connectionId="3221" autoFormatId="16" applyNumberFormats="0" applyBorderFormats="0" applyFontFormats="1" applyPatternFormats="1" applyAlignmentFormats="0" applyWidthHeightFormats="0"/>
</file>

<file path=xl/queryTables/queryTable3064.xml><?xml version="1.0" encoding="utf-8"?>
<queryTable xmlns="http://schemas.openxmlformats.org/spreadsheetml/2006/main" name="ExternalData_944" connectionId="4026" autoFormatId="16" applyNumberFormats="0" applyBorderFormats="0" applyFontFormats="1" applyPatternFormats="1" applyAlignmentFormats="0" applyWidthHeightFormats="0"/>
</file>

<file path=xl/queryTables/queryTable3065.xml><?xml version="1.0" encoding="utf-8"?>
<queryTable xmlns="http://schemas.openxmlformats.org/spreadsheetml/2006/main" name="ExternalData_1831" connectionId="2115" autoFormatId="16" applyNumberFormats="0" applyBorderFormats="0" applyFontFormats="1" applyPatternFormats="1" applyAlignmentFormats="0" applyWidthHeightFormats="0"/>
</file>

<file path=xl/queryTables/queryTable3066.xml><?xml version="1.0" encoding="utf-8"?>
<queryTable xmlns="http://schemas.openxmlformats.org/spreadsheetml/2006/main" name="ExternalData_2535" connectionId="2897" autoFormatId="16" applyNumberFormats="0" applyBorderFormats="0" applyFontFormats="1" applyPatternFormats="1" applyAlignmentFormats="0" applyWidthHeightFormats="0"/>
</file>

<file path=xl/queryTables/queryTable3067.xml><?xml version="1.0" encoding="utf-8"?>
<queryTable xmlns="http://schemas.openxmlformats.org/spreadsheetml/2006/main" name="ExternalData_2696" connectionId="3075" autoFormatId="16" applyNumberFormats="0" applyBorderFormats="0" applyFontFormats="1" applyPatternFormats="1" applyAlignmentFormats="0" applyWidthHeightFormats="0"/>
</file>

<file path=xl/queryTables/queryTable3068.xml><?xml version="1.0" encoding="utf-8"?>
<queryTable xmlns="http://schemas.openxmlformats.org/spreadsheetml/2006/main" name="DadosExternos_1081" connectionId="90" autoFormatId="16" applyNumberFormats="0" applyBorderFormats="0" applyFontFormats="1" applyPatternFormats="1" applyAlignmentFormats="0" applyWidthHeightFormats="0"/>
</file>

<file path=xl/queryTables/queryTable3069.xml><?xml version="1.0" encoding="utf-8"?>
<queryTable xmlns="http://schemas.openxmlformats.org/spreadsheetml/2006/main" name="DadosExternos_435" connectionId="553" autoFormatId="16" applyNumberFormats="0" applyBorderFormats="0" applyFontFormats="1" applyPatternFormats="1" applyAlignmentFormats="0" applyWidthHeightFormats="0"/>
</file>

<file path=xl/queryTables/queryTable3070.xml><?xml version="1.0" encoding="utf-8"?>
<queryTable xmlns="http://schemas.openxmlformats.org/spreadsheetml/2006/main" name="ExternalData_1250" connectionId="1469" autoFormatId="16" applyNumberFormats="0" applyBorderFormats="0" applyFontFormats="1" applyPatternFormats="1" applyAlignmentFormats="0" applyWidthHeightFormats="0"/>
</file>

<file path=xl/queryTables/queryTable3071.xml><?xml version="1.0" encoding="utf-8"?>
<queryTable xmlns="http://schemas.openxmlformats.org/spreadsheetml/2006/main" name="ExternalData_2117" connectionId="2433" autoFormatId="16" applyNumberFormats="0" applyBorderFormats="0" applyFontFormats="1" applyPatternFormats="1" applyAlignmentFormats="0" applyWidthHeightFormats="0"/>
</file>

<file path=xl/queryTables/queryTable3072.xml><?xml version="1.0" encoding="utf-8"?>
<queryTable xmlns="http://schemas.openxmlformats.org/spreadsheetml/2006/main" name="ExternalData_1437" connectionId="1677" autoFormatId="16" applyNumberFormats="0" applyBorderFormats="0" applyFontFormats="1" applyPatternFormats="1" applyAlignmentFormats="0" applyWidthHeightFormats="0"/>
</file>

<file path=xl/queryTables/queryTable3073.xml><?xml version="1.0" encoding="utf-8"?>
<queryTable xmlns="http://schemas.openxmlformats.org/spreadsheetml/2006/main" name="ExternalData_2620" connectionId="2991" autoFormatId="16" applyNumberFormats="0" applyBorderFormats="0" applyFontFormats="1" applyPatternFormats="1" applyAlignmentFormats="0" applyWidthHeightFormats="0"/>
</file>

<file path=xl/queryTables/queryTable3074.xml><?xml version="1.0" encoding="utf-8"?>
<queryTable xmlns="http://schemas.openxmlformats.org/spreadsheetml/2006/main" name="ExternalData_622" connectionId="3669" autoFormatId="16" applyNumberFormats="0" applyBorderFormats="0" applyFontFormats="1" applyPatternFormats="1" applyAlignmentFormats="0" applyWidthHeightFormats="0"/>
</file>

<file path=xl/queryTables/queryTable3075.xml><?xml version="1.0" encoding="utf-8"?>
<queryTable xmlns="http://schemas.openxmlformats.org/spreadsheetml/2006/main" name="ExternalData_1770" connectionId="2046" autoFormatId="16" applyNumberFormats="0" applyBorderFormats="0" applyFontFormats="1" applyPatternFormats="1" applyAlignmentFormats="0" applyWidthHeightFormats="0"/>
</file>

<file path=xl/queryTables/queryTable3076.xml><?xml version="1.0" encoding="utf-8"?>
<queryTable xmlns="http://schemas.openxmlformats.org/spreadsheetml/2006/main" name="ExternalData_2603" connectionId="2973" autoFormatId="16" applyNumberFormats="0" applyBorderFormats="0" applyFontFormats="1" applyPatternFormats="1" applyAlignmentFormats="0" applyWidthHeightFormats="0"/>
</file>

<file path=xl/queryTables/queryTable3077.xml><?xml version="1.0" encoding="utf-8"?>
<queryTable xmlns="http://schemas.openxmlformats.org/spreadsheetml/2006/main" name="DadosExternos_470" connectionId="592" autoFormatId="16" applyNumberFormats="0" applyBorderFormats="0" applyFontFormats="1" applyPatternFormats="1" applyAlignmentFormats="0" applyWidthHeightFormats="0"/>
</file>

<file path=xl/queryTables/queryTable3078.xml><?xml version="1.0" encoding="utf-8"?>
<queryTable xmlns="http://schemas.openxmlformats.org/spreadsheetml/2006/main" name="ExternalData_2840" connectionId="3235" autoFormatId="16" applyNumberFormats="0" applyBorderFormats="0" applyFontFormats="1" applyPatternFormats="1" applyAlignmentFormats="0" applyWidthHeightFormats="0"/>
</file>

<file path=xl/queryTables/queryTable3079.xml><?xml version="1.0" encoding="utf-8"?>
<queryTable xmlns="http://schemas.openxmlformats.org/spreadsheetml/2006/main" name="DadosExternos_769" connectionId="922" autoFormatId="16" applyNumberFormats="0" applyBorderFormats="0" applyFontFormats="1" applyPatternFormats="1" applyAlignmentFormats="0" applyWidthHeightFormats="0"/>
</file>

<file path=xl/queryTables/queryTable3080.xml><?xml version="1.0" encoding="utf-8"?>
<queryTable xmlns="http://schemas.openxmlformats.org/spreadsheetml/2006/main" name="DadosExternos_505" connectionId="629" autoFormatId="16" applyNumberFormats="0" applyBorderFormats="0" applyFontFormats="1" applyPatternFormats="1" applyAlignmentFormats="0" applyWidthHeightFormats="0"/>
</file>

<file path=xl/queryTables/queryTable3081.xml><?xml version="1.0" encoding="utf-8"?>
<queryTable xmlns="http://schemas.openxmlformats.org/spreadsheetml/2006/main" name="ExternalData_1786" connectionId="2064" autoFormatId="16" applyNumberFormats="0" applyBorderFormats="0" applyFontFormats="1" applyPatternFormats="1" applyAlignmentFormats="0" applyWidthHeightFormats="0"/>
</file>

<file path=xl/queryTables/queryTable3082.xml><?xml version="1.0" encoding="utf-8"?>
<queryTable xmlns="http://schemas.openxmlformats.org/spreadsheetml/2006/main" name="ExternalData_2557" connectionId="2921" autoFormatId="16" applyNumberFormats="0" applyBorderFormats="0" applyFontFormats="1" applyPatternFormats="1" applyAlignmentFormats="0" applyWidthHeightFormats="0"/>
</file>

<file path=xl/queryTables/queryTable3083.xml><?xml version="1.0" encoding="utf-8"?>
<queryTable xmlns="http://schemas.openxmlformats.org/spreadsheetml/2006/main" name="DadosExternos_492" connectionId="615" autoFormatId="16" applyNumberFormats="0" applyBorderFormats="0" applyFontFormats="1" applyPatternFormats="1" applyAlignmentFormats="0" applyWidthHeightFormats="0"/>
</file>

<file path=xl/queryTables/queryTable3084.xml><?xml version="1.0" encoding="utf-8"?>
<queryTable xmlns="http://schemas.openxmlformats.org/spreadsheetml/2006/main" name="ExternalData_180" connectionId="2069" autoFormatId="16" applyNumberFormats="0" applyBorderFormats="0" applyFontFormats="1" applyPatternFormats="1" applyAlignmentFormats="0" applyWidthHeightFormats="0"/>
</file>

<file path=xl/queryTables/queryTable3085.xml><?xml version="1.0" encoding="utf-8"?>
<queryTable xmlns="http://schemas.openxmlformats.org/spreadsheetml/2006/main" name="ExternalData_2244" connectionId="2574" autoFormatId="16" applyNumberFormats="0" applyBorderFormats="0" applyFontFormats="1" applyPatternFormats="1" applyAlignmentFormats="0" applyWidthHeightFormats="0"/>
</file>

<file path=xl/queryTables/queryTable3086.xml><?xml version="1.0" encoding="utf-8"?>
<queryTable xmlns="http://schemas.openxmlformats.org/spreadsheetml/2006/main" name="DadosExternos_724" connectionId="873" autoFormatId="16" applyNumberFormats="0" applyBorderFormats="0" applyFontFormats="1" applyPatternFormats="1" applyAlignmentFormats="0" applyWidthHeightFormats="0"/>
</file>

<file path=xl/queryTables/queryTable3087.xml><?xml version="1.0" encoding="utf-8"?>
<queryTable xmlns="http://schemas.openxmlformats.org/spreadsheetml/2006/main" name="ExternalData_2041" connectionId="2349" autoFormatId="16" applyNumberFormats="0" applyBorderFormats="0" applyFontFormats="1" applyPatternFormats="1" applyAlignmentFormats="0" applyWidthHeightFormats="0"/>
</file>

<file path=xl/queryTables/queryTable3088.xml><?xml version="1.0" encoding="utf-8"?>
<queryTable xmlns="http://schemas.openxmlformats.org/spreadsheetml/2006/main" name="ExternalData_1908" connectionId="2200" autoFormatId="16" applyNumberFormats="0" applyBorderFormats="0" applyFontFormats="1" applyPatternFormats="1" applyAlignmentFormats="0" applyWidthHeightFormats="0"/>
</file>

<file path=xl/queryTables/queryTable3089.xml><?xml version="1.0" encoding="utf-8"?>
<queryTable xmlns="http://schemas.openxmlformats.org/spreadsheetml/2006/main" name="ExternalData_348" connectionId="3364" autoFormatId="16" applyNumberFormats="0" applyBorderFormats="0" applyFontFormats="1" applyPatternFormats="1" applyAlignmentFormats="0" applyWidthHeightFormats="0"/>
</file>

<file path=xl/queryTables/queryTable3090.xml><?xml version="1.0" encoding="utf-8"?>
<queryTable xmlns="http://schemas.openxmlformats.org/spreadsheetml/2006/main" name="ExternalData_2483" connectionId="2839" autoFormatId="16" applyNumberFormats="0" applyBorderFormats="0" applyFontFormats="1" applyPatternFormats="1" applyAlignmentFormats="0" applyWidthHeightFormats="0"/>
</file>

<file path=xl/queryTables/queryTable3091.xml><?xml version="1.0" encoding="utf-8"?>
<queryTable xmlns="http://schemas.openxmlformats.org/spreadsheetml/2006/main" name="ExternalData_2376" connectionId="2720" autoFormatId="16" applyNumberFormats="0" applyBorderFormats="0" applyFontFormats="1" applyPatternFormats="1" applyAlignmentFormats="0" applyWidthHeightFormats="0"/>
</file>

<file path=xl/queryTables/queryTable3092.xml><?xml version="1.0" encoding="utf-8"?>
<queryTable xmlns="http://schemas.openxmlformats.org/spreadsheetml/2006/main" name="ExternalData_1940" connectionId="2235" autoFormatId="16" applyNumberFormats="0" applyBorderFormats="0" applyFontFormats="1" applyPatternFormats="1" applyAlignmentFormats="0" applyWidthHeightFormats="0"/>
</file>

<file path=xl/queryTables/queryTable3093.xml><?xml version="1.0" encoding="utf-8"?>
<queryTable xmlns="http://schemas.openxmlformats.org/spreadsheetml/2006/main" name="DadosExternos_388" connectionId="500" autoFormatId="16" applyNumberFormats="0" applyBorderFormats="0" applyFontFormats="1" applyPatternFormats="1" applyAlignmentFormats="0" applyWidthHeightFormats="0"/>
</file>

<file path=xl/queryTables/queryTable3094.xml><?xml version="1.0" encoding="utf-8"?>
<queryTable xmlns="http://schemas.openxmlformats.org/spreadsheetml/2006/main" name="ExternalData_836" connectionId="3906" autoFormatId="16" applyNumberFormats="0" applyBorderFormats="0" applyFontFormats="1" applyPatternFormats="1" applyAlignmentFormats="0" applyWidthHeightFormats="0"/>
</file>

<file path=xl/queryTables/queryTable3095.xml><?xml version="1.0" encoding="utf-8"?>
<queryTable xmlns="http://schemas.openxmlformats.org/spreadsheetml/2006/main" name="ExternalData_880" connectionId="3954" autoFormatId="16" applyNumberFormats="0" applyBorderFormats="0" applyFontFormats="1" applyPatternFormats="1" applyAlignmentFormats="0" applyWidthHeightFormats="0"/>
</file>

<file path=xl/queryTables/queryTable3096.xml><?xml version="1.0" encoding="utf-8"?>
<queryTable xmlns="http://schemas.openxmlformats.org/spreadsheetml/2006/main" name="DadosExternos_107" connectionId="1157" autoFormatId="16" applyNumberFormats="0" applyBorderFormats="0" applyFontFormats="1" applyPatternFormats="1" applyAlignmentFormats="0" applyWidthHeightFormats="0"/>
</file>

<file path=xl/queryTables/queryTable3097.xml><?xml version="1.0" encoding="utf-8"?>
<queryTable xmlns="http://schemas.openxmlformats.org/spreadsheetml/2006/main" name="DadosExternos_810" connectionId="967" autoFormatId="16" applyNumberFormats="0" applyBorderFormats="0" applyFontFormats="1" applyPatternFormats="1" applyAlignmentFormats="0" applyWidthHeightFormats="0"/>
</file>

<file path=xl/queryTables/queryTable3098.xml><?xml version="1.0" encoding="utf-8"?>
<queryTable xmlns="http://schemas.openxmlformats.org/spreadsheetml/2006/main" name="ExternalData_1809" connectionId="2090" autoFormatId="16" applyNumberFormats="0" applyBorderFormats="0" applyFontFormats="1" applyPatternFormats="1" applyAlignmentFormats="0" applyWidthHeightFormats="0"/>
</file>

<file path=xl/queryTables/queryTable3099.xml><?xml version="1.0" encoding="utf-8"?>
<queryTable xmlns="http://schemas.openxmlformats.org/spreadsheetml/2006/main" name="DadosExternos_511" connectionId="637" autoFormatId="16" applyNumberFormats="0" applyBorderFormats="0" applyFontFormats="1" applyPatternFormats="1" applyAlignmentFormats="0" applyWidthHeightFormats="0"/>
</file>

<file path=xl/queryTables/queryTable3100.xml><?xml version="1.0" encoding="utf-8"?>
<queryTable xmlns="http://schemas.openxmlformats.org/spreadsheetml/2006/main" name="DadosExternos_1138" connectionId="153" autoFormatId="16" applyNumberFormats="0" applyBorderFormats="0" applyFontFormats="1" applyPatternFormats="1" applyAlignmentFormats="0" applyWidthHeightFormats="0"/>
</file>

<file path=xl/queryTables/queryTable3101.xml><?xml version="1.0" encoding="utf-8"?>
<queryTable xmlns="http://schemas.openxmlformats.org/spreadsheetml/2006/main" name="ExternalData_2811" connectionId="3204" autoFormatId="16" applyNumberFormats="0" applyBorderFormats="0" applyFontFormats="1" applyPatternFormats="1" applyAlignmentFormats="0" applyWidthHeightFormats="0"/>
</file>

<file path=xl/queryTables/queryTable3102.xml><?xml version="1.0" encoding="utf-8"?>
<queryTable xmlns="http://schemas.openxmlformats.org/spreadsheetml/2006/main" name="ExternalData_2135" connectionId="2453" autoFormatId="16" applyNumberFormats="0" applyBorderFormats="0" applyFontFormats="1" applyPatternFormats="1" applyAlignmentFormats="0" applyWidthHeightFormats="0"/>
</file>

<file path=xl/queryTables/queryTable3103.xml><?xml version="1.0" encoding="utf-8"?>
<queryTable xmlns="http://schemas.openxmlformats.org/spreadsheetml/2006/main" name="ExternalData_2238" connectionId="2567" autoFormatId="16" applyNumberFormats="0" applyBorderFormats="0" applyFontFormats="1" applyPatternFormats="1" applyAlignmentFormats="0" applyWidthHeightFormats="0"/>
</file>

<file path=xl/queryTables/queryTable3104.xml><?xml version="1.0" encoding="utf-8"?>
<queryTable xmlns="http://schemas.openxmlformats.org/spreadsheetml/2006/main" name="DadosExternos_679" connectionId="822" autoFormatId="16" applyNumberFormats="0" applyBorderFormats="0" applyFontFormats="1" applyPatternFormats="1" applyAlignmentFormats="0" applyWidthHeightFormats="0"/>
</file>

<file path=xl/queryTables/queryTable3105.xml><?xml version="1.0" encoding="utf-8"?>
<queryTable xmlns="http://schemas.openxmlformats.org/spreadsheetml/2006/main" name="ExternalData_1323" connectionId="1551" autoFormatId="16" applyNumberFormats="0" applyBorderFormats="0" applyFontFormats="1" applyPatternFormats="1" applyAlignmentFormats="0" applyWidthHeightFormats="0"/>
</file>

<file path=xl/queryTables/queryTable3106.xml><?xml version="1.0" encoding="utf-8"?>
<queryTable xmlns="http://schemas.openxmlformats.org/spreadsheetml/2006/main" name="DadosExternos_935" connectionId="1107" autoFormatId="16" applyNumberFormats="0" applyBorderFormats="0" applyFontFormats="1" applyPatternFormats="1" applyAlignmentFormats="0" applyWidthHeightFormats="0"/>
</file>

<file path=xl/queryTables/queryTable3107.xml><?xml version="1.0" encoding="utf-8"?>
<queryTable xmlns="http://schemas.openxmlformats.org/spreadsheetml/2006/main" name="DadosExternos_677" connectionId="820" autoFormatId="16" applyNumberFormats="0" applyBorderFormats="0" applyFontFormats="1" applyPatternFormats="1" applyAlignmentFormats="0" applyWidthHeightFormats="0"/>
</file>

<file path=xl/queryTables/queryTable3108.xml><?xml version="1.0" encoding="utf-8"?>
<queryTable xmlns="http://schemas.openxmlformats.org/spreadsheetml/2006/main" name="ExternalData_245" connectionId="2792" autoFormatId="16" applyNumberFormats="0" applyBorderFormats="0" applyFontFormats="1" applyPatternFormats="1" applyAlignmentFormats="0" applyWidthHeightFormats="0"/>
</file>

<file path=xl/queryTables/queryTable3109.xml><?xml version="1.0" encoding="utf-8"?>
<queryTable xmlns="http://schemas.openxmlformats.org/spreadsheetml/2006/main" name="ExternalData_517" connectionId="3552" autoFormatId="16" applyNumberFormats="0" applyBorderFormats="0" applyFontFormats="1" applyPatternFormats="1" applyAlignmentFormats="0" applyWidthHeightFormats="0"/>
</file>

<file path=xl/queryTables/queryTable3110.xml><?xml version="1.0" encoding="utf-8"?>
<queryTable xmlns="http://schemas.openxmlformats.org/spreadsheetml/2006/main" name="ExternalData_1227" connectionId="1444" autoFormatId="16" applyNumberFormats="0" applyBorderFormats="0" applyFontFormats="1" applyPatternFormats="1" applyAlignmentFormats="0" applyWidthHeightFormats="0"/>
</file>

<file path=xl/queryTables/queryTable3111.xml><?xml version="1.0" encoding="utf-8"?>
<queryTable xmlns="http://schemas.openxmlformats.org/spreadsheetml/2006/main" name="DadosExternos_777" connectionId="931" autoFormatId="16" applyNumberFormats="0" applyBorderFormats="0" applyFontFormats="1" applyPatternFormats="1" applyAlignmentFormats="0" applyWidthHeightFormats="0"/>
</file>

<file path=xl/queryTables/queryTable3112.xml><?xml version="1.0" encoding="utf-8"?>
<queryTable xmlns="http://schemas.openxmlformats.org/spreadsheetml/2006/main" name="ExternalData_2023" connectionId="2329" autoFormatId="16" applyNumberFormats="0" applyBorderFormats="0" applyFontFormats="1" applyPatternFormats="1" applyAlignmentFormats="0" applyWidthHeightFormats="0"/>
</file>

<file path=xl/queryTables/queryTable3113.xml><?xml version="1.0" encoding="utf-8"?>
<queryTable xmlns="http://schemas.openxmlformats.org/spreadsheetml/2006/main" name="DadosExternos_278" connectionId="378" autoFormatId="16" applyNumberFormats="0" applyBorderFormats="0" applyFontFormats="1" applyPatternFormats="1" applyAlignmentFormats="0" applyWidthHeightFormats="0"/>
</file>

<file path=xl/queryTables/queryTable3114.xml><?xml version="1.0" encoding="utf-8"?>
<queryTable xmlns="http://schemas.openxmlformats.org/spreadsheetml/2006/main" name="ExternalData_2285" connectionId="2619" autoFormatId="16" applyNumberFormats="0" applyBorderFormats="0" applyFontFormats="1" applyPatternFormats="1" applyAlignmentFormats="0" applyWidthHeightFormats="0"/>
</file>

<file path=xl/queryTables/queryTable3115.xml><?xml version="1.0" encoding="utf-8"?>
<queryTable xmlns="http://schemas.openxmlformats.org/spreadsheetml/2006/main" name="DadosExternos_596" connectionId="730" autoFormatId="16" applyNumberFormats="0" applyBorderFormats="0" applyFontFormats="1" applyPatternFormats="1" applyAlignmentFormats="0" applyWidthHeightFormats="0"/>
</file>

<file path=xl/queryTables/queryTable3116.xml><?xml version="1.0" encoding="utf-8"?>
<queryTable xmlns="http://schemas.openxmlformats.org/spreadsheetml/2006/main" name="DışVeri_3" connectionId="3" autoFormatId="16" applyNumberFormats="0" applyBorderFormats="0" applyFontFormats="1" applyPatternFormats="1" applyAlignmentFormats="0" applyWidthHeightFormats="0"/>
</file>

<file path=xl/queryTables/queryTable3117.xml><?xml version="1.0" encoding="utf-8"?>
<queryTable xmlns="http://schemas.openxmlformats.org/spreadsheetml/2006/main" name="ExternalData_2787" connectionId="3176" autoFormatId="16" applyNumberFormats="0" applyBorderFormats="0" applyFontFormats="1" applyPatternFormats="1" applyAlignmentFormats="0" applyWidthHeightFormats="0"/>
</file>

<file path=xl/queryTables/queryTable3118.xml><?xml version="1.0" encoding="utf-8"?>
<queryTable xmlns="http://schemas.openxmlformats.org/spreadsheetml/2006/main" name="ExternalData_2044" connectionId="2352" autoFormatId="16" applyNumberFormats="0" applyBorderFormats="0" applyFontFormats="1" applyPatternFormats="1" applyAlignmentFormats="0" applyWidthHeightFormats="0"/>
</file>

<file path=xl/queryTables/queryTable3119.xml><?xml version="1.0" encoding="utf-8"?>
<queryTable xmlns="http://schemas.openxmlformats.org/spreadsheetml/2006/main" name="DadosExternos_642" connectionId="782" autoFormatId="16" applyNumberFormats="0" applyBorderFormats="0" applyFontFormats="1" applyPatternFormats="1" applyAlignmentFormats="0" applyWidthHeightFormats="0"/>
</file>

<file path=xl/queryTables/queryTable3120.xml><?xml version="1.0" encoding="utf-8"?>
<queryTable xmlns="http://schemas.openxmlformats.org/spreadsheetml/2006/main" name="ExternalData_377" connectionId="3396" autoFormatId="16" applyNumberFormats="0" applyBorderFormats="0" applyFontFormats="1" applyPatternFormats="1" applyAlignmentFormats="0" applyWidthHeightFormats="0"/>
</file>

<file path=xl/queryTables/queryTable3121.xml><?xml version="1.0" encoding="utf-8"?>
<queryTable xmlns="http://schemas.openxmlformats.org/spreadsheetml/2006/main" name="ExternalData_1959" connectionId="2256" autoFormatId="16" applyNumberFormats="0" applyBorderFormats="0" applyFontFormats="1" applyPatternFormats="1" applyAlignmentFormats="0" applyWidthHeightFormats="0"/>
</file>

<file path=xl/queryTables/queryTable3122.xml><?xml version="1.0" encoding="utf-8"?>
<queryTable xmlns="http://schemas.openxmlformats.org/spreadsheetml/2006/main" name="ExternalData_1132" connectionId="1339" autoFormatId="16" applyNumberFormats="0" applyBorderFormats="0" applyFontFormats="1" applyPatternFormats="1" applyAlignmentFormats="0" applyWidthHeightFormats="0"/>
</file>

<file path=xl/queryTables/queryTable3123.xml><?xml version="1.0" encoding="utf-8"?>
<queryTable xmlns="http://schemas.openxmlformats.org/spreadsheetml/2006/main" name="DadosExternos_1100" connectionId="110" autoFormatId="16" applyNumberFormats="0" applyBorderFormats="0" applyFontFormats="1" applyPatternFormats="1" applyAlignmentFormats="0" applyWidthHeightFormats="0"/>
</file>

<file path=xl/queryTables/queryTable3124.xml><?xml version="1.0" encoding="utf-8"?>
<queryTable xmlns="http://schemas.openxmlformats.org/spreadsheetml/2006/main" name="DadosExternos_1024" connectionId="27" autoFormatId="16" applyNumberFormats="0" applyBorderFormats="0" applyFontFormats="1" applyPatternFormats="1" applyAlignmentFormats="0" applyWidthHeightFormats="0"/>
</file>

<file path=xl/queryTables/queryTable3125.xml><?xml version="1.0" encoding="utf-8"?>
<queryTable xmlns="http://schemas.openxmlformats.org/spreadsheetml/2006/main" name="DadosExternos_414" connectionId="530" autoFormatId="16" applyNumberFormats="0" applyBorderFormats="0" applyFontFormats="1" applyPatternFormats="1" applyAlignmentFormats="0" applyWidthHeightFormats="0"/>
</file>

<file path=xl/queryTables/queryTable3126.xml><?xml version="1.0" encoding="utf-8"?>
<queryTable xmlns="http://schemas.openxmlformats.org/spreadsheetml/2006/main" name="ExternalData_66" connectionId="3700" autoFormatId="16" applyNumberFormats="0" applyBorderFormats="0" applyFontFormats="1" applyPatternFormats="1" applyAlignmentFormats="0" applyWidthHeightFormats="0"/>
</file>

<file path=xl/queryTables/queryTable3127.xml><?xml version="1.0" encoding="utf-8"?>
<queryTable xmlns="http://schemas.openxmlformats.org/spreadsheetml/2006/main" name="DadosExternos_1112" connectionId="125" autoFormatId="16" applyNumberFormats="0" applyBorderFormats="0" applyFontFormats="1" applyPatternFormats="1" applyAlignmentFormats="0" applyWidthHeightFormats="0"/>
</file>

<file path=xl/queryTables/queryTable3128.xml><?xml version="1.0" encoding="utf-8"?>
<queryTable xmlns="http://schemas.openxmlformats.org/spreadsheetml/2006/main" name="ExternalData_2701" connectionId="3082" autoFormatId="16" applyNumberFormats="0" applyBorderFormats="0" applyFontFormats="1" applyPatternFormats="1" applyAlignmentFormats="0" applyWidthHeightFormats="0"/>
</file>

<file path=xl/queryTables/queryTable3129.xml><?xml version="1.0" encoding="utf-8"?>
<queryTable xmlns="http://schemas.openxmlformats.org/spreadsheetml/2006/main" name="DadosExternos_346" connectionId="454" autoFormatId="16" applyNumberFormats="0" applyBorderFormats="0" applyFontFormats="1" applyPatternFormats="1" applyAlignmentFormats="0" applyWidthHeightFormats="0"/>
</file>

<file path=xl/queryTables/queryTable3130.xml><?xml version="1.0" encoding="utf-8"?>
<queryTable xmlns="http://schemas.openxmlformats.org/spreadsheetml/2006/main" name="ExternalData_902" connectionId="3980" autoFormatId="16" applyNumberFormats="0" applyBorderFormats="0" applyFontFormats="1" applyPatternFormats="1" applyAlignmentFormats="0" applyWidthHeightFormats="0"/>
</file>

<file path=xl/queryTables/queryTable3131.xml><?xml version="1.0" encoding="utf-8"?>
<queryTable xmlns="http://schemas.openxmlformats.org/spreadsheetml/2006/main" name="ExternalData_436" connectionId="3462" autoFormatId="16" applyNumberFormats="0" applyBorderFormats="0" applyFontFormats="1" applyPatternFormats="1" applyAlignmentFormats="0" applyWidthHeightFormats="0"/>
</file>

<file path=xl/queryTables/queryTable3132.xml><?xml version="1.0" encoding="utf-8"?>
<queryTable xmlns="http://schemas.openxmlformats.org/spreadsheetml/2006/main" name="ExternalData_2322" connectionId="2661" autoFormatId="16" applyNumberFormats="0" applyBorderFormats="0" applyFontFormats="1" applyPatternFormats="1" applyAlignmentFormats="0" applyWidthHeightFormats="0"/>
</file>

<file path=xl/queryTables/queryTable3133.xml><?xml version="1.0" encoding="utf-8"?>
<queryTable xmlns="http://schemas.openxmlformats.org/spreadsheetml/2006/main" name="ExternalData_1724" connectionId="1996" autoFormatId="16" applyNumberFormats="0" applyBorderFormats="0" applyFontFormats="1" applyPatternFormats="1" applyAlignmentFormats="0" applyWidthHeightFormats="0"/>
</file>

<file path=xl/queryTables/queryTable3134.xml><?xml version="1.0" encoding="utf-8"?>
<queryTable xmlns="http://schemas.openxmlformats.org/spreadsheetml/2006/main" name="DadosExternos_343" connectionId="451" autoFormatId="16" applyNumberFormats="0" applyBorderFormats="0" applyFontFormats="1" applyPatternFormats="1" applyAlignmentFormats="0" applyWidthHeightFormats="0"/>
</file>

<file path=xl/queryTables/queryTable3135.xml><?xml version="1.0" encoding="utf-8"?>
<queryTable xmlns="http://schemas.openxmlformats.org/spreadsheetml/2006/main" name="ExternalData_1497" connectionId="1743" autoFormatId="16" applyNumberFormats="0" applyBorderFormats="0" applyFontFormats="1" applyPatternFormats="1" applyAlignmentFormats="0" applyWidthHeightFormats="0"/>
</file>

<file path=xl/queryTables/queryTable3136.xml><?xml version="1.0" encoding="utf-8"?>
<queryTable xmlns="http://schemas.openxmlformats.org/spreadsheetml/2006/main" name="ExternalData_1589" connectionId="1845" autoFormatId="16" applyNumberFormats="0" applyBorderFormats="0" applyFontFormats="1" applyPatternFormats="1" applyAlignmentFormats="0" applyWidthHeightFormats="0"/>
</file>

<file path=xl/queryTables/queryTable3137.xml><?xml version="1.0" encoding="utf-8"?>
<queryTable xmlns="http://schemas.openxmlformats.org/spreadsheetml/2006/main" name="ExternalData_2870" connectionId="3268" autoFormatId="16" applyNumberFormats="0" applyBorderFormats="0" applyFontFormats="1" applyPatternFormats="1" applyAlignmentFormats="0" applyWidthHeightFormats="0"/>
</file>

<file path=xl/queryTables/queryTable3138.xml><?xml version="1.0" encoding="utf-8"?>
<queryTable xmlns="http://schemas.openxmlformats.org/spreadsheetml/2006/main" name="ExternalData_1151" connectionId="1360" autoFormatId="16" applyNumberFormats="0" applyBorderFormats="0" applyFontFormats="1" applyPatternFormats="1" applyAlignmentFormats="0" applyWidthHeightFormats="0"/>
</file>

<file path=xl/queryTables/queryTable3139.xml><?xml version="1.0" encoding="utf-8"?>
<queryTable xmlns="http://schemas.openxmlformats.org/spreadsheetml/2006/main" name="ExternalData_2575" connectionId="2941" autoFormatId="16" applyNumberFormats="0" applyBorderFormats="0" applyFontFormats="1" applyPatternFormats="1" applyAlignmentFormats="0" applyWidthHeightFormats="0"/>
</file>

<file path=xl/queryTables/queryTable3140.xml><?xml version="1.0" encoding="utf-8"?>
<queryTable xmlns="http://schemas.openxmlformats.org/spreadsheetml/2006/main" name="ExternalData_2662" connectionId="3038" autoFormatId="16" applyNumberFormats="0" applyBorderFormats="0" applyFontFormats="1" applyPatternFormats="1" applyAlignmentFormats="0" applyWidthHeightFormats="0"/>
</file>

<file path=xl/queryTables/queryTable3141.xml><?xml version="1.0" encoding="utf-8"?>
<queryTable xmlns="http://schemas.openxmlformats.org/spreadsheetml/2006/main" name="ExternalData_1544" connectionId="1796" autoFormatId="16" applyNumberFormats="0" applyBorderFormats="0" applyFontFormats="1" applyPatternFormats="1" applyAlignmentFormats="0" applyWidthHeightFormats="0"/>
</file>

<file path=xl/queryTables/queryTable3142.xml><?xml version="1.0" encoding="utf-8"?>
<queryTable xmlns="http://schemas.openxmlformats.org/spreadsheetml/2006/main" name="DatiEsterni_3" connectionId="4100" autoFormatId="16" applyNumberFormats="0" applyBorderFormats="0" applyFontFormats="1" applyPatternFormats="1" applyAlignmentFormats="0" applyWidthHeightFormats="0"/>
</file>

<file path=xl/queryTables/queryTable3143.xml><?xml version="1.0" encoding="utf-8"?>
<queryTable xmlns="http://schemas.openxmlformats.org/spreadsheetml/2006/main" name="DadosExternos_893" connectionId="1060" autoFormatId="16" applyNumberFormats="0" applyBorderFormats="0" applyFontFormats="1" applyPatternFormats="1" applyAlignmentFormats="0" applyWidthHeightFormats="0"/>
</file>

<file path=xl/queryTables/queryTable3144.xml><?xml version="1.0" encoding="utf-8"?>
<queryTable xmlns="http://schemas.openxmlformats.org/spreadsheetml/2006/main" name="ExternalData_767" connectionId="3829" autoFormatId="16" applyNumberFormats="0" applyBorderFormats="0" applyFontFormats="1" applyPatternFormats="1" applyAlignmentFormats="0" applyWidthHeightFormats="0"/>
</file>

<file path=xl/queryTables/queryTable3145.xml><?xml version="1.0" encoding="utf-8"?>
<queryTable xmlns="http://schemas.openxmlformats.org/spreadsheetml/2006/main" name="DadosExternos_1014" connectionId="16" autoFormatId="16" applyNumberFormats="0" applyBorderFormats="0" applyFontFormats="1" applyPatternFormats="1" applyAlignmentFormats="0" applyWidthHeightFormats="0"/>
</file>

<file path=xl/queryTables/queryTable3146.xml><?xml version="1.0" encoding="utf-8"?>
<queryTable xmlns="http://schemas.openxmlformats.org/spreadsheetml/2006/main" name="ExternalData_256" connectionId="2914" autoFormatId="16" applyNumberFormats="0" applyBorderFormats="0" applyFontFormats="1" applyPatternFormats="1" applyAlignmentFormats="0" applyWidthHeightFormats="0"/>
</file>

<file path=xl/queryTables/queryTable3147.xml><?xml version="1.0" encoding="utf-8"?>
<queryTable xmlns="http://schemas.openxmlformats.org/spreadsheetml/2006/main" name="ExternalData_664" connectionId="3715" autoFormatId="16" applyNumberFormats="0" applyBorderFormats="0" applyFontFormats="1" applyPatternFormats="1" applyAlignmentFormats="0" applyWidthHeightFormats="0"/>
</file>

<file path=xl/queryTables/queryTable3148.xml><?xml version="1.0" encoding="utf-8"?>
<queryTable xmlns="http://schemas.openxmlformats.org/spreadsheetml/2006/main" name="ExternalData_1612" connectionId="1872" autoFormatId="16" applyNumberFormats="0" applyBorderFormats="0" applyFontFormats="1" applyPatternFormats="1" applyAlignmentFormats="0" applyWidthHeightFormats="0"/>
</file>

<file path=xl/queryTables/queryTable3149.xml><?xml version="1.0" encoding="utf-8"?>
<queryTable xmlns="http://schemas.openxmlformats.org/spreadsheetml/2006/main" name="ExternalData_1300" connectionId="1524" autoFormatId="16" applyNumberFormats="0" applyBorderFormats="0" applyFontFormats="1" applyPatternFormats="1" applyAlignmentFormats="0" applyWidthHeightFormats="0"/>
</file>

<file path=xl/queryTables/queryTable3150.xml><?xml version="1.0" encoding="utf-8"?>
<queryTable xmlns="http://schemas.openxmlformats.org/spreadsheetml/2006/main" name="ExternalData_1885" connectionId="2174" autoFormatId="16" applyNumberFormats="0" applyBorderFormats="0" applyFontFormats="1" applyPatternFormats="1" applyAlignmentFormats="0" applyWidthHeightFormats="0"/>
</file>

<file path=xl/queryTables/queryTable3151.xml><?xml version="1.0" encoding="utf-8"?>
<queryTable xmlns="http://schemas.openxmlformats.org/spreadsheetml/2006/main" name="ExternalData_650" connectionId="3699" autoFormatId="16" applyNumberFormats="0" applyBorderFormats="0" applyFontFormats="1" applyPatternFormats="1" applyAlignmentFormats="0" applyWidthHeightFormats="0"/>
</file>

<file path=xl/queryTables/queryTable3152.xml><?xml version="1.0" encoding="utf-8"?>
<queryTable xmlns="http://schemas.openxmlformats.org/spreadsheetml/2006/main" name="DadosExternos_998" connectionId="1176" autoFormatId="16" applyNumberFormats="0" applyBorderFormats="0" applyFontFormats="1" applyPatternFormats="1" applyAlignmentFormats="0" applyWidthHeightFormats="0"/>
</file>

<file path=xl/queryTables/queryTable3153.xml><?xml version="1.0" encoding="utf-8"?>
<queryTable xmlns="http://schemas.openxmlformats.org/spreadsheetml/2006/main" name="ExternalData_1906" connectionId="2198" autoFormatId="16" applyNumberFormats="0" applyBorderFormats="0" applyFontFormats="1" applyPatternFormats="1" applyAlignmentFormats="0" applyWidthHeightFormats="0"/>
</file>

<file path=xl/queryTables/queryTable3154.xml><?xml version="1.0" encoding="utf-8"?>
<queryTable xmlns="http://schemas.openxmlformats.org/spreadsheetml/2006/main" name="ExternalData_2711" connectionId="3093" autoFormatId="16" applyNumberFormats="0" applyBorderFormats="0" applyFontFormats="1" applyPatternFormats="1" applyAlignmentFormats="0" applyWidthHeightFormats="0"/>
</file>

<file path=xl/queryTables/queryTable3155.xml><?xml version="1.0" encoding="utf-8"?>
<queryTable xmlns="http://schemas.openxmlformats.org/spreadsheetml/2006/main" name="DadosExternos_1182" connectionId="201" autoFormatId="16" applyNumberFormats="0" applyBorderFormats="0" applyFontFormats="1" applyPatternFormats="1" applyAlignmentFormats="0" applyWidthHeightFormats="0"/>
</file>

<file path=xl/queryTables/queryTable3156.xml><?xml version="1.0" encoding="utf-8"?>
<queryTable xmlns="http://schemas.openxmlformats.org/spreadsheetml/2006/main" name="ExternalData_2487" connectionId="2843" autoFormatId="16" applyNumberFormats="0" applyBorderFormats="0" applyFontFormats="1" applyPatternFormats="1" applyAlignmentFormats="0" applyWidthHeightFormats="0"/>
</file>

<file path=xl/queryTables/queryTable3157.xml><?xml version="1.0" encoding="utf-8"?>
<queryTable xmlns="http://schemas.openxmlformats.org/spreadsheetml/2006/main" name="DadosExternos_442" connectionId="561" autoFormatId="16" applyNumberFormats="0" applyBorderFormats="0" applyFontFormats="1" applyPatternFormats="1" applyAlignmentFormats="0" applyWidthHeightFormats="0"/>
</file>

<file path=xl/queryTables/queryTable3158.xml><?xml version="1.0" encoding="utf-8"?>
<queryTable xmlns="http://schemas.openxmlformats.org/spreadsheetml/2006/main" name="ExternalData_1944" connectionId="2240" autoFormatId="16" applyNumberFormats="0" applyBorderFormats="0" applyFontFormats="1" applyPatternFormats="1" applyAlignmentFormats="0" applyWidthHeightFormats="0"/>
</file>

<file path=xl/queryTables/queryTable3159.xml><?xml version="1.0" encoding="utf-8"?>
<queryTable xmlns="http://schemas.openxmlformats.org/spreadsheetml/2006/main" name="ExternalData_1946" connectionId="2242" autoFormatId="16" applyNumberFormats="0" applyBorderFormats="0" applyFontFormats="1" applyPatternFormats="1" applyAlignmentFormats="0" applyWidthHeightFormats="0"/>
</file>

<file path=xl/queryTables/queryTable3160.xml><?xml version="1.0" encoding="utf-8"?>
<queryTable xmlns="http://schemas.openxmlformats.org/spreadsheetml/2006/main" name="ExternalData_273" connectionId="3103" autoFormatId="16" applyNumberFormats="0" applyBorderFormats="0" applyFontFormats="1" applyPatternFormats="1" applyAlignmentFormats="0" applyWidthHeightFormats="0"/>
</file>

<file path=xl/queryTables/queryTable3161.xml><?xml version="1.0" encoding="utf-8"?>
<queryTable xmlns="http://schemas.openxmlformats.org/spreadsheetml/2006/main" name="ExternalData_2343" connectionId="2684" autoFormatId="16" applyNumberFormats="0" applyBorderFormats="0" applyFontFormats="1" applyPatternFormats="1" applyAlignmentFormats="0" applyWidthHeightFormats="0"/>
</file>

<file path=xl/queryTables/queryTable3162.xml><?xml version="1.0" encoding="utf-8"?>
<queryTable xmlns="http://schemas.openxmlformats.org/spreadsheetml/2006/main" name="ExternalData_1580" connectionId="1835" autoFormatId="16" applyNumberFormats="0" applyBorderFormats="0" applyFontFormats="1" applyPatternFormats="1" applyAlignmentFormats="0" applyWidthHeightFormats="0"/>
</file>

<file path=xl/queryTables/queryTable3163.xml><?xml version="1.0" encoding="utf-8"?>
<queryTable xmlns="http://schemas.openxmlformats.org/spreadsheetml/2006/main" name="ExternalData_1123" connectionId="1329" autoFormatId="16" applyNumberFormats="0" applyBorderFormats="0" applyFontFormats="1" applyPatternFormats="1" applyAlignmentFormats="0" applyWidthHeightFormats="0"/>
</file>

<file path=xl/queryTables/queryTable3164.xml><?xml version="1.0" encoding="utf-8"?>
<queryTable xmlns="http://schemas.openxmlformats.org/spreadsheetml/2006/main" name="ExternalData_96" connectionId="4033" autoFormatId="16" applyNumberFormats="0" applyBorderFormats="0" applyFontFormats="1" applyPatternFormats="1" applyAlignmentFormats="0" applyWidthHeightFormats="0"/>
</file>

<file path=xl/queryTables/queryTable3165.xml><?xml version="1.0" encoding="utf-8"?>
<queryTable xmlns="http://schemas.openxmlformats.org/spreadsheetml/2006/main" name="ExternalData_1774" connectionId="2051" autoFormatId="16" applyNumberFormats="0" applyBorderFormats="0" applyFontFormats="1" applyPatternFormats="1" applyAlignmentFormats="0" applyWidthHeightFormats="0"/>
</file>

<file path=xl/queryTables/queryTable3166.xml><?xml version="1.0" encoding="utf-8"?>
<queryTable xmlns="http://schemas.openxmlformats.org/spreadsheetml/2006/main" name="DadosExternos_924" connectionId="1095" autoFormatId="16" applyNumberFormats="0" applyBorderFormats="0" applyFontFormats="1" applyPatternFormats="1" applyAlignmentFormats="0" applyWidthHeightFormats="0"/>
</file>

<file path=xl/queryTables/queryTable3167.xml><?xml version="1.0" encoding="utf-8"?>
<queryTable xmlns="http://schemas.openxmlformats.org/spreadsheetml/2006/main" name="DadosExternos_1044" connectionId="49" autoFormatId="16" applyNumberFormats="0" applyBorderFormats="0" applyFontFormats="1" applyPatternFormats="1" applyAlignmentFormats="0" applyWidthHeightFormats="0"/>
</file>

<file path=xl/queryTables/queryTable3168.xml><?xml version="1.0" encoding="utf-8"?>
<queryTable xmlns="http://schemas.openxmlformats.org/spreadsheetml/2006/main" name="ExternalData_1231" connectionId="1449" autoFormatId="16" applyNumberFormats="0" applyBorderFormats="0" applyFontFormats="1" applyPatternFormats="1" applyAlignmentFormats="0" applyWidthHeightFormats="0"/>
</file>

<file path=xl/queryTables/queryTable3169.xml><?xml version="1.0" encoding="utf-8"?>
<queryTable xmlns="http://schemas.openxmlformats.org/spreadsheetml/2006/main" name="ExternalData_1238" connectionId="1456" autoFormatId="16" applyNumberFormats="0" applyBorderFormats="0" applyFontFormats="1" applyPatternFormats="1" applyAlignmentFormats="0" applyWidthHeightFormats="0"/>
</file>

<file path=xl/queryTables/queryTable3170.xml><?xml version="1.0" encoding="utf-8"?>
<queryTable xmlns="http://schemas.openxmlformats.org/spreadsheetml/2006/main" name="DadosExternos_738" connectionId="888" autoFormatId="16" applyNumberFormats="0" applyBorderFormats="0" applyFontFormats="1" applyPatternFormats="1" applyAlignmentFormats="0" applyWidthHeightFormats="0"/>
</file>

<file path=xl/queryTables/queryTable3171.xml><?xml version="1.0" encoding="utf-8"?>
<queryTable xmlns="http://schemas.openxmlformats.org/spreadsheetml/2006/main" name="ExternalData_1153" connectionId="1362" autoFormatId="16" applyNumberFormats="0" applyBorderFormats="0" applyFontFormats="1" applyPatternFormats="1" applyAlignmentFormats="0" applyWidthHeightFormats="0"/>
</file>

<file path=xl/queryTables/queryTable3172.xml><?xml version="1.0" encoding="utf-8"?>
<queryTable xmlns="http://schemas.openxmlformats.org/spreadsheetml/2006/main" name="ExternalData_393" connectionId="3414" autoFormatId="16" applyNumberFormats="0" applyBorderFormats="0" applyFontFormats="1" applyPatternFormats="1" applyAlignmentFormats="0" applyWidthHeightFormats="0"/>
</file>

<file path=xl/queryTables/queryTable3173.xml><?xml version="1.0" encoding="utf-8"?>
<queryTable xmlns="http://schemas.openxmlformats.org/spreadsheetml/2006/main" name="ExternalData_2813" connectionId="3206" autoFormatId="16" applyNumberFormats="0" applyBorderFormats="0" applyFontFormats="1" applyPatternFormats="1" applyAlignmentFormats="0" applyWidthHeightFormats="0"/>
</file>

<file path=xl/queryTables/queryTable3174.xml><?xml version="1.0" encoding="utf-8"?>
<queryTable xmlns="http://schemas.openxmlformats.org/spreadsheetml/2006/main" name="ExternalData_2197" connectionId="2521" autoFormatId="16" applyNumberFormats="0" applyBorderFormats="0" applyFontFormats="1" applyPatternFormats="1" applyAlignmentFormats="0" applyWidthHeightFormats="0"/>
</file>

<file path=xl/queryTables/queryTable3175.xml><?xml version="1.0" encoding="utf-8"?>
<queryTable xmlns="http://schemas.openxmlformats.org/spreadsheetml/2006/main" name="DadosExternos_1161" connectionId="177" autoFormatId="16" applyNumberFormats="0" applyBorderFormats="0" applyFontFormats="1" applyPatternFormats="1" applyAlignmentFormats="0" applyWidthHeightFormats="0"/>
</file>

<file path=xl/queryTables/queryTable3176.xml><?xml version="1.0" encoding="utf-8"?>
<queryTable xmlns="http://schemas.openxmlformats.org/spreadsheetml/2006/main" name="ExternalData_1470" connectionId="1713" autoFormatId="16" applyNumberFormats="0" applyBorderFormats="0" applyFontFormats="1" applyPatternFormats="1" applyAlignmentFormats="0" applyWidthHeightFormats="0"/>
</file>

<file path=xl/queryTables/queryTable3177.xml><?xml version="1.0" encoding="utf-8"?>
<queryTable xmlns="http://schemas.openxmlformats.org/spreadsheetml/2006/main" name="DadosExternos_1048" connectionId="53" autoFormatId="16" applyNumberFormats="0" applyBorderFormats="0" applyFontFormats="1" applyPatternFormats="1" applyAlignmentFormats="0" applyWidthHeightFormats="0"/>
</file>

<file path=xl/queryTables/queryTable3178.xml><?xml version="1.0" encoding="utf-8"?>
<queryTable xmlns="http://schemas.openxmlformats.org/spreadsheetml/2006/main" name="DadosExternos_758" connectionId="910" autoFormatId="16" applyNumberFormats="0" applyBorderFormats="0" applyFontFormats="1" applyPatternFormats="1" applyAlignmentFormats="0" applyWidthHeightFormats="0"/>
</file>

<file path=xl/queryTables/queryTable3179.xml><?xml version="1.0" encoding="utf-8"?>
<queryTable xmlns="http://schemas.openxmlformats.org/spreadsheetml/2006/main" name="ExternalData_1381" connectionId="1615" autoFormatId="16" applyNumberFormats="0" applyBorderFormats="0" applyFontFormats="1" applyPatternFormats="1" applyAlignmentFormats="0" applyWidthHeightFormats="0"/>
</file>

<file path=xl/queryTables/queryTable3180.xml><?xml version="1.0" encoding="utf-8"?>
<queryTable xmlns="http://schemas.openxmlformats.org/spreadsheetml/2006/main" name="DadosExternos_582" connectionId="715" autoFormatId="16" applyNumberFormats="0" applyBorderFormats="0" applyFontFormats="1" applyPatternFormats="1" applyAlignmentFormats="0" applyWidthHeightFormats="0"/>
</file>

<file path=xl/queryTables/queryTable3181.xml><?xml version="1.0" encoding="utf-8"?>
<queryTable xmlns="http://schemas.openxmlformats.org/spreadsheetml/2006/main" name="ExternalData_2770" connectionId="3157" autoFormatId="16" applyNumberFormats="0" applyBorderFormats="0" applyFontFormats="1" applyPatternFormats="1" applyAlignmentFormats="0" applyWidthHeightFormats="0"/>
</file>

<file path=xl/queryTables/queryTable3182.xml><?xml version="1.0" encoding="utf-8"?>
<queryTable xmlns="http://schemas.openxmlformats.org/spreadsheetml/2006/main" name="ExternalData_2132" connectionId="2450" autoFormatId="16" applyNumberFormats="0" applyBorderFormats="0" applyFontFormats="1" applyPatternFormats="1" applyAlignmentFormats="0" applyWidthHeightFormats="0"/>
</file>

<file path=xl/queryTables/queryTable3183.xml><?xml version="1.0" encoding="utf-8"?>
<queryTable xmlns="http://schemas.openxmlformats.org/spreadsheetml/2006/main" name="DadosExternos_883" connectionId="1049" autoFormatId="16" applyNumberFormats="0" applyBorderFormats="0" applyFontFormats="1" applyPatternFormats="1" applyAlignmentFormats="0" applyWidthHeightFormats="0"/>
</file>

<file path=xl/queryTables/queryTable3184.xml><?xml version="1.0" encoding="utf-8"?>
<queryTable xmlns="http://schemas.openxmlformats.org/spreadsheetml/2006/main" name="ExternalData_1372" connectionId="1605" autoFormatId="16" applyNumberFormats="0" applyBorderFormats="0" applyFontFormats="1" applyPatternFormats="1" applyAlignmentFormats="0" applyWidthHeightFormats="0"/>
</file>

<file path=xl/queryTables/queryTable3185.xml><?xml version="1.0" encoding="utf-8"?>
<queryTable xmlns="http://schemas.openxmlformats.org/spreadsheetml/2006/main" name="ExternalData_300" connectionId="3310" autoFormatId="16" applyNumberFormats="0" applyBorderFormats="0" applyFontFormats="1" applyPatternFormats="1" applyAlignmentFormats="0" applyWidthHeightFormats="0"/>
</file>

<file path=xl/queryTables/queryTable3186.xml><?xml version="1.0" encoding="utf-8"?>
<queryTable xmlns="http://schemas.openxmlformats.org/spreadsheetml/2006/main" name="DadosExternos_210" connectionId="304" autoFormatId="16" applyNumberFormats="0" applyBorderFormats="0" applyFontFormats="1" applyPatternFormats="1" applyAlignmentFormats="0" applyWidthHeightFormats="0"/>
</file>

<file path=xl/queryTables/queryTable3187.xml><?xml version="1.0" encoding="utf-8"?>
<queryTable xmlns="http://schemas.openxmlformats.org/spreadsheetml/2006/main" name="ExternalData_784" connectionId="3848" autoFormatId="16" applyNumberFormats="0" applyBorderFormats="0" applyFontFormats="1" applyPatternFormats="1" applyAlignmentFormats="0" applyWidthHeightFormats="0"/>
</file>

<file path=xl/queryTables/queryTable3188.xml><?xml version="1.0" encoding="utf-8"?>
<queryTable xmlns="http://schemas.openxmlformats.org/spreadsheetml/2006/main" name="ExternalData_134" connectionId="1559" autoFormatId="16" applyNumberFormats="0" applyBorderFormats="0" applyFontFormats="1" applyPatternFormats="1" applyAlignmentFormats="0" applyWidthHeightFormats="0"/>
</file>

<file path=xl/queryTables/queryTable3189.xml><?xml version="1.0" encoding="utf-8"?>
<queryTable xmlns="http://schemas.openxmlformats.org/spreadsheetml/2006/main" name="ExternalData_1448" connectionId="1689" autoFormatId="16" applyNumberFormats="0" applyBorderFormats="0" applyFontFormats="1" applyPatternFormats="1" applyAlignmentFormats="0" applyWidthHeightFormats="0"/>
</file>

<file path=xl/queryTables/queryTable3190.xml><?xml version="1.0" encoding="utf-8"?>
<queryTable xmlns="http://schemas.openxmlformats.org/spreadsheetml/2006/main" name="DadosExternos_158" connectionId="245" autoFormatId="16" applyNumberFormats="0" applyBorderFormats="0" applyFontFormats="1" applyPatternFormats="1" applyAlignmentFormats="0" applyWidthHeightFormats="0"/>
</file>

<file path=xl/queryTables/queryTable3191.xml><?xml version="1.0" encoding="utf-8"?>
<queryTable xmlns="http://schemas.openxmlformats.org/spreadsheetml/2006/main" name="ExternalData_2188" connectionId="2511" autoFormatId="16" applyNumberFormats="0" applyBorderFormats="0" applyFontFormats="1" applyPatternFormats="1" applyAlignmentFormats="0" applyWidthHeightFormats="0"/>
</file>

<file path=xl/queryTables/queryTable3192.xml><?xml version="1.0" encoding="utf-8"?>
<queryTable xmlns="http://schemas.openxmlformats.org/spreadsheetml/2006/main" name="ExternalData_1283" connectionId="1506" autoFormatId="16" applyNumberFormats="0" applyBorderFormats="0" applyFontFormats="1" applyPatternFormats="1" applyAlignmentFormats="0" applyWidthHeightFormats="0"/>
</file>

<file path=xl/queryTables/queryTable3193.xml><?xml version="1.0" encoding="utf-8"?>
<queryTable xmlns="http://schemas.openxmlformats.org/spreadsheetml/2006/main" name="ExternalData_2292" connectionId="2627" autoFormatId="16" applyNumberFormats="0" applyBorderFormats="0" applyFontFormats="1" applyPatternFormats="1" applyAlignmentFormats="0" applyWidthHeightFormats="0"/>
</file>

<file path=xl/queryTables/queryTable3194.xml><?xml version="1.0" encoding="utf-8"?>
<queryTable xmlns="http://schemas.openxmlformats.org/spreadsheetml/2006/main" name="ExternalData_2858" connectionId="3255" autoFormatId="16" applyNumberFormats="0" applyBorderFormats="0" applyFontFormats="1" applyPatternFormats="1" applyAlignmentFormats="0" applyWidthHeightFormats="0"/>
</file>

<file path=xl/queryTables/queryTable3195.xml><?xml version="1.0" encoding="utf-8"?>
<queryTable xmlns="http://schemas.openxmlformats.org/spreadsheetml/2006/main" name="DadosExternos_989" connectionId="1166" autoFormatId="16" applyNumberFormats="0" applyBorderFormats="0" applyFontFormats="1" applyPatternFormats="1" applyAlignmentFormats="0" applyWidthHeightFormats="0"/>
</file>

<file path=xl/queryTables/queryTable3196.xml><?xml version="1.0" encoding="utf-8"?>
<queryTable xmlns="http://schemas.openxmlformats.org/spreadsheetml/2006/main" name="ExternalData_1376" connectionId="1609" autoFormatId="16" applyNumberFormats="0" applyBorderFormats="0" applyFontFormats="1" applyPatternFormats="1" applyAlignmentFormats="0" applyWidthHeightFormats="0"/>
</file>

<file path=xl/queryTables/queryTable3197.xml><?xml version="1.0" encoding="utf-8"?>
<queryTable xmlns="http://schemas.openxmlformats.org/spreadsheetml/2006/main" name="DadosExternos_956" connectionId="1130" autoFormatId="16" applyNumberFormats="0" applyBorderFormats="0" applyFontFormats="1" applyPatternFormats="1" applyAlignmentFormats="0" applyWidthHeightFormats="0"/>
</file>

<file path=xl/queryTables/queryTable3198.xml><?xml version="1.0" encoding="utf-8"?>
<queryTable xmlns="http://schemas.openxmlformats.org/spreadsheetml/2006/main" name="DadosExternos_313" connectionId="418" autoFormatId="16" applyNumberFormats="0" applyBorderFormats="0" applyFontFormats="1" applyPatternFormats="1" applyAlignmentFormats="0" applyWidthHeightFormats="0"/>
</file>

<file path=xl/queryTables/queryTable3199.xml><?xml version="1.0" encoding="utf-8"?>
<queryTable xmlns="http://schemas.openxmlformats.org/spreadsheetml/2006/main" name="DadosExternos_135" connectionId="220" autoFormatId="16" applyNumberFormats="0" applyBorderFormats="0" applyFontFormats="1" applyPatternFormats="1" applyAlignmentFormats="0" applyWidthHeightFormats="0"/>
</file>

<file path=xl/queryTables/queryTable3200.xml><?xml version="1.0" encoding="utf-8"?>
<queryTable xmlns="http://schemas.openxmlformats.org/spreadsheetml/2006/main" name="ExternalData_951" connectionId="4034" autoFormatId="16" applyNumberFormats="0" applyBorderFormats="0" applyFontFormats="1" applyPatternFormats="1" applyAlignmentFormats="0" applyWidthHeightFormats="0"/>
</file>

<file path=xl/queryTables/queryTable3201.xml><?xml version="1.0" encoding="utf-8"?>
<queryTable xmlns="http://schemas.openxmlformats.org/spreadsheetml/2006/main" name="DadosExternos_878" connectionId="1043" autoFormatId="16" applyNumberFormats="0" applyBorderFormats="0" applyFontFormats="1" applyPatternFormats="1" applyAlignmentFormats="0" applyWidthHeightFormats="0"/>
</file>

<file path=xl/queryTables/queryTable3202.xml><?xml version="1.0" encoding="utf-8"?>
<queryTable xmlns="http://schemas.openxmlformats.org/spreadsheetml/2006/main" name="ExternalData_2712" connectionId="3094" autoFormatId="16" applyNumberFormats="0" applyBorderFormats="0" applyFontFormats="1" applyPatternFormats="1" applyAlignmentFormats="0" applyWidthHeightFormats="0"/>
</file>

<file path=xl/queryTables/queryTable3203.xml><?xml version="1.0" encoding="utf-8"?>
<queryTable xmlns="http://schemas.openxmlformats.org/spreadsheetml/2006/main" name="ExternalData_835" connectionId="3905" autoFormatId="16" applyNumberFormats="0" applyBorderFormats="0" applyFontFormats="1" applyPatternFormats="1" applyAlignmentFormats="0" applyWidthHeightFormats="0"/>
</file>

<file path=xl/queryTables/queryTable3204.xml><?xml version="1.0" encoding="utf-8"?>
<queryTable xmlns="http://schemas.openxmlformats.org/spreadsheetml/2006/main" name="ExternalData_1557" connectionId="1810" autoFormatId="16" applyNumberFormats="0" applyBorderFormats="0" applyFontFormats="1" applyPatternFormats="1" applyAlignmentFormats="0" applyWidthHeightFormats="0"/>
</file>

<file path=xl/queryTables/queryTable3205.xml><?xml version="1.0" encoding="utf-8"?>
<queryTable xmlns="http://schemas.openxmlformats.org/spreadsheetml/2006/main" name="DadosExternos_241" connectionId="338" autoFormatId="16" applyNumberFormats="0" applyBorderFormats="0" applyFontFormats="1" applyPatternFormats="1" applyAlignmentFormats="0" applyWidthHeightFormats="0"/>
</file>

<file path=xl/queryTables/queryTable3206.xml><?xml version="1.0" encoding="utf-8"?>
<queryTable xmlns="http://schemas.openxmlformats.org/spreadsheetml/2006/main" name="DadosExternos_432" connectionId="550" autoFormatId="16" applyNumberFormats="0" applyBorderFormats="0" applyFontFormats="1" applyPatternFormats="1" applyAlignmentFormats="0" applyWidthHeightFormats="0"/>
</file>

<file path=xl/queryTables/queryTable3207.xml><?xml version="1.0" encoding="utf-8"?>
<queryTable xmlns="http://schemas.openxmlformats.org/spreadsheetml/2006/main" name="ExternalData_552" connectionId="3591" autoFormatId="16" applyNumberFormats="0" applyBorderFormats="0" applyFontFormats="1" applyPatternFormats="1" applyAlignmentFormats="0" applyWidthHeightFormats="0"/>
</file>

<file path=xl/queryTables/queryTable3208.xml><?xml version="1.0" encoding="utf-8"?>
<queryTable xmlns="http://schemas.openxmlformats.org/spreadsheetml/2006/main" name="ExternalData_441" connectionId="3468" autoFormatId="16" applyNumberFormats="0" applyBorderFormats="0" applyFontFormats="1" applyPatternFormats="1" applyAlignmentFormats="0" applyWidthHeightFormats="0"/>
</file>

<file path=xl/queryTables/queryTable3209.xml><?xml version="1.0" encoding="utf-8"?>
<queryTable xmlns="http://schemas.openxmlformats.org/spreadsheetml/2006/main" name="ExternalData_1013" connectionId="1207" autoFormatId="16" applyNumberFormats="0" applyBorderFormats="0" applyFontFormats="1" applyPatternFormats="1" applyAlignmentFormats="0" applyWidthHeightFormats="0"/>
</file>

<file path=xl/queryTables/queryTable3210.xml><?xml version="1.0" encoding="utf-8"?>
<queryTable xmlns="http://schemas.openxmlformats.org/spreadsheetml/2006/main" name="DadosExternos_754" connectionId="906" autoFormatId="16" applyNumberFormats="0" applyBorderFormats="0" applyFontFormats="1" applyPatternFormats="1" applyAlignmentFormats="0" applyWidthHeightFormats="0"/>
</file>

<file path=xl/queryTables/queryTable3211.xml><?xml version="1.0" encoding="utf-8"?>
<queryTable xmlns="http://schemas.openxmlformats.org/spreadsheetml/2006/main" name="ExternalData_1857" connectionId="2143" autoFormatId="16" applyNumberFormats="0" applyBorderFormats="0" applyFontFormats="1" applyPatternFormats="1" applyAlignmentFormats="0" applyWidthHeightFormats="0"/>
</file>

<file path=xl/queryTables/queryTable3212.xml><?xml version="1.0" encoding="utf-8"?>
<queryTable xmlns="http://schemas.openxmlformats.org/spreadsheetml/2006/main" name="DadosExternos_1116" connectionId="129" autoFormatId="16" applyNumberFormats="0" applyBorderFormats="0" applyFontFormats="1" applyPatternFormats="1" applyAlignmentFormats="0" applyWidthHeightFormats="0"/>
</file>

<file path=xl/queryTables/queryTable3213.xml><?xml version="1.0" encoding="utf-8"?>
<queryTable xmlns="http://schemas.openxmlformats.org/spreadsheetml/2006/main" name="DadosExternos_28" connectionId="280" autoFormatId="16" applyNumberFormats="0" applyBorderFormats="0" applyFontFormats="1" applyPatternFormats="1" applyAlignmentFormats="0" applyWidthHeightFormats="0"/>
</file>

<file path=xl/queryTables/queryTable3214.xml><?xml version="1.0" encoding="utf-8"?>
<queryTable xmlns="http://schemas.openxmlformats.org/spreadsheetml/2006/main" name="ExternalData_1075" connectionId="1275" autoFormatId="16" applyNumberFormats="0" applyBorderFormats="0" applyFontFormats="1" applyPatternFormats="1" applyAlignmentFormats="0" applyWidthHeightFormats="0"/>
</file>

<file path=xl/queryTables/queryTable3215.xml><?xml version="1.0" encoding="utf-8"?>
<queryTable xmlns="http://schemas.openxmlformats.org/spreadsheetml/2006/main" name="ExternalData_605" connectionId="3650" autoFormatId="16" applyNumberFormats="0" applyBorderFormats="0" applyFontFormats="1" applyPatternFormats="1" applyAlignmentFormats="0" applyWidthHeightFormats="0"/>
</file>

<file path=xl/queryTables/queryTable3216.xml><?xml version="1.0" encoding="utf-8"?>
<queryTable xmlns="http://schemas.openxmlformats.org/spreadsheetml/2006/main" name="ExternalData_2651" connectionId="3026" autoFormatId="16" applyNumberFormats="0" applyBorderFormats="0" applyFontFormats="1" applyPatternFormats="1" applyAlignmentFormats="0" applyWidthHeightFormats="0"/>
</file>

<file path=xl/queryTables/queryTable3217.xml><?xml version="1.0" encoding="utf-8"?>
<queryTable xmlns="http://schemas.openxmlformats.org/spreadsheetml/2006/main" name="ExternalData_1019" connectionId="1213" autoFormatId="16" applyNumberFormats="0" applyBorderFormats="0" applyFontFormats="1" applyPatternFormats="1" applyAlignmentFormats="0" applyWidthHeightFormats="0"/>
</file>

<file path=xl/queryTables/queryTable3218.xml><?xml version="1.0" encoding="utf-8"?>
<queryTable xmlns="http://schemas.openxmlformats.org/spreadsheetml/2006/main" name="DadosExternos_876" connectionId="1041" autoFormatId="16" applyNumberFormats="0" applyBorderFormats="0" applyFontFormats="1" applyPatternFormats="1" applyAlignmentFormats="0" applyWidthHeightFormats="0"/>
</file>

<file path=xl/queryTables/queryTable3219.xml><?xml version="1.0" encoding="utf-8"?>
<queryTable xmlns="http://schemas.openxmlformats.org/spreadsheetml/2006/main" name="ExternalData_433" connectionId="3459" autoFormatId="16" applyNumberFormats="0" applyBorderFormats="0" applyFontFormats="1" applyPatternFormats="1" applyAlignmentFormats="0" applyWidthHeightFormats="0"/>
</file>

<file path=xl/queryTables/queryTable3220.xml><?xml version="1.0" encoding="utf-8"?>
<queryTable xmlns="http://schemas.openxmlformats.org/spreadsheetml/2006/main" name="DadosExternos_242" connectionId="339" autoFormatId="16" applyNumberFormats="0" applyBorderFormats="0" applyFontFormats="1" applyPatternFormats="1" applyAlignmentFormats="0" applyWidthHeightFormats="0"/>
</file>

<file path=xl/queryTables/queryTable3221.xml><?xml version="1.0" encoding="utf-8"?>
<queryTable xmlns="http://schemas.openxmlformats.org/spreadsheetml/2006/main" name="ExternalData_129" connectionId="1503" autoFormatId="16" applyNumberFormats="0" applyBorderFormats="0" applyFontFormats="1" applyPatternFormats="1" applyAlignmentFormats="0" applyWidthHeightFormats="0"/>
</file>

<file path=xl/queryTables/queryTable3222.xml><?xml version="1.0" encoding="utf-8"?>
<queryTable xmlns="http://schemas.openxmlformats.org/spreadsheetml/2006/main" name="ExternalData_1757" connectionId="2032" autoFormatId="16" applyNumberFormats="0" applyBorderFormats="0" applyFontFormats="1" applyPatternFormats="1" applyAlignmentFormats="0" applyWidthHeightFormats="0"/>
</file>

<file path=xl/queryTables/queryTable3223.xml><?xml version="1.0" encoding="utf-8"?>
<queryTable xmlns="http://schemas.openxmlformats.org/spreadsheetml/2006/main" name="DadosExternos_977" connectionId="1153" autoFormatId="16" applyNumberFormats="0" applyBorderFormats="0" applyFontFormats="1" applyPatternFormats="1" applyAlignmentFormats="0" applyWidthHeightFormats="0"/>
</file>

<file path=xl/queryTables/queryTable3224.xml><?xml version="1.0" encoding="utf-8"?>
<queryTable xmlns="http://schemas.openxmlformats.org/spreadsheetml/2006/main" name="ExternalData_2589" connectionId="2956" autoFormatId="16" applyNumberFormats="0" applyBorderFormats="0" applyFontFormats="1" applyPatternFormats="1" applyAlignmentFormats="0" applyWidthHeightFormats="0"/>
</file>

<file path=xl/queryTables/queryTable3225.xml><?xml version="1.0" encoding="utf-8"?>
<queryTable xmlns="http://schemas.openxmlformats.org/spreadsheetml/2006/main" name="DadosExternos_1004" connectionId="1183" autoFormatId="16" applyNumberFormats="0" applyBorderFormats="0" applyFontFormats="1" applyPatternFormats="1" applyAlignmentFormats="0" applyWidthHeightFormats="0"/>
</file>

<file path=xl/queryTables/queryTable3226.xml><?xml version="1.0" encoding="utf-8"?>
<queryTable xmlns="http://schemas.openxmlformats.org/spreadsheetml/2006/main" name="DadosExternos_441" connectionId="560" autoFormatId="16" applyNumberFormats="0" applyBorderFormats="0" applyFontFormats="1" applyPatternFormats="1" applyAlignmentFormats="0" applyWidthHeightFormats="0"/>
</file>

<file path=xl/queryTables/queryTable3227.xml><?xml version="1.0" encoding="utf-8"?>
<queryTable xmlns="http://schemas.openxmlformats.org/spreadsheetml/2006/main" name="ExternalData_1510" connectionId="1758" autoFormatId="16" applyNumberFormats="0" applyBorderFormats="0" applyFontFormats="1" applyPatternFormats="1" applyAlignmentFormats="0" applyWidthHeightFormats="0"/>
</file>

<file path=xl/queryTables/queryTable3228.xml><?xml version="1.0" encoding="utf-8"?>
<queryTable xmlns="http://schemas.openxmlformats.org/spreadsheetml/2006/main" name="ExternalData_318" connectionId="3331" autoFormatId="16" applyNumberFormats="0" applyBorderFormats="0" applyFontFormats="1" applyPatternFormats="1" applyAlignmentFormats="0" applyWidthHeightFormats="0"/>
</file>

<file path=xl/queryTables/queryTable3229.xml><?xml version="1.0" encoding="utf-8"?>
<queryTable xmlns="http://schemas.openxmlformats.org/spreadsheetml/2006/main" name="ExternalData_277" connectionId="3147" autoFormatId="16" applyNumberFormats="0" applyBorderFormats="0" applyFontFormats="1" applyPatternFormats="1" applyAlignmentFormats="0" applyWidthHeightFormats="0"/>
</file>

<file path=xl/queryTables/queryTable3230.xml><?xml version="1.0" encoding="utf-8"?>
<queryTable xmlns="http://schemas.openxmlformats.org/spreadsheetml/2006/main" name="DadosExternos_157" connectionId="244" autoFormatId="16" applyNumberFormats="0" applyBorderFormats="0" applyFontFormats="1" applyPatternFormats="1" applyAlignmentFormats="0" applyWidthHeightFormats="0"/>
</file>

<file path=xl/queryTables/queryTable3231.xml><?xml version="1.0" encoding="utf-8"?>
<queryTable xmlns="http://schemas.openxmlformats.org/spreadsheetml/2006/main" name="ExternalData_2687" connectionId="3065" autoFormatId="16" applyNumberFormats="0" applyBorderFormats="0" applyFontFormats="1" applyPatternFormats="1" applyAlignmentFormats="0" applyWidthHeightFormats="0"/>
</file>

<file path=xl/queryTables/queryTable3232.xml><?xml version="1.0" encoding="utf-8"?>
<queryTable xmlns="http://schemas.openxmlformats.org/spreadsheetml/2006/main" name="ExternalData_2206" connectionId="2532" autoFormatId="16" applyNumberFormats="0" applyBorderFormats="0" applyFontFormats="1" applyPatternFormats="1" applyAlignmentFormats="0" applyWidthHeightFormats="0"/>
</file>

<file path=xl/queryTables/queryTable3233.xml><?xml version="1.0" encoding="utf-8"?>
<queryTable xmlns="http://schemas.openxmlformats.org/spreadsheetml/2006/main" name="ExternalData_1611" connectionId="1871" autoFormatId="16" applyNumberFormats="0" applyBorderFormats="0" applyFontFormats="1" applyPatternFormats="1" applyAlignmentFormats="0" applyWidthHeightFormats="0"/>
</file>

<file path=xl/queryTables/queryTable3234.xml><?xml version="1.0" encoding="utf-8"?>
<queryTable xmlns="http://schemas.openxmlformats.org/spreadsheetml/2006/main" name="ExternalData_608" connectionId="3653" autoFormatId="16" applyNumberFormats="0" applyBorderFormats="0" applyFontFormats="1" applyPatternFormats="1" applyAlignmentFormats="0" applyWidthHeightFormats="0"/>
</file>

<file path=xl/queryTables/queryTable3235.xml><?xml version="1.0" encoding="utf-8"?>
<queryTable xmlns="http://schemas.openxmlformats.org/spreadsheetml/2006/main" name="DadosExternos_730" connectionId="879" autoFormatId="16" applyNumberFormats="0" applyBorderFormats="0" applyFontFormats="1" applyPatternFormats="1" applyAlignmentFormats="0" applyWidthHeightFormats="0"/>
</file>

<file path=xl/queryTables/queryTable3236.xml><?xml version="1.0" encoding="utf-8"?>
<queryTable xmlns="http://schemas.openxmlformats.org/spreadsheetml/2006/main" name="ExternalData_1005" connectionId="1198" autoFormatId="16" applyNumberFormats="0" applyBorderFormats="0" applyFontFormats="1" applyPatternFormats="1" applyAlignmentFormats="0" applyWidthHeightFormats="0"/>
</file>

<file path=xl/queryTables/queryTable3237.xml><?xml version="1.0" encoding="utf-8"?>
<queryTable xmlns="http://schemas.openxmlformats.org/spreadsheetml/2006/main" name="DadosExternos_985" connectionId="1162" autoFormatId="16" applyNumberFormats="0" applyBorderFormats="0" applyFontFormats="1" applyPatternFormats="1" applyAlignmentFormats="0" applyWidthHeightFormats="0"/>
</file>

<file path=xl/queryTables/queryTable3238.xml><?xml version="1.0" encoding="utf-8"?>
<queryTable xmlns="http://schemas.openxmlformats.org/spreadsheetml/2006/main" name="ExternalData_325" connectionId="3339" autoFormatId="16" applyNumberFormats="0" applyBorderFormats="0" applyFontFormats="1" applyPatternFormats="1" applyAlignmentFormats="0" applyWidthHeightFormats="0"/>
</file>

<file path=xl/queryTables/queryTable3239.xml><?xml version="1.0" encoding="utf-8"?>
<queryTable xmlns="http://schemas.openxmlformats.org/spreadsheetml/2006/main" name="DadosExternos_62" connectionId="658" autoFormatId="16" applyNumberFormats="0" applyBorderFormats="0" applyFontFormats="1" applyPatternFormats="1" applyAlignmentFormats="0" applyWidthHeightFormats="0"/>
</file>

<file path=xl/queryTables/queryTable3240.xml><?xml version="1.0" encoding="utf-8"?>
<queryTable xmlns="http://schemas.openxmlformats.org/spreadsheetml/2006/main" name="ExternalData_1641" connectionId="1904" autoFormatId="16" applyNumberFormats="0" applyBorderFormats="0" applyFontFormats="1" applyPatternFormats="1" applyAlignmentFormats="0" applyWidthHeightFormats="0"/>
</file>

<file path=xl/queryTables/queryTable3241.xml><?xml version="1.0" encoding="utf-8"?>
<queryTable xmlns="http://schemas.openxmlformats.org/spreadsheetml/2006/main" name="ExternalData_2348" connectionId="2689" autoFormatId="16" applyNumberFormats="0" applyBorderFormats="0" applyFontFormats="1" applyPatternFormats="1" applyAlignmentFormats="0" applyWidthHeightFormats="0"/>
</file>

<file path=xl/queryTables/queryTable3242.xml><?xml version="1.0" encoding="utf-8"?>
<queryTable xmlns="http://schemas.openxmlformats.org/spreadsheetml/2006/main" name="ExternalData_1206" connectionId="1421" autoFormatId="16" applyNumberFormats="0" applyBorderFormats="0" applyFontFormats="1" applyPatternFormats="1" applyAlignmentFormats="0" applyWidthHeightFormats="0"/>
</file>

<file path=xl/queryTables/queryTable3243.xml><?xml version="1.0" encoding="utf-8"?>
<queryTable xmlns="http://schemas.openxmlformats.org/spreadsheetml/2006/main" name="DadosExternos_1027" connectionId="30" autoFormatId="16" applyNumberFormats="0" applyBorderFormats="0" applyFontFormats="1" applyPatternFormats="1" applyAlignmentFormats="0" applyWidthHeightFormats="0"/>
</file>

<file path=xl/queryTables/queryTable3244.xml><?xml version="1.0" encoding="utf-8"?>
<queryTable xmlns="http://schemas.openxmlformats.org/spreadsheetml/2006/main" name="ExternalData_313" connectionId="3326" autoFormatId="16" applyNumberFormats="0" applyBorderFormats="0" applyFontFormats="1" applyPatternFormats="1" applyAlignmentFormats="0" applyWidthHeightFormats="0"/>
</file>

<file path=xl/queryTables/queryTable3245.xml><?xml version="1.0" encoding="utf-8"?>
<queryTable xmlns="http://schemas.openxmlformats.org/spreadsheetml/2006/main" name="ExternalData_551" connectionId="3590" autoFormatId="16" applyNumberFormats="0" applyBorderFormats="0" applyFontFormats="1" applyPatternFormats="1" applyAlignmentFormats="0" applyWidthHeightFormats="0"/>
</file>

<file path=xl/queryTables/queryTable3246.xml><?xml version="1.0" encoding="utf-8"?>
<queryTable xmlns="http://schemas.openxmlformats.org/spreadsheetml/2006/main" name="ExternalData_1361" connectionId="1593" autoFormatId="16" applyNumberFormats="0" applyBorderFormats="0" applyFontFormats="1" applyPatternFormats="1" applyAlignmentFormats="0" applyWidthHeightFormats="0"/>
</file>

<file path=xl/queryTables/queryTable3247.xml><?xml version="1.0" encoding="utf-8"?>
<queryTable xmlns="http://schemas.openxmlformats.org/spreadsheetml/2006/main" name="ExternalData_44" connectionId="3456" autoFormatId="16" applyNumberFormats="0" applyBorderFormats="0" applyFontFormats="1" applyPatternFormats="1" applyAlignmentFormats="0" applyWidthHeightFormats="0"/>
</file>

<file path=xl/queryTables/queryTable3248.xml><?xml version="1.0" encoding="utf-8"?>
<queryTable xmlns="http://schemas.openxmlformats.org/spreadsheetml/2006/main" name="DadosExternos_947" connectionId="1120" autoFormatId="16" applyNumberFormats="0" applyBorderFormats="0" applyFontFormats="1" applyPatternFormats="1" applyAlignmentFormats="0" applyWidthHeightFormats="0"/>
</file>

<file path=xl/queryTables/queryTable3249.xml><?xml version="1.0" encoding="utf-8"?>
<queryTable xmlns="http://schemas.openxmlformats.org/spreadsheetml/2006/main" name="DadosExternos_270" connectionId="370" autoFormatId="16" applyNumberFormats="0" applyBorderFormats="0" applyFontFormats="1" applyPatternFormats="1" applyAlignmentFormats="0" applyWidthHeightFormats="0"/>
</file>

<file path=xl/queryTables/queryTable3250.xml><?xml version="1.0" encoding="utf-8"?>
<queryTable xmlns="http://schemas.openxmlformats.org/spreadsheetml/2006/main" name="ExternalData_708" connectionId="3764" autoFormatId="16" applyNumberFormats="0" applyBorderFormats="0" applyFontFormats="1" applyPatternFormats="1" applyAlignmentFormats="0" applyWidthHeightFormats="0"/>
</file>

<file path=xl/queryTables/queryTable3251.xml><?xml version="1.0" encoding="utf-8"?>
<queryTable xmlns="http://schemas.openxmlformats.org/spreadsheetml/2006/main" name="ExternalData_2389" connectionId="2734" autoFormatId="16" applyNumberFormats="0" applyBorderFormats="0" applyFontFormats="1" applyPatternFormats="1" applyAlignmentFormats="0" applyWidthHeightFormats="0"/>
</file>

<file path=xl/queryTables/queryTable3252.xml><?xml version="1.0" encoding="utf-8"?>
<queryTable xmlns="http://schemas.openxmlformats.org/spreadsheetml/2006/main" name="DadosExternos_151" connectionId="238" autoFormatId="16" applyNumberFormats="0" applyBorderFormats="0" applyFontFormats="1" applyPatternFormats="1" applyAlignmentFormats="0" applyWidthHeightFormats="0"/>
</file>

<file path=xl/queryTables/queryTable3253.xml><?xml version="1.0" encoding="utf-8"?>
<queryTable xmlns="http://schemas.openxmlformats.org/spreadsheetml/2006/main" name="ExternalData_479" connectionId="3509" autoFormatId="16" applyNumberFormats="0" applyBorderFormats="0" applyFontFormats="1" applyPatternFormats="1" applyAlignmentFormats="0" applyWidthHeightFormats="0"/>
</file>

<file path=xl/queryTables/queryTable3254.xml><?xml version="1.0" encoding="utf-8"?>
<queryTable xmlns="http://schemas.openxmlformats.org/spreadsheetml/2006/main" name="DadosExternos_586" connectionId="719" autoFormatId="16" applyNumberFormats="0" applyBorderFormats="0" applyFontFormats="1" applyPatternFormats="1" applyAlignmentFormats="0" applyWidthHeightFormats="0"/>
</file>

<file path=xl/queryTables/queryTable3255.xml><?xml version="1.0" encoding="utf-8"?>
<queryTable xmlns="http://schemas.openxmlformats.org/spreadsheetml/2006/main" name="ExternalData_292" connectionId="3302" autoFormatId="16" applyNumberFormats="0" applyBorderFormats="0" applyFontFormats="1" applyPatternFormats="1" applyAlignmentFormats="0" applyWidthHeightFormats="0"/>
</file>

<file path=xl/queryTables/queryTable3256.xml><?xml version="1.0" encoding="utf-8"?>
<queryTable xmlns="http://schemas.openxmlformats.org/spreadsheetml/2006/main" name="ExternalData_1581" connectionId="1837" autoFormatId="16" applyNumberFormats="0" applyBorderFormats="0" applyFontFormats="1" applyPatternFormats="1" applyAlignmentFormats="0" applyWidthHeightFormats="0"/>
</file>

<file path=xl/queryTables/queryTable3257.xml><?xml version="1.0" encoding="utf-8"?>
<queryTable xmlns="http://schemas.openxmlformats.org/spreadsheetml/2006/main" name="ExternalData_1418" connectionId="1656" autoFormatId="16" applyNumberFormats="0" applyBorderFormats="0" applyFontFormats="1" applyPatternFormats="1" applyAlignmentFormats="0" applyWidthHeightFormats="0"/>
</file>

<file path=xl/queryTables/queryTable3258.xml><?xml version="1.0" encoding="utf-8"?>
<queryTable xmlns="http://schemas.openxmlformats.org/spreadsheetml/2006/main" name="ExternalData_550" connectionId="3588" autoFormatId="16" applyNumberFormats="0" applyBorderFormats="0" applyFontFormats="1" applyPatternFormats="1" applyAlignmentFormats="0" applyWidthHeightFormats="0"/>
</file>

<file path=xl/queryTables/queryTable3259.xml><?xml version="1.0" encoding="utf-8"?>
<queryTable xmlns="http://schemas.openxmlformats.org/spreadsheetml/2006/main" name="ExternalData_52" connectionId="3545" autoFormatId="16" applyNumberFormats="0" applyBorderFormats="0" applyFontFormats="1" applyPatternFormats="1" applyAlignmentFormats="0" applyWidthHeightFormats="0"/>
</file>

<file path=xl/queryTables/queryTable3260.xml><?xml version="1.0" encoding="utf-8"?>
<queryTable xmlns="http://schemas.openxmlformats.org/spreadsheetml/2006/main" name="DadosExternos_1144" connectionId="160" autoFormatId="16" applyNumberFormats="0" applyBorderFormats="0" applyFontFormats="1" applyPatternFormats="1" applyAlignmentFormats="0" applyWidthHeightFormats="0"/>
</file>

<file path=xl/queryTables/queryTable3261.xml><?xml version="1.0" encoding="utf-8"?>
<queryTable xmlns="http://schemas.openxmlformats.org/spreadsheetml/2006/main" name="ExternalData_2095" connectionId="2408" autoFormatId="16" applyNumberFormats="0" applyBorderFormats="0" applyFontFormats="1" applyPatternFormats="1" applyAlignmentFormats="0" applyWidthHeightFormats="0"/>
</file>

<file path=xl/queryTables/queryTable3262.xml><?xml version="1.0" encoding="utf-8"?>
<queryTable xmlns="http://schemas.openxmlformats.org/spreadsheetml/2006/main" name="ExternalData_2405" connectionId="2753" autoFormatId="16" applyNumberFormats="0" applyBorderFormats="0" applyFontFormats="1" applyPatternFormats="1" applyAlignmentFormats="0" applyWidthHeightFormats="0"/>
</file>

<file path=xl/queryTables/queryTable3263.xml><?xml version="1.0" encoding="utf-8"?>
<queryTable xmlns="http://schemas.openxmlformats.org/spreadsheetml/2006/main" name="ExternalData_2080" connectionId="2391" autoFormatId="16" applyNumberFormats="0" applyBorderFormats="0" applyFontFormats="1" applyPatternFormats="1" applyAlignmentFormats="0" applyWidthHeightFormats="0"/>
</file>

<file path=xl/queryTables/queryTable3264.xml><?xml version="1.0" encoding="utf-8"?>
<queryTable xmlns="http://schemas.openxmlformats.org/spreadsheetml/2006/main" name="ExternalData_1344" connectionId="1574" autoFormatId="16" applyNumberFormats="0" applyBorderFormats="0" applyFontFormats="1" applyPatternFormats="1" applyAlignmentFormats="0" applyWidthHeightFormats="0"/>
</file>

<file path=xl/queryTables/queryTable3265.xml><?xml version="1.0" encoding="utf-8"?>
<queryTable xmlns="http://schemas.openxmlformats.org/spreadsheetml/2006/main" name="ExternalData_907" connectionId="3985" autoFormatId="16" applyNumberFormats="0" applyBorderFormats="0" applyFontFormats="1" applyPatternFormats="1" applyAlignmentFormats="0" applyWidthHeightFormats="0"/>
</file>

<file path=xl/queryTables/queryTable3266.xml><?xml version="1.0" encoding="utf-8"?>
<queryTable xmlns="http://schemas.openxmlformats.org/spreadsheetml/2006/main" name="ExternalData_2604" connectionId="2974" autoFormatId="16" applyNumberFormats="0" applyBorderFormats="0" applyFontFormats="1" applyPatternFormats="1" applyAlignmentFormats="0" applyWidthHeightFormats="0"/>
</file>

<file path=xl/queryTables/queryTable3267.xml><?xml version="1.0" encoding="utf-8"?>
<queryTable xmlns="http://schemas.openxmlformats.org/spreadsheetml/2006/main" name="ExternalData_1338" connectionId="1567" autoFormatId="16" applyNumberFormats="0" applyBorderFormats="0" applyFontFormats="1" applyPatternFormats="1" applyAlignmentFormats="0" applyWidthHeightFormats="0"/>
</file>

<file path=xl/queryTables/queryTable3268.xml><?xml version="1.0" encoding="utf-8"?>
<queryTable xmlns="http://schemas.openxmlformats.org/spreadsheetml/2006/main" name="ExternalData_609" connectionId="3654" autoFormatId="16" applyNumberFormats="0" applyBorderFormats="0" applyFontFormats="1" applyPatternFormats="1" applyAlignmentFormats="0" applyWidthHeightFormats="0"/>
</file>

<file path=xl/queryTables/queryTable3269.xml><?xml version="1.0" encoding="utf-8"?>
<queryTable xmlns="http://schemas.openxmlformats.org/spreadsheetml/2006/main" name="DadosExternos_113" connectionId="45" autoFormatId="16" applyNumberFormats="0" applyBorderFormats="0" applyFontFormats="1" applyPatternFormats="1" applyAlignmentFormats="0" applyWidthHeightFormats="0"/>
</file>

<file path=xl/queryTables/queryTable3270.xml><?xml version="1.0" encoding="utf-8"?>
<queryTable xmlns="http://schemas.openxmlformats.org/spreadsheetml/2006/main" name="ExternalData_412" connectionId="3436" autoFormatId="16" applyNumberFormats="0" applyBorderFormats="0" applyFontFormats="1" applyPatternFormats="1" applyAlignmentFormats="0" applyWidthHeightFormats="0"/>
</file>

<file path=xl/queryTables/queryTable3271.xml><?xml version="1.0" encoding="utf-8"?>
<queryTable xmlns="http://schemas.openxmlformats.org/spreadsheetml/2006/main" name="ExternalData_2473" connectionId="2828" autoFormatId="16" applyNumberFormats="0" applyBorderFormats="0" applyFontFormats="1" applyPatternFormats="1" applyAlignmentFormats="0" applyWidthHeightFormats="0"/>
</file>

<file path=xl/queryTables/queryTable3272.xml><?xml version="1.0" encoding="utf-8"?>
<queryTable xmlns="http://schemas.openxmlformats.org/spreadsheetml/2006/main" name="ExternalData_2864" connectionId="3262" autoFormatId="16" applyNumberFormats="0" applyBorderFormats="0" applyFontFormats="1" applyPatternFormats="1" applyAlignmentFormats="0" applyWidthHeightFormats="0"/>
</file>

<file path=xl/queryTables/queryTable3273.xml><?xml version="1.0" encoding="utf-8"?>
<queryTable xmlns="http://schemas.openxmlformats.org/spreadsheetml/2006/main" name="ExternalData_1938" connectionId="2233" autoFormatId="16" applyNumberFormats="0" applyBorderFormats="0" applyFontFormats="1" applyPatternFormats="1" applyAlignmentFormats="0" applyWidthHeightFormats="0"/>
</file>

<file path=xl/queryTables/queryTable3274.xml><?xml version="1.0" encoding="utf-8"?>
<queryTable xmlns="http://schemas.openxmlformats.org/spreadsheetml/2006/main" name="ExternalData_1623" connectionId="1884" autoFormatId="16" applyNumberFormats="0" applyBorderFormats="0" applyFontFormats="1" applyPatternFormats="1" applyAlignmentFormats="0" applyWidthHeightFormats="0"/>
</file>

<file path=xl/queryTables/queryTable3275.xml><?xml version="1.0" encoding="utf-8"?>
<queryTable xmlns="http://schemas.openxmlformats.org/spreadsheetml/2006/main" name="ExternalData_1133" connectionId="1340" autoFormatId="16" applyNumberFormats="0" applyBorderFormats="0" applyFontFormats="1" applyPatternFormats="1" applyAlignmentFormats="0" applyWidthHeightFormats="0"/>
</file>

<file path=xl/queryTables/queryTable3276.xml><?xml version="1.0" encoding="utf-8"?>
<queryTable xmlns="http://schemas.openxmlformats.org/spreadsheetml/2006/main" name="ExternalData_17" connectionId="1858" autoFormatId="16" applyNumberFormats="0" applyBorderFormats="0" applyFontFormats="1" applyPatternFormats="1" applyAlignmentFormats="0" applyWidthHeightFormats="0"/>
</file>

<file path=xl/queryTables/queryTable3277.xml><?xml version="1.0" encoding="utf-8"?>
<queryTable xmlns="http://schemas.openxmlformats.org/spreadsheetml/2006/main" name="DadosExternos_205" connectionId="297" autoFormatId="16" applyNumberFormats="0" applyBorderFormats="0" applyFontFormats="1" applyPatternFormats="1" applyAlignmentFormats="0" applyWidthHeightFormats="0"/>
</file>

<file path=xl/queryTables/queryTable3278.xml><?xml version="1.0" encoding="utf-8"?>
<queryTable xmlns="http://schemas.openxmlformats.org/spreadsheetml/2006/main" name="DadosExternos_63" connectionId="669" autoFormatId="16" applyNumberFormats="0" applyBorderFormats="0" applyFontFormats="1" applyPatternFormats="1" applyAlignmentFormats="0" applyWidthHeightFormats="0"/>
</file>

<file path=xl/queryTables/queryTable3279.xml><?xml version="1.0" encoding="utf-8"?>
<queryTable xmlns="http://schemas.openxmlformats.org/spreadsheetml/2006/main" name="ExternalData_2681" connectionId="3059" autoFormatId="16" applyNumberFormats="0" applyBorderFormats="0" applyFontFormats="1" applyPatternFormats="1" applyAlignmentFormats="0" applyWidthHeightFormats="0"/>
</file>

<file path=xl/queryTables/queryTable3280.xml><?xml version="1.0" encoding="utf-8"?>
<queryTable xmlns="http://schemas.openxmlformats.org/spreadsheetml/2006/main" name="DadosExternos_887" connectionId="1053" autoFormatId="16" applyNumberFormats="0" applyBorderFormats="0" applyFontFormats="1" applyPatternFormats="1" applyAlignmentFormats="0" applyWidthHeightFormats="0"/>
</file>

<file path=xl/queryTables/queryTable3281.xml><?xml version="1.0" encoding="utf-8"?>
<queryTable xmlns="http://schemas.openxmlformats.org/spreadsheetml/2006/main" name="ExternalData_1804" connectionId="2085" autoFormatId="16" applyNumberFormats="0" applyBorderFormats="0" applyFontFormats="1" applyPatternFormats="1" applyAlignmentFormats="0" applyWidthHeightFormats="0"/>
</file>

<file path=xl/queryTables/queryTable3282.xml><?xml version="1.0" encoding="utf-8"?>
<queryTable xmlns="http://schemas.openxmlformats.org/spreadsheetml/2006/main" name="DadosExternos_1189" connectionId="208" autoFormatId="16" applyNumberFormats="0" applyBorderFormats="0" applyFontFormats="1" applyPatternFormats="1" applyAlignmentFormats="0" applyWidthHeightFormats="0"/>
</file>

<file path=xl/queryTables/queryTable3283.xml><?xml version="1.0" encoding="utf-8"?>
<queryTable xmlns="http://schemas.openxmlformats.org/spreadsheetml/2006/main" name="DadosExternos_594" connectionId="728" autoFormatId="16" applyNumberFormats="0" applyBorderFormats="0" applyFontFormats="1" applyPatternFormats="1" applyAlignmentFormats="0" applyWidthHeightFormats="0"/>
</file>

<file path=xl/queryTables/queryTable3284.xml><?xml version="1.0" encoding="utf-8"?>
<queryTable xmlns="http://schemas.openxmlformats.org/spreadsheetml/2006/main" name="ExternalData_500" connectionId="3532" autoFormatId="16" applyNumberFormats="0" applyBorderFormats="0" applyFontFormats="1" applyPatternFormats="1" applyAlignmentFormats="0" applyWidthHeightFormats="0"/>
</file>

<file path=xl/queryTables/queryTable3285.xml><?xml version="1.0" encoding="utf-8"?>
<queryTable xmlns="http://schemas.openxmlformats.org/spreadsheetml/2006/main" name="DadosExternos_352" connectionId="461" autoFormatId="16" applyNumberFormats="0" applyBorderFormats="0" applyFontFormats="1" applyPatternFormats="1" applyAlignmentFormats="0" applyWidthHeightFormats="0"/>
</file>

<file path=xl/queryTables/queryTable3286.xml><?xml version="1.0" encoding="utf-8"?>
<queryTable xmlns="http://schemas.openxmlformats.org/spreadsheetml/2006/main" name="DadosExternos_228" connectionId="323" autoFormatId="16" applyNumberFormats="0" applyBorderFormats="0" applyFontFormats="1" applyPatternFormats="1" applyAlignmentFormats="0" applyWidthHeightFormats="0"/>
</file>

<file path=xl/queryTables/queryTable3287.xml><?xml version="1.0" encoding="utf-8"?>
<queryTable xmlns="http://schemas.openxmlformats.org/spreadsheetml/2006/main" name="DadosExternos_1174" connectionId="192" autoFormatId="16" applyNumberFormats="0" applyBorderFormats="0" applyFontFormats="1" applyPatternFormats="1" applyAlignmentFormats="0" applyWidthHeightFormats="0"/>
</file>

<file path=xl/queryTables/queryTable3288.xml><?xml version="1.0" encoding="utf-8"?>
<queryTable xmlns="http://schemas.openxmlformats.org/spreadsheetml/2006/main" name="DadosExternos_1125" connectionId="139" autoFormatId="16" applyNumberFormats="0" applyBorderFormats="0" applyFontFormats="1" applyPatternFormats="1" applyAlignmentFormats="0" applyWidthHeightFormats="0"/>
</file>

<file path=xl/queryTables/queryTable3289.xml><?xml version="1.0" encoding="utf-8"?>
<queryTable xmlns="http://schemas.openxmlformats.org/spreadsheetml/2006/main" name="ExternalData_1311" connectionId="1538" autoFormatId="16" applyNumberFormats="0" applyBorderFormats="0" applyFontFormats="1" applyPatternFormats="1" applyAlignmentFormats="0" applyWidthHeightFormats="0"/>
</file>

<file path=xl/queryTables/queryTable3290.xml><?xml version="1.0" encoding="utf-8"?>
<queryTable xmlns="http://schemas.openxmlformats.org/spreadsheetml/2006/main" name="DadosExternos_380" connectionId="492" autoFormatId="16" applyNumberFormats="0" applyBorderFormats="0" applyFontFormats="1" applyPatternFormats="1" applyAlignmentFormats="0" applyWidthHeightFormats="0"/>
</file>

<file path=xl/queryTables/queryTable3291.xml><?xml version="1.0" encoding="utf-8"?>
<queryTable xmlns="http://schemas.openxmlformats.org/spreadsheetml/2006/main" name="DadosExternos_294" connectionId="396" autoFormatId="16" applyNumberFormats="0" applyBorderFormats="0" applyFontFormats="1" applyPatternFormats="1" applyAlignmentFormats="0" applyWidthHeightFormats="0"/>
</file>

<file path=xl/queryTables/queryTable3292.xml><?xml version="1.0" encoding="utf-8"?>
<queryTable xmlns="http://schemas.openxmlformats.org/spreadsheetml/2006/main" name="DadosExternos_993" connectionId="1171" autoFormatId="16" applyNumberFormats="0" applyBorderFormats="0" applyFontFormats="1" applyPatternFormats="1" applyAlignmentFormats="0" applyWidthHeightFormats="0"/>
</file>

<file path=xl/queryTables/queryTable3293.xml><?xml version="1.0" encoding="utf-8"?>
<queryTable xmlns="http://schemas.openxmlformats.org/spreadsheetml/2006/main" name="ExternalData_658" connectionId="3708" autoFormatId="16" applyNumberFormats="0" applyBorderFormats="0" applyFontFormats="1" applyPatternFormats="1" applyAlignmentFormats="0" applyWidthHeightFormats="0"/>
</file>

<file path=xl/queryTables/queryTable3294.xml><?xml version="1.0" encoding="utf-8"?>
<queryTable xmlns="http://schemas.openxmlformats.org/spreadsheetml/2006/main" name="ExternalData_704" connectionId="3760" autoFormatId="16" applyNumberFormats="0" applyBorderFormats="0" applyFontFormats="1" applyPatternFormats="1" applyAlignmentFormats="0" applyWidthHeightFormats="0"/>
</file>

<file path=xl/queryTables/queryTable3295.xml><?xml version="1.0" encoding="utf-8"?>
<queryTable xmlns="http://schemas.openxmlformats.org/spreadsheetml/2006/main" name="ExternalData_750" connectionId="3810" autoFormatId="16" applyNumberFormats="0" applyBorderFormats="0" applyFontFormats="1" applyPatternFormats="1" applyAlignmentFormats="0" applyWidthHeightFormats="0"/>
</file>

<file path=xl/queryTables/queryTable3296.xml><?xml version="1.0" encoding="utf-8"?>
<queryTable xmlns="http://schemas.openxmlformats.org/spreadsheetml/2006/main" name="DadosExternos_578" connectionId="710" autoFormatId="16" applyNumberFormats="0" applyBorderFormats="0" applyFontFormats="1" applyPatternFormats="1" applyAlignmentFormats="0" applyWidthHeightFormats="0"/>
</file>

<file path=xl/queryTables/queryTable3297.xml><?xml version="1.0" encoding="utf-8"?>
<queryTable xmlns="http://schemas.openxmlformats.org/spreadsheetml/2006/main" name="ExternalData_1140" connectionId="1347" autoFormatId="16" applyNumberFormats="0" applyBorderFormats="0" applyFontFormats="1" applyPatternFormats="1" applyAlignmentFormats="0" applyWidthHeightFormats="0"/>
</file>

<file path=xl/queryTables/queryTable3298.xml><?xml version="1.0" encoding="utf-8"?>
<queryTable xmlns="http://schemas.openxmlformats.org/spreadsheetml/2006/main" name="ExternalData_746" connectionId="3806" autoFormatId="16" applyNumberFormats="0" applyBorderFormats="0" applyFontFormats="1" applyPatternFormats="1" applyAlignmentFormats="0" applyWidthHeightFormats="0"/>
</file>

<file path=xl/queryTables/queryTable3299.xml><?xml version="1.0" encoding="utf-8"?>
<queryTable xmlns="http://schemas.openxmlformats.org/spreadsheetml/2006/main" name="ExternalData_2572" connectionId="2938" autoFormatId="16" applyNumberFormats="0" applyBorderFormats="0" applyFontFormats="1" applyPatternFormats="1" applyAlignmentFormats="0" applyWidthHeightFormats="0"/>
</file>

<file path=xl/queryTables/queryTable3300.xml><?xml version="1.0" encoding="utf-8"?>
<queryTable xmlns="http://schemas.openxmlformats.org/spreadsheetml/2006/main" name="ExternalData_1383" connectionId="1617" autoFormatId="16" applyNumberFormats="0" applyBorderFormats="0" applyFontFormats="1" applyPatternFormats="1" applyAlignmentFormats="0" applyWidthHeightFormats="0"/>
</file>

<file path=xl/queryTables/queryTable3301.xml><?xml version="1.0" encoding="utf-8"?>
<queryTable xmlns="http://schemas.openxmlformats.org/spreadsheetml/2006/main" name="DadosExternos_429" connectionId="546" autoFormatId="16" applyNumberFormats="0" applyBorderFormats="0" applyFontFormats="1" applyPatternFormats="1" applyAlignmentFormats="0" applyWidthHeightFormats="0"/>
</file>

<file path=xl/queryTables/queryTable3302.xml><?xml version="1.0" encoding="utf-8"?>
<queryTable xmlns="http://schemas.openxmlformats.org/spreadsheetml/2006/main" name="ExternalData_1260" connectionId="1480" autoFormatId="16" applyNumberFormats="0" applyBorderFormats="0" applyFontFormats="1" applyPatternFormats="1" applyAlignmentFormats="0" applyWidthHeightFormats="0"/>
</file>

<file path=xl/queryTables/queryTable3303.xml><?xml version="1.0" encoding="utf-8"?>
<queryTable xmlns="http://schemas.openxmlformats.org/spreadsheetml/2006/main" name="ExternalData_672" connectionId="3724" autoFormatId="16" applyNumberFormats="0" applyBorderFormats="0" applyFontFormats="1" applyPatternFormats="1" applyAlignmentFormats="0" applyWidthHeightFormats="0"/>
</file>

<file path=xl/queryTables/queryTable3304.xml><?xml version="1.0" encoding="utf-8"?>
<queryTable xmlns="http://schemas.openxmlformats.org/spreadsheetml/2006/main" name="DadosExternos_261" connectionId="360" autoFormatId="16" applyNumberFormats="0" applyBorderFormats="0" applyFontFormats="1" applyPatternFormats="1" applyAlignmentFormats="0" applyWidthHeightFormats="0"/>
</file>

<file path=xl/queryTables/queryTable3305.xml><?xml version="1.0" encoding="utf-8"?>
<queryTable xmlns="http://schemas.openxmlformats.org/spreadsheetml/2006/main" name="ExternalData_374" connectionId="3393" autoFormatId="16" applyNumberFormats="0" applyBorderFormats="0" applyFontFormats="1" applyPatternFormats="1" applyAlignmentFormats="0" applyWidthHeightFormats="0"/>
</file>

<file path=xl/queryTables/queryTable3306.xml><?xml version="1.0" encoding="utf-8"?>
<queryTable xmlns="http://schemas.openxmlformats.org/spreadsheetml/2006/main" name="DadosExternos_1130" connectionId="144" autoFormatId="16" applyNumberFormats="0" applyBorderFormats="0" applyFontFormats="1" applyPatternFormats="1" applyAlignmentFormats="0" applyWidthHeightFormats="0"/>
</file>

<file path=xl/queryTables/queryTable3307.xml><?xml version="1.0" encoding="utf-8"?>
<queryTable xmlns="http://schemas.openxmlformats.org/spreadsheetml/2006/main" name="ExternalData_931" connectionId="4012" autoFormatId="16" applyNumberFormats="0" applyBorderFormats="0" applyFontFormats="1" applyPatternFormats="1" applyAlignmentFormats="0" applyWidthHeightFormats="0"/>
</file>

<file path=xl/queryTables/queryTable3308.xml><?xml version="1.0" encoding="utf-8"?>
<queryTable xmlns="http://schemas.openxmlformats.org/spreadsheetml/2006/main" name="ExternalData_2000" connectionId="2301" autoFormatId="16" applyNumberFormats="0" applyBorderFormats="0" applyFontFormats="1" applyPatternFormats="1" applyAlignmentFormats="0" applyWidthHeightFormats="0"/>
</file>

<file path=xl/queryTables/queryTable3309.xml><?xml version="1.0" encoding="utf-8"?>
<queryTable xmlns="http://schemas.openxmlformats.org/spreadsheetml/2006/main" name="ExternalData_1670" connectionId="1935" autoFormatId="16" applyNumberFormats="0" applyBorderFormats="0" applyFontFormats="1" applyPatternFormats="1" applyAlignmentFormats="0" applyWidthHeightFormats="0"/>
</file>

<file path=xl/queryTables/queryTable3310.xml><?xml version="1.0" encoding="utf-8"?>
<queryTable xmlns="http://schemas.openxmlformats.org/spreadsheetml/2006/main" name="DadosExternos_318" connectionId="423" autoFormatId="16" applyNumberFormats="0" applyBorderFormats="0" applyFontFormats="1" applyPatternFormats="1" applyAlignmentFormats="0" applyWidthHeightFormats="0"/>
</file>

<file path=xl/queryTables/queryTable3311.xml><?xml version="1.0" encoding="utf-8"?>
<queryTable xmlns="http://schemas.openxmlformats.org/spreadsheetml/2006/main" name="DadosExternos_940" connectionId="1112" autoFormatId="16" applyNumberFormats="0" applyBorderFormats="0" applyFontFormats="1" applyPatternFormats="1" applyAlignmentFormats="0" applyWidthHeightFormats="0"/>
</file>

<file path=xl/queryTables/queryTable3312.xml><?xml version="1.0" encoding="utf-8"?>
<queryTable xmlns="http://schemas.openxmlformats.org/spreadsheetml/2006/main" name="ExternalData_1716" connectionId="1987" autoFormatId="16" applyNumberFormats="0" applyBorderFormats="0" applyFontFormats="1" applyPatternFormats="1" applyAlignmentFormats="0" applyWidthHeightFormats="0"/>
</file>

<file path=xl/queryTables/queryTable3313.xml><?xml version="1.0" encoding="utf-8"?>
<queryTable xmlns="http://schemas.openxmlformats.org/spreadsheetml/2006/main" name="ExternalData_299" connectionId="3309" autoFormatId="16" applyNumberFormats="0" applyBorderFormats="0" applyFontFormats="1" applyPatternFormats="1" applyAlignmentFormats="0" applyWidthHeightFormats="0"/>
</file>

<file path=xl/queryTables/queryTable3314.xml><?xml version="1.0" encoding="utf-8"?>
<queryTable xmlns="http://schemas.openxmlformats.org/spreadsheetml/2006/main" name="DadosExternos_816" connectionId="975" autoFormatId="16" applyNumberFormats="0" applyBorderFormats="0" applyFontFormats="1" applyPatternFormats="1" applyAlignmentFormats="0" applyWidthHeightFormats="0"/>
</file>

<file path=xl/queryTables/queryTable3315.xml><?xml version="1.0" encoding="utf-8"?>
<queryTable xmlns="http://schemas.openxmlformats.org/spreadsheetml/2006/main" name="ExternalData_1108" connectionId="1312" autoFormatId="16" applyNumberFormats="0" applyBorderFormats="0" applyFontFormats="1" applyPatternFormats="1" applyAlignmentFormats="0" applyWidthHeightFormats="0"/>
</file>

<file path=xl/queryTables/queryTable3316.xml><?xml version="1.0" encoding="utf-8"?>
<queryTable xmlns="http://schemas.openxmlformats.org/spreadsheetml/2006/main" name="ExternalData_1070" connectionId="1269" autoFormatId="16" applyNumberFormats="0" applyBorderFormats="0" applyFontFormats="1" applyPatternFormats="1" applyAlignmentFormats="0" applyWidthHeightFormats="0"/>
</file>

<file path=xl/queryTables/queryTable3317.xml><?xml version="1.0" encoding="utf-8"?>
<queryTable xmlns="http://schemas.openxmlformats.org/spreadsheetml/2006/main" name="DadosExternos_425" connectionId="542" autoFormatId="16" applyNumberFormats="0" applyBorderFormats="0" applyFontFormats="1" applyPatternFormats="1" applyAlignmentFormats="0" applyWidthHeightFormats="0"/>
</file>

<file path=xl/queryTables/queryTable3318.xml><?xml version="1.0" encoding="utf-8"?>
<queryTable xmlns="http://schemas.openxmlformats.org/spreadsheetml/2006/main" name="DadosExternos_1178" connectionId="196" autoFormatId="16" applyNumberFormats="0" applyBorderFormats="0" applyFontFormats="1" applyPatternFormats="1" applyAlignmentFormats="0" applyWidthHeightFormats="0"/>
</file>

<file path=xl/queryTables/queryTable3319.xml><?xml version="1.0" encoding="utf-8"?>
<queryTable xmlns="http://schemas.openxmlformats.org/spreadsheetml/2006/main" name="ExternalData_473" connectionId="3503" autoFormatId="16" applyNumberFormats="0" applyBorderFormats="0" applyFontFormats="1" applyPatternFormats="1" applyAlignmentFormats="0" applyWidthHeightFormats="0"/>
</file>

<file path=xl/queryTables/queryTable3320.xml><?xml version="1.0" encoding="utf-8"?>
<queryTable xmlns="http://schemas.openxmlformats.org/spreadsheetml/2006/main" name="ExternalData_1873" connectionId="2161" autoFormatId="16" applyNumberFormats="0" applyBorderFormats="0" applyFontFormats="1" applyPatternFormats="1" applyAlignmentFormats="0" applyWidthHeightFormats="0"/>
</file>

<file path=xl/queryTables/queryTable3321.xml><?xml version="1.0" encoding="utf-8"?>
<queryTable xmlns="http://schemas.openxmlformats.org/spreadsheetml/2006/main" name="ExternalData_1763" connectionId="2039" autoFormatId="16" applyNumberFormats="0" applyBorderFormats="0" applyFontFormats="1" applyPatternFormats="1" applyAlignmentFormats="0" applyWidthHeightFormats="0"/>
</file>

<file path=xl/queryTables/queryTable3322.xml><?xml version="1.0" encoding="utf-8"?>
<queryTable xmlns="http://schemas.openxmlformats.org/spreadsheetml/2006/main" name="ExternalData_2263" connectionId="2595" autoFormatId="16" applyNumberFormats="0" applyBorderFormats="0" applyFontFormats="1" applyPatternFormats="1" applyAlignmentFormats="0" applyWidthHeightFormats="0"/>
</file>

<file path=xl/queryTables/queryTable3323.xml><?xml version="1.0" encoding="utf-8"?>
<queryTable xmlns="http://schemas.openxmlformats.org/spreadsheetml/2006/main" name="ExternalData_1635" connectionId="1897" autoFormatId="16" applyNumberFormats="0" applyBorderFormats="0" applyFontFormats="1" applyPatternFormats="1" applyAlignmentFormats="0" applyWidthHeightFormats="0"/>
</file>

<file path=xl/queryTables/queryTable3324.xml><?xml version="1.0" encoding="utf-8"?>
<queryTable xmlns="http://schemas.openxmlformats.org/spreadsheetml/2006/main" name="ExternalData_1203" connectionId="1418" autoFormatId="16" applyNumberFormats="0" applyBorderFormats="0" applyFontFormats="1" applyPatternFormats="1" applyAlignmentFormats="0" applyWidthHeightFormats="0"/>
</file>

<file path=xl/queryTables/queryTable3325.xml><?xml version="1.0" encoding="utf-8"?>
<queryTable xmlns="http://schemas.openxmlformats.org/spreadsheetml/2006/main" name="DadosExternos_804" connectionId="961" autoFormatId="16" applyNumberFormats="0" applyBorderFormats="0" applyFontFormats="1" applyPatternFormats="1" applyAlignmentFormats="0" applyWidthHeightFormats="0"/>
</file>

<file path=xl/queryTables/queryTable3326.xml><?xml version="1.0" encoding="utf-8"?>
<queryTable xmlns="http://schemas.openxmlformats.org/spreadsheetml/2006/main" name="ExternalData_1392" connectionId="1627" autoFormatId="16" applyNumberFormats="0" applyBorderFormats="0" applyFontFormats="1" applyPatternFormats="1" applyAlignmentFormats="0" applyWidthHeightFormats="0"/>
</file>

<file path=xl/queryTables/queryTable3327.xml><?xml version="1.0" encoding="utf-8"?>
<queryTable xmlns="http://schemas.openxmlformats.org/spreadsheetml/2006/main" name="ExternalData_1147" connectionId="1355" autoFormatId="16" applyNumberFormats="0" applyBorderFormats="0" applyFontFormats="1" applyPatternFormats="1" applyAlignmentFormats="0" applyWidthHeightFormats="0"/>
</file>

<file path=xl/queryTables/queryTable3328.xml><?xml version="1.0" encoding="utf-8"?>
<queryTable xmlns="http://schemas.openxmlformats.org/spreadsheetml/2006/main" name="ExternalData_1178" connectionId="1389" autoFormatId="16" applyNumberFormats="0" applyBorderFormats="0" applyFontFormats="1" applyPatternFormats="1" applyAlignmentFormats="0" applyWidthHeightFormats="0"/>
</file>

<file path=xl/queryTables/queryTable3329.xml><?xml version="1.0" encoding="utf-8"?>
<queryTable xmlns="http://schemas.openxmlformats.org/spreadsheetml/2006/main" name="DadosExternos_507" connectionId="631" autoFormatId="16" applyNumberFormats="0" applyBorderFormats="0" applyFontFormats="1" applyPatternFormats="1" applyAlignmentFormats="0" applyWidthHeightFormats="0"/>
</file>

<file path=xl/queryTables/queryTable3330.xml><?xml version="1.0" encoding="utf-8"?>
<queryTable xmlns="http://schemas.openxmlformats.org/spreadsheetml/2006/main" name="ExternalData_1613" connectionId="1873" autoFormatId="16" applyNumberFormats="0" applyBorderFormats="0" applyFontFormats="1" applyPatternFormats="1" applyAlignmentFormats="0" applyWidthHeightFormats="0"/>
</file>

<file path=xl/queryTables/queryTable3331.xml><?xml version="1.0" encoding="utf-8"?>
<queryTable xmlns="http://schemas.openxmlformats.org/spreadsheetml/2006/main" name="ExternalData_2392" connectionId="2738" autoFormatId="16" applyNumberFormats="0" applyBorderFormats="0" applyFontFormats="1" applyPatternFormats="1" applyAlignmentFormats="0" applyWidthHeightFormats="0"/>
</file>

<file path=xl/queryTables/queryTable3332.xml><?xml version="1.0" encoding="utf-8"?>
<queryTable xmlns="http://schemas.openxmlformats.org/spreadsheetml/2006/main" name="ExternalData_646" connectionId="3695" autoFormatId="16" applyNumberFormats="0" applyBorderFormats="0" applyFontFormats="1" applyPatternFormats="1" applyAlignmentFormats="0" applyWidthHeightFormats="0"/>
</file>

<file path=xl/queryTables/queryTable3333.xml><?xml version="1.0" encoding="utf-8"?>
<queryTable xmlns="http://schemas.openxmlformats.org/spreadsheetml/2006/main" name="ExternalData_676" connectionId="3728" autoFormatId="16" applyNumberFormats="0" applyBorderFormats="0" applyFontFormats="1" applyPatternFormats="1" applyAlignmentFormats="0" applyWidthHeightFormats="0"/>
</file>

<file path=xl/queryTables/queryTable3334.xml><?xml version="1.0" encoding="utf-8"?>
<queryTable xmlns="http://schemas.openxmlformats.org/spreadsheetml/2006/main" name="DadosExternos_166" connectionId="254" autoFormatId="16" applyNumberFormats="0" applyBorderFormats="0" applyFontFormats="1" applyPatternFormats="1" applyAlignmentFormats="0" applyWidthHeightFormats="0"/>
</file>

<file path=xl/queryTables/queryTable3335.xml><?xml version="1.0" encoding="utf-8"?>
<queryTable xmlns="http://schemas.openxmlformats.org/spreadsheetml/2006/main" name="DadosExternos_686" connectionId="830" autoFormatId="16" applyNumberFormats="0" applyBorderFormats="0" applyFontFormats="1" applyPatternFormats="1" applyAlignmentFormats="0" applyWidthHeightFormats="0"/>
</file>

<file path=xl/queryTables/queryTable3336.xml><?xml version="1.0" encoding="utf-8"?>
<queryTable xmlns="http://schemas.openxmlformats.org/spreadsheetml/2006/main" name="ExternalData_2794" connectionId="3184" autoFormatId="16" applyNumberFormats="0" applyBorderFormats="0" applyFontFormats="1" applyPatternFormats="1" applyAlignmentFormats="0" applyWidthHeightFormats="0"/>
</file>

<file path=xl/queryTables/queryTable3337.xml><?xml version="1.0" encoding="utf-8"?>
<queryTable xmlns="http://schemas.openxmlformats.org/spreadsheetml/2006/main" name="DadosExternos_17" connectionId="4111" autoFormatId="16" applyNumberFormats="0" applyBorderFormats="0" applyFontFormats="1" applyPatternFormats="1" applyAlignmentFormats="0" applyWidthHeightFormats="0"/>
</file>

<file path=xl/queryTables/queryTable3338.xml><?xml version="1.0" encoding="utf-8"?>
<queryTable xmlns="http://schemas.openxmlformats.org/spreadsheetml/2006/main" name="ExternalData_950" connectionId="4032" autoFormatId="16" applyNumberFormats="0" applyBorderFormats="0" applyFontFormats="1" applyPatternFormats="1" applyAlignmentFormats="0" applyWidthHeightFormats="0"/>
</file>

<file path=xl/queryTables/queryTable3339.xml><?xml version="1.0" encoding="utf-8"?>
<queryTable xmlns="http://schemas.openxmlformats.org/spreadsheetml/2006/main" name="DadosExternos_100" connectionId="1080" autoFormatId="16" applyNumberFormats="0" applyBorderFormats="0" applyFontFormats="1" applyPatternFormats="1" applyAlignmentFormats="0" applyWidthHeightFormats="0"/>
</file>

<file path=xl/queryTables/queryTable3340.xml><?xml version="1.0" encoding="utf-8"?>
<queryTable xmlns="http://schemas.openxmlformats.org/spreadsheetml/2006/main" name="ExternalData_2764" connectionId="3151" autoFormatId="16" applyNumberFormats="0" applyBorderFormats="0" applyFontFormats="1" applyPatternFormats="1" applyAlignmentFormats="0" applyWidthHeightFormats="0"/>
</file>

<file path=xl/queryTables/queryTable3341.xml><?xml version="1.0" encoding="utf-8"?>
<queryTable xmlns="http://schemas.openxmlformats.org/spreadsheetml/2006/main" name="ExternalData_2033" connectionId="2340" autoFormatId="16" applyNumberFormats="0" applyBorderFormats="0" applyFontFormats="1" applyPatternFormats="1" applyAlignmentFormats="0" applyWidthHeightFormats="0"/>
</file>

<file path=xl/queryTables/queryTable3342.xml><?xml version="1.0" encoding="utf-8"?>
<queryTable xmlns="http://schemas.openxmlformats.org/spreadsheetml/2006/main" name="ExternalData_71" connectionId="3756" autoFormatId="16" applyNumberFormats="0" applyBorderFormats="0" applyFontFormats="1" applyPatternFormats="1" applyAlignmentFormats="0" applyWidthHeightFormats="0"/>
</file>

<file path=xl/queryTables/queryTable3343.xml><?xml version="1.0" encoding="utf-8"?>
<queryTable xmlns="http://schemas.openxmlformats.org/spreadsheetml/2006/main" name="ExternalData_2307" connectionId="2644" autoFormatId="16" applyNumberFormats="0" applyBorderFormats="0" applyFontFormats="1" applyPatternFormats="1" applyAlignmentFormats="0" applyWidthHeightFormats="0"/>
</file>

<file path=xl/queryTables/queryTable3344.xml><?xml version="1.0" encoding="utf-8"?>
<queryTable xmlns="http://schemas.openxmlformats.org/spreadsheetml/2006/main" name="ExternalData_2312" connectionId="2650" autoFormatId="16" applyNumberFormats="0" applyBorderFormats="0" applyFontFormats="1" applyPatternFormats="1" applyAlignmentFormats="0" applyWidthHeightFormats="0"/>
</file>

<file path=xl/queryTables/queryTable3345.xml><?xml version="1.0" encoding="utf-8"?>
<queryTable xmlns="http://schemas.openxmlformats.org/spreadsheetml/2006/main" name="ExternalData_1607" connectionId="1866" autoFormatId="16" applyNumberFormats="0" applyBorderFormats="0" applyFontFormats="1" applyPatternFormats="1" applyAlignmentFormats="0" applyWidthHeightFormats="0"/>
</file>

<file path=xl/queryTables/queryTable3346.xml><?xml version="1.0" encoding="utf-8"?>
<queryTable xmlns="http://schemas.openxmlformats.org/spreadsheetml/2006/main" name="ExternalData_2177" connectionId="2499" autoFormatId="16" applyNumberFormats="0" applyBorderFormats="0" applyFontFormats="1" applyPatternFormats="1" applyAlignmentFormats="0" applyWidthHeightFormats="0"/>
</file>

<file path=xl/queryTables/queryTable3347.xml><?xml version="1.0" encoding="utf-8"?>
<queryTable xmlns="http://schemas.openxmlformats.org/spreadsheetml/2006/main" name="ExternalData_741" connectionId="3801" autoFormatId="16" applyNumberFormats="0" applyBorderFormats="0" applyFontFormats="1" applyPatternFormats="1" applyAlignmentFormats="0" applyWidthHeightFormats="0"/>
</file>

<file path=xl/queryTables/queryTable3348.xml><?xml version="1.0" encoding="utf-8"?>
<queryTable xmlns="http://schemas.openxmlformats.org/spreadsheetml/2006/main" name="DadosExternos_937" connectionId="1109" autoFormatId="16" applyNumberFormats="0" applyBorderFormats="0" applyFontFormats="1" applyPatternFormats="1" applyAlignmentFormats="0" applyWidthHeightFormats="0"/>
</file>

<file path=xl/queryTables/queryTable3349.xml><?xml version="1.0" encoding="utf-8"?>
<queryTable xmlns="http://schemas.openxmlformats.org/spreadsheetml/2006/main" name="ExternalData_2072" connectionId="2383" autoFormatId="16" applyNumberFormats="0" applyBorderFormats="0" applyFontFormats="1" applyPatternFormats="1" applyAlignmentFormats="0" applyWidthHeightFormats="0"/>
</file>

<file path=xl/queryTables/queryTable3350.xml><?xml version="1.0" encoding="utf-8"?>
<queryTable xmlns="http://schemas.openxmlformats.org/spreadsheetml/2006/main" name="DadosExternos_573" connectionId="705" autoFormatId="16" applyNumberFormats="0" applyBorderFormats="0" applyFontFormats="1" applyPatternFormats="1" applyAlignmentFormats="0" applyWidthHeightFormats="0"/>
</file>

<file path=xl/queryTables/queryTable3351.xml><?xml version="1.0" encoding="utf-8"?>
<queryTable xmlns="http://schemas.openxmlformats.org/spreadsheetml/2006/main" name="DadosExternos_1163" connectionId="180" autoFormatId="16" applyNumberFormats="0" applyBorderFormats="0" applyFontFormats="1" applyPatternFormats="1" applyAlignmentFormats="0" applyWidthHeightFormats="0"/>
</file>

<file path=xl/queryTables/queryTable3352.xml><?xml version="1.0" encoding="utf-8"?>
<queryTable xmlns="http://schemas.openxmlformats.org/spreadsheetml/2006/main" name="ExternalData_1118" connectionId="1323" autoFormatId="16" applyNumberFormats="0" applyBorderFormats="0" applyFontFormats="1" applyPatternFormats="1" applyAlignmentFormats="0" applyWidthHeightFormats="0"/>
</file>

<file path=xl/queryTables/queryTable3353.xml><?xml version="1.0" encoding="utf-8"?>
<queryTable xmlns="http://schemas.openxmlformats.org/spreadsheetml/2006/main" name="ExternalData_212" connectionId="2426" autoFormatId="16" applyNumberFormats="0" applyBorderFormats="0" applyFontFormats="1" applyPatternFormats="1" applyAlignmentFormats="0" applyWidthHeightFormats="0"/>
</file>

<file path=xl/queryTables/queryTable3354.xml><?xml version="1.0" encoding="utf-8"?>
<queryTable xmlns="http://schemas.openxmlformats.org/spreadsheetml/2006/main" name="DadosExternos_386" connectionId="498" autoFormatId="16" applyNumberFormats="0" applyBorderFormats="0" applyFontFormats="1" applyPatternFormats="1" applyAlignmentFormats="0" applyWidthHeightFormats="0"/>
</file>

<file path=xl/queryTables/queryTable3355.xml><?xml version="1.0" encoding="utf-8"?>
<queryTable xmlns="http://schemas.openxmlformats.org/spreadsheetml/2006/main" name="ExternalData_1868" connectionId="2155" autoFormatId="16" applyNumberFormats="0" applyBorderFormats="0" applyFontFormats="1" applyPatternFormats="1" applyAlignmentFormats="0" applyWidthHeightFormats="0"/>
</file>

<file path=xl/queryTables/queryTable3356.xml><?xml version="1.0" encoding="utf-8"?>
<queryTable xmlns="http://schemas.openxmlformats.org/spreadsheetml/2006/main" name="ExternalData_133" connectionId="1548" autoFormatId="16" applyNumberFormats="0" applyBorderFormats="0" applyFontFormats="1" applyPatternFormats="1" applyAlignmentFormats="0" applyWidthHeightFormats="0"/>
</file>

<file path=xl/queryTables/queryTable3357.xml><?xml version="1.0" encoding="utf-8"?>
<queryTable xmlns="http://schemas.openxmlformats.org/spreadsheetml/2006/main" name="ExternalData_978" connectionId="4063" autoFormatId="16" applyNumberFormats="0" applyBorderFormats="0" applyFontFormats="1" applyPatternFormats="1" applyAlignmentFormats="0" applyWidthHeightFormats="0"/>
</file>

<file path=xl/queryTables/queryTable3358.xml><?xml version="1.0" encoding="utf-8"?>
<queryTable xmlns="http://schemas.openxmlformats.org/spreadsheetml/2006/main" name="DadosExternos_330" connectionId="437" autoFormatId="16" applyNumberFormats="0" applyBorderFormats="0" applyFontFormats="1" applyPatternFormats="1" applyAlignmentFormats="0" applyWidthHeightFormats="0"/>
</file>

<file path=xl/queryTables/queryTable3359.xml><?xml version="1.0" encoding="utf-8"?>
<queryTable xmlns="http://schemas.openxmlformats.org/spreadsheetml/2006/main" name="ExternalData_888" connectionId="3963" autoFormatId="16" applyNumberFormats="0" applyBorderFormats="0" applyFontFormats="1" applyPatternFormats="1" applyAlignmentFormats="0" applyWidthHeightFormats="0"/>
</file>

<file path=xl/queryTables/queryTable3360.xml><?xml version="1.0" encoding="utf-8"?>
<queryTable xmlns="http://schemas.openxmlformats.org/spreadsheetml/2006/main" name="ExternalData_819" connectionId="3887" autoFormatId="16" applyNumberFormats="0" applyBorderFormats="0" applyFontFormats="1" applyPatternFormats="1" applyAlignmentFormats="0" applyWidthHeightFormats="0"/>
</file>

<file path=xl/queryTables/queryTable3361.xml><?xml version="1.0" encoding="utf-8"?>
<queryTable xmlns="http://schemas.openxmlformats.org/spreadsheetml/2006/main" name="DadosExternos_568" connectionId="699" autoFormatId="16" applyNumberFormats="0" applyBorderFormats="0" applyFontFormats="1" applyPatternFormats="1" applyAlignmentFormats="0" applyWidthHeightFormats="0"/>
</file>

<file path=xl/queryTables/queryTable3362.xml><?xml version="1.0" encoding="utf-8"?>
<queryTable xmlns="http://schemas.openxmlformats.org/spreadsheetml/2006/main" name="DadosExternos_598" connectionId="732" autoFormatId="16" applyNumberFormats="0" applyBorderFormats="0" applyFontFormats="1" applyPatternFormats="1" applyAlignmentFormats="0" applyWidthHeightFormats="0"/>
</file>

<file path=xl/queryTables/queryTable3363.xml><?xml version="1.0" encoding="utf-8"?>
<queryTable xmlns="http://schemas.openxmlformats.org/spreadsheetml/2006/main" name="ExternalData_1290" connectionId="1513" autoFormatId="16" applyNumberFormats="0" applyBorderFormats="0" applyFontFormats="1" applyPatternFormats="1" applyAlignmentFormats="0" applyWidthHeightFormats="0"/>
</file>

<file path=xl/queryTables/queryTable3364.xml><?xml version="1.0" encoding="utf-8"?>
<queryTable xmlns="http://schemas.openxmlformats.org/spreadsheetml/2006/main" name="ExternalData_802" connectionId="3869" autoFormatId="16" applyNumberFormats="0" applyBorderFormats="0" applyFontFormats="1" applyPatternFormats="1" applyAlignmentFormats="0" applyWidthHeightFormats="0"/>
</file>

<file path=xl/queryTables/queryTable3365.xml><?xml version="1.0" encoding="utf-8"?>
<queryTable xmlns="http://schemas.openxmlformats.org/spreadsheetml/2006/main" name="ExternalData_2502" connectionId="2861" autoFormatId="16" applyNumberFormats="0" applyBorderFormats="0" applyFontFormats="1" applyPatternFormats="1" applyAlignmentFormats="0" applyWidthHeightFormats="0"/>
</file>

<file path=xl/queryTables/queryTable3366.xml><?xml version="1.0" encoding="utf-8"?>
<queryTable xmlns="http://schemas.openxmlformats.org/spreadsheetml/2006/main" name="DadosExternos_695" connectionId="840" autoFormatId="16" applyNumberFormats="0" applyBorderFormats="0" applyFontFormats="1" applyPatternFormats="1" applyAlignmentFormats="0" applyWidthHeightFormats="0"/>
</file>

<file path=xl/queryTables/queryTable3367.xml><?xml version="1.0" encoding="utf-8"?>
<queryTable xmlns="http://schemas.openxmlformats.org/spreadsheetml/2006/main" name="ExternalData_572" connectionId="3613" autoFormatId="16" applyNumberFormats="0" applyBorderFormats="0" applyFontFormats="1" applyPatternFormats="1" applyAlignmentFormats="0" applyWidthHeightFormats="0"/>
</file>

<file path=xl/queryTables/queryTable3368.xml><?xml version="1.0" encoding="utf-8"?>
<queryTable xmlns="http://schemas.openxmlformats.org/spreadsheetml/2006/main" name="ExternalData_2109" connectionId="2424" autoFormatId="16" applyNumberFormats="0" applyBorderFormats="0" applyFontFormats="1" applyPatternFormats="1" applyAlignmentFormats="0" applyWidthHeightFormats="0"/>
</file>

<file path=xl/queryTables/queryTable3369.xml><?xml version="1.0" encoding="utf-8"?>
<queryTable xmlns="http://schemas.openxmlformats.org/spreadsheetml/2006/main" name="ExternalData_1450" connectionId="1691" autoFormatId="16" applyNumberFormats="0" applyBorderFormats="0" applyFontFormats="1" applyPatternFormats="1" applyAlignmentFormats="0" applyWidthHeightFormats="0"/>
</file>

<file path=xl/queryTables/queryTable3370.xml><?xml version="1.0" encoding="utf-8"?>
<queryTable xmlns="http://schemas.openxmlformats.org/spreadsheetml/2006/main" name="DadosExternos_321" connectionId="427" autoFormatId="16" applyNumberFormats="0" applyBorderFormats="0" applyFontFormats="1" applyPatternFormats="1" applyAlignmentFormats="0" applyWidthHeightFormats="0"/>
</file>

<file path=xl/queryTables/queryTable3371.xml><?xml version="1.0" encoding="utf-8"?>
<queryTable xmlns="http://schemas.openxmlformats.org/spreadsheetml/2006/main" name="ExternalData_1822" connectionId="2105" autoFormatId="16" applyNumberFormats="0" applyBorderFormats="0" applyFontFormats="1" applyPatternFormats="1" applyAlignmentFormats="0" applyWidthHeightFormats="0"/>
</file>

<file path=xl/queryTables/queryTable3372.xml><?xml version="1.0" encoding="utf-8"?>
<queryTable xmlns="http://schemas.openxmlformats.org/spreadsheetml/2006/main" name="ExternalData_707" connectionId="3763" autoFormatId="16" applyNumberFormats="0" applyBorderFormats="0" applyFontFormats="1" applyPatternFormats="1" applyAlignmentFormats="0" applyWidthHeightFormats="0"/>
</file>

<file path=xl/queryTables/queryTable3373.xml><?xml version="1.0" encoding="utf-8"?>
<queryTable xmlns="http://schemas.openxmlformats.org/spreadsheetml/2006/main" name="ExternalData_1390" connectionId="1624" autoFormatId="16" applyNumberFormats="0" applyBorderFormats="0" applyFontFormats="1" applyPatternFormats="1" applyAlignmentFormats="0" applyWidthHeightFormats="0"/>
</file>

<file path=xl/queryTables/queryTable3374.xml><?xml version="1.0" encoding="utf-8"?>
<queryTable xmlns="http://schemas.openxmlformats.org/spreadsheetml/2006/main" name="ExternalData_1905" connectionId="2197" autoFormatId="16" applyNumberFormats="0" applyBorderFormats="0" applyFontFormats="1" applyPatternFormats="1" applyAlignmentFormats="0" applyWidthHeightFormats="0"/>
</file>

<file path=xl/queryTables/queryTable3375.xml><?xml version="1.0" encoding="utf-8"?>
<queryTable xmlns="http://schemas.openxmlformats.org/spreadsheetml/2006/main" name="DadosExternos_1187" connectionId="206" autoFormatId="16" applyNumberFormats="0" applyBorderFormats="0" applyFontFormats="1" applyPatternFormats="1" applyAlignmentFormats="0" applyWidthHeightFormats="0"/>
</file>

<file path=xl/queryTables/queryTable3376.xml><?xml version="1.0" encoding="utf-8"?>
<queryTable xmlns="http://schemas.openxmlformats.org/spreadsheetml/2006/main" name="ExternalData_470" connectionId="3499" autoFormatId="16" applyNumberFormats="0" applyBorderFormats="0" applyFontFormats="1" applyPatternFormats="1" applyAlignmentFormats="0" applyWidthHeightFormats="0"/>
</file>

<file path=xl/queryTables/queryTable3377.xml><?xml version="1.0" encoding="utf-8"?>
<queryTable xmlns="http://schemas.openxmlformats.org/spreadsheetml/2006/main" name="ExternalData_2796" connectionId="3186" autoFormatId="16" applyNumberFormats="0" applyBorderFormats="0" applyFontFormats="1" applyPatternFormats="1" applyAlignmentFormats="0" applyWidthHeightFormats="0"/>
</file>

<file path=xl/queryTables/queryTable3378.xml><?xml version="1.0" encoding="utf-8"?>
<queryTable xmlns="http://schemas.openxmlformats.org/spreadsheetml/2006/main" name="ExternalData_1221" connectionId="1438" autoFormatId="16" applyNumberFormats="0" applyBorderFormats="0" applyFontFormats="1" applyPatternFormats="1" applyAlignmentFormats="0" applyWidthHeightFormats="0"/>
</file>

<file path=xl/queryTables/queryTable3379.xml><?xml version="1.0" encoding="utf-8"?>
<queryTable xmlns="http://schemas.openxmlformats.org/spreadsheetml/2006/main" name="ExternalData_507" connectionId="3541" autoFormatId="16" applyNumberFormats="0" applyBorderFormats="0" applyFontFormats="1" applyPatternFormats="1" applyAlignmentFormats="0" applyWidthHeightFormats="0"/>
</file>

<file path=xl/queryTables/queryTable3380.xml><?xml version="1.0" encoding="utf-8"?>
<queryTable xmlns="http://schemas.openxmlformats.org/spreadsheetml/2006/main" name="DadosExternos_627" connectionId="765" autoFormatId="16" applyNumberFormats="0" applyBorderFormats="0" applyFontFormats="1" applyPatternFormats="1" applyAlignmentFormats="0" applyWidthHeightFormats="0"/>
</file>

<file path=xl/queryTables/queryTable3381.xml><?xml version="1.0" encoding="utf-8"?>
<queryTable xmlns="http://schemas.openxmlformats.org/spreadsheetml/2006/main" name="ExternalData_1865" connectionId="2152" autoFormatId="16" applyNumberFormats="0" applyBorderFormats="0" applyFontFormats="1" applyPatternFormats="1" applyAlignmentFormats="0" applyWidthHeightFormats="0"/>
</file>

<file path=xl/queryTables/queryTable3382.xml><?xml version="1.0" encoding="utf-8"?>
<queryTable xmlns="http://schemas.openxmlformats.org/spreadsheetml/2006/main" name="ExternalData_1598" connectionId="1855" autoFormatId="16" applyNumberFormats="0" applyBorderFormats="0" applyFontFormats="1" applyPatternFormats="1" applyAlignmentFormats="0" applyWidthHeightFormats="0"/>
</file>

<file path=xl/queryTables/queryTable3383.xml><?xml version="1.0" encoding="utf-8"?>
<queryTable xmlns="http://schemas.openxmlformats.org/spreadsheetml/2006/main" name="DadosExternos_487" connectionId="609" autoFormatId="16" applyNumberFormats="0" applyBorderFormats="0" applyFontFormats="1" applyPatternFormats="1" applyAlignmentFormats="0" applyWidthHeightFormats="0"/>
</file>

<file path=xl/queryTables/queryTable3384.xml><?xml version="1.0" encoding="utf-8"?>
<queryTable xmlns="http://schemas.openxmlformats.org/spreadsheetml/2006/main" name="ExternalData_120" connectionId="1403" autoFormatId="16" applyNumberFormats="0" applyBorderFormats="0" applyFontFormats="1" applyPatternFormats="1" applyAlignmentFormats="0" applyWidthHeightFormats="0"/>
</file>

<file path=xl/queryTables/queryTable3385.xml><?xml version="1.0" encoding="utf-8"?>
<queryTable xmlns="http://schemas.openxmlformats.org/spreadsheetml/2006/main" name="DadosExternos_279" connectionId="379" autoFormatId="16" applyNumberFormats="0" applyBorderFormats="0" applyFontFormats="1" applyPatternFormats="1" applyAlignmentFormats="0" applyWidthHeightFormats="0"/>
</file>

<file path=xl/queryTables/queryTable3386.xml><?xml version="1.0" encoding="utf-8"?>
<queryTable xmlns="http://schemas.openxmlformats.org/spreadsheetml/2006/main" name="ExternalData_912" connectionId="3991" autoFormatId="16" applyNumberFormats="0" applyBorderFormats="0" applyFontFormats="1" applyPatternFormats="1" applyAlignmentFormats="0" applyWidthHeightFormats="0"/>
</file>

<file path=xl/queryTables/queryTable3387.xml><?xml version="1.0" encoding="utf-8"?>
<queryTable xmlns="http://schemas.openxmlformats.org/spreadsheetml/2006/main" name="ExternalData_1134" connectionId="1341" autoFormatId="16" applyNumberFormats="0" applyBorderFormats="0" applyFontFormats="1" applyPatternFormats="1" applyAlignmentFormats="0" applyWidthHeightFormats="0"/>
</file>

<file path=xl/queryTables/queryTable3388.xml><?xml version="1.0" encoding="utf-8"?>
<queryTable xmlns="http://schemas.openxmlformats.org/spreadsheetml/2006/main" name="DadosExternos_658" connectionId="799" autoFormatId="16" applyNumberFormats="0" applyBorderFormats="0" applyFontFormats="1" applyPatternFormats="1" applyAlignmentFormats="0" applyWidthHeightFormats="0"/>
</file>

<file path=xl/queryTables/queryTable3389.xml><?xml version="1.0" encoding="utf-8"?>
<queryTable xmlns="http://schemas.openxmlformats.org/spreadsheetml/2006/main" name="DadosExternos_1045" connectionId="50" autoFormatId="16" applyNumberFormats="0" applyBorderFormats="0" applyFontFormats="1" applyPatternFormats="1" applyAlignmentFormats="0" applyWidthHeightFormats="0"/>
</file>

<file path=xl/queryTables/queryTable3390.xml><?xml version="1.0" encoding="utf-8"?>
<queryTable xmlns="http://schemas.openxmlformats.org/spreadsheetml/2006/main" name="ExternalData_1662" connectionId="1927" autoFormatId="16" applyNumberFormats="0" applyBorderFormats="0" applyFontFormats="1" applyPatternFormats="1" applyAlignmentFormats="0" applyWidthHeightFormats="0"/>
</file>

<file path=xl/queryTables/queryTable3391.xml><?xml version="1.0" encoding="utf-8"?>
<queryTable xmlns="http://schemas.openxmlformats.org/spreadsheetml/2006/main" name="ExternalData_2356" connectionId="2698" autoFormatId="16" applyNumberFormats="0" applyBorderFormats="0" applyFontFormats="1" applyPatternFormats="1" applyAlignmentFormats="0" applyWidthHeightFormats="0"/>
</file>

<file path=xl/queryTables/queryTable3392.xml><?xml version="1.0" encoding="utf-8"?>
<queryTable xmlns="http://schemas.openxmlformats.org/spreadsheetml/2006/main" name="ExternalData_627" connectionId="3674" autoFormatId="16" applyNumberFormats="0" applyBorderFormats="0" applyFontFormats="1" applyPatternFormats="1" applyAlignmentFormats="0" applyWidthHeightFormats="0"/>
</file>

<file path=xl/queryTables/queryTable3393.xml><?xml version="1.0" encoding="utf-8"?>
<queryTable xmlns="http://schemas.openxmlformats.org/spreadsheetml/2006/main" name="ExternalData_2742" connectionId="3127" autoFormatId="16" applyNumberFormats="0" applyBorderFormats="0" applyFontFormats="1" applyPatternFormats="1" applyAlignmentFormats="0" applyWidthHeightFormats="0"/>
</file>

<file path=xl/queryTables/queryTable3394.xml><?xml version="1.0" encoding="utf-8"?>
<queryTable xmlns="http://schemas.openxmlformats.org/spreadsheetml/2006/main" name="DadosExternos_185" connectionId="275" autoFormatId="16" applyNumberFormats="0" applyBorderFormats="0" applyFontFormats="1" applyPatternFormats="1" applyAlignmentFormats="0" applyWidthHeightFormats="0"/>
</file>

<file path=xl/queryTables/queryTable3395.xml><?xml version="1.0" encoding="utf-8"?>
<queryTable xmlns="http://schemas.openxmlformats.org/spreadsheetml/2006/main" name="ExternalData_2526" connectionId="2887" autoFormatId="16" applyNumberFormats="0" applyBorderFormats="0" applyFontFormats="1" applyPatternFormats="1" applyAlignmentFormats="0" applyWidthHeightFormats="0"/>
</file>

<file path=xl/queryTables/queryTable3396.xml><?xml version="1.0" encoding="utf-8"?>
<queryTable xmlns="http://schemas.openxmlformats.org/spreadsheetml/2006/main" name="DadosExternos_60" connectionId="636" autoFormatId="16" applyNumberFormats="0" applyBorderFormats="0" applyFontFormats="1" applyPatternFormats="1" applyAlignmentFormats="0" applyWidthHeightFormats="0"/>
</file>

<file path=xl/queryTables/queryTable3397.xml><?xml version="1.0" encoding="utf-8"?>
<queryTable xmlns="http://schemas.openxmlformats.org/spreadsheetml/2006/main" name="ExternalData_1421" connectionId="1660" autoFormatId="16" applyNumberFormats="0" applyBorderFormats="0" applyFontFormats="1" applyPatternFormats="1" applyAlignmentFormats="0" applyWidthHeightFormats="0"/>
</file>

<file path=xl/queryTables/queryTable3398.xml><?xml version="1.0" encoding="utf-8"?>
<queryTable xmlns="http://schemas.openxmlformats.org/spreadsheetml/2006/main" name="DadosExternos_325" connectionId="431" autoFormatId="16" applyNumberFormats="0" applyBorderFormats="0" applyFontFormats="1" applyPatternFormats="1" applyAlignmentFormats="0" applyWidthHeightFormats="0"/>
</file>

<file path=xl/queryTables/queryTable3399.xml><?xml version="1.0" encoding="utf-8"?>
<queryTable xmlns="http://schemas.openxmlformats.org/spreadsheetml/2006/main" name="ExternalData_1320" connectionId="1547" autoFormatId="16" applyNumberFormats="0" applyBorderFormats="0" applyFontFormats="1" applyPatternFormats="1" applyAlignmentFormats="0" applyWidthHeightFormats="0"/>
</file>

<file path=xl/queryTables/queryTable3400.xml><?xml version="1.0" encoding="utf-8"?>
<queryTable xmlns="http://schemas.openxmlformats.org/spreadsheetml/2006/main" name="ExternalData_1917" connectionId="2210" autoFormatId="16" applyNumberFormats="0" applyBorderFormats="0" applyFontFormats="1" applyPatternFormats="1" applyAlignmentFormats="0" applyWidthHeightFormats="0"/>
</file>

<file path=xl/queryTables/queryTable3401.xml><?xml version="1.0" encoding="utf-8"?>
<queryTable xmlns="http://schemas.openxmlformats.org/spreadsheetml/2006/main" name="ExternalData_1656" connectionId="1920" autoFormatId="16" applyNumberFormats="0" applyBorderFormats="0" applyFontFormats="1" applyPatternFormats="1" applyAlignmentFormats="0" applyWidthHeightFormats="0"/>
</file>

<file path=xl/queryTables/queryTable3402.xml><?xml version="1.0" encoding="utf-8"?>
<queryTable xmlns="http://schemas.openxmlformats.org/spreadsheetml/2006/main" name="ExternalData_2481" connectionId="2837" autoFormatId="16" applyNumberFormats="0" applyBorderFormats="0" applyFontFormats="1" applyPatternFormats="1" applyAlignmentFormats="0" applyWidthHeightFormats="0"/>
</file>

<file path=xl/queryTables/queryTable3403.xml><?xml version="1.0" encoding="utf-8"?>
<queryTable xmlns="http://schemas.openxmlformats.org/spreadsheetml/2006/main" name="DadosExternos_447" connectionId="566" autoFormatId="16" applyNumberFormats="0" applyBorderFormats="0" applyFontFormats="1" applyPatternFormats="1" applyAlignmentFormats="0" applyWidthHeightFormats="0"/>
</file>

<file path=xl/queryTables/queryTable3404.xml><?xml version="1.0" encoding="utf-8"?>
<queryTable xmlns="http://schemas.openxmlformats.org/spreadsheetml/2006/main" name="ExternalData_1356" connectionId="1587" autoFormatId="16" applyNumberFormats="0" applyBorderFormats="0" applyFontFormats="1" applyPatternFormats="1" applyAlignmentFormats="0" applyWidthHeightFormats="0"/>
</file>

<file path=xl/queryTables/queryTable3405.xml><?xml version="1.0" encoding="utf-8"?>
<queryTable xmlns="http://schemas.openxmlformats.org/spreadsheetml/2006/main" name="ExternalData_2841" connectionId="3237" autoFormatId="16" applyNumberFormats="0" applyBorderFormats="0" applyFontFormats="1" applyPatternFormats="1" applyAlignmentFormats="0" applyWidthHeightFormats="0"/>
</file>

<file path=xl/queryTables/queryTable3406.xml><?xml version="1.0" encoding="utf-8"?>
<queryTable xmlns="http://schemas.openxmlformats.org/spreadsheetml/2006/main" name="ExternalData_566" connectionId="3606" autoFormatId="16" applyNumberFormats="0" applyBorderFormats="0" applyFontFormats="1" applyPatternFormats="1" applyAlignmentFormats="0" applyWidthHeightFormats="0"/>
</file>

<file path=xl/queryTables/queryTable3407.xml><?xml version="1.0" encoding="utf-8"?>
<queryTable xmlns="http://schemas.openxmlformats.org/spreadsheetml/2006/main" name="ExternalData_2740" connectionId="3124" autoFormatId="16" applyNumberFormats="0" applyBorderFormats="0" applyFontFormats="1" applyPatternFormats="1" applyAlignmentFormats="0" applyWidthHeightFormats="0"/>
</file>

<file path=xl/queryTables/queryTable3408.xml><?xml version="1.0" encoding="utf-8"?>
<queryTable xmlns="http://schemas.openxmlformats.org/spreadsheetml/2006/main" name="DadosExternos_750" connectionId="901" autoFormatId="16" applyNumberFormats="0" applyBorderFormats="0" applyFontFormats="1" applyPatternFormats="1" applyAlignmentFormats="0" applyWidthHeightFormats="0"/>
</file>

<file path=xl/queryTables/queryTable3409.xml><?xml version="1.0" encoding="utf-8"?>
<queryTable xmlns="http://schemas.openxmlformats.org/spreadsheetml/2006/main" name="ExternalData_382" connectionId="3402" autoFormatId="16" applyNumberFormats="0" applyBorderFormats="0" applyFontFormats="1" applyPatternFormats="1" applyAlignmentFormats="0" applyWidthHeightFormats="0"/>
</file>

<file path=xl/queryTables/queryTable3410.xml><?xml version="1.0" encoding="utf-8"?>
<queryTable xmlns="http://schemas.openxmlformats.org/spreadsheetml/2006/main" name="ExternalData_1068" connectionId="1267" autoFormatId="16" applyNumberFormats="0" applyBorderFormats="0" applyFontFormats="1" applyPatternFormats="1" applyAlignmentFormats="0" applyWidthHeightFormats="0"/>
</file>

<file path=xl/queryTables/queryTable3411.xml><?xml version="1.0" encoding="utf-8"?>
<queryTable xmlns="http://schemas.openxmlformats.org/spreadsheetml/2006/main" name="ExternalData_1676" connectionId="1942" autoFormatId="16" applyNumberFormats="0" applyBorderFormats="0" applyFontFormats="1" applyPatternFormats="1" applyAlignmentFormats="0" applyWidthHeightFormats="0"/>
</file>

<file path=xl/queryTables/queryTable3412.xml><?xml version="1.0" encoding="utf-8"?>
<queryTable xmlns="http://schemas.openxmlformats.org/spreadsheetml/2006/main" name="ExternalData_1880" connectionId="2168" autoFormatId="16" applyNumberFormats="0" applyBorderFormats="0" applyFontFormats="1" applyPatternFormats="1" applyAlignmentFormats="0" applyWidthHeightFormats="0"/>
</file>

<file path=xl/queryTables/queryTable3413.xml><?xml version="1.0" encoding="utf-8"?>
<queryTable xmlns="http://schemas.openxmlformats.org/spreadsheetml/2006/main" name="ExternalData_274" connectionId="3114" autoFormatId="16" applyNumberFormats="0" applyBorderFormats="0" applyFontFormats="1" applyPatternFormats="1" applyAlignmentFormats="0" applyWidthHeightFormats="0"/>
</file>

<file path=xl/queryTables/queryTable3414.xml><?xml version="1.0" encoding="utf-8"?>
<queryTable xmlns="http://schemas.openxmlformats.org/spreadsheetml/2006/main" name="ExternalData_1535" connectionId="1786" autoFormatId="16" applyNumberFormats="0" applyBorderFormats="0" applyFontFormats="1" applyPatternFormats="1" applyAlignmentFormats="0" applyWidthHeightFormats="0"/>
</file>

<file path=xl/queryTables/queryTable3415.xml><?xml version="1.0" encoding="utf-8"?>
<queryTable xmlns="http://schemas.openxmlformats.org/spreadsheetml/2006/main" name="ExternalData_1265" connectionId="1486" autoFormatId="16" applyNumberFormats="0" applyBorderFormats="0" applyFontFormats="1" applyPatternFormats="1" applyAlignmentFormats="0" applyWidthHeightFormats="0"/>
</file>

<file path=xl/queryTables/queryTable3416.xml><?xml version="1.0" encoding="utf-8"?>
<queryTable xmlns="http://schemas.openxmlformats.org/spreadsheetml/2006/main" name="ExternalData_1443" connectionId="1684" autoFormatId="16" applyNumberFormats="0" applyBorderFormats="0" applyFontFormats="1" applyPatternFormats="1" applyAlignmentFormats="0" applyWidthHeightFormats="0"/>
</file>

<file path=xl/queryTables/queryTable3417.xml><?xml version="1.0" encoding="utf-8"?>
<queryTable xmlns="http://schemas.openxmlformats.org/spreadsheetml/2006/main" name="ExternalData_218" connectionId="2492" autoFormatId="16" applyNumberFormats="0" applyBorderFormats="0" applyFontFormats="1" applyPatternFormats="1" applyAlignmentFormats="0" applyWidthHeightFormats="0"/>
</file>

<file path=xl/queryTables/queryTable3418.xml><?xml version="1.0" encoding="utf-8"?>
<queryTable xmlns="http://schemas.openxmlformats.org/spreadsheetml/2006/main" name="DadosExternos_698" connectionId="843" autoFormatId="16" applyNumberFormats="0" applyBorderFormats="0" applyFontFormats="1" applyPatternFormats="1" applyAlignmentFormats="0" applyWidthHeightFormats="0"/>
</file>

<file path=xl/queryTables/queryTable3419.xml><?xml version="1.0" encoding="utf-8"?>
<queryTable xmlns="http://schemas.openxmlformats.org/spreadsheetml/2006/main" name="ExternalData_1174" connectionId="1385" autoFormatId="16" applyNumberFormats="0" applyBorderFormats="0" applyFontFormats="1" applyPatternFormats="1" applyAlignmentFormats="0" applyWidthHeightFormats="0"/>
</file>

<file path=xl/queryTables/queryTable3420.xml><?xml version="1.0" encoding="utf-8"?>
<queryTable xmlns="http://schemas.openxmlformats.org/spreadsheetml/2006/main" name="ExternalData_1602" connectionId="1861" autoFormatId="16" applyNumberFormats="0" applyBorderFormats="0" applyFontFormats="1" applyPatternFormats="1" applyAlignmentFormats="0" applyWidthHeightFormats="0"/>
</file>

<file path=xl/queryTables/queryTable3421.xml><?xml version="1.0" encoding="utf-8"?>
<queryTable xmlns="http://schemas.openxmlformats.org/spreadsheetml/2006/main" name="ExternalData_1461" connectionId="1704" autoFormatId="16" applyNumberFormats="0" applyBorderFormats="0" applyFontFormats="1" applyPatternFormats="1" applyAlignmentFormats="0" applyWidthHeightFormats="0"/>
</file>

<file path=xl/queryTables/queryTable3422.xml><?xml version="1.0" encoding="utf-8"?>
<queryTable xmlns="http://schemas.openxmlformats.org/spreadsheetml/2006/main" name="ExternalData_709" connectionId="3765" autoFormatId="16" applyNumberFormats="0" applyBorderFormats="0" applyFontFormats="1" applyPatternFormats="1" applyAlignmentFormats="0" applyWidthHeightFormats="0"/>
</file>

<file path=xl/queryTables/queryTable3423.xml><?xml version="1.0" encoding="utf-8"?>
<queryTable xmlns="http://schemas.openxmlformats.org/spreadsheetml/2006/main" name="ExternalData_2854" connectionId="3251" autoFormatId="16" applyNumberFormats="0" applyBorderFormats="0" applyFontFormats="1" applyPatternFormats="1" applyAlignmentFormats="0" applyWidthHeightFormats="0"/>
</file>

<file path=xl/queryTables/queryTable3424.xml><?xml version="1.0" encoding="utf-8"?>
<queryTable xmlns="http://schemas.openxmlformats.org/spreadsheetml/2006/main" name="ExternalData_577" connectionId="3618" autoFormatId="16" applyNumberFormats="0" applyBorderFormats="0" applyFontFormats="1" applyPatternFormats="1" applyAlignmentFormats="0" applyWidthHeightFormats="0"/>
</file>

<file path=xl/queryTables/queryTable3425.xml><?xml version="1.0" encoding="utf-8"?>
<queryTable xmlns="http://schemas.openxmlformats.org/spreadsheetml/2006/main" name="ExternalData_1116" connectionId="1321" autoFormatId="16" applyNumberFormats="0" applyBorderFormats="0" applyFontFormats="1" applyPatternFormats="1" applyAlignmentFormats="0" applyWidthHeightFormats="0"/>
</file>

<file path=xl/queryTables/queryTable3426.xml><?xml version="1.0" encoding="utf-8"?>
<queryTable xmlns="http://schemas.openxmlformats.org/spreadsheetml/2006/main" name="DadosExternos_628" connectionId="766" autoFormatId="16" applyNumberFormats="0" applyBorderFormats="0" applyFontFormats="1" applyPatternFormats="1" applyAlignmentFormats="0" applyWidthHeightFormats="0"/>
</file>

<file path=xl/queryTables/queryTable3427.xml><?xml version="1.0" encoding="utf-8"?>
<queryTable xmlns="http://schemas.openxmlformats.org/spreadsheetml/2006/main" name="DadosExternos_459" connectionId="579" autoFormatId="16" applyNumberFormats="0" applyBorderFormats="0" applyFontFormats="1" applyPatternFormats="1" applyAlignmentFormats="0" applyWidthHeightFormats="0"/>
</file>

<file path=xl/queryTables/queryTable3428.xml><?xml version="1.0" encoding="utf-8"?>
<queryTable xmlns="http://schemas.openxmlformats.org/spreadsheetml/2006/main" name="ExternalData_1480" connectionId="1724" autoFormatId="16" applyNumberFormats="0" applyBorderFormats="0" applyFontFormats="1" applyPatternFormats="1" applyAlignmentFormats="0" applyWidthHeightFormats="0"/>
</file>

<file path=xl/queryTables/queryTable3429.xml><?xml version="1.0" encoding="utf-8"?>
<queryTable xmlns="http://schemas.openxmlformats.org/spreadsheetml/2006/main" name="DadosExternos_1145" connectionId="161" autoFormatId="16" applyNumberFormats="0" applyBorderFormats="0" applyFontFormats="1" applyPatternFormats="1" applyAlignmentFormats="0" applyWidthHeightFormats="0"/>
</file>

<file path=xl/queryTables/queryTable3430.xml><?xml version="1.0" encoding="utf-8"?>
<queryTable xmlns="http://schemas.openxmlformats.org/spreadsheetml/2006/main" name="ExternalData_1737" connectionId="2010" autoFormatId="16" applyNumberFormats="0" applyBorderFormats="0" applyFontFormats="1" applyPatternFormats="1" applyAlignmentFormats="0" applyWidthHeightFormats="0"/>
</file>

<file path=xl/queryTables/queryTable3431.xml><?xml version="1.0" encoding="utf-8"?>
<queryTable xmlns="http://schemas.openxmlformats.org/spreadsheetml/2006/main" name="ExternalData_463" connectionId="3492" autoFormatId="16" applyNumberFormats="0" applyBorderFormats="0" applyFontFormats="1" applyPatternFormats="1" applyAlignmentFormats="0" applyWidthHeightFormats="0"/>
</file>

<file path=xl/queryTables/queryTable3432.xml><?xml version="1.0" encoding="utf-8"?>
<queryTable xmlns="http://schemas.openxmlformats.org/spreadsheetml/2006/main" name="ExternalData_1216" connectionId="1432" autoFormatId="16" applyNumberFormats="0" applyBorderFormats="0" applyFontFormats="1" applyPatternFormats="1" applyAlignmentFormats="0" applyWidthHeightFormats="0"/>
</file>

<file path=xl/queryTables/queryTable3433.xml><?xml version="1.0" encoding="utf-8"?>
<queryTable xmlns="http://schemas.openxmlformats.org/spreadsheetml/2006/main" name="ExternalData_321" connectionId="3335" autoFormatId="16" applyNumberFormats="0" applyBorderFormats="0" applyFontFormats="1" applyPatternFormats="1" applyAlignmentFormats="0" applyWidthHeightFormats="0"/>
</file>

<file path=xl/queryTables/queryTable3434.xml><?xml version="1.0" encoding="utf-8"?>
<queryTable xmlns="http://schemas.openxmlformats.org/spreadsheetml/2006/main" name="DadosExternos_189" connectionId="279" autoFormatId="16" applyNumberFormats="0" applyBorderFormats="0" applyFontFormats="1" applyPatternFormats="1" applyAlignmentFormats="0" applyWidthHeightFormats="0"/>
</file>

<file path=xl/queryTables/queryTable3435.xml><?xml version="1.0" encoding="utf-8"?>
<queryTable xmlns="http://schemas.openxmlformats.org/spreadsheetml/2006/main" name="ExternalData_508" connectionId="3542" autoFormatId="16" applyNumberFormats="0" applyBorderFormats="0" applyFontFormats="1" applyPatternFormats="1" applyAlignmentFormats="0" applyWidthHeightFormats="0"/>
</file>

<file path=xl/queryTables/queryTable3436.xml><?xml version="1.0" encoding="utf-8"?>
<queryTable xmlns="http://schemas.openxmlformats.org/spreadsheetml/2006/main" name="ExternalData_2648" connectionId="3022" autoFormatId="16" applyNumberFormats="0" applyBorderFormats="0" applyFontFormats="1" applyPatternFormats="1" applyAlignmentFormats="0" applyWidthHeightFormats="0"/>
</file>

<file path=xl/queryTables/queryTable3437.xml><?xml version="1.0" encoding="utf-8"?>
<queryTable xmlns="http://schemas.openxmlformats.org/spreadsheetml/2006/main" name="ExternalData_2460" connectionId="2813" autoFormatId="16" applyNumberFormats="0" applyBorderFormats="0" applyFontFormats="1" applyPatternFormats="1" applyAlignmentFormats="0" applyWidthHeightFormats="0"/>
</file>

<file path=xl/queryTables/queryTable3438.xml><?xml version="1.0" encoding="utf-8"?>
<queryTable xmlns="http://schemas.openxmlformats.org/spreadsheetml/2006/main" name="ExternalData_2146" connectionId="2465" autoFormatId="16" applyNumberFormats="0" applyBorderFormats="0" applyFontFormats="1" applyPatternFormats="1" applyAlignmentFormats="0" applyWidthHeightFormats="0"/>
</file>

<file path=xl/queryTables/queryTable3439.xml><?xml version="1.0" encoding="utf-8"?>
<queryTable xmlns="http://schemas.openxmlformats.org/spreadsheetml/2006/main" name="ExternalData_23" connectionId="2525" autoFormatId="16" applyNumberFormats="0" applyBorderFormats="0" applyFontFormats="1" applyPatternFormats="1" applyAlignmentFormats="0" applyWidthHeightFormats="0"/>
</file>

<file path=xl/queryTables/queryTable3440.xml><?xml version="1.0" encoding="utf-8"?>
<queryTable xmlns="http://schemas.openxmlformats.org/spreadsheetml/2006/main" name="ExternalData_1026" connectionId="1221" autoFormatId="16" applyNumberFormats="0" applyBorderFormats="0" applyFontFormats="1" applyPatternFormats="1" applyAlignmentFormats="0" applyWidthHeightFormats="0"/>
</file>

<file path=xl/queryTables/queryTable3441.xml><?xml version="1.0" encoding="utf-8"?>
<queryTable xmlns="http://schemas.openxmlformats.org/spreadsheetml/2006/main" name="ExternalData_235" connectionId="2681" autoFormatId="16" applyNumberFormats="0" applyBorderFormats="0" applyFontFormats="1" applyPatternFormats="1" applyAlignmentFormats="0" applyWidthHeightFormats="0"/>
</file>

<file path=xl/queryTables/queryTable3442.xml><?xml version="1.0" encoding="utf-8"?>
<queryTable xmlns="http://schemas.openxmlformats.org/spreadsheetml/2006/main" name="ExternalData_1131" connectionId="1338" autoFormatId="16" applyNumberFormats="0" applyBorderFormats="0" applyFontFormats="1" applyPatternFormats="1" applyAlignmentFormats="0" applyWidthHeightFormats="0"/>
</file>

<file path=xl/queryTables/queryTable3443.xml><?xml version="1.0" encoding="utf-8"?>
<queryTable xmlns="http://schemas.openxmlformats.org/spreadsheetml/2006/main" name="ExternalData_2788" connectionId="3177" autoFormatId="16" applyNumberFormats="0" applyBorderFormats="0" applyFontFormats="1" applyPatternFormats="1" applyAlignmentFormats="0" applyWidthHeightFormats="0"/>
</file>

<file path=xl/queryTables/queryTable3444.xml><?xml version="1.0" encoding="utf-8"?>
<queryTable xmlns="http://schemas.openxmlformats.org/spreadsheetml/2006/main" name="ExternalData_780" connectionId="3843" autoFormatId="16" applyNumberFormats="0" applyBorderFormats="0" applyFontFormats="1" applyPatternFormats="1" applyAlignmentFormats="0" applyWidthHeightFormats="0"/>
</file>

<file path=xl/queryTables/queryTable3445.xml><?xml version="1.0" encoding="utf-8"?>
<queryTable xmlns="http://schemas.openxmlformats.org/spreadsheetml/2006/main" name="ExternalData_2001" connectionId="2305" autoFormatId="16" applyNumberFormats="0" applyBorderFormats="0" applyFontFormats="1" applyPatternFormats="1" applyAlignmentFormats="0" applyWidthHeightFormats="0"/>
</file>

<file path=xl/queryTables/queryTable3446.xml><?xml version="1.0" encoding="utf-8"?>
<queryTable xmlns="http://schemas.openxmlformats.org/spreadsheetml/2006/main" name="ExternalData_1992" connectionId="2293" autoFormatId="16" applyNumberFormats="0" applyBorderFormats="0" applyFontFormats="1" applyPatternFormats="1" applyAlignmentFormats="0" applyWidthHeightFormats="0"/>
</file>

<file path=xl/queryTables/queryTable3447.xml><?xml version="1.0" encoding="utf-8"?>
<queryTable xmlns="http://schemas.openxmlformats.org/spreadsheetml/2006/main" name="ExternalData_2379" connectionId="2723" autoFormatId="16" applyNumberFormats="0" applyBorderFormats="0" applyFontFormats="1" applyPatternFormats="1" applyAlignmentFormats="0" applyWidthHeightFormats="0"/>
</file>

<file path=xl/queryTables/queryTable3448.xml><?xml version="1.0" encoding="utf-8"?>
<queryTable xmlns="http://schemas.openxmlformats.org/spreadsheetml/2006/main" name="ExternalData_1534" connectionId="1785" autoFormatId="16" applyNumberFormats="0" applyBorderFormats="0" applyFontFormats="1" applyPatternFormats="1" applyAlignmentFormats="0" applyWidthHeightFormats="0"/>
</file>

<file path=xl/queryTables/queryTable3449.xml><?xml version="1.0" encoding="utf-8"?>
<queryTable xmlns="http://schemas.openxmlformats.org/spreadsheetml/2006/main" name="DadosExternos_597" connectionId="731" autoFormatId="16" applyNumberFormats="0" applyBorderFormats="0" applyFontFormats="1" applyPatternFormats="1" applyAlignmentFormats="0" applyWidthHeightFormats="0"/>
</file>

<file path=xl/queryTables/queryTable3450.xml><?xml version="1.0" encoding="utf-8"?>
<queryTable xmlns="http://schemas.openxmlformats.org/spreadsheetml/2006/main" name="ExternalData_1778" connectionId="2055" autoFormatId="16" applyNumberFormats="0" applyBorderFormats="0" applyFontFormats="1" applyPatternFormats="1" applyAlignmentFormats="0" applyWidthHeightFormats="0"/>
</file>

<file path=xl/queryTables/queryTable3451.xml><?xml version="1.0" encoding="utf-8"?>
<queryTable xmlns="http://schemas.openxmlformats.org/spreadsheetml/2006/main" name="DadosExternos_153" connectionId="240" autoFormatId="16" applyNumberFormats="0" applyBorderFormats="0" applyFontFormats="1" applyPatternFormats="1" applyAlignmentFormats="0" applyWidthHeightFormats="0"/>
</file>

<file path=xl/queryTables/queryTable3452.xml><?xml version="1.0" encoding="utf-8"?>
<queryTable xmlns="http://schemas.openxmlformats.org/spreadsheetml/2006/main" name="DadosExternos_1054" connectionId="60" autoFormatId="16" applyNumberFormats="0" applyBorderFormats="0" applyFontFormats="1" applyPatternFormats="1" applyAlignmentFormats="0" applyWidthHeightFormats="0"/>
</file>

<file path=xl/queryTables/queryTable3453.xml><?xml version="1.0" encoding="utf-8"?>
<queryTable xmlns="http://schemas.openxmlformats.org/spreadsheetml/2006/main" name="ExternalData_990" connectionId="4076" autoFormatId="16" applyNumberFormats="0" applyBorderFormats="0" applyFontFormats="1" applyPatternFormats="1" applyAlignmentFormats="0" applyWidthHeightFormats="0"/>
</file>

<file path=xl/queryTables/queryTable3454.xml><?xml version="1.0" encoding="utf-8"?>
<queryTable xmlns="http://schemas.openxmlformats.org/spreadsheetml/2006/main" name="DatiEsterni_7" connectionId="4107" autoFormatId="16" applyNumberFormats="0" applyBorderFormats="0" applyFontFormats="1" applyPatternFormats="1" applyAlignmentFormats="0" applyWidthHeightFormats="0"/>
</file>

<file path=xl/queryTables/queryTable3455.xml><?xml version="1.0" encoding="utf-8"?>
<queryTable xmlns="http://schemas.openxmlformats.org/spreadsheetml/2006/main" name="ExternalData_1961" connectionId="2259" autoFormatId="16" applyNumberFormats="0" applyBorderFormats="0" applyFontFormats="1" applyPatternFormats="1" applyAlignmentFormats="0" applyWidthHeightFormats="0"/>
</file>

<file path=xl/queryTables/queryTable3456.xml><?xml version="1.0" encoding="utf-8"?>
<queryTable xmlns="http://schemas.openxmlformats.org/spreadsheetml/2006/main" name="ExternalData_2512" connectionId="2872" autoFormatId="16" applyNumberFormats="0" applyBorderFormats="0" applyFontFormats="1" applyPatternFormats="1" applyAlignmentFormats="0" applyWidthHeightFormats="0"/>
</file>

<file path=xl/queryTables/queryTable3457.xml><?xml version="1.0" encoding="utf-8"?>
<queryTable xmlns="http://schemas.openxmlformats.org/spreadsheetml/2006/main" name="ExternalData_2807" connectionId="3199" autoFormatId="16" applyNumberFormats="0" applyBorderFormats="0" applyFontFormats="1" applyPatternFormats="1" applyAlignmentFormats="0" applyWidthHeightFormats="0"/>
</file>

<file path=xl/queryTables/queryTable3458.xml><?xml version="1.0" encoding="utf-8"?>
<queryTable xmlns="http://schemas.openxmlformats.org/spreadsheetml/2006/main" name="DadosExternos_672" connectionId="815" autoFormatId="16" applyNumberFormats="0" applyBorderFormats="0" applyFontFormats="1" applyPatternFormats="1" applyAlignmentFormats="0" applyWidthHeightFormats="0"/>
</file>

<file path=xl/queryTables/queryTable3459.xml><?xml version="1.0" encoding="utf-8"?>
<queryTable xmlns="http://schemas.openxmlformats.org/spreadsheetml/2006/main" name="ExternalData_751" connectionId="3812" autoFormatId="16" applyNumberFormats="0" applyBorderFormats="0" applyFontFormats="1" applyPatternFormats="1" applyAlignmentFormats="0" applyWidthHeightFormats="0"/>
</file>

<file path=xl/queryTables/queryTable3460.xml><?xml version="1.0" encoding="utf-8"?>
<queryTable xmlns="http://schemas.openxmlformats.org/spreadsheetml/2006/main" name="ExternalData_37" connectionId="3378" autoFormatId="16" applyNumberFormats="0" applyBorderFormats="0" applyFontFormats="1" applyPatternFormats="1" applyAlignmentFormats="0" applyWidthHeightFormats="0"/>
</file>

<file path=xl/queryTables/queryTable3461.xml><?xml version="1.0" encoding="utf-8"?>
<queryTable xmlns="http://schemas.openxmlformats.org/spreadsheetml/2006/main" name="ExternalData_1517" connectionId="1766" autoFormatId="16" applyNumberFormats="0" applyBorderFormats="0" applyFontFormats="1" applyPatternFormats="1" applyAlignmentFormats="0" applyWidthHeightFormats="0"/>
</file>

<file path=xl/queryTables/queryTable3462.xml><?xml version="1.0" encoding="utf-8"?>
<queryTable xmlns="http://schemas.openxmlformats.org/spreadsheetml/2006/main" name="ExternalData_1067" connectionId="1266" autoFormatId="16" applyNumberFormats="0" applyBorderFormats="0" applyFontFormats="1" applyPatternFormats="1" applyAlignmentFormats="0" applyWidthHeightFormats="0"/>
</file>

<file path=xl/queryTables/queryTable3463.xml><?xml version="1.0" encoding="utf-8"?>
<queryTable xmlns="http://schemas.openxmlformats.org/spreadsheetml/2006/main" name="DadosExternos_227" connectionId="322" autoFormatId="16" applyNumberFormats="0" applyBorderFormats="0" applyFontFormats="1" applyPatternFormats="1" applyAlignmentFormats="0" applyWidthHeightFormats="0"/>
</file>

<file path=xl/queryTables/queryTable3464.xml><?xml version="1.0" encoding="utf-8"?>
<queryTable xmlns="http://schemas.openxmlformats.org/spreadsheetml/2006/main" name="ExternalData_30" connectionId="3300" autoFormatId="16" applyNumberFormats="0" applyBorderFormats="0" applyFontFormats="1" applyPatternFormats="1" applyAlignmentFormats="0" applyWidthHeightFormats="0"/>
</file>

<file path=xl/queryTables/queryTable3465.xml><?xml version="1.0" encoding="utf-8"?>
<queryTable xmlns="http://schemas.openxmlformats.org/spreadsheetml/2006/main" name="DadosExternos_1025" connectionId="28" autoFormatId="16" applyNumberFormats="0" applyBorderFormats="0" applyFontFormats="1" applyPatternFormats="1" applyAlignmentFormats="0" applyWidthHeightFormats="0"/>
</file>

<file path=xl/queryTables/queryTable3466.xml><?xml version="1.0" encoding="utf-8"?>
<queryTable xmlns="http://schemas.openxmlformats.org/spreadsheetml/2006/main" name="DadosExternos_213" connectionId="307" autoFormatId="16" applyNumberFormats="0" applyBorderFormats="0" applyFontFormats="1" applyPatternFormats="1" applyAlignmentFormats="0" applyWidthHeightFormats="0"/>
</file>

<file path=xl/queryTables/queryTable3467.xml><?xml version="1.0" encoding="utf-8"?>
<queryTable xmlns="http://schemas.openxmlformats.org/spreadsheetml/2006/main" name="ExternalData_2014" connectionId="2319" autoFormatId="16" applyNumberFormats="0" applyBorderFormats="0" applyFontFormats="1" applyPatternFormats="1" applyAlignmentFormats="0" applyWidthHeightFormats="0"/>
</file>

<file path=xl/queryTables/queryTable3468.xml><?xml version="1.0" encoding="utf-8"?>
<queryTable xmlns="http://schemas.openxmlformats.org/spreadsheetml/2006/main" name="DadosExternos_855" connectionId="1018" autoFormatId="16" applyNumberFormats="0" applyBorderFormats="0" applyFontFormats="1" applyPatternFormats="1" applyAlignmentFormats="0" applyWidthHeightFormats="0"/>
</file>

<file path=xl/queryTables/queryTable3469.xml><?xml version="1.0" encoding="utf-8"?>
<queryTable xmlns="http://schemas.openxmlformats.org/spreadsheetml/2006/main" name="ExternalData_1303" connectionId="1529" autoFormatId="16" applyNumberFormats="0" applyBorderFormats="0" applyFontFormats="1" applyPatternFormats="1" applyAlignmentFormats="0" applyWidthHeightFormats="0"/>
</file>

<file path=xl/queryTables/queryTable3470.xml><?xml version="1.0" encoding="utf-8"?>
<queryTable xmlns="http://schemas.openxmlformats.org/spreadsheetml/2006/main" name="ExternalData_1861" connectionId="2148" autoFormatId="16" applyNumberFormats="0" applyBorderFormats="0" applyFontFormats="1" applyPatternFormats="1" applyAlignmentFormats="0" applyWidthHeightFormats="0"/>
</file>

<file path=xl/queryTables/queryTable3471.xml><?xml version="1.0" encoding="utf-8"?>
<queryTable xmlns="http://schemas.openxmlformats.org/spreadsheetml/2006/main" name="ExternalData_2424" connectionId="2774" autoFormatId="16" applyNumberFormats="0" applyBorderFormats="0" applyFontFormats="1" applyPatternFormats="1" applyAlignmentFormats="0" applyWidthHeightFormats="0"/>
</file>

<file path=xl/queryTables/queryTable3472.xml><?xml version="1.0" encoding="utf-8"?>
<queryTable xmlns="http://schemas.openxmlformats.org/spreadsheetml/2006/main" name="ExternalData_716" connectionId="3773" autoFormatId="16" applyNumberFormats="0" applyBorderFormats="0" applyFontFormats="1" applyPatternFormats="1" applyAlignmentFormats="0" applyWidthHeightFormats="0"/>
</file>

<file path=xl/queryTables/queryTable3473.xml><?xml version="1.0" encoding="utf-8"?>
<queryTable xmlns="http://schemas.openxmlformats.org/spreadsheetml/2006/main" name="ExternalData_1027" connectionId="1222" autoFormatId="16" applyNumberFormats="0" applyBorderFormats="0" applyFontFormats="1" applyPatternFormats="1" applyAlignmentFormats="0" applyWidthHeightFormats="0"/>
</file>

<file path=xl/queryTables/queryTable3474.xml><?xml version="1.0" encoding="utf-8"?>
<queryTable xmlns="http://schemas.openxmlformats.org/spreadsheetml/2006/main" name="ExternalData_2341" connectionId="2682" autoFormatId="16" applyNumberFormats="0" applyBorderFormats="0" applyFontFormats="1" applyPatternFormats="1" applyAlignmentFormats="0" applyWidthHeightFormats="0"/>
</file>

<file path=xl/queryTables/queryTable3475.xml><?xml version="1.0" encoding="utf-8"?>
<queryTable xmlns="http://schemas.openxmlformats.org/spreadsheetml/2006/main" name="ExternalData_958" connectionId="4041" autoFormatId="16" applyNumberFormats="0" applyBorderFormats="0" applyFontFormats="1" applyPatternFormats="1" applyAlignmentFormats="0" applyWidthHeightFormats="0"/>
</file>

<file path=xl/queryTables/queryTable3476.xml><?xml version="1.0" encoding="utf-8"?>
<queryTable xmlns="http://schemas.openxmlformats.org/spreadsheetml/2006/main" name="ExternalData_1003" connectionId="1196" autoFormatId="16" applyNumberFormats="0" applyBorderFormats="0" applyFontFormats="1" applyPatternFormats="1" applyAlignmentFormats="0" applyWidthHeightFormats="0"/>
</file>

<file path=xl/queryTables/queryTable3477.xml><?xml version="1.0" encoding="utf-8"?>
<queryTable xmlns="http://schemas.openxmlformats.org/spreadsheetml/2006/main" name="ExternalData_2678" connectionId="3055" autoFormatId="16" applyNumberFormats="0" applyBorderFormats="0" applyFontFormats="1" applyPatternFormats="1" applyAlignmentFormats="0" applyWidthHeightFormats="0"/>
</file>

<file path=xl/queryTables/queryTable3478.xml><?xml version="1.0" encoding="utf-8"?>
<queryTable xmlns="http://schemas.openxmlformats.org/spreadsheetml/2006/main" name="DadosExternos_919" connectionId="1089" autoFormatId="16" applyNumberFormats="0" applyBorderFormats="0" applyFontFormats="1" applyPatternFormats="1" applyAlignmentFormats="0" applyWidthHeightFormats="0"/>
</file>

<file path=xl/queryTables/queryTable3479.xml><?xml version="1.0" encoding="utf-8"?>
<queryTable xmlns="http://schemas.openxmlformats.org/spreadsheetml/2006/main" name="ExternalData_2106" connectionId="2421" autoFormatId="16" applyNumberFormats="0" applyBorderFormats="0" applyFontFormats="1" applyPatternFormats="1" applyAlignmentFormats="0" applyWidthHeightFormats="0"/>
</file>

<file path=xl/queryTables/queryTable3480.xml><?xml version="1.0" encoding="utf-8"?>
<queryTable xmlns="http://schemas.openxmlformats.org/spreadsheetml/2006/main" name="ExternalData_490" connectionId="3521" autoFormatId="16" applyNumberFormats="0" applyBorderFormats="0" applyFontFormats="1" applyPatternFormats="1" applyAlignmentFormats="0" applyWidthHeightFormats="0"/>
</file>

<file path=xl/queryTables/queryTable3481.xml><?xml version="1.0" encoding="utf-8"?>
<queryTable xmlns="http://schemas.openxmlformats.org/spreadsheetml/2006/main" name="ExternalData_1431" connectionId="1671" autoFormatId="16" applyNumberFormats="0" applyBorderFormats="0" applyFontFormats="1" applyPatternFormats="1" applyAlignmentFormats="0" applyWidthHeightFormats="0"/>
</file>

<file path=xl/queryTables/queryTable3482.xml><?xml version="1.0" encoding="utf-8"?>
<queryTable xmlns="http://schemas.openxmlformats.org/spreadsheetml/2006/main" name="DadosExternos_746" connectionId="897" autoFormatId="16" applyNumberFormats="0" applyBorderFormats="0" applyFontFormats="1" applyPatternFormats="1" applyAlignmentFormats="0" applyWidthHeightFormats="0"/>
</file>

<file path=xl/queryTables/queryTable3483.xml><?xml version="1.0" encoding="utf-8"?>
<queryTable xmlns="http://schemas.openxmlformats.org/spreadsheetml/2006/main" name="ExternalData_2254" connectionId="2585" autoFormatId="16" applyNumberFormats="0" applyBorderFormats="0" applyFontFormats="1" applyPatternFormats="1" applyAlignmentFormats="0" applyWidthHeightFormats="0"/>
</file>

<file path=xl/queryTables/queryTable3484.xml><?xml version="1.0" encoding="utf-8"?>
<queryTable xmlns="http://schemas.openxmlformats.org/spreadsheetml/2006/main" name="DadosExternos_173" connectionId="262" autoFormatId="16" applyNumberFormats="0" applyBorderFormats="0" applyFontFormats="1" applyPatternFormats="1" applyAlignmentFormats="0" applyWidthHeightFormats="0"/>
</file>

<file path=xl/queryTables/queryTable3485.xml><?xml version="1.0" encoding="utf-8"?>
<queryTable xmlns="http://schemas.openxmlformats.org/spreadsheetml/2006/main" name="DadosExternos_955" connectionId="1129" autoFormatId="16" applyNumberFormats="0" applyBorderFormats="0" applyFontFormats="1" applyPatternFormats="1" applyAlignmentFormats="0" applyWidthHeightFormats="0"/>
</file>

<file path=xl/queryTables/queryTable3486.xml><?xml version="1.0" encoding="utf-8"?>
<queryTable xmlns="http://schemas.openxmlformats.org/spreadsheetml/2006/main" name="DadosExternos_1173" connectionId="191" autoFormatId="16" applyNumberFormats="0" applyBorderFormats="0" applyFontFormats="1" applyPatternFormats="1" applyAlignmentFormats="0" applyWidthHeightFormats="0"/>
</file>

<file path=xl/queryTables/queryTable3487.xml><?xml version="1.0" encoding="utf-8"?>
<queryTable xmlns="http://schemas.openxmlformats.org/spreadsheetml/2006/main" name="ExternalData_1018" connectionId="1212" autoFormatId="16" applyNumberFormats="0" applyBorderFormats="0" applyFontFormats="1" applyPatternFormats="1" applyAlignmentFormats="0" applyWidthHeightFormats="0"/>
</file>

<file path=xl/queryTables/queryTable3488.xml><?xml version="1.0" encoding="utf-8"?>
<queryTable xmlns="http://schemas.openxmlformats.org/spreadsheetml/2006/main" name="ExternalData_1456" connectionId="1698" autoFormatId="16" applyNumberFormats="0" applyBorderFormats="0" applyFontFormats="1" applyPatternFormats="1" applyAlignmentFormats="0" applyWidthHeightFormats="0"/>
</file>

<file path=xl/queryTables/queryTable3489.xml><?xml version="1.0" encoding="utf-8"?>
<queryTable xmlns="http://schemas.openxmlformats.org/spreadsheetml/2006/main" name="ExternalData_520" connectionId="3555" autoFormatId="16" applyNumberFormats="0" applyBorderFormats="0" applyFontFormats="1" applyPatternFormats="1" applyAlignmentFormats="0" applyWidthHeightFormats="0"/>
</file>

<file path=xl/queryTables/queryTable3490.xml><?xml version="1.0" encoding="utf-8"?>
<queryTable xmlns="http://schemas.openxmlformats.org/spreadsheetml/2006/main" name="ExternalData_308" connectionId="3320" autoFormatId="16" applyNumberFormats="0" applyBorderFormats="0" applyFontFormats="1" applyPatternFormats="1" applyAlignmentFormats="0" applyWidthHeightFormats="0"/>
</file>

<file path=xl/queryTables/queryTable3491.xml><?xml version="1.0" encoding="utf-8"?>
<queryTable xmlns="http://schemas.openxmlformats.org/spreadsheetml/2006/main" name="ExternalData_535" connectionId="3572" autoFormatId="16" applyNumberFormats="0" applyBorderFormats="0" applyFontFormats="1" applyPatternFormats="1" applyAlignmentFormats="0" applyWidthHeightFormats="0"/>
</file>

<file path=xl/queryTables/queryTable3492.xml><?xml version="1.0" encoding="utf-8"?>
<queryTable xmlns="http://schemas.openxmlformats.org/spreadsheetml/2006/main" name="ExternalData_2632" connectionId="3005" autoFormatId="16" applyNumberFormats="0" applyBorderFormats="0" applyFontFormats="1" applyPatternFormats="1" applyAlignmentFormats="0" applyWidthHeightFormats="0"/>
</file>

<file path=xl/queryTables/queryTable3493.xml><?xml version="1.0" encoding="utf-8"?>
<queryTable xmlns="http://schemas.openxmlformats.org/spreadsheetml/2006/main" name="ExternalData_606" connectionId="3651" autoFormatId="16" applyNumberFormats="0" applyBorderFormats="0" applyFontFormats="1" applyPatternFormats="1" applyAlignmentFormats="0" applyWidthHeightFormats="0"/>
</file>

<file path=xl/queryTables/queryTable3494.xml><?xml version="1.0" encoding="utf-8"?>
<queryTable xmlns="http://schemas.openxmlformats.org/spreadsheetml/2006/main" name="ExternalData_26" connectionId="2858" autoFormatId="16" applyNumberFormats="0" applyBorderFormats="0" applyFontFormats="1" applyPatternFormats="1" applyAlignmentFormats="0" applyWidthHeightFormats="0"/>
</file>

<file path=xl/queryTables/queryTable3495.xml><?xml version="1.0" encoding="utf-8"?>
<queryTable xmlns="http://schemas.openxmlformats.org/spreadsheetml/2006/main" name="ExternalData_127" connectionId="1481" autoFormatId="16" applyNumberFormats="0" applyBorderFormats="0" applyFontFormats="1" applyPatternFormats="1" applyAlignmentFormats="0" applyWidthHeightFormats="0"/>
</file>

<file path=xl/queryTables/queryTable3496.xml><?xml version="1.0" encoding="utf-8"?>
<queryTable xmlns="http://schemas.openxmlformats.org/spreadsheetml/2006/main" name="ExternalData_2116" connectionId="2432" autoFormatId="16" applyNumberFormats="0" applyBorderFormats="0" applyFontFormats="1" applyPatternFormats="1" applyAlignmentFormats="0" applyWidthHeightFormats="0"/>
</file>

<file path=xl/queryTables/queryTable3497.xml><?xml version="1.0" encoding="utf-8"?>
<queryTable xmlns="http://schemas.openxmlformats.org/spreadsheetml/2006/main" name="ExternalData_198" connectionId="2269" autoFormatId="16" applyNumberFormats="0" applyBorderFormats="0" applyFontFormats="1" applyPatternFormats="1" applyAlignmentFormats="0" applyWidthHeightFormats="0"/>
</file>

<file path=xl/queryTables/queryTable3498.xml><?xml version="1.0" encoding="utf-8"?>
<queryTable xmlns="http://schemas.openxmlformats.org/spreadsheetml/2006/main" name="DadosExternos_98" connectionId="1057" autoFormatId="16" applyNumberFormats="0" applyBorderFormats="0" applyFontFormats="1" applyPatternFormats="1" applyAlignmentFormats="0" applyWidthHeightFormats="0"/>
</file>

<file path=xl/queryTables/queryTable3499.xml><?xml version="1.0" encoding="utf-8"?>
<queryTable xmlns="http://schemas.openxmlformats.org/spreadsheetml/2006/main" name="ExternalData_919" connectionId="3998" autoFormatId="16" applyNumberFormats="0" applyBorderFormats="0" applyFontFormats="1" applyPatternFormats="1" applyAlignmentFormats="0" applyWidthHeightFormats="0"/>
</file>

<file path=xl/queryTables/queryTable3500.xml><?xml version="1.0" encoding="utf-8"?>
<queryTable xmlns="http://schemas.openxmlformats.org/spreadsheetml/2006/main" name="ExternalData_2583" connectionId="2950" autoFormatId="16" applyNumberFormats="0" applyBorderFormats="0" applyFontFormats="1" applyPatternFormats="1" applyAlignmentFormats="0" applyWidthHeightFormats="0"/>
</file>

<file path=xl/queryTables/queryTable3501.xml><?xml version="1.0" encoding="utf-8"?>
<queryTable xmlns="http://schemas.openxmlformats.org/spreadsheetml/2006/main" name="ExternalData_513" connectionId="3548" autoFormatId="16" applyNumberFormats="0" applyBorderFormats="0" applyFontFormats="1" applyPatternFormats="1" applyAlignmentFormats="0" applyWidthHeightFormats="0"/>
</file>

<file path=xl/queryTables/queryTable3502.xml><?xml version="1.0" encoding="utf-8"?>
<queryTable xmlns="http://schemas.openxmlformats.org/spreadsheetml/2006/main" name="ExternalData_1671" connectionId="1937" autoFormatId="16" applyNumberFormats="0" applyBorderFormats="0" applyFontFormats="1" applyPatternFormats="1" applyAlignmentFormats="0" applyWidthHeightFormats="0"/>
</file>

<file path=xl/queryTables/queryTable3503.xml><?xml version="1.0" encoding="utf-8"?>
<queryTable xmlns="http://schemas.openxmlformats.org/spreadsheetml/2006/main" name="DadosExternos_795" connectionId="951" autoFormatId="16" applyNumberFormats="0" applyBorderFormats="0" applyFontFormats="1" applyPatternFormats="1" applyAlignmentFormats="0" applyWidthHeightFormats="0"/>
</file>

<file path=xl/queryTables/queryTable3504.xml><?xml version="1.0" encoding="utf-8"?>
<queryTable xmlns="http://schemas.openxmlformats.org/spreadsheetml/2006/main" name="ExternalData_1843" connectionId="2128" autoFormatId="16" applyNumberFormats="0" applyBorderFormats="0" applyFontFormats="1" applyPatternFormats="1" applyAlignmentFormats="0" applyWidthHeightFormats="0"/>
</file>

<file path=xl/queryTables/queryTable3505.xml><?xml version="1.0" encoding="utf-8"?>
<queryTable xmlns="http://schemas.openxmlformats.org/spreadsheetml/2006/main" name="ExternalData_1666" connectionId="1931" autoFormatId="16" applyNumberFormats="0" applyBorderFormats="0" applyFontFormats="1" applyPatternFormats="1" applyAlignmentFormats="0" applyWidthHeightFormats="0"/>
</file>

<file path=xl/queryTables/queryTable3506.xml><?xml version="1.0" encoding="utf-8"?>
<queryTable xmlns="http://schemas.openxmlformats.org/spreadsheetml/2006/main" name="DadosExternos_580" connectionId="712" autoFormatId="16" applyNumberFormats="0" applyBorderFormats="0" applyFontFormats="1" applyPatternFormats="1" applyAlignmentFormats="0" applyWidthHeightFormats="0"/>
</file>

<file path=xl/queryTables/queryTable3507.xml><?xml version="1.0" encoding="utf-8"?>
<queryTable xmlns="http://schemas.openxmlformats.org/spreadsheetml/2006/main" name="ExternalData_283" connectionId="3214" autoFormatId="16" applyNumberFormats="0" applyBorderFormats="0" applyFontFormats="1" applyPatternFormats="1" applyAlignmentFormats="0" applyWidthHeightFormats="0"/>
</file>

<file path=xl/queryTables/queryTable3508.xml><?xml version="1.0" encoding="utf-8"?>
<queryTable xmlns="http://schemas.openxmlformats.org/spreadsheetml/2006/main" name="ExternalData_2060" connectionId="2369" autoFormatId="16" applyNumberFormats="0" applyBorderFormats="0" applyFontFormats="1" applyPatternFormats="1" applyAlignmentFormats="0" applyWidthHeightFormats="0"/>
</file>

<file path=xl/queryTables/queryTable3509.xml><?xml version="1.0" encoding="utf-8"?>
<queryTable xmlns="http://schemas.openxmlformats.org/spreadsheetml/2006/main" name="ExternalData_580" connectionId="3621" autoFormatId="16" applyNumberFormats="0" applyBorderFormats="0" applyFontFormats="1" applyPatternFormats="1" applyAlignmentFormats="0" applyWidthHeightFormats="0"/>
</file>

<file path=xl/queryTables/queryTable3510.xml><?xml version="1.0" encoding="utf-8"?>
<queryTable xmlns="http://schemas.openxmlformats.org/spreadsheetml/2006/main" name="ExternalData_2274" connectionId="2607" autoFormatId="16" applyNumberFormats="0" applyBorderFormats="0" applyFontFormats="1" applyPatternFormats="1" applyAlignmentFormats="0" applyWidthHeightFormats="0"/>
</file>

<file path=xl/queryTables/queryTable3511.xml><?xml version="1.0" encoding="utf-8"?>
<queryTable xmlns="http://schemas.openxmlformats.org/spreadsheetml/2006/main" name="ExternalData_2703" connectionId="3084" autoFormatId="16" applyNumberFormats="0" applyBorderFormats="0" applyFontFormats="1" applyPatternFormats="1" applyAlignmentFormats="0" applyWidthHeightFormats="0"/>
</file>

<file path=xl/queryTables/queryTable3512.xml><?xml version="1.0" encoding="utf-8"?>
<queryTable xmlns="http://schemas.openxmlformats.org/spreadsheetml/2006/main" name="ExternalData_1040" connectionId="1236" autoFormatId="16" applyNumberFormats="0" applyBorderFormats="0" applyFontFormats="1" applyPatternFormats="1" applyAlignmentFormats="0" applyWidthHeightFormats="0"/>
</file>

<file path=xl/queryTables/queryTable3513.xml><?xml version="1.0" encoding="utf-8"?>
<queryTable xmlns="http://schemas.openxmlformats.org/spreadsheetml/2006/main" name="ExternalData_693" connectionId="3747" autoFormatId="16" applyNumberFormats="0" applyBorderFormats="0" applyFontFormats="1" applyPatternFormats="1" applyAlignmentFormats="0" applyWidthHeightFormats="0"/>
</file>

<file path=xl/queryTables/queryTable3514.xml><?xml version="1.0" encoding="utf-8"?>
<queryTable xmlns="http://schemas.openxmlformats.org/spreadsheetml/2006/main" name="DadosExternos_646" connectionId="786" autoFormatId="16" applyNumberFormats="0" applyBorderFormats="0" applyFontFormats="1" applyPatternFormats="1" applyAlignmentFormats="0" applyWidthHeightFormats="0"/>
</file>

<file path=xl/queryTables/queryTable3515.xml><?xml version="1.0" encoding="utf-8"?>
<queryTable xmlns="http://schemas.openxmlformats.org/spreadsheetml/2006/main" name="DadosExternos_702" connectionId="848" autoFormatId="16" applyNumberFormats="0" applyBorderFormats="0" applyFontFormats="1" applyPatternFormats="1" applyAlignmentFormats="0" applyWidthHeightFormats="0"/>
</file>

<file path=xl/queryTables/queryTable3516.xml><?xml version="1.0" encoding="utf-8"?>
<queryTable xmlns="http://schemas.openxmlformats.org/spreadsheetml/2006/main" name="DadosExternos_183" connectionId="273" autoFormatId="16" applyNumberFormats="0" applyBorderFormats="0" applyFontFormats="1" applyPatternFormats="1" applyAlignmentFormats="0" applyWidthHeightFormats="0"/>
</file>

<file path=xl/queryTables/queryTable3517.xml><?xml version="1.0" encoding="utf-8"?>
<queryTable xmlns="http://schemas.openxmlformats.org/spreadsheetml/2006/main" name="DadosExternos_399" connectionId="512" autoFormatId="16" applyNumberFormats="0" applyBorderFormats="0" applyFontFormats="1" applyPatternFormats="1" applyAlignmentFormats="0" applyWidthHeightFormats="0"/>
</file>

<file path=xl/queryTables/queryTable3518.xml><?xml version="1.0" encoding="utf-8"?>
<queryTable xmlns="http://schemas.openxmlformats.org/spreadsheetml/2006/main" name="ExternalData_392" connectionId="3413" autoFormatId="16" applyNumberFormats="0" applyBorderFormats="0" applyFontFormats="1" applyPatternFormats="1" applyAlignmentFormats="0" applyWidthHeightFormats="0"/>
</file>

<file path=xl/queryTables/queryTable3519.xml><?xml version="1.0" encoding="utf-8"?>
<queryTable xmlns="http://schemas.openxmlformats.org/spreadsheetml/2006/main" name="ExternalData_359" connectionId="3376" autoFormatId="16" applyNumberFormats="0" applyBorderFormats="0" applyFontFormats="1" applyPatternFormats="1" applyAlignmentFormats="0" applyWidthHeightFormats="0"/>
</file>

<file path=xl/queryTables/queryTable3520.xml><?xml version="1.0" encoding="utf-8"?>
<queryTable xmlns="http://schemas.openxmlformats.org/spreadsheetml/2006/main" name="DadosExternos_44" connectionId="458" autoFormatId="16" applyNumberFormats="0" applyBorderFormats="0" applyFontFormats="1" applyPatternFormats="1" applyAlignmentFormats="0" applyWidthHeightFormats="0"/>
</file>

<file path=xl/queryTables/queryTable3521.xml><?xml version="1.0" encoding="utf-8"?>
<queryTable xmlns="http://schemas.openxmlformats.org/spreadsheetml/2006/main" name="DadosExternos_722" connectionId="871" autoFormatId="16" applyNumberFormats="0" applyBorderFormats="0" applyFontFormats="1" applyPatternFormats="1" applyAlignmentFormats="0" applyWidthHeightFormats="0"/>
</file>

<file path=xl/queryTables/queryTable3522.xml><?xml version="1.0" encoding="utf-8"?>
<queryTable xmlns="http://schemas.openxmlformats.org/spreadsheetml/2006/main" name="ExternalData_2749" connectionId="3134" autoFormatId="16" applyNumberFormats="0" applyBorderFormats="0" applyFontFormats="1" applyPatternFormats="1" applyAlignmentFormats="0" applyWidthHeightFormats="0"/>
</file>

<file path=xl/queryTables/queryTable3523.xml><?xml version="1.0" encoding="utf-8"?>
<queryTable xmlns="http://schemas.openxmlformats.org/spreadsheetml/2006/main" name="DadosExternos_726" connectionId="875" autoFormatId="16" applyNumberFormats="0" applyBorderFormats="0" applyFontFormats="1" applyPatternFormats="1" applyAlignmentFormats="0" applyWidthHeightFormats="0"/>
</file>

<file path=xl/queryTables/queryTable3524.xml><?xml version="1.0" encoding="utf-8"?>
<queryTable xmlns="http://schemas.openxmlformats.org/spreadsheetml/2006/main" name="ExternalData_679" connectionId="3731" autoFormatId="16" applyNumberFormats="0" applyBorderFormats="0" applyFontFormats="1" applyPatternFormats="1" applyAlignmentFormats="0" applyWidthHeightFormats="0"/>
</file>

<file path=xl/queryTables/queryTable3525.xml><?xml version="1.0" encoding="utf-8"?>
<queryTable xmlns="http://schemas.openxmlformats.org/spreadsheetml/2006/main" name="ExternalData_752" connectionId="3813" autoFormatId="16" applyNumberFormats="0" applyBorderFormats="0" applyFontFormats="1" applyPatternFormats="1" applyAlignmentFormats="0" applyWidthHeightFormats="0"/>
</file>

<file path=xl/queryTables/queryTable3526.xml><?xml version="1.0" encoding="utf-8"?>
<queryTable xmlns="http://schemas.openxmlformats.org/spreadsheetml/2006/main" name="DadosExternos_131" connectionId="216" autoFormatId="16" applyNumberFormats="0" applyBorderFormats="0" applyFontFormats="1" applyPatternFormats="1" applyAlignmentFormats="0" applyWidthHeightFormats="0"/>
</file>

<file path=xl/queryTables/queryTable3527.xml><?xml version="1.0" encoding="utf-8"?>
<queryTable xmlns="http://schemas.openxmlformats.org/spreadsheetml/2006/main" name="ExternalData_661" connectionId="3712" autoFormatId="16" applyNumberFormats="0" applyBorderFormats="0" applyFontFormats="1" applyPatternFormats="1" applyAlignmentFormats="0" applyWidthHeightFormats="0"/>
</file>

<file path=xl/queryTables/queryTable3528.xml><?xml version="1.0" encoding="utf-8"?>
<queryTable xmlns="http://schemas.openxmlformats.org/spreadsheetml/2006/main" name="ExternalData_532" connectionId="3569" autoFormatId="16" applyNumberFormats="0" applyBorderFormats="0" applyFontFormats="1" applyPatternFormats="1" applyAlignmentFormats="0" applyWidthHeightFormats="0"/>
</file>

<file path=xl/queryTables/queryTable3529.xml><?xml version="1.0" encoding="utf-8"?>
<queryTable xmlns="http://schemas.openxmlformats.org/spreadsheetml/2006/main" name="ExternalData_2026" connectionId="2332" autoFormatId="16" applyNumberFormats="0" applyBorderFormats="0" applyFontFormats="1" applyPatternFormats="1" applyAlignmentFormats="0" applyWidthHeightFormats="0"/>
</file>

<file path=xl/queryTables/queryTable3530.xml><?xml version="1.0" encoding="utf-8"?>
<queryTable xmlns="http://schemas.openxmlformats.org/spreadsheetml/2006/main" name="ExternalData_1407" connectionId="1644" autoFormatId="16" applyNumberFormats="0" applyBorderFormats="0" applyFontFormats="1" applyPatternFormats="1" applyAlignmentFormats="0" applyWidthHeightFormats="0"/>
</file>

<file path=xl/queryTables/queryTable3531.xml><?xml version="1.0" encoding="utf-8"?>
<queryTable xmlns="http://schemas.openxmlformats.org/spreadsheetml/2006/main" name="DadosExternos_1032" connectionId="36" autoFormatId="16" applyNumberFormats="0" applyBorderFormats="0" applyFontFormats="1" applyPatternFormats="1" applyAlignmentFormats="0" applyWidthHeightFormats="0"/>
</file>

<file path=xl/queryTables/queryTable3532.xml><?xml version="1.0" encoding="utf-8"?>
<queryTable xmlns="http://schemas.openxmlformats.org/spreadsheetml/2006/main" name="DadosExternos_958" connectionId="1132" autoFormatId="16" applyNumberFormats="0" applyBorderFormats="0" applyFontFormats="1" applyPatternFormats="1" applyAlignmentFormats="0" applyWidthHeightFormats="0"/>
</file>

<file path=xl/queryTables/queryTable3533.xml><?xml version="1.0" encoding="utf-8"?>
<queryTable xmlns="http://schemas.openxmlformats.org/spreadsheetml/2006/main" name="ExternalData_2071" connectionId="2382" autoFormatId="16" applyNumberFormats="0" applyBorderFormats="0" applyFontFormats="1" applyPatternFormats="1" applyAlignmentFormats="0" applyWidthHeightFormats="0"/>
</file>

<file path=xl/queryTables/queryTable3534.xml><?xml version="1.0" encoding="utf-8"?>
<queryTable xmlns="http://schemas.openxmlformats.org/spreadsheetml/2006/main" name="ExternalData_1491" connectionId="1737" autoFormatId="16" applyNumberFormats="0" applyBorderFormats="0" applyFontFormats="1" applyPatternFormats="1" applyAlignmentFormats="0" applyWidthHeightFormats="0"/>
</file>

<file path=xl/queryTables/queryTable3535.xml><?xml version="1.0" encoding="utf-8"?>
<queryTable xmlns="http://schemas.openxmlformats.org/spreadsheetml/2006/main" name="ExternalData_1268" connectionId="1489" autoFormatId="16" applyNumberFormats="0" applyBorderFormats="0" applyFontFormats="1" applyPatternFormats="1" applyAlignmentFormats="0" applyWidthHeightFormats="0"/>
</file>

<file path=xl/queryTables/queryTable3536.xml><?xml version="1.0" encoding="utf-8"?>
<queryTable xmlns="http://schemas.openxmlformats.org/spreadsheetml/2006/main" name="ExternalData_103" connectionId="1215" autoFormatId="16" applyNumberFormats="0" applyBorderFormats="0" applyFontFormats="1" applyPatternFormats="1" applyAlignmentFormats="0" applyWidthHeightFormats="0"/>
</file>

<file path=xl/queryTables/queryTable3537.xml><?xml version="1.0" encoding="utf-8"?>
<queryTable xmlns="http://schemas.openxmlformats.org/spreadsheetml/2006/main" name="DadosExternos_898" connectionId="1065" autoFormatId="16" applyNumberFormats="0" applyBorderFormats="0" applyFontFormats="1" applyPatternFormats="1" applyAlignmentFormats="0" applyWidthHeightFormats="0"/>
</file>

<file path=xl/queryTables/queryTable3538.xml><?xml version="1.0" encoding="utf-8"?>
<queryTable xmlns="http://schemas.openxmlformats.org/spreadsheetml/2006/main" name="ExternalData_2836" connectionId="3231" autoFormatId="16" applyNumberFormats="0" applyBorderFormats="0" applyFontFormats="1" applyPatternFormats="1" applyAlignmentFormats="0" applyWidthHeightFormats="0"/>
</file>

<file path=xl/queryTables/queryTable3539.xml><?xml version="1.0" encoding="utf-8"?>
<queryTable xmlns="http://schemas.openxmlformats.org/spreadsheetml/2006/main" name="ExternalData_2223" connectionId="2551" autoFormatId="16" applyNumberFormats="0" applyBorderFormats="0" applyFontFormats="1" applyPatternFormats="1" applyAlignmentFormats="0" applyWidthHeightFormats="0"/>
</file>

<file path=xl/queryTables/queryTable3540.xml><?xml version="1.0" encoding="utf-8"?>
<queryTable xmlns="http://schemas.openxmlformats.org/spreadsheetml/2006/main" name="DadosExternos_512" connectionId="638" autoFormatId="16" applyNumberFormats="0" applyBorderFormats="0" applyFontFormats="1" applyPatternFormats="1" applyAlignmentFormats="0" applyWidthHeightFormats="0"/>
</file>

<file path=xl/queryTables/queryTable3541.xml><?xml version="1.0" encoding="utf-8"?>
<queryTable xmlns="http://schemas.openxmlformats.org/spreadsheetml/2006/main" name="ExternalData_156" connectionId="1803" autoFormatId="16" applyNumberFormats="0" applyBorderFormats="0" applyFontFormats="1" applyPatternFormats="1" applyAlignmentFormats="0" applyWidthHeightFormats="0"/>
</file>

<file path=xl/queryTables/queryTable3542.xml><?xml version="1.0" encoding="utf-8"?>
<queryTable xmlns="http://schemas.openxmlformats.org/spreadsheetml/2006/main" name="DadosExternos_1126" connectionId="140" autoFormatId="16" applyNumberFormats="0" applyBorderFormats="0" applyFontFormats="1" applyPatternFormats="1" applyAlignmentFormats="0" applyWidthHeightFormats="0"/>
</file>

<file path=xl/queryTables/queryTable3543.xml><?xml version="1.0" encoding="utf-8"?>
<queryTable xmlns="http://schemas.openxmlformats.org/spreadsheetml/2006/main" name="ExternalData_497" connectionId="3529" autoFormatId="16" applyNumberFormats="0" applyBorderFormats="0" applyFontFormats="1" applyPatternFormats="1" applyAlignmentFormats="0" applyWidthHeightFormats="0"/>
</file>

<file path=xl/queryTables/queryTable3544.xml><?xml version="1.0" encoding="utf-8"?>
<queryTable xmlns="http://schemas.openxmlformats.org/spreadsheetml/2006/main" name="DadosExternos_806" connectionId="963" autoFormatId="16" applyNumberFormats="0" applyBorderFormats="0" applyFontFormats="1" applyPatternFormats="1" applyAlignmentFormats="0" applyWidthHeightFormats="0"/>
</file>

<file path=xl/queryTables/queryTable3545.xml><?xml version="1.0" encoding="utf-8"?>
<queryTable xmlns="http://schemas.openxmlformats.org/spreadsheetml/2006/main" name="DadosExternos_611" connectionId="748" autoFormatId="16" applyNumberFormats="0" applyBorderFormats="0" applyFontFormats="1" applyPatternFormats="1" applyAlignmentFormats="0" applyWidthHeightFormats="0"/>
</file>

<file path=xl/queryTables/queryTable3546.xml><?xml version="1.0" encoding="utf-8"?>
<queryTable xmlns="http://schemas.openxmlformats.org/spreadsheetml/2006/main" name="ExternalData_1004" connectionId="1197" autoFormatId="16" applyNumberFormats="0" applyBorderFormats="0" applyFontFormats="1" applyPatternFormats="1" applyAlignmentFormats="0" applyWidthHeightFormats="0"/>
</file>

<file path=xl/queryTables/queryTable3547.xml><?xml version="1.0" encoding="utf-8"?>
<queryTable xmlns="http://schemas.openxmlformats.org/spreadsheetml/2006/main" name="DadosExternos_714" connectionId="862" autoFormatId="16" applyNumberFormats="0" applyBorderFormats="0" applyFontFormats="1" applyPatternFormats="1" applyAlignmentFormats="0" applyWidthHeightFormats="0"/>
</file>

<file path=xl/queryTables/queryTable3548.xml><?xml version="1.0" encoding="utf-8"?>
<queryTable xmlns="http://schemas.openxmlformats.org/spreadsheetml/2006/main" name="ExternalData_2462" connectionId="2816" autoFormatId="16" applyNumberFormats="0" applyBorderFormats="0" applyFontFormats="1" applyPatternFormats="1" applyAlignmentFormats="0" applyWidthHeightFormats="0"/>
</file>

<file path=xl/queryTables/queryTable3549.xml><?xml version="1.0" encoding="utf-8"?>
<queryTable xmlns="http://schemas.openxmlformats.org/spreadsheetml/2006/main" name="ExternalData_2078" connectionId="2389" autoFormatId="16" applyNumberFormats="0" applyBorderFormats="0" applyFontFormats="1" applyPatternFormats="1" applyAlignmentFormats="0" applyWidthHeightFormats="0"/>
</file>

<file path=xl/queryTables/queryTable3550.xml><?xml version="1.0" encoding="utf-8"?>
<queryTable xmlns="http://schemas.openxmlformats.org/spreadsheetml/2006/main" name="ExternalData_1533" connectionId="1784" autoFormatId="16" applyNumberFormats="0" applyBorderFormats="0" applyFontFormats="1" applyPatternFormats="1" applyAlignmentFormats="0" applyWidthHeightFormats="0"/>
</file>

<file path=xl/queryTables/queryTable3551.xml><?xml version="1.0" encoding="utf-8"?>
<queryTable xmlns="http://schemas.openxmlformats.org/spreadsheetml/2006/main" name="ExternalData_738" connectionId="3797" autoFormatId="16" applyNumberFormats="0" applyBorderFormats="0" applyFontFormats="1" applyPatternFormats="1" applyAlignmentFormats="0" applyWidthHeightFormats="0"/>
</file>

<file path=xl/queryTables/queryTable3552.xml><?xml version="1.0" encoding="utf-8"?>
<queryTable xmlns="http://schemas.openxmlformats.org/spreadsheetml/2006/main" name="DadosExternos_720" connectionId="868" autoFormatId="16" applyNumberFormats="0" applyBorderFormats="0" applyFontFormats="1" applyPatternFormats="1" applyAlignmentFormats="0" applyWidthHeightFormats="0"/>
</file>

<file path=xl/queryTables/queryTable3553.xml><?xml version="1.0" encoding="utf-8"?>
<queryTable xmlns="http://schemas.openxmlformats.org/spreadsheetml/2006/main" name="ExternalData_588" connectionId="3630" autoFormatId="16" applyNumberFormats="0" applyBorderFormats="0" applyFontFormats="1" applyPatternFormats="1" applyAlignmentFormats="0" applyWidthHeightFormats="0"/>
</file>

<file path=xl/queryTables/queryTable3554.xml><?xml version="1.0" encoding="utf-8"?>
<queryTable xmlns="http://schemas.openxmlformats.org/spreadsheetml/2006/main" name="ExternalData_2064" connectionId="2374" autoFormatId="16" applyNumberFormats="0" applyBorderFormats="0" applyFontFormats="1" applyPatternFormats="1" applyAlignmentFormats="0" applyWidthHeightFormats="0"/>
</file>

<file path=xl/queryTables/queryTable3555.xml><?xml version="1.0" encoding="utf-8"?>
<queryTable xmlns="http://schemas.openxmlformats.org/spreadsheetml/2006/main" name="ExternalData_795" connectionId="3860" autoFormatId="16" applyNumberFormats="0" applyBorderFormats="0" applyFontFormats="1" applyPatternFormats="1" applyAlignmentFormats="0" applyWidthHeightFormats="0"/>
</file>

<file path=xl/queryTables/queryTable3556.xml><?xml version="1.0" encoding="utf-8"?>
<queryTable xmlns="http://schemas.openxmlformats.org/spreadsheetml/2006/main" name="ExternalData_2821" connectionId="3215" autoFormatId="16" applyNumberFormats="0" applyBorderFormats="0" applyFontFormats="1" applyPatternFormats="1" applyAlignmentFormats="0" applyWidthHeightFormats="0"/>
</file>

<file path=xl/queryTables/queryTable3557.xml><?xml version="1.0" encoding="utf-8"?>
<queryTable xmlns="http://schemas.openxmlformats.org/spreadsheetml/2006/main" name="ExternalData_2647" connectionId="3021" autoFormatId="16" applyNumberFormats="0" applyBorderFormats="0" applyFontFormats="1" applyPatternFormats="1" applyAlignmentFormats="0" applyWidthHeightFormats="0"/>
</file>

<file path=xl/queryTables/queryTable3558.xml><?xml version="1.0" encoding="utf-8"?>
<queryTable xmlns="http://schemas.openxmlformats.org/spreadsheetml/2006/main" name="DadosExternos_1156" connectionId="172" autoFormatId="16" applyNumberFormats="0" applyBorderFormats="0" applyFontFormats="1" applyPatternFormats="1" applyAlignmentFormats="0" applyWidthHeightFormats="0"/>
</file>

<file path=xl/queryTables/queryTable3559.xml><?xml version="1.0" encoding="utf-8"?>
<queryTable xmlns="http://schemas.openxmlformats.org/spreadsheetml/2006/main" name="ExternalData_1523" connectionId="1773" autoFormatId="16" applyNumberFormats="0" applyBorderFormats="0" applyFontFormats="1" applyPatternFormats="1" applyAlignmentFormats="0" applyWidthHeightFormats="0"/>
</file>

<file path=xl/queryTables/queryTable3560.xml><?xml version="1.0" encoding="utf-8"?>
<queryTable xmlns="http://schemas.openxmlformats.org/spreadsheetml/2006/main" name="ExternalData_404" connectionId="3427" autoFormatId="16" applyNumberFormats="0" applyBorderFormats="0" applyFontFormats="1" applyPatternFormats="1" applyAlignmentFormats="0" applyWidthHeightFormats="0"/>
</file>

<file path=xl/queryTables/queryTable3561.xml><?xml version="1.0" encoding="utf-8"?>
<queryTable xmlns="http://schemas.openxmlformats.org/spreadsheetml/2006/main" name="ExternalData_881" connectionId="3956" autoFormatId="16" applyNumberFormats="0" applyBorderFormats="0" applyFontFormats="1" applyPatternFormats="1" applyAlignmentFormats="0" applyWidthHeightFormats="0"/>
</file>

<file path=xl/queryTables/queryTable3562.xml><?xml version="1.0" encoding="utf-8"?>
<queryTable xmlns="http://schemas.openxmlformats.org/spreadsheetml/2006/main" name="ExternalData_1516" connectionId="1765" autoFormatId="16" applyNumberFormats="0" applyBorderFormats="0" applyFontFormats="1" applyPatternFormats="1" applyAlignmentFormats="0" applyWidthHeightFormats="0"/>
</file>

<file path=xl/queryTables/queryTable3563.xml><?xml version="1.0" encoding="utf-8"?>
<queryTable xmlns="http://schemas.openxmlformats.org/spreadsheetml/2006/main" name="ExternalData_2720" connectionId="3102" autoFormatId="16" applyNumberFormats="0" applyBorderFormats="0" applyFontFormats="1" applyPatternFormats="1" applyAlignmentFormats="0" applyWidthHeightFormats="0"/>
</file>

<file path=xl/queryTables/queryTable3564.xml><?xml version="1.0" encoding="utf-8"?>
<queryTable xmlns="http://schemas.openxmlformats.org/spreadsheetml/2006/main" name="ExternalData_1657" connectionId="1921" autoFormatId="16" applyNumberFormats="0" applyBorderFormats="0" applyFontFormats="1" applyPatternFormats="1" applyAlignmentFormats="0" applyWidthHeightFormats="0"/>
</file>

<file path=xl/queryTables/queryTable3565.xml><?xml version="1.0" encoding="utf-8"?>
<queryTable xmlns="http://schemas.openxmlformats.org/spreadsheetml/2006/main" name="ExternalData_8" connectionId="3755" autoFormatId="16" applyNumberFormats="0" applyBorderFormats="0" applyFontFormats="1" applyPatternFormats="1" applyAlignmentFormats="0" applyWidthHeightFormats="0"/>
</file>

<file path=xl/queryTables/queryTable3566.xml><?xml version="1.0" encoding="utf-8"?>
<queryTable xmlns="http://schemas.openxmlformats.org/spreadsheetml/2006/main" name="ExternalData_2454" connectionId="2807" autoFormatId="16" applyNumberFormats="0" applyBorderFormats="0" applyFontFormats="1" applyPatternFormats="1" applyAlignmentFormats="0" applyWidthHeightFormats="0"/>
</file>

<file path=xl/queryTables/queryTable3567.xml><?xml version="1.0" encoding="utf-8"?>
<queryTable xmlns="http://schemas.openxmlformats.org/spreadsheetml/2006/main" name="ExternalData_653" connectionId="3703" autoFormatId="16" applyNumberFormats="0" applyBorderFormats="0" applyFontFormats="1" applyPatternFormats="1" applyAlignmentFormats="0" applyWidthHeightFormats="0"/>
</file>

<file path=xl/queryTables/queryTable3568.xml><?xml version="1.0" encoding="utf-8"?>
<queryTable xmlns="http://schemas.openxmlformats.org/spreadsheetml/2006/main" name="DadosExternos_565" connectionId="696" autoFormatId="16" applyNumberFormats="0" applyBorderFormats="0" applyFontFormats="1" applyPatternFormats="1" applyAlignmentFormats="0" applyWidthHeightFormats="0"/>
</file>

<file path=xl/queryTables/queryTable3569.xml><?xml version="1.0" encoding="utf-8"?>
<queryTable xmlns="http://schemas.openxmlformats.org/spreadsheetml/2006/main" name="ExternalData_2480" connectionId="2835" autoFormatId="16" applyNumberFormats="0" applyBorderFormats="0" applyFontFormats="1" applyPatternFormats="1" applyAlignmentFormats="0" applyWidthHeightFormats="0"/>
</file>

<file path=xl/queryTables/queryTable3570.xml><?xml version="1.0" encoding="utf-8"?>
<queryTable xmlns="http://schemas.openxmlformats.org/spreadsheetml/2006/main" name="ExternalData_2387" connectionId="2732" autoFormatId="16" applyNumberFormats="0" applyBorderFormats="0" applyFontFormats="1" applyPatternFormats="1" applyAlignmentFormats="0" applyWidthHeightFormats="0"/>
</file>

<file path=xl/queryTables/queryTable3571.xml><?xml version="1.0" encoding="utf-8"?>
<queryTable xmlns="http://schemas.openxmlformats.org/spreadsheetml/2006/main" name="ExternalData_933" connectionId="4014" autoFormatId="16" applyNumberFormats="0" applyBorderFormats="0" applyFontFormats="1" applyPatternFormats="1" applyAlignmentFormats="0" applyWidthHeightFormats="0"/>
</file>

<file path=xl/queryTables/queryTable3572.xml><?xml version="1.0" encoding="utf-8"?>
<queryTable xmlns="http://schemas.openxmlformats.org/spreadsheetml/2006/main" name="ExternalData_1400" connectionId="1635" autoFormatId="16" applyNumberFormats="0" applyBorderFormats="0" applyFontFormats="1" applyPatternFormats="1" applyAlignmentFormats="0" applyWidthHeightFormats="0"/>
</file>

<file path=xl/queryTables/queryTable3573.xml><?xml version="1.0" encoding="utf-8"?>
<queryTable xmlns="http://schemas.openxmlformats.org/spreadsheetml/2006/main" name="DadosExternos_66" connectionId="702" autoFormatId="16" applyNumberFormats="0" applyBorderFormats="0" applyFontFormats="1" applyPatternFormats="1" applyAlignmentFormats="0" applyWidthHeightFormats="0"/>
</file>

<file path=xl/queryTables/queryTable3574.xml><?xml version="1.0" encoding="utf-8"?>
<queryTable xmlns="http://schemas.openxmlformats.org/spreadsheetml/2006/main" name="DadosExternos_1047" connectionId="52" autoFormatId="16" applyNumberFormats="0" applyBorderFormats="0" applyFontFormats="1" applyPatternFormats="1" applyAlignmentFormats="0" applyWidthHeightFormats="0"/>
</file>

<file path=xl/queryTables/queryTable3575.xml><?xml version="1.0" encoding="utf-8"?>
<queryTable xmlns="http://schemas.openxmlformats.org/spreadsheetml/2006/main" name="ExternalData_2403" connectionId="2751" autoFormatId="16" applyNumberFormats="0" applyBorderFormats="0" applyFontFormats="1" applyPatternFormats="1" applyAlignmentFormats="0" applyWidthHeightFormats="0"/>
</file>

<file path=xl/queryTables/queryTable3576.xml><?xml version="1.0" encoding="utf-8"?>
<queryTable xmlns="http://schemas.openxmlformats.org/spreadsheetml/2006/main" name="DadosExternos_781" connectionId="936" autoFormatId="16" applyNumberFormats="0" applyBorderFormats="0" applyFontFormats="1" applyPatternFormats="1" applyAlignmentFormats="0" applyWidthHeightFormats="0"/>
</file>

<file path=xl/queryTables/queryTable3577.xml><?xml version="1.0" encoding="utf-8"?>
<queryTable xmlns="http://schemas.openxmlformats.org/spreadsheetml/2006/main" name="ExternalData_1316" connectionId="1543" autoFormatId="16" applyNumberFormats="0" applyBorderFormats="0" applyFontFormats="1" applyPatternFormats="1" applyAlignmentFormats="0" applyWidthHeightFormats="0"/>
</file>

<file path=xl/queryTables/queryTable3578.xml><?xml version="1.0" encoding="utf-8"?>
<queryTable xmlns="http://schemas.openxmlformats.org/spreadsheetml/2006/main" name="ExternalData_1585" connectionId="1841" autoFormatId="16" applyNumberFormats="0" applyBorderFormats="0" applyFontFormats="1" applyPatternFormats="1" applyAlignmentFormats="0" applyWidthHeightFormats="0"/>
</file>

<file path=xl/queryTables/queryTable3579.xml><?xml version="1.0" encoding="utf-8"?>
<queryTable xmlns="http://schemas.openxmlformats.org/spreadsheetml/2006/main" name="ExternalData_1677" connectionId="1943" autoFormatId="16" applyNumberFormats="0" applyBorderFormats="0" applyFontFormats="1" applyPatternFormats="1" applyAlignmentFormats="0" applyWidthHeightFormats="0"/>
</file>

<file path=xl/queryTables/queryTable3580.xml><?xml version="1.0" encoding="utf-8"?>
<queryTable xmlns="http://schemas.openxmlformats.org/spreadsheetml/2006/main" name="ExternalData_1883" connectionId="2172" autoFormatId="16" applyNumberFormats="0" applyBorderFormats="0" applyFontFormats="1" applyPatternFormats="1" applyAlignmentFormats="0" applyWidthHeightFormats="0"/>
</file>

<file path=xl/queryTables/queryTable3581.xml><?xml version="1.0" encoding="utf-8"?>
<queryTable xmlns="http://schemas.openxmlformats.org/spreadsheetml/2006/main" name="ExternalData_1201" connectionId="1416" autoFormatId="16" applyNumberFormats="0" applyBorderFormats="0" applyFontFormats="1" applyPatternFormats="1" applyAlignmentFormats="0" applyWidthHeightFormats="0"/>
</file>

<file path=xl/queryTables/queryTable3582.xml><?xml version="1.0" encoding="utf-8"?>
<queryTable xmlns="http://schemas.openxmlformats.org/spreadsheetml/2006/main" name="ExternalData_286" connectionId="3247" autoFormatId="16" applyNumberFormats="0" applyBorderFormats="0" applyFontFormats="1" applyPatternFormats="1" applyAlignmentFormats="0" applyWidthHeightFormats="0"/>
</file>

<file path=xl/queryTables/queryTable3583.xml><?xml version="1.0" encoding="utf-8"?>
<queryTable xmlns="http://schemas.openxmlformats.org/spreadsheetml/2006/main" name="ExternalData_162" connectionId="1870" autoFormatId="16" applyNumberFormats="0" applyBorderFormats="0" applyFontFormats="1" applyPatternFormats="1" applyAlignmentFormats="0" applyWidthHeightFormats="0"/>
</file>

<file path=xl/queryTables/queryTable3584.xml><?xml version="1.0" encoding="utf-8"?>
<queryTable xmlns="http://schemas.openxmlformats.org/spreadsheetml/2006/main" name="DadosExternos_704" connectionId="850" autoFormatId="16" applyNumberFormats="0" applyBorderFormats="0" applyFontFormats="1" applyPatternFormats="1" applyAlignmentFormats="0" applyWidthHeightFormats="0"/>
</file>

<file path=xl/queryTables/queryTable3585.xml><?xml version="1.0" encoding="utf-8"?>
<queryTable xmlns="http://schemas.openxmlformats.org/spreadsheetml/2006/main" name="ExternalData_2049" connectionId="2357" autoFormatId="16" applyNumberFormats="0" applyBorderFormats="0" applyFontFormats="1" applyPatternFormats="1" applyAlignmentFormats="0" applyWidthHeightFormats="0"/>
</file>

<file path=xl/queryTables/queryTable3586.xml><?xml version="1.0" encoding="utf-8"?>
<queryTable xmlns="http://schemas.openxmlformats.org/spreadsheetml/2006/main" name="ExternalData_1542" connectionId="1794" autoFormatId="16" applyNumberFormats="0" applyBorderFormats="0" applyFontFormats="1" applyPatternFormats="1" applyAlignmentFormats="0" applyWidthHeightFormats="0"/>
</file>

<file path=xl/queryTables/queryTable3587.xml><?xml version="1.0" encoding="utf-8"?>
<queryTable xmlns="http://schemas.openxmlformats.org/spreadsheetml/2006/main" name="ExternalData_1074" connectionId="1274" autoFormatId="16" applyNumberFormats="0" applyBorderFormats="0" applyFontFormats="1" applyPatternFormats="1" applyAlignmentFormats="0" applyWidthHeightFormats="0"/>
</file>

<file path=xl/queryTables/queryTable3588.xml><?xml version="1.0" encoding="utf-8"?>
<queryTable xmlns="http://schemas.openxmlformats.org/spreadsheetml/2006/main" name="DadosExternos_255" connectionId="353" autoFormatId="16" applyNumberFormats="0" applyBorderFormats="0" applyFontFormats="1" applyPatternFormats="1" applyAlignmentFormats="0" applyWidthHeightFormats="0"/>
</file>

<file path=xl/queryTables/queryTable3589.xml><?xml version="1.0" encoding="utf-8"?>
<queryTable xmlns="http://schemas.openxmlformats.org/spreadsheetml/2006/main" name="ExternalData_2443" connectionId="2795" autoFormatId="16" applyNumberFormats="0" applyBorderFormats="0" applyFontFormats="1" applyPatternFormats="1" applyAlignmentFormats="0" applyWidthHeightFormats="0"/>
</file>

<file path=xl/queryTables/queryTable3590.xml><?xml version="1.0" encoding="utf-8"?>
<queryTable xmlns="http://schemas.openxmlformats.org/spreadsheetml/2006/main" name="DadosExternos_225" connectionId="320" autoFormatId="16" applyNumberFormats="0" applyBorderFormats="0" applyFontFormats="1" applyPatternFormats="1" applyAlignmentFormats="0" applyWidthHeightFormats="0"/>
</file>

<file path=xl/queryTables/queryTable3591.xml><?xml version="1.0" encoding="utf-8"?>
<queryTable xmlns="http://schemas.openxmlformats.org/spreadsheetml/2006/main" name="DadosExternos_1188" connectionId="207" autoFormatId="16" applyNumberFormats="0" applyBorderFormats="0" applyFontFormats="1" applyPatternFormats="1" applyAlignmentFormats="0" applyWidthHeightFormats="0"/>
</file>

<file path=xl/queryTables/queryTable3592.xml><?xml version="1.0" encoding="utf-8"?>
<queryTable xmlns="http://schemas.openxmlformats.org/spreadsheetml/2006/main" name="ExternalData_1982" connectionId="2282" autoFormatId="16" applyNumberFormats="0" applyBorderFormats="0" applyFontFormats="1" applyPatternFormats="1" applyAlignmentFormats="0" applyWidthHeightFormats="0"/>
</file>

<file path=xl/queryTables/queryTable3593.xml><?xml version="1.0" encoding="utf-8"?>
<queryTable xmlns="http://schemas.openxmlformats.org/spreadsheetml/2006/main" name="ExternalData_339" connectionId="3354" autoFormatId="16" applyNumberFormats="0" applyBorderFormats="0" applyFontFormats="1" applyPatternFormats="1" applyAlignmentFormats="0" applyWidthHeightFormats="0"/>
</file>

<file path=xl/queryTables/queryTable3594.xml><?xml version="1.0" encoding="utf-8"?>
<queryTable xmlns="http://schemas.openxmlformats.org/spreadsheetml/2006/main" name="ExternalData_994" connectionId="4081" autoFormatId="16" applyNumberFormats="0" applyBorderFormats="0" applyFontFormats="1" applyPatternFormats="1" applyAlignmentFormats="0" applyWidthHeightFormats="0"/>
</file>

<file path=xl/queryTables/queryTable3595.xml><?xml version="1.0" encoding="utf-8"?>
<queryTable xmlns="http://schemas.openxmlformats.org/spreadsheetml/2006/main" name="DadosExternos_420" connectionId="537" autoFormatId="16" applyNumberFormats="0" applyBorderFormats="0" applyFontFormats="1" applyPatternFormats="1" applyAlignmentFormats="0" applyWidthHeightFormats="0"/>
</file>

<file path=xl/queryTables/queryTable3596.xml><?xml version="1.0" encoding="utf-8"?>
<queryTable xmlns="http://schemas.openxmlformats.org/spreadsheetml/2006/main" name="DadosExternos_896" connectionId="1063" autoFormatId="16" applyNumberFormats="0" applyBorderFormats="0" applyFontFormats="1" applyPatternFormats="1" applyAlignmentFormats="0" applyWidthHeightFormats="0"/>
</file>

<file path=xl/queryTables/queryTable3597.xml><?xml version="1.0" encoding="utf-8"?>
<queryTable xmlns="http://schemas.openxmlformats.org/spreadsheetml/2006/main" name="ExternalData_1573" connectionId="1828" autoFormatId="16" applyNumberFormats="0" applyBorderFormats="0" applyFontFormats="1" applyPatternFormats="1" applyAlignmentFormats="0" applyWidthHeightFormats="0"/>
</file>

<file path=xl/queryTables/queryTable3598.xml><?xml version="1.0" encoding="utf-8"?>
<queryTable xmlns="http://schemas.openxmlformats.org/spreadsheetml/2006/main" name="DadosExternos_503" connectionId="627" autoFormatId="16" applyNumberFormats="0" applyBorderFormats="0" applyFontFormats="1" applyPatternFormats="1" applyAlignmentFormats="0" applyWidthHeightFormats="0"/>
</file>

<file path=xl/queryTables/queryTable3599.xml><?xml version="1.0" encoding="utf-8"?>
<queryTable xmlns="http://schemas.openxmlformats.org/spreadsheetml/2006/main" name="ExternalData_2765" connectionId="3152" autoFormatId="16" applyNumberFormats="0" applyBorderFormats="0" applyFontFormats="1" applyPatternFormats="1" applyAlignmentFormats="0" applyWidthHeightFormats="0"/>
</file>

<file path=xl/queryTables/queryTable3600.xml><?xml version="1.0" encoding="utf-8"?>
<queryTable xmlns="http://schemas.openxmlformats.org/spreadsheetml/2006/main" name="ExternalData_959" connectionId="4042" autoFormatId="16" applyNumberFormats="0" applyBorderFormats="0" applyFontFormats="1" applyPatternFormats="1" applyAlignmentFormats="0" applyWidthHeightFormats="0"/>
</file>

<file path=xl/queryTables/queryTable3601.xml><?xml version="1.0" encoding="utf-8"?>
<queryTable xmlns="http://schemas.openxmlformats.org/spreadsheetml/2006/main" name="DadosExternos_58" connectionId="613" autoFormatId="16" applyNumberFormats="0" applyBorderFormats="0" applyFontFormats="1" applyPatternFormats="1" applyAlignmentFormats="0" applyWidthHeightFormats="0"/>
</file>

<file path=xl/queryTables/queryTable3602.xml><?xml version="1.0" encoding="utf-8"?>
<queryTable xmlns="http://schemas.openxmlformats.org/spreadsheetml/2006/main" name="DadosExternos_1127" connectionId="141" autoFormatId="16" applyNumberFormats="0" applyBorderFormats="0" applyFontFormats="1" applyPatternFormats="1" applyAlignmentFormats="0" applyWidthHeightFormats="0"/>
</file>

<file path=xl/queryTables/queryTable3603.xml><?xml version="1.0" encoding="utf-8"?>
<queryTable xmlns="http://schemas.openxmlformats.org/spreadsheetml/2006/main" name="ExternalData_2812" connectionId="3205" autoFormatId="16" applyNumberFormats="0" applyBorderFormats="0" applyFontFormats="1" applyPatternFormats="1" applyAlignmentFormats="0" applyWidthHeightFormats="0"/>
</file>

<file path=xl/queryTables/queryTable3604.xml><?xml version="1.0" encoding="utf-8"?>
<queryTable xmlns="http://schemas.openxmlformats.org/spreadsheetml/2006/main" name="ExternalData_1521" connectionId="1771" autoFormatId="16" applyNumberFormats="0" applyBorderFormats="0" applyFontFormats="1" applyPatternFormats="1" applyAlignmentFormats="0" applyWidthHeightFormats="0"/>
</file>

<file path=xl/queryTables/queryTable3605.xml><?xml version="1.0" encoding="utf-8"?>
<queryTable xmlns="http://schemas.openxmlformats.org/spreadsheetml/2006/main" name="DadosExternos_1065" connectionId="72" autoFormatId="16" applyNumberFormats="0" applyBorderFormats="0" applyFontFormats="1" applyPatternFormats="1" applyAlignmentFormats="0" applyWidthHeightFormats="0"/>
</file>

<file path=xl/queryTables/queryTable3606.xml><?xml version="1.0" encoding="utf-8"?>
<queryTable xmlns="http://schemas.openxmlformats.org/spreadsheetml/2006/main" name="ExternalData_241" connectionId="2748" autoFormatId="16" applyNumberFormats="0" applyBorderFormats="0" applyFontFormats="1" applyPatternFormats="1" applyAlignmentFormats="0" applyWidthHeightFormats="0"/>
</file>

<file path=xl/queryTables/queryTable3607.xml><?xml version="1.0" encoding="utf-8"?>
<queryTable xmlns="http://schemas.openxmlformats.org/spreadsheetml/2006/main" name="ExternalData_2088" connectionId="2400" autoFormatId="16" applyNumberFormats="0" applyBorderFormats="0" applyFontFormats="1" applyPatternFormats="1" applyAlignmentFormats="0" applyWidthHeightFormats="0"/>
</file>

<file path=xl/queryTables/queryTable3608.xml><?xml version="1.0" encoding="utf-8"?>
<queryTable xmlns="http://schemas.openxmlformats.org/spreadsheetml/2006/main" name="ExternalData_97" connectionId="4044" autoFormatId="16" applyNumberFormats="0" applyBorderFormats="0" applyFontFormats="1" applyPatternFormats="1" applyAlignmentFormats="0" applyWidthHeightFormats="0"/>
</file>

<file path=xl/queryTables/queryTable3609.xml><?xml version="1.0" encoding="utf-8"?>
<queryTable xmlns="http://schemas.openxmlformats.org/spreadsheetml/2006/main" name="ExternalData_847" connectionId="3918" autoFormatId="16" applyNumberFormats="0" applyBorderFormats="0" applyFontFormats="1" applyPatternFormats="1" applyAlignmentFormats="0" applyWidthHeightFormats="0"/>
</file>

<file path=xl/queryTables/queryTable3610.xml><?xml version="1.0" encoding="utf-8"?>
<queryTable xmlns="http://schemas.openxmlformats.org/spreadsheetml/2006/main" name="ExternalData_2630" connectionId="3002" autoFormatId="16" applyNumberFormats="0" applyBorderFormats="0" applyFontFormats="1" applyPatternFormats="1" applyAlignmentFormats="0" applyWidthHeightFormats="0"/>
</file>

<file path=xl/queryTables/queryTable3611.xml><?xml version="1.0" encoding="utf-8"?>
<queryTable xmlns="http://schemas.openxmlformats.org/spreadsheetml/2006/main" name="ExternalData_1966" connectionId="2264" autoFormatId="16" applyNumberFormats="0" applyBorderFormats="0" applyFontFormats="1" applyPatternFormats="1" applyAlignmentFormats="0" applyWidthHeightFormats="0"/>
</file>

<file path=xl/queryTables/queryTable3612.xml><?xml version="1.0" encoding="utf-8"?>
<queryTable xmlns="http://schemas.openxmlformats.org/spreadsheetml/2006/main" name="DadosExternos_943" connectionId="1116" autoFormatId="16" applyNumberFormats="0" applyBorderFormats="0" applyFontFormats="1" applyPatternFormats="1" applyAlignmentFormats="0" applyWidthHeightFormats="0"/>
</file>

<file path=xl/queryTables/queryTable3613.xml><?xml version="1.0" encoding="utf-8"?>
<queryTable xmlns="http://schemas.openxmlformats.org/spreadsheetml/2006/main" name="ExternalData_1272" connectionId="1494" autoFormatId="16" applyNumberFormats="0" applyBorderFormats="0" applyFontFormats="1" applyPatternFormats="1" applyAlignmentFormats="0" applyWidthHeightFormats="0"/>
</file>

<file path=xl/queryTables/queryTable3614.xml><?xml version="1.0" encoding="utf-8"?>
<queryTable xmlns="http://schemas.openxmlformats.org/spreadsheetml/2006/main" name="ExternalData_803" connectionId="3870" autoFormatId="16" applyNumberFormats="0" applyBorderFormats="0" applyFontFormats="1" applyPatternFormats="1" applyAlignmentFormats="0" applyWidthHeightFormats="0"/>
</file>

<file path=xl/queryTables/queryTable3615.xml><?xml version="1.0" encoding="utf-8"?>
<queryTable xmlns="http://schemas.openxmlformats.org/spreadsheetml/2006/main" name="ExternalData_1653" connectionId="1917" autoFormatId="16" applyNumberFormats="0" applyBorderFormats="0" applyFontFormats="1" applyPatternFormats="1" applyAlignmentFormats="0" applyWidthHeightFormats="0"/>
</file>

<file path=xl/queryTables/queryTable3616.xml><?xml version="1.0" encoding="utf-8"?>
<queryTable xmlns="http://schemas.openxmlformats.org/spreadsheetml/2006/main" name="DadosExternos_250" connectionId="348" autoFormatId="16" applyNumberFormats="0" applyBorderFormats="0" applyFontFormats="1" applyPatternFormats="1" applyAlignmentFormats="0" applyWidthHeightFormats="0"/>
</file>

<file path=xl/queryTables/queryTable3617.xml><?xml version="1.0" encoding="utf-8"?>
<queryTable xmlns="http://schemas.openxmlformats.org/spreadsheetml/2006/main" name="DadosExternos_756" connectionId="908" autoFormatId="16" applyNumberFormats="0" applyBorderFormats="0" applyFontFormats="1" applyPatternFormats="1" applyAlignmentFormats="0" applyWidthHeightFormats="0"/>
</file>

<file path=xl/queryTables/queryTable3618.xml><?xml version="1.0" encoding="utf-8"?>
<queryTable xmlns="http://schemas.openxmlformats.org/spreadsheetml/2006/main" name="ExternalData_2161" connectionId="2482" autoFormatId="16" applyNumberFormats="0" applyBorderFormats="0" applyFontFormats="1" applyPatternFormats="1" applyAlignmentFormats="0" applyWidthHeightFormats="0"/>
</file>

<file path=xl/queryTables/queryTable3619.xml><?xml version="1.0" encoding="utf-8"?>
<queryTable xmlns="http://schemas.openxmlformats.org/spreadsheetml/2006/main" name="ExternalData_813" connectionId="3881" autoFormatId="16" applyNumberFormats="0" applyBorderFormats="0" applyFontFormats="1" applyPatternFormats="1" applyAlignmentFormats="0" applyWidthHeightFormats="0"/>
</file>

<file path=xl/queryTables/queryTable3620.xml><?xml version="1.0" encoding="utf-8"?>
<queryTable xmlns="http://schemas.openxmlformats.org/spreadsheetml/2006/main" name="DadosExternos_181" connectionId="271" autoFormatId="16" applyNumberFormats="0" applyBorderFormats="0" applyFontFormats="1" applyPatternFormats="1" applyAlignmentFormats="0" applyWidthHeightFormats="0"/>
</file>

<file path=xl/queryTables/queryTable3621.xml><?xml version="1.0" encoding="utf-8"?>
<queryTable xmlns="http://schemas.openxmlformats.org/spreadsheetml/2006/main" name="DadosExternos_868" connectionId="1032" autoFormatId="16" applyNumberFormats="0" applyBorderFormats="0" applyFontFormats="1" applyPatternFormats="1" applyAlignmentFormats="0" applyWidthHeightFormats="0"/>
</file>

<file path=xl/queryTables/queryTable3622.xml><?xml version="1.0" encoding="utf-8"?>
<queryTable xmlns="http://schemas.openxmlformats.org/spreadsheetml/2006/main" name="ExternalData_1056" connectionId="1254" autoFormatId="16" applyNumberFormats="0" applyBorderFormats="0" applyFontFormats="1" applyPatternFormats="1" applyAlignmentFormats="0" applyWidthHeightFormats="0"/>
</file>

<file path=xl/queryTables/queryTable3623.xml><?xml version="1.0" encoding="utf-8"?>
<queryTable xmlns="http://schemas.openxmlformats.org/spreadsheetml/2006/main" name="ExternalData_1179" connectionId="1390" autoFormatId="16" applyNumberFormats="0" applyBorderFormats="0" applyFontFormats="1" applyPatternFormats="1" applyAlignmentFormats="0" applyWidthHeightFormats="0"/>
</file>

<file path=xl/queryTables/queryTable3624.xml><?xml version="1.0" encoding="utf-8"?>
<queryTable xmlns="http://schemas.openxmlformats.org/spreadsheetml/2006/main" name="ExternalData_167" connectionId="1925" autoFormatId="16" applyNumberFormats="0" applyBorderFormats="0" applyFontFormats="1" applyPatternFormats="1" applyAlignmentFormats="0" applyWidthHeightFormats="0"/>
</file>

<file path=xl/queryTables/queryTable3625.xml><?xml version="1.0" encoding="utf-8"?>
<queryTable xmlns="http://schemas.openxmlformats.org/spreadsheetml/2006/main" name="DadosExternos_419" connectionId="535" autoFormatId="16" applyNumberFormats="0" applyBorderFormats="0" applyFontFormats="1" applyPatternFormats="1" applyAlignmentFormats="0" applyWidthHeightFormats="0"/>
</file>

<file path=xl/queryTables/queryTable3626.xml><?xml version="1.0" encoding="utf-8"?>
<queryTable xmlns="http://schemas.openxmlformats.org/spreadsheetml/2006/main" name="ExternalData_123" connectionId="1437" autoFormatId="16" applyNumberFormats="0" applyBorderFormats="0" applyFontFormats="1" applyPatternFormats="1" applyAlignmentFormats="0" applyWidthHeightFormats="0"/>
</file>

<file path=xl/queryTables/queryTable3627.xml><?xml version="1.0" encoding="utf-8"?>
<queryTable xmlns="http://schemas.openxmlformats.org/spreadsheetml/2006/main" name="ExternalData_1688" connectionId="1955" autoFormatId="16" applyNumberFormats="0" applyBorderFormats="0" applyFontFormats="1" applyPatternFormats="1" applyAlignmentFormats="0" applyWidthHeightFormats="0"/>
</file>

<file path=xl/queryTables/queryTable3628.xml><?xml version="1.0" encoding="utf-8"?>
<queryTable xmlns="http://schemas.openxmlformats.org/spreadsheetml/2006/main" name="DadosExternos_354" connectionId="463" autoFormatId="16" applyNumberFormats="0" applyBorderFormats="0" applyFontFormats="1" applyPatternFormats="1" applyAlignmentFormats="0" applyWidthHeightFormats="0"/>
</file>

<file path=xl/queryTables/queryTable3629.xml><?xml version="1.0" encoding="utf-8"?>
<queryTable xmlns="http://schemas.openxmlformats.org/spreadsheetml/2006/main" name="ExternalData_416" connectionId="3440" autoFormatId="16" applyNumberFormats="0" applyBorderFormats="0" applyFontFormats="1" applyPatternFormats="1" applyAlignmentFormats="0" applyWidthHeightFormats="0"/>
</file>

<file path=xl/queryTables/queryTable3630.xml><?xml version="1.0" encoding="utf-8"?>
<queryTable xmlns="http://schemas.openxmlformats.org/spreadsheetml/2006/main" name="DadosExternos_927" connectionId="1098" autoFormatId="16" applyNumberFormats="0" applyBorderFormats="0" applyFontFormats="1" applyPatternFormats="1" applyAlignmentFormats="0" applyWidthHeightFormats="0"/>
</file>

<file path=xl/queryTables/queryTable3631.xml><?xml version="1.0" encoding="utf-8"?>
<queryTable xmlns="http://schemas.openxmlformats.org/spreadsheetml/2006/main" name="ExternalData_1973" connectionId="2272" autoFormatId="16" applyNumberFormats="0" applyBorderFormats="0" applyFontFormats="1" applyPatternFormats="1" applyAlignmentFormats="0" applyWidthHeightFormats="0"/>
</file>

<file path=xl/queryTables/queryTable3632.xml><?xml version="1.0" encoding="utf-8"?>
<queryTable xmlns="http://schemas.openxmlformats.org/spreadsheetml/2006/main" name="ExternalData_2353" connectionId="2695" autoFormatId="16" applyNumberFormats="0" applyBorderFormats="0" applyFontFormats="1" applyPatternFormats="1" applyAlignmentFormats="0" applyWidthHeightFormats="0"/>
</file>

<file path=xl/queryTables/queryTable3633.xml><?xml version="1.0" encoding="utf-8"?>
<queryTable xmlns="http://schemas.openxmlformats.org/spreadsheetml/2006/main" name="ExternalData_2602" connectionId="2972" autoFormatId="16" applyNumberFormats="0" applyBorderFormats="0" applyFontFormats="1" applyPatternFormats="1" applyAlignmentFormats="0" applyWidthHeightFormats="0"/>
</file>

<file path=xl/queryTables/queryTable3634.xml><?xml version="1.0" encoding="utf-8"?>
<queryTable xmlns="http://schemas.openxmlformats.org/spreadsheetml/2006/main" name="ExternalData_2143" connectionId="2462" autoFormatId="16" applyNumberFormats="0" applyBorderFormats="0" applyFontFormats="1" applyPatternFormats="1" applyAlignmentFormats="0" applyWidthHeightFormats="0"/>
</file>

<file path=xl/queryTables/queryTable3635.xml><?xml version="1.0" encoding="utf-8"?>
<queryTable xmlns="http://schemas.openxmlformats.org/spreadsheetml/2006/main" name="ExternalData_2107" connectionId="2422" autoFormatId="16" applyNumberFormats="0" applyBorderFormats="0" applyFontFormats="1" applyPatternFormats="1" applyAlignmentFormats="0" applyWidthHeightFormats="0"/>
</file>

<file path=xl/queryTables/queryTable3636.xml><?xml version="1.0" encoding="utf-8"?>
<queryTable xmlns="http://schemas.openxmlformats.org/spreadsheetml/2006/main" name="ExternalData_1336" connectionId="1565" autoFormatId="16" applyNumberFormats="0" applyBorderFormats="0" applyFontFormats="1" applyPatternFormats="1" applyAlignmentFormats="0" applyWidthHeightFormats="0"/>
</file>

<file path=xl/queryTables/queryTable3637.xml><?xml version="1.0" encoding="utf-8"?>
<queryTable xmlns="http://schemas.openxmlformats.org/spreadsheetml/2006/main" name="ExternalData_1604" connectionId="1863" autoFormatId="16" applyNumberFormats="0" applyBorderFormats="0" applyFontFormats="1" applyPatternFormats="1" applyAlignmentFormats="0" applyWidthHeightFormats="0"/>
</file>

<file path=xl/queryTables/queryTable3638.xml><?xml version="1.0" encoding="utf-8"?>
<queryTable xmlns="http://schemas.openxmlformats.org/spreadsheetml/2006/main" name="DadosExternos_324" connectionId="430" autoFormatId="16" applyNumberFormats="0" applyBorderFormats="0" applyFontFormats="1" applyPatternFormats="1" applyAlignmentFormats="0" applyWidthHeightFormats="0"/>
</file>

<file path=xl/queryTables/queryTable3639.xml><?xml version="1.0" encoding="utf-8"?>
<queryTable xmlns="http://schemas.openxmlformats.org/spreadsheetml/2006/main" name="DadosExternos_387" connectionId="499" autoFormatId="16" applyNumberFormats="0" applyBorderFormats="0" applyFontFormats="1" applyPatternFormats="1" applyAlignmentFormats="0" applyWidthHeightFormats="0"/>
</file>

<file path=xl/queryTables/queryTable3640.xml><?xml version="1.0" encoding="utf-8"?>
<queryTable xmlns="http://schemas.openxmlformats.org/spreadsheetml/2006/main" name="ExternalData_1755" connectionId="2030" autoFormatId="16" applyNumberFormats="0" applyBorderFormats="0" applyFontFormats="1" applyPatternFormats="1" applyAlignmentFormats="0" applyWidthHeightFormats="0"/>
</file>

<file path=xl/queryTables/queryTable3641.xml><?xml version="1.0" encoding="utf-8"?>
<queryTable xmlns="http://schemas.openxmlformats.org/spreadsheetml/2006/main" name="ExternalData_721" connectionId="3779" autoFormatId="16" applyNumberFormats="0" applyBorderFormats="0" applyFontFormats="1" applyPatternFormats="1" applyAlignmentFormats="0" applyWidthHeightFormats="0"/>
</file>

<file path=xl/queryTables/queryTable3642.xml><?xml version="1.0" encoding="utf-8"?>
<queryTable xmlns="http://schemas.openxmlformats.org/spreadsheetml/2006/main" name="DadosExternos_405" connectionId="519" autoFormatId="16" applyNumberFormats="0" applyBorderFormats="0" applyFontFormats="1" applyPatternFormats="1" applyAlignmentFormats="0" applyWidthHeightFormats="0"/>
</file>

<file path=xl/queryTables/queryTable3643.xml><?xml version="1.0" encoding="utf-8"?>
<queryTable xmlns="http://schemas.openxmlformats.org/spreadsheetml/2006/main" name="ExternalData_597" connectionId="3640" autoFormatId="16" applyNumberFormats="0" applyBorderFormats="0" applyFontFormats="1" applyPatternFormats="1" applyAlignmentFormats="0" applyWidthHeightFormats="0"/>
</file>

<file path=xl/queryTables/queryTable3644.xml><?xml version="1.0" encoding="utf-8"?>
<queryTable xmlns="http://schemas.openxmlformats.org/spreadsheetml/2006/main" name="DadosExternos_74" connectionId="791" autoFormatId="16" applyNumberFormats="0" applyBorderFormats="0" applyFontFormats="1" applyPatternFormats="1" applyAlignmentFormats="0" applyWidthHeightFormats="0"/>
</file>

<file path=xl/queryTables/queryTable3645.xml><?xml version="1.0" encoding="utf-8"?>
<queryTable xmlns="http://schemas.openxmlformats.org/spreadsheetml/2006/main" name="DadosExternos_258" connectionId="356" autoFormatId="16" applyNumberFormats="0" applyBorderFormats="0" applyFontFormats="1" applyPatternFormats="1" applyAlignmentFormats="0" applyWidthHeightFormats="0"/>
</file>

<file path=xl/queryTables/queryTable3646.xml><?xml version="1.0" encoding="utf-8"?>
<queryTable xmlns="http://schemas.openxmlformats.org/spreadsheetml/2006/main" name="ExternalData_2362" connectionId="2705" autoFormatId="16" applyNumberFormats="0" applyBorderFormats="0" applyFontFormats="1" applyPatternFormats="1" applyAlignmentFormats="0" applyWidthHeightFormats="0"/>
</file>

<file path=xl/queryTables/queryTable3647.xml><?xml version="1.0" encoding="utf-8"?>
<queryTable xmlns="http://schemas.openxmlformats.org/spreadsheetml/2006/main" name="ExternalData_1501" connectionId="1749" autoFormatId="16" applyNumberFormats="0" applyBorderFormats="0" applyFontFormats="1" applyPatternFormats="1" applyAlignmentFormats="0" applyWidthHeightFormats="0"/>
</file>

<file path=xl/queryTables/queryTable3648.xml><?xml version="1.0" encoding="utf-8"?>
<queryTable xmlns="http://schemas.openxmlformats.org/spreadsheetml/2006/main" name="ExternalData_1849" connectionId="2134" autoFormatId="16" applyNumberFormats="0" applyBorderFormats="0" applyFontFormats="1" applyPatternFormats="1" applyAlignmentFormats="0" applyWidthHeightFormats="0"/>
</file>

<file path=xl/queryTables/queryTable3649.xml><?xml version="1.0" encoding="utf-8"?>
<queryTable xmlns="http://schemas.openxmlformats.org/spreadsheetml/2006/main" name="DadosExternos_200" connectionId="292" autoFormatId="16" applyNumberFormats="0" applyBorderFormats="0" applyFontFormats="1" applyPatternFormats="1" applyAlignmentFormats="0" applyWidthHeightFormats="0"/>
</file>

<file path=xl/queryTables/queryTable3650.xml><?xml version="1.0" encoding="utf-8"?>
<queryTable xmlns="http://schemas.openxmlformats.org/spreadsheetml/2006/main" name="ExternalData_2012" connectionId="2317" autoFormatId="16" applyNumberFormats="0" applyBorderFormats="0" applyFontFormats="1" applyPatternFormats="1" applyAlignmentFormats="0" applyWidthHeightFormats="0"/>
</file>

<file path=xl/queryTables/queryTable3651.xml><?xml version="1.0" encoding="utf-8"?>
<queryTable xmlns="http://schemas.openxmlformats.org/spreadsheetml/2006/main" name="ExternalData_1022" connectionId="1217" autoFormatId="16" applyNumberFormats="0" applyBorderFormats="0" applyFontFormats="1" applyPatternFormats="1" applyAlignmentFormats="0" applyWidthHeightFormats="0"/>
</file>

<file path=xl/queryTables/queryTable3652.xml><?xml version="1.0" encoding="utf-8"?>
<queryTable xmlns="http://schemas.openxmlformats.org/spreadsheetml/2006/main" name="ExternalData_2819" connectionId="3212" autoFormatId="16" applyNumberFormats="0" applyBorderFormats="0" applyFontFormats="1" applyPatternFormats="1" applyAlignmentFormats="0" applyWidthHeightFormats="0"/>
</file>

<file path=xl/queryTables/queryTable3653.xml><?xml version="1.0" encoding="utf-8"?>
<queryTable xmlns="http://schemas.openxmlformats.org/spreadsheetml/2006/main" name="ExternalData_703" connectionId="3759" autoFormatId="16" applyNumberFormats="0" applyBorderFormats="0" applyFontFormats="1" applyPatternFormats="1" applyAlignmentFormats="0" applyWidthHeightFormats="0"/>
</file>

<file path=xl/queryTables/queryTable3654.xml><?xml version="1.0" encoding="utf-8"?>
<queryTable xmlns="http://schemas.openxmlformats.org/spreadsheetml/2006/main" name="ExternalData_2030" connectionId="2336" autoFormatId="16" applyNumberFormats="0" applyBorderFormats="0" applyFontFormats="1" applyPatternFormats="1" applyAlignmentFormats="0" applyWidthHeightFormats="0"/>
</file>

<file path=xl/queryTables/queryTable3655.xml><?xml version="1.0" encoding="utf-8"?>
<queryTable xmlns="http://schemas.openxmlformats.org/spreadsheetml/2006/main" name="ExternalData_2831" connectionId="3226" autoFormatId="16" applyNumberFormats="0" applyBorderFormats="0" applyFontFormats="1" applyPatternFormats="1" applyAlignmentFormats="0" applyWidthHeightFormats="0"/>
</file>

<file path=xl/queryTables/queryTable3656.xml><?xml version="1.0" encoding="utf-8"?>
<queryTable xmlns="http://schemas.openxmlformats.org/spreadsheetml/2006/main" name="DadosExternos_252" connectionId="350" autoFormatId="16" applyNumberFormats="0" applyBorderFormats="0" applyFontFormats="1" applyPatternFormats="1" applyAlignmentFormats="0" applyWidthHeightFormats="0"/>
</file>

<file path=xl/queryTables/queryTable3657.xml><?xml version="1.0" encoding="utf-8"?>
<queryTable xmlns="http://schemas.openxmlformats.org/spreadsheetml/2006/main" name="ExternalData_390" connectionId="3410" autoFormatId="16" applyNumberFormats="0" applyBorderFormats="0" applyFontFormats="1" applyPatternFormats="1" applyAlignmentFormats="0" applyWidthHeightFormats="0"/>
</file>

<file path=xl/queryTables/queryTable3658.xml><?xml version="1.0" encoding="utf-8"?>
<queryTable xmlns="http://schemas.openxmlformats.org/spreadsheetml/2006/main" name="ExternalData_1471" connectionId="1715" autoFormatId="16" applyNumberFormats="0" applyBorderFormats="0" applyFontFormats="1" applyPatternFormats="1" applyAlignmentFormats="0" applyWidthHeightFormats="0"/>
</file>

<file path=xl/queryTables/queryTable3659.xml><?xml version="1.0" encoding="utf-8"?>
<queryTable xmlns="http://schemas.openxmlformats.org/spreadsheetml/2006/main" name="ExternalData_894" connectionId="3970" autoFormatId="16" applyNumberFormats="0" applyBorderFormats="0" applyFontFormats="1" applyPatternFormats="1" applyAlignmentFormats="0" applyWidthHeightFormats="0"/>
</file>

<file path=xl/queryTables/queryTable3660.xml><?xml version="1.0" encoding="utf-8"?>
<queryTable xmlns="http://schemas.openxmlformats.org/spreadsheetml/2006/main" name="DadosExternos_1134" connectionId="149" autoFormatId="16" applyNumberFormats="0" applyBorderFormats="0" applyFontFormats="1" applyPatternFormats="1" applyAlignmentFormats="0" applyWidthHeightFormats="0"/>
</file>

<file path=xl/queryTables/queryTable3661.xml><?xml version="1.0" encoding="utf-8"?>
<queryTable xmlns="http://schemas.openxmlformats.org/spreadsheetml/2006/main" name="DadosExternos_542" connectionId="671" autoFormatId="16" applyNumberFormats="0" applyBorderFormats="0" applyFontFormats="1" applyPatternFormats="1" applyAlignmentFormats="0" applyWidthHeightFormats="0"/>
</file>

<file path=xl/queryTables/queryTable3662.xml><?xml version="1.0" encoding="utf-8"?>
<queryTable xmlns="http://schemas.openxmlformats.org/spreadsheetml/2006/main" name="DadosExternos_719" connectionId="867" autoFormatId="16" applyNumberFormats="0" applyBorderFormats="0" applyFontFormats="1" applyPatternFormats="1" applyAlignmentFormats="0" applyWidthHeightFormats="0"/>
</file>

<file path=xl/queryTables/queryTable3663.xml><?xml version="1.0" encoding="utf-8"?>
<queryTable xmlns="http://schemas.openxmlformats.org/spreadsheetml/2006/main" name="ExternalData_2563" connectionId="2928" autoFormatId="16" applyNumberFormats="0" applyBorderFormats="0" applyFontFormats="1" applyPatternFormats="1" applyAlignmentFormats="0" applyWidthHeightFormats="0"/>
</file>

<file path=xl/queryTables/queryTable3664.xml><?xml version="1.0" encoding="utf-8"?>
<queryTable xmlns="http://schemas.openxmlformats.org/spreadsheetml/2006/main" name="ExternalData_735" connectionId="3794" autoFormatId="16" applyNumberFormats="0" applyBorderFormats="0" applyFontFormats="1" applyPatternFormats="1" applyAlignmentFormats="0" applyWidthHeightFormats="0"/>
</file>

<file path=xl/queryTables/queryTable3665.xml><?xml version="1.0" encoding="utf-8"?>
<queryTable xmlns="http://schemas.openxmlformats.org/spreadsheetml/2006/main" name="DadosExternos_403" connectionId="517" autoFormatId="16" applyNumberFormats="0" applyBorderFormats="0" applyFontFormats="1" applyPatternFormats="1" applyAlignmentFormats="0" applyWidthHeightFormats="0"/>
</file>

<file path=xl/queryTables/queryTable3666.xml><?xml version="1.0" encoding="utf-8"?>
<queryTable xmlns="http://schemas.openxmlformats.org/spreadsheetml/2006/main" name="ExternalData_1015" connectionId="1209" autoFormatId="16" applyNumberFormats="0" applyBorderFormats="0" applyFontFormats="1" applyPatternFormats="1" applyAlignmentFormats="0" applyWidthHeightFormats="0"/>
</file>

<file path=xl/queryTables/queryTable3667.xml><?xml version="1.0" encoding="utf-8"?>
<queryTable xmlns="http://schemas.openxmlformats.org/spreadsheetml/2006/main" name="ExternalData_1445" connectionId="1686" autoFormatId="16" applyNumberFormats="0" applyBorderFormats="0" applyFontFormats="1" applyPatternFormats="1" applyAlignmentFormats="0" applyWidthHeightFormats="0"/>
</file>

<file path=xl/queryTables/queryTable3668.xml><?xml version="1.0" encoding="utf-8"?>
<queryTable xmlns="http://schemas.openxmlformats.org/spreadsheetml/2006/main" name="ExternalData_1241" connectionId="1460" autoFormatId="16" applyNumberFormats="0" applyBorderFormats="0" applyFontFormats="1" applyPatternFormats="1" applyAlignmentFormats="0" applyWidthHeightFormats="0"/>
</file>

<file path=xl/queryTables/queryTable3669.xml><?xml version="1.0" encoding="utf-8"?>
<queryTable xmlns="http://schemas.openxmlformats.org/spreadsheetml/2006/main" name="DadosExternos_802" connectionId="959" autoFormatId="16" applyNumberFormats="0" applyBorderFormats="0" applyFontFormats="1" applyPatternFormats="1" applyAlignmentFormats="0" applyWidthHeightFormats="0"/>
</file>

<file path=xl/queryTables/queryTable3670.xml><?xml version="1.0" encoding="utf-8"?>
<queryTable xmlns="http://schemas.openxmlformats.org/spreadsheetml/2006/main" name="ExternalData_1568" connectionId="1822" autoFormatId="16" applyNumberFormats="0" applyBorderFormats="0" applyFontFormats="1" applyPatternFormats="1" applyAlignmentFormats="0" applyWidthHeightFormats="0"/>
</file>

<file path=xl/queryTables/queryTable3671.xml><?xml version="1.0" encoding="utf-8"?>
<queryTable xmlns="http://schemas.openxmlformats.org/spreadsheetml/2006/main" name="ExternalData_2062" connectionId="2372" autoFormatId="16" applyNumberFormats="0" applyBorderFormats="0" applyFontFormats="1" applyPatternFormats="1" applyAlignmentFormats="0" applyWidthHeightFormats="0"/>
</file>

<file path=xl/queryTables/queryTable3672.xml><?xml version="1.0" encoding="utf-8"?>
<queryTable xmlns="http://schemas.openxmlformats.org/spreadsheetml/2006/main" name="ExternalData_2826" connectionId="3220" autoFormatId="16" applyNumberFormats="0" applyBorderFormats="0" applyFontFormats="1" applyPatternFormats="1" applyAlignmentFormats="0" applyWidthHeightFormats="0"/>
</file>

<file path=xl/queryTables/queryTable3673.xml><?xml version="1.0" encoding="utf-8"?>
<queryTable xmlns="http://schemas.openxmlformats.org/spreadsheetml/2006/main" name="ExternalData_1939" connectionId="2234" autoFormatId="16" applyNumberFormats="0" applyBorderFormats="0" applyFontFormats="1" applyPatternFormats="1" applyAlignmentFormats="0" applyWidthHeightFormats="0"/>
</file>

<file path=xl/queryTables/queryTable3674.xml><?xml version="1.0" encoding="utf-8"?>
<queryTable xmlns="http://schemas.openxmlformats.org/spreadsheetml/2006/main" name="ExternalData_1850" connectionId="2135" autoFormatId="16" applyNumberFormats="0" applyBorderFormats="0" applyFontFormats="1" applyPatternFormats="1" applyAlignmentFormats="0" applyWidthHeightFormats="0"/>
</file>

<file path=xl/queryTables/queryTable3675.xml><?xml version="1.0" encoding="utf-8"?>
<queryTable xmlns="http://schemas.openxmlformats.org/spreadsheetml/2006/main" name="DadosExternos_950" connectionId="1123" autoFormatId="16" applyNumberFormats="0" applyBorderFormats="0" applyFontFormats="1" applyPatternFormats="1" applyAlignmentFormats="0" applyWidthHeightFormats="0"/>
</file>

<file path=xl/queryTables/queryTable3676.xml><?xml version="1.0" encoding="utf-8"?>
<queryTable xmlns="http://schemas.openxmlformats.org/spreadsheetml/2006/main" name="DadosExternos_509" connectionId="633" autoFormatId="16" applyNumberFormats="0" applyBorderFormats="0" applyFontFormats="1" applyPatternFormats="1" applyAlignmentFormats="0" applyWidthHeightFormats="0"/>
</file>

<file path=xl/queryTables/queryTable3677.xml><?xml version="1.0" encoding="utf-8"?>
<queryTable xmlns="http://schemas.openxmlformats.org/spreadsheetml/2006/main" name="ExternalData_471" connectionId="3501" autoFormatId="16" applyNumberFormats="0" applyBorderFormats="0" applyFontFormats="1" applyPatternFormats="1" applyAlignmentFormats="0" applyWidthHeightFormats="0"/>
</file>

<file path=xl/queryTables/queryTable3678.xml><?xml version="1.0" encoding="utf-8"?>
<queryTable xmlns="http://schemas.openxmlformats.org/spreadsheetml/2006/main" name="ExternalData_238" connectionId="2714" autoFormatId="16" applyNumberFormats="0" applyBorderFormats="0" applyFontFormats="1" applyPatternFormats="1" applyAlignmentFormats="0" applyWidthHeightFormats="0"/>
</file>

<file path=xl/queryTables/queryTable3679.xml><?xml version="1.0" encoding="utf-8"?>
<queryTable xmlns="http://schemas.openxmlformats.org/spreadsheetml/2006/main" name="ExternalData_2639" connectionId="3012" autoFormatId="16" applyNumberFormats="0" applyBorderFormats="0" applyFontFormats="1" applyPatternFormats="1" applyAlignmentFormats="0" applyWidthHeightFormats="0"/>
</file>

<file path=xl/queryTables/queryTable3680.xml><?xml version="1.0" encoding="utf-8"?>
<queryTable xmlns="http://schemas.openxmlformats.org/spreadsheetml/2006/main" name="DadosExternos_371" connectionId="482" autoFormatId="16" applyNumberFormats="0" applyBorderFormats="0" applyFontFormats="1" applyPatternFormats="1" applyAlignmentFormats="0" applyWidthHeightFormats="0"/>
</file>

<file path=xl/queryTables/queryTable3681.xml><?xml version="1.0" encoding="utf-8"?>
<queryTable xmlns="http://schemas.openxmlformats.org/spreadsheetml/2006/main" name="ExternalData_2189" connectionId="2512" autoFormatId="16" applyNumberFormats="0" applyBorderFormats="0" applyFontFormats="1" applyPatternFormats="1" applyAlignmentFormats="0" applyWidthHeightFormats="0"/>
</file>

<file path=xl/queryTables/queryTable3682.xml><?xml version="1.0" encoding="utf-8"?>
<queryTable xmlns="http://schemas.openxmlformats.org/spreadsheetml/2006/main" name="ExternalData_2359" connectionId="2701" autoFormatId="16" applyNumberFormats="0" applyBorderFormats="0" applyFontFormats="1" applyPatternFormats="1" applyAlignmentFormats="0" applyWidthHeightFormats="0"/>
</file>

<file path=xl/queryTables/queryTable3683.xml><?xml version="1.0" encoding="utf-8"?>
<queryTable xmlns="http://schemas.openxmlformats.org/spreadsheetml/2006/main" name="DadosExternos_554" connectionId="684" autoFormatId="16" applyNumberFormats="0" applyBorderFormats="0" applyFontFormats="1" applyPatternFormats="1" applyAlignmentFormats="0" applyWidthHeightFormats="0"/>
</file>

<file path=xl/queryTables/queryTable3684.xml><?xml version="1.0" encoding="utf-8"?>
<queryTable xmlns="http://schemas.openxmlformats.org/spreadsheetml/2006/main" name="ExternalData_571" connectionId="3612" autoFormatId="16" applyNumberFormats="0" applyBorderFormats="0" applyFontFormats="1" applyPatternFormats="1" applyAlignmentFormats="0" applyWidthHeightFormats="0"/>
</file>

<file path=xl/queryTables/queryTable3685.xml><?xml version="1.0" encoding="utf-8"?>
<queryTable xmlns="http://schemas.openxmlformats.org/spreadsheetml/2006/main" name="ExternalData_826" connectionId="3895" autoFormatId="16" applyNumberFormats="0" applyBorderFormats="0" applyFontFormats="1" applyPatternFormats="1" applyAlignmentFormats="0" applyWidthHeightFormats="0"/>
</file>

<file path=xl/queryTables/queryTable3686.xml><?xml version="1.0" encoding="utf-8"?>
<queryTable xmlns="http://schemas.openxmlformats.org/spreadsheetml/2006/main" name="ExternalData_668" connectionId="3719" autoFormatId="16" applyNumberFormats="0" applyBorderFormats="0" applyFontFormats="1" applyPatternFormats="1" applyAlignmentFormats="0" applyWidthHeightFormats="0"/>
</file>

<file path=xl/queryTables/queryTable3687.xml><?xml version="1.0" encoding="utf-8"?>
<queryTable xmlns="http://schemas.openxmlformats.org/spreadsheetml/2006/main" name="ExternalData_258" connectionId="2936" autoFormatId="16" applyNumberFormats="0" applyBorderFormats="0" applyFontFormats="1" applyPatternFormats="1" applyAlignmentFormats="0" applyWidthHeightFormats="0"/>
</file>

<file path=xl/queryTables/queryTable3688.xml><?xml version="1.0" encoding="utf-8"?>
<queryTable xmlns="http://schemas.openxmlformats.org/spreadsheetml/2006/main" name="DadosExternos_367" connectionId="477" autoFormatId="16" applyNumberFormats="0" applyBorderFormats="0" applyFontFormats="1" applyPatternFormats="1" applyAlignmentFormats="0" applyWidthHeightFormats="0"/>
</file>

<file path=xl/queryTables/queryTable3689.xml><?xml version="1.0" encoding="utf-8"?>
<queryTable xmlns="http://schemas.openxmlformats.org/spreadsheetml/2006/main" name="DadosExternos_164" connectionId="252" autoFormatId="16" applyNumberFormats="0" applyBorderFormats="0" applyFontFormats="1" applyPatternFormats="1" applyAlignmentFormats="0" applyWidthHeightFormats="0"/>
</file>

<file path=xl/queryTables/queryTable3690.xml><?xml version="1.0" encoding="utf-8"?>
<queryTable xmlns="http://schemas.openxmlformats.org/spreadsheetml/2006/main" name="DadosExternos_986" connectionId="1163" autoFormatId="16" applyNumberFormats="0" applyBorderFormats="0" applyFontFormats="1" applyPatternFormats="1" applyAlignmentFormats="0" applyWidthHeightFormats="0"/>
</file>

<file path=xl/queryTables/queryTable3691.xml><?xml version="1.0" encoding="utf-8"?>
<queryTable xmlns="http://schemas.openxmlformats.org/spreadsheetml/2006/main" name="ExternalData_2446" connectionId="2798" autoFormatId="16" applyNumberFormats="0" applyBorderFormats="0" applyFontFormats="1" applyPatternFormats="1" applyAlignmentFormats="0" applyWidthHeightFormats="0"/>
</file>

<file path=xl/queryTables/queryTable3692.xml><?xml version="1.0" encoding="utf-8"?>
<queryTable xmlns="http://schemas.openxmlformats.org/spreadsheetml/2006/main" name="ExternalData_1184" connectionId="1396" autoFormatId="16" applyNumberFormats="0" applyBorderFormats="0" applyFontFormats="1" applyPatternFormats="1" applyAlignmentFormats="0" applyWidthHeightFormats="0"/>
</file>

<file path=xl/queryTables/queryTable3693.xml><?xml version="1.0" encoding="utf-8"?>
<queryTable xmlns="http://schemas.openxmlformats.org/spreadsheetml/2006/main" name="DadosExternos_182" connectionId="272" autoFormatId="16" applyNumberFormats="0" applyBorderFormats="0" applyFontFormats="1" applyPatternFormats="1" applyAlignmentFormats="0" applyWidthHeightFormats="0"/>
</file>

<file path=xl/queryTables/queryTable3694.xml><?xml version="1.0" encoding="utf-8"?>
<queryTable xmlns="http://schemas.openxmlformats.org/spreadsheetml/2006/main" name="ExternalData_1697" connectionId="1965" autoFormatId="16" applyNumberFormats="0" applyBorderFormats="0" applyFontFormats="1" applyPatternFormats="1" applyAlignmentFormats="0" applyWidthHeightFormats="0"/>
</file>

<file path=xl/queryTables/queryTable3695.xml><?xml version="1.0" encoding="utf-8"?>
<queryTable xmlns="http://schemas.openxmlformats.org/spreadsheetml/2006/main" name="DadosExternos_884" connectionId="1050" autoFormatId="16" applyNumberFormats="0" applyBorderFormats="0" applyFontFormats="1" applyPatternFormats="1" applyAlignmentFormats="0" applyWidthHeightFormats="0"/>
</file>

<file path=xl/queryTables/queryTable3696.xml><?xml version="1.0" encoding="utf-8"?>
<queryTable xmlns="http://schemas.openxmlformats.org/spreadsheetml/2006/main" name="DatiEsterni_21" connectionId="4102" autoFormatId="16" applyNumberFormats="0" applyBorderFormats="0" applyFontFormats="1" applyPatternFormats="1" applyAlignmentFormats="0" applyWidthHeightFormats="0"/>
</file>

<file path=xl/queryTables/queryTable3697.xml><?xml version="1.0" encoding="utf-8"?>
<queryTable xmlns="http://schemas.openxmlformats.org/spreadsheetml/2006/main" name="ExternalData_1988" connectionId="2288" autoFormatId="16" applyNumberFormats="0" applyBorderFormats="0" applyFontFormats="1" applyPatternFormats="1" applyAlignmentFormats="0" applyWidthHeightFormats="0"/>
</file>

<file path=xl/queryTables/queryTable3698.xml><?xml version="1.0" encoding="utf-8"?>
<queryTable xmlns="http://schemas.openxmlformats.org/spreadsheetml/2006/main" name="ExternalData_87" connectionId="3933" autoFormatId="16" applyNumberFormats="0" applyBorderFormats="0" applyFontFormats="1" applyPatternFormats="1" applyAlignmentFormats="0" applyWidthHeightFormats="0"/>
</file>

<file path=xl/queryTables/queryTable3699.xml><?xml version="1.0" encoding="utf-8"?>
<queryTable xmlns="http://schemas.openxmlformats.org/spreadsheetml/2006/main" name="ExternalData_456" connectionId="3484" autoFormatId="16" applyNumberFormats="0" applyBorderFormats="0" applyFontFormats="1" applyPatternFormats="1" applyAlignmentFormats="0" applyWidthHeightFormats="0"/>
</file>

<file path=xl/queryTables/queryTable3700.xml><?xml version="1.0" encoding="utf-8"?>
<queryTable xmlns="http://schemas.openxmlformats.org/spreadsheetml/2006/main" name="DadosExternos_90" connectionId="969" autoFormatId="16" applyNumberFormats="0" applyBorderFormats="0" applyFontFormats="1" applyPatternFormats="1" applyAlignmentFormats="0" applyWidthHeightFormats="0"/>
</file>

<file path=xl/queryTables/queryTable3701.xml><?xml version="1.0" encoding="utf-8"?>
<queryTable xmlns="http://schemas.openxmlformats.org/spreadsheetml/2006/main" name="DadosExternos_798" connectionId="954" autoFormatId="16" applyNumberFormats="0" applyBorderFormats="0" applyFontFormats="1" applyPatternFormats="1" applyAlignmentFormats="0" applyWidthHeightFormats="0"/>
</file>

<file path=xl/queryTables/queryTable3702.xml><?xml version="1.0" encoding="utf-8"?>
<queryTable xmlns="http://schemas.openxmlformats.org/spreadsheetml/2006/main" name="ExternalData_626" connectionId="3673" autoFormatId="16" applyNumberFormats="0" applyBorderFormats="0" applyFontFormats="1" applyPatternFormats="1" applyAlignmentFormats="0" applyWidthHeightFormats="0"/>
</file>

<file path=xl/queryTables/queryTable3703.xml><?xml version="1.0" encoding="utf-8"?>
<queryTable xmlns="http://schemas.openxmlformats.org/spreadsheetml/2006/main" name="ExternalData_496" connectionId="3528" autoFormatId="16" applyNumberFormats="0" applyBorderFormats="0" applyFontFormats="1" applyPatternFormats="1" applyAlignmentFormats="0" applyWidthHeightFormats="0"/>
</file>

<file path=xl/queryTables/queryTable3704.xml><?xml version="1.0" encoding="utf-8"?>
<queryTable xmlns="http://schemas.openxmlformats.org/spreadsheetml/2006/main" name="ExternalData_559" connectionId="3598" autoFormatId="16" applyNumberFormats="0" applyBorderFormats="0" applyFontFormats="1" applyPatternFormats="1" applyAlignmentFormats="0" applyWidthHeightFormats="0"/>
</file>

<file path=xl/queryTables/queryTable3705.xml><?xml version="1.0" encoding="utf-8"?>
<queryTable xmlns="http://schemas.openxmlformats.org/spreadsheetml/2006/main" name="ExternalData_1784" connectionId="2062" autoFormatId="16" applyNumberFormats="0" applyBorderFormats="0" applyFontFormats="1" applyPatternFormats="1" applyAlignmentFormats="0" applyWidthHeightFormats="0"/>
</file>

<file path=xl/queryTables/queryTable3706.xml><?xml version="1.0" encoding="utf-8"?>
<queryTable xmlns="http://schemas.openxmlformats.org/spreadsheetml/2006/main" name="DadosExternos_603" connectionId="738" autoFormatId="16" applyNumberFormats="0" applyBorderFormats="0" applyFontFormats="1" applyPatternFormats="1" applyAlignmentFormats="0" applyWidthHeightFormats="0"/>
</file>

<file path=xl/queryTables/queryTable3707.xml><?xml version="1.0" encoding="utf-8"?>
<queryTable xmlns="http://schemas.openxmlformats.org/spreadsheetml/2006/main" name="ExternalData_2305" connectionId="2642" autoFormatId="16" applyNumberFormats="0" applyBorderFormats="0" applyFontFormats="1" applyPatternFormats="1" applyAlignmentFormats="0" applyWidthHeightFormats="0"/>
</file>

<file path=xl/queryTables/queryTable3708.xml><?xml version="1.0" encoding="utf-8"?>
<queryTable xmlns="http://schemas.openxmlformats.org/spreadsheetml/2006/main" name="ExternalData_1368" connectionId="1600" autoFormatId="16" applyNumberFormats="0" applyBorderFormats="0" applyFontFormats="1" applyPatternFormats="1" applyAlignmentFormats="0" applyWidthHeightFormats="0"/>
</file>

<file path=xl/queryTables/queryTable3709.xml><?xml version="1.0" encoding="utf-8"?>
<queryTable xmlns="http://schemas.openxmlformats.org/spreadsheetml/2006/main" name="DadosExternos_251" connectionId="349" autoFormatId="16" applyNumberFormats="0" applyBorderFormats="0" applyFontFormats="1" applyPatternFormats="1" applyAlignmentFormats="0" applyWidthHeightFormats="0"/>
</file>

<file path=xl/queryTables/queryTable3710.xml><?xml version="1.0" encoding="utf-8"?>
<queryTable xmlns="http://schemas.openxmlformats.org/spreadsheetml/2006/main" name="DadosExternos_838" connectionId="999" autoFormatId="16" applyNumberFormats="0" applyBorderFormats="0" applyFontFormats="1" applyPatternFormats="1" applyAlignmentFormats="0" applyWidthHeightFormats="0"/>
</file>

<file path=xl/queryTables/queryTable3711.xml><?xml version="1.0" encoding="utf-8"?>
<queryTable xmlns="http://schemas.openxmlformats.org/spreadsheetml/2006/main" name="DadosExternos_957" connectionId="1131" autoFormatId="16" applyNumberFormats="0" applyBorderFormats="0" applyFontFormats="1" applyPatternFormats="1" applyAlignmentFormats="0" applyWidthHeightFormats="0"/>
</file>

<file path=xl/queryTables/queryTable3712.xml><?xml version="1.0" encoding="utf-8"?>
<queryTable xmlns="http://schemas.openxmlformats.org/spreadsheetml/2006/main" name="ExternalData_203" connectionId="2326" autoFormatId="16" applyNumberFormats="0" applyBorderFormats="0" applyFontFormats="1" applyPatternFormats="1" applyAlignmentFormats="0" applyWidthHeightFormats="0"/>
</file>

<file path=xl/queryTables/queryTable3713.xml><?xml version="1.0" encoding="utf-8"?>
<queryTable xmlns="http://schemas.openxmlformats.org/spreadsheetml/2006/main" name="ExternalData_430" connectionId="3455" autoFormatId="16" applyNumberFormats="0" applyBorderFormats="0" applyFontFormats="1" applyPatternFormats="1" applyAlignmentFormats="0" applyWidthHeightFormats="0"/>
</file>

<file path=xl/queryTables/queryTable3714.xml><?xml version="1.0" encoding="utf-8"?>
<queryTable xmlns="http://schemas.openxmlformats.org/spreadsheetml/2006/main" name="ExternalData_1678" connectionId="1944" autoFormatId="16" applyNumberFormats="0" applyBorderFormats="0" applyFontFormats="1" applyPatternFormats="1" applyAlignmentFormats="0" applyWidthHeightFormats="0"/>
</file>

<file path=xl/queryTables/queryTable3715.xml><?xml version="1.0" encoding="utf-8"?>
<queryTable xmlns="http://schemas.openxmlformats.org/spreadsheetml/2006/main" name="ExternalData_1863" connectionId="2150" autoFormatId="16" applyNumberFormats="0" applyBorderFormats="0" applyFontFormats="1" applyPatternFormats="1" applyAlignmentFormats="0" applyWidthHeightFormats="0"/>
</file>

<file path=xl/queryTables/queryTable3716.xml><?xml version="1.0" encoding="utf-8"?>
<queryTable xmlns="http://schemas.openxmlformats.org/spreadsheetml/2006/main" name="DadosExternos_823" connectionId="983" autoFormatId="16" applyNumberFormats="0" applyBorderFormats="0" applyFontFormats="1" applyPatternFormats="1" applyAlignmentFormats="0" applyWidthHeightFormats="0"/>
</file>

<file path=xl/queryTables/queryTable3717.xml><?xml version="1.0" encoding="utf-8"?>
<queryTable xmlns="http://schemas.openxmlformats.org/spreadsheetml/2006/main" name="DadosExternos_168" connectionId="256" autoFormatId="16" applyNumberFormats="0" applyBorderFormats="0" applyFontFormats="1" applyPatternFormats="1" applyAlignmentFormats="0" applyWidthHeightFormats="0"/>
</file>

<file path=xl/queryTables/queryTable3718.xml><?xml version="1.0" encoding="utf-8"?>
<queryTable xmlns="http://schemas.openxmlformats.org/spreadsheetml/2006/main" name="DadosExternos_351" connectionId="460" autoFormatId="16" applyNumberFormats="0" applyBorderFormats="0" applyFontFormats="1" applyPatternFormats="1" applyAlignmentFormats="0" applyWidthHeightFormats="0"/>
</file>

<file path=xl/queryTables/queryTable3719.xml><?xml version="1.0" encoding="utf-8"?>
<queryTable xmlns="http://schemas.openxmlformats.org/spreadsheetml/2006/main" name="DatiEsterni_13" connectionId="4093" autoFormatId="16" applyNumberFormats="0" applyBorderFormats="0" applyFontFormats="1" applyPatternFormats="1" applyAlignmentFormats="0" applyWidthHeightFormats="0"/>
</file>

<file path=xl/queryTables/queryTable3720.xml><?xml version="1.0" encoding="utf-8"?>
<queryTable xmlns="http://schemas.openxmlformats.org/spreadsheetml/2006/main" name="ExternalData_2045" connectionId="2353" autoFormatId="16" applyNumberFormats="0" applyBorderFormats="0" applyFontFormats="1" applyPatternFormats="1" applyAlignmentFormats="0" applyWidthHeightFormats="0"/>
</file>

<file path=xl/queryTables/queryTable3721.xml><?xml version="1.0" encoding="utf-8"?>
<queryTable xmlns="http://schemas.openxmlformats.org/spreadsheetml/2006/main" name="DadosExternos_523" connectionId="650" autoFormatId="16" applyNumberFormats="0" applyBorderFormats="0" applyFontFormats="1" applyPatternFormats="1" applyAlignmentFormats="0" applyWidthHeightFormats="0"/>
</file>

<file path=xl/queryTables/queryTable3722.xml><?xml version="1.0" encoding="utf-8"?>
<queryTable xmlns="http://schemas.openxmlformats.org/spreadsheetml/2006/main" name="DadosExternos_1082" connectionId="91" autoFormatId="16" applyNumberFormats="0" applyBorderFormats="0" applyFontFormats="1" applyPatternFormats="1" applyAlignmentFormats="0" applyWidthHeightFormats="0"/>
</file>

<file path=xl/queryTables/queryTable3723.xml><?xml version="1.0" encoding="utf-8"?>
<queryTable xmlns="http://schemas.openxmlformats.org/spreadsheetml/2006/main" name="ExternalData_1127" connectionId="1333" autoFormatId="16" applyNumberFormats="0" applyBorderFormats="0" applyFontFormats="1" applyPatternFormats="1" applyAlignmentFormats="0" applyWidthHeightFormats="0"/>
</file>

<file path=xl/queryTables/queryTable3724.xml><?xml version="1.0" encoding="utf-8"?>
<queryTable xmlns="http://schemas.openxmlformats.org/spreadsheetml/2006/main" name="ExternalData_2148" connectionId="2467" autoFormatId="16" applyNumberFormats="0" applyBorderFormats="0" applyFontFormats="1" applyPatternFormats="1" applyAlignmentFormats="0" applyWidthHeightFormats="0"/>
</file>

<file path=xl/queryTables/queryTable3725.xml><?xml version="1.0" encoding="utf-8"?>
<queryTable xmlns="http://schemas.openxmlformats.org/spreadsheetml/2006/main" name="DadosExternos_992" connectionId="1170" autoFormatId="16" applyNumberFormats="0" applyBorderFormats="0" applyFontFormats="1" applyPatternFormats="1" applyAlignmentFormats="0" applyWidthHeightFormats="0"/>
</file>

<file path=xl/queryTables/queryTable3726.xml><?xml version="1.0" encoding="utf-8"?>
<queryTable xmlns="http://schemas.openxmlformats.org/spreadsheetml/2006/main" name="ExternalData_362" connectionId="3380" autoFormatId="16" applyNumberFormats="0" applyBorderFormats="0" applyFontFormats="1" applyPatternFormats="1" applyAlignmentFormats="0" applyWidthHeightFormats="0"/>
</file>

<file path=xl/queryTables/queryTable3727.xml><?xml version="1.0" encoding="utf-8"?>
<queryTable xmlns="http://schemas.openxmlformats.org/spreadsheetml/2006/main" name="ExternalData_2243" connectionId="2573" autoFormatId="16" applyNumberFormats="0" applyBorderFormats="0" applyFontFormats="1" applyPatternFormats="1" applyAlignmentFormats="0" applyWidthHeightFormats="0"/>
</file>

<file path=xl/queryTables/queryTable3728.xml><?xml version="1.0" encoding="utf-8"?>
<queryTable xmlns="http://schemas.openxmlformats.org/spreadsheetml/2006/main" name="DadosExternos_1109" connectionId="120" autoFormatId="16" applyNumberFormats="0" applyBorderFormats="0" applyFontFormats="1" applyPatternFormats="1" applyAlignmentFormats="0" applyWidthHeightFormats="0"/>
</file>

<file path=xl/queryTables/queryTable3729.xml><?xml version="1.0" encoding="utf-8"?>
<queryTable xmlns="http://schemas.openxmlformats.org/spreadsheetml/2006/main" name="ExternalData_1856" connectionId="2142" autoFormatId="16" applyNumberFormats="0" applyBorderFormats="0" applyFontFormats="1" applyPatternFormats="1" applyAlignmentFormats="0" applyWidthHeightFormats="0"/>
</file>

<file path=xl/queryTables/queryTable3730.xml><?xml version="1.0" encoding="utf-8"?>
<queryTable xmlns="http://schemas.openxmlformats.org/spreadsheetml/2006/main" name="ExternalData_2294" connectionId="2629" autoFormatId="16" applyNumberFormats="0" applyBorderFormats="0" applyFontFormats="1" applyPatternFormats="1" applyAlignmentFormats="0" applyWidthHeightFormats="0"/>
</file>

<file path=xl/queryTables/queryTable3731.xml><?xml version="1.0" encoding="utf-8"?>
<queryTable xmlns="http://schemas.openxmlformats.org/spreadsheetml/2006/main" name="ExternalData_1263" connectionId="1484" autoFormatId="16" applyNumberFormats="0" applyBorderFormats="0" applyFontFormats="1" applyPatternFormats="1" applyAlignmentFormats="0" applyWidthHeightFormats="0"/>
</file>

<file path=xl/queryTables/queryTable3732.xml><?xml version="1.0" encoding="utf-8"?>
<queryTable xmlns="http://schemas.openxmlformats.org/spreadsheetml/2006/main" name="DadosExternos_103" connectionId="1113" autoFormatId="16" applyNumberFormats="0" applyBorderFormats="0" applyFontFormats="1" applyPatternFormats="1" applyAlignmentFormats="0" applyWidthHeightFormats="0"/>
</file>

<file path=xl/queryTables/queryTable3733.xml><?xml version="1.0" encoding="utf-8"?>
<queryTable xmlns="http://schemas.openxmlformats.org/spreadsheetml/2006/main" name="ExternalData_464" connectionId="3493" autoFormatId="16" applyNumberFormats="0" applyBorderFormats="0" applyFontFormats="1" applyPatternFormats="1" applyAlignmentFormats="0" applyWidthHeightFormats="0"/>
</file>

<file path=xl/queryTables/queryTable3734.xml><?xml version="1.0" encoding="utf-8"?>
<queryTable xmlns="http://schemas.openxmlformats.org/spreadsheetml/2006/main" name="DadosExternos_266" connectionId="365" autoFormatId="16" applyNumberFormats="0" applyBorderFormats="0" applyFontFormats="1" applyPatternFormats="1" applyAlignmentFormats="0" applyWidthHeightFormats="0"/>
</file>

<file path=xl/queryTables/queryTable3735.xml><?xml version="1.0" encoding="utf-8"?>
<queryTable xmlns="http://schemas.openxmlformats.org/spreadsheetml/2006/main" name="ExternalData_135" connectionId="1570" autoFormatId="16" applyNumberFormats="0" applyBorderFormats="0" applyFontFormats="1" applyPatternFormats="1" applyAlignmentFormats="0" applyWidthHeightFormats="0"/>
</file>

<file path=xl/queryTables/queryTable3736.xml><?xml version="1.0" encoding="utf-8"?>
<queryTable xmlns="http://schemas.openxmlformats.org/spreadsheetml/2006/main" name="DadosExternos_922" connectionId="1093" autoFormatId="16" applyNumberFormats="0" applyBorderFormats="0" applyFontFormats="1" applyPatternFormats="1" applyAlignmentFormats="0" applyWidthHeightFormats="0"/>
</file>

<file path=xl/queryTables/queryTable3737.xml><?xml version="1.0" encoding="utf-8"?>
<queryTable xmlns="http://schemas.openxmlformats.org/spreadsheetml/2006/main" name="ExternalData_2612" connectionId="2983" autoFormatId="16" applyNumberFormats="0" applyBorderFormats="0" applyFontFormats="1" applyPatternFormats="1" applyAlignmentFormats="0" applyWidthHeightFormats="0"/>
</file>

<file path=xl/queryTables/queryTable3738.xml><?xml version="1.0" encoding="utf-8"?>
<queryTable xmlns="http://schemas.openxmlformats.org/spreadsheetml/2006/main" name="ExternalData_1404" connectionId="1641" autoFormatId="16" applyNumberFormats="0" applyBorderFormats="0" applyFontFormats="1" applyPatternFormats="1" applyAlignmentFormats="0" applyWidthHeightFormats="0"/>
</file>

<file path=xl/queryTables/queryTable3739.xml><?xml version="1.0" encoding="utf-8"?>
<queryTable xmlns="http://schemas.openxmlformats.org/spreadsheetml/2006/main" name="ExternalData_1055" connectionId="1253" autoFormatId="16" applyNumberFormats="0" applyBorderFormats="0" applyFontFormats="1" applyPatternFormats="1" applyAlignmentFormats="0" applyWidthHeightFormats="0"/>
</file>

<file path=xl/queryTables/queryTable3740.xml><?xml version="1.0" encoding="utf-8"?>
<queryTable xmlns="http://schemas.openxmlformats.org/spreadsheetml/2006/main" name="DadosExternos_709" connectionId="855" autoFormatId="16" applyNumberFormats="0" applyBorderFormats="0" applyFontFormats="1" applyPatternFormats="1" applyAlignmentFormats="0" applyWidthHeightFormats="0"/>
</file>

<file path=xl/queryTables/queryTable3741.xml><?xml version="1.0" encoding="utf-8"?>
<queryTable xmlns="http://schemas.openxmlformats.org/spreadsheetml/2006/main" name="ExternalData_89" connectionId="3955" autoFormatId="16" applyNumberFormats="0" applyBorderFormats="0" applyFontFormats="1" applyPatternFormats="1" applyAlignmentFormats="0" applyWidthHeightFormats="0"/>
</file>

<file path=xl/queryTables/queryTable3742.xml><?xml version="1.0" encoding="utf-8"?>
<queryTable xmlns="http://schemas.openxmlformats.org/spreadsheetml/2006/main" name="DadosExternos_293" connectionId="395" autoFormatId="16" applyNumberFormats="0" applyBorderFormats="0" applyFontFormats="1" applyPatternFormats="1" applyAlignmentFormats="0" applyWidthHeightFormats="0"/>
</file>

<file path=xl/queryTables/queryTable3743.xml><?xml version="1.0" encoding="utf-8"?>
<queryTable xmlns="http://schemas.openxmlformats.org/spreadsheetml/2006/main" name="ExternalData_759" connectionId="3820" autoFormatId="16" applyNumberFormats="0" applyBorderFormats="0" applyFontFormats="1" applyPatternFormats="1" applyAlignmentFormats="0" applyWidthHeightFormats="0"/>
</file>

<file path=xl/queryTables/queryTable3744.xml><?xml version="1.0" encoding="utf-8"?>
<queryTable xmlns="http://schemas.openxmlformats.org/spreadsheetml/2006/main" name="ExternalData_1453" connectionId="1695" autoFormatId="16" applyNumberFormats="0" applyBorderFormats="0" applyFontFormats="1" applyPatternFormats="1" applyAlignmentFormats="0" applyWidthHeightFormats="0"/>
</file>

<file path=xl/queryTables/queryTable3745.xml><?xml version="1.0" encoding="utf-8"?>
<queryTable xmlns="http://schemas.openxmlformats.org/spreadsheetml/2006/main" name="ExternalData_312" connectionId="3325" autoFormatId="16" applyNumberFormats="0" applyBorderFormats="0" applyFontFormats="1" applyPatternFormats="1" applyAlignmentFormats="0" applyWidthHeightFormats="0"/>
</file>

<file path=xl/queryTables/queryTable3746.xml><?xml version="1.0" encoding="utf-8"?>
<queryTable xmlns="http://schemas.openxmlformats.org/spreadsheetml/2006/main" name="ExternalData_1646" connectionId="1909" autoFormatId="16" applyNumberFormats="0" applyBorderFormats="0" applyFontFormats="1" applyPatternFormats="1" applyAlignmentFormats="0" applyWidthHeightFormats="0"/>
</file>

<file path=xl/queryTables/queryTable3747.xml><?xml version="1.0" encoding="utf-8"?>
<queryTable xmlns="http://schemas.openxmlformats.org/spreadsheetml/2006/main" name="DadosExternos_551" connectionId="681" autoFormatId="16" applyNumberFormats="0" applyBorderFormats="0" applyFontFormats="1" applyPatternFormats="1" applyAlignmentFormats="0" applyWidthHeightFormats="0"/>
</file>

<file path=xl/queryTables/queryTable3748.xml><?xml version="1.0" encoding="utf-8"?>
<queryTable xmlns="http://schemas.openxmlformats.org/spreadsheetml/2006/main" name="ExternalData_2714" connectionId="3096" autoFormatId="16" applyNumberFormats="0" applyBorderFormats="0" applyFontFormats="1" applyPatternFormats="1" applyAlignmentFormats="0" applyWidthHeightFormats="0"/>
</file>

<file path=xl/queryTables/queryTable3749.xml><?xml version="1.0" encoding="utf-8"?>
<queryTable xmlns="http://schemas.openxmlformats.org/spreadsheetml/2006/main" name="ExternalData_1900" connectionId="2190" autoFormatId="16" applyNumberFormats="0" applyBorderFormats="0" applyFontFormats="1" applyPatternFormats="1" applyAlignmentFormats="0" applyWidthHeightFormats="0"/>
</file>

<file path=xl/queryTables/queryTable3750.xml><?xml version="1.0" encoding="utf-8"?>
<queryTable xmlns="http://schemas.openxmlformats.org/spreadsheetml/2006/main" name="ExternalData_1729" connectionId="2001" autoFormatId="16" applyNumberFormats="0" applyBorderFormats="0" applyFontFormats="1" applyPatternFormats="1" applyAlignmentFormats="0" applyWidthHeightFormats="0"/>
</file>

<file path=xl/queryTables/queryTable3751.xml><?xml version="1.0" encoding="utf-8"?>
<queryTable xmlns="http://schemas.openxmlformats.org/spreadsheetml/2006/main" name="ExternalData_1417" connectionId="1655" autoFormatId="16" applyNumberFormats="0" applyBorderFormats="0" applyFontFormats="1" applyPatternFormats="1" applyAlignmentFormats="0" applyWidthHeightFormats="0"/>
</file>

<file path=xl/queryTables/queryTable3752.xml><?xml version="1.0" encoding="utf-8"?>
<queryTable xmlns="http://schemas.openxmlformats.org/spreadsheetml/2006/main" name="ExternalData_775" connectionId="3838" autoFormatId="16" applyNumberFormats="0" applyBorderFormats="0" applyFontFormats="1" applyPatternFormats="1" applyAlignmentFormats="0" applyWidthHeightFormats="0"/>
</file>

<file path=xl/queryTables/queryTable3753.xml><?xml version="1.0" encoding="utf-8"?>
<queryTable xmlns="http://schemas.openxmlformats.org/spreadsheetml/2006/main" name="DadosExternos_304" connectionId="407" autoFormatId="16" applyNumberFormats="0" applyBorderFormats="0" applyFontFormats="1" applyPatternFormats="1" applyAlignmentFormats="0" applyWidthHeightFormats="0"/>
</file>

<file path=xl/queryTables/queryTable3754.xml><?xml version="1.0" encoding="utf-8"?>
<queryTable xmlns="http://schemas.openxmlformats.org/spreadsheetml/2006/main" name="ExternalData_1159" connectionId="1368" autoFormatId="16" applyNumberFormats="0" applyBorderFormats="0" applyFontFormats="1" applyPatternFormats="1" applyAlignmentFormats="0" applyWidthHeightFormats="0"/>
</file>

<file path=xl/queryTables/queryTable3755.xml><?xml version="1.0" encoding="utf-8"?>
<queryTable xmlns="http://schemas.openxmlformats.org/spreadsheetml/2006/main" name="ExternalData_798" connectionId="3863" autoFormatId="16" applyNumberFormats="0" applyBorderFormats="0" applyFontFormats="1" applyPatternFormats="1" applyAlignmentFormats="0" applyWidthHeightFormats="0"/>
</file>

<file path=xl/queryTables/queryTable3756.xml><?xml version="1.0" encoding="utf-8"?>
<queryTable xmlns="http://schemas.openxmlformats.org/spreadsheetml/2006/main" name="ExternalData_644" connectionId="3693" autoFormatId="16" applyNumberFormats="0" applyBorderFormats="0" applyFontFormats="1" applyPatternFormats="1" applyAlignmentFormats="0" applyWidthHeightFormats="0"/>
</file>

<file path=xl/queryTables/queryTable3757.xml><?xml version="1.0" encoding="utf-8"?>
<queryTable xmlns="http://schemas.openxmlformats.org/spreadsheetml/2006/main" name="ExternalData_927" connectionId="4007" autoFormatId="16" applyNumberFormats="0" applyBorderFormats="0" applyFontFormats="1" applyPatternFormats="1" applyAlignmentFormats="0" applyWidthHeightFormats="0"/>
</file>

<file path=xl/queryTables/queryTable3758.xml><?xml version="1.0" encoding="utf-8"?>
<queryTable xmlns="http://schemas.openxmlformats.org/spreadsheetml/2006/main" name="DadosExternos_636" connectionId="775" autoFormatId="16" applyNumberFormats="0" applyBorderFormats="0" applyFontFormats="1" applyPatternFormats="1" applyAlignmentFormats="0" applyWidthHeightFormats="0"/>
</file>

<file path=xl/queryTables/queryTable3759.xml><?xml version="1.0" encoding="utf-8"?>
<queryTable xmlns="http://schemas.openxmlformats.org/spreadsheetml/2006/main" name="DadosExternos_673" connectionId="816" autoFormatId="16" applyNumberFormats="0" applyBorderFormats="0" applyFontFormats="1" applyPatternFormats="1" applyAlignmentFormats="0" applyWidthHeightFormats="0"/>
</file>

<file path=xl/queryTables/queryTable3760.xml><?xml version="1.0" encoding="utf-8"?>
<queryTable xmlns="http://schemas.openxmlformats.org/spreadsheetml/2006/main" name="ExternalData_2659" connectionId="3034" autoFormatId="16" applyNumberFormats="0" applyBorderFormats="0" applyFontFormats="1" applyPatternFormats="1" applyAlignmentFormats="0" applyWidthHeightFormats="0"/>
</file>

<file path=xl/queryTables/queryTable3761.xml><?xml version="1.0" encoding="utf-8"?>
<queryTable xmlns="http://schemas.openxmlformats.org/spreadsheetml/2006/main" name="ExternalData_202" connectionId="2315" autoFormatId="16" applyNumberFormats="0" applyBorderFormats="0" applyFontFormats="1" applyPatternFormats="1" applyAlignmentFormats="0" applyWidthHeightFormats="0"/>
</file>

<file path=xl/queryTables/queryTable3762.xml><?xml version="1.0" encoding="utf-8"?>
<queryTable xmlns="http://schemas.openxmlformats.org/spreadsheetml/2006/main" name="ExternalData_2260" connectionId="2591" autoFormatId="16" applyNumberFormats="0" applyBorderFormats="0" applyFontFormats="1" applyPatternFormats="1" applyAlignmentFormats="0" applyWidthHeightFormats="0"/>
</file>

<file path=xl/queryTables/queryTable3763.xml><?xml version="1.0" encoding="utf-8"?>
<queryTable xmlns="http://schemas.openxmlformats.org/spreadsheetml/2006/main" name="ExternalData_465" connectionId="3494" autoFormatId="16" applyNumberFormats="0" applyBorderFormats="0" applyFontFormats="1" applyPatternFormats="1" applyAlignmentFormats="0" applyWidthHeightFormats="0"/>
</file>

<file path=xl/queryTables/queryTable3764.xml><?xml version="1.0" encoding="utf-8"?>
<queryTable xmlns="http://schemas.openxmlformats.org/spreadsheetml/2006/main" name="ExternalData_2268" connectionId="2600" autoFormatId="16" applyNumberFormats="0" applyBorderFormats="0" applyFontFormats="1" applyPatternFormats="1" applyAlignmentFormats="0" applyWidthHeightFormats="0"/>
</file>

<file path=xl/queryTables/queryTable3765.xml><?xml version="1.0" encoding="utf-8"?>
<queryTable xmlns="http://schemas.openxmlformats.org/spreadsheetml/2006/main" name="ExternalData_336" connectionId="3351" autoFormatId="16" applyNumberFormats="0" applyBorderFormats="0" applyFontFormats="1" applyPatternFormats="1" applyAlignmentFormats="0" applyWidthHeightFormats="0"/>
</file>

<file path=xl/queryTables/queryTable3766.xml><?xml version="1.0" encoding="utf-8"?>
<queryTable xmlns="http://schemas.openxmlformats.org/spreadsheetml/2006/main" name="ExternalData_936" connectionId="4017" autoFormatId="16" applyNumberFormats="0" applyBorderFormats="0" applyFontFormats="1" applyPatternFormats="1" applyAlignmentFormats="0" applyWidthHeightFormats="0"/>
</file>

<file path=xl/queryTables/queryTable3767.xml><?xml version="1.0" encoding="utf-8"?>
<queryTable xmlns="http://schemas.openxmlformats.org/spreadsheetml/2006/main" name="ExternalData_2853" connectionId="3250" autoFormatId="16" applyNumberFormats="0" applyBorderFormats="0" applyFontFormats="1" applyPatternFormats="1" applyAlignmentFormats="0" applyWidthHeightFormats="0"/>
</file>

<file path=xl/queryTables/queryTable3768.xml><?xml version="1.0" encoding="utf-8"?>
<queryTable xmlns="http://schemas.openxmlformats.org/spreadsheetml/2006/main" name="ExternalData_1398" connectionId="1633" autoFormatId="16" applyNumberFormats="0" applyBorderFormats="0" applyFontFormats="1" applyPatternFormats="1" applyAlignmentFormats="0" applyWidthHeightFormats="0"/>
</file>

<file path=xl/queryTables/queryTable3769.xml><?xml version="1.0" encoding="utf-8"?>
<queryTable xmlns="http://schemas.openxmlformats.org/spreadsheetml/2006/main" name="ExternalData_104" connectionId="1226" autoFormatId="16" applyNumberFormats="0" applyBorderFormats="0" applyFontFormats="1" applyPatternFormats="1" applyAlignmentFormats="0" applyWidthHeightFormats="0"/>
</file>

<file path=xl/queryTables/queryTable3770.xml><?xml version="1.0" encoding="utf-8"?>
<queryTable xmlns="http://schemas.openxmlformats.org/spreadsheetml/2006/main" name="ExternalData_840" connectionId="3910" autoFormatId="16" applyNumberFormats="0" applyBorderFormats="0" applyFontFormats="1" applyPatternFormats="1" applyAlignmentFormats="0" applyWidthHeightFormats="0"/>
</file>

<file path=xl/queryTables/queryTable3771.xml><?xml version="1.0" encoding="utf-8"?>
<queryTable xmlns="http://schemas.openxmlformats.org/spreadsheetml/2006/main" name="ExternalData_800" connectionId="3865" autoFormatId="16" applyNumberFormats="0" applyBorderFormats="0" applyFontFormats="1" applyPatternFormats="1" applyAlignmentFormats="0" applyWidthHeightFormats="0"/>
</file>

<file path=xl/queryTables/queryTable3772.xml><?xml version="1.0" encoding="utf-8"?>
<queryTable xmlns="http://schemas.openxmlformats.org/spreadsheetml/2006/main" name="ExternalData_898" connectionId="3974" autoFormatId="16" applyNumberFormats="0" applyBorderFormats="0" applyFontFormats="1" applyPatternFormats="1" applyAlignmentFormats="0" applyWidthHeightFormats="0"/>
</file>

<file path=xl/queryTables/queryTable3773.xml><?xml version="1.0" encoding="utf-8"?>
<queryTable xmlns="http://schemas.openxmlformats.org/spreadsheetml/2006/main" name="ExternalData_322" connectionId="3336" autoFormatId="16" applyNumberFormats="0" applyBorderFormats="0" applyFontFormats="1" applyPatternFormats="1" applyAlignmentFormats="0" applyWidthHeightFormats="0"/>
</file>

<file path=xl/queryTables/queryTable3774.xml><?xml version="1.0" encoding="utf-8"?>
<queryTable xmlns="http://schemas.openxmlformats.org/spreadsheetml/2006/main" name="ExternalData_373" connectionId="3392" autoFormatId="16" applyNumberFormats="0" applyBorderFormats="0" applyFontFormats="1" applyPatternFormats="1" applyAlignmentFormats="0" applyWidthHeightFormats="0"/>
</file>

<file path=xl/queryTables/queryTable3775.xml><?xml version="1.0" encoding="utf-8"?>
<queryTable xmlns="http://schemas.openxmlformats.org/spreadsheetml/2006/main" name="DadosExternos_1084" connectionId="93" autoFormatId="16" applyNumberFormats="0" applyBorderFormats="0" applyFontFormats="1" applyPatternFormats="1" applyAlignmentFormats="0" applyWidthHeightFormats="0"/>
</file>

<file path=xl/queryTables/queryTable3776.xml><?xml version="1.0" encoding="utf-8"?>
<queryTable xmlns="http://schemas.openxmlformats.org/spreadsheetml/2006/main" name="DadosExternos_362" connectionId="472" autoFormatId="16" applyNumberFormats="0" applyBorderFormats="0" applyFontFormats="1" applyPatternFormats="1" applyAlignmentFormats="0" applyWidthHeightFormats="0"/>
</file>

<file path=xl/queryTables/queryTable3777.xml><?xml version="1.0" encoding="utf-8"?>
<queryTable xmlns="http://schemas.openxmlformats.org/spreadsheetml/2006/main" name="ExternalData_1963" connectionId="2261" autoFormatId="16" applyNumberFormats="0" applyBorderFormats="0" applyFontFormats="1" applyPatternFormats="1" applyAlignmentFormats="0" applyWidthHeightFormats="0"/>
</file>

<file path=xl/queryTables/queryTable3778.xml><?xml version="1.0" encoding="utf-8"?>
<queryTable xmlns="http://schemas.openxmlformats.org/spreadsheetml/2006/main" name="ExternalData_1508" connectionId="1756" autoFormatId="16" applyNumberFormats="0" applyBorderFormats="0" applyFontFormats="1" applyPatternFormats="1" applyAlignmentFormats="0" applyWidthHeightFormats="0"/>
</file>

<file path=xl/queryTables/queryTable3779.xml><?xml version="1.0" encoding="utf-8"?>
<queryTable xmlns="http://schemas.openxmlformats.org/spreadsheetml/2006/main" name="DadosExternos_299" connectionId="401" autoFormatId="16" applyNumberFormats="0" applyBorderFormats="0" applyFontFormats="1" applyPatternFormats="1" applyAlignmentFormats="0" applyWidthHeightFormats="0"/>
</file>

<file path=xl/queryTables/queryTable3780.xml><?xml version="1.0" encoding="utf-8"?>
<queryTable xmlns="http://schemas.openxmlformats.org/spreadsheetml/2006/main" name="ExternalData_801" connectionId="3868" autoFormatId="16" applyNumberFormats="0" applyBorderFormats="0" applyFontFormats="1" applyPatternFormats="1" applyAlignmentFormats="0" applyWidthHeightFormats="0"/>
</file>

<file path=xl/queryTables/queryTable3781.xml><?xml version="1.0" encoding="utf-8"?>
<queryTable xmlns="http://schemas.openxmlformats.org/spreadsheetml/2006/main" name="ExternalData_1811" connectionId="2093" autoFormatId="16" applyNumberFormats="0" applyBorderFormats="0" applyFontFormats="1" applyPatternFormats="1" applyAlignmentFormats="0" applyWidthHeightFormats="0"/>
</file>

<file path=xl/queryTables/queryTable3782.xml><?xml version="1.0" encoding="utf-8"?>
<queryTable xmlns="http://schemas.openxmlformats.org/spreadsheetml/2006/main" name="ExternalData_2330" connectionId="2669" autoFormatId="16" applyNumberFormats="0" applyBorderFormats="0" applyFontFormats="1" applyPatternFormats="1" applyAlignmentFormats="0" applyWidthHeightFormats="0"/>
</file>

<file path=xl/queryTables/queryTable3783.xml><?xml version="1.0" encoding="utf-8"?>
<queryTable xmlns="http://schemas.openxmlformats.org/spreadsheetml/2006/main" name="ExternalData_883" connectionId="3958" autoFormatId="16" applyNumberFormats="0" applyBorderFormats="0" applyFontFormats="1" applyPatternFormats="1" applyAlignmentFormats="0" applyWidthHeightFormats="0"/>
</file>

<file path=xl/queryTables/queryTable3784.xml><?xml version="1.0" encoding="utf-8"?>
<queryTable xmlns="http://schemas.openxmlformats.org/spreadsheetml/2006/main" name="ExternalData_266" connectionId="3025" autoFormatId="16" applyNumberFormats="0" applyBorderFormats="0" applyFontFormats="1" applyPatternFormats="1" applyAlignmentFormats="0" applyWidthHeightFormats="0"/>
</file>

<file path=xl/queryTables/queryTable3785.xml><?xml version="1.0" encoding="utf-8"?>
<queryTable xmlns="http://schemas.openxmlformats.org/spreadsheetml/2006/main" name="ExternalData_2541" connectionId="2904" autoFormatId="16" applyNumberFormats="0" applyBorderFormats="0" applyFontFormats="1" applyPatternFormats="1" applyAlignmentFormats="0" applyWidthHeightFormats="0"/>
</file>

<file path=xl/queryTables/queryTable3786.xml><?xml version="1.0" encoding="utf-8"?>
<queryTable xmlns="http://schemas.openxmlformats.org/spreadsheetml/2006/main" name="ExternalData_2865" connectionId="3263" autoFormatId="16" applyNumberFormats="0" applyBorderFormats="0" applyFontFormats="1" applyPatternFormats="1" applyAlignmentFormats="0" applyWidthHeightFormats="0"/>
</file>

<file path=xl/queryTables/queryTable3787.xml><?xml version="1.0" encoding="utf-8"?>
<queryTable xmlns="http://schemas.openxmlformats.org/spreadsheetml/2006/main" name="DadosExternos_774" connectionId="928" autoFormatId="16" applyNumberFormats="0" applyBorderFormats="0" applyFontFormats="1" applyPatternFormats="1" applyAlignmentFormats="0" applyWidthHeightFormats="0"/>
</file>

<file path=xl/queryTables/queryTable3788.xml><?xml version="1.0" encoding="utf-8"?>
<queryTable xmlns="http://schemas.openxmlformats.org/spreadsheetml/2006/main" name="ExternalData_101" connectionId="1193" autoFormatId="16" applyNumberFormats="0" applyBorderFormats="0" applyFontFormats="1" applyPatternFormats="1" applyAlignmentFormats="0" applyWidthHeightFormats="0"/>
</file>

<file path=xl/queryTables/queryTable3789.xml><?xml version="1.0" encoding="utf-8"?>
<queryTable xmlns="http://schemas.openxmlformats.org/spreadsheetml/2006/main" name="ExternalData_2134" connectionId="2452" autoFormatId="16" applyNumberFormats="0" applyBorderFormats="0" applyFontFormats="1" applyPatternFormats="1" applyAlignmentFormats="0" applyWidthHeightFormats="0"/>
</file>

<file path=xl/queryTables/queryTable3790.xml><?xml version="1.0" encoding="utf-8"?>
<queryTable xmlns="http://schemas.openxmlformats.org/spreadsheetml/2006/main" name="ExternalData_1169" connectionId="1379" autoFormatId="16" applyNumberFormats="0" applyBorderFormats="0" applyFontFormats="1" applyPatternFormats="1" applyAlignmentFormats="0" applyWidthHeightFormats="0"/>
</file>

<file path=xl/queryTables/queryTable3791.xml><?xml version="1.0" encoding="utf-8"?>
<queryTable xmlns="http://schemas.openxmlformats.org/spreadsheetml/2006/main" name="ExternalData_1503" connectionId="1751" autoFormatId="16" applyNumberFormats="0" applyBorderFormats="0" applyFontFormats="1" applyPatternFormats="1" applyAlignmentFormats="0" applyWidthHeightFormats="0"/>
</file>

<file path=xl/queryTables/queryTable3792.xml><?xml version="1.0" encoding="utf-8"?>
<queryTable xmlns="http://schemas.openxmlformats.org/spreadsheetml/2006/main" name="ExternalData_1107" connectionId="1311" autoFormatId="16" applyNumberFormats="0" applyBorderFormats="0" applyFontFormats="1" applyPatternFormats="1" applyAlignmentFormats="0" applyWidthHeightFormats="0"/>
</file>

<file path=xl/queryTables/queryTable3793.xml><?xml version="1.0" encoding="utf-8"?>
<queryTable xmlns="http://schemas.openxmlformats.org/spreadsheetml/2006/main" name="ExternalData_1111" connectionId="1316" autoFormatId="16" applyNumberFormats="0" applyBorderFormats="0" applyFontFormats="1" applyPatternFormats="1" applyAlignmentFormats="0" applyWidthHeightFormats="0"/>
</file>

<file path=xl/queryTables/queryTable3794.xml><?xml version="1.0" encoding="utf-8"?>
<queryTable xmlns="http://schemas.openxmlformats.org/spreadsheetml/2006/main" name="DadosExternos_1135" connectionId="150" autoFormatId="16" applyNumberFormats="0" applyBorderFormats="0" applyFontFormats="1" applyPatternFormats="1" applyAlignmentFormats="0" applyWidthHeightFormats="0"/>
</file>

<file path=xl/queryTables/queryTable3795.xml><?xml version="1.0" encoding="utf-8"?>
<queryTable xmlns="http://schemas.openxmlformats.org/spreadsheetml/2006/main" name="ExternalData_1198" connectionId="1411" autoFormatId="16" applyNumberFormats="0" applyBorderFormats="0" applyFontFormats="1" applyPatternFormats="1" applyAlignmentFormats="0" applyWidthHeightFormats="0"/>
</file>

<file path=xl/queryTables/queryTable3796.xml><?xml version="1.0" encoding="utf-8"?>
<queryTable xmlns="http://schemas.openxmlformats.org/spreadsheetml/2006/main" name="ExternalData_1892" connectionId="2182" autoFormatId="16" applyNumberFormats="0" applyBorderFormats="0" applyFontFormats="1" applyPatternFormats="1" applyAlignmentFormats="0" applyWidthHeightFormats="0"/>
</file>

<file path=xl/queryTables/queryTable3797.xml><?xml version="1.0" encoding="utf-8"?>
<queryTable xmlns="http://schemas.openxmlformats.org/spreadsheetml/2006/main" name="ExternalData_545" connectionId="3583" autoFormatId="16" applyNumberFormats="0" applyBorderFormats="0" applyFontFormats="1" applyPatternFormats="1" applyAlignmentFormats="0" applyWidthHeightFormats="0"/>
</file>

<file path=xl/queryTables/queryTable3798.xml><?xml version="1.0" encoding="utf-8"?>
<queryTable xmlns="http://schemas.openxmlformats.org/spreadsheetml/2006/main" name="ExternalData_2544" connectionId="2907" autoFormatId="16" applyNumberFormats="0" applyBorderFormats="0" applyFontFormats="1" applyPatternFormats="1" applyAlignmentFormats="0" applyWidthHeightFormats="0"/>
</file>

<file path=xl/queryTables/queryTable3799.xml><?xml version="1.0" encoding="utf-8"?>
<queryTable xmlns="http://schemas.openxmlformats.org/spreadsheetml/2006/main" name="ExternalData_567" connectionId="3607" autoFormatId="16" applyNumberFormats="0" applyBorderFormats="0" applyFontFormats="1" applyPatternFormats="1" applyAlignmentFormats="0" applyWidthHeightFormats="0"/>
</file>

<file path=xl/queryTables/queryTable3800.xml><?xml version="1.0" encoding="utf-8"?>
<queryTable xmlns="http://schemas.openxmlformats.org/spreadsheetml/2006/main" name="DadosExternos_929" connectionId="1100" autoFormatId="16" applyNumberFormats="0" applyBorderFormats="0" applyFontFormats="1" applyPatternFormats="1" applyAlignmentFormats="0" applyWidthHeightFormats="0"/>
</file>

<file path=xl/queryTables/queryTable3801.xml><?xml version="1.0" encoding="utf-8"?>
<queryTable xmlns="http://schemas.openxmlformats.org/spreadsheetml/2006/main" name="ExternalData_2587" connectionId="2954" autoFormatId="16" applyNumberFormats="0" applyBorderFormats="0" applyFontFormats="1" applyPatternFormats="1" applyAlignmentFormats="0" applyWidthHeightFormats="0"/>
</file>

<file path=xl/queryTables/queryTable3802.xml><?xml version="1.0" encoding="utf-8"?>
<queryTable xmlns="http://schemas.openxmlformats.org/spreadsheetml/2006/main" name="ExternalData_2673" connectionId="3050" autoFormatId="16" applyNumberFormats="0" applyBorderFormats="0" applyFontFormats="1" applyPatternFormats="1" applyAlignmentFormats="0" applyWidthHeightFormats="0"/>
</file>

<file path=xl/queryTables/queryTable3803.xml><?xml version="1.0" encoding="utf-8"?>
<queryTable xmlns="http://schemas.openxmlformats.org/spreadsheetml/2006/main" name="DadosExternos_920" connectionId="1090" autoFormatId="16" applyNumberFormats="0" applyBorderFormats="0" applyFontFormats="1" applyPatternFormats="1" applyAlignmentFormats="0" applyWidthHeightFormats="0"/>
</file>

<file path=xl/queryTables/queryTable3804.xml><?xml version="1.0" encoding="utf-8"?>
<queryTable xmlns="http://schemas.openxmlformats.org/spreadsheetml/2006/main" name="DadosExternos_875" connectionId="1040" autoFormatId="16" applyNumberFormats="0" applyBorderFormats="0" applyFontFormats="1" applyPatternFormats="1" applyAlignmentFormats="0" applyWidthHeightFormats="0"/>
</file>

<file path=xl/queryTables/queryTable3805.xml><?xml version="1.0" encoding="utf-8"?>
<queryTable xmlns="http://schemas.openxmlformats.org/spreadsheetml/2006/main" name="ExternalData_2490" connectionId="2846" autoFormatId="16" applyNumberFormats="0" applyBorderFormats="0" applyFontFormats="1" applyPatternFormats="1" applyAlignmentFormats="0" applyWidthHeightFormats="0"/>
</file>

<file path=xl/queryTables/queryTable3806.xml><?xml version="1.0" encoding="utf-8"?>
<queryTable xmlns="http://schemas.openxmlformats.org/spreadsheetml/2006/main" name="DadosExternos_811" connectionId="970" autoFormatId="16" applyNumberFormats="0" applyBorderFormats="0" applyFontFormats="1" applyPatternFormats="1" applyAlignmentFormats="0" applyWidthHeightFormats="0"/>
</file>

<file path=xl/queryTables/queryTable3807.xml><?xml version="1.0" encoding="utf-8"?>
<queryTable xmlns="http://schemas.openxmlformats.org/spreadsheetml/2006/main" name="ExternalData_2039" connectionId="2346" autoFormatId="16" applyNumberFormats="0" applyBorderFormats="0" applyFontFormats="1" applyPatternFormats="1" applyAlignmentFormats="0" applyWidthHeightFormats="0"/>
</file>

<file path=xl/queryTables/queryTable3808.xml><?xml version="1.0" encoding="utf-8"?>
<queryTable xmlns="http://schemas.openxmlformats.org/spreadsheetml/2006/main" name="DadosExternos_676" connectionId="819" autoFormatId="16" applyNumberFormats="0" applyBorderFormats="0" applyFontFormats="1" applyPatternFormats="1" applyAlignmentFormats="0" applyWidthHeightFormats="0"/>
</file>

<file path=xl/queryTables/queryTable3809.xml><?xml version="1.0" encoding="utf-8"?>
<queryTable xmlns="http://schemas.openxmlformats.org/spreadsheetml/2006/main" name="DadosExternos_931" connectionId="1103" autoFormatId="16" applyNumberFormats="0" applyBorderFormats="0" applyFontFormats="1" applyPatternFormats="1" applyAlignmentFormats="0" applyWidthHeightFormats="0"/>
</file>

<file path=xl/queryTables/queryTable3810.xml><?xml version="1.0" encoding="utf-8"?>
<queryTable xmlns="http://schemas.openxmlformats.org/spreadsheetml/2006/main" name="ExternalData_815" connectionId="3883" autoFormatId="16" applyNumberFormats="0" applyBorderFormats="0" applyFontFormats="1" applyPatternFormats="1" applyAlignmentFormats="0" applyWidthHeightFormats="0"/>
</file>

<file path=xl/queryTables/queryTable3811.xml><?xml version="1.0" encoding="utf-8"?>
<queryTable xmlns="http://schemas.openxmlformats.org/spreadsheetml/2006/main" name="ExternalData_29" connectionId="3191" autoFormatId="16" applyNumberFormats="0" applyBorderFormats="0" applyFontFormats="1" applyPatternFormats="1" applyAlignmentFormats="0" applyWidthHeightFormats="0"/>
</file>

<file path=xl/queryTables/queryTable3812.xml><?xml version="1.0" encoding="utf-8"?>
<queryTable xmlns="http://schemas.openxmlformats.org/spreadsheetml/2006/main" name="ExternalData_159" connectionId="1836" autoFormatId="16" applyNumberFormats="0" applyBorderFormats="0" applyFontFormats="1" applyPatternFormats="1" applyAlignmentFormats="0" applyWidthHeightFormats="0"/>
</file>

<file path=xl/queryTables/queryTable3813.xml><?xml version="1.0" encoding="utf-8"?>
<queryTable xmlns="http://schemas.openxmlformats.org/spreadsheetml/2006/main" name="ExternalData_818" connectionId="3886" autoFormatId="16" applyNumberFormats="0" applyBorderFormats="0" applyFontFormats="1" applyPatternFormats="1" applyAlignmentFormats="0" applyWidthHeightFormats="0"/>
</file>

<file path=xl/queryTables/queryTable3814.xml><?xml version="1.0" encoding="utf-8"?>
<queryTable xmlns="http://schemas.openxmlformats.org/spreadsheetml/2006/main" name="ExternalData_94" connectionId="4011" autoFormatId="16" applyNumberFormats="0" applyBorderFormats="0" applyFontFormats="1" applyPatternFormats="1" applyAlignmentFormats="0" applyWidthHeightFormats="0"/>
</file>

<file path=xl/queryTables/queryTable3815.xml><?xml version="1.0" encoding="utf-8"?>
<queryTable xmlns="http://schemas.openxmlformats.org/spreadsheetml/2006/main" name="DadosExternos_232" connectionId="328" autoFormatId="16" applyNumberFormats="0" applyBorderFormats="0" applyFontFormats="1" applyPatternFormats="1" applyAlignmentFormats="0" applyWidthHeightFormats="0"/>
</file>

<file path=xl/queryTables/queryTable3816.xml><?xml version="1.0" encoding="utf-8"?>
<queryTable xmlns="http://schemas.openxmlformats.org/spreadsheetml/2006/main" name="DadosExternos_1022" connectionId="25" autoFormatId="16" applyNumberFormats="0" applyBorderFormats="0" applyFontFormats="1" applyPatternFormats="1" applyAlignmentFormats="0" applyWidthHeightFormats="0"/>
</file>

<file path=xl/queryTables/queryTable3817.xml><?xml version="1.0" encoding="utf-8"?>
<queryTable xmlns="http://schemas.openxmlformats.org/spreadsheetml/2006/main" name="ExternalData_501" connectionId="3535" autoFormatId="16" applyNumberFormats="0" applyBorderFormats="0" applyFontFormats="1" applyPatternFormats="1" applyAlignmentFormats="0" applyWidthHeightFormats="0"/>
</file>

<file path=xl/queryTables/queryTable3818.xml><?xml version="1.0" encoding="utf-8"?>
<queryTable xmlns="http://schemas.openxmlformats.org/spreadsheetml/2006/main" name="ExternalData_2122" connectionId="2439" autoFormatId="16" applyNumberFormats="0" applyBorderFormats="0" applyFontFormats="1" applyPatternFormats="1" applyAlignmentFormats="0" applyWidthHeightFormats="0"/>
</file>

<file path=xl/queryTables/queryTable3819.xml><?xml version="1.0" encoding="utf-8"?>
<queryTable xmlns="http://schemas.openxmlformats.org/spreadsheetml/2006/main" name="DadosExternos_862" connectionId="1026" autoFormatId="16" applyNumberFormats="0" applyBorderFormats="0" applyFontFormats="1" applyPatternFormats="1" applyAlignmentFormats="0" applyWidthHeightFormats="0"/>
</file>

<file path=xl/queryTables/queryTable3820.xml><?xml version="1.0" encoding="utf-8"?>
<queryTable xmlns="http://schemas.openxmlformats.org/spreadsheetml/2006/main" name="DadosExternos_623" connectionId="761" autoFormatId="16" applyNumberFormats="0" applyBorderFormats="0" applyFontFormats="1" applyPatternFormats="1" applyAlignmentFormats="0" applyWidthHeightFormats="0"/>
</file>

<file path=xl/queryTables/queryTable3821.xml><?xml version="1.0" encoding="utf-8"?>
<queryTable xmlns="http://schemas.openxmlformats.org/spreadsheetml/2006/main" name="ExternalData_25" connectionId="2747" autoFormatId="16" applyNumberFormats="0" applyBorderFormats="0" applyFontFormats="1" applyPatternFormats="1" applyAlignmentFormats="0" applyWidthHeightFormats="0"/>
</file>

<file path=xl/queryTables/queryTable3822.xml><?xml version="1.0" encoding="utf-8"?>
<queryTable xmlns="http://schemas.openxmlformats.org/spreadsheetml/2006/main" name="ExternalData_2449" connectionId="2801" autoFormatId="16" applyNumberFormats="0" applyBorderFormats="0" applyFontFormats="1" applyPatternFormats="1" applyAlignmentFormats="0" applyWidthHeightFormats="0"/>
</file>

<file path=xl/queryTables/queryTable3823.xml><?xml version="1.0" encoding="utf-8"?>
<queryTable xmlns="http://schemas.openxmlformats.org/spreadsheetml/2006/main" name="ExternalData_219" connectionId="2503" autoFormatId="16" applyNumberFormats="0" applyBorderFormats="0" applyFontFormats="1" applyPatternFormats="1" applyAlignmentFormats="0" applyWidthHeightFormats="0"/>
</file>

<file path=xl/queryTables/queryTable3824.xml><?xml version="1.0" encoding="utf-8"?>
<queryTable xmlns="http://schemas.openxmlformats.org/spreadsheetml/2006/main" name="ExternalData_1546" connectionId="1798" autoFormatId="16" applyNumberFormats="0" applyBorderFormats="0" applyFontFormats="1" applyPatternFormats="1" applyAlignmentFormats="0" applyWidthHeightFormats="0"/>
</file>

<file path=xl/queryTables/queryTable3825.xml><?xml version="1.0" encoding="utf-8"?>
<queryTable xmlns="http://schemas.openxmlformats.org/spreadsheetml/2006/main" name="ExternalData_1748" connectionId="2022" autoFormatId="16" applyNumberFormats="0" applyBorderFormats="0" applyFontFormats="1" applyPatternFormats="1" applyAlignmentFormats="0" applyWidthHeightFormats="0"/>
</file>

<file path=xl/queryTables/queryTable3826.xml><?xml version="1.0" encoding="utf-8"?>
<queryTable xmlns="http://schemas.openxmlformats.org/spreadsheetml/2006/main" name="ExternalData_1601" connectionId="1860" autoFormatId="16" applyNumberFormats="0" applyBorderFormats="0" applyFontFormats="1" applyPatternFormats="1" applyAlignmentFormats="0" applyWidthHeightFormats="0"/>
</file>

<file path=xl/queryTables/queryTable3827.xml><?xml version="1.0" encoding="utf-8"?>
<queryTable xmlns="http://schemas.openxmlformats.org/spreadsheetml/2006/main" name="ExternalData_2781" connectionId="3170" autoFormatId="16" applyNumberFormats="0" applyBorderFormats="0" applyFontFormats="1" applyPatternFormats="1" applyAlignmentFormats="0" applyWidthHeightFormats="0"/>
</file>

<file path=xl/queryTables/queryTable3828.xml><?xml version="1.0" encoding="utf-8"?>
<queryTable xmlns="http://schemas.openxmlformats.org/spreadsheetml/2006/main" name="ExternalData_1414" connectionId="1652" autoFormatId="16" applyNumberFormats="0" applyBorderFormats="0" applyFontFormats="1" applyPatternFormats="1" applyAlignmentFormats="0" applyWidthHeightFormats="0"/>
</file>

<file path=xl/queryTables/queryTable3829.xml><?xml version="1.0" encoding="utf-8"?>
<queryTable xmlns="http://schemas.openxmlformats.org/spreadsheetml/2006/main" name="ExternalData_1833" connectionId="2117" autoFormatId="16" applyNumberFormats="0" applyBorderFormats="0" applyFontFormats="1" applyPatternFormats="1" applyAlignmentFormats="0" applyWidthHeightFormats="0"/>
</file>

<file path=xl/queryTables/queryTable3830.xml><?xml version="1.0" encoding="utf-8"?>
<queryTable xmlns="http://schemas.openxmlformats.org/spreadsheetml/2006/main" name="DadosExternos_782" connectionId="937" autoFormatId="16" applyNumberFormats="0" applyBorderFormats="0" applyFontFormats="1" applyPatternFormats="1" applyAlignmentFormats="0" applyWidthHeightFormats="0"/>
</file>

<file path=xl/queryTables/queryTable3831.xml><?xml version="1.0" encoding="utf-8"?>
<queryTable xmlns="http://schemas.openxmlformats.org/spreadsheetml/2006/main" name="ExternalData_2627" connectionId="2999" autoFormatId="16" applyNumberFormats="0" applyBorderFormats="0" applyFontFormats="1" applyPatternFormats="1" applyAlignmentFormats="0" applyWidthHeightFormats="0"/>
</file>

<file path=xl/queryTables/queryTable3832.xml><?xml version="1.0" encoding="utf-8"?>
<queryTable xmlns="http://schemas.openxmlformats.org/spreadsheetml/2006/main" name="DadosExternos_218" connectionId="312" autoFormatId="16" applyNumberFormats="0" applyBorderFormats="0" applyFontFormats="1" applyPatternFormats="1" applyAlignmentFormats="0" applyWidthHeightFormats="0"/>
</file>

<file path=xl/queryTables/queryTable3833.xml><?xml version="1.0" encoding="utf-8"?>
<queryTable xmlns="http://schemas.openxmlformats.org/spreadsheetml/2006/main" name="ExternalData_1119" connectionId="1324" autoFormatId="16" applyNumberFormats="0" applyBorderFormats="0" applyFontFormats="1" applyPatternFormats="1" applyAlignmentFormats="0" applyWidthHeightFormats="0"/>
</file>

<file path=xl/queryTables/queryTable3834.xml><?xml version="1.0" encoding="utf-8"?>
<queryTable xmlns="http://schemas.openxmlformats.org/spreadsheetml/2006/main" name="ExternalData_2324" connectionId="2663" autoFormatId="16" applyNumberFormats="0" applyBorderFormats="0" applyFontFormats="1" applyPatternFormats="1" applyAlignmentFormats="0" applyWidthHeightFormats="0"/>
</file>

<file path=xl/queryTables/queryTable3835.xml><?xml version="1.0" encoding="utf-8"?>
<queryTable xmlns="http://schemas.openxmlformats.org/spreadsheetml/2006/main" name="DatiEsterni_1" connectionId="4088" autoFormatId="16" applyNumberFormats="0" applyBorderFormats="0" applyFontFormats="1" applyPatternFormats="1" applyAlignmentFormats="0" applyWidthHeightFormats="0"/>
</file>

<file path=xl/queryTables/queryTable3836.xml><?xml version="1.0" encoding="utf-8"?>
<queryTable xmlns="http://schemas.openxmlformats.org/spreadsheetml/2006/main" name="ExternalData_799" connectionId="3864" autoFormatId="16" applyNumberFormats="0" applyBorderFormats="0" applyFontFormats="1" applyPatternFormats="1" applyAlignmentFormats="0" applyWidthHeightFormats="0"/>
</file>

<file path=xl/queryTables/queryTable3837.xml><?xml version="1.0" encoding="utf-8"?>
<queryTable xmlns="http://schemas.openxmlformats.org/spreadsheetml/2006/main" name="ExternalData_2321" connectionId="2660" autoFormatId="16" applyNumberFormats="0" applyBorderFormats="0" applyFontFormats="1" applyPatternFormats="1" applyAlignmentFormats="0" applyWidthHeightFormats="0"/>
</file>

<file path=xl/queryTables/queryTable3838.xml><?xml version="1.0" encoding="utf-8"?>
<queryTable xmlns="http://schemas.openxmlformats.org/spreadsheetml/2006/main" name="ExternalData_2015" connectionId="2320" autoFormatId="16" applyNumberFormats="0" applyBorderFormats="0" applyFontFormats="1" applyPatternFormats="1" applyAlignmentFormats="0" applyWidthHeightFormats="0"/>
</file>

<file path=xl/queryTables/queryTable3839.xml><?xml version="1.0" encoding="utf-8"?>
<queryTable xmlns="http://schemas.openxmlformats.org/spreadsheetml/2006/main" name="ExternalData_1233" connectionId="1451" autoFormatId="16" applyNumberFormats="0" applyBorderFormats="0" applyFontFormats="1" applyPatternFormats="1" applyAlignmentFormats="0" applyWidthHeightFormats="0"/>
</file>

<file path=xl/queryTables/queryTable3840.xml><?xml version="1.0" encoding="utf-8"?>
<queryTable xmlns="http://schemas.openxmlformats.org/spreadsheetml/2006/main" name="DadosExternos_1029" connectionId="32" autoFormatId="16" applyNumberFormats="0" applyBorderFormats="0" applyFontFormats="1" applyPatternFormats="1" applyAlignmentFormats="0" applyWidthHeightFormats="0"/>
</file>

<file path=xl/queryTables/queryTable3841.xml><?xml version="1.0" encoding="utf-8"?>
<queryTable xmlns="http://schemas.openxmlformats.org/spreadsheetml/2006/main" name="ExternalData_207" connectionId="2370" autoFormatId="16" applyNumberFormats="0" applyBorderFormats="0" applyFontFormats="1" applyPatternFormats="1" applyAlignmentFormats="0" applyWidthHeightFormats="0"/>
</file>

<file path=xl/queryTables/queryTable3842.xml><?xml version="1.0" encoding="utf-8"?>
<queryTable xmlns="http://schemas.openxmlformats.org/spreadsheetml/2006/main" name="ExternalData_2430" connectionId="2780" autoFormatId="16" applyNumberFormats="0" applyBorderFormats="0" applyFontFormats="1" applyPatternFormats="1" applyAlignmentFormats="0" applyWidthHeightFormats="0"/>
</file>

<file path=xl/queryTables/queryTable3843.xml><?xml version="1.0" encoding="utf-8"?>
<queryTable xmlns="http://schemas.openxmlformats.org/spreadsheetml/2006/main" name="ExternalData_875" connectionId="3949" autoFormatId="16" applyNumberFormats="0" applyBorderFormats="0" applyFontFormats="1" applyPatternFormats="1" applyAlignmentFormats="0" applyWidthHeightFormats="0"/>
</file>

<file path=xl/queryTables/queryTable3844.xml><?xml version="1.0" encoding="utf-8"?>
<queryTable xmlns="http://schemas.openxmlformats.org/spreadsheetml/2006/main" name="ExternalData_625" connectionId="3672" autoFormatId="16" applyNumberFormats="0" applyBorderFormats="0" applyFontFormats="1" applyPatternFormats="1" applyAlignmentFormats="0" applyWidthHeightFormats="0"/>
</file>

<file path=xl/queryTables/queryTable3845.xml><?xml version="1.0" encoding="utf-8"?>
<queryTable xmlns="http://schemas.openxmlformats.org/spreadsheetml/2006/main" name="ExternalData_379" connectionId="3398" autoFormatId="16" applyNumberFormats="0" applyBorderFormats="0" applyFontFormats="1" applyPatternFormats="1" applyAlignmentFormats="0" applyWidthHeightFormats="0"/>
</file>

<file path=xl/queryTables/queryTable3846.xml><?xml version="1.0" encoding="utf-8"?>
<queryTable xmlns="http://schemas.openxmlformats.org/spreadsheetml/2006/main" name="DadosExternos_571" connectionId="703" autoFormatId="16" applyNumberFormats="0" applyBorderFormats="0" applyFontFormats="1" applyPatternFormats="1" applyAlignmentFormats="0" applyWidthHeightFormats="0"/>
</file>

<file path=xl/queryTables/queryTable3847.xml><?xml version="1.0" encoding="utf-8"?>
<queryTable xmlns="http://schemas.openxmlformats.org/spreadsheetml/2006/main" name="ExternalData_2418" connectionId="2767" autoFormatId="16" applyNumberFormats="0" applyBorderFormats="0" applyFontFormats="1" applyPatternFormats="1" applyAlignmentFormats="0" applyWidthHeightFormats="0"/>
</file>

<file path=xl/queryTables/queryTable3848.xml><?xml version="1.0" encoding="utf-8"?>
<queryTable xmlns="http://schemas.openxmlformats.org/spreadsheetml/2006/main" name="ExternalData_316" connectionId="3329" autoFormatId="16" applyNumberFormats="0" applyBorderFormats="0" applyFontFormats="1" applyPatternFormats="1" applyAlignmentFormats="0" applyWidthHeightFormats="0"/>
</file>

<file path=xl/queryTables/queryTable3849.xml><?xml version="1.0" encoding="utf-8"?>
<queryTable xmlns="http://schemas.openxmlformats.org/spreadsheetml/2006/main" name="DadosExternos_882" connectionId="1048" autoFormatId="16" applyNumberFormats="0" applyBorderFormats="0" applyFontFormats="1" applyPatternFormats="1" applyAlignmentFormats="0" applyWidthHeightFormats="0"/>
</file>

<file path=xl/queryTables/queryTable3850.xml><?xml version="1.0" encoding="utf-8"?>
<queryTable xmlns="http://schemas.openxmlformats.org/spreadsheetml/2006/main" name="ExternalData_2751" connectionId="3137" autoFormatId="16" applyNumberFormats="0" applyBorderFormats="0" applyFontFormats="1" applyPatternFormats="1" applyAlignmentFormats="0" applyWidthHeightFormats="0"/>
</file>

<file path=xl/queryTables/queryTable3851.xml><?xml version="1.0" encoding="utf-8"?>
<queryTable xmlns="http://schemas.openxmlformats.org/spreadsheetml/2006/main" name="ExternalData_2747" connectionId="3132" autoFormatId="16" applyNumberFormats="0" applyBorderFormats="0" applyFontFormats="1" applyPatternFormats="1" applyAlignmentFormats="0" applyWidthHeightFormats="0"/>
</file>

<file path=xl/queryTables/queryTable3852.xml><?xml version="1.0" encoding="utf-8"?>
<queryTable xmlns="http://schemas.openxmlformats.org/spreadsheetml/2006/main" name="ExternalData_1941" connectionId="2237" autoFormatId="16" applyNumberFormats="0" applyBorderFormats="0" applyFontFormats="1" applyPatternFormats="1" applyAlignmentFormats="0" applyWidthHeightFormats="0"/>
</file>

<file path=xl/queryTables/queryTable3853.xml><?xml version="1.0" encoding="utf-8"?>
<queryTable xmlns="http://schemas.openxmlformats.org/spreadsheetml/2006/main" name="ExternalData_1262" connectionId="1483" autoFormatId="16" applyNumberFormats="0" applyBorderFormats="0" applyFontFormats="1" applyPatternFormats="1" applyAlignmentFormats="0" applyWidthHeightFormats="0"/>
</file>

<file path=xl/queryTables/queryTable3854.xml><?xml version="1.0" encoding="utf-8"?>
<queryTable xmlns="http://schemas.openxmlformats.org/spreadsheetml/2006/main" name="DadosExternos_991" connectionId="1169" autoFormatId="16" applyNumberFormats="0" applyBorderFormats="0" applyFontFormats="1" applyPatternFormats="1" applyAlignmentFormats="0" applyWidthHeightFormats="0"/>
</file>

<file path=xl/queryTables/queryTable3855.xml><?xml version="1.0" encoding="utf-8"?>
<queryTable xmlns="http://schemas.openxmlformats.org/spreadsheetml/2006/main" name="ExternalData_1813" connectionId="2095" autoFormatId="16" applyNumberFormats="0" applyBorderFormats="0" applyFontFormats="1" applyPatternFormats="1" applyAlignmentFormats="0" applyWidthHeightFormats="0"/>
</file>

<file path=xl/queryTables/queryTable3856.xml><?xml version="1.0" encoding="utf-8"?>
<queryTable xmlns="http://schemas.openxmlformats.org/spreadsheetml/2006/main" name="ExternalData_1222" connectionId="1439" autoFormatId="16" applyNumberFormats="0" applyBorderFormats="0" applyFontFormats="1" applyPatternFormats="1" applyAlignmentFormats="0" applyWidthHeightFormats="0"/>
</file>

<file path=xl/queryTables/queryTable3857.xml><?xml version="1.0" encoding="utf-8"?>
<queryTable xmlns="http://schemas.openxmlformats.org/spreadsheetml/2006/main" name="DadosExternos_907" connectionId="1075" autoFormatId="16" applyNumberFormats="0" applyBorderFormats="0" applyFontFormats="1" applyPatternFormats="1" applyAlignmentFormats="0" applyWidthHeightFormats="0"/>
</file>

<file path=xl/queryTables/queryTable3858.xml><?xml version="1.0" encoding="utf-8"?>
<queryTable xmlns="http://schemas.openxmlformats.org/spreadsheetml/2006/main" name="ExternalData_794" connectionId="3859" autoFormatId="16" applyNumberFormats="0" applyBorderFormats="0" applyFontFormats="1" applyPatternFormats="1" applyAlignmentFormats="0" applyWidthHeightFormats="0"/>
</file>

<file path=xl/queryTables/queryTable3859.xml><?xml version="1.0" encoding="utf-8"?>
<queryTable xmlns="http://schemas.openxmlformats.org/spreadsheetml/2006/main" name="ExternalData_939" connectionId="4020" autoFormatId="16" applyNumberFormats="0" applyBorderFormats="0" applyFontFormats="1" applyPatternFormats="1" applyAlignmentFormats="0" applyWidthHeightFormats="0"/>
</file>

<file path=xl/queryTables/queryTable3860.xml><?xml version="1.0" encoding="utf-8"?>
<queryTable xmlns="http://schemas.openxmlformats.org/spreadsheetml/2006/main" name="ExternalData_1246" connectionId="1465" autoFormatId="16" applyNumberFormats="0" applyBorderFormats="0" applyFontFormats="1" applyPatternFormats="1" applyAlignmentFormats="0" applyWidthHeightFormats="0"/>
</file>

<file path=xl/queryTables/queryTable3861.xml><?xml version="1.0" encoding="utf-8"?>
<queryTable xmlns="http://schemas.openxmlformats.org/spreadsheetml/2006/main" name="ExternalData_2672" connectionId="3049" autoFormatId="16" applyNumberFormats="0" applyBorderFormats="0" applyFontFormats="1" applyPatternFormats="1" applyAlignmentFormats="0" applyWidthHeightFormats="0"/>
</file>

<file path=xl/queryTables/queryTable3862.xml><?xml version="1.0" encoding="utf-8"?>
<queryTable xmlns="http://schemas.openxmlformats.org/spreadsheetml/2006/main" name="ExternalData_1744" connectionId="2018" autoFormatId="16" applyNumberFormats="0" applyBorderFormats="0" applyFontFormats="1" applyPatternFormats="1" applyAlignmentFormats="0" applyWidthHeightFormats="0"/>
</file>

<file path=xl/queryTables/queryTable3863.xml><?xml version="1.0" encoding="utf-8"?>
<queryTable xmlns="http://schemas.openxmlformats.org/spreadsheetml/2006/main" name="ExternalData_121" connectionId="1415" autoFormatId="16" applyNumberFormats="0" applyBorderFormats="0" applyFontFormats="1" applyPatternFormats="1" applyAlignmentFormats="0" applyWidthHeightFormats="0"/>
</file>

<file path=xl/queryTables/queryTable3864.xml><?xml version="1.0" encoding="utf-8"?>
<queryTable xmlns="http://schemas.openxmlformats.org/spreadsheetml/2006/main" name="DadosExternos_1185" connectionId="204" autoFormatId="16" applyNumberFormats="0" applyBorderFormats="0" applyFontFormats="1" applyPatternFormats="1" applyAlignmentFormats="0" applyWidthHeightFormats="0"/>
</file>

<file path=xl/queryTables/queryTable3865.xml><?xml version="1.0" encoding="utf-8"?>
<queryTable xmlns="http://schemas.openxmlformats.org/spreadsheetml/2006/main" name="DadosExternos_793" connectionId="949" autoFormatId="16" applyNumberFormats="0" applyBorderFormats="0" applyFontFormats="1" applyPatternFormats="1" applyAlignmentFormats="0" applyWidthHeightFormats="0"/>
</file>

<file path=xl/queryTables/queryTable3866.xml><?xml version="1.0" encoding="utf-8"?>
<queryTable xmlns="http://schemas.openxmlformats.org/spreadsheetml/2006/main" name="ExternalData_2777" connectionId="3165" autoFormatId="16" applyNumberFormats="0" applyBorderFormats="0" applyFontFormats="1" applyPatternFormats="1" applyAlignmentFormats="0" applyWidthHeightFormats="0"/>
</file>

<file path=xl/queryTables/queryTable3867.xml><?xml version="1.0" encoding="utf-8"?>
<queryTable xmlns="http://schemas.openxmlformats.org/spreadsheetml/2006/main" name="ExternalData_366" connectionId="3384" autoFormatId="16" applyNumberFormats="0" applyBorderFormats="0" applyFontFormats="1" applyPatternFormats="1" applyAlignmentFormats="0" applyWidthHeightFormats="0"/>
</file>

<file path=xl/queryTables/queryTable3868.xml><?xml version="1.0" encoding="utf-8"?>
<queryTable xmlns="http://schemas.openxmlformats.org/spreadsheetml/2006/main" name="ExternalData_769" connectionId="3831" autoFormatId="16" applyNumberFormats="0" applyBorderFormats="0" applyFontFormats="1" applyPatternFormats="1" applyAlignmentFormats="0" applyWidthHeightFormats="0"/>
</file>

<file path=xl/queryTables/queryTable3869.xml><?xml version="1.0" encoding="utf-8"?>
<queryTable xmlns="http://schemas.openxmlformats.org/spreadsheetml/2006/main" name="ExternalData_338" connectionId="3353" autoFormatId="16" applyNumberFormats="0" applyBorderFormats="0" applyFontFormats="1" applyPatternFormats="1" applyAlignmentFormats="0" applyWidthHeightFormats="0"/>
</file>

<file path=xl/queryTables/queryTable3870.xml><?xml version="1.0" encoding="utf-8"?>
<queryTable xmlns="http://schemas.openxmlformats.org/spreadsheetml/2006/main" name="ExternalData_2855" connectionId="3252" autoFormatId="16" applyNumberFormats="0" applyBorderFormats="0" applyFontFormats="1" applyPatternFormats="1" applyAlignmentFormats="0" applyWidthHeightFormats="0"/>
</file>

<file path=xl/queryTables/queryTable3871.xml><?xml version="1.0" encoding="utf-8"?>
<queryTable xmlns="http://schemas.openxmlformats.org/spreadsheetml/2006/main" name="ExternalData_1664" connectionId="1929" autoFormatId="16" applyNumberFormats="0" applyBorderFormats="0" applyFontFormats="1" applyPatternFormats="1" applyAlignmentFormats="0" applyWidthHeightFormats="0"/>
</file>

<file path=xl/queryTables/queryTable3872.xml><?xml version="1.0" encoding="utf-8"?>
<queryTable xmlns="http://schemas.openxmlformats.org/spreadsheetml/2006/main" name="DadosExternos_768" connectionId="921" autoFormatId="16" applyNumberFormats="0" applyBorderFormats="0" applyFontFormats="1" applyPatternFormats="1" applyAlignmentFormats="0" applyWidthHeightFormats="0"/>
</file>

<file path=xl/queryTables/queryTable3873.xml><?xml version="1.0" encoding="utf-8"?>
<queryTable xmlns="http://schemas.openxmlformats.org/spreadsheetml/2006/main" name="DadosExternos_1041" connectionId="46" autoFormatId="16" applyNumberFormats="0" applyBorderFormats="0" applyFontFormats="1" applyPatternFormats="1" applyAlignmentFormats="0" applyWidthHeightFormats="0"/>
</file>

<file path=xl/queryTables/queryTable3874.xml><?xml version="1.0" encoding="utf-8"?>
<queryTable xmlns="http://schemas.openxmlformats.org/spreadsheetml/2006/main" name="ExternalData_1761" connectionId="2037" autoFormatId="16" applyNumberFormats="0" applyBorderFormats="0" applyFontFormats="1" applyPatternFormats="1" applyAlignmentFormats="0" applyWidthHeightFormats="0"/>
</file>

<file path=xl/queryTables/queryTable3875.xml><?xml version="1.0" encoding="utf-8"?>
<queryTable xmlns="http://schemas.openxmlformats.org/spreadsheetml/2006/main" name="ExternalData_1726" connectionId="1998" autoFormatId="16" applyNumberFormats="0" applyBorderFormats="0" applyFontFormats="1" applyPatternFormats="1" applyAlignmentFormats="0" applyWidthHeightFormats="0"/>
</file>

<file path=xl/queryTables/queryTable3876.xml><?xml version="1.0" encoding="utf-8"?>
<queryTable xmlns="http://schemas.openxmlformats.org/spreadsheetml/2006/main" name="ExternalData_987" connectionId="4073" autoFormatId="16" applyNumberFormats="0" applyBorderFormats="0" applyFontFormats="1" applyPatternFormats="1" applyAlignmentFormats="0" applyWidthHeightFormats="0"/>
</file>

<file path=xl/queryTables/queryTable3877.xml><?xml version="1.0" encoding="utf-8"?>
<queryTable xmlns="http://schemas.openxmlformats.org/spreadsheetml/2006/main" name="ExternalData_779" connectionId="3842" autoFormatId="16" applyNumberFormats="0" applyBorderFormats="0" applyFontFormats="1" applyPatternFormats="1" applyAlignmentFormats="0" applyWidthHeightFormats="0"/>
</file>

<file path=xl/queryTables/queryTable3878.xml><?xml version="1.0" encoding="utf-8"?>
<queryTable xmlns="http://schemas.openxmlformats.org/spreadsheetml/2006/main" name="ExternalData_713" connectionId="3770" autoFormatId="16" applyNumberFormats="0" applyBorderFormats="0" applyFontFormats="1" applyPatternFormats="1" applyAlignmentFormats="0" applyWidthHeightFormats="0"/>
</file>

<file path=xl/queryTables/queryTable3879.xml><?xml version="1.0" encoding="utf-8"?>
<queryTable xmlns="http://schemas.openxmlformats.org/spreadsheetml/2006/main" name="ExternalData_2508" connectionId="2867" autoFormatId="16" applyNumberFormats="0" applyBorderFormats="0" applyFontFormats="1" applyPatternFormats="1" applyAlignmentFormats="0" applyWidthHeightFormats="0"/>
</file>

<file path=xl/queryTables/queryTable3880.xml><?xml version="1.0" encoding="utf-8"?>
<queryTable xmlns="http://schemas.openxmlformats.org/spreadsheetml/2006/main" name="DadosExternos_807" connectionId="964" autoFormatId="16" applyNumberFormats="0" applyBorderFormats="0" applyFontFormats="1" applyPatternFormats="1" applyAlignmentFormats="0" applyWidthHeightFormats="0"/>
</file>

<file path=xl/queryTables/queryTable3881.xml><?xml version="1.0" encoding="utf-8"?>
<queryTable xmlns="http://schemas.openxmlformats.org/spreadsheetml/2006/main" name="ExternalData_2091" connectionId="2404" autoFormatId="16" applyNumberFormats="0" applyBorderFormats="0" applyFontFormats="1" applyPatternFormats="1" applyAlignmentFormats="0" applyWidthHeightFormats="0"/>
</file>

<file path=xl/queryTables/queryTable3882.xml><?xml version="1.0" encoding="utf-8"?>
<queryTable xmlns="http://schemas.openxmlformats.org/spreadsheetml/2006/main" name="DadosExternos_984" connectionId="1161" autoFormatId="16" applyNumberFormats="0" applyBorderFormats="0" applyFontFormats="1" applyPatternFormats="1" applyAlignmentFormats="0" applyWidthHeightFormats="0"/>
</file>

<file path=xl/queryTables/queryTable3883.xml><?xml version="1.0" encoding="utf-8"?>
<queryTable xmlns="http://schemas.openxmlformats.org/spreadsheetml/2006/main" name="ExternalData_1394" connectionId="1629" autoFormatId="16" applyNumberFormats="0" applyBorderFormats="0" applyFontFormats="1" applyPatternFormats="1" applyAlignmentFormats="0" applyWidthHeightFormats="0"/>
</file>

<file path=xl/queryTables/queryTable3884.xml><?xml version="1.0" encoding="utf-8"?>
<queryTable xmlns="http://schemas.openxmlformats.org/spreadsheetml/2006/main" name="ExternalData_1024" connectionId="1219" autoFormatId="16" applyNumberFormats="0" applyBorderFormats="0" applyFontFormats="1" applyPatternFormats="1" applyAlignmentFormats="0" applyWidthHeightFormats="0"/>
</file>

<file path=xl/queryTables/queryTable3885.xml><?xml version="1.0" encoding="utf-8"?>
<queryTable xmlns="http://schemas.openxmlformats.org/spreadsheetml/2006/main" name="ExternalData_1859" connectionId="2145" autoFormatId="16" applyNumberFormats="0" applyBorderFormats="0" applyFontFormats="1" applyPatternFormats="1" applyAlignmentFormats="0" applyWidthHeightFormats="0"/>
</file>

<file path=xl/queryTables/queryTable3886.xml><?xml version="1.0" encoding="utf-8"?>
<queryTable xmlns="http://schemas.openxmlformats.org/spreadsheetml/2006/main" name="ExternalData_149" connectionId="1725" autoFormatId="16" applyNumberFormats="0" applyBorderFormats="0" applyFontFormats="1" applyPatternFormats="1" applyAlignmentFormats="0" applyWidthHeightFormats="0"/>
</file>

<file path=xl/queryTables/queryTable3887.xml><?xml version="1.0" encoding="utf-8"?>
<queryTable xmlns="http://schemas.openxmlformats.org/spreadsheetml/2006/main" name="ExternalData_1954" connectionId="2251" autoFormatId="16" applyNumberFormats="0" applyBorderFormats="0" applyFontFormats="1" applyPatternFormats="1" applyAlignmentFormats="0" applyWidthHeightFormats="0"/>
</file>

<file path=xl/queryTables/queryTable3888.xml><?xml version="1.0" encoding="utf-8"?>
<queryTable xmlns="http://schemas.openxmlformats.org/spreadsheetml/2006/main" name="ExternalData_1095" connectionId="1297" autoFormatId="16" applyNumberFormats="0" applyBorderFormats="0" applyFontFormats="1" applyPatternFormats="1" applyAlignmentFormats="0" applyWidthHeightFormats="0"/>
</file>

<file path=xl/queryTables/queryTable3889.xml><?xml version="1.0" encoding="utf-8"?>
<queryTable xmlns="http://schemas.openxmlformats.org/spreadsheetml/2006/main" name="ExternalData_1428" connectionId="1667" autoFormatId="16" applyNumberFormats="0" applyBorderFormats="0" applyFontFormats="1" applyPatternFormats="1" applyAlignmentFormats="0" applyWidthHeightFormats="0"/>
</file>

<file path=xl/queryTables/queryTable3890.xml><?xml version="1.0" encoding="utf-8"?>
<queryTable xmlns="http://schemas.openxmlformats.org/spreadsheetml/2006/main" name="DadosExternos_6" connectionId="635" autoFormatId="16" applyNumberFormats="0" applyBorderFormats="0" applyFontFormats="1" applyPatternFormats="1" applyAlignmentFormats="0" applyWidthHeightFormats="0"/>
</file>

<file path=xl/queryTables/queryTable3891.xml><?xml version="1.0" encoding="utf-8"?>
<queryTable xmlns="http://schemas.openxmlformats.org/spreadsheetml/2006/main" name="DadosExternos_776" connectionId="930" autoFormatId="16" applyNumberFormats="0" applyBorderFormats="0" applyFontFormats="1" applyPatternFormats="1" applyAlignmentFormats="0" applyWidthHeightFormats="0"/>
</file>

<file path=xl/queryTables/queryTable3892.xml><?xml version="1.0" encoding="utf-8"?>
<queryTable xmlns="http://schemas.openxmlformats.org/spreadsheetml/2006/main" name="DadosExternos_749" connectionId="900" autoFormatId="16" applyNumberFormats="0" applyBorderFormats="0" applyFontFormats="1" applyPatternFormats="1" applyAlignmentFormats="0" applyWidthHeightFormats="0"/>
</file>

<file path=xl/queryTables/queryTable3893.xml><?xml version="1.0" encoding="utf-8"?>
<queryTable xmlns="http://schemas.openxmlformats.org/spreadsheetml/2006/main" name="ExternalData_2733" connectionId="3117" autoFormatId="16" applyNumberFormats="0" applyBorderFormats="0" applyFontFormats="1" applyPatternFormats="1" applyAlignmentFormats="0" applyWidthHeightFormats="0"/>
</file>

<file path=xl/queryTables/queryTable3894.xml><?xml version="1.0" encoding="utf-8"?>
<queryTable xmlns="http://schemas.openxmlformats.org/spreadsheetml/2006/main" name="ExternalData_1197" connectionId="1410" autoFormatId="16" applyNumberFormats="0" applyBorderFormats="0" applyFontFormats="1" applyPatternFormats="1" applyAlignmentFormats="0" applyWidthHeightFormats="0"/>
</file>

<file path=xl/queryTables/queryTable3895.xml><?xml version="1.0" encoding="utf-8"?>
<queryTable xmlns="http://schemas.openxmlformats.org/spreadsheetml/2006/main" name="DadosExternos_288" connectionId="389" autoFormatId="16" applyNumberFormats="0" applyBorderFormats="0" applyFontFormats="1" applyPatternFormats="1" applyAlignmentFormats="0" applyWidthHeightFormats="0"/>
</file>

<file path=xl/queryTables/queryTable3896.xml><?xml version="1.0" encoding="utf-8"?>
<queryTable xmlns="http://schemas.openxmlformats.org/spreadsheetml/2006/main" name="DadosExternos_669" connectionId="811" autoFormatId="16" applyNumberFormats="0" applyBorderFormats="0" applyFontFormats="1" applyPatternFormats="1" applyAlignmentFormats="0" applyWidthHeightFormats="0"/>
</file>

<file path=xl/queryTables/queryTable3897.xml><?xml version="1.0" encoding="utf-8"?>
<queryTable xmlns="http://schemas.openxmlformats.org/spreadsheetml/2006/main" name="ExternalData_1177" connectionId="1388" autoFormatId="16" applyNumberFormats="0" applyBorderFormats="0" applyFontFormats="1" applyPatternFormats="1" applyAlignmentFormats="0" applyWidthHeightFormats="0"/>
</file>

<file path=xl/queryTables/queryTable3898.xml><?xml version="1.0" encoding="utf-8"?>
<queryTable xmlns="http://schemas.openxmlformats.org/spreadsheetml/2006/main" name="ExternalData_2100" connectionId="2413" autoFormatId="16" applyNumberFormats="0" applyBorderFormats="0" applyFontFormats="1" applyPatternFormats="1" applyAlignmentFormats="0" applyWidthHeightFormats="0"/>
</file>

<file path=xl/queryTables/queryTable3899.xml><?xml version="1.0" encoding="utf-8"?>
<queryTable xmlns="http://schemas.openxmlformats.org/spreadsheetml/2006/main" name="DadosExternos_490" connectionId="612" autoFormatId="16" applyNumberFormats="0" applyBorderFormats="0" applyFontFormats="1" applyPatternFormats="1" applyAlignmentFormats="0" applyWidthHeightFormats="0"/>
</file>

<file path=xl/queryTables/queryTable3900.xml><?xml version="1.0" encoding="utf-8"?>
<queryTable xmlns="http://schemas.openxmlformats.org/spreadsheetml/2006/main" name="ExternalData_908" connectionId="3986" autoFormatId="16" applyNumberFormats="0" applyBorderFormats="0" applyFontFormats="1" applyPatternFormats="1" applyAlignmentFormats="0" applyWidthHeightFormats="0"/>
</file>

<file path=xl/queryTables/queryTable3901.xml><?xml version="1.0" encoding="utf-8"?>
<queryTable xmlns="http://schemas.openxmlformats.org/spreadsheetml/2006/main" name="ExternalData_2585" connectionId="2952" autoFormatId="16" applyNumberFormats="0" applyBorderFormats="0" applyFontFormats="1" applyPatternFormats="1" applyAlignmentFormats="0" applyWidthHeightFormats="0"/>
</file>

<file path=xl/queryTables/queryTable3902.xml><?xml version="1.0" encoding="utf-8"?>
<queryTable xmlns="http://schemas.openxmlformats.org/spreadsheetml/2006/main" name="ExternalData_2685" connectionId="3063" autoFormatId="16" applyNumberFormats="0" applyBorderFormats="0" applyFontFormats="1" applyPatternFormats="1" applyAlignmentFormats="0" applyWidthHeightFormats="0"/>
</file>

<file path=xl/queryTables/queryTable3903.xml><?xml version="1.0" encoding="utf-8"?>
<queryTable xmlns="http://schemas.openxmlformats.org/spreadsheetml/2006/main" name="DadosExternos_1043" connectionId="48" autoFormatId="16" applyNumberFormats="0" applyBorderFormats="0" applyFontFormats="1" applyPatternFormats="1" applyAlignmentFormats="0" applyWidthHeightFormats="0"/>
</file>

<file path=xl/queryTables/queryTable3904.xml><?xml version="1.0" encoding="utf-8"?>
<queryTable xmlns="http://schemas.openxmlformats.org/spreadsheetml/2006/main" name="DadosExternos_1046" connectionId="51" autoFormatId="16" applyNumberFormats="0" applyBorderFormats="0" applyFontFormats="1" applyPatternFormats="1" applyAlignmentFormats="0" applyWidthHeightFormats="0"/>
</file>

<file path=xl/queryTables/queryTable3905.xml><?xml version="1.0" encoding="utf-8"?>
<queryTable xmlns="http://schemas.openxmlformats.org/spreadsheetml/2006/main" name="DadosExternos_890" connectionId="1056" autoFormatId="16" applyNumberFormats="0" applyBorderFormats="0" applyFontFormats="1" applyPatternFormats="1" applyAlignmentFormats="0" applyWidthHeightFormats="0"/>
</file>

<file path=xl/queryTables/queryTable3906.xml><?xml version="1.0" encoding="utf-8"?>
<queryTable xmlns="http://schemas.openxmlformats.org/spreadsheetml/2006/main" name="ExternalData_2034" connectionId="2341" autoFormatId="16" applyNumberFormats="0" applyBorderFormats="0" applyFontFormats="1" applyPatternFormats="1" applyAlignmentFormats="0" applyWidthHeightFormats="0"/>
</file>

<file path=xl/queryTables/queryTable3907.xml><?xml version="1.0" encoding="utf-8"?>
<queryTable xmlns="http://schemas.openxmlformats.org/spreadsheetml/2006/main" name="ExternalData_1088" connectionId="1289" autoFormatId="16" applyNumberFormats="0" applyBorderFormats="0" applyFontFormats="1" applyPatternFormats="1" applyAlignmentFormats="0" applyWidthHeightFormats="0"/>
</file>

<file path=xl/queryTables/queryTable3908.xml><?xml version="1.0" encoding="utf-8"?>
<queryTable xmlns="http://schemas.openxmlformats.org/spreadsheetml/2006/main" name="DadosExternos_350" connectionId="459" autoFormatId="16" applyNumberFormats="0" applyBorderFormats="0" applyFontFormats="1" applyPatternFormats="1" applyAlignmentFormats="0" applyWidthHeightFormats="0"/>
</file>

<file path=xl/queryTables/queryTable3909.xml><?xml version="1.0" encoding="utf-8"?>
<queryTable xmlns="http://schemas.openxmlformats.org/spreadsheetml/2006/main" name="ExternalData_424" connectionId="3449" autoFormatId="16" applyNumberFormats="0" applyBorderFormats="0" applyFontFormats="1" applyPatternFormats="1" applyAlignmentFormats="0" applyWidthHeightFormats="0"/>
</file>

<file path=xl/queryTables/queryTable3910.xml><?xml version="1.0" encoding="utf-8"?>
<queryTable xmlns="http://schemas.openxmlformats.org/spreadsheetml/2006/main" name="DadosExternos_1121" connectionId="135" autoFormatId="16" applyNumberFormats="0" applyBorderFormats="0" applyFontFormats="1" applyPatternFormats="1" applyAlignmentFormats="0" applyWidthHeightFormats="0"/>
</file>

<file path=xl/queryTables/queryTable3911.xml><?xml version="1.0" encoding="utf-8"?>
<queryTable xmlns="http://schemas.openxmlformats.org/spreadsheetml/2006/main" name="ExternalData_1522" connectionId="1772" autoFormatId="16" applyNumberFormats="0" applyBorderFormats="0" applyFontFormats="1" applyPatternFormats="1" applyAlignmentFormats="0" applyWidthHeightFormats="0"/>
</file>

<file path=xl/queryTables/queryTable3912.xml><?xml version="1.0" encoding="utf-8"?>
<queryTable xmlns="http://schemas.openxmlformats.org/spreadsheetml/2006/main" name="ExternalData_2063" connectionId="2373" autoFormatId="16" applyNumberFormats="0" applyBorderFormats="0" applyFontFormats="1" applyPatternFormats="1" applyAlignmentFormats="0" applyWidthHeightFormats="0"/>
</file>

<file path=xl/queryTables/queryTable3913.xml><?xml version="1.0" encoding="utf-8"?>
<queryTable xmlns="http://schemas.openxmlformats.org/spreadsheetml/2006/main" name="ExternalData_2888" connectionId="3288" autoFormatId="16" applyNumberFormats="0" applyBorderFormats="0" applyFontFormats="1" applyPatternFormats="1" applyAlignmentFormats="0" applyWidthHeightFormats="0"/>
</file>

<file path=xl/queryTables/queryTable3914.xml><?xml version="1.0" encoding="utf-8"?>
<queryTable xmlns="http://schemas.openxmlformats.org/spreadsheetml/2006/main" name="DadosExternos_340" connectionId="448" autoFormatId="16" applyNumberFormats="0" applyBorderFormats="0" applyFontFormats="1" applyPatternFormats="1" applyAlignmentFormats="0" applyWidthHeightFormats="0"/>
</file>

<file path=xl/queryTables/queryTable3915.xml><?xml version="1.0" encoding="utf-8"?>
<queryTable xmlns="http://schemas.openxmlformats.org/spreadsheetml/2006/main" name="ExternalData_2397" connectionId="2743" autoFormatId="16" applyNumberFormats="0" applyBorderFormats="0" applyFontFormats="1" applyPatternFormats="1" applyAlignmentFormats="0" applyWidthHeightFormats="0"/>
</file>

<file path=xl/queryTables/queryTable3916.xml><?xml version="1.0" encoding="utf-8"?>
<queryTable xmlns="http://schemas.openxmlformats.org/spreadsheetml/2006/main" name="ExternalData_1176" connectionId="1387" autoFormatId="16" applyNumberFormats="0" applyBorderFormats="0" applyFontFormats="1" applyPatternFormats="1" applyAlignmentFormats="0" applyWidthHeightFormats="0"/>
</file>

<file path=xl/queryTables/queryTable3917.xml><?xml version="1.0" encoding="utf-8"?>
<queryTable xmlns="http://schemas.openxmlformats.org/spreadsheetml/2006/main" name="ExternalData_2381" connectionId="2726" autoFormatId="16" applyNumberFormats="0" applyBorderFormats="0" applyFontFormats="1" applyPatternFormats="1" applyAlignmentFormats="0" applyWidthHeightFormats="0"/>
</file>

<file path=xl/queryTables/queryTable3918.xml><?xml version="1.0" encoding="utf-8"?>
<queryTable xmlns="http://schemas.openxmlformats.org/spreadsheetml/2006/main" name="ExternalData_2085" connectionId="2397" autoFormatId="16" applyNumberFormats="0" applyBorderFormats="0" applyFontFormats="1" applyPatternFormats="1" applyAlignmentFormats="0" applyWidthHeightFormats="0"/>
</file>

<file path=xl/queryTables/queryTable3919.xml><?xml version="1.0" encoding="utf-8"?>
<queryTable xmlns="http://schemas.openxmlformats.org/spreadsheetml/2006/main" name="ExternalData_2852" connectionId="3249" autoFormatId="16" applyNumberFormats="0" applyBorderFormats="0" applyFontFormats="1" applyPatternFormats="1" applyAlignmentFormats="0" applyWidthHeightFormats="0"/>
</file>

<file path=xl/queryTables/queryTable3920.xml><?xml version="1.0" encoding="utf-8"?>
<queryTable xmlns="http://schemas.openxmlformats.org/spreadsheetml/2006/main" name="ExternalData_1447" connectionId="1688" autoFormatId="16" applyNumberFormats="0" applyBorderFormats="0" applyFontFormats="1" applyPatternFormats="1" applyAlignmentFormats="0" applyWidthHeightFormats="0"/>
</file>

<file path=xl/queryTables/queryTable3921.xml><?xml version="1.0" encoding="utf-8"?>
<queryTable xmlns="http://schemas.openxmlformats.org/spreadsheetml/2006/main" name="ExternalData_2258" connectionId="2589" autoFormatId="16" applyNumberFormats="0" applyBorderFormats="0" applyFontFormats="1" applyPatternFormats="1" applyAlignmentFormats="0" applyWidthHeightFormats="0"/>
</file>

<file path=xl/queryTables/queryTable3922.xml><?xml version="1.0" encoding="utf-8"?>
<queryTable xmlns="http://schemas.openxmlformats.org/spreadsheetml/2006/main" name="ExternalData_209" connectionId="2392" autoFormatId="16" applyNumberFormats="0" applyBorderFormats="0" applyFontFormats="1" applyPatternFormats="1" applyAlignmentFormats="0" applyWidthHeightFormats="0"/>
</file>

<file path=xl/queryTables/queryTable3923.xml><?xml version="1.0" encoding="utf-8"?>
<queryTable xmlns="http://schemas.openxmlformats.org/spreadsheetml/2006/main" name="ExternalData_2087" connectionId="2399" autoFormatId="16" applyNumberFormats="0" applyBorderFormats="0" applyFontFormats="1" applyPatternFormats="1" applyAlignmentFormats="0" applyWidthHeightFormats="0"/>
</file>

<file path=xl/queryTables/queryTable3924.xml><?xml version="1.0" encoding="utf-8"?>
<queryTable xmlns="http://schemas.openxmlformats.org/spreadsheetml/2006/main" name="DadosExternos_333" connectionId="440" autoFormatId="16" applyNumberFormats="0" applyBorderFormats="0" applyFontFormats="1" applyPatternFormats="1" applyAlignmentFormats="0" applyWidthHeightFormats="0"/>
</file>

<file path=xl/queryTables/queryTable3925.xml><?xml version="1.0" encoding="utf-8"?>
<queryTable xmlns="http://schemas.openxmlformats.org/spreadsheetml/2006/main" name="ExternalData_2571" connectionId="2937" autoFormatId="16" applyNumberFormats="0" applyBorderFormats="0" applyFontFormats="1" applyPatternFormats="1" applyAlignmentFormats="0" applyWidthHeightFormats="0"/>
</file>

<file path=xl/queryTables/queryTable3926.xml><?xml version="1.0" encoding="utf-8"?>
<queryTable xmlns="http://schemas.openxmlformats.org/spreadsheetml/2006/main" name="ExternalData_2124" connectionId="2441" autoFormatId="16" applyNumberFormats="0" applyBorderFormats="0" applyFontFormats="1" applyPatternFormats="1" applyAlignmentFormats="0" applyWidthHeightFormats="0"/>
</file>

<file path=xl/queryTables/queryTable3927.xml><?xml version="1.0" encoding="utf-8"?>
<queryTable xmlns="http://schemas.openxmlformats.org/spreadsheetml/2006/main" name="ExternalData_1626" connectionId="1887" autoFormatId="16" applyNumberFormats="0" applyBorderFormats="0" applyFontFormats="1" applyPatternFormats="1" applyAlignmentFormats="0" applyWidthHeightFormats="0"/>
</file>

<file path=xl/queryTables/queryTable3928.xml><?xml version="1.0" encoding="utf-8"?>
<queryTable xmlns="http://schemas.openxmlformats.org/spreadsheetml/2006/main" name="ExternalData_2501" connectionId="2860" autoFormatId="16" applyNumberFormats="0" applyBorderFormats="0" applyFontFormats="1" applyPatternFormats="1" applyAlignmentFormats="0" applyWidthHeightFormats="0"/>
</file>

<file path=xl/queryTables/queryTable3929.xml><?xml version="1.0" encoding="utf-8"?>
<queryTable xmlns="http://schemas.openxmlformats.org/spreadsheetml/2006/main" name="ExternalData_142" connectionId="1648" autoFormatId="16" applyNumberFormats="0" applyBorderFormats="0" applyFontFormats="1" applyPatternFormats="1" applyAlignmentFormats="0" applyWidthHeightFormats="0"/>
</file>

<file path=xl/queryTables/queryTable3930.xml><?xml version="1.0" encoding="utf-8"?>
<queryTable xmlns="http://schemas.openxmlformats.org/spreadsheetml/2006/main" name="ExternalData_518" connectionId="3553" autoFormatId="16" applyNumberFormats="0" applyBorderFormats="0" applyFontFormats="1" applyPatternFormats="1" applyAlignmentFormats="0" applyWidthHeightFormats="0"/>
</file>

<file path=xl/queryTables/queryTable3931.xml><?xml version="1.0" encoding="utf-8"?>
<queryTable xmlns="http://schemas.openxmlformats.org/spreadsheetml/2006/main" name="ExternalData_1011" connectionId="1205" autoFormatId="16" applyNumberFormats="0" applyBorderFormats="0" applyFontFormats="1" applyPatternFormats="1" applyAlignmentFormats="0" applyWidthHeightFormats="0"/>
</file>

<file path=xl/queryTables/queryTable3932.xml><?xml version="1.0" encoding="utf-8"?>
<queryTable xmlns="http://schemas.openxmlformats.org/spreadsheetml/2006/main" name="DadosExternos_694" connectionId="839" autoFormatId="16" applyNumberFormats="0" applyBorderFormats="0" applyFontFormats="1" applyPatternFormats="1" applyAlignmentFormats="0" applyWidthHeightFormats="0"/>
</file>

<file path=xl/queryTables/queryTable3933.xml><?xml version="1.0" encoding="utf-8"?>
<queryTable xmlns="http://schemas.openxmlformats.org/spreadsheetml/2006/main" name="ExternalData_1595" connectionId="1852" autoFormatId="16" applyNumberFormats="0" applyBorderFormats="0" applyFontFormats="1" applyPatternFormats="1" applyAlignmentFormats="0" applyWidthHeightFormats="0"/>
</file>

<file path=xl/queryTables/queryTable3934.xml><?xml version="1.0" encoding="utf-8"?>
<queryTable xmlns="http://schemas.openxmlformats.org/spreadsheetml/2006/main" name="DadosExternos_140" connectionId="226" autoFormatId="16" applyNumberFormats="0" applyBorderFormats="0" applyFontFormats="1" applyPatternFormats="1" applyAlignmentFormats="0" applyWidthHeightFormats="0"/>
</file>

<file path=xl/queryTables/queryTable3935.xml><?xml version="1.0" encoding="utf-8"?>
<queryTable xmlns="http://schemas.openxmlformats.org/spreadsheetml/2006/main" name="ExternalData_111" connectionId="1304" autoFormatId="16" applyNumberFormats="0" applyBorderFormats="0" applyFontFormats="1" applyPatternFormats="1" applyAlignmentFormats="0" applyWidthHeightFormats="0"/>
</file>

<file path=xl/queryTables/queryTable3936.xml><?xml version="1.0" encoding="utf-8"?>
<queryTable xmlns="http://schemas.openxmlformats.org/spreadsheetml/2006/main" name="ExternalData_78" connectionId="3833" autoFormatId="16" applyNumberFormats="0" applyBorderFormats="0" applyFontFormats="1" applyPatternFormats="1" applyAlignmentFormats="0" applyWidthHeightFormats="0"/>
</file>

<file path=xl/queryTables/queryTable3937.xml><?xml version="1.0" encoding="utf-8"?>
<queryTable xmlns="http://schemas.openxmlformats.org/spreadsheetml/2006/main" name="ExternalData_2300" connectionId="2635" autoFormatId="16" applyNumberFormats="0" applyBorderFormats="0" applyFontFormats="1" applyPatternFormats="1" applyAlignmentFormats="0" applyWidthHeightFormats="0"/>
</file>

<file path=xl/queryTables/queryTable3938.xml><?xml version="1.0" encoding="utf-8"?>
<queryTable xmlns="http://schemas.openxmlformats.org/spreadsheetml/2006/main" name="ExternalData_791" connectionId="3856" autoFormatId="16" applyNumberFormats="0" applyBorderFormats="0" applyFontFormats="1" applyPatternFormats="1" applyAlignmentFormats="0" applyWidthHeightFormats="0"/>
</file>

<file path=xl/queryTables/queryTable3939.xml><?xml version="1.0" encoding="utf-8"?>
<queryTable xmlns="http://schemas.openxmlformats.org/spreadsheetml/2006/main" name="DadosExternos_311" connectionId="416" autoFormatId="16" applyNumberFormats="0" applyBorderFormats="0" applyFontFormats="1" applyPatternFormats="1" applyAlignmentFormats="0" applyWidthHeightFormats="0"/>
</file>

<file path=xl/queryTables/queryTable3940.xml><?xml version="1.0" encoding="utf-8"?>
<queryTable xmlns="http://schemas.openxmlformats.org/spreadsheetml/2006/main" name="ExternalData_1650" connectionId="1913" autoFormatId="16" applyNumberFormats="0" applyBorderFormats="0" applyFontFormats="1" applyPatternFormats="1" applyAlignmentFormats="0" applyWidthHeightFormats="0"/>
</file>

<file path=xl/queryTables/queryTable3941.xml><?xml version="1.0" encoding="utf-8"?>
<queryTable xmlns="http://schemas.openxmlformats.org/spreadsheetml/2006/main" name="ExternalData_2313" connectionId="2651" autoFormatId="16" applyNumberFormats="0" applyBorderFormats="0" applyFontFormats="1" applyPatternFormats="1" applyAlignmentFormats="0" applyWidthHeightFormats="0"/>
</file>

<file path=xl/queryTables/queryTable3942.xml><?xml version="1.0" encoding="utf-8"?>
<queryTable xmlns="http://schemas.openxmlformats.org/spreadsheetml/2006/main" name="ExternalData_510" connectionId="3544" autoFormatId="16" applyNumberFormats="0" applyBorderFormats="0" applyFontFormats="1" applyPatternFormats="1" applyAlignmentFormats="0" applyWidthHeightFormats="0"/>
</file>

<file path=xl/queryTables/queryTable3943.xml><?xml version="1.0" encoding="utf-8"?>
<queryTable xmlns="http://schemas.openxmlformats.org/spreadsheetml/2006/main" name="ExternalData_358" connectionId="3375" autoFormatId="16" applyNumberFormats="0" applyBorderFormats="0" applyFontFormats="1" applyPatternFormats="1" applyAlignmentFormats="0" applyWidthHeightFormats="0"/>
</file>

<file path=xl/queryTables/queryTable3944.xml><?xml version="1.0" encoding="utf-8"?>
<queryTable xmlns="http://schemas.openxmlformats.org/spreadsheetml/2006/main" name="ExternalData_1531" connectionId="1782" autoFormatId="16" applyNumberFormats="0" applyBorderFormats="0" applyFontFormats="1" applyPatternFormats="1" applyAlignmentFormats="0" applyWidthHeightFormats="0"/>
</file>

<file path=xl/queryTables/queryTable3945.xml><?xml version="1.0" encoding="utf-8"?>
<queryTable xmlns="http://schemas.openxmlformats.org/spreadsheetml/2006/main" name="ExternalData_1800" connectionId="2079" autoFormatId="16" applyNumberFormats="0" applyBorderFormats="0" applyFontFormats="1" applyPatternFormats="1" applyAlignmentFormats="0" applyWidthHeightFormats="0"/>
</file>

<file path=xl/queryTables/queryTable3946.xml><?xml version="1.0" encoding="utf-8"?>
<queryTable xmlns="http://schemas.openxmlformats.org/spreadsheetml/2006/main" name="ExternalData_2086" connectionId="2398" autoFormatId="16" applyNumberFormats="0" applyBorderFormats="0" applyFontFormats="1" applyPatternFormats="1" applyAlignmentFormats="0" applyWidthHeightFormats="0"/>
</file>

<file path=xl/queryTables/queryTable3947.xml><?xml version="1.0" encoding="utf-8"?>
<queryTable xmlns="http://schemas.openxmlformats.org/spreadsheetml/2006/main" name="ExternalData_2355" connectionId="2697" autoFormatId="16" applyNumberFormats="0" applyBorderFormats="0" applyFontFormats="1" applyPatternFormats="1" applyAlignmentFormats="0" applyWidthHeightFormats="0"/>
</file>

<file path=xl/queryTables/queryTable3948.xml><?xml version="1.0" encoding="utf-8"?>
<queryTable xmlns="http://schemas.openxmlformats.org/spreadsheetml/2006/main" name="ExternalData_2752" connectionId="3138" autoFormatId="16" applyNumberFormats="0" applyBorderFormats="0" applyFontFormats="1" applyPatternFormats="1" applyAlignmentFormats="0" applyWidthHeightFormats="0"/>
</file>

<file path=xl/queryTables/queryTable3949.xml><?xml version="1.0" encoding="utf-8"?>
<queryTable xmlns="http://schemas.openxmlformats.org/spreadsheetml/2006/main" name="ExternalData_2374" connectionId="2718" autoFormatId="16" applyNumberFormats="0" applyBorderFormats="0" applyFontFormats="1" applyPatternFormats="1" applyAlignmentFormats="0" applyWidthHeightFormats="0"/>
</file>

<file path=xl/queryTables/queryTable3950.xml><?xml version="1.0" encoding="utf-8"?>
<queryTable xmlns="http://schemas.openxmlformats.org/spreadsheetml/2006/main" name="DadosExternos_80" connectionId="858" autoFormatId="16" applyNumberFormats="0" applyBorderFormats="0" applyFontFormats="1" applyPatternFormats="1" applyAlignmentFormats="0" applyWidthHeightFormats="0"/>
</file>

<file path=xl/queryTables/queryTable3951.xml><?xml version="1.0" encoding="utf-8"?>
<queryTable xmlns="http://schemas.openxmlformats.org/spreadsheetml/2006/main" name="ExternalData_2074" connectionId="2385" autoFormatId="16" applyNumberFormats="0" applyBorderFormats="0" applyFontFormats="1" applyPatternFormats="1" applyAlignmentFormats="0" applyWidthHeightFormats="0"/>
</file>

<file path=xl/queryTables/queryTable3952.xml><?xml version="1.0" encoding="utf-8"?>
<queryTable xmlns="http://schemas.openxmlformats.org/spreadsheetml/2006/main" name="ExternalData_2320" connectionId="2658" autoFormatId="16" applyNumberFormats="0" applyBorderFormats="0" applyFontFormats="1" applyPatternFormats="1" applyAlignmentFormats="0" applyWidthHeightFormats="0"/>
</file>

<file path=xl/queryTables/queryTable3953.xml><?xml version="1.0" encoding="utf-8"?>
<queryTable xmlns="http://schemas.openxmlformats.org/spreadsheetml/2006/main" name="DadosExternos_954" connectionId="1128" autoFormatId="16" applyNumberFormats="0" applyBorderFormats="0" applyFontFormats="1" applyPatternFormats="1" applyAlignmentFormats="0" applyWidthHeightFormats="0"/>
</file>

<file path=xl/queryTables/queryTable3954.xml><?xml version="1.0" encoding="utf-8"?>
<queryTable xmlns="http://schemas.openxmlformats.org/spreadsheetml/2006/main" name="ExternalData_1138" connectionId="1345" autoFormatId="16" applyNumberFormats="0" applyBorderFormats="0" applyFontFormats="1" applyPatternFormats="1" applyAlignmentFormats="0" applyWidthHeightFormats="0"/>
</file>

<file path=xl/queryTables/queryTable3955.xml><?xml version="1.0" encoding="utf-8"?>
<queryTable xmlns="http://schemas.openxmlformats.org/spreadsheetml/2006/main" name="ExternalData_706" connectionId="3762" autoFormatId="16" applyNumberFormats="0" applyBorderFormats="0" applyFontFormats="1" applyPatternFormats="1" applyAlignmentFormats="0" applyWidthHeightFormats="0"/>
</file>

<file path=xl/queryTables/queryTable3956.xml><?xml version="1.0" encoding="utf-8"?>
<queryTable xmlns="http://schemas.openxmlformats.org/spreadsheetml/2006/main" name="DadosExternos_203" connectionId="295" autoFormatId="16" applyNumberFormats="0" applyBorderFormats="0" applyFontFormats="1" applyPatternFormats="1" applyAlignmentFormats="0" applyWidthHeightFormats="0"/>
</file>

<file path=xl/queryTables/queryTable3957.xml><?xml version="1.0" encoding="utf-8"?>
<queryTable xmlns="http://schemas.openxmlformats.org/spreadsheetml/2006/main" name="ExternalData_2065" connectionId="2375" autoFormatId="16" applyNumberFormats="0" applyBorderFormats="0" applyFontFormats="1" applyPatternFormats="1" applyAlignmentFormats="0" applyWidthHeightFormats="0"/>
</file>

<file path=xl/queryTables/queryTable3958.xml><?xml version="1.0" encoding="utf-8"?>
<queryTable xmlns="http://schemas.openxmlformats.org/spreadsheetml/2006/main" name="ExternalData_2479" connectionId="2834" autoFormatId="16" applyNumberFormats="0" applyBorderFormats="0" applyFontFormats="1" applyPatternFormats="1" applyAlignmentFormats="0" applyWidthHeightFormats="0"/>
</file>

<file path=xl/queryTables/queryTable3959.xml><?xml version="1.0" encoding="utf-8"?>
<queryTable xmlns="http://schemas.openxmlformats.org/spreadsheetml/2006/main" name="ExternalData_2493" connectionId="2850" autoFormatId="16" applyNumberFormats="0" applyBorderFormats="0" applyFontFormats="1" applyPatternFormats="1" applyAlignmentFormats="0" applyWidthHeightFormats="0"/>
</file>

<file path=xl/queryTables/queryTable3960.xml><?xml version="1.0" encoding="utf-8"?>
<queryTable xmlns="http://schemas.openxmlformats.org/spreadsheetml/2006/main" name="ExternalData_2491" connectionId="2848" autoFormatId="16" applyNumberFormats="0" applyBorderFormats="0" applyFontFormats="1" applyPatternFormats="1" applyAlignmentFormats="0" applyWidthHeightFormats="0"/>
</file>

<file path=xl/queryTables/queryTable3961.xml><?xml version="1.0" encoding="utf-8"?>
<queryTable xmlns="http://schemas.openxmlformats.org/spreadsheetml/2006/main" name="DadosExternos_5" connectionId="524" autoFormatId="16" applyNumberFormats="0" applyBorderFormats="0" applyFontFormats="1" applyPatternFormats="1" applyAlignmentFormats="0" applyWidthHeightFormats="0"/>
</file>

<file path=xl/queryTables/queryTable3962.xml><?xml version="1.0" encoding="utf-8"?>
<queryTable xmlns="http://schemas.openxmlformats.org/spreadsheetml/2006/main" name="ExternalData_997" connectionId="4084" autoFormatId="16" applyNumberFormats="0" applyBorderFormats="0" applyFontFormats="1" applyPatternFormats="1" applyAlignmentFormats="0" applyWidthHeightFormats="0"/>
</file>

<file path=xl/queryTables/queryTable3963.xml><?xml version="1.0" encoding="utf-8"?>
<queryTable xmlns="http://schemas.openxmlformats.org/spreadsheetml/2006/main" name="ExternalData_1881" connectionId="2170" autoFormatId="16" applyNumberFormats="0" applyBorderFormats="0" applyFontFormats="1" applyPatternFormats="1" applyAlignmentFormats="0" applyWidthHeightFormats="0"/>
</file>

<file path=xl/queryTables/queryTable3964.xml><?xml version="1.0" encoding="utf-8"?>
<queryTable xmlns="http://schemas.openxmlformats.org/spreadsheetml/2006/main" name="ExternalData_2500" connectionId="2857" autoFormatId="16" applyNumberFormats="0" applyBorderFormats="0" applyFontFormats="1" applyPatternFormats="1" applyAlignmentFormats="0" applyWidthHeightFormats="0"/>
</file>

<file path=xl/queryTables/queryTable3965.xml><?xml version="1.0" encoding="utf-8"?>
<queryTable xmlns="http://schemas.openxmlformats.org/spreadsheetml/2006/main" name="ExternalData_710" connectionId="3766" autoFormatId="16" applyNumberFormats="0" applyBorderFormats="0" applyFontFormats="1" applyPatternFormats="1" applyAlignmentFormats="0" applyWidthHeightFormats="0"/>
</file>

<file path=xl/queryTables/queryTable3966.xml><?xml version="1.0" encoding="utf-8"?>
<queryTable xmlns="http://schemas.openxmlformats.org/spreadsheetml/2006/main" name="DadosExternos_1122" connectionId="136" autoFormatId="16" applyNumberFormats="0" applyBorderFormats="0" applyFontFormats="1" applyPatternFormats="1" applyAlignmentFormats="0" applyWidthHeightFormats="0"/>
</file>

<file path=xl/queryTables/queryTable3967.xml><?xml version="1.0" encoding="utf-8"?>
<queryTable xmlns="http://schemas.openxmlformats.org/spreadsheetml/2006/main" name="ExternalData_895" connectionId="3971" autoFormatId="16" applyNumberFormats="0" applyBorderFormats="0" applyFontFormats="1" applyPatternFormats="1" applyAlignmentFormats="0" applyWidthHeightFormats="0"/>
</file>

<file path=xl/queryTables/queryTable3968.xml><?xml version="1.0" encoding="utf-8"?>
<queryTable xmlns="http://schemas.openxmlformats.org/spreadsheetml/2006/main" name="DadosExternos_1142" connectionId="158" autoFormatId="16" applyNumberFormats="0" applyBorderFormats="0" applyFontFormats="1" applyPatternFormats="1" applyAlignmentFormats="0" applyWidthHeightFormats="0"/>
</file>

<file path=xl/queryTables/queryTable3969.xml><?xml version="1.0" encoding="utf-8"?>
<queryTable xmlns="http://schemas.openxmlformats.org/spreadsheetml/2006/main" name="DadosExternos_273" connectionId="373" autoFormatId="16" applyNumberFormats="0" applyBorderFormats="0" applyFontFormats="1" applyPatternFormats="1" applyAlignmentFormats="0" applyWidthHeightFormats="0"/>
</file>

<file path=xl/queryTables/queryTable3970.xml><?xml version="1.0" encoding="utf-8"?>
<queryTable xmlns="http://schemas.openxmlformats.org/spreadsheetml/2006/main" name="DadosExternos_106" connectionId="1146" autoFormatId="16" applyNumberFormats="0" applyBorderFormats="0" applyFontFormats="1" applyPatternFormats="1" applyAlignmentFormats="0" applyWidthHeightFormats="0"/>
</file>

<file path=xl/queryTables/queryTable3971.xml><?xml version="1.0" encoding="utf-8"?>
<queryTable xmlns="http://schemas.openxmlformats.org/spreadsheetml/2006/main" name="ExternalData_2162" connectionId="2483" autoFormatId="16" applyNumberFormats="0" applyBorderFormats="0" applyFontFormats="1" applyPatternFormats="1" applyAlignmentFormats="0" applyWidthHeightFormats="0"/>
</file>

<file path=xl/queryTables/queryTable3972.xml><?xml version="1.0" encoding="utf-8"?>
<queryTable xmlns="http://schemas.openxmlformats.org/spreadsheetml/2006/main" name="DadosExternos_92" connectionId="991" autoFormatId="16" applyNumberFormats="0" applyBorderFormats="0" applyFontFormats="1" applyPatternFormats="1" applyAlignmentFormats="0" applyWidthHeightFormats="0"/>
</file>

<file path=xl/queryTables/queryTable3973.xml><?xml version="1.0" encoding="utf-8"?>
<queryTable xmlns="http://schemas.openxmlformats.org/spreadsheetml/2006/main" name="ExternalData_2129" connectionId="2446" autoFormatId="16" applyNumberFormats="0" applyBorderFormats="0" applyFontFormats="1" applyPatternFormats="1" applyAlignmentFormats="0" applyWidthHeightFormats="0"/>
</file>

<file path=xl/queryTables/queryTable3974.xml><?xml version="1.0" encoding="utf-8"?>
<queryTable xmlns="http://schemas.openxmlformats.org/spreadsheetml/2006/main" name="ExternalData_2101" connectionId="2416" autoFormatId="16" applyNumberFormats="0" applyBorderFormats="0" applyFontFormats="1" applyPatternFormats="1" applyAlignmentFormats="0" applyWidthHeightFormats="0"/>
</file>

<file path=xl/queryTables/queryTable3975.xml><?xml version="1.0" encoding="utf-8"?>
<queryTable xmlns="http://schemas.openxmlformats.org/spreadsheetml/2006/main" name="ExternalData_516" connectionId="3551" autoFormatId="16" applyNumberFormats="0" applyBorderFormats="0" applyFontFormats="1" applyPatternFormats="1" applyAlignmentFormats="0" applyWidthHeightFormats="0"/>
</file>

<file path=xl/queryTables/queryTable3976.xml><?xml version="1.0" encoding="utf-8"?>
<queryTable xmlns="http://schemas.openxmlformats.org/spreadsheetml/2006/main" name="ExternalData_1341" connectionId="1571" autoFormatId="16" applyNumberFormats="0" applyBorderFormats="0" applyFontFormats="1" applyPatternFormats="1" applyAlignmentFormats="0" applyWidthHeightFormats="0"/>
</file>

<file path=xl/queryTables/queryTable3977.xml><?xml version="1.0" encoding="utf-8"?>
<queryTable xmlns="http://schemas.openxmlformats.org/spreadsheetml/2006/main" name="ExternalData_712" connectionId="3769" autoFormatId="16" applyNumberFormats="0" applyBorderFormats="0" applyFontFormats="1" applyPatternFormats="1" applyAlignmentFormats="0" applyWidthHeightFormats="0"/>
</file>

<file path=xl/queryTables/queryTable3978.xml><?xml version="1.0" encoding="utf-8"?>
<queryTable xmlns="http://schemas.openxmlformats.org/spreadsheetml/2006/main" name="ExternalData_1114" connectionId="1319" autoFormatId="16" applyNumberFormats="0" applyBorderFormats="0" applyFontFormats="1" applyPatternFormats="1" applyAlignmentFormats="0" applyWidthHeightFormats="0"/>
</file>

<file path=xl/queryTables/queryTable3979.xml><?xml version="1.0" encoding="utf-8"?>
<queryTable xmlns="http://schemas.openxmlformats.org/spreadsheetml/2006/main" name="DadosExternos_322" connectionId="428" autoFormatId="16" applyNumberFormats="0" applyBorderFormats="0" applyFontFormats="1" applyPatternFormats="1" applyAlignmentFormats="0" applyWidthHeightFormats="0"/>
</file>

<file path=xl/queryTables/queryTable3980.xml><?xml version="1.0" encoding="utf-8"?>
<queryTable xmlns="http://schemas.openxmlformats.org/spreadsheetml/2006/main" name="ExternalData_2149" connectionId="2468" autoFormatId="16" applyNumberFormats="0" applyBorderFormats="0" applyFontFormats="1" applyPatternFormats="1" applyAlignmentFormats="0" applyWidthHeightFormats="0"/>
</file>

<file path=xl/queryTables/queryTable3981.xml><?xml version="1.0" encoding="utf-8"?>
<queryTable xmlns="http://schemas.openxmlformats.org/spreadsheetml/2006/main" name="DadosExternos_1094" connectionId="104" autoFormatId="16" applyNumberFormats="0" applyBorderFormats="0" applyFontFormats="1" applyPatternFormats="1" applyAlignmentFormats="0" applyWidthHeightFormats="0"/>
</file>

<file path=xl/queryTables/queryTable3982.xml><?xml version="1.0" encoding="utf-8"?>
<queryTable xmlns="http://schemas.openxmlformats.org/spreadsheetml/2006/main" name="ExternalData_809" connectionId="3876" autoFormatId="16" applyNumberFormats="0" applyBorderFormats="0" applyFontFormats="1" applyPatternFormats="1" applyAlignmentFormats="0" applyWidthHeightFormats="0"/>
</file>

<file path=xl/queryTables/queryTable3983.xml><?xml version="1.0" encoding="utf-8"?>
<queryTable xmlns="http://schemas.openxmlformats.org/spreadsheetml/2006/main" name="ExternalData_2002" connectionId="2306" autoFormatId="16" applyNumberFormats="0" applyBorderFormats="0" applyFontFormats="1" applyPatternFormats="1" applyAlignmentFormats="0" applyWidthHeightFormats="0"/>
</file>

<file path=xl/queryTables/queryTable3984.xml><?xml version="1.0" encoding="utf-8"?>
<queryTable xmlns="http://schemas.openxmlformats.org/spreadsheetml/2006/main" name="ExternalData_2242" connectionId="2572" autoFormatId="16" applyNumberFormats="0" applyBorderFormats="0" applyFontFormats="1" applyPatternFormats="1" applyAlignmentFormats="0" applyWidthHeightFormats="0"/>
</file>

<file path=xl/queryTables/queryTable3985.xml><?xml version="1.0" encoding="utf-8"?>
<queryTable xmlns="http://schemas.openxmlformats.org/spreadsheetml/2006/main" name="ExternalData_1538" connectionId="1789" autoFormatId="16" applyNumberFormats="0" applyBorderFormats="0" applyFontFormats="1" applyPatternFormats="1" applyAlignmentFormats="0" applyWidthHeightFormats="0"/>
</file>

<file path=xl/queryTables/queryTable3986.xml><?xml version="1.0" encoding="utf-8"?>
<queryTable xmlns="http://schemas.openxmlformats.org/spreadsheetml/2006/main" name="ExternalData_41" connectionId="3423" autoFormatId="16" applyNumberFormats="0" applyBorderFormats="0" applyFontFormats="1" applyPatternFormats="1" applyAlignmentFormats="0" applyWidthHeightFormats="0"/>
</file>

<file path=xl/queryTables/queryTable3987.xml><?xml version="1.0" encoding="utf-8"?>
<queryTable xmlns="http://schemas.openxmlformats.org/spreadsheetml/2006/main" name="DadosExternos_9" connectionId="968" autoFormatId="16" applyNumberFormats="0" applyBorderFormats="0" applyFontFormats="1" applyPatternFormats="1" applyAlignmentFormats="0" applyWidthHeightFormats="0"/>
</file>

<file path=xl/queryTables/queryTable3988.xml><?xml version="1.0" encoding="utf-8"?>
<queryTable xmlns="http://schemas.openxmlformats.org/spreadsheetml/2006/main" name="DadosExternos_518" connectionId="644" autoFormatId="16" applyNumberFormats="0" applyBorderFormats="0" applyFontFormats="1" applyPatternFormats="1" applyAlignmentFormats="0" applyWidthHeightFormats="0"/>
</file>

<file path=xl/queryTables/queryTable3989.xml><?xml version="1.0" encoding="utf-8"?>
<queryTable xmlns="http://schemas.openxmlformats.org/spreadsheetml/2006/main" name="ExternalData_725" connectionId="3783" autoFormatId="16" applyNumberFormats="0" applyBorderFormats="0" applyFontFormats="1" applyPatternFormats="1" applyAlignmentFormats="0" applyWidthHeightFormats="0"/>
</file>

<file path=xl/queryTables/queryTable3990.xml><?xml version="1.0" encoding="utf-8"?>
<queryTable xmlns="http://schemas.openxmlformats.org/spreadsheetml/2006/main" name="ExternalData_2200" connectionId="2524" autoFormatId="16" applyNumberFormats="0" applyBorderFormats="0" applyFontFormats="1" applyPatternFormats="1" applyAlignmentFormats="0" applyWidthHeightFormats="0"/>
</file>

<file path=xl/queryTables/queryTable3991.xml><?xml version="1.0" encoding="utf-8"?>
<queryTable xmlns="http://schemas.openxmlformats.org/spreadsheetml/2006/main" name="ExternalData_884" connectionId="3959" autoFormatId="16" applyNumberFormats="0" applyBorderFormats="0" applyFontFormats="1" applyPatternFormats="1" applyAlignmentFormats="0" applyWidthHeightFormats="0"/>
</file>

<file path=xl/queryTables/queryTable3992.xml><?xml version="1.0" encoding="utf-8"?>
<queryTable xmlns="http://schemas.openxmlformats.org/spreadsheetml/2006/main" name="ExternalData_1054" connectionId="1252" autoFormatId="16" applyNumberFormats="0" applyBorderFormats="0" applyFontFormats="1" applyPatternFormats="1" applyAlignmentFormats="0" applyWidthHeightFormats="0"/>
</file>

<file path=xl/queryTables/queryTable3993.xml><?xml version="1.0" encoding="utf-8"?>
<queryTable xmlns="http://schemas.openxmlformats.org/spreadsheetml/2006/main" name="ExternalData_2715" connectionId="3097" autoFormatId="16" applyNumberFormats="0" applyBorderFormats="0" applyFontFormats="1" applyPatternFormats="1" applyAlignmentFormats="0" applyWidthHeightFormats="0"/>
</file>

<file path=xl/queryTables/queryTable3994.xml><?xml version="1.0" encoding="utf-8"?>
<queryTable xmlns="http://schemas.openxmlformats.org/spreadsheetml/2006/main" name="ExternalData_2205" connectionId="2531" autoFormatId="16" applyNumberFormats="0" applyBorderFormats="0" applyFontFormats="1" applyPatternFormats="1" applyAlignmentFormats="0" applyWidthHeightFormats="0"/>
</file>

<file path=xl/queryTables/queryTable3995.xml><?xml version="1.0" encoding="utf-8"?>
<queryTable xmlns="http://schemas.openxmlformats.org/spreadsheetml/2006/main" name="ExternalData_1730" connectionId="2002" autoFormatId="16" applyNumberFormats="0" applyBorderFormats="0" applyFontFormats="1" applyPatternFormats="1" applyAlignmentFormats="0" applyWidthHeightFormats="0"/>
</file>

<file path=xl/queryTables/queryTable3996.xml><?xml version="1.0" encoding="utf-8"?>
<queryTable xmlns="http://schemas.openxmlformats.org/spreadsheetml/2006/main" name="DadosExternos_909" connectionId="1077" autoFormatId="16" applyNumberFormats="0" applyBorderFormats="0" applyFontFormats="1" applyPatternFormats="1" applyAlignmentFormats="0" applyWidthHeightFormats="0"/>
</file>

<file path=xl/queryTables/queryTable3997.xml><?xml version="1.0" encoding="utf-8"?>
<queryTable xmlns="http://schemas.openxmlformats.org/spreadsheetml/2006/main" name="ExternalData_2560" connectionId="2924" autoFormatId="16" applyNumberFormats="0" applyBorderFormats="0" applyFontFormats="1" applyPatternFormats="1" applyAlignmentFormats="0" applyWidthHeightFormats="0"/>
</file>

<file path=xl/queryTables/queryTable3998.xml><?xml version="1.0" encoding="utf-8"?>
<queryTable xmlns="http://schemas.openxmlformats.org/spreadsheetml/2006/main" name="ExternalData_1242" connectionId="1461" autoFormatId="16" applyNumberFormats="0" applyBorderFormats="0" applyFontFormats="1" applyPatternFormats="1" applyAlignmentFormats="0" applyWidthHeightFormats="0"/>
</file>

<file path=xl/queryTables/queryTable3999.xml><?xml version="1.0" encoding="utf-8"?>
<queryTable xmlns="http://schemas.openxmlformats.org/spreadsheetml/2006/main" name="ExternalData_449" connectionId="3476" autoFormatId="16" applyNumberFormats="0" applyBorderFormats="0" applyFontFormats="1" applyPatternFormats="1" applyAlignmentFormats="0" applyWidthHeightFormats="0"/>
</file>

<file path=xl/queryTables/queryTable4000.xml><?xml version="1.0" encoding="utf-8"?>
<queryTable xmlns="http://schemas.openxmlformats.org/spreadsheetml/2006/main" name="ExternalData_418" connectionId="3442" autoFormatId="16" applyNumberFormats="0" applyBorderFormats="0" applyFontFormats="1" applyPatternFormats="1" applyAlignmentFormats="0" applyWidthHeightFormats="0"/>
</file>

<file path=xl/queryTables/queryTable4001.xml><?xml version="1.0" encoding="utf-8"?>
<queryTable xmlns="http://schemas.openxmlformats.org/spreadsheetml/2006/main" name="ExternalData_2363" connectionId="2706" autoFormatId="16" applyNumberFormats="0" applyBorderFormats="0" applyFontFormats="1" applyPatternFormats="1" applyAlignmentFormats="0" applyWidthHeightFormats="0"/>
</file>

<file path=xl/queryTables/queryTable4002.xml><?xml version="1.0" encoding="utf-8"?>
<queryTable xmlns="http://schemas.openxmlformats.org/spreadsheetml/2006/main" name="ExternalData_2317" connectionId="2655" autoFormatId="16" applyNumberFormats="0" applyBorderFormats="0" applyFontFormats="1" applyPatternFormats="1" applyAlignmentFormats="0" applyWidthHeightFormats="0"/>
</file>

<file path=xl/queryTables/queryTable4003.xml><?xml version="1.0" encoding="utf-8"?>
<queryTable xmlns="http://schemas.openxmlformats.org/spreadsheetml/2006/main" name="ExternalData_892" connectionId="3968" autoFormatId="16" applyNumberFormats="0" applyBorderFormats="0" applyFontFormats="1" applyPatternFormats="1" applyAlignmentFormats="0" applyWidthHeightFormats="0"/>
</file>

<file path=xl/queryTables/queryTable4004.xml><?xml version="1.0" encoding="utf-8"?>
<queryTable xmlns="http://schemas.openxmlformats.org/spreadsheetml/2006/main" name="DadosExternos_1153" connectionId="169" autoFormatId="16" applyNumberFormats="0" applyBorderFormats="0" applyFontFormats="1" applyPatternFormats="1" applyAlignmentFormats="0" applyWidthHeightFormats="0"/>
</file>

<file path=xl/queryTables/queryTable4005.xml><?xml version="1.0" encoding="utf-8"?>
<queryTable xmlns="http://schemas.openxmlformats.org/spreadsheetml/2006/main" name="DadosExternos_116" connectionId="78" autoFormatId="16" applyNumberFormats="0" applyBorderFormats="0" applyFontFormats="1" applyPatternFormats="1" applyAlignmentFormats="0" applyWidthHeightFormats="0"/>
</file>

<file path=xl/queryTables/queryTable4006.xml><?xml version="1.0" encoding="utf-8"?>
<queryTable xmlns="http://schemas.openxmlformats.org/spreadsheetml/2006/main" name="ExternalData_846" connectionId="3917" autoFormatId="16" applyNumberFormats="0" applyBorderFormats="0" applyFontFormats="1" applyPatternFormats="1" applyAlignmentFormats="0" applyWidthHeightFormats="0"/>
</file>

<file path=xl/queryTables/queryTable4007.xml><?xml version="1.0" encoding="utf-8"?>
<queryTable xmlns="http://schemas.openxmlformats.org/spreadsheetml/2006/main" name="ExternalData_2790" connectionId="3179" autoFormatId="16" applyNumberFormats="0" applyBorderFormats="0" applyFontFormats="1" applyPatternFormats="1" applyAlignmentFormats="0" applyWidthHeightFormats="0"/>
</file>

<file path=xl/queryTables/queryTable4008.xml><?xml version="1.0" encoding="utf-8"?>
<queryTable xmlns="http://schemas.openxmlformats.org/spreadsheetml/2006/main" name="ExternalData_1255" connectionId="1475" autoFormatId="16" applyNumberFormats="0" applyBorderFormats="0" applyFontFormats="1" applyPatternFormats="1" applyAlignmentFormats="0" applyWidthHeightFormats="0"/>
</file>

<file path=xl/queryTables/queryTable4009.xml><?xml version="1.0" encoding="utf-8"?>
<queryTable xmlns="http://schemas.openxmlformats.org/spreadsheetml/2006/main" name="ExternalData_2562" connectionId="2927" autoFormatId="16" applyNumberFormats="0" applyBorderFormats="0" applyFontFormats="1" applyPatternFormats="1" applyAlignmentFormats="0" applyWidthHeightFormats="0"/>
</file>

<file path=xl/queryTables/queryTable4010.xml><?xml version="1.0" encoding="utf-8"?>
<queryTable xmlns="http://schemas.openxmlformats.org/spreadsheetml/2006/main" name="ExternalData_394" connectionId="3415" autoFormatId="16" applyNumberFormats="0" applyBorderFormats="0" applyFontFormats="1" applyPatternFormats="1" applyAlignmentFormats="0" applyWidthHeightFormats="0"/>
</file>

<file path=xl/queryTables/queryTable4011.xml><?xml version="1.0" encoding="utf-8"?>
<queryTable xmlns="http://schemas.openxmlformats.org/spreadsheetml/2006/main" name="DadosExternos_262" connectionId="361" autoFormatId="16" applyNumberFormats="0" applyBorderFormats="0" applyFontFormats="1" applyPatternFormats="1" applyAlignmentFormats="0" applyWidthHeightFormats="0"/>
</file>

<file path=xl/queryTables/queryTable4012.xml><?xml version="1.0" encoding="utf-8"?>
<queryTable xmlns="http://schemas.openxmlformats.org/spreadsheetml/2006/main" name="ExternalData_1457" connectionId="1699" autoFormatId="16" applyNumberFormats="0" applyBorderFormats="0" applyFontFormats="1" applyPatternFormats="1" applyAlignmentFormats="0" applyWidthHeightFormats="0"/>
</file>

<file path=xl/queryTables/queryTable4013.xml><?xml version="1.0" encoding="utf-8"?>
<queryTable xmlns="http://schemas.openxmlformats.org/spreadsheetml/2006/main" name="ExternalData_2596" connectionId="2964" autoFormatId="16" applyNumberFormats="0" applyBorderFormats="0" applyFontFormats="1" applyPatternFormats="1" applyAlignmentFormats="0" applyWidthHeightFormats="0"/>
</file>

<file path=xl/queryTables/queryTable4014.xml><?xml version="1.0" encoding="utf-8"?>
<queryTable xmlns="http://schemas.openxmlformats.org/spreadsheetml/2006/main" name="DadosExternos_126" connectionId="189" autoFormatId="16" applyNumberFormats="0" applyBorderFormats="0" applyFontFormats="1" applyPatternFormats="1" applyAlignmentFormats="0" applyWidthHeightFormats="0"/>
</file>

<file path=xl/queryTables/queryTable4015.xml><?xml version="1.0" encoding="utf-8"?>
<queryTable xmlns="http://schemas.openxmlformats.org/spreadsheetml/2006/main" name="ExternalData_523" connectionId="3559" autoFormatId="16" applyNumberFormats="0" applyBorderFormats="0" applyFontFormats="1" applyPatternFormats="1" applyAlignmentFormats="0" applyWidthHeightFormats="0"/>
</file>

<file path=xl/queryTables/queryTable4016.xml><?xml version="1.0" encoding="utf-8"?>
<queryTable xmlns="http://schemas.openxmlformats.org/spreadsheetml/2006/main" name="DadosExternos_1158" connectionId="174" autoFormatId="16" applyNumberFormats="0" applyBorderFormats="0" applyFontFormats="1" applyPatternFormats="1" applyAlignmentFormats="0" applyWidthHeightFormats="0"/>
</file>

<file path=xl/queryTables/queryTable4017.xml><?xml version="1.0" encoding="utf-8"?>
<queryTable xmlns="http://schemas.openxmlformats.org/spreadsheetml/2006/main" name="ExternalData_2046" connectionId="2354" autoFormatId="16" applyNumberFormats="0" applyBorderFormats="0" applyFontFormats="1" applyPatternFormats="1" applyAlignmentFormats="0" applyWidthHeightFormats="0"/>
</file>

<file path=xl/queryTables/queryTable4018.xml><?xml version="1.0" encoding="utf-8"?>
<queryTable xmlns="http://schemas.openxmlformats.org/spreadsheetml/2006/main" name="ExternalData_790" connectionId="3854" autoFormatId="16" applyNumberFormats="0" applyBorderFormats="0" applyFontFormats="1" applyPatternFormats="1" applyAlignmentFormats="0" applyWidthHeightFormats="0"/>
</file>

<file path=xl/queryTables/queryTable4019.xml><?xml version="1.0" encoding="utf-8"?>
<queryTable xmlns="http://schemas.openxmlformats.org/spreadsheetml/2006/main" name="ExternalData_867" connectionId="3940" autoFormatId="16" applyNumberFormats="0" applyBorderFormats="0" applyFontFormats="1" applyPatternFormats="1" applyAlignmentFormats="0" applyWidthHeightFormats="0"/>
</file>

<file path=xl/queryTables/queryTable4020.xml><?xml version="1.0" encoding="utf-8"?>
<queryTable xmlns="http://schemas.openxmlformats.org/spreadsheetml/2006/main" name="ExternalData_179" connectionId="2058" autoFormatId="16" applyNumberFormats="0" applyBorderFormats="0" applyFontFormats="1" applyPatternFormats="1" applyAlignmentFormats="0" applyWidthHeightFormats="0"/>
</file>

<file path=xl/queryTables/queryTable4021.xml><?xml version="1.0" encoding="utf-8"?>
<queryTable xmlns="http://schemas.openxmlformats.org/spreadsheetml/2006/main" name="DadosExternos_292" connectionId="394" autoFormatId="16" applyNumberFormats="0" applyBorderFormats="0" applyFontFormats="1" applyPatternFormats="1" applyAlignmentFormats="0" applyWidthHeightFormats="0"/>
</file>

<file path=xl/queryTables/queryTable4022.xml><?xml version="1.0" encoding="utf-8"?>
<queryTable xmlns="http://schemas.openxmlformats.org/spreadsheetml/2006/main" name="DadosExternos_319" connectionId="424" autoFormatId="16" applyNumberFormats="0" applyBorderFormats="0" applyFontFormats="1" applyPatternFormats="1" applyAlignmentFormats="0" applyWidthHeightFormats="0"/>
</file>

<file path=xl/queryTables/queryTable4023.xml><?xml version="1.0" encoding="utf-8"?>
<queryTable xmlns="http://schemas.openxmlformats.org/spreadsheetml/2006/main" name="ExternalData_1144" connectionId="1352" autoFormatId="16" applyNumberFormats="0" applyBorderFormats="0" applyFontFormats="1" applyPatternFormats="1" applyAlignmentFormats="0" applyWidthHeightFormats="0"/>
</file>

<file path=xl/queryTables/queryTable4024.xml><?xml version="1.0" encoding="utf-8"?>
<queryTable xmlns="http://schemas.openxmlformats.org/spreadsheetml/2006/main" name="ExternalData_1539" connectionId="1790" autoFormatId="16" applyNumberFormats="0" applyBorderFormats="0" applyFontFormats="1" applyPatternFormats="1" applyAlignmentFormats="0" applyWidthHeightFormats="0"/>
</file>

<file path=xl/queryTables/queryTable4025.xml><?xml version="1.0" encoding="utf-8"?>
<queryTable xmlns="http://schemas.openxmlformats.org/spreadsheetml/2006/main" name="DadosExternos_267" connectionId="366" autoFormatId="16" applyNumberFormats="0" applyBorderFormats="0" applyFontFormats="1" applyPatternFormats="1" applyAlignmentFormats="0" applyWidthHeightFormats="0"/>
</file>

<file path=xl/queryTables/queryTable4026.xml><?xml version="1.0" encoding="utf-8"?>
<queryTable xmlns="http://schemas.openxmlformats.org/spreadsheetml/2006/main" name="ExternalData_1823" connectionId="2106" autoFormatId="16" applyNumberFormats="0" applyBorderFormats="0" applyFontFormats="1" applyPatternFormats="1" applyAlignmentFormats="0" applyWidthHeightFormats="0"/>
</file>

<file path=xl/queryTables/queryTable4027.xml><?xml version="1.0" encoding="utf-8"?>
<queryTable xmlns="http://schemas.openxmlformats.org/spreadsheetml/2006/main" name="ExternalData_1308" connectionId="1534" autoFormatId="16" applyNumberFormats="0" applyBorderFormats="0" applyFontFormats="1" applyPatternFormats="1" applyAlignmentFormats="0" applyWidthHeightFormats="0"/>
</file>

<file path=xl/queryTables/queryTable4028.xml><?xml version="1.0" encoding="utf-8"?>
<queryTable xmlns="http://schemas.openxmlformats.org/spreadsheetml/2006/main" name="DadosExternos_461" connectionId="582" autoFormatId="16" applyNumberFormats="0" applyBorderFormats="0" applyFontFormats="1" applyPatternFormats="1" applyAlignmentFormats="0" applyWidthHeightFormats="0"/>
</file>

<file path=xl/queryTables/queryTable4029.xml><?xml version="1.0" encoding="utf-8"?>
<queryTable xmlns="http://schemas.openxmlformats.org/spreadsheetml/2006/main" name="ExternalData_1035" connectionId="1231" autoFormatId="16" applyNumberFormats="0" applyBorderFormats="0" applyFontFormats="1" applyPatternFormats="1" applyAlignmentFormats="0" applyWidthHeightFormats="0"/>
</file>

<file path=xl/queryTables/queryTable4030.xml><?xml version="1.0" encoding="utf-8"?>
<queryTable xmlns="http://schemas.openxmlformats.org/spreadsheetml/2006/main" name="ExternalData_1835" connectionId="2119" autoFormatId="16" applyNumberFormats="0" applyBorderFormats="0" applyFontFormats="1" applyPatternFormats="1" applyAlignmentFormats="0" applyWidthHeightFormats="0"/>
</file>

<file path=xl/queryTables/queryTable4031.xml><?xml version="1.0" encoding="utf-8"?>
<queryTable xmlns="http://schemas.openxmlformats.org/spreadsheetml/2006/main" name="ExternalData_1155" connectionId="1364" autoFormatId="16" applyNumberFormats="0" applyBorderFormats="0" applyFontFormats="1" applyPatternFormats="1" applyAlignmentFormats="0" applyWidthHeightFormats="0"/>
</file>

<file path=xl/queryTables/queryTable4032.xml><?xml version="1.0" encoding="utf-8"?>
<queryTable xmlns="http://schemas.openxmlformats.org/spreadsheetml/2006/main" name="ExternalData_2207" connectionId="2533" autoFormatId="16" applyNumberFormats="0" applyBorderFormats="0" applyFontFormats="1" applyPatternFormats="1" applyAlignmentFormats="0" applyWidthHeightFormats="0"/>
</file>

<file path=xl/queryTables/queryTable4033.xml><?xml version="1.0" encoding="utf-8"?>
<queryTable xmlns="http://schemas.openxmlformats.org/spreadsheetml/2006/main" name="ExternalData_2175" connectionId="2497" autoFormatId="16" applyNumberFormats="0" applyBorderFormats="0" applyFontFormats="1" applyPatternFormats="1" applyAlignmentFormats="0" applyWidthHeightFormats="0"/>
</file>

<file path=xl/queryTables/queryTable4034.xml><?xml version="1.0" encoding="utf-8"?>
<queryTable xmlns="http://schemas.openxmlformats.org/spreadsheetml/2006/main" name="DadosExternos_495" connectionId="618" autoFormatId="16" applyNumberFormats="0" applyBorderFormats="0" applyFontFormats="1" applyPatternFormats="1" applyAlignmentFormats="0" applyWidthHeightFormats="0"/>
</file>

<file path=xl/queryTables/queryTable4035.xml><?xml version="1.0" encoding="utf-8"?>
<queryTable xmlns="http://schemas.openxmlformats.org/spreadsheetml/2006/main" name="ExternalData_2302" connectionId="2639" autoFormatId="16" applyNumberFormats="0" applyBorderFormats="0" applyFontFormats="1" applyPatternFormats="1" applyAlignmentFormats="0" applyWidthHeightFormats="0"/>
</file>

<file path=xl/queryTables/queryTable4036.xml><?xml version="1.0" encoding="utf-8"?>
<queryTable xmlns="http://schemas.openxmlformats.org/spreadsheetml/2006/main" name="ExternalData_1351" connectionId="1582" autoFormatId="16" applyNumberFormats="0" applyBorderFormats="0" applyFontFormats="1" applyPatternFormats="1" applyAlignmentFormats="0" applyWidthHeightFormats="0"/>
</file>

<file path=xl/queryTables/queryTable4037.xml><?xml version="1.0" encoding="utf-8"?>
<queryTable xmlns="http://schemas.openxmlformats.org/spreadsheetml/2006/main" name="ExternalData_1862" connectionId="2149" autoFormatId="16" applyNumberFormats="0" applyBorderFormats="0" applyFontFormats="1" applyPatternFormats="1" applyAlignmentFormats="0" applyWidthHeightFormats="0"/>
</file>

<file path=xl/queryTables/queryTable4038.xml><?xml version="1.0" encoding="utf-8"?>
<queryTable xmlns="http://schemas.openxmlformats.org/spreadsheetml/2006/main" name="ExternalData_1951" connectionId="2248" autoFormatId="16" applyNumberFormats="0" applyBorderFormats="0" applyFontFormats="1" applyPatternFormats="1" applyAlignmentFormats="0" applyWidthHeightFormats="0"/>
</file>

<file path=xl/queryTables/queryTable4039.xml><?xml version="1.0" encoding="utf-8"?>
<queryTable xmlns="http://schemas.openxmlformats.org/spreadsheetml/2006/main" name="ExternalData_2838" connectionId="3233" autoFormatId="16" applyNumberFormats="0" applyBorderFormats="0" applyFontFormats="1" applyPatternFormats="1" applyAlignmentFormats="0" applyWidthHeightFormats="0"/>
</file>

<file path=xl/queryTables/queryTable4040.xml><?xml version="1.0" encoding="utf-8"?>
<queryTable xmlns="http://schemas.openxmlformats.org/spreadsheetml/2006/main" name="ExternalData_2611" connectionId="2982" autoFormatId="16" applyNumberFormats="0" applyBorderFormats="0" applyFontFormats="1" applyPatternFormats="1" applyAlignmentFormats="0" applyWidthHeightFormats="0"/>
</file>

<file path=xl/queryTables/queryTable4041.xml><?xml version="1.0" encoding="utf-8"?>
<queryTable xmlns="http://schemas.openxmlformats.org/spreadsheetml/2006/main" name="ExternalData_62" connectionId="3656" autoFormatId="16" applyNumberFormats="0" applyBorderFormats="0" applyFontFormats="1" applyPatternFormats="1" applyAlignmentFormats="0" applyWidthHeightFormats="0"/>
</file>

<file path=xl/queryTables/queryTable4042.xml><?xml version="1.0" encoding="utf-8"?>
<queryTable xmlns="http://schemas.openxmlformats.org/spreadsheetml/2006/main" name="ExternalData_1034" connectionId="1230" autoFormatId="16" applyNumberFormats="0" applyBorderFormats="0" applyFontFormats="1" applyPatternFormats="1" applyAlignmentFormats="0" applyWidthHeightFormats="0"/>
</file>

<file path=xl/queryTables/queryTable4043.xml><?xml version="1.0" encoding="utf-8"?>
<queryTable xmlns="http://schemas.openxmlformats.org/spreadsheetml/2006/main" name="ExternalData_2886" connectionId="3286" autoFormatId="16" applyNumberFormats="0" applyBorderFormats="0" applyFontFormats="1" applyPatternFormats="1" applyAlignmentFormats="0" applyWidthHeightFormats="0"/>
</file>

<file path=xl/queryTables/queryTable4044.xml><?xml version="1.0" encoding="utf-8"?>
<queryTable xmlns="http://schemas.openxmlformats.org/spreadsheetml/2006/main" name="DadosExternos_1137" connectionId="152" autoFormatId="16" applyNumberFormats="0" applyBorderFormats="0" applyFontFormats="1" applyPatternFormats="1" applyAlignmentFormats="0" applyWidthHeightFormats="0"/>
</file>

<file path=xl/queryTables/queryTable4045.xml><?xml version="1.0" encoding="utf-8"?>
<queryTable xmlns="http://schemas.openxmlformats.org/spreadsheetml/2006/main" name="ExternalData_1592" connectionId="1849" autoFormatId="16" applyNumberFormats="0" applyBorderFormats="0" applyFontFormats="1" applyPatternFormats="1" applyAlignmentFormats="0" applyWidthHeightFormats="0"/>
</file>

<file path=xl/queryTables/queryTable4046.xml><?xml version="1.0" encoding="utf-8"?>
<queryTable xmlns="http://schemas.openxmlformats.org/spreadsheetml/2006/main" name="ExternalData_2470" connectionId="2824" autoFormatId="16" applyNumberFormats="0" applyBorderFormats="0" applyFontFormats="1" applyPatternFormats="1" applyAlignmentFormats="0" applyWidthHeightFormats="0"/>
</file>

<file path=xl/queryTables/queryTable4047.xml><?xml version="1.0" encoding="utf-8"?>
<queryTable xmlns="http://schemas.openxmlformats.org/spreadsheetml/2006/main" name="ExternalData_2216" connectionId="2543" autoFormatId="16" applyNumberFormats="0" applyBorderFormats="0" applyFontFormats="1" applyPatternFormats="1" applyAlignmentFormats="0" applyWidthHeightFormats="0"/>
</file>

<file path=xl/queryTables/queryTable4048.xml><?xml version="1.0" encoding="utf-8"?>
<queryTable xmlns="http://schemas.openxmlformats.org/spreadsheetml/2006/main" name="DadosExternos_1090" connectionId="99" autoFormatId="16" applyNumberFormats="0" applyBorderFormats="0" applyFontFormats="1" applyPatternFormats="1" applyAlignmentFormats="0" applyWidthHeightFormats="0"/>
</file>

<file path=xl/queryTables/queryTable4049.xml><?xml version="1.0" encoding="utf-8"?>
<queryTable xmlns="http://schemas.openxmlformats.org/spreadsheetml/2006/main" name="ExternalData_1402" connectionId="1639" autoFormatId="16" applyNumberFormats="0" applyBorderFormats="0" applyFontFormats="1" applyPatternFormats="1" applyAlignmentFormats="0" applyWidthHeightFormats="0"/>
</file>

<file path=xl/queryTables/queryTable4050.xml><?xml version="1.0" encoding="utf-8"?>
<queryTable xmlns="http://schemas.openxmlformats.org/spreadsheetml/2006/main" name="ExternalData_2606" connectionId="2976" autoFormatId="16" applyNumberFormats="0" applyBorderFormats="0" applyFontFormats="1" applyPatternFormats="1" applyAlignmentFormats="0" applyWidthHeightFormats="0"/>
</file>

<file path=xl/queryTables/queryTable4051.xml><?xml version="1.0" encoding="utf-8"?>
<queryTable xmlns="http://schemas.openxmlformats.org/spreadsheetml/2006/main" name="ExternalData_2440" connectionId="2791" autoFormatId="16" applyNumberFormats="0" applyBorderFormats="0" applyFontFormats="1" applyPatternFormats="1" applyAlignmentFormats="0" applyWidthHeightFormats="0"/>
</file>

<file path=xl/queryTables/queryTable4052.xml><?xml version="1.0" encoding="utf-8"?>
<queryTable xmlns="http://schemas.openxmlformats.org/spreadsheetml/2006/main" name="ExternalData_1384" connectionId="1618" autoFormatId="16" applyNumberFormats="0" applyBorderFormats="0" applyFontFormats="1" applyPatternFormats="1" applyAlignmentFormats="0" applyWidthHeightFormats="0"/>
</file>

<file path=xl/queryTables/queryTable4053.xml><?xml version="1.0" encoding="utf-8"?>
<queryTable xmlns="http://schemas.openxmlformats.org/spreadsheetml/2006/main" name="DadosExternos_253" connectionId="351" autoFormatId="16" applyNumberFormats="0" applyBorderFormats="0" applyFontFormats="1" applyPatternFormats="1" applyAlignmentFormats="0" applyWidthHeightFormats="0"/>
</file>

<file path=xl/queryTables/queryTable4054.xml><?xml version="1.0" encoding="utf-8"?>
<queryTable xmlns="http://schemas.openxmlformats.org/spreadsheetml/2006/main" name="ExternalData_2187" connectionId="2510" autoFormatId="16" applyNumberFormats="0" applyBorderFormats="0" applyFontFormats="1" applyPatternFormats="1" applyAlignmentFormats="0" applyWidthHeightFormats="0"/>
</file>

<file path=xl/queryTables/queryTable4055.xml><?xml version="1.0" encoding="utf-8"?>
<queryTable xmlns="http://schemas.openxmlformats.org/spreadsheetml/2006/main" name="DadosExternos_142" connectionId="228" autoFormatId="16" applyNumberFormats="0" applyBorderFormats="0" applyFontFormats="1" applyPatternFormats="1" applyAlignmentFormats="0" applyWidthHeightFormats="0"/>
</file>

<file path=xl/queryTables/queryTable4056.xml><?xml version="1.0" encoding="utf-8"?>
<queryTable xmlns="http://schemas.openxmlformats.org/spreadsheetml/2006/main" name="DadosExternos_532" connectionId="660" autoFormatId="16" applyNumberFormats="0" applyBorderFormats="0" applyFontFormats="1" applyPatternFormats="1" applyAlignmentFormats="0" applyWidthHeightFormats="0"/>
</file>

<file path=xl/queryTables/queryTable4057.xml><?xml version="1.0" encoding="utf-8"?>
<queryTable xmlns="http://schemas.openxmlformats.org/spreadsheetml/2006/main" name="ExternalData_1985" connectionId="2285" autoFormatId="16" applyNumberFormats="0" applyBorderFormats="0" applyFontFormats="1" applyPatternFormats="1" applyAlignmentFormats="0" applyWidthHeightFormats="0"/>
</file>

<file path=xl/queryTables/queryTable4058.xml><?xml version="1.0" encoding="utf-8"?>
<queryTable xmlns="http://schemas.openxmlformats.org/spreadsheetml/2006/main" name="DadosExternos_385" connectionId="497" autoFormatId="16" applyNumberFormats="0" applyBorderFormats="0" applyFontFormats="1" applyPatternFormats="1" applyAlignmentFormats="0" applyWidthHeightFormats="0"/>
</file>

<file path=xl/queryTables/queryTable4059.xml><?xml version="1.0" encoding="utf-8"?>
<queryTable xmlns="http://schemas.openxmlformats.org/spreadsheetml/2006/main" name="ExternalData_1665" connectionId="1930" autoFormatId="16" applyNumberFormats="0" applyBorderFormats="0" applyFontFormats="1" applyPatternFormats="1" applyAlignmentFormats="0" applyWidthHeightFormats="0"/>
</file>

<file path=xl/queryTables/queryTable4060.xml><?xml version="1.0" encoding="utf-8"?>
<queryTable xmlns="http://schemas.openxmlformats.org/spreadsheetml/2006/main" name="ExternalData_1016" connectionId="1210" autoFormatId="16" applyNumberFormats="0" applyBorderFormats="0" applyFontFormats="1" applyPatternFormats="1" applyAlignmentFormats="0" applyWidthHeightFormats="0"/>
</file>

<file path=xl/queryTables/queryTable4061.xml><?xml version="1.0" encoding="utf-8"?>
<queryTable xmlns="http://schemas.openxmlformats.org/spreadsheetml/2006/main" name="ExternalData_821" connectionId="3890" autoFormatId="16" applyNumberFormats="0" applyBorderFormats="0" applyFontFormats="1" applyPatternFormats="1" applyAlignmentFormats="0" applyWidthHeightFormats="0"/>
</file>

<file path=xl/queryTables/queryTable4062.xml><?xml version="1.0" encoding="utf-8"?>
<queryTable xmlns="http://schemas.openxmlformats.org/spreadsheetml/2006/main" name="ExternalData_1092" connectionId="1294" autoFormatId="16" applyNumberFormats="0" applyBorderFormats="0" applyFontFormats="1" applyPatternFormats="1" applyAlignmentFormats="0" applyWidthHeightFormats="0"/>
</file>

<file path=xl/queryTables/queryTable4063.xml><?xml version="1.0" encoding="utf-8"?>
<queryTable xmlns="http://schemas.openxmlformats.org/spreadsheetml/2006/main" name="ExternalData_2137" connectionId="2455" autoFormatId="16" applyNumberFormats="0" applyBorderFormats="0" applyFontFormats="1" applyPatternFormats="1" applyAlignmentFormats="0" applyWidthHeightFormats="0"/>
</file>

<file path=xl/queryTables/queryTable4064.xml><?xml version="1.0" encoding="utf-8"?>
<queryTable xmlns="http://schemas.openxmlformats.org/spreadsheetml/2006/main" name="ExternalData_2264" connectionId="2596" autoFormatId="16" applyNumberFormats="0" applyBorderFormats="0" applyFontFormats="1" applyPatternFormats="1" applyAlignmentFormats="0" applyWidthHeightFormats="0"/>
</file>

<file path=xl/queryTables/queryTable4065.xml><?xml version="1.0" encoding="utf-8"?>
<queryTable xmlns="http://schemas.openxmlformats.org/spreadsheetml/2006/main" name="ExternalData_1803" connectionId="2084" autoFormatId="16" applyNumberFormats="0" applyBorderFormats="0" applyFontFormats="1" applyPatternFormats="1" applyAlignmentFormats="0" applyWidthHeightFormats="0"/>
</file>

<file path=xl/queryTables/queryTable4066.xml><?xml version="1.0" encoding="utf-8"?>
<queryTable xmlns="http://schemas.openxmlformats.org/spreadsheetml/2006/main" name="ExternalData_469" connectionId="3498" autoFormatId="16" applyNumberFormats="0" applyBorderFormats="0" applyFontFormats="1" applyPatternFormats="1" applyAlignmentFormats="0" applyWidthHeightFormats="0"/>
</file>

<file path=xl/queryTables/queryTable4067.xml><?xml version="1.0" encoding="utf-8"?>
<queryTable xmlns="http://schemas.openxmlformats.org/spreadsheetml/2006/main" name="ExternalData_1052" connectionId="1250" autoFormatId="16" applyNumberFormats="0" applyBorderFormats="0" applyFontFormats="1" applyPatternFormats="1" applyAlignmentFormats="0" applyWidthHeightFormats="0"/>
</file>

<file path=xl/queryTables/queryTable4068.xml><?xml version="1.0" encoding="utf-8"?>
<queryTable xmlns="http://schemas.openxmlformats.org/spreadsheetml/2006/main" name="ExternalData_1532" connectionId="1783" autoFormatId="16" applyNumberFormats="0" applyBorderFormats="0" applyFontFormats="1" applyPatternFormats="1" applyAlignmentFormats="0" applyWidthHeightFormats="0"/>
</file>

<file path=xl/queryTables/queryTable4069.xml><?xml version="1.0" encoding="utf-8"?>
<queryTable xmlns="http://schemas.openxmlformats.org/spreadsheetml/2006/main" name="ExternalData_1167" connectionId="1377" autoFormatId="16" applyNumberFormats="0" applyBorderFormats="0" applyFontFormats="1" applyPatternFormats="1" applyAlignmentFormats="0" applyWidthHeightFormats="0"/>
</file>

<file path=xl/queryTables/queryTable4070.xml><?xml version="1.0" encoding="utf-8"?>
<queryTable xmlns="http://schemas.openxmlformats.org/spreadsheetml/2006/main" name="ExternalData_1049" connectionId="1246" autoFormatId="16" applyNumberFormats="0" applyBorderFormats="0" applyFontFormats="1" applyPatternFormats="1" applyAlignmentFormats="0" applyWidthHeightFormats="0"/>
</file>

<file path=xl/queryTables/queryTable4071.xml><?xml version="1.0" encoding="utf-8"?>
<queryTable xmlns="http://schemas.openxmlformats.org/spreadsheetml/2006/main" name="ExternalData_2645" connectionId="3019" autoFormatId="16" applyNumberFormats="0" applyBorderFormats="0" applyFontFormats="1" applyPatternFormats="1" applyAlignmentFormats="0" applyWidthHeightFormats="0"/>
</file>

<file path=xl/queryTables/queryTable4072.xml><?xml version="1.0" encoding="utf-8"?>
<queryTable xmlns="http://schemas.openxmlformats.org/spreadsheetml/2006/main" name="DadosExternos_786" connectionId="941" autoFormatId="16" applyNumberFormats="0" applyBorderFormats="0" applyFontFormats="1" applyPatternFormats="1" applyAlignmentFormats="0" applyWidthHeightFormats="0"/>
</file>

<file path=xl/queryTables/queryTable4073.xml><?xml version="1.0" encoding="utf-8"?>
<queryTable xmlns="http://schemas.openxmlformats.org/spreadsheetml/2006/main" name="DadosExternos_415" connectionId="531" autoFormatId="16" applyNumberFormats="0" applyBorderFormats="0" applyFontFormats="1" applyPatternFormats="1" applyAlignmentFormats="0" applyWidthHeightFormats="0"/>
</file>

<file path=xl/queryTables/queryTable4074.xml><?xml version="1.0" encoding="utf-8"?>
<queryTable xmlns="http://schemas.openxmlformats.org/spreadsheetml/2006/main" name="ExternalData_968" connectionId="4052" autoFormatId="16" applyNumberFormats="0" applyBorderFormats="0" applyFontFormats="1" applyPatternFormats="1" applyAlignmentFormats="0" applyWidthHeightFormats="0"/>
</file>

<file path=xl/queryTables/queryTable4075.xml><?xml version="1.0" encoding="utf-8"?>
<queryTable xmlns="http://schemas.openxmlformats.org/spreadsheetml/2006/main" name="ExternalData_452" connectionId="3480" autoFormatId="16" applyNumberFormats="0" applyBorderFormats="0" applyFontFormats="1" applyPatternFormats="1" applyAlignmentFormats="0" applyWidthHeightFormats="0"/>
</file>

<file path=xl/queryTables/queryTable4076.xml><?xml version="1.0" encoding="utf-8"?>
<queryTable xmlns="http://schemas.openxmlformats.org/spreadsheetml/2006/main" name="ExternalData_301" connectionId="3313" autoFormatId="16" applyNumberFormats="0" applyBorderFormats="0" applyFontFormats="1" applyPatternFormats="1" applyAlignmentFormats="0" applyWidthHeightFormats="0"/>
</file>

<file path=xl/queryTables/queryTable4077.xml><?xml version="1.0" encoding="utf-8"?>
<queryTable xmlns="http://schemas.openxmlformats.org/spreadsheetml/2006/main" name="ExternalData_2371" connectionId="2715" autoFormatId="16" applyNumberFormats="0" applyBorderFormats="0" applyFontFormats="1" applyPatternFormats="1" applyAlignmentFormats="0" applyWidthHeightFormats="0"/>
</file>

<file path=xl/queryTables/queryTable4078.xml><?xml version="1.0" encoding="utf-8"?>
<queryTable xmlns="http://schemas.openxmlformats.org/spreadsheetml/2006/main" name="ExternalData_1947" connectionId="2243" autoFormatId="16" applyNumberFormats="0" applyBorderFormats="0" applyFontFormats="1" applyPatternFormats="1" applyAlignmentFormats="0" applyWidthHeightFormats="0"/>
</file>

<file path=xl/queryTables/queryTable4079.xml><?xml version="1.0" encoding="utf-8"?>
<queryTable xmlns="http://schemas.openxmlformats.org/spreadsheetml/2006/main" name="ExternalData_1363" connectionId="1595" autoFormatId="16" applyNumberFormats="0" applyBorderFormats="0" applyFontFormats="1" applyPatternFormats="1" applyAlignmentFormats="0" applyWidthHeightFormats="0"/>
</file>

<file path=xl/queryTables/queryTable4080.xml><?xml version="1.0" encoding="utf-8"?>
<queryTable xmlns="http://schemas.openxmlformats.org/spreadsheetml/2006/main" name="ExternalData_1427" connectionId="1666" autoFormatId="16" applyNumberFormats="0" applyBorderFormats="0" applyFontFormats="1" applyPatternFormats="1" applyAlignmentFormats="0" applyWidthHeightFormats="0"/>
</file>

<file path=xl/queryTables/queryTable4081.xml><?xml version="1.0" encoding="utf-8"?>
<queryTable xmlns="http://schemas.openxmlformats.org/spreadsheetml/2006/main" name="ExternalData_2530" connectionId="2891" autoFormatId="16" applyNumberFormats="0" applyBorderFormats="0" applyFontFormats="1" applyPatternFormats="1" applyAlignmentFormats="0" applyWidthHeightFormats="0"/>
</file>

<file path=xl/queryTables/queryTable4082.xml><?xml version="1.0" encoding="utf-8"?>
<queryTable xmlns="http://schemas.openxmlformats.org/spreadsheetml/2006/main" name="ExternalData_368" connectionId="3386" autoFormatId="16" applyNumberFormats="0" applyBorderFormats="0" applyFontFormats="1" applyPatternFormats="1" applyAlignmentFormats="0" applyWidthHeightFormats="0"/>
</file>

<file path=xl/queryTables/queryTable4083.xml><?xml version="1.0" encoding="utf-8"?>
<queryTable xmlns="http://schemas.openxmlformats.org/spreadsheetml/2006/main" name="ExternalData_485" connectionId="3516" autoFormatId="16" applyNumberFormats="0" applyBorderFormats="0" applyFontFormats="1" applyPatternFormats="1" applyAlignmentFormats="0" applyWidthHeightFormats="0"/>
</file>

<file path=xl/queryTables/queryTable4084.xml><?xml version="1.0" encoding="utf-8"?>
<queryTable xmlns="http://schemas.openxmlformats.org/spreadsheetml/2006/main" name="DadosExternos_655" connectionId="796" autoFormatId="16" applyNumberFormats="0" applyBorderFormats="0" applyFontFormats="1" applyPatternFormats="1" applyAlignmentFormats="0" applyWidthHeightFormats="0"/>
</file>

<file path=xl/queryTables/queryTable4085.xml><?xml version="1.0" encoding="utf-8"?>
<queryTable xmlns="http://schemas.openxmlformats.org/spreadsheetml/2006/main" name="DadosExternos_997" connectionId="1175" autoFormatId="16" applyNumberFormats="0" applyBorderFormats="0" applyFontFormats="1" applyPatternFormats="1" applyAlignmentFormats="0" applyWidthHeightFormats="0"/>
</file>

<file path=xl/queryTables/queryTable4086.xml><?xml version="1.0" encoding="utf-8"?>
<queryTable xmlns="http://schemas.openxmlformats.org/spreadsheetml/2006/main" name="ExternalData_1995" connectionId="2296" autoFormatId="16" applyNumberFormats="0" applyBorderFormats="0" applyFontFormats="1" applyPatternFormats="1" applyAlignmentFormats="0" applyWidthHeightFormats="0"/>
</file>

<file path=xl/queryTables/queryTable4087.xml><?xml version="1.0" encoding="utf-8"?>
<queryTable xmlns="http://schemas.openxmlformats.org/spreadsheetml/2006/main" name="ExternalData_2484" connectionId="2840" autoFormatId="16" applyNumberFormats="0" applyBorderFormats="0" applyFontFormats="1" applyPatternFormats="1" applyAlignmentFormats="0" applyWidthHeightFormats="0"/>
</file>

<file path=xl/queryTables/queryTable4088.xml><?xml version="1.0" encoding="utf-8"?>
<queryTable xmlns="http://schemas.openxmlformats.org/spreadsheetml/2006/main" name="ExternalData_2136" connectionId="2454" autoFormatId="16" applyNumberFormats="0" applyBorderFormats="0" applyFontFormats="1" applyPatternFormats="1" applyAlignmentFormats="0" applyWidthHeightFormats="0"/>
</file>

<file path=xl/queryTables/queryTable4089.xml><?xml version="1.0" encoding="utf-8"?>
<queryTable xmlns="http://schemas.openxmlformats.org/spreadsheetml/2006/main" name="ExternalData_385" connectionId="3405" autoFormatId="16" applyNumberFormats="0" applyBorderFormats="0" applyFontFormats="1" applyPatternFormats="1" applyAlignmentFormats="0" applyWidthHeightFormats="0"/>
</file>

<file path=xl/queryTables/queryTable4090.xml><?xml version="1.0" encoding="utf-8"?>
<queryTable xmlns="http://schemas.openxmlformats.org/spreadsheetml/2006/main" name="ExternalData_1617" connectionId="1877" autoFormatId="16" applyNumberFormats="0" applyBorderFormats="0" applyFontFormats="1" applyPatternFormats="1" applyAlignmentFormats="0" applyWidthHeightFormats="0"/>
</file>

<file path=xl/queryTables/queryTable4091.xml><?xml version="1.0" encoding="utf-8"?>
<queryTable xmlns="http://schemas.openxmlformats.org/spreadsheetml/2006/main" name="ExternalData_1967" connectionId="2265" autoFormatId="16" applyNumberFormats="0" applyBorderFormats="0" applyFontFormats="1" applyPatternFormats="1" applyAlignmentFormats="0" applyWidthHeightFormats="0"/>
</file>

<file path=xl/queryTables/queryTable4092.xml><?xml version="1.0" encoding="utf-8"?>
<queryTable xmlns="http://schemas.openxmlformats.org/spreadsheetml/2006/main" name="ExternalData_210" connectionId="2403" autoFormatId="16" applyNumberFormats="0" applyBorderFormats="0" applyFontFormats="1" applyPatternFormats="1" applyAlignmentFormats="0" applyWidthHeightFormats="0"/>
</file>

<file path=xl/queryTables/queryTable4093.xml><?xml version="1.0" encoding="utf-8"?>
<queryTable xmlns="http://schemas.openxmlformats.org/spreadsheetml/2006/main" name="ExternalData_748" connectionId="3808" autoFormatId="16" applyNumberFormats="0" applyBorderFormats="0" applyFontFormats="1" applyPatternFormats="1" applyAlignmentFormats="0" applyWidthHeightFormats="0"/>
</file>

<file path=xl/queryTables/queryTable4094.xml><?xml version="1.0" encoding="utf-8"?>
<queryTable xmlns="http://schemas.openxmlformats.org/spreadsheetml/2006/main" name="DadosExternos_569" connectionId="700" autoFormatId="16" applyNumberFormats="0" applyBorderFormats="0" applyFontFormats="1" applyPatternFormats="1" applyAlignmentFormats="0" applyWidthHeightFormats="0"/>
</file>

<file path=xl/queryTables/queryTable4095.xml><?xml version="1.0" encoding="utf-8"?>
<queryTable xmlns="http://schemas.openxmlformats.org/spreadsheetml/2006/main" name="ExternalData_1753" connectionId="2028" autoFormatId="16" applyNumberFormats="0" applyBorderFormats="0" applyFontFormats="1" applyPatternFormats="1" applyAlignmentFormats="0" applyWidthHeightFormats="0"/>
</file>

<file path=xl/queryTables/queryTable4096.xml><?xml version="1.0" encoding="utf-8"?>
<queryTable xmlns="http://schemas.openxmlformats.org/spreadsheetml/2006/main" name="ExternalData_450" connectionId="3477" autoFormatId="16" applyNumberFormats="0" applyBorderFormats="0" applyFontFormats="1" applyPatternFormats="1" applyAlignmentFormats="0" applyWidthHeightFormats="0"/>
</file>

<file path=xl/queryTables/queryTable4097.xml><?xml version="1.0" encoding="utf-8"?>
<queryTable xmlns="http://schemas.openxmlformats.org/spreadsheetml/2006/main" name="ExternalData_125" connectionId="1459" autoFormatId="16" applyNumberFormats="0" applyBorderFormats="0" applyFontFormats="1" applyPatternFormats="1" applyAlignmentFormats="0" applyWidthHeightFormats="0"/>
</file>

<file path=xl/queryTables/queryTable4098.xml><?xml version="1.0" encoding="utf-8"?>
<queryTable xmlns="http://schemas.openxmlformats.org/spreadsheetml/2006/main" name="DadosExternos_1175" connectionId="193" autoFormatId="16" applyNumberFormats="0" applyBorderFormats="0" applyFontFormats="1" applyPatternFormats="1" applyAlignmentFormats="0" applyWidthHeightFormats="0"/>
</file>

<file path=xl/queryTables/queryTable4099.xml><?xml version="1.0" encoding="utf-8"?>
<queryTable xmlns="http://schemas.openxmlformats.org/spreadsheetml/2006/main" name="DadosExternos_130" connectionId="215" autoFormatId="16" applyNumberFormats="0" applyBorderFormats="0" applyFontFormats="1" applyPatternFormats="1" applyAlignmentFormats="0" applyWidthHeightFormats="0"/>
</file>

<file path=xl/queryTables/queryTable4100.xml><?xml version="1.0" encoding="utf-8"?>
<queryTable xmlns="http://schemas.openxmlformats.org/spreadsheetml/2006/main" name="DadosExternos_963" connectionId="1138" autoFormatId="16" applyNumberFormats="0" applyBorderFormats="0" applyFontFormats="1" applyPatternFormats="1" applyAlignmentFormats="0" applyWidthHeightFormats="0"/>
</file>

<file path=xl/queryTables/queryTable4101.xml><?xml version="1.0" encoding="utf-8"?>
<queryTable xmlns="http://schemas.openxmlformats.org/spreadsheetml/2006/main" name="ExternalData_2140" connectionId="2458" autoFormatId="16" applyNumberFormats="0" applyBorderFormats="0" applyFontFormats="1" applyPatternFormats="1" applyAlignmentFormats="0" applyWidthHeightFormats="0"/>
</file>

<file path=xl/queryTables/queryTable4102.xml><?xml version="1.0" encoding="utf-8"?>
<queryTable xmlns="http://schemas.openxmlformats.org/spreadsheetml/2006/main" name="ExternalData_1728" connectionId="2000" autoFormatId="16" applyNumberFormats="0" applyBorderFormats="0" applyFontFormats="1" applyPatternFormats="1" applyAlignmentFormats="0" applyWidthHeightFormats="0"/>
</file>

<file path=xl/queryTables/queryTable4103.xml><?xml version="1.0" encoding="utf-8"?>
<queryTable xmlns="http://schemas.openxmlformats.org/spreadsheetml/2006/main" name="ExternalData_1313" connectionId="1540" autoFormatId="16" applyNumberFormats="0" applyBorderFormats="0" applyFontFormats="1" applyPatternFormats="1" applyAlignmentFormats="0" applyWidthHeightFormats="0"/>
</file>

<file path=xl/queryTables/queryTable4104.xml><?xml version="1.0" encoding="utf-8"?>
<queryTable xmlns="http://schemas.openxmlformats.org/spreadsheetml/2006/main" name="DadosExternos_373" connectionId="484" autoFormatId="16" applyNumberFormats="0" applyBorderFormats="0" applyFontFormats="1" applyPatternFormats="1" applyAlignmentFormats="0" applyWidthHeightFormats="0"/>
</file>

<file path=xl/queryTables/queryTable4105.xml><?xml version="1.0" encoding="utf-8"?>
<queryTable xmlns="http://schemas.openxmlformats.org/spreadsheetml/2006/main" name="DadosExternos_1098" connectionId="108" autoFormatId="16" applyNumberFormats="0" applyBorderFormats="0" applyFontFormats="1" applyPatternFormats="1" applyAlignmentFormats="0" applyWidthHeightFormats="0"/>
</file>

<file path=xl/queryTables/queryTable4106.xml><?xml version="1.0" encoding="utf-8"?>
<queryTable xmlns="http://schemas.openxmlformats.org/spreadsheetml/2006/main" name="ExternalData_697" connectionId="3751" autoFormatId="16" applyNumberFormats="0" applyBorderFormats="0" applyFontFormats="1" applyPatternFormats="1" applyAlignmentFormats="0" applyWidthHeightFormats="0"/>
</file>

<file path=xl/queryTables/queryTable4107.xml><?xml version="1.0" encoding="utf-8"?>
<queryTable xmlns="http://schemas.openxmlformats.org/spreadsheetml/2006/main" name="DadosExternos_207" connectionId="299" autoFormatId="16" applyNumberFormats="0" applyBorderFormats="0" applyFontFormats="1" applyPatternFormats="1" applyAlignmentFormats="0" applyWidthHeightFormats="0"/>
</file>

<file path=xl/queryTables/queryTable4108.xml><?xml version="1.0" encoding="utf-8"?>
<queryTable xmlns="http://schemas.openxmlformats.org/spreadsheetml/2006/main" name="ExternalData_687" connectionId="3740" autoFormatId="16" applyNumberFormats="0" applyBorderFormats="0" applyFontFormats="1" applyPatternFormats="1" applyAlignmentFormats="0" applyWidthHeightFormats="0"/>
</file>

<file path=xl/queryTables/queryTable4109.xml><?xml version="1.0" encoding="utf-8"?>
<queryTable xmlns="http://schemas.openxmlformats.org/spreadsheetml/2006/main" name="ExternalData_2108" connectionId="2423" autoFormatId="16" applyNumberFormats="0" applyBorderFormats="0" applyFontFormats="1" applyPatternFormats="1" applyAlignmentFormats="0" applyWidthHeightFormats="0"/>
</file>

<file path=xl/queryTables/queryTable4110.xml><?xml version="1.0" encoding="utf-8"?>
<queryTable xmlns="http://schemas.openxmlformats.org/spreadsheetml/2006/main" name="ExternalData_2298" connectionId="2633" autoFormatId="16" applyNumberFormats="0" applyBorderFormats="0" applyFontFormats="1" applyPatternFormats="1" applyAlignmentFormats="0" applyWidthHeightFormats="0"/>
</file>

<file path=xl/queryTables/queryTable4111.xml><?xml version="1.0" encoding="utf-8"?>
<queryTable xmlns="http://schemas.openxmlformats.org/spreadsheetml/2006/main" name="ExternalData_83" connectionId="3889" autoFormatId="16" applyNumberFormats="0" applyBorderFormats="0" applyFontFormats="1" applyPatternFormats="1" applyAlignmentFormats="0" applyWidthHeightFormats="0"/>
</file>

<file path=xl/queryTables/queryTable4112.xml><?xml version="1.0" encoding="utf-8"?>
<queryTable xmlns="http://schemas.openxmlformats.org/spreadsheetml/2006/main" name="DadosExternos_375" connectionId="486" autoFormatId="16" applyNumberFormats="0" applyBorderFormats="0" applyFontFormats="1" applyPatternFormats="1" applyAlignmentFormats="0" applyWidthHeightFormats="0"/>
</file>

<file path=xl/queryTables/queryTable4113.xml><?xml version="1.0" encoding="utf-8"?>
<queryTable xmlns="http://schemas.openxmlformats.org/spreadsheetml/2006/main" name="DadosExternos_39" connectionId="402" autoFormatId="16" applyNumberFormats="0" applyBorderFormats="0" applyFontFormats="1" applyPatternFormats="1" applyAlignmentFormats="0" applyWidthHeightFormats="0"/>
</file>

<file path=xl/queryTables/queryTable4114.xml><?xml version="1.0" encoding="utf-8"?>
<queryTable xmlns="http://schemas.openxmlformats.org/spreadsheetml/2006/main" name="ExternalData_1802" connectionId="2083" autoFormatId="16" applyNumberFormats="0" applyBorderFormats="0" applyFontFormats="1" applyPatternFormats="1" applyAlignmentFormats="0" applyWidthHeightFormats="0"/>
</file>

<file path=xl/queryTables/queryTable4115.xml><?xml version="1.0" encoding="utf-8"?>
<queryTable xmlns="http://schemas.openxmlformats.org/spreadsheetml/2006/main" name="ExternalData_11" connectionId="1192" autoFormatId="16" applyNumberFormats="0" applyBorderFormats="0" applyFontFormats="1" applyPatternFormats="1" applyAlignmentFormats="0" applyWidthHeightFormats="0"/>
</file>

<file path=xl/queryTables/queryTable4116.xml><?xml version="1.0" encoding="utf-8"?>
<queryTable xmlns="http://schemas.openxmlformats.org/spreadsheetml/2006/main" name="DadosExternos_894" connectionId="1061" autoFormatId="16" applyNumberFormats="0" applyBorderFormats="0" applyFontFormats="1" applyPatternFormats="1" applyAlignmentFormats="0" applyWidthHeightFormats="0"/>
</file>

<file path=xl/queryTables/queryTable4117.xml><?xml version="1.0" encoding="utf-8"?>
<queryTable xmlns="http://schemas.openxmlformats.org/spreadsheetml/2006/main" name="?gfe_rd=cr&amp;ei=HRG2V8rxD-rw8AfjsLfYDQ&amp;gws_rd=ssl" preserveFormatting="0" connectionId="410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ela134510117812131415916172024282630394248535556586263677277788086899095981031101161241311371381461471521571621651661711811881922062201951971982072312342352462522552582642752822872922983063163243333" displayName="Tabela134510117812131415916172024282630394248535556586263677277788086899095981031101161241311371381461471521571621651661711811881922062201951971982072312342352462522552582642752822872922983063163243333" ref="AC4:AE12" totalsRowShown="0" headerRowDxfId="213" dataDxfId="211" headerRowBorderDxfId="212" tableBorderDxfId="210">
  <tableColumns count="3">
    <tableColumn id="1" name="Match ODD" dataDxfId="209">
      <calculatedColumnFormula>IF(AND(Z6=Z5,Z6=Z4,F7&lt;F16),"EQUILIBRADO: Provavelmente Lay Casa",IF(AND(Z6=Z5,Z6=Z4,F7&gt;F16),"EQUILIBRADO: Provavelmente Lay Visitante",IF(Z4&gt;=69%,"Back Casa",IF(Z4&gt;=66%,"Back Casa se Melhor",IF(AND(Z4&lt;Z5,Z4&lt;Z6),"Lay Casa",IF(AND(Z4&lt;Z6,Z4=Z5,F8&lt;F17),"Lay Casa",IF(AND(Z4&lt;Z6,Z4=Z5,F8&gt;F17),"Lay Visitante",IF(AND(Z4=Z6,Z4&lt;Z5,F8=F17),"Ltd abaixo de 3.20",IF(AND(Z4=Z6,Z4&lt;Z5,F8&gt;F17),"Ltd abaixo de 3.20",IF(AND(Z4=Z6,Z4&lt;Z5,F8&lt;F17),"Ltd: Lay Casa se estiverem pior",IF(Z5&gt;=69%,"Back Visitante",IF(Z5&gt;=66%,"Back Visitante se Melhor",IF(AND(Z5&lt;Z4,Z5&lt;Z6),"Lay Visitante",IF(AND(Z5&lt;Z4,Z5=Z6,F17&gt;=F8),"Ltd abaixo de 3.50",IF(AND(Z5&lt;Z4,Z5=Z6,F17&lt;F8),"LTD: Lay Visitante se estiverem pior"," ")))))))))))))))</calculatedColumnFormula>
    </tableColumn>
    <tableColumn id="5" name="Coluna1" dataDxfId="208"/>
    <tableColumn id="2" name="Mercado de Gols e Bts" dataDxfId="207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>
          <a:noFill/>
        </a:ln>
      </a:spPr>
      <a:bodyPr vertOverflow="clip" horzOverflow="clip" rtlCol="0" anchor="t"/>
      <a:lstStyle>
        <a:defPPr algn="l">
          <a:defRPr sz="9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queryTable" Target="../queryTables/queryTable1826.xml"/><Relationship Id="rId3182" Type="http://schemas.openxmlformats.org/officeDocument/2006/relationships/queryTable" Target="../queryTables/queryTable3181.xml"/><Relationship Id="rId4026" Type="http://schemas.openxmlformats.org/officeDocument/2006/relationships/queryTable" Target="../queryTables/queryTable4025.xml"/><Relationship Id="rId3042" Type="http://schemas.openxmlformats.org/officeDocument/2006/relationships/queryTable" Target="../queryTables/queryTable3041.xml"/><Relationship Id="rId3999" Type="http://schemas.openxmlformats.org/officeDocument/2006/relationships/queryTable" Target="../queryTables/queryTable3998.xml"/><Relationship Id="rId170" Type="http://schemas.openxmlformats.org/officeDocument/2006/relationships/queryTable" Target="../queryTables/queryTable169.xml"/><Relationship Id="rId3859" Type="http://schemas.openxmlformats.org/officeDocument/2006/relationships/queryTable" Target="../queryTables/queryTable3858.xml"/><Relationship Id="rId987" Type="http://schemas.openxmlformats.org/officeDocument/2006/relationships/queryTable" Target="../queryTables/queryTable986.xml"/><Relationship Id="rId2668" Type="http://schemas.openxmlformats.org/officeDocument/2006/relationships/queryTable" Target="../queryTables/queryTable2667.xml"/><Relationship Id="rId2875" Type="http://schemas.openxmlformats.org/officeDocument/2006/relationships/queryTable" Target="../queryTables/queryTable2874.xml"/><Relationship Id="rId3719" Type="http://schemas.openxmlformats.org/officeDocument/2006/relationships/queryTable" Target="../queryTables/queryTable3718.xml"/><Relationship Id="rId3926" Type="http://schemas.openxmlformats.org/officeDocument/2006/relationships/queryTable" Target="../queryTables/queryTable3925.xml"/><Relationship Id="rId4090" Type="http://schemas.openxmlformats.org/officeDocument/2006/relationships/queryTable" Target="../queryTables/queryTable4089.xml"/><Relationship Id="rId847" Type="http://schemas.openxmlformats.org/officeDocument/2006/relationships/queryTable" Target="../queryTables/queryTable846.xml"/><Relationship Id="rId1477" Type="http://schemas.openxmlformats.org/officeDocument/2006/relationships/queryTable" Target="../queryTables/queryTable1476.xml"/><Relationship Id="rId1684" Type="http://schemas.openxmlformats.org/officeDocument/2006/relationships/queryTable" Target="../queryTables/queryTable1683.xml"/><Relationship Id="rId1891" Type="http://schemas.openxmlformats.org/officeDocument/2006/relationships/queryTable" Target="../queryTables/queryTable1890.xml"/><Relationship Id="rId2528" Type="http://schemas.openxmlformats.org/officeDocument/2006/relationships/queryTable" Target="../queryTables/queryTable2527.xml"/><Relationship Id="rId2735" Type="http://schemas.openxmlformats.org/officeDocument/2006/relationships/queryTable" Target="../queryTables/queryTable2734.xml"/><Relationship Id="rId2942" Type="http://schemas.openxmlformats.org/officeDocument/2006/relationships/queryTable" Target="../queryTables/queryTable2941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1544" Type="http://schemas.openxmlformats.org/officeDocument/2006/relationships/queryTable" Target="../queryTables/queryTable1543.xml"/><Relationship Id="rId1751" Type="http://schemas.openxmlformats.org/officeDocument/2006/relationships/queryTable" Target="../queryTables/queryTable1750.xml"/><Relationship Id="rId2802" Type="http://schemas.openxmlformats.org/officeDocument/2006/relationships/queryTable" Target="../queryTables/queryTable2801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1611" Type="http://schemas.openxmlformats.org/officeDocument/2006/relationships/queryTable" Target="../queryTables/queryTable1610.xml"/><Relationship Id="rId3369" Type="http://schemas.openxmlformats.org/officeDocument/2006/relationships/queryTable" Target="../queryTables/queryTable3368.xml"/><Relationship Id="rId3576" Type="http://schemas.openxmlformats.org/officeDocument/2006/relationships/queryTable" Target="../queryTables/queryTable3575.xml"/><Relationship Id="rId497" Type="http://schemas.openxmlformats.org/officeDocument/2006/relationships/queryTable" Target="../queryTables/queryTable496.xml"/><Relationship Id="rId2178" Type="http://schemas.openxmlformats.org/officeDocument/2006/relationships/queryTable" Target="../queryTables/queryTable2177.xml"/><Relationship Id="rId2385" Type="http://schemas.openxmlformats.org/officeDocument/2006/relationships/queryTable" Target="../queryTables/queryTable2384.xml"/><Relationship Id="rId3229" Type="http://schemas.openxmlformats.org/officeDocument/2006/relationships/queryTable" Target="../queryTables/queryTable3228.xml"/><Relationship Id="rId3783" Type="http://schemas.openxmlformats.org/officeDocument/2006/relationships/queryTable" Target="../queryTables/queryTable3782.xml"/><Relationship Id="rId3990" Type="http://schemas.openxmlformats.org/officeDocument/2006/relationships/queryTable" Target="../queryTables/queryTable3989.xml"/><Relationship Id="rId357" Type="http://schemas.openxmlformats.org/officeDocument/2006/relationships/queryTable" Target="../queryTables/queryTable356.xml"/><Relationship Id="rId1194" Type="http://schemas.openxmlformats.org/officeDocument/2006/relationships/queryTable" Target="../queryTables/queryTable1193.xml"/><Relationship Id="rId2038" Type="http://schemas.openxmlformats.org/officeDocument/2006/relationships/queryTable" Target="../queryTables/queryTable2037.xml"/><Relationship Id="rId2592" Type="http://schemas.openxmlformats.org/officeDocument/2006/relationships/queryTable" Target="../queryTables/queryTable2591.xml"/><Relationship Id="rId3436" Type="http://schemas.openxmlformats.org/officeDocument/2006/relationships/queryTable" Target="../queryTables/queryTable3435.xml"/><Relationship Id="rId3643" Type="http://schemas.openxmlformats.org/officeDocument/2006/relationships/queryTable" Target="../queryTables/queryTable3642.xml"/><Relationship Id="rId3850" Type="http://schemas.openxmlformats.org/officeDocument/2006/relationships/queryTable" Target="../queryTables/queryTable3849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2245" Type="http://schemas.openxmlformats.org/officeDocument/2006/relationships/queryTable" Target="../queryTables/queryTable2244.xml"/><Relationship Id="rId2452" Type="http://schemas.openxmlformats.org/officeDocument/2006/relationships/queryTable" Target="../queryTables/queryTable2451.xml"/><Relationship Id="rId3503" Type="http://schemas.openxmlformats.org/officeDocument/2006/relationships/queryTable" Target="../queryTables/queryTable3502.xml"/><Relationship Id="rId3710" Type="http://schemas.openxmlformats.org/officeDocument/2006/relationships/queryTable" Target="../queryTables/queryTable3709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2105" Type="http://schemas.openxmlformats.org/officeDocument/2006/relationships/queryTable" Target="../queryTables/queryTable2104.xml"/><Relationship Id="rId2312" Type="http://schemas.openxmlformats.org/officeDocument/2006/relationships/queryTable" Target="../queryTables/queryTable2311.xml"/><Relationship Id="rId1121" Type="http://schemas.openxmlformats.org/officeDocument/2006/relationships/queryTable" Target="../queryTables/queryTable1120.xml"/><Relationship Id="rId3086" Type="http://schemas.openxmlformats.org/officeDocument/2006/relationships/queryTable" Target="../queryTables/queryTable3085.xml"/><Relationship Id="rId3293" Type="http://schemas.openxmlformats.org/officeDocument/2006/relationships/queryTable" Target="../queryTables/queryTable3292.xml"/><Relationship Id="rId1938" Type="http://schemas.openxmlformats.org/officeDocument/2006/relationships/queryTable" Target="../queryTables/queryTable1937.xml"/><Relationship Id="rId3153" Type="http://schemas.openxmlformats.org/officeDocument/2006/relationships/queryTable" Target="../queryTables/queryTable3152.xml"/><Relationship Id="rId3360" Type="http://schemas.openxmlformats.org/officeDocument/2006/relationships/queryTable" Target="../queryTables/queryTable3359.xml"/><Relationship Id="rId281" Type="http://schemas.openxmlformats.org/officeDocument/2006/relationships/queryTable" Target="../queryTables/queryTable280.xml"/><Relationship Id="rId3013" Type="http://schemas.openxmlformats.org/officeDocument/2006/relationships/queryTable" Target="../queryTables/queryTable3012.xml"/><Relationship Id="rId141" Type="http://schemas.openxmlformats.org/officeDocument/2006/relationships/queryTable" Target="../queryTables/queryTable140.xml"/><Relationship Id="rId3220" Type="http://schemas.openxmlformats.org/officeDocument/2006/relationships/queryTable" Target="../queryTables/queryTable3219.xml"/><Relationship Id="rId7" Type="http://schemas.openxmlformats.org/officeDocument/2006/relationships/queryTable" Target="../queryTables/queryTable6.xml"/><Relationship Id="rId2779" Type="http://schemas.openxmlformats.org/officeDocument/2006/relationships/queryTable" Target="../queryTables/queryTable2778.xml"/><Relationship Id="rId2986" Type="http://schemas.openxmlformats.org/officeDocument/2006/relationships/queryTable" Target="../queryTables/queryTable2985.xml"/><Relationship Id="rId958" Type="http://schemas.openxmlformats.org/officeDocument/2006/relationships/queryTable" Target="../queryTables/queryTable957.xml"/><Relationship Id="rId1588" Type="http://schemas.openxmlformats.org/officeDocument/2006/relationships/queryTable" Target="../queryTables/queryTable1587.xml"/><Relationship Id="rId1795" Type="http://schemas.openxmlformats.org/officeDocument/2006/relationships/queryTable" Target="../queryTables/queryTable1794.xml"/><Relationship Id="rId2639" Type="http://schemas.openxmlformats.org/officeDocument/2006/relationships/queryTable" Target="../queryTables/queryTable2638.xml"/><Relationship Id="rId2846" Type="http://schemas.openxmlformats.org/officeDocument/2006/relationships/queryTable" Target="../queryTables/queryTable2845.xml"/><Relationship Id="rId87" Type="http://schemas.openxmlformats.org/officeDocument/2006/relationships/queryTable" Target="../queryTables/queryTable86.xml"/><Relationship Id="rId818" Type="http://schemas.openxmlformats.org/officeDocument/2006/relationships/queryTable" Target="../queryTables/queryTable817.xml"/><Relationship Id="rId1448" Type="http://schemas.openxmlformats.org/officeDocument/2006/relationships/queryTable" Target="../queryTables/queryTable1447.xml"/><Relationship Id="rId1655" Type="http://schemas.openxmlformats.org/officeDocument/2006/relationships/queryTable" Target="../queryTables/queryTable1654.xml"/><Relationship Id="rId2706" Type="http://schemas.openxmlformats.org/officeDocument/2006/relationships/queryTable" Target="../queryTables/queryTable2705.xml"/><Relationship Id="rId4061" Type="http://schemas.openxmlformats.org/officeDocument/2006/relationships/queryTable" Target="../queryTables/queryTable4060.xml"/><Relationship Id="rId1308" Type="http://schemas.openxmlformats.org/officeDocument/2006/relationships/queryTable" Target="../queryTables/queryTable1307.xml"/><Relationship Id="rId1862" Type="http://schemas.openxmlformats.org/officeDocument/2006/relationships/queryTable" Target="../queryTables/queryTable1861.xml"/><Relationship Id="rId2913" Type="http://schemas.openxmlformats.org/officeDocument/2006/relationships/queryTable" Target="../queryTables/queryTable2912.xml"/><Relationship Id="rId1515" Type="http://schemas.openxmlformats.org/officeDocument/2006/relationships/queryTable" Target="../queryTables/queryTable1514.xml"/><Relationship Id="rId1722" Type="http://schemas.openxmlformats.org/officeDocument/2006/relationships/queryTable" Target="../queryTables/queryTable1721.xml"/><Relationship Id="rId14" Type="http://schemas.openxmlformats.org/officeDocument/2006/relationships/queryTable" Target="../queryTables/queryTable13.xml"/><Relationship Id="rId3687" Type="http://schemas.openxmlformats.org/officeDocument/2006/relationships/queryTable" Target="../queryTables/queryTable3686.xml"/><Relationship Id="rId3894" Type="http://schemas.openxmlformats.org/officeDocument/2006/relationships/queryTable" Target="../queryTables/queryTable3893.xml"/><Relationship Id="rId2289" Type="http://schemas.openxmlformats.org/officeDocument/2006/relationships/queryTable" Target="../queryTables/queryTable2288.xml"/><Relationship Id="rId2496" Type="http://schemas.openxmlformats.org/officeDocument/2006/relationships/queryTable" Target="../queryTables/queryTable2495.xml"/><Relationship Id="rId3547" Type="http://schemas.openxmlformats.org/officeDocument/2006/relationships/queryTable" Target="../queryTables/queryTable3546.xml"/><Relationship Id="rId3754" Type="http://schemas.openxmlformats.org/officeDocument/2006/relationships/queryTable" Target="../queryTables/queryTable3753.xml"/><Relationship Id="rId3961" Type="http://schemas.openxmlformats.org/officeDocument/2006/relationships/queryTable" Target="../queryTables/queryTable3960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2149" Type="http://schemas.openxmlformats.org/officeDocument/2006/relationships/queryTable" Target="../queryTables/queryTable2148.xml"/><Relationship Id="rId2356" Type="http://schemas.openxmlformats.org/officeDocument/2006/relationships/queryTable" Target="../queryTables/queryTable2355.xml"/><Relationship Id="rId2563" Type="http://schemas.openxmlformats.org/officeDocument/2006/relationships/queryTable" Target="../queryTables/queryTable2562.xml"/><Relationship Id="rId2770" Type="http://schemas.openxmlformats.org/officeDocument/2006/relationships/queryTable" Target="../queryTables/queryTable2769.xml"/><Relationship Id="rId3407" Type="http://schemas.openxmlformats.org/officeDocument/2006/relationships/queryTable" Target="../queryTables/queryTable3406.xml"/><Relationship Id="rId3614" Type="http://schemas.openxmlformats.org/officeDocument/2006/relationships/queryTable" Target="../queryTables/queryTable3613.xml"/><Relationship Id="rId3821" Type="http://schemas.openxmlformats.org/officeDocument/2006/relationships/queryTable" Target="../queryTables/queryTable3820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2009" Type="http://schemas.openxmlformats.org/officeDocument/2006/relationships/queryTable" Target="../queryTables/queryTable2008.xml"/><Relationship Id="rId2216" Type="http://schemas.openxmlformats.org/officeDocument/2006/relationships/queryTable" Target="../queryTables/queryTable2215.xml"/><Relationship Id="rId2423" Type="http://schemas.openxmlformats.org/officeDocument/2006/relationships/queryTable" Target="../queryTables/queryTable2422.xml"/><Relationship Id="rId2630" Type="http://schemas.openxmlformats.org/officeDocument/2006/relationships/queryTable" Target="../queryTables/queryTable2629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3197" Type="http://schemas.openxmlformats.org/officeDocument/2006/relationships/queryTable" Target="../queryTables/queryTable3196.xml"/><Relationship Id="rId3057" Type="http://schemas.openxmlformats.org/officeDocument/2006/relationships/queryTable" Target="../queryTables/queryTable3056.xml"/><Relationship Id="rId4108" Type="http://schemas.openxmlformats.org/officeDocument/2006/relationships/queryTable" Target="../queryTables/queryTable4107.xml"/><Relationship Id="rId185" Type="http://schemas.openxmlformats.org/officeDocument/2006/relationships/queryTable" Target="../queryTables/queryTable184.xml"/><Relationship Id="rId1909" Type="http://schemas.openxmlformats.org/officeDocument/2006/relationships/queryTable" Target="../queryTables/queryTable1908.xml"/><Relationship Id="rId3264" Type="http://schemas.openxmlformats.org/officeDocument/2006/relationships/queryTable" Target="../queryTables/queryTable3263.xml"/><Relationship Id="rId3471" Type="http://schemas.openxmlformats.org/officeDocument/2006/relationships/queryTable" Target="../queryTables/queryTable3470.xml"/><Relationship Id="rId392" Type="http://schemas.openxmlformats.org/officeDocument/2006/relationships/queryTable" Target="../queryTables/queryTable391.xml"/><Relationship Id="rId2073" Type="http://schemas.openxmlformats.org/officeDocument/2006/relationships/queryTable" Target="../queryTables/queryTable2072.xml"/><Relationship Id="rId2280" Type="http://schemas.openxmlformats.org/officeDocument/2006/relationships/queryTable" Target="../queryTables/queryTable2279.xml"/><Relationship Id="rId3124" Type="http://schemas.openxmlformats.org/officeDocument/2006/relationships/queryTable" Target="../queryTables/queryTable3123.xml"/><Relationship Id="rId3331" Type="http://schemas.openxmlformats.org/officeDocument/2006/relationships/queryTable" Target="../queryTables/queryTable3330.xml"/><Relationship Id="rId252" Type="http://schemas.openxmlformats.org/officeDocument/2006/relationships/queryTable" Target="../queryTables/queryTable251.xml"/><Relationship Id="rId2140" Type="http://schemas.openxmlformats.org/officeDocument/2006/relationships/queryTable" Target="../queryTables/queryTable2139.xml"/><Relationship Id="rId112" Type="http://schemas.openxmlformats.org/officeDocument/2006/relationships/queryTable" Target="../queryTables/queryTable111.xml"/><Relationship Id="rId1699" Type="http://schemas.openxmlformats.org/officeDocument/2006/relationships/queryTable" Target="../queryTables/queryTable1698.xml"/><Relationship Id="rId2000" Type="http://schemas.openxmlformats.org/officeDocument/2006/relationships/queryTable" Target="../queryTables/queryTable1999.xml"/><Relationship Id="rId2957" Type="http://schemas.openxmlformats.org/officeDocument/2006/relationships/queryTable" Target="../queryTables/queryTable2956.xml"/><Relationship Id="rId929" Type="http://schemas.openxmlformats.org/officeDocument/2006/relationships/queryTable" Target="../queryTables/queryTable928.xml"/><Relationship Id="rId1559" Type="http://schemas.openxmlformats.org/officeDocument/2006/relationships/queryTable" Target="../queryTables/queryTable1558.xml"/><Relationship Id="rId1766" Type="http://schemas.openxmlformats.org/officeDocument/2006/relationships/queryTable" Target="../queryTables/queryTable1765.xml"/><Relationship Id="rId1973" Type="http://schemas.openxmlformats.org/officeDocument/2006/relationships/queryTable" Target="../queryTables/queryTable1972.xml"/><Relationship Id="rId2817" Type="http://schemas.openxmlformats.org/officeDocument/2006/relationships/queryTable" Target="../queryTables/queryTable2816.xml"/><Relationship Id="rId4032" Type="http://schemas.openxmlformats.org/officeDocument/2006/relationships/queryTable" Target="../queryTables/queryTable4031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1626" Type="http://schemas.openxmlformats.org/officeDocument/2006/relationships/queryTable" Target="../queryTables/queryTable1625.xml"/><Relationship Id="rId1833" Type="http://schemas.openxmlformats.org/officeDocument/2006/relationships/queryTable" Target="../queryTables/queryTable1832.xml"/><Relationship Id="rId1900" Type="http://schemas.openxmlformats.org/officeDocument/2006/relationships/queryTable" Target="../queryTables/queryTable1899.xml"/><Relationship Id="rId3798" Type="http://schemas.openxmlformats.org/officeDocument/2006/relationships/queryTable" Target="../queryTables/queryTable3797.xml"/><Relationship Id="rId3658" Type="http://schemas.openxmlformats.org/officeDocument/2006/relationships/queryTable" Target="../queryTables/queryTable3657.xml"/><Relationship Id="rId3865" Type="http://schemas.openxmlformats.org/officeDocument/2006/relationships/queryTable" Target="../queryTables/queryTable3864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2467" Type="http://schemas.openxmlformats.org/officeDocument/2006/relationships/queryTable" Target="../queryTables/queryTable2466.xml"/><Relationship Id="rId2674" Type="http://schemas.openxmlformats.org/officeDocument/2006/relationships/queryTable" Target="../queryTables/queryTable2673.xml"/><Relationship Id="rId3518" Type="http://schemas.openxmlformats.org/officeDocument/2006/relationships/queryTable" Target="../queryTables/queryTable3517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327" Type="http://schemas.openxmlformats.org/officeDocument/2006/relationships/queryTable" Target="../queryTables/queryTable2326.xml"/><Relationship Id="rId2881" Type="http://schemas.openxmlformats.org/officeDocument/2006/relationships/queryTable" Target="../queryTables/queryTable2880.xml"/><Relationship Id="rId3725" Type="http://schemas.openxmlformats.org/officeDocument/2006/relationships/queryTable" Target="../queryTables/queryTable3724.xml"/><Relationship Id="rId3932" Type="http://schemas.openxmlformats.org/officeDocument/2006/relationships/queryTable" Target="../queryTables/queryTable3931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1690" Type="http://schemas.openxmlformats.org/officeDocument/2006/relationships/queryTable" Target="../queryTables/queryTable1689.xml"/><Relationship Id="rId2534" Type="http://schemas.openxmlformats.org/officeDocument/2006/relationships/queryTable" Target="../queryTables/queryTable2533.xml"/><Relationship Id="rId2741" Type="http://schemas.openxmlformats.org/officeDocument/2006/relationships/queryTable" Target="../queryTables/queryTable2740.xml"/><Relationship Id="rId713" Type="http://schemas.openxmlformats.org/officeDocument/2006/relationships/queryTable" Target="../queryTables/queryTable712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550" Type="http://schemas.openxmlformats.org/officeDocument/2006/relationships/queryTable" Target="../queryTables/queryTable1549.xml"/><Relationship Id="rId2601" Type="http://schemas.openxmlformats.org/officeDocument/2006/relationships/queryTable" Target="../queryTables/queryTable2600.xml"/><Relationship Id="rId1203" Type="http://schemas.openxmlformats.org/officeDocument/2006/relationships/queryTable" Target="../queryTables/queryTable1202.xml"/><Relationship Id="rId1410" Type="http://schemas.openxmlformats.org/officeDocument/2006/relationships/queryTable" Target="../queryTables/queryTable1409.xml"/><Relationship Id="rId3168" Type="http://schemas.openxmlformats.org/officeDocument/2006/relationships/queryTable" Target="../queryTables/queryTable3167.xml"/><Relationship Id="rId3375" Type="http://schemas.openxmlformats.org/officeDocument/2006/relationships/queryTable" Target="../queryTables/queryTable3374.xml"/><Relationship Id="rId3582" Type="http://schemas.openxmlformats.org/officeDocument/2006/relationships/queryTable" Target="../queryTables/queryTable3581.xml"/><Relationship Id="rId296" Type="http://schemas.openxmlformats.org/officeDocument/2006/relationships/queryTable" Target="../queryTables/queryTable295.xml"/><Relationship Id="rId2184" Type="http://schemas.openxmlformats.org/officeDocument/2006/relationships/queryTable" Target="../queryTables/queryTable2183.xml"/><Relationship Id="rId2391" Type="http://schemas.openxmlformats.org/officeDocument/2006/relationships/queryTable" Target="../queryTables/queryTable2390.xml"/><Relationship Id="rId3028" Type="http://schemas.openxmlformats.org/officeDocument/2006/relationships/queryTable" Target="../queryTables/queryTable3027.xml"/><Relationship Id="rId3235" Type="http://schemas.openxmlformats.org/officeDocument/2006/relationships/queryTable" Target="../queryTables/queryTable3234.xml"/><Relationship Id="rId3442" Type="http://schemas.openxmlformats.org/officeDocument/2006/relationships/queryTable" Target="../queryTables/queryTable3441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044" Type="http://schemas.openxmlformats.org/officeDocument/2006/relationships/queryTable" Target="../queryTables/queryTable2043.xml"/><Relationship Id="rId2251" Type="http://schemas.openxmlformats.org/officeDocument/2006/relationships/queryTable" Target="../queryTables/queryTable2250.xml"/><Relationship Id="rId3302" Type="http://schemas.openxmlformats.org/officeDocument/2006/relationships/queryTable" Target="../queryTables/queryTable3301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1060" Type="http://schemas.openxmlformats.org/officeDocument/2006/relationships/queryTable" Target="../queryTables/queryTable1059.xml"/><Relationship Id="rId2111" Type="http://schemas.openxmlformats.org/officeDocument/2006/relationships/queryTable" Target="../queryTables/queryTable2110.xml"/><Relationship Id="rId4076" Type="http://schemas.openxmlformats.org/officeDocument/2006/relationships/queryTable" Target="../queryTables/queryTable4075.xml"/><Relationship Id="rId1877" Type="http://schemas.openxmlformats.org/officeDocument/2006/relationships/queryTable" Target="../queryTables/queryTable1876.xml"/><Relationship Id="rId2928" Type="http://schemas.openxmlformats.org/officeDocument/2006/relationships/queryTable" Target="../queryTables/queryTable2927.xml"/><Relationship Id="rId1737" Type="http://schemas.openxmlformats.org/officeDocument/2006/relationships/queryTable" Target="../queryTables/queryTable1736.xml"/><Relationship Id="rId1944" Type="http://schemas.openxmlformats.org/officeDocument/2006/relationships/queryTable" Target="../queryTables/queryTable1943.xml"/><Relationship Id="rId3092" Type="http://schemas.openxmlformats.org/officeDocument/2006/relationships/queryTable" Target="../queryTables/queryTable3091.xml"/><Relationship Id="rId29" Type="http://schemas.openxmlformats.org/officeDocument/2006/relationships/queryTable" Target="../queryTables/queryTable28.xml"/><Relationship Id="rId4003" Type="http://schemas.openxmlformats.org/officeDocument/2006/relationships/queryTable" Target="../queryTables/queryTable4002.xml"/><Relationship Id="rId1804" Type="http://schemas.openxmlformats.org/officeDocument/2006/relationships/queryTable" Target="../queryTables/queryTable1803.xml"/><Relationship Id="rId3769" Type="http://schemas.openxmlformats.org/officeDocument/2006/relationships/queryTable" Target="../queryTables/queryTable3768.xml"/><Relationship Id="rId3976" Type="http://schemas.openxmlformats.org/officeDocument/2006/relationships/queryTable" Target="../queryTables/queryTable3975.xml"/><Relationship Id="rId897" Type="http://schemas.openxmlformats.org/officeDocument/2006/relationships/queryTable" Target="../queryTables/queryTable896.xml"/><Relationship Id="rId2578" Type="http://schemas.openxmlformats.org/officeDocument/2006/relationships/queryTable" Target="../queryTables/queryTable2577.xml"/><Relationship Id="rId2785" Type="http://schemas.openxmlformats.org/officeDocument/2006/relationships/queryTable" Target="../queryTables/queryTable2784.xml"/><Relationship Id="rId2992" Type="http://schemas.openxmlformats.org/officeDocument/2006/relationships/queryTable" Target="../queryTables/queryTable2991.xml"/><Relationship Id="rId3629" Type="http://schemas.openxmlformats.org/officeDocument/2006/relationships/queryTable" Target="../queryTables/queryTable3628.xml"/><Relationship Id="rId3836" Type="http://schemas.openxmlformats.org/officeDocument/2006/relationships/queryTable" Target="../queryTables/queryTable3835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1594" Type="http://schemas.openxmlformats.org/officeDocument/2006/relationships/queryTable" Target="../queryTables/queryTable1593.xml"/><Relationship Id="rId2438" Type="http://schemas.openxmlformats.org/officeDocument/2006/relationships/queryTable" Target="../queryTables/queryTable2437.xml"/><Relationship Id="rId2645" Type="http://schemas.openxmlformats.org/officeDocument/2006/relationships/queryTable" Target="../queryTables/queryTable2644.xml"/><Relationship Id="rId2852" Type="http://schemas.openxmlformats.org/officeDocument/2006/relationships/queryTable" Target="../queryTables/queryTable2851.xml"/><Relationship Id="rId3903" Type="http://schemas.openxmlformats.org/officeDocument/2006/relationships/queryTable" Target="../queryTables/queryTable3902.xml"/><Relationship Id="rId93" Type="http://schemas.openxmlformats.org/officeDocument/2006/relationships/queryTable" Target="../queryTables/queryTable92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1661" Type="http://schemas.openxmlformats.org/officeDocument/2006/relationships/queryTable" Target="../queryTables/queryTable1660.xml"/><Relationship Id="rId2505" Type="http://schemas.openxmlformats.org/officeDocument/2006/relationships/queryTable" Target="../queryTables/queryTable2504.xml"/><Relationship Id="rId2712" Type="http://schemas.openxmlformats.org/officeDocument/2006/relationships/queryTable" Target="../queryTables/queryTable2711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521" Type="http://schemas.openxmlformats.org/officeDocument/2006/relationships/queryTable" Target="../queryTables/queryTable1520.xml"/><Relationship Id="rId3279" Type="http://schemas.openxmlformats.org/officeDocument/2006/relationships/queryTable" Target="../queryTables/queryTable3278.xml"/><Relationship Id="rId3486" Type="http://schemas.openxmlformats.org/officeDocument/2006/relationships/queryTable" Target="../queryTables/queryTable3485.xml"/><Relationship Id="rId3693" Type="http://schemas.openxmlformats.org/officeDocument/2006/relationships/queryTable" Target="../queryTables/queryTable3692.xml"/><Relationship Id="rId20" Type="http://schemas.openxmlformats.org/officeDocument/2006/relationships/queryTable" Target="../queryTables/queryTable19.xml"/><Relationship Id="rId2088" Type="http://schemas.openxmlformats.org/officeDocument/2006/relationships/queryTable" Target="../queryTables/queryTable2087.xml"/><Relationship Id="rId2295" Type="http://schemas.openxmlformats.org/officeDocument/2006/relationships/queryTable" Target="../queryTables/queryTable2294.xml"/><Relationship Id="rId3139" Type="http://schemas.openxmlformats.org/officeDocument/2006/relationships/queryTable" Target="../queryTables/queryTable3138.xml"/><Relationship Id="rId3346" Type="http://schemas.openxmlformats.org/officeDocument/2006/relationships/queryTable" Target="../queryTables/queryTable3345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2155" Type="http://schemas.openxmlformats.org/officeDocument/2006/relationships/queryTable" Target="../queryTables/queryTable2154.xml"/><Relationship Id="rId3553" Type="http://schemas.openxmlformats.org/officeDocument/2006/relationships/queryTable" Target="../queryTables/queryTable3552.xml"/><Relationship Id="rId3760" Type="http://schemas.openxmlformats.org/officeDocument/2006/relationships/queryTable" Target="../queryTables/queryTable3759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2362" Type="http://schemas.openxmlformats.org/officeDocument/2006/relationships/queryTable" Target="../queryTables/queryTable2361.xml"/><Relationship Id="rId3206" Type="http://schemas.openxmlformats.org/officeDocument/2006/relationships/queryTable" Target="../queryTables/queryTable3205.xml"/><Relationship Id="rId3413" Type="http://schemas.openxmlformats.org/officeDocument/2006/relationships/queryTable" Target="../queryTables/queryTable3412.xml"/><Relationship Id="rId3620" Type="http://schemas.openxmlformats.org/officeDocument/2006/relationships/queryTable" Target="../queryTables/queryTable3619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1171" Type="http://schemas.openxmlformats.org/officeDocument/2006/relationships/queryTable" Target="../queryTables/queryTable1170.xml"/><Relationship Id="rId2015" Type="http://schemas.openxmlformats.org/officeDocument/2006/relationships/queryTable" Target="../queryTables/queryTable2014.xml"/><Relationship Id="rId2222" Type="http://schemas.openxmlformats.org/officeDocument/2006/relationships/queryTable" Target="../queryTables/queryTable2221.xml"/><Relationship Id="rId401" Type="http://schemas.openxmlformats.org/officeDocument/2006/relationships/queryTable" Target="../queryTables/queryTable400.xml"/><Relationship Id="rId1031" Type="http://schemas.openxmlformats.org/officeDocument/2006/relationships/queryTable" Target="../queryTables/queryTable1030.xml"/><Relationship Id="rId1988" Type="http://schemas.openxmlformats.org/officeDocument/2006/relationships/queryTable" Target="../queryTables/queryTable1987.xml"/><Relationship Id="rId4047" Type="http://schemas.openxmlformats.org/officeDocument/2006/relationships/queryTable" Target="../queryTables/queryTable4046.xml"/><Relationship Id="rId1848" Type="http://schemas.openxmlformats.org/officeDocument/2006/relationships/queryTable" Target="../queryTables/queryTable1847.xml"/><Relationship Id="rId3063" Type="http://schemas.openxmlformats.org/officeDocument/2006/relationships/queryTable" Target="../queryTables/queryTable3062.xml"/><Relationship Id="rId3270" Type="http://schemas.openxmlformats.org/officeDocument/2006/relationships/queryTable" Target="../queryTables/queryTable3269.xml"/><Relationship Id="rId4114" Type="http://schemas.openxmlformats.org/officeDocument/2006/relationships/queryTable" Target="../queryTables/queryTable4113.xml"/><Relationship Id="rId191" Type="http://schemas.openxmlformats.org/officeDocument/2006/relationships/queryTable" Target="../queryTables/queryTable190.xml"/><Relationship Id="rId1708" Type="http://schemas.openxmlformats.org/officeDocument/2006/relationships/queryTable" Target="../queryTables/queryTable1707.xml"/><Relationship Id="rId1915" Type="http://schemas.openxmlformats.org/officeDocument/2006/relationships/queryTable" Target="../queryTables/queryTable1914.xml"/><Relationship Id="rId3130" Type="http://schemas.openxmlformats.org/officeDocument/2006/relationships/queryTable" Target="../queryTables/queryTable3129.xml"/><Relationship Id="rId2689" Type="http://schemas.openxmlformats.org/officeDocument/2006/relationships/queryTable" Target="../queryTables/queryTable2688.xml"/><Relationship Id="rId2896" Type="http://schemas.openxmlformats.org/officeDocument/2006/relationships/queryTable" Target="../queryTables/queryTable2895.xml"/><Relationship Id="rId3947" Type="http://schemas.openxmlformats.org/officeDocument/2006/relationships/queryTable" Target="../queryTables/queryTable3946.xml"/><Relationship Id="rId868" Type="http://schemas.openxmlformats.org/officeDocument/2006/relationships/queryTable" Target="../queryTables/queryTable867.xml"/><Relationship Id="rId1498" Type="http://schemas.openxmlformats.org/officeDocument/2006/relationships/queryTable" Target="../queryTables/queryTable1497.xml"/><Relationship Id="rId2549" Type="http://schemas.openxmlformats.org/officeDocument/2006/relationships/queryTable" Target="../queryTables/queryTable2548.xml"/><Relationship Id="rId2756" Type="http://schemas.openxmlformats.org/officeDocument/2006/relationships/queryTable" Target="../queryTables/queryTable2755.xml"/><Relationship Id="rId2963" Type="http://schemas.openxmlformats.org/officeDocument/2006/relationships/queryTable" Target="../queryTables/queryTable2962.xml"/><Relationship Id="rId3807" Type="http://schemas.openxmlformats.org/officeDocument/2006/relationships/queryTable" Target="../queryTables/queryTable3806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1565" Type="http://schemas.openxmlformats.org/officeDocument/2006/relationships/queryTable" Target="../queryTables/queryTable1564.xml"/><Relationship Id="rId1772" Type="http://schemas.openxmlformats.org/officeDocument/2006/relationships/queryTable" Target="../queryTables/queryTable1771.xml"/><Relationship Id="rId2409" Type="http://schemas.openxmlformats.org/officeDocument/2006/relationships/queryTable" Target="../queryTables/queryTable2408.xml"/><Relationship Id="rId2616" Type="http://schemas.openxmlformats.org/officeDocument/2006/relationships/queryTable" Target="../queryTables/queryTable2615.xml"/><Relationship Id="rId64" Type="http://schemas.openxmlformats.org/officeDocument/2006/relationships/queryTable" Target="../queryTables/queryTable63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2823" Type="http://schemas.openxmlformats.org/officeDocument/2006/relationships/queryTable" Target="../queryTables/queryTable2822.xml"/><Relationship Id="rId1632" Type="http://schemas.openxmlformats.org/officeDocument/2006/relationships/queryTable" Target="../queryTables/queryTable1631.xml"/><Relationship Id="rId2199" Type="http://schemas.openxmlformats.org/officeDocument/2006/relationships/queryTable" Target="../queryTables/queryTable2198.xml"/><Relationship Id="rId3597" Type="http://schemas.openxmlformats.org/officeDocument/2006/relationships/queryTable" Target="../queryTables/queryTable3596.xml"/><Relationship Id="rId3457" Type="http://schemas.openxmlformats.org/officeDocument/2006/relationships/queryTable" Target="../queryTables/queryTable3456.xml"/><Relationship Id="rId3664" Type="http://schemas.openxmlformats.org/officeDocument/2006/relationships/queryTable" Target="../queryTables/queryTable3663.xml"/><Relationship Id="rId3871" Type="http://schemas.openxmlformats.org/officeDocument/2006/relationships/queryTable" Target="../queryTables/queryTable3870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2059" Type="http://schemas.openxmlformats.org/officeDocument/2006/relationships/queryTable" Target="../queryTables/queryTable2058.xml"/><Relationship Id="rId2266" Type="http://schemas.openxmlformats.org/officeDocument/2006/relationships/queryTable" Target="../queryTables/queryTable2265.xml"/><Relationship Id="rId2473" Type="http://schemas.openxmlformats.org/officeDocument/2006/relationships/queryTable" Target="../queryTables/queryTable2472.xml"/><Relationship Id="rId2680" Type="http://schemas.openxmlformats.org/officeDocument/2006/relationships/queryTable" Target="../queryTables/queryTable2679.xml"/><Relationship Id="rId3317" Type="http://schemas.openxmlformats.org/officeDocument/2006/relationships/queryTable" Target="../queryTables/queryTable3316.xml"/><Relationship Id="rId3524" Type="http://schemas.openxmlformats.org/officeDocument/2006/relationships/queryTable" Target="../queryTables/queryTable3523.xml"/><Relationship Id="rId3731" Type="http://schemas.openxmlformats.org/officeDocument/2006/relationships/queryTable" Target="../queryTables/queryTable3730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2126" Type="http://schemas.openxmlformats.org/officeDocument/2006/relationships/queryTable" Target="../queryTables/queryTable2125.xml"/><Relationship Id="rId2333" Type="http://schemas.openxmlformats.org/officeDocument/2006/relationships/queryTable" Target="../queryTables/queryTable2332.xml"/><Relationship Id="rId2540" Type="http://schemas.openxmlformats.org/officeDocument/2006/relationships/queryTable" Target="../queryTables/queryTable2539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1142" Type="http://schemas.openxmlformats.org/officeDocument/2006/relationships/queryTable" Target="../queryTables/queryTable1141.xml"/><Relationship Id="rId2400" Type="http://schemas.openxmlformats.org/officeDocument/2006/relationships/queryTable" Target="../queryTables/queryTable2399.xml"/><Relationship Id="rId1002" Type="http://schemas.openxmlformats.org/officeDocument/2006/relationships/queryTable" Target="../queryTables/queryTable1001.xml"/><Relationship Id="rId1959" Type="http://schemas.openxmlformats.org/officeDocument/2006/relationships/queryTable" Target="../queryTables/queryTable1958.xml"/><Relationship Id="rId3174" Type="http://schemas.openxmlformats.org/officeDocument/2006/relationships/queryTable" Target="../queryTables/queryTable3173.xml"/><Relationship Id="rId4018" Type="http://schemas.openxmlformats.org/officeDocument/2006/relationships/queryTable" Target="../queryTables/queryTable4017.xml"/><Relationship Id="rId1819" Type="http://schemas.openxmlformats.org/officeDocument/2006/relationships/queryTable" Target="../queryTables/queryTable1818.xml"/><Relationship Id="rId3381" Type="http://schemas.openxmlformats.org/officeDocument/2006/relationships/queryTable" Target="../queryTables/queryTable3380.xml"/><Relationship Id="rId2190" Type="http://schemas.openxmlformats.org/officeDocument/2006/relationships/queryTable" Target="../queryTables/queryTable2189.xml"/><Relationship Id="rId3034" Type="http://schemas.openxmlformats.org/officeDocument/2006/relationships/queryTable" Target="../queryTables/queryTable3033.xml"/><Relationship Id="rId3241" Type="http://schemas.openxmlformats.org/officeDocument/2006/relationships/queryTable" Target="../queryTables/queryTable3240.xml"/><Relationship Id="rId162" Type="http://schemas.openxmlformats.org/officeDocument/2006/relationships/queryTable" Target="../queryTables/queryTable161.xml"/><Relationship Id="rId2050" Type="http://schemas.openxmlformats.org/officeDocument/2006/relationships/queryTable" Target="../queryTables/queryTable2049.xml"/><Relationship Id="rId3101" Type="http://schemas.openxmlformats.org/officeDocument/2006/relationships/queryTable" Target="../queryTables/queryTable3100.xml"/><Relationship Id="rId979" Type="http://schemas.openxmlformats.org/officeDocument/2006/relationships/queryTable" Target="../queryTables/queryTable978.xml"/><Relationship Id="rId839" Type="http://schemas.openxmlformats.org/officeDocument/2006/relationships/queryTable" Target="../queryTables/queryTable838.xml"/><Relationship Id="rId1469" Type="http://schemas.openxmlformats.org/officeDocument/2006/relationships/queryTable" Target="../queryTables/queryTable1468.xml"/><Relationship Id="rId2867" Type="http://schemas.openxmlformats.org/officeDocument/2006/relationships/queryTable" Target="../queryTables/queryTable2866.xml"/><Relationship Id="rId3918" Type="http://schemas.openxmlformats.org/officeDocument/2006/relationships/queryTable" Target="../queryTables/queryTable3917.xml"/><Relationship Id="rId4082" Type="http://schemas.openxmlformats.org/officeDocument/2006/relationships/queryTable" Target="../queryTables/queryTable4081.xml"/><Relationship Id="rId1676" Type="http://schemas.openxmlformats.org/officeDocument/2006/relationships/queryTable" Target="../queryTables/queryTable1675.xml"/><Relationship Id="rId1883" Type="http://schemas.openxmlformats.org/officeDocument/2006/relationships/queryTable" Target="../queryTables/queryTable1882.xml"/><Relationship Id="rId2727" Type="http://schemas.openxmlformats.org/officeDocument/2006/relationships/queryTable" Target="../queryTables/queryTable2726.xml"/><Relationship Id="rId2934" Type="http://schemas.openxmlformats.org/officeDocument/2006/relationships/queryTable" Target="../queryTables/queryTable2933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1536" Type="http://schemas.openxmlformats.org/officeDocument/2006/relationships/queryTable" Target="../queryTables/queryTable1535.xml"/><Relationship Id="rId1743" Type="http://schemas.openxmlformats.org/officeDocument/2006/relationships/queryTable" Target="../queryTables/queryTable1742.xml"/><Relationship Id="rId1950" Type="http://schemas.openxmlformats.org/officeDocument/2006/relationships/queryTable" Target="../queryTables/queryTable1949.xml"/><Relationship Id="rId35" Type="http://schemas.openxmlformats.org/officeDocument/2006/relationships/queryTable" Target="../queryTables/queryTable34.xml"/><Relationship Id="rId1603" Type="http://schemas.openxmlformats.org/officeDocument/2006/relationships/queryTable" Target="../queryTables/queryTable1602.xml"/><Relationship Id="rId1810" Type="http://schemas.openxmlformats.org/officeDocument/2006/relationships/queryTable" Target="../queryTables/queryTable1809.xml"/><Relationship Id="rId3568" Type="http://schemas.openxmlformats.org/officeDocument/2006/relationships/queryTable" Target="../queryTables/queryTable3567.xml"/><Relationship Id="rId3775" Type="http://schemas.openxmlformats.org/officeDocument/2006/relationships/queryTable" Target="../queryTables/queryTable3774.xml"/><Relationship Id="rId3982" Type="http://schemas.openxmlformats.org/officeDocument/2006/relationships/queryTable" Target="../queryTables/queryTable3981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2377" Type="http://schemas.openxmlformats.org/officeDocument/2006/relationships/queryTable" Target="../queryTables/queryTable2376.xml"/><Relationship Id="rId2584" Type="http://schemas.openxmlformats.org/officeDocument/2006/relationships/queryTable" Target="../queryTables/queryTable2583.xml"/><Relationship Id="rId2791" Type="http://schemas.openxmlformats.org/officeDocument/2006/relationships/queryTable" Target="../queryTables/queryTable2790.xml"/><Relationship Id="rId3428" Type="http://schemas.openxmlformats.org/officeDocument/2006/relationships/queryTable" Target="../queryTables/queryTable3427.xml"/><Relationship Id="rId3635" Type="http://schemas.openxmlformats.org/officeDocument/2006/relationships/queryTable" Target="../queryTables/queryTable3634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2237" Type="http://schemas.openxmlformats.org/officeDocument/2006/relationships/queryTable" Target="../queryTables/queryTable2236.xml"/><Relationship Id="rId2444" Type="http://schemas.openxmlformats.org/officeDocument/2006/relationships/queryTable" Target="../queryTables/queryTable2443.xml"/><Relationship Id="rId3842" Type="http://schemas.openxmlformats.org/officeDocument/2006/relationships/queryTable" Target="../queryTables/queryTable3841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2651" Type="http://schemas.openxmlformats.org/officeDocument/2006/relationships/queryTable" Target="../queryTables/queryTable2650.xml"/><Relationship Id="rId3702" Type="http://schemas.openxmlformats.org/officeDocument/2006/relationships/queryTable" Target="../queryTables/queryTable3701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1460" Type="http://schemas.openxmlformats.org/officeDocument/2006/relationships/queryTable" Target="../queryTables/queryTable1459.xml"/><Relationship Id="rId2304" Type="http://schemas.openxmlformats.org/officeDocument/2006/relationships/queryTable" Target="../queryTables/queryTable2303.xml"/><Relationship Id="rId2511" Type="http://schemas.openxmlformats.org/officeDocument/2006/relationships/queryTable" Target="../queryTables/queryTable2510.xml"/><Relationship Id="rId1113" Type="http://schemas.openxmlformats.org/officeDocument/2006/relationships/queryTable" Target="../queryTables/queryTable1112.xml"/><Relationship Id="rId1320" Type="http://schemas.openxmlformats.org/officeDocument/2006/relationships/queryTable" Target="../queryTables/queryTable1319.xml"/><Relationship Id="rId3078" Type="http://schemas.openxmlformats.org/officeDocument/2006/relationships/queryTable" Target="../queryTables/queryTable3077.xml"/><Relationship Id="rId3285" Type="http://schemas.openxmlformats.org/officeDocument/2006/relationships/queryTable" Target="../queryTables/queryTable3284.xml"/><Relationship Id="rId3492" Type="http://schemas.openxmlformats.org/officeDocument/2006/relationships/queryTable" Target="../queryTables/queryTable3491.xml"/><Relationship Id="rId2094" Type="http://schemas.openxmlformats.org/officeDocument/2006/relationships/queryTable" Target="../queryTables/queryTable2093.xml"/><Relationship Id="rId3145" Type="http://schemas.openxmlformats.org/officeDocument/2006/relationships/queryTable" Target="../queryTables/queryTable3144.xml"/><Relationship Id="rId3352" Type="http://schemas.openxmlformats.org/officeDocument/2006/relationships/queryTable" Target="../queryTables/queryTable3351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2161" Type="http://schemas.openxmlformats.org/officeDocument/2006/relationships/queryTable" Target="../queryTables/queryTable2160.xml"/><Relationship Id="rId3005" Type="http://schemas.openxmlformats.org/officeDocument/2006/relationships/queryTable" Target="../queryTables/queryTable3004.xml"/><Relationship Id="rId3212" Type="http://schemas.openxmlformats.org/officeDocument/2006/relationships/queryTable" Target="../queryTables/queryTable3211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2021" Type="http://schemas.openxmlformats.org/officeDocument/2006/relationships/queryTable" Target="../queryTables/queryTable2020.xml"/><Relationship Id="rId200" Type="http://schemas.openxmlformats.org/officeDocument/2006/relationships/queryTable" Target="../queryTables/queryTable199.xml"/><Relationship Id="rId2978" Type="http://schemas.openxmlformats.org/officeDocument/2006/relationships/queryTable" Target="../queryTables/queryTable2977.xml"/><Relationship Id="rId1787" Type="http://schemas.openxmlformats.org/officeDocument/2006/relationships/queryTable" Target="../queryTables/queryTable1786.xml"/><Relationship Id="rId1994" Type="http://schemas.openxmlformats.org/officeDocument/2006/relationships/queryTable" Target="../queryTables/queryTable1993.xml"/><Relationship Id="rId2838" Type="http://schemas.openxmlformats.org/officeDocument/2006/relationships/queryTable" Target="../queryTables/queryTable2837.xml"/><Relationship Id="rId79" Type="http://schemas.openxmlformats.org/officeDocument/2006/relationships/queryTable" Target="../queryTables/queryTable78.xml"/><Relationship Id="rId1647" Type="http://schemas.openxmlformats.org/officeDocument/2006/relationships/queryTable" Target="../queryTables/queryTable1646.xml"/><Relationship Id="rId1854" Type="http://schemas.openxmlformats.org/officeDocument/2006/relationships/queryTable" Target="../queryTables/queryTable1853.xml"/><Relationship Id="rId2905" Type="http://schemas.openxmlformats.org/officeDocument/2006/relationships/queryTable" Target="../queryTables/queryTable2904.xml"/><Relationship Id="rId4053" Type="http://schemas.openxmlformats.org/officeDocument/2006/relationships/queryTable" Target="../queryTables/queryTable4052.xml"/><Relationship Id="rId1507" Type="http://schemas.openxmlformats.org/officeDocument/2006/relationships/queryTable" Target="../queryTables/queryTable1506.xml"/><Relationship Id="rId1714" Type="http://schemas.openxmlformats.org/officeDocument/2006/relationships/queryTable" Target="../queryTables/queryTable1713.xml"/><Relationship Id="rId1921" Type="http://schemas.openxmlformats.org/officeDocument/2006/relationships/queryTable" Target="../queryTables/queryTable1920.xml"/><Relationship Id="rId3679" Type="http://schemas.openxmlformats.org/officeDocument/2006/relationships/queryTable" Target="../queryTables/queryTable3678.xml"/><Relationship Id="rId2488" Type="http://schemas.openxmlformats.org/officeDocument/2006/relationships/queryTable" Target="../queryTables/queryTable2487.xml"/><Relationship Id="rId3886" Type="http://schemas.openxmlformats.org/officeDocument/2006/relationships/queryTable" Target="../queryTables/queryTable3885.xml"/><Relationship Id="rId1297" Type="http://schemas.openxmlformats.org/officeDocument/2006/relationships/queryTable" Target="../queryTables/queryTable1296.xml"/><Relationship Id="rId2695" Type="http://schemas.openxmlformats.org/officeDocument/2006/relationships/queryTable" Target="../queryTables/queryTable2694.xml"/><Relationship Id="rId3539" Type="http://schemas.openxmlformats.org/officeDocument/2006/relationships/queryTable" Target="../queryTables/queryTable3538.xml"/><Relationship Id="rId3746" Type="http://schemas.openxmlformats.org/officeDocument/2006/relationships/queryTable" Target="../queryTables/queryTable3745.xml"/><Relationship Id="rId3953" Type="http://schemas.openxmlformats.org/officeDocument/2006/relationships/queryTable" Target="../queryTables/queryTable3952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2348" Type="http://schemas.openxmlformats.org/officeDocument/2006/relationships/queryTable" Target="../queryTables/queryTable2347.xml"/><Relationship Id="rId2555" Type="http://schemas.openxmlformats.org/officeDocument/2006/relationships/queryTable" Target="../queryTables/queryTable2554.xml"/><Relationship Id="rId2762" Type="http://schemas.openxmlformats.org/officeDocument/2006/relationships/queryTable" Target="../queryTables/queryTable2761.xml"/><Relationship Id="rId3606" Type="http://schemas.openxmlformats.org/officeDocument/2006/relationships/queryTable" Target="../queryTables/queryTable3605.xml"/><Relationship Id="rId3813" Type="http://schemas.openxmlformats.org/officeDocument/2006/relationships/queryTable" Target="../queryTables/queryTable3812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1571" Type="http://schemas.openxmlformats.org/officeDocument/2006/relationships/queryTable" Target="../queryTables/queryTable1570.xml"/><Relationship Id="rId2208" Type="http://schemas.openxmlformats.org/officeDocument/2006/relationships/queryTable" Target="../queryTables/queryTable2207.xml"/><Relationship Id="rId2415" Type="http://schemas.openxmlformats.org/officeDocument/2006/relationships/queryTable" Target="../queryTables/queryTable2414.xml"/><Relationship Id="rId2622" Type="http://schemas.openxmlformats.org/officeDocument/2006/relationships/queryTable" Target="../queryTables/queryTable2621.xml"/><Relationship Id="rId70" Type="http://schemas.openxmlformats.org/officeDocument/2006/relationships/queryTable" Target="../queryTables/queryTable6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3189" Type="http://schemas.openxmlformats.org/officeDocument/2006/relationships/queryTable" Target="../queryTables/queryTable3188.xml"/><Relationship Id="rId3396" Type="http://schemas.openxmlformats.org/officeDocument/2006/relationships/queryTable" Target="../queryTables/queryTable3395.xml"/><Relationship Id="rId3049" Type="http://schemas.openxmlformats.org/officeDocument/2006/relationships/queryTable" Target="../queryTables/queryTable3048.xml"/><Relationship Id="rId3256" Type="http://schemas.openxmlformats.org/officeDocument/2006/relationships/queryTable" Target="../queryTables/queryTable3255.xml"/><Relationship Id="rId3463" Type="http://schemas.openxmlformats.org/officeDocument/2006/relationships/queryTable" Target="../queryTables/queryTable3462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2065" Type="http://schemas.openxmlformats.org/officeDocument/2006/relationships/queryTable" Target="../queryTables/queryTable2064.xml"/><Relationship Id="rId2272" Type="http://schemas.openxmlformats.org/officeDocument/2006/relationships/queryTable" Target="../queryTables/queryTable2271.xml"/><Relationship Id="rId3116" Type="http://schemas.openxmlformats.org/officeDocument/2006/relationships/queryTable" Target="../queryTables/queryTable3115.xml"/><Relationship Id="rId3670" Type="http://schemas.openxmlformats.org/officeDocument/2006/relationships/queryTable" Target="../queryTables/queryTable3669.xml"/><Relationship Id="rId244" Type="http://schemas.openxmlformats.org/officeDocument/2006/relationships/queryTable" Target="../queryTables/queryTable243.xml"/><Relationship Id="rId1081" Type="http://schemas.openxmlformats.org/officeDocument/2006/relationships/queryTable" Target="../queryTables/queryTable1080.xml"/><Relationship Id="rId3323" Type="http://schemas.openxmlformats.org/officeDocument/2006/relationships/queryTable" Target="../queryTables/queryTable3322.xml"/><Relationship Id="rId3530" Type="http://schemas.openxmlformats.org/officeDocument/2006/relationships/queryTable" Target="../queryTables/queryTable3529.xml"/><Relationship Id="rId451" Type="http://schemas.openxmlformats.org/officeDocument/2006/relationships/queryTable" Target="../queryTables/queryTable450.xml"/><Relationship Id="rId2132" Type="http://schemas.openxmlformats.org/officeDocument/2006/relationships/queryTable" Target="../queryTables/queryTable2131.xml"/><Relationship Id="rId104" Type="http://schemas.openxmlformats.org/officeDocument/2006/relationships/queryTable" Target="../queryTables/queryTable103.xml"/><Relationship Id="rId311" Type="http://schemas.openxmlformats.org/officeDocument/2006/relationships/queryTable" Target="../queryTables/queryTable310.xml"/><Relationship Id="rId1898" Type="http://schemas.openxmlformats.org/officeDocument/2006/relationships/queryTable" Target="../queryTables/queryTable1897.xml"/><Relationship Id="rId2949" Type="http://schemas.openxmlformats.org/officeDocument/2006/relationships/queryTable" Target="../queryTables/queryTable2948.xml"/><Relationship Id="rId4097" Type="http://schemas.openxmlformats.org/officeDocument/2006/relationships/queryTable" Target="../queryTables/queryTable4096.xml"/><Relationship Id="rId1758" Type="http://schemas.openxmlformats.org/officeDocument/2006/relationships/queryTable" Target="../queryTables/queryTable1757.xml"/><Relationship Id="rId2809" Type="http://schemas.openxmlformats.org/officeDocument/2006/relationships/queryTable" Target="../queryTables/queryTable2808.xml"/><Relationship Id="rId1965" Type="http://schemas.openxmlformats.org/officeDocument/2006/relationships/queryTable" Target="../queryTables/queryTable1964.xml"/><Relationship Id="rId3180" Type="http://schemas.openxmlformats.org/officeDocument/2006/relationships/queryTable" Target="../queryTables/queryTable3179.xml"/><Relationship Id="rId4024" Type="http://schemas.openxmlformats.org/officeDocument/2006/relationships/queryTable" Target="../queryTables/queryTable4023.xml"/><Relationship Id="rId1618" Type="http://schemas.openxmlformats.org/officeDocument/2006/relationships/queryTable" Target="../queryTables/queryTable1617.xml"/><Relationship Id="rId1825" Type="http://schemas.openxmlformats.org/officeDocument/2006/relationships/queryTable" Target="../queryTables/queryTable1824.xml"/><Relationship Id="rId3040" Type="http://schemas.openxmlformats.org/officeDocument/2006/relationships/queryTable" Target="../queryTables/queryTable3039.xml"/><Relationship Id="rId3997" Type="http://schemas.openxmlformats.org/officeDocument/2006/relationships/queryTable" Target="../queryTables/queryTable3996.xml"/><Relationship Id="rId2599" Type="http://schemas.openxmlformats.org/officeDocument/2006/relationships/queryTable" Target="../queryTables/queryTable2598.xml"/><Relationship Id="rId3857" Type="http://schemas.openxmlformats.org/officeDocument/2006/relationships/queryTable" Target="../queryTables/queryTable3856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2459" Type="http://schemas.openxmlformats.org/officeDocument/2006/relationships/queryTable" Target="../queryTables/queryTable2458.xml"/><Relationship Id="rId2666" Type="http://schemas.openxmlformats.org/officeDocument/2006/relationships/queryTable" Target="../queryTables/queryTable2665.xml"/><Relationship Id="rId2873" Type="http://schemas.openxmlformats.org/officeDocument/2006/relationships/queryTable" Target="../queryTables/queryTable2872.xml"/><Relationship Id="rId3717" Type="http://schemas.openxmlformats.org/officeDocument/2006/relationships/queryTable" Target="../queryTables/queryTable3716.xml"/><Relationship Id="rId3924" Type="http://schemas.openxmlformats.org/officeDocument/2006/relationships/queryTable" Target="../queryTables/queryTable3923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1682" Type="http://schemas.openxmlformats.org/officeDocument/2006/relationships/queryTable" Target="../queryTables/queryTable1681.xml"/><Relationship Id="rId2319" Type="http://schemas.openxmlformats.org/officeDocument/2006/relationships/queryTable" Target="../queryTables/queryTable2318.xml"/><Relationship Id="rId2526" Type="http://schemas.openxmlformats.org/officeDocument/2006/relationships/queryTable" Target="../queryTables/queryTable2525.xml"/><Relationship Id="rId2733" Type="http://schemas.openxmlformats.org/officeDocument/2006/relationships/queryTable" Target="../queryTables/queryTable2732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542" Type="http://schemas.openxmlformats.org/officeDocument/2006/relationships/queryTable" Target="../queryTables/queryTable1541.xml"/><Relationship Id="rId2940" Type="http://schemas.openxmlformats.org/officeDocument/2006/relationships/queryTable" Target="../queryTables/queryTable2939.xml"/><Relationship Id="rId912" Type="http://schemas.openxmlformats.org/officeDocument/2006/relationships/queryTable" Target="../queryTables/queryTable911.xml"/><Relationship Id="rId2800" Type="http://schemas.openxmlformats.org/officeDocument/2006/relationships/queryTable" Target="../queryTables/queryTable2799.xml"/><Relationship Id="rId41" Type="http://schemas.openxmlformats.org/officeDocument/2006/relationships/queryTable" Target="../queryTables/queryTable40.xml"/><Relationship Id="rId1402" Type="http://schemas.openxmlformats.org/officeDocument/2006/relationships/queryTable" Target="../queryTables/queryTable1401.xml"/><Relationship Id="rId288" Type="http://schemas.openxmlformats.org/officeDocument/2006/relationships/queryTable" Target="../queryTables/queryTable287.xml"/><Relationship Id="rId3367" Type="http://schemas.openxmlformats.org/officeDocument/2006/relationships/queryTable" Target="../queryTables/queryTable3366.xml"/><Relationship Id="rId3574" Type="http://schemas.openxmlformats.org/officeDocument/2006/relationships/queryTable" Target="../queryTables/queryTable3573.xml"/><Relationship Id="rId3781" Type="http://schemas.openxmlformats.org/officeDocument/2006/relationships/queryTable" Target="../queryTables/queryTable3780.xml"/><Relationship Id="rId495" Type="http://schemas.openxmlformats.org/officeDocument/2006/relationships/queryTable" Target="../queryTables/queryTable494.xml"/><Relationship Id="rId2176" Type="http://schemas.openxmlformats.org/officeDocument/2006/relationships/queryTable" Target="../queryTables/queryTable2175.xml"/><Relationship Id="rId2383" Type="http://schemas.openxmlformats.org/officeDocument/2006/relationships/queryTable" Target="../queryTables/queryTable2382.xml"/><Relationship Id="rId2590" Type="http://schemas.openxmlformats.org/officeDocument/2006/relationships/queryTable" Target="../queryTables/queryTable2589.xml"/><Relationship Id="rId3227" Type="http://schemas.openxmlformats.org/officeDocument/2006/relationships/queryTable" Target="../queryTables/queryTable3226.xml"/><Relationship Id="rId3434" Type="http://schemas.openxmlformats.org/officeDocument/2006/relationships/queryTable" Target="../queryTables/queryTable3433.xml"/><Relationship Id="rId3641" Type="http://schemas.openxmlformats.org/officeDocument/2006/relationships/queryTable" Target="../queryTables/queryTable3640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2036" Type="http://schemas.openxmlformats.org/officeDocument/2006/relationships/queryTable" Target="../queryTables/queryTable2035.xml"/><Relationship Id="rId2243" Type="http://schemas.openxmlformats.org/officeDocument/2006/relationships/queryTable" Target="../queryTables/queryTable2242.xml"/><Relationship Id="rId2450" Type="http://schemas.openxmlformats.org/officeDocument/2006/relationships/queryTable" Target="../queryTables/queryTable2449.xml"/><Relationship Id="rId3501" Type="http://schemas.openxmlformats.org/officeDocument/2006/relationships/queryTable" Target="../queryTables/queryTable3500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1052" Type="http://schemas.openxmlformats.org/officeDocument/2006/relationships/queryTable" Target="../queryTables/queryTable1051.xml"/><Relationship Id="rId2103" Type="http://schemas.openxmlformats.org/officeDocument/2006/relationships/queryTable" Target="../queryTables/queryTable2102.xml"/><Relationship Id="rId2310" Type="http://schemas.openxmlformats.org/officeDocument/2006/relationships/queryTable" Target="../queryTables/queryTable2309.xml"/><Relationship Id="rId4068" Type="http://schemas.openxmlformats.org/officeDocument/2006/relationships/queryTable" Target="../queryTables/queryTable4067.xml"/><Relationship Id="rId1869" Type="http://schemas.openxmlformats.org/officeDocument/2006/relationships/queryTable" Target="../queryTables/queryTable1868.xml"/><Relationship Id="rId3084" Type="http://schemas.openxmlformats.org/officeDocument/2006/relationships/queryTable" Target="../queryTables/queryTable3083.xml"/><Relationship Id="rId3291" Type="http://schemas.openxmlformats.org/officeDocument/2006/relationships/queryTable" Target="../queryTables/queryTable3290.xml"/><Relationship Id="rId1729" Type="http://schemas.openxmlformats.org/officeDocument/2006/relationships/queryTable" Target="../queryTables/queryTable1728.xml"/><Relationship Id="rId1936" Type="http://schemas.openxmlformats.org/officeDocument/2006/relationships/queryTable" Target="../queryTables/queryTable1935.xml"/><Relationship Id="rId3151" Type="http://schemas.openxmlformats.org/officeDocument/2006/relationships/queryTable" Target="../queryTables/queryTable3150.xml"/><Relationship Id="rId3011" Type="http://schemas.openxmlformats.org/officeDocument/2006/relationships/queryTable" Target="../queryTables/queryTable3010.xml"/><Relationship Id="rId3968" Type="http://schemas.openxmlformats.org/officeDocument/2006/relationships/queryTable" Target="../queryTables/queryTable3967.xml"/><Relationship Id="rId5" Type="http://schemas.openxmlformats.org/officeDocument/2006/relationships/queryTable" Target="../queryTables/queryTable4.xml"/><Relationship Id="rId889" Type="http://schemas.openxmlformats.org/officeDocument/2006/relationships/queryTable" Target="../queryTables/queryTable888.xml"/><Relationship Id="rId2777" Type="http://schemas.openxmlformats.org/officeDocument/2006/relationships/queryTable" Target="../queryTables/queryTable2776.xml"/><Relationship Id="rId749" Type="http://schemas.openxmlformats.org/officeDocument/2006/relationships/queryTable" Target="../queryTables/queryTable748.xml"/><Relationship Id="rId1379" Type="http://schemas.openxmlformats.org/officeDocument/2006/relationships/queryTable" Target="../queryTables/queryTable1378.xml"/><Relationship Id="rId1586" Type="http://schemas.openxmlformats.org/officeDocument/2006/relationships/queryTable" Target="../queryTables/queryTable1585.xml"/><Relationship Id="rId2984" Type="http://schemas.openxmlformats.org/officeDocument/2006/relationships/queryTable" Target="../queryTables/queryTable2983.xml"/><Relationship Id="rId3828" Type="http://schemas.openxmlformats.org/officeDocument/2006/relationships/queryTable" Target="../queryTables/queryTable3827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239" Type="http://schemas.openxmlformats.org/officeDocument/2006/relationships/queryTable" Target="../queryTables/queryTable1238.xml"/><Relationship Id="rId1793" Type="http://schemas.openxmlformats.org/officeDocument/2006/relationships/queryTable" Target="../queryTables/queryTable1792.xml"/><Relationship Id="rId2637" Type="http://schemas.openxmlformats.org/officeDocument/2006/relationships/queryTable" Target="../queryTables/queryTable2636.xml"/><Relationship Id="rId2844" Type="http://schemas.openxmlformats.org/officeDocument/2006/relationships/queryTable" Target="../queryTables/queryTable2843.xml"/><Relationship Id="rId85" Type="http://schemas.openxmlformats.org/officeDocument/2006/relationships/queryTable" Target="../queryTables/queryTable84.xml"/><Relationship Id="rId816" Type="http://schemas.openxmlformats.org/officeDocument/2006/relationships/queryTable" Target="../queryTables/queryTable815.xml"/><Relationship Id="rId1446" Type="http://schemas.openxmlformats.org/officeDocument/2006/relationships/queryTable" Target="../queryTables/queryTable1445.xml"/><Relationship Id="rId1653" Type="http://schemas.openxmlformats.org/officeDocument/2006/relationships/queryTable" Target="../queryTables/queryTable1652.xml"/><Relationship Id="rId1860" Type="http://schemas.openxmlformats.org/officeDocument/2006/relationships/queryTable" Target="../queryTables/queryTable1859.xml"/><Relationship Id="rId2704" Type="http://schemas.openxmlformats.org/officeDocument/2006/relationships/queryTable" Target="../queryTables/queryTable2703.xml"/><Relationship Id="rId2911" Type="http://schemas.openxmlformats.org/officeDocument/2006/relationships/queryTable" Target="../queryTables/queryTable2910.xml"/><Relationship Id="rId1306" Type="http://schemas.openxmlformats.org/officeDocument/2006/relationships/queryTable" Target="../queryTables/queryTable1305.xml"/><Relationship Id="rId1513" Type="http://schemas.openxmlformats.org/officeDocument/2006/relationships/queryTable" Target="../queryTables/queryTable1512.xml"/><Relationship Id="rId1720" Type="http://schemas.openxmlformats.org/officeDocument/2006/relationships/queryTable" Target="../queryTables/queryTable1719.xml"/><Relationship Id="rId12" Type="http://schemas.openxmlformats.org/officeDocument/2006/relationships/queryTable" Target="../queryTables/queryTable11.xml"/><Relationship Id="rId3478" Type="http://schemas.openxmlformats.org/officeDocument/2006/relationships/queryTable" Target="../queryTables/queryTable3477.xml"/><Relationship Id="rId3685" Type="http://schemas.openxmlformats.org/officeDocument/2006/relationships/queryTable" Target="../queryTables/queryTable3684.xml"/><Relationship Id="rId3892" Type="http://schemas.openxmlformats.org/officeDocument/2006/relationships/queryTable" Target="../queryTables/queryTable3891.xml"/><Relationship Id="rId399" Type="http://schemas.openxmlformats.org/officeDocument/2006/relationships/queryTable" Target="../queryTables/queryTable398.xml"/><Relationship Id="rId2287" Type="http://schemas.openxmlformats.org/officeDocument/2006/relationships/queryTable" Target="../queryTables/queryTable2286.xml"/><Relationship Id="rId2494" Type="http://schemas.openxmlformats.org/officeDocument/2006/relationships/queryTable" Target="../queryTables/queryTable2493.xml"/><Relationship Id="rId3338" Type="http://schemas.openxmlformats.org/officeDocument/2006/relationships/queryTable" Target="../queryTables/queryTable3337.xml"/><Relationship Id="rId3545" Type="http://schemas.openxmlformats.org/officeDocument/2006/relationships/queryTable" Target="../queryTables/queryTable3544.xml"/><Relationship Id="rId3752" Type="http://schemas.openxmlformats.org/officeDocument/2006/relationships/queryTable" Target="../queryTables/queryTable3751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2147" Type="http://schemas.openxmlformats.org/officeDocument/2006/relationships/queryTable" Target="../queryTables/queryTable2146.xml"/><Relationship Id="rId2354" Type="http://schemas.openxmlformats.org/officeDocument/2006/relationships/queryTable" Target="../queryTables/queryTable2353.xml"/><Relationship Id="rId2561" Type="http://schemas.openxmlformats.org/officeDocument/2006/relationships/queryTable" Target="../queryTables/queryTable2560.xml"/><Relationship Id="rId3405" Type="http://schemas.openxmlformats.org/officeDocument/2006/relationships/queryTable" Target="../queryTables/queryTable3404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2007" Type="http://schemas.openxmlformats.org/officeDocument/2006/relationships/queryTable" Target="../queryTables/queryTable2006.xml"/><Relationship Id="rId2214" Type="http://schemas.openxmlformats.org/officeDocument/2006/relationships/queryTable" Target="../queryTables/queryTable2213.xml"/><Relationship Id="rId3612" Type="http://schemas.openxmlformats.org/officeDocument/2006/relationships/queryTable" Target="../queryTables/queryTable3611.xml"/><Relationship Id="rId740" Type="http://schemas.openxmlformats.org/officeDocument/2006/relationships/queryTable" Target="../queryTables/queryTable739.xml"/><Relationship Id="rId1023" Type="http://schemas.openxmlformats.org/officeDocument/2006/relationships/queryTable" Target="../queryTables/queryTable1022.xml"/><Relationship Id="rId2421" Type="http://schemas.openxmlformats.org/officeDocument/2006/relationships/queryTable" Target="../queryTables/queryTable2420.xml"/><Relationship Id="rId600" Type="http://schemas.openxmlformats.org/officeDocument/2006/relationships/queryTable" Target="../queryTables/queryTable599.xml"/><Relationship Id="rId1230" Type="http://schemas.openxmlformats.org/officeDocument/2006/relationships/queryTable" Target="../queryTables/queryTable1229.xml"/><Relationship Id="rId3195" Type="http://schemas.openxmlformats.org/officeDocument/2006/relationships/queryTable" Target="../queryTables/queryTable3194.xml"/><Relationship Id="rId4039" Type="http://schemas.openxmlformats.org/officeDocument/2006/relationships/queryTable" Target="../queryTables/queryTable4038.xml"/><Relationship Id="rId3055" Type="http://schemas.openxmlformats.org/officeDocument/2006/relationships/queryTable" Target="../queryTables/queryTable3054.xml"/><Relationship Id="rId3262" Type="http://schemas.openxmlformats.org/officeDocument/2006/relationships/queryTable" Target="../queryTables/queryTable3261.xml"/><Relationship Id="rId4106" Type="http://schemas.openxmlformats.org/officeDocument/2006/relationships/queryTable" Target="../queryTables/queryTable4105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1907" Type="http://schemas.openxmlformats.org/officeDocument/2006/relationships/queryTable" Target="../queryTables/queryTable1906.xml"/><Relationship Id="rId2071" Type="http://schemas.openxmlformats.org/officeDocument/2006/relationships/queryTable" Target="../queryTables/queryTable2070.xml"/><Relationship Id="rId3122" Type="http://schemas.openxmlformats.org/officeDocument/2006/relationships/queryTable" Target="../queryTables/queryTable3121.xml"/><Relationship Id="rId250" Type="http://schemas.openxmlformats.org/officeDocument/2006/relationships/queryTable" Target="../queryTables/queryTable249.xml"/><Relationship Id="rId110" Type="http://schemas.openxmlformats.org/officeDocument/2006/relationships/queryTable" Target="../queryTables/queryTable109.xml"/><Relationship Id="rId2888" Type="http://schemas.openxmlformats.org/officeDocument/2006/relationships/queryTable" Target="../queryTables/queryTable2887.xml"/><Relationship Id="rId3939" Type="http://schemas.openxmlformats.org/officeDocument/2006/relationships/queryTable" Target="../queryTables/queryTable3938.xml"/><Relationship Id="rId1697" Type="http://schemas.openxmlformats.org/officeDocument/2006/relationships/queryTable" Target="../queryTables/queryTable1696.xml"/><Relationship Id="rId2748" Type="http://schemas.openxmlformats.org/officeDocument/2006/relationships/queryTable" Target="../queryTables/queryTable2747.xml"/><Relationship Id="rId2955" Type="http://schemas.openxmlformats.org/officeDocument/2006/relationships/queryTable" Target="../queryTables/queryTable2954.xml"/><Relationship Id="rId927" Type="http://schemas.openxmlformats.org/officeDocument/2006/relationships/queryTable" Target="../queryTables/queryTable926.xml"/><Relationship Id="rId1557" Type="http://schemas.openxmlformats.org/officeDocument/2006/relationships/queryTable" Target="../queryTables/queryTable1556.xml"/><Relationship Id="rId1764" Type="http://schemas.openxmlformats.org/officeDocument/2006/relationships/queryTable" Target="../queryTables/queryTable1763.xml"/><Relationship Id="rId1971" Type="http://schemas.openxmlformats.org/officeDocument/2006/relationships/queryTable" Target="../queryTables/queryTable1970.xml"/><Relationship Id="rId2608" Type="http://schemas.openxmlformats.org/officeDocument/2006/relationships/queryTable" Target="../queryTables/queryTable2607.xml"/><Relationship Id="rId2815" Type="http://schemas.openxmlformats.org/officeDocument/2006/relationships/queryTable" Target="../queryTables/queryTable2814.xml"/><Relationship Id="rId56" Type="http://schemas.openxmlformats.org/officeDocument/2006/relationships/queryTable" Target="../queryTables/queryTable55.xml"/><Relationship Id="rId1417" Type="http://schemas.openxmlformats.org/officeDocument/2006/relationships/queryTable" Target="../queryTables/queryTable1416.xml"/><Relationship Id="rId1624" Type="http://schemas.openxmlformats.org/officeDocument/2006/relationships/queryTable" Target="../queryTables/queryTable1623.xml"/><Relationship Id="rId1831" Type="http://schemas.openxmlformats.org/officeDocument/2006/relationships/queryTable" Target="../queryTables/queryTable1830.xml"/><Relationship Id="rId4030" Type="http://schemas.openxmlformats.org/officeDocument/2006/relationships/queryTable" Target="../queryTables/queryTable4029.xml"/><Relationship Id="rId3589" Type="http://schemas.openxmlformats.org/officeDocument/2006/relationships/queryTable" Target="../queryTables/queryTable3588.xml"/><Relationship Id="rId3796" Type="http://schemas.openxmlformats.org/officeDocument/2006/relationships/queryTable" Target="../queryTables/queryTable3795.xml"/><Relationship Id="rId2398" Type="http://schemas.openxmlformats.org/officeDocument/2006/relationships/queryTable" Target="../queryTables/queryTable2397.xml"/><Relationship Id="rId3449" Type="http://schemas.openxmlformats.org/officeDocument/2006/relationships/queryTable" Target="../queryTables/queryTable3448.xml"/><Relationship Id="rId577" Type="http://schemas.openxmlformats.org/officeDocument/2006/relationships/queryTable" Target="../queryTables/queryTable576.xml"/><Relationship Id="rId2258" Type="http://schemas.openxmlformats.org/officeDocument/2006/relationships/queryTable" Target="../queryTables/queryTable2257.xml"/><Relationship Id="rId3656" Type="http://schemas.openxmlformats.org/officeDocument/2006/relationships/queryTable" Target="../queryTables/queryTable3655.xml"/><Relationship Id="rId3863" Type="http://schemas.openxmlformats.org/officeDocument/2006/relationships/queryTable" Target="../queryTables/queryTable3862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2465" Type="http://schemas.openxmlformats.org/officeDocument/2006/relationships/queryTable" Target="../queryTables/queryTable2464.xml"/><Relationship Id="rId2672" Type="http://schemas.openxmlformats.org/officeDocument/2006/relationships/queryTable" Target="../queryTables/queryTable2671.xml"/><Relationship Id="rId3309" Type="http://schemas.openxmlformats.org/officeDocument/2006/relationships/queryTable" Target="../queryTables/queryTable3308.xml"/><Relationship Id="rId3516" Type="http://schemas.openxmlformats.org/officeDocument/2006/relationships/queryTable" Target="../queryTables/queryTable3515.xml"/><Relationship Id="rId3723" Type="http://schemas.openxmlformats.org/officeDocument/2006/relationships/queryTable" Target="../queryTables/queryTable3722.xml"/><Relationship Id="rId3930" Type="http://schemas.openxmlformats.org/officeDocument/2006/relationships/queryTable" Target="../queryTables/queryTable3929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2118" Type="http://schemas.openxmlformats.org/officeDocument/2006/relationships/queryTable" Target="../queryTables/queryTable2117.xml"/><Relationship Id="rId2325" Type="http://schemas.openxmlformats.org/officeDocument/2006/relationships/queryTable" Target="../queryTables/queryTable2324.xml"/><Relationship Id="rId2532" Type="http://schemas.openxmlformats.org/officeDocument/2006/relationships/queryTable" Target="../queryTables/queryTable2531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1201" Type="http://schemas.openxmlformats.org/officeDocument/2006/relationships/queryTable" Target="../queryTables/queryTable1200.xml"/><Relationship Id="rId3099" Type="http://schemas.openxmlformats.org/officeDocument/2006/relationships/queryTable" Target="../queryTables/queryTable3098.xml"/><Relationship Id="rId3166" Type="http://schemas.openxmlformats.org/officeDocument/2006/relationships/queryTable" Target="../queryTables/queryTable3165.xml"/><Relationship Id="rId3373" Type="http://schemas.openxmlformats.org/officeDocument/2006/relationships/queryTable" Target="../queryTables/queryTable3372.xml"/><Relationship Id="rId3580" Type="http://schemas.openxmlformats.org/officeDocument/2006/relationships/queryTable" Target="../queryTables/queryTable3579.xml"/><Relationship Id="rId294" Type="http://schemas.openxmlformats.org/officeDocument/2006/relationships/queryTable" Target="../queryTables/queryTable293.xml"/><Relationship Id="rId2182" Type="http://schemas.openxmlformats.org/officeDocument/2006/relationships/queryTable" Target="../queryTables/queryTable2181.xml"/><Relationship Id="rId3026" Type="http://schemas.openxmlformats.org/officeDocument/2006/relationships/queryTable" Target="../queryTables/queryTable3025.xml"/><Relationship Id="rId3233" Type="http://schemas.openxmlformats.org/officeDocument/2006/relationships/queryTable" Target="../queryTables/queryTable3232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2042" Type="http://schemas.openxmlformats.org/officeDocument/2006/relationships/queryTable" Target="../queryTables/queryTable2041.xml"/><Relationship Id="rId3440" Type="http://schemas.openxmlformats.org/officeDocument/2006/relationships/queryTable" Target="../queryTables/queryTable3439.xml"/><Relationship Id="rId2999" Type="http://schemas.openxmlformats.org/officeDocument/2006/relationships/queryTable" Target="../queryTables/queryTable2998.xml"/><Relationship Id="rId3300" Type="http://schemas.openxmlformats.org/officeDocument/2006/relationships/queryTable" Target="../queryTables/queryTable3299.xml"/><Relationship Id="rId221" Type="http://schemas.openxmlformats.org/officeDocument/2006/relationships/queryTable" Target="../queryTables/queryTable220.xml"/><Relationship Id="rId2859" Type="http://schemas.openxmlformats.org/officeDocument/2006/relationships/queryTable" Target="../queryTables/queryTable2858.xml"/><Relationship Id="rId1668" Type="http://schemas.openxmlformats.org/officeDocument/2006/relationships/queryTable" Target="../queryTables/queryTable1667.xml"/><Relationship Id="rId1875" Type="http://schemas.openxmlformats.org/officeDocument/2006/relationships/queryTable" Target="../queryTables/queryTable1874.xml"/><Relationship Id="rId2719" Type="http://schemas.openxmlformats.org/officeDocument/2006/relationships/queryTable" Target="../queryTables/queryTable2718.xml"/><Relationship Id="rId4074" Type="http://schemas.openxmlformats.org/officeDocument/2006/relationships/queryTable" Target="../queryTables/queryTable4073.xml"/><Relationship Id="rId1528" Type="http://schemas.openxmlformats.org/officeDocument/2006/relationships/queryTable" Target="../queryTables/queryTable1527.xml"/><Relationship Id="rId2926" Type="http://schemas.openxmlformats.org/officeDocument/2006/relationships/queryTable" Target="../queryTables/queryTable2925.xml"/><Relationship Id="rId3090" Type="http://schemas.openxmlformats.org/officeDocument/2006/relationships/queryTable" Target="../queryTables/queryTable3089.xml"/><Relationship Id="rId1735" Type="http://schemas.openxmlformats.org/officeDocument/2006/relationships/queryTable" Target="../queryTables/queryTable1734.xml"/><Relationship Id="rId1942" Type="http://schemas.openxmlformats.org/officeDocument/2006/relationships/queryTable" Target="../queryTables/queryTable1941.xml"/><Relationship Id="rId4001" Type="http://schemas.openxmlformats.org/officeDocument/2006/relationships/queryTable" Target="../queryTables/queryTable4000.xml"/><Relationship Id="rId27" Type="http://schemas.openxmlformats.org/officeDocument/2006/relationships/queryTable" Target="../queryTables/queryTable26.xml"/><Relationship Id="rId1802" Type="http://schemas.openxmlformats.org/officeDocument/2006/relationships/queryTable" Target="../queryTables/queryTable1801.xml"/><Relationship Id="rId3767" Type="http://schemas.openxmlformats.org/officeDocument/2006/relationships/queryTable" Target="../queryTables/queryTable3766.xml"/><Relationship Id="rId3974" Type="http://schemas.openxmlformats.org/officeDocument/2006/relationships/queryTable" Target="../queryTables/queryTable3973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2369" Type="http://schemas.openxmlformats.org/officeDocument/2006/relationships/queryTable" Target="../queryTables/queryTable2368.xml"/><Relationship Id="rId2576" Type="http://schemas.openxmlformats.org/officeDocument/2006/relationships/queryTable" Target="../queryTables/queryTable2575.xml"/><Relationship Id="rId2783" Type="http://schemas.openxmlformats.org/officeDocument/2006/relationships/queryTable" Target="../queryTables/queryTable2782.xml"/><Relationship Id="rId2990" Type="http://schemas.openxmlformats.org/officeDocument/2006/relationships/queryTable" Target="../queryTables/queryTable2989.xml"/><Relationship Id="rId3627" Type="http://schemas.openxmlformats.org/officeDocument/2006/relationships/queryTable" Target="../queryTables/queryTable3626.xml"/><Relationship Id="rId3834" Type="http://schemas.openxmlformats.org/officeDocument/2006/relationships/queryTable" Target="../queryTables/queryTable3833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1592" Type="http://schemas.openxmlformats.org/officeDocument/2006/relationships/queryTable" Target="../queryTables/queryTable1591.xml"/><Relationship Id="rId2229" Type="http://schemas.openxmlformats.org/officeDocument/2006/relationships/queryTable" Target="../queryTables/queryTable2228.xml"/><Relationship Id="rId2436" Type="http://schemas.openxmlformats.org/officeDocument/2006/relationships/queryTable" Target="../queryTables/queryTable2435.xml"/><Relationship Id="rId2643" Type="http://schemas.openxmlformats.org/officeDocument/2006/relationships/queryTable" Target="../queryTables/queryTable2642.xml"/><Relationship Id="rId2850" Type="http://schemas.openxmlformats.org/officeDocument/2006/relationships/queryTable" Target="../queryTables/queryTable2849.xml"/><Relationship Id="rId91" Type="http://schemas.openxmlformats.org/officeDocument/2006/relationships/queryTable" Target="../queryTables/queryTable90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2503" Type="http://schemas.openxmlformats.org/officeDocument/2006/relationships/queryTable" Target="../queryTables/queryTable2502.xml"/><Relationship Id="rId3901" Type="http://schemas.openxmlformats.org/officeDocument/2006/relationships/queryTable" Target="../queryTables/queryTable390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2710" Type="http://schemas.openxmlformats.org/officeDocument/2006/relationships/queryTable" Target="../queryTables/queryTable2709.xml"/><Relationship Id="rId3277" Type="http://schemas.openxmlformats.org/officeDocument/2006/relationships/queryTable" Target="../queryTables/queryTable3276.xml"/><Relationship Id="rId198" Type="http://schemas.openxmlformats.org/officeDocument/2006/relationships/queryTable" Target="../queryTables/queryTable197.xml"/><Relationship Id="rId2086" Type="http://schemas.openxmlformats.org/officeDocument/2006/relationships/queryTable" Target="../queryTables/queryTable2085.xml"/><Relationship Id="rId3484" Type="http://schemas.openxmlformats.org/officeDocument/2006/relationships/queryTable" Target="../queryTables/queryTable3483.xml"/><Relationship Id="rId3691" Type="http://schemas.openxmlformats.org/officeDocument/2006/relationships/queryTable" Target="../queryTables/queryTable3690.xml"/><Relationship Id="rId2293" Type="http://schemas.openxmlformats.org/officeDocument/2006/relationships/queryTable" Target="../queryTables/queryTable2292.xml"/><Relationship Id="rId2598" Type="http://schemas.openxmlformats.org/officeDocument/2006/relationships/queryTable" Target="../queryTables/queryTable2597.xml"/><Relationship Id="rId3137" Type="http://schemas.openxmlformats.org/officeDocument/2006/relationships/queryTable" Target="../queryTables/queryTable3136.xml"/><Relationship Id="rId3344" Type="http://schemas.openxmlformats.org/officeDocument/2006/relationships/queryTable" Target="../queryTables/queryTable3343.xml"/><Relationship Id="rId3551" Type="http://schemas.openxmlformats.org/officeDocument/2006/relationships/queryTable" Target="../queryTables/queryTable3550.xml"/><Relationship Id="rId3996" Type="http://schemas.openxmlformats.org/officeDocument/2006/relationships/queryTable" Target="../queryTables/queryTable3995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2153" Type="http://schemas.openxmlformats.org/officeDocument/2006/relationships/queryTable" Target="../queryTables/queryTable2152.xml"/><Relationship Id="rId2360" Type="http://schemas.openxmlformats.org/officeDocument/2006/relationships/queryTable" Target="../queryTables/queryTable2359.xml"/><Relationship Id="rId3204" Type="http://schemas.openxmlformats.org/officeDocument/2006/relationships/queryTable" Target="../queryTables/queryTable3203.xml"/><Relationship Id="rId3411" Type="http://schemas.openxmlformats.org/officeDocument/2006/relationships/queryTable" Target="../queryTables/queryTable3410.xml"/><Relationship Id="rId3649" Type="http://schemas.openxmlformats.org/officeDocument/2006/relationships/queryTable" Target="../queryTables/queryTable3648.xml"/><Relationship Id="rId3856" Type="http://schemas.openxmlformats.org/officeDocument/2006/relationships/queryTable" Target="../queryTables/queryTable3855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2013" Type="http://schemas.openxmlformats.org/officeDocument/2006/relationships/queryTable" Target="../queryTables/queryTable2012.xml"/><Relationship Id="rId2220" Type="http://schemas.openxmlformats.org/officeDocument/2006/relationships/queryTable" Target="../queryTables/queryTable2219.xml"/><Relationship Id="rId2458" Type="http://schemas.openxmlformats.org/officeDocument/2006/relationships/queryTable" Target="../queryTables/queryTable2457.xml"/><Relationship Id="rId2665" Type="http://schemas.openxmlformats.org/officeDocument/2006/relationships/queryTable" Target="../queryTables/queryTable2664.xml"/><Relationship Id="rId2872" Type="http://schemas.openxmlformats.org/officeDocument/2006/relationships/queryTable" Target="../queryTables/queryTable2871.xml"/><Relationship Id="rId3509" Type="http://schemas.openxmlformats.org/officeDocument/2006/relationships/queryTable" Target="../queryTables/queryTable3508.xml"/><Relationship Id="rId3716" Type="http://schemas.openxmlformats.org/officeDocument/2006/relationships/queryTable" Target="../queryTables/queryTable3715.xml"/><Relationship Id="rId3923" Type="http://schemas.openxmlformats.org/officeDocument/2006/relationships/queryTable" Target="../queryTables/queryTable3922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1681" Type="http://schemas.openxmlformats.org/officeDocument/2006/relationships/queryTable" Target="../queryTables/queryTable1680.xml"/><Relationship Id="rId2318" Type="http://schemas.openxmlformats.org/officeDocument/2006/relationships/queryTable" Target="../queryTables/queryTable2317.xml"/><Relationship Id="rId2525" Type="http://schemas.openxmlformats.org/officeDocument/2006/relationships/queryTable" Target="../queryTables/queryTable2524.xml"/><Relationship Id="rId2732" Type="http://schemas.openxmlformats.org/officeDocument/2006/relationships/queryTable" Target="../queryTables/queryTable2731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1541" Type="http://schemas.openxmlformats.org/officeDocument/2006/relationships/queryTable" Target="../queryTables/queryTable1540.xml"/><Relationship Id="rId1779" Type="http://schemas.openxmlformats.org/officeDocument/2006/relationships/queryTable" Target="../queryTables/queryTable1778.xml"/><Relationship Id="rId1986" Type="http://schemas.openxmlformats.org/officeDocument/2006/relationships/queryTable" Target="../queryTables/queryTable1985.xml"/><Relationship Id="rId4045" Type="http://schemas.openxmlformats.org/officeDocument/2006/relationships/queryTable" Target="../queryTables/queryTable4044.xml"/><Relationship Id="rId40" Type="http://schemas.openxmlformats.org/officeDocument/2006/relationships/queryTable" Target="../queryTables/queryTable39.xml"/><Relationship Id="rId1401" Type="http://schemas.openxmlformats.org/officeDocument/2006/relationships/queryTable" Target="../queryTables/queryTable1400.xml"/><Relationship Id="rId1639" Type="http://schemas.openxmlformats.org/officeDocument/2006/relationships/queryTable" Target="../queryTables/queryTable1638.xml"/><Relationship Id="rId1846" Type="http://schemas.openxmlformats.org/officeDocument/2006/relationships/queryTable" Target="../queryTables/queryTable1845.xml"/><Relationship Id="rId3061" Type="http://schemas.openxmlformats.org/officeDocument/2006/relationships/queryTable" Target="../queryTables/queryTable3060.xml"/><Relationship Id="rId3299" Type="http://schemas.openxmlformats.org/officeDocument/2006/relationships/queryTable" Target="../queryTables/queryTable3298.xml"/><Relationship Id="rId1706" Type="http://schemas.openxmlformats.org/officeDocument/2006/relationships/queryTable" Target="../queryTables/queryTable1705.xml"/><Relationship Id="rId1913" Type="http://schemas.openxmlformats.org/officeDocument/2006/relationships/queryTable" Target="../queryTables/queryTable1912.xml"/><Relationship Id="rId3159" Type="http://schemas.openxmlformats.org/officeDocument/2006/relationships/queryTable" Target="../queryTables/queryTable3158.xml"/><Relationship Id="rId3366" Type="http://schemas.openxmlformats.org/officeDocument/2006/relationships/queryTable" Target="../queryTables/queryTable3365.xml"/><Relationship Id="rId3573" Type="http://schemas.openxmlformats.org/officeDocument/2006/relationships/queryTable" Target="../queryTables/queryTable3572.xml"/><Relationship Id="rId4112" Type="http://schemas.openxmlformats.org/officeDocument/2006/relationships/queryTable" Target="../queryTables/queryTable4111.xml"/><Relationship Id="rId287" Type="http://schemas.openxmlformats.org/officeDocument/2006/relationships/queryTable" Target="../queryTables/queryTable286.xml"/><Relationship Id="rId494" Type="http://schemas.openxmlformats.org/officeDocument/2006/relationships/queryTable" Target="../queryTables/queryTable493.xml"/><Relationship Id="rId2175" Type="http://schemas.openxmlformats.org/officeDocument/2006/relationships/queryTable" Target="../queryTables/queryTable2174.xml"/><Relationship Id="rId2382" Type="http://schemas.openxmlformats.org/officeDocument/2006/relationships/queryTable" Target="../queryTables/queryTable2381.xml"/><Relationship Id="rId3019" Type="http://schemas.openxmlformats.org/officeDocument/2006/relationships/queryTable" Target="../queryTables/queryTable3018.xml"/><Relationship Id="rId3226" Type="http://schemas.openxmlformats.org/officeDocument/2006/relationships/queryTable" Target="../queryTables/queryTable3225.xml"/><Relationship Id="rId3780" Type="http://schemas.openxmlformats.org/officeDocument/2006/relationships/queryTable" Target="../queryTables/queryTable3779.xml"/><Relationship Id="rId3878" Type="http://schemas.openxmlformats.org/officeDocument/2006/relationships/queryTable" Target="../queryTables/queryTable3877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2035" Type="http://schemas.openxmlformats.org/officeDocument/2006/relationships/queryTable" Target="../queryTables/queryTable2034.xml"/><Relationship Id="rId2687" Type="http://schemas.openxmlformats.org/officeDocument/2006/relationships/queryTable" Target="../queryTables/queryTable2686.xml"/><Relationship Id="rId2894" Type="http://schemas.openxmlformats.org/officeDocument/2006/relationships/queryTable" Target="../queryTables/queryTable2893.xml"/><Relationship Id="rId3433" Type="http://schemas.openxmlformats.org/officeDocument/2006/relationships/queryTable" Target="../queryTables/queryTable3432.xml"/><Relationship Id="rId3640" Type="http://schemas.openxmlformats.org/officeDocument/2006/relationships/queryTable" Target="../queryTables/queryTable3639.xml"/><Relationship Id="rId3738" Type="http://schemas.openxmlformats.org/officeDocument/2006/relationships/queryTable" Target="../queryTables/queryTable3737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96" Type="http://schemas.openxmlformats.org/officeDocument/2006/relationships/queryTable" Target="../queryTables/queryTable1495.xml"/><Relationship Id="rId2242" Type="http://schemas.openxmlformats.org/officeDocument/2006/relationships/queryTable" Target="../queryTables/queryTable2241.xml"/><Relationship Id="rId2547" Type="http://schemas.openxmlformats.org/officeDocument/2006/relationships/queryTable" Target="../queryTables/queryTable2546.xml"/><Relationship Id="rId3500" Type="http://schemas.openxmlformats.org/officeDocument/2006/relationships/queryTable" Target="../queryTables/queryTable3499.xml"/><Relationship Id="rId3945" Type="http://schemas.openxmlformats.org/officeDocument/2006/relationships/queryTable" Target="../queryTables/queryTable3944.xml"/><Relationship Id="rId214" Type="http://schemas.openxmlformats.org/officeDocument/2006/relationships/queryTable" Target="../queryTables/queryTable213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2102" Type="http://schemas.openxmlformats.org/officeDocument/2006/relationships/queryTable" Target="../queryTables/queryTable2101.xml"/><Relationship Id="rId2754" Type="http://schemas.openxmlformats.org/officeDocument/2006/relationships/queryTable" Target="../queryTables/queryTable2753.xml"/><Relationship Id="rId2961" Type="http://schemas.openxmlformats.org/officeDocument/2006/relationships/queryTable" Target="../queryTables/queryTable2960.xml"/><Relationship Id="rId3805" Type="http://schemas.openxmlformats.org/officeDocument/2006/relationships/queryTable" Target="../queryTables/queryTable3804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1563" Type="http://schemas.openxmlformats.org/officeDocument/2006/relationships/queryTable" Target="../queryTables/queryTable1562.xml"/><Relationship Id="rId1770" Type="http://schemas.openxmlformats.org/officeDocument/2006/relationships/queryTable" Target="../queryTables/queryTable1769.xml"/><Relationship Id="rId1868" Type="http://schemas.openxmlformats.org/officeDocument/2006/relationships/queryTable" Target="../queryTables/queryTable1867.xml"/><Relationship Id="rId2407" Type="http://schemas.openxmlformats.org/officeDocument/2006/relationships/queryTable" Target="../queryTables/queryTable2406.xml"/><Relationship Id="rId2614" Type="http://schemas.openxmlformats.org/officeDocument/2006/relationships/queryTable" Target="../queryTables/queryTable2613.xml"/><Relationship Id="rId2821" Type="http://schemas.openxmlformats.org/officeDocument/2006/relationships/queryTable" Target="../queryTables/queryTable2820.xml"/><Relationship Id="rId4067" Type="http://schemas.openxmlformats.org/officeDocument/2006/relationships/queryTable" Target="../queryTables/queryTable4066.xml"/><Relationship Id="rId62" Type="http://schemas.openxmlformats.org/officeDocument/2006/relationships/queryTable" Target="../queryTables/queryTable6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1630" Type="http://schemas.openxmlformats.org/officeDocument/2006/relationships/queryTable" Target="../queryTables/queryTable1629.xml"/><Relationship Id="rId2919" Type="http://schemas.openxmlformats.org/officeDocument/2006/relationships/queryTable" Target="../queryTables/queryTable2918.xml"/><Relationship Id="rId3083" Type="http://schemas.openxmlformats.org/officeDocument/2006/relationships/queryTable" Target="../queryTables/queryTable3082.xml"/><Relationship Id="rId3290" Type="http://schemas.openxmlformats.org/officeDocument/2006/relationships/queryTable" Target="../queryTables/queryTable3289.xml"/><Relationship Id="rId1728" Type="http://schemas.openxmlformats.org/officeDocument/2006/relationships/queryTable" Target="../queryTables/queryTable1727.xml"/><Relationship Id="rId1935" Type="http://schemas.openxmlformats.org/officeDocument/2006/relationships/queryTable" Target="../queryTables/queryTable1934.xml"/><Relationship Id="rId3150" Type="http://schemas.openxmlformats.org/officeDocument/2006/relationships/queryTable" Target="../queryTables/queryTable3149.xml"/><Relationship Id="rId3388" Type="http://schemas.openxmlformats.org/officeDocument/2006/relationships/queryTable" Target="../queryTables/queryTable3387.xml"/><Relationship Id="rId3595" Type="http://schemas.openxmlformats.org/officeDocument/2006/relationships/queryTable" Target="../queryTables/queryTable3594.xml"/><Relationship Id="rId2197" Type="http://schemas.openxmlformats.org/officeDocument/2006/relationships/queryTable" Target="../queryTables/queryTable2196.xml"/><Relationship Id="rId3010" Type="http://schemas.openxmlformats.org/officeDocument/2006/relationships/queryTable" Target="../queryTables/queryTable3009.xml"/><Relationship Id="rId3248" Type="http://schemas.openxmlformats.org/officeDocument/2006/relationships/queryTable" Target="../queryTables/queryTable3247.xml"/><Relationship Id="rId3455" Type="http://schemas.openxmlformats.org/officeDocument/2006/relationships/queryTable" Target="../queryTables/queryTable3454.xml"/><Relationship Id="rId3662" Type="http://schemas.openxmlformats.org/officeDocument/2006/relationships/queryTable" Target="../queryTables/queryTable3661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2057" Type="http://schemas.openxmlformats.org/officeDocument/2006/relationships/queryTable" Target="../queryTables/queryTable2056.xml"/><Relationship Id="rId2264" Type="http://schemas.openxmlformats.org/officeDocument/2006/relationships/queryTable" Target="../queryTables/queryTable2263.xml"/><Relationship Id="rId2471" Type="http://schemas.openxmlformats.org/officeDocument/2006/relationships/queryTable" Target="../queryTables/queryTable2470.xml"/><Relationship Id="rId3108" Type="http://schemas.openxmlformats.org/officeDocument/2006/relationships/queryTable" Target="../queryTables/queryTable3107.xml"/><Relationship Id="rId3315" Type="http://schemas.openxmlformats.org/officeDocument/2006/relationships/queryTable" Target="../queryTables/queryTable3314.xml"/><Relationship Id="rId3522" Type="http://schemas.openxmlformats.org/officeDocument/2006/relationships/queryTable" Target="../queryTables/queryTable3521.xml"/><Relationship Id="rId3967" Type="http://schemas.openxmlformats.org/officeDocument/2006/relationships/queryTable" Target="../queryTables/queryTable3966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2124" Type="http://schemas.openxmlformats.org/officeDocument/2006/relationships/queryTable" Target="../queryTables/queryTable2123.xml"/><Relationship Id="rId2331" Type="http://schemas.openxmlformats.org/officeDocument/2006/relationships/queryTable" Target="../queryTables/queryTable2330.xml"/><Relationship Id="rId2569" Type="http://schemas.openxmlformats.org/officeDocument/2006/relationships/queryTable" Target="../queryTables/queryTable2568.xml"/><Relationship Id="rId2776" Type="http://schemas.openxmlformats.org/officeDocument/2006/relationships/queryTable" Target="../queryTables/queryTable2775.xml"/><Relationship Id="rId2983" Type="http://schemas.openxmlformats.org/officeDocument/2006/relationships/queryTable" Target="../queryTables/queryTable2982.xml"/><Relationship Id="rId3827" Type="http://schemas.openxmlformats.org/officeDocument/2006/relationships/queryTable" Target="../queryTables/queryTable3826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1585" Type="http://schemas.openxmlformats.org/officeDocument/2006/relationships/queryTable" Target="../queryTables/queryTable1584.xml"/><Relationship Id="rId1792" Type="http://schemas.openxmlformats.org/officeDocument/2006/relationships/queryTable" Target="../queryTables/queryTable1791.xml"/><Relationship Id="rId2429" Type="http://schemas.openxmlformats.org/officeDocument/2006/relationships/queryTable" Target="../queryTables/queryTable2428.xml"/><Relationship Id="rId2636" Type="http://schemas.openxmlformats.org/officeDocument/2006/relationships/queryTable" Target="../queryTables/queryTable2635.xml"/><Relationship Id="rId2843" Type="http://schemas.openxmlformats.org/officeDocument/2006/relationships/queryTable" Target="../queryTables/queryTable2842.xml"/><Relationship Id="rId4089" Type="http://schemas.openxmlformats.org/officeDocument/2006/relationships/queryTable" Target="../queryTables/queryTable4088.xml"/><Relationship Id="rId84" Type="http://schemas.openxmlformats.org/officeDocument/2006/relationships/queryTable" Target="../queryTables/queryTable83.xml"/><Relationship Id="rId510" Type="http://schemas.openxmlformats.org/officeDocument/2006/relationships/queryTable" Target="../queryTables/queryTable509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1652" Type="http://schemas.openxmlformats.org/officeDocument/2006/relationships/queryTable" Target="../queryTables/queryTable1651.xml"/><Relationship Id="rId1000" Type="http://schemas.openxmlformats.org/officeDocument/2006/relationships/queryTable" Target="../queryTables/queryTable999.xml"/><Relationship Id="rId1305" Type="http://schemas.openxmlformats.org/officeDocument/2006/relationships/queryTable" Target="../queryTables/queryTable1304.xml"/><Relationship Id="rId1957" Type="http://schemas.openxmlformats.org/officeDocument/2006/relationships/queryTable" Target="../queryTables/queryTable1956.xml"/><Relationship Id="rId2703" Type="http://schemas.openxmlformats.org/officeDocument/2006/relationships/queryTable" Target="../queryTables/queryTable2702.xml"/><Relationship Id="rId2910" Type="http://schemas.openxmlformats.org/officeDocument/2006/relationships/queryTable" Target="../queryTables/queryTable2909.xml"/><Relationship Id="rId1512" Type="http://schemas.openxmlformats.org/officeDocument/2006/relationships/queryTable" Target="../queryTables/queryTable1511.xml"/><Relationship Id="rId1817" Type="http://schemas.openxmlformats.org/officeDocument/2006/relationships/queryTable" Target="../queryTables/queryTable1816.xml"/><Relationship Id="rId3172" Type="http://schemas.openxmlformats.org/officeDocument/2006/relationships/queryTable" Target="../queryTables/queryTable3171.xml"/><Relationship Id="rId4016" Type="http://schemas.openxmlformats.org/officeDocument/2006/relationships/queryTable" Target="../queryTables/queryTable4015.xml"/><Relationship Id="rId11" Type="http://schemas.openxmlformats.org/officeDocument/2006/relationships/queryTable" Target="../queryTables/queryTable10.xml"/><Relationship Id="rId398" Type="http://schemas.openxmlformats.org/officeDocument/2006/relationships/queryTable" Target="../queryTables/queryTable397.xml"/><Relationship Id="rId2079" Type="http://schemas.openxmlformats.org/officeDocument/2006/relationships/queryTable" Target="../queryTables/queryTable2078.xml"/><Relationship Id="rId3032" Type="http://schemas.openxmlformats.org/officeDocument/2006/relationships/queryTable" Target="../queryTables/queryTable3031.xml"/><Relationship Id="rId3477" Type="http://schemas.openxmlformats.org/officeDocument/2006/relationships/queryTable" Target="../queryTables/queryTable3476.xml"/><Relationship Id="rId3684" Type="http://schemas.openxmlformats.org/officeDocument/2006/relationships/queryTable" Target="../queryTables/queryTable3683.xml"/><Relationship Id="rId3891" Type="http://schemas.openxmlformats.org/officeDocument/2006/relationships/queryTable" Target="../queryTables/queryTable3890.xml"/><Relationship Id="rId160" Type="http://schemas.openxmlformats.org/officeDocument/2006/relationships/queryTable" Target="../queryTables/queryTable159.xml"/><Relationship Id="rId2286" Type="http://schemas.openxmlformats.org/officeDocument/2006/relationships/queryTable" Target="../queryTables/queryTable2285.xml"/><Relationship Id="rId2493" Type="http://schemas.openxmlformats.org/officeDocument/2006/relationships/queryTable" Target="../queryTables/queryTable2492.xml"/><Relationship Id="rId3337" Type="http://schemas.openxmlformats.org/officeDocument/2006/relationships/queryTable" Target="../queryTables/queryTable3336.xml"/><Relationship Id="rId3544" Type="http://schemas.openxmlformats.org/officeDocument/2006/relationships/queryTable" Target="../queryTables/queryTable3543.xml"/><Relationship Id="rId3751" Type="http://schemas.openxmlformats.org/officeDocument/2006/relationships/queryTable" Target="../queryTables/queryTable3750.xml"/><Relationship Id="rId3989" Type="http://schemas.openxmlformats.org/officeDocument/2006/relationships/queryTable" Target="../queryTables/queryTable3988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2146" Type="http://schemas.openxmlformats.org/officeDocument/2006/relationships/queryTable" Target="../queryTables/queryTable2145.xml"/><Relationship Id="rId2353" Type="http://schemas.openxmlformats.org/officeDocument/2006/relationships/queryTable" Target="../queryTables/queryTable2352.xml"/><Relationship Id="rId2560" Type="http://schemas.openxmlformats.org/officeDocument/2006/relationships/queryTable" Target="../queryTables/queryTable2559.xml"/><Relationship Id="rId2798" Type="http://schemas.openxmlformats.org/officeDocument/2006/relationships/queryTable" Target="../queryTables/queryTable2797.xml"/><Relationship Id="rId3404" Type="http://schemas.openxmlformats.org/officeDocument/2006/relationships/queryTable" Target="../queryTables/queryTable3403.xml"/><Relationship Id="rId3611" Type="http://schemas.openxmlformats.org/officeDocument/2006/relationships/queryTable" Target="../queryTables/queryTable3610.xml"/><Relationship Id="rId3849" Type="http://schemas.openxmlformats.org/officeDocument/2006/relationships/queryTable" Target="../queryTables/queryTable3848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2006" Type="http://schemas.openxmlformats.org/officeDocument/2006/relationships/queryTable" Target="../queryTables/queryTable2005.xml"/><Relationship Id="rId2213" Type="http://schemas.openxmlformats.org/officeDocument/2006/relationships/queryTable" Target="../queryTables/queryTable2212.xml"/><Relationship Id="rId2420" Type="http://schemas.openxmlformats.org/officeDocument/2006/relationships/queryTable" Target="../queryTables/queryTable2419.xml"/><Relationship Id="rId2658" Type="http://schemas.openxmlformats.org/officeDocument/2006/relationships/queryTable" Target="../queryTables/queryTable2657.xml"/><Relationship Id="rId2865" Type="http://schemas.openxmlformats.org/officeDocument/2006/relationships/queryTable" Target="../queryTables/queryTable2864.xml"/><Relationship Id="rId3709" Type="http://schemas.openxmlformats.org/officeDocument/2006/relationships/queryTable" Target="../queryTables/queryTable3708.xml"/><Relationship Id="rId3916" Type="http://schemas.openxmlformats.org/officeDocument/2006/relationships/queryTable" Target="../queryTables/queryTable3915.xml"/><Relationship Id="rId4080" Type="http://schemas.openxmlformats.org/officeDocument/2006/relationships/queryTable" Target="../queryTables/queryTable4079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1467" Type="http://schemas.openxmlformats.org/officeDocument/2006/relationships/queryTable" Target="../queryTables/queryTable1466.xml"/><Relationship Id="rId1674" Type="http://schemas.openxmlformats.org/officeDocument/2006/relationships/queryTable" Target="../queryTables/queryTable1673.xml"/><Relationship Id="rId1881" Type="http://schemas.openxmlformats.org/officeDocument/2006/relationships/queryTable" Target="../queryTables/queryTable1880.xml"/><Relationship Id="rId2518" Type="http://schemas.openxmlformats.org/officeDocument/2006/relationships/queryTable" Target="../queryTables/queryTable2517.xml"/><Relationship Id="rId2725" Type="http://schemas.openxmlformats.org/officeDocument/2006/relationships/queryTable" Target="../queryTables/queryTable2724.xml"/><Relationship Id="rId2932" Type="http://schemas.openxmlformats.org/officeDocument/2006/relationships/queryTable" Target="../queryTables/queryTable2931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1534" Type="http://schemas.openxmlformats.org/officeDocument/2006/relationships/queryTable" Target="../queryTables/queryTable1533.xml"/><Relationship Id="rId1741" Type="http://schemas.openxmlformats.org/officeDocument/2006/relationships/queryTable" Target="../queryTables/queryTable1740.xml"/><Relationship Id="rId1979" Type="http://schemas.openxmlformats.org/officeDocument/2006/relationships/queryTable" Target="../queryTables/queryTable1978.xml"/><Relationship Id="rId3194" Type="http://schemas.openxmlformats.org/officeDocument/2006/relationships/queryTable" Target="../queryTables/queryTable3193.xml"/><Relationship Id="rId4038" Type="http://schemas.openxmlformats.org/officeDocument/2006/relationships/queryTable" Target="../queryTables/queryTable4037.xml"/><Relationship Id="rId33" Type="http://schemas.openxmlformats.org/officeDocument/2006/relationships/queryTable" Target="../queryTables/queryTable32.xml"/><Relationship Id="rId1601" Type="http://schemas.openxmlformats.org/officeDocument/2006/relationships/queryTable" Target="../queryTables/queryTable1600.xml"/><Relationship Id="rId1839" Type="http://schemas.openxmlformats.org/officeDocument/2006/relationships/queryTable" Target="../queryTables/queryTable1838.xml"/><Relationship Id="rId3054" Type="http://schemas.openxmlformats.org/officeDocument/2006/relationships/queryTable" Target="../queryTables/queryTable3053.xml"/><Relationship Id="rId3499" Type="http://schemas.openxmlformats.org/officeDocument/2006/relationships/queryTable" Target="../queryTables/queryTable3498.xml"/><Relationship Id="rId182" Type="http://schemas.openxmlformats.org/officeDocument/2006/relationships/queryTable" Target="../queryTables/queryTable181.xml"/><Relationship Id="rId1906" Type="http://schemas.openxmlformats.org/officeDocument/2006/relationships/queryTable" Target="../queryTables/queryTable1905.xml"/><Relationship Id="rId3261" Type="http://schemas.openxmlformats.org/officeDocument/2006/relationships/queryTable" Target="../queryTables/queryTable3260.xml"/><Relationship Id="rId3359" Type="http://schemas.openxmlformats.org/officeDocument/2006/relationships/queryTable" Target="../queryTables/queryTable3358.xml"/><Relationship Id="rId3566" Type="http://schemas.openxmlformats.org/officeDocument/2006/relationships/queryTable" Target="../queryTables/queryTable3565.xml"/><Relationship Id="rId4105" Type="http://schemas.openxmlformats.org/officeDocument/2006/relationships/queryTable" Target="../queryTables/queryTable4104.xml"/><Relationship Id="rId487" Type="http://schemas.openxmlformats.org/officeDocument/2006/relationships/queryTable" Target="../queryTables/queryTable486.xml"/><Relationship Id="rId694" Type="http://schemas.openxmlformats.org/officeDocument/2006/relationships/queryTable" Target="../queryTables/queryTable693.xml"/><Relationship Id="rId2070" Type="http://schemas.openxmlformats.org/officeDocument/2006/relationships/queryTable" Target="../queryTables/queryTable2069.xml"/><Relationship Id="rId2168" Type="http://schemas.openxmlformats.org/officeDocument/2006/relationships/queryTable" Target="../queryTables/queryTable2167.xml"/><Relationship Id="rId2375" Type="http://schemas.openxmlformats.org/officeDocument/2006/relationships/queryTable" Target="../queryTables/queryTable2374.xml"/><Relationship Id="rId3121" Type="http://schemas.openxmlformats.org/officeDocument/2006/relationships/queryTable" Target="../queryTables/queryTable3120.xml"/><Relationship Id="rId3219" Type="http://schemas.openxmlformats.org/officeDocument/2006/relationships/queryTable" Target="../queryTables/queryTable3218.xml"/><Relationship Id="rId3773" Type="http://schemas.openxmlformats.org/officeDocument/2006/relationships/queryTable" Target="../queryTables/queryTable3772.xml"/><Relationship Id="rId3980" Type="http://schemas.openxmlformats.org/officeDocument/2006/relationships/queryTable" Target="../queryTables/queryTable3979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84" Type="http://schemas.openxmlformats.org/officeDocument/2006/relationships/queryTable" Target="../queryTables/queryTable1183.xml"/><Relationship Id="rId2028" Type="http://schemas.openxmlformats.org/officeDocument/2006/relationships/queryTable" Target="../queryTables/queryTable2027.xml"/><Relationship Id="rId2582" Type="http://schemas.openxmlformats.org/officeDocument/2006/relationships/queryTable" Target="../queryTables/queryTable2581.xml"/><Relationship Id="rId2887" Type="http://schemas.openxmlformats.org/officeDocument/2006/relationships/queryTable" Target="../queryTables/queryTable2886.xml"/><Relationship Id="rId3426" Type="http://schemas.openxmlformats.org/officeDocument/2006/relationships/queryTable" Target="../queryTables/queryTable3425.xml"/><Relationship Id="rId3633" Type="http://schemas.openxmlformats.org/officeDocument/2006/relationships/queryTable" Target="../queryTables/queryTable3632.xml"/><Relationship Id="rId3840" Type="http://schemas.openxmlformats.org/officeDocument/2006/relationships/queryTable" Target="../queryTables/queryTable3839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489" Type="http://schemas.openxmlformats.org/officeDocument/2006/relationships/queryTable" Target="../queryTables/queryTable1488.xml"/><Relationship Id="rId1696" Type="http://schemas.openxmlformats.org/officeDocument/2006/relationships/queryTable" Target="../queryTables/queryTable1695.xml"/><Relationship Id="rId2235" Type="http://schemas.openxmlformats.org/officeDocument/2006/relationships/queryTable" Target="../queryTables/queryTable2234.xml"/><Relationship Id="rId2442" Type="http://schemas.openxmlformats.org/officeDocument/2006/relationships/queryTable" Target="../queryTables/queryTable2441.xml"/><Relationship Id="rId3700" Type="http://schemas.openxmlformats.org/officeDocument/2006/relationships/queryTable" Target="../queryTables/queryTable3699.xml"/><Relationship Id="rId3938" Type="http://schemas.openxmlformats.org/officeDocument/2006/relationships/queryTable" Target="../queryTables/queryTable3937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302" Type="http://schemas.openxmlformats.org/officeDocument/2006/relationships/queryTable" Target="../queryTables/queryTable2301.xml"/><Relationship Id="rId2747" Type="http://schemas.openxmlformats.org/officeDocument/2006/relationships/queryTable" Target="../queryTables/queryTable2746.xml"/><Relationship Id="rId2954" Type="http://schemas.openxmlformats.org/officeDocument/2006/relationships/queryTable" Target="../queryTables/queryTable2953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1556" Type="http://schemas.openxmlformats.org/officeDocument/2006/relationships/queryTable" Target="../queryTables/queryTable1555.xml"/><Relationship Id="rId1763" Type="http://schemas.openxmlformats.org/officeDocument/2006/relationships/queryTable" Target="../queryTables/queryTable1762.xml"/><Relationship Id="rId1970" Type="http://schemas.openxmlformats.org/officeDocument/2006/relationships/queryTable" Target="../queryTables/queryTable1969.xml"/><Relationship Id="rId2607" Type="http://schemas.openxmlformats.org/officeDocument/2006/relationships/queryTable" Target="../queryTables/queryTable2606.xml"/><Relationship Id="rId2814" Type="http://schemas.openxmlformats.org/officeDocument/2006/relationships/queryTable" Target="../queryTables/queryTable2813.xml"/><Relationship Id="rId55" Type="http://schemas.openxmlformats.org/officeDocument/2006/relationships/queryTable" Target="../queryTables/queryTable5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1623" Type="http://schemas.openxmlformats.org/officeDocument/2006/relationships/queryTable" Target="../queryTables/queryTable1622.xml"/><Relationship Id="rId1830" Type="http://schemas.openxmlformats.org/officeDocument/2006/relationships/queryTable" Target="../queryTables/queryTable1829.xml"/><Relationship Id="rId3076" Type="http://schemas.openxmlformats.org/officeDocument/2006/relationships/queryTable" Target="../queryTables/queryTable3075.xml"/><Relationship Id="rId3283" Type="http://schemas.openxmlformats.org/officeDocument/2006/relationships/queryTable" Target="../queryTables/queryTable3282.xml"/><Relationship Id="rId3490" Type="http://schemas.openxmlformats.org/officeDocument/2006/relationships/queryTable" Target="../queryTables/queryTable3489.xml"/><Relationship Id="rId1928" Type="http://schemas.openxmlformats.org/officeDocument/2006/relationships/queryTable" Target="../queryTables/queryTable1927.xml"/><Relationship Id="rId2092" Type="http://schemas.openxmlformats.org/officeDocument/2006/relationships/queryTable" Target="../queryTables/queryTable2091.xml"/><Relationship Id="rId3143" Type="http://schemas.openxmlformats.org/officeDocument/2006/relationships/queryTable" Target="../queryTables/queryTable3142.xml"/><Relationship Id="rId3350" Type="http://schemas.openxmlformats.org/officeDocument/2006/relationships/queryTable" Target="../queryTables/queryTable3349.xml"/><Relationship Id="rId3588" Type="http://schemas.openxmlformats.org/officeDocument/2006/relationships/queryTable" Target="../queryTables/queryTable3587.xml"/><Relationship Id="rId3795" Type="http://schemas.openxmlformats.org/officeDocument/2006/relationships/queryTable" Target="../queryTables/queryTable3794.xml"/><Relationship Id="rId271" Type="http://schemas.openxmlformats.org/officeDocument/2006/relationships/queryTable" Target="../queryTables/queryTable270.xml"/><Relationship Id="rId2397" Type="http://schemas.openxmlformats.org/officeDocument/2006/relationships/queryTable" Target="../queryTables/queryTable2396.xml"/><Relationship Id="rId3003" Type="http://schemas.openxmlformats.org/officeDocument/2006/relationships/queryTable" Target="../queryTables/queryTable3002.xml"/><Relationship Id="rId3448" Type="http://schemas.openxmlformats.org/officeDocument/2006/relationships/queryTable" Target="../queryTables/queryTable3447.xml"/><Relationship Id="rId3655" Type="http://schemas.openxmlformats.org/officeDocument/2006/relationships/queryTable" Target="../queryTables/queryTable3654.xml"/><Relationship Id="rId3862" Type="http://schemas.openxmlformats.org/officeDocument/2006/relationships/queryTable" Target="../queryTables/queryTable3861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2257" Type="http://schemas.openxmlformats.org/officeDocument/2006/relationships/queryTable" Target="../queryTables/queryTable2256.xml"/><Relationship Id="rId2464" Type="http://schemas.openxmlformats.org/officeDocument/2006/relationships/queryTable" Target="../queryTables/queryTable2463.xml"/><Relationship Id="rId2671" Type="http://schemas.openxmlformats.org/officeDocument/2006/relationships/queryTable" Target="../queryTables/queryTable2670.xml"/><Relationship Id="rId3210" Type="http://schemas.openxmlformats.org/officeDocument/2006/relationships/queryTable" Target="../queryTables/queryTable3209.xml"/><Relationship Id="rId3308" Type="http://schemas.openxmlformats.org/officeDocument/2006/relationships/queryTable" Target="../queryTables/queryTable3307.xml"/><Relationship Id="rId3515" Type="http://schemas.openxmlformats.org/officeDocument/2006/relationships/queryTable" Target="../queryTables/queryTable3514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2117" Type="http://schemas.openxmlformats.org/officeDocument/2006/relationships/queryTable" Target="../queryTables/queryTable2116.xml"/><Relationship Id="rId2324" Type="http://schemas.openxmlformats.org/officeDocument/2006/relationships/queryTable" Target="../queryTables/queryTable2323.xml"/><Relationship Id="rId2769" Type="http://schemas.openxmlformats.org/officeDocument/2006/relationships/queryTable" Target="../queryTables/queryTable2768.xml"/><Relationship Id="rId2976" Type="http://schemas.openxmlformats.org/officeDocument/2006/relationships/queryTable" Target="../queryTables/queryTable2975.xml"/><Relationship Id="rId3722" Type="http://schemas.openxmlformats.org/officeDocument/2006/relationships/queryTable" Target="../queryTables/queryTable3721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1578" Type="http://schemas.openxmlformats.org/officeDocument/2006/relationships/queryTable" Target="../queryTables/queryTable1577.xml"/><Relationship Id="rId1785" Type="http://schemas.openxmlformats.org/officeDocument/2006/relationships/queryTable" Target="../queryTables/queryTable1784.xml"/><Relationship Id="rId1992" Type="http://schemas.openxmlformats.org/officeDocument/2006/relationships/queryTable" Target="../queryTables/queryTable1991.xml"/><Relationship Id="rId2531" Type="http://schemas.openxmlformats.org/officeDocument/2006/relationships/queryTable" Target="../queryTables/queryTable2530.xml"/><Relationship Id="rId2629" Type="http://schemas.openxmlformats.org/officeDocument/2006/relationships/queryTable" Target="../queryTables/queryTable2628.xml"/><Relationship Id="rId2836" Type="http://schemas.openxmlformats.org/officeDocument/2006/relationships/queryTable" Target="../queryTables/queryTable2835.xml"/><Relationship Id="rId77" Type="http://schemas.openxmlformats.org/officeDocument/2006/relationships/queryTable" Target="../queryTables/queryTable76.xml"/><Relationship Id="rId503" Type="http://schemas.openxmlformats.org/officeDocument/2006/relationships/queryTable" Target="../queryTables/queryTable502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1438" Type="http://schemas.openxmlformats.org/officeDocument/2006/relationships/queryTable" Target="../queryTables/queryTable1437.xml"/><Relationship Id="rId1645" Type="http://schemas.openxmlformats.org/officeDocument/2006/relationships/queryTable" Target="../queryTables/queryTable1644.xml"/><Relationship Id="rId3098" Type="http://schemas.openxmlformats.org/officeDocument/2006/relationships/queryTable" Target="../queryTables/queryTable3097.xml"/><Relationship Id="rId4051" Type="http://schemas.openxmlformats.org/officeDocument/2006/relationships/queryTable" Target="../queryTables/queryTable4050.xml"/><Relationship Id="rId1200" Type="http://schemas.openxmlformats.org/officeDocument/2006/relationships/queryTable" Target="../queryTables/queryTable1199.xml"/><Relationship Id="rId1852" Type="http://schemas.openxmlformats.org/officeDocument/2006/relationships/queryTable" Target="../queryTables/queryTable1851.xml"/><Relationship Id="rId2903" Type="http://schemas.openxmlformats.org/officeDocument/2006/relationships/queryTable" Target="../queryTables/queryTable2902.xml"/><Relationship Id="rId1505" Type="http://schemas.openxmlformats.org/officeDocument/2006/relationships/queryTable" Target="../queryTables/queryTable1504.xml"/><Relationship Id="rId1712" Type="http://schemas.openxmlformats.org/officeDocument/2006/relationships/queryTable" Target="../queryTables/queryTable1711.xml"/><Relationship Id="rId3165" Type="http://schemas.openxmlformats.org/officeDocument/2006/relationships/queryTable" Target="../queryTables/queryTable3164.xml"/><Relationship Id="rId3372" Type="http://schemas.openxmlformats.org/officeDocument/2006/relationships/queryTable" Target="../queryTables/queryTable3371.xml"/><Relationship Id="rId4009" Type="http://schemas.openxmlformats.org/officeDocument/2006/relationships/queryTable" Target="../queryTables/queryTable4008.xml"/><Relationship Id="rId293" Type="http://schemas.openxmlformats.org/officeDocument/2006/relationships/queryTable" Target="../queryTables/queryTable292.xml"/><Relationship Id="rId2181" Type="http://schemas.openxmlformats.org/officeDocument/2006/relationships/queryTable" Target="../queryTables/queryTable2180.xml"/><Relationship Id="rId3025" Type="http://schemas.openxmlformats.org/officeDocument/2006/relationships/queryTable" Target="../queryTables/queryTable3024.xml"/><Relationship Id="rId3232" Type="http://schemas.openxmlformats.org/officeDocument/2006/relationships/queryTable" Target="../queryTables/queryTable3231.xml"/><Relationship Id="rId3677" Type="http://schemas.openxmlformats.org/officeDocument/2006/relationships/queryTable" Target="../queryTables/queryTable3676.xml"/><Relationship Id="rId3884" Type="http://schemas.openxmlformats.org/officeDocument/2006/relationships/queryTable" Target="../queryTables/queryTable3883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2041" Type="http://schemas.openxmlformats.org/officeDocument/2006/relationships/queryTable" Target="../queryTables/queryTable2040.xml"/><Relationship Id="rId2279" Type="http://schemas.openxmlformats.org/officeDocument/2006/relationships/queryTable" Target="../queryTables/queryTable2278.xml"/><Relationship Id="rId2486" Type="http://schemas.openxmlformats.org/officeDocument/2006/relationships/queryTable" Target="../queryTables/queryTable2485.xml"/><Relationship Id="rId2693" Type="http://schemas.openxmlformats.org/officeDocument/2006/relationships/queryTable" Target="../queryTables/queryTable2692.xml"/><Relationship Id="rId3537" Type="http://schemas.openxmlformats.org/officeDocument/2006/relationships/queryTable" Target="../queryTables/queryTable3536.xml"/><Relationship Id="rId3744" Type="http://schemas.openxmlformats.org/officeDocument/2006/relationships/queryTable" Target="../queryTables/queryTable3743.xml"/><Relationship Id="rId3951" Type="http://schemas.openxmlformats.org/officeDocument/2006/relationships/queryTable" Target="../queryTables/queryTable3950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2139" Type="http://schemas.openxmlformats.org/officeDocument/2006/relationships/queryTable" Target="../queryTables/queryTable2138.xml"/><Relationship Id="rId2346" Type="http://schemas.openxmlformats.org/officeDocument/2006/relationships/queryTable" Target="../queryTables/queryTable2345.xml"/><Relationship Id="rId2553" Type="http://schemas.openxmlformats.org/officeDocument/2006/relationships/queryTable" Target="../queryTables/queryTable2552.xml"/><Relationship Id="rId2760" Type="http://schemas.openxmlformats.org/officeDocument/2006/relationships/queryTable" Target="../queryTables/queryTable2759.xml"/><Relationship Id="rId2998" Type="http://schemas.openxmlformats.org/officeDocument/2006/relationships/queryTable" Target="../queryTables/queryTable2997.xml"/><Relationship Id="rId3604" Type="http://schemas.openxmlformats.org/officeDocument/2006/relationships/queryTable" Target="../queryTables/queryTable3603.xml"/><Relationship Id="rId3811" Type="http://schemas.openxmlformats.org/officeDocument/2006/relationships/queryTable" Target="../queryTables/queryTable3810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2206" Type="http://schemas.openxmlformats.org/officeDocument/2006/relationships/queryTable" Target="../queryTables/queryTable2205.xml"/><Relationship Id="rId2413" Type="http://schemas.openxmlformats.org/officeDocument/2006/relationships/queryTable" Target="../queryTables/queryTable2412.xml"/><Relationship Id="rId2620" Type="http://schemas.openxmlformats.org/officeDocument/2006/relationships/queryTable" Target="../queryTables/queryTable2619.xml"/><Relationship Id="rId2858" Type="http://schemas.openxmlformats.org/officeDocument/2006/relationships/queryTable" Target="../queryTables/queryTable2857.xml"/><Relationship Id="rId3909" Type="http://schemas.openxmlformats.org/officeDocument/2006/relationships/queryTable" Target="../queryTables/queryTable3908.xml"/><Relationship Id="rId4073" Type="http://schemas.openxmlformats.org/officeDocument/2006/relationships/queryTable" Target="../queryTables/queryTable4072.xml"/><Relationship Id="rId99" Type="http://schemas.openxmlformats.org/officeDocument/2006/relationships/queryTable" Target="../queryTables/queryTable98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1667" Type="http://schemas.openxmlformats.org/officeDocument/2006/relationships/queryTable" Target="../queryTables/queryTable1666.xml"/><Relationship Id="rId1874" Type="http://schemas.openxmlformats.org/officeDocument/2006/relationships/queryTable" Target="../queryTables/queryTable1873.xml"/><Relationship Id="rId2718" Type="http://schemas.openxmlformats.org/officeDocument/2006/relationships/queryTable" Target="../queryTables/queryTable2717.xml"/><Relationship Id="rId2925" Type="http://schemas.openxmlformats.org/officeDocument/2006/relationships/queryTable" Target="../queryTables/queryTable2924.xml"/><Relationship Id="rId1527" Type="http://schemas.openxmlformats.org/officeDocument/2006/relationships/queryTable" Target="../queryTables/queryTable1526.xml"/><Relationship Id="rId1734" Type="http://schemas.openxmlformats.org/officeDocument/2006/relationships/queryTable" Target="../queryTables/queryTable1733.xml"/><Relationship Id="rId1941" Type="http://schemas.openxmlformats.org/officeDocument/2006/relationships/queryTable" Target="../queryTables/queryTable1940.xml"/><Relationship Id="rId3187" Type="http://schemas.openxmlformats.org/officeDocument/2006/relationships/queryTable" Target="../queryTables/queryTable3186.xml"/><Relationship Id="rId3394" Type="http://schemas.openxmlformats.org/officeDocument/2006/relationships/queryTable" Target="../queryTables/queryTable3393.xml"/><Relationship Id="rId26" Type="http://schemas.openxmlformats.org/officeDocument/2006/relationships/queryTable" Target="../queryTables/queryTable25.xml"/><Relationship Id="rId3047" Type="http://schemas.openxmlformats.org/officeDocument/2006/relationships/queryTable" Target="../queryTables/queryTable3046.xml"/><Relationship Id="rId3699" Type="http://schemas.openxmlformats.org/officeDocument/2006/relationships/queryTable" Target="../queryTables/queryTable3698.xml"/><Relationship Id="rId4000" Type="http://schemas.openxmlformats.org/officeDocument/2006/relationships/queryTable" Target="../queryTables/queryTable3999.xml"/><Relationship Id="rId175" Type="http://schemas.openxmlformats.org/officeDocument/2006/relationships/queryTable" Target="../queryTables/queryTable174.xml"/><Relationship Id="rId1801" Type="http://schemas.openxmlformats.org/officeDocument/2006/relationships/queryTable" Target="../queryTables/queryTable1800.xml"/><Relationship Id="rId3254" Type="http://schemas.openxmlformats.org/officeDocument/2006/relationships/queryTable" Target="../queryTables/queryTable3253.xml"/><Relationship Id="rId3461" Type="http://schemas.openxmlformats.org/officeDocument/2006/relationships/queryTable" Target="../queryTables/queryTable3460.xml"/><Relationship Id="rId3559" Type="http://schemas.openxmlformats.org/officeDocument/2006/relationships/queryTable" Target="../queryTables/queryTable3558.xml"/><Relationship Id="rId382" Type="http://schemas.openxmlformats.org/officeDocument/2006/relationships/queryTable" Target="../queryTables/queryTable381.xml"/><Relationship Id="rId687" Type="http://schemas.openxmlformats.org/officeDocument/2006/relationships/queryTable" Target="../queryTables/queryTable686.xml"/><Relationship Id="rId2063" Type="http://schemas.openxmlformats.org/officeDocument/2006/relationships/queryTable" Target="../queryTables/queryTable2062.xml"/><Relationship Id="rId2270" Type="http://schemas.openxmlformats.org/officeDocument/2006/relationships/queryTable" Target="../queryTables/queryTable2269.xml"/><Relationship Id="rId2368" Type="http://schemas.openxmlformats.org/officeDocument/2006/relationships/queryTable" Target="../queryTables/queryTable2367.xml"/><Relationship Id="rId3114" Type="http://schemas.openxmlformats.org/officeDocument/2006/relationships/queryTable" Target="../queryTables/queryTable3113.xml"/><Relationship Id="rId3321" Type="http://schemas.openxmlformats.org/officeDocument/2006/relationships/queryTable" Target="../queryTables/queryTable3320.xml"/><Relationship Id="rId3766" Type="http://schemas.openxmlformats.org/officeDocument/2006/relationships/queryTable" Target="../queryTables/queryTable3765.xml"/><Relationship Id="rId3973" Type="http://schemas.openxmlformats.org/officeDocument/2006/relationships/queryTable" Target="../queryTables/queryTable3972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2130" Type="http://schemas.openxmlformats.org/officeDocument/2006/relationships/queryTable" Target="../queryTables/queryTable2129.xml"/><Relationship Id="rId2575" Type="http://schemas.openxmlformats.org/officeDocument/2006/relationships/queryTable" Target="../queryTables/queryTable2574.xml"/><Relationship Id="rId2782" Type="http://schemas.openxmlformats.org/officeDocument/2006/relationships/queryTable" Target="../queryTables/queryTable2781.xml"/><Relationship Id="rId3419" Type="http://schemas.openxmlformats.org/officeDocument/2006/relationships/queryTable" Target="../queryTables/queryTable3418.xml"/><Relationship Id="rId3626" Type="http://schemas.openxmlformats.org/officeDocument/2006/relationships/queryTable" Target="../queryTables/queryTable3625.xml"/><Relationship Id="rId3833" Type="http://schemas.openxmlformats.org/officeDocument/2006/relationships/queryTable" Target="../queryTables/queryTable3832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1591" Type="http://schemas.openxmlformats.org/officeDocument/2006/relationships/queryTable" Target="../queryTables/queryTable1590.xml"/><Relationship Id="rId1689" Type="http://schemas.openxmlformats.org/officeDocument/2006/relationships/queryTable" Target="../queryTables/queryTable1688.xml"/><Relationship Id="rId2228" Type="http://schemas.openxmlformats.org/officeDocument/2006/relationships/queryTable" Target="../queryTables/queryTable2227.xml"/><Relationship Id="rId2435" Type="http://schemas.openxmlformats.org/officeDocument/2006/relationships/queryTable" Target="../queryTables/queryTable2434.xml"/><Relationship Id="rId2642" Type="http://schemas.openxmlformats.org/officeDocument/2006/relationships/queryTable" Target="../queryTables/queryTable2641.xml"/><Relationship Id="rId3900" Type="http://schemas.openxmlformats.org/officeDocument/2006/relationships/queryTable" Target="../queryTables/queryTable3899.xml"/><Relationship Id="rId4095" Type="http://schemas.openxmlformats.org/officeDocument/2006/relationships/queryTable" Target="../queryTables/queryTable4094.xml"/><Relationship Id="rId90" Type="http://schemas.openxmlformats.org/officeDocument/2006/relationships/queryTable" Target="../queryTables/queryTable89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1896" Type="http://schemas.openxmlformats.org/officeDocument/2006/relationships/queryTable" Target="../queryTables/queryTable1895.xml"/><Relationship Id="rId2502" Type="http://schemas.openxmlformats.org/officeDocument/2006/relationships/queryTable" Target="../queryTables/queryTable2501.xml"/><Relationship Id="rId2947" Type="http://schemas.openxmlformats.org/officeDocument/2006/relationships/queryTable" Target="../queryTables/queryTable2946.xml"/><Relationship Id="rId919" Type="http://schemas.openxmlformats.org/officeDocument/2006/relationships/queryTable" Target="../queryTables/queryTable918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1549" Type="http://schemas.openxmlformats.org/officeDocument/2006/relationships/queryTable" Target="../queryTables/queryTable1548.xml"/><Relationship Id="rId1756" Type="http://schemas.openxmlformats.org/officeDocument/2006/relationships/queryTable" Target="../queryTables/queryTable1755.xml"/><Relationship Id="rId1963" Type="http://schemas.openxmlformats.org/officeDocument/2006/relationships/queryTable" Target="../queryTables/queryTable1962.xml"/><Relationship Id="rId2807" Type="http://schemas.openxmlformats.org/officeDocument/2006/relationships/queryTable" Target="../queryTables/queryTable2806.xml"/><Relationship Id="rId4022" Type="http://schemas.openxmlformats.org/officeDocument/2006/relationships/queryTable" Target="../queryTables/queryTable4021.xml"/><Relationship Id="rId48" Type="http://schemas.openxmlformats.org/officeDocument/2006/relationships/queryTable" Target="../queryTables/queryTable47.xml"/><Relationship Id="rId1409" Type="http://schemas.openxmlformats.org/officeDocument/2006/relationships/queryTable" Target="../queryTables/queryTable1408.xml"/><Relationship Id="rId1616" Type="http://schemas.openxmlformats.org/officeDocument/2006/relationships/queryTable" Target="../queryTables/queryTable1615.xml"/><Relationship Id="rId1823" Type="http://schemas.openxmlformats.org/officeDocument/2006/relationships/queryTable" Target="../queryTables/queryTable1822.xml"/><Relationship Id="rId3069" Type="http://schemas.openxmlformats.org/officeDocument/2006/relationships/queryTable" Target="../queryTables/queryTable3068.xml"/><Relationship Id="rId3276" Type="http://schemas.openxmlformats.org/officeDocument/2006/relationships/queryTable" Target="../queryTables/queryTable3275.xml"/><Relationship Id="rId3483" Type="http://schemas.openxmlformats.org/officeDocument/2006/relationships/queryTable" Target="../queryTables/queryTable3482.xml"/><Relationship Id="rId3690" Type="http://schemas.openxmlformats.org/officeDocument/2006/relationships/queryTable" Target="../queryTables/queryTable3689.xml"/><Relationship Id="rId197" Type="http://schemas.openxmlformats.org/officeDocument/2006/relationships/queryTable" Target="../queryTables/queryTable196.xml"/><Relationship Id="rId2085" Type="http://schemas.openxmlformats.org/officeDocument/2006/relationships/queryTable" Target="../queryTables/queryTable2084.xml"/><Relationship Id="rId2292" Type="http://schemas.openxmlformats.org/officeDocument/2006/relationships/queryTable" Target="../queryTables/queryTable2291.xml"/><Relationship Id="rId3136" Type="http://schemas.openxmlformats.org/officeDocument/2006/relationships/queryTable" Target="../queryTables/queryTable3135.xml"/><Relationship Id="rId3343" Type="http://schemas.openxmlformats.org/officeDocument/2006/relationships/queryTable" Target="../queryTables/queryTable3342.xml"/><Relationship Id="rId3788" Type="http://schemas.openxmlformats.org/officeDocument/2006/relationships/queryTable" Target="../queryTables/queryTable3787.xml"/><Relationship Id="rId3995" Type="http://schemas.openxmlformats.org/officeDocument/2006/relationships/queryTable" Target="../queryTables/queryTable3994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2152" Type="http://schemas.openxmlformats.org/officeDocument/2006/relationships/queryTable" Target="../queryTables/queryTable2151.xml"/><Relationship Id="rId2597" Type="http://schemas.openxmlformats.org/officeDocument/2006/relationships/queryTable" Target="../queryTables/queryTable2596.xml"/><Relationship Id="rId3550" Type="http://schemas.openxmlformats.org/officeDocument/2006/relationships/queryTable" Target="../queryTables/queryTable3549.xml"/><Relationship Id="rId3648" Type="http://schemas.openxmlformats.org/officeDocument/2006/relationships/queryTable" Target="../queryTables/queryTable3647.xml"/><Relationship Id="rId3855" Type="http://schemas.openxmlformats.org/officeDocument/2006/relationships/queryTable" Target="../queryTables/queryTable3854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2457" Type="http://schemas.openxmlformats.org/officeDocument/2006/relationships/queryTable" Target="../queryTables/queryTable2456.xml"/><Relationship Id="rId2664" Type="http://schemas.openxmlformats.org/officeDocument/2006/relationships/queryTable" Target="../queryTables/queryTable2663.xml"/><Relationship Id="rId3203" Type="http://schemas.openxmlformats.org/officeDocument/2006/relationships/queryTable" Target="../queryTables/queryTable3202.xml"/><Relationship Id="rId3410" Type="http://schemas.openxmlformats.org/officeDocument/2006/relationships/queryTable" Target="../queryTables/queryTable3409.xml"/><Relationship Id="rId3508" Type="http://schemas.openxmlformats.org/officeDocument/2006/relationships/queryTable" Target="../queryTables/queryTable3507.xml"/><Relationship Id="rId331" Type="http://schemas.openxmlformats.org/officeDocument/2006/relationships/queryTable" Target="../queryTables/queryTable33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2012" Type="http://schemas.openxmlformats.org/officeDocument/2006/relationships/queryTable" Target="../queryTables/queryTable2011.xml"/><Relationship Id="rId2317" Type="http://schemas.openxmlformats.org/officeDocument/2006/relationships/queryTable" Target="../queryTables/queryTable2316.xml"/><Relationship Id="rId2871" Type="http://schemas.openxmlformats.org/officeDocument/2006/relationships/queryTable" Target="../queryTables/queryTable2870.xml"/><Relationship Id="rId2969" Type="http://schemas.openxmlformats.org/officeDocument/2006/relationships/queryTable" Target="../queryTables/queryTable2968.xml"/><Relationship Id="rId3715" Type="http://schemas.openxmlformats.org/officeDocument/2006/relationships/queryTable" Target="../queryTables/queryTable3714.xml"/><Relationship Id="rId3922" Type="http://schemas.openxmlformats.org/officeDocument/2006/relationships/queryTable" Target="../queryTables/queryTable3921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1680" Type="http://schemas.openxmlformats.org/officeDocument/2006/relationships/queryTable" Target="../queryTables/queryTable1679.xml"/><Relationship Id="rId1778" Type="http://schemas.openxmlformats.org/officeDocument/2006/relationships/queryTable" Target="../queryTables/queryTable1777.xml"/><Relationship Id="rId1985" Type="http://schemas.openxmlformats.org/officeDocument/2006/relationships/queryTable" Target="../queryTables/queryTable1984.xml"/><Relationship Id="rId2524" Type="http://schemas.openxmlformats.org/officeDocument/2006/relationships/queryTable" Target="../queryTables/queryTable2523.xml"/><Relationship Id="rId2731" Type="http://schemas.openxmlformats.org/officeDocument/2006/relationships/queryTable" Target="../queryTables/queryTable2730.xml"/><Relationship Id="rId2829" Type="http://schemas.openxmlformats.org/officeDocument/2006/relationships/queryTable" Target="../queryTables/queryTable2828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540" Type="http://schemas.openxmlformats.org/officeDocument/2006/relationships/queryTable" Target="../queryTables/queryTable1539.xml"/><Relationship Id="rId1638" Type="http://schemas.openxmlformats.org/officeDocument/2006/relationships/queryTable" Target="../queryTables/queryTable1637.xml"/><Relationship Id="rId4044" Type="http://schemas.openxmlformats.org/officeDocument/2006/relationships/queryTable" Target="../queryTables/queryTable4043.xml"/><Relationship Id="rId1400" Type="http://schemas.openxmlformats.org/officeDocument/2006/relationships/queryTable" Target="../queryTables/queryTable1399.xml"/><Relationship Id="rId1845" Type="http://schemas.openxmlformats.org/officeDocument/2006/relationships/queryTable" Target="../queryTables/queryTable1844.xml"/><Relationship Id="rId3060" Type="http://schemas.openxmlformats.org/officeDocument/2006/relationships/queryTable" Target="../queryTables/queryTable3059.xml"/><Relationship Id="rId3298" Type="http://schemas.openxmlformats.org/officeDocument/2006/relationships/queryTable" Target="../queryTables/queryTable3297.xml"/><Relationship Id="rId4111" Type="http://schemas.openxmlformats.org/officeDocument/2006/relationships/queryTable" Target="../queryTables/queryTable4110.xml"/><Relationship Id="rId1705" Type="http://schemas.openxmlformats.org/officeDocument/2006/relationships/queryTable" Target="../queryTables/queryTable1704.xml"/><Relationship Id="rId1912" Type="http://schemas.openxmlformats.org/officeDocument/2006/relationships/queryTable" Target="../queryTables/queryTable1911.xml"/><Relationship Id="rId3158" Type="http://schemas.openxmlformats.org/officeDocument/2006/relationships/queryTable" Target="../queryTables/queryTable3157.xml"/><Relationship Id="rId3365" Type="http://schemas.openxmlformats.org/officeDocument/2006/relationships/queryTable" Target="../queryTables/queryTable3364.xml"/><Relationship Id="rId3572" Type="http://schemas.openxmlformats.org/officeDocument/2006/relationships/queryTable" Target="../queryTables/queryTable3571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2174" Type="http://schemas.openxmlformats.org/officeDocument/2006/relationships/queryTable" Target="../queryTables/queryTable2173.xml"/><Relationship Id="rId2381" Type="http://schemas.openxmlformats.org/officeDocument/2006/relationships/queryTable" Target="../queryTables/queryTable2380.xml"/><Relationship Id="rId3018" Type="http://schemas.openxmlformats.org/officeDocument/2006/relationships/queryTable" Target="../queryTables/queryTable3017.xml"/><Relationship Id="rId3225" Type="http://schemas.openxmlformats.org/officeDocument/2006/relationships/queryTable" Target="../queryTables/queryTable3224.xml"/><Relationship Id="rId3432" Type="http://schemas.openxmlformats.org/officeDocument/2006/relationships/queryTable" Target="../queryTables/queryTable3431.xml"/><Relationship Id="rId3877" Type="http://schemas.openxmlformats.org/officeDocument/2006/relationships/queryTable" Target="../queryTables/queryTable3876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1190" Type="http://schemas.openxmlformats.org/officeDocument/2006/relationships/queryTable" Target="../queryTables/queryTable1189.xml"/><Relationship Id="rId2034" Type="http://schemas.openxmlformats.org/officeDocument/2006/relationships/queryTable" Target="../queryTables/queryTable2033.xml"/><Relationship Id="rId2241" Type="http://schemas.openxmlformats.org/officeDocument/2006/relationships/queryTable" Target="../queryTables/queryTable2240.xml"/><Relationship Id="rId2479" Type="http://schemas.openxmlformats.org/officeDocument/2006/relationships/queryTable" Target="../queryTables/queryTable2478.xml"/><Relationship Id="rId2686" Type="http://schemas.openxmlformats.org/officeDocument/2006/relationships/queryTable" Target="../queryTables/queryTable2685.xml"/><Relationship Id="rId2893" Type="http://schemas.openxmlformats.org/officeDocument/2006/relationships/queryTable" Target="../queryTables/queryTable2892.xml"/><Relationship Id="rId3737" Type="http://schemas.openxmlformats.org/officeDocument/2006/relationships/queryTable" Target="../queryTables/queryTable3736.xml"/><Relationship Id="rId3944" Type="http://schemas.openxmlformats.org/officeDocument/2006/relationships/queryTable" Target="../queryTables/queryTable3943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2101" Type="http://schemas.openxmlformats.org/officeDocument/2006/relationships/queryTable" Target="../queryTables/queryTable2100.xml"/><Relationship Id="rId2339" Type="http://schemas.openxmlformats.org/officeDocument/2006/relationships/queryTable" Target="../queryTables/queryTable2338.xml"/><Relationship Id="rId2546" Type="http://schemas.openxmlformats.org/officeDocument/2006/relationships/queryTable" Target="../queryTables/queryTable2545.xml"/><Relationship Id="rId2753" Type="http://schemas.openxmlformats.org/officeDocument/2006/relationships/queryTable" Target="../queryTables/queryTable2752.xml"/><Relationship Id="rId2960" Type="http://schemas.openxmlformats.org/officeDocument/2006/relationships/queryTable" Target="../queryTables/queryTable2959.xml"/><Relationship Id="rId3804" Type="http://schemas.openxmlformats.org/officeDocument/2006/relationships/queryTable" Target="../queryTables/queryTable3803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62" Type="http://schemas.openxmlformats.org/officeDocument/2006/relationships/queryTable" Target="../queryTables/queryTable1561.xml"/><Relationship Id="rId2406" Type="http://schemas.openxmlformats.org/officeDocument/2006/relationships/queryTable" Target="../queryTables/queryTable2405.xml"/><Relationship Id="rId2613" Type="http://schemas.openxmlformats.org/officeDocument/2006/relationships/queryTable" Target="../queryTables/queryTable2612.xml"/><Relationship Id="rId4066" Type="http://schemas.openxmlformats.org/officeDocument/2006/relationships/queryTable" Target="../queryTables/queryTable4065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1867" Type="http://schemas.openxmlformats.org/officeDocument/2006/relationships/queryTable" Target="../queryTables/queryTable1866.xml"/><Relationship Id="rId2820" Type="http://schemas.openxmlformats.org/officeDocument/2006/relationships/queryTable" Target="../queryTables/queryTable2819.xml"/><Relationship Id="rId2918" Type="http://schemas.openxmlformats.org/officeDocument/2006/relationships/queryTable" Target="../queryTables/queryTable2917.xml"/><Relationship Id="rId61" Type="http://schemas.openxmlformats.org/officeDocument/2006/relationships/queryTable" Target="../queryTables/queryTable60.xml"/><Relationship Id="rId1727" Type="http://schemas.openxmlformats.org/officeDocument/2006/relationships/queryTable" Target="../queryTables/queryTable1726.xml"/><Relationship Id="rId1934" Type="http://schemas.openxmlformats.org/officeDocument/2006/relationships/queryTable" Target="../queryTables/queryTable1933.xml"/><Relationship Id="rId3082" Type="http://schemas.openxmlformats.org/officeDocument/2006/relationships/queryTable" Target="../queryTables/queryTable3081.xml"/><Relationship Id="rId3387" Type="http://schemas.openxmlformats.org/officeDocument/2006/relationships/queryTable" Target="../queryTables/queryTable3386.xml"/><Relationship Id="rId19" Type="http://schemas.openxmlformats.org/officeDocument/2006/relationships/queryTable" Target="../queryTables/queryTable18.xml"/><Relationship Id="rId2196" Type="http://schemas.openxmlformats.org/officeDocument/2006/relationships/queryTable" Target="../queryTables/queryTable2195.xml"/><Relationship Id="rId3594" Type="http://schemas.openxmlformats.org/officeDocument/2006/relationships/queryTable" Target="../queryTables/queryTable3593.xml"/><Relationship Id="rId3899" Type="http://schemas.openxmlformats.org/officeDocument/2006/relationships/queryTable" Target="../queryTables/queryTable3898.xml"/><Relationship Id="rId168" Type="http://schemas.openxmlformats.org/officeDocument/2006/relationships/queryTable" Target="../queryTables/queryTable167.xml"/><Relationship Id="rId3247" Type="http://schemas.openxmlformats.org/officeDocument/2006/relationships/queryTable" Target="../queryTables/queryTable3246.xml"/><Relationship Id="rId3454" Type="http://schemas.openxmlformats.org/officeDocument/2006/relationships/queryTable" Target="../queryTables/queryTable3453.xml"/><Relationship Id="rId3661" Type="http://schemas.openxmlformats.org/officeDocument/2006/relationships/queryTable" Target="../queryTables/queryTable3660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2056" Type="http://schemas.openxmlformats.org/officeDocument/2006/relationships/queryTable" Target="../queryTables/queryTable2055.xml"/><Relationship Id="rId2263" Type="http://schemas.openxmlformats.org/officeDocument/2006/relationships/queryTable" Target="../queryTables/queryTable2262.xml"/><Relationship Id="rId2470" Type="http://schemas.openxmlformats.org/officeDocument/2006/relationships/queryTable" Target="../queryTables/queryTable2469.xml"/><Relationship Id="rId3107" Type="http://schemas.openxmlformats.org/officeDocument/2006/relationships/queryTable" Target="../queryTables/queryTable3106.xml"/><Relationship Id="rId3314" Type="http://schemas.openxmlformats.org/officeDocument/2006/relationships/queryTable" Target="../queryTables/queryTable3313.xml"/><Relationship Id="rId3521" Type="http://schemas.openxmlformats.org/officeDocument/2006/relationships/queryTable" Target="../queryTables/queryTable3520.xml"/><Relationship Id="rId3759" Type="http://schemas.openxmlformats.org/officeDocument/2006/relationships/queryTable" Target="../queryTables/queryTable3758.xml"/><Relationship Id="rId3966" Type="http://schemas.openxmlformats.org/officeDocument/2006/relationships/queryTable" Target="../queryTables/queryTable3965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2123" Type="http://schemas.openxmlformats.org/officeDocument/2006/relationships/queryTable" Target="../queryTables/queryTable2122.xml"/><Relationship Id="rId2330" Type="http://schemas.openxmlformats.org/officeDocument/2006/relationships/queryTable" Target="../queryTables/queryTable2329.xml"/><Relationship Id="rId2568" Type="http://schemas.openxmlformats.org/officeDocument/2006/relationships/queryTable" Target="../queryTables/queryTable2567.xml"/><Relationship Id="rId2775" Type="http://schemas.openxmlformats.org/officeDocument/2006/relationships/queryTable" Target="../queryTables/queryTable2774.xml"/><Relationship Id="rId2982" Type="http://schemas.openxmlformats.org/officeDocument/2006/relationships/queryTable" Target="../queryTables/queryTable2981.xml"/><Relationship Id="rId3619" Type="http://schemas.openxmlformats.org/officeDocument/2006/relationships/queryTable" Target="../queryTables/queryTable3618.xml"/><Relationship Id="rId3826" Type="http://schemas.openxmlformats.org/officeDocument/2006/relationships/queryTable" Target="../queryTables/queryTable3825.xml"/><Relationship Id="rId302" Type="http://schemas.openxmlformats.org/officeDocument/2006/relationships/queryTable" Target="../queryTables/queryTable301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1584" Type="http://schemas.openxmlformats.org/officeDocument/2006/relationships/queryTable" Target="../queryTables/queryTable1583.xml"/><Relationship Id="rId1791" Type="http://schemas.openxmlformats.org/officeDocument/2006/relationships/queryTable" Target="../queryTables/queryTable1790.xml"/><Relationship Id="rId2428" Type="http://schemas.openxmlformats.org/officeDocument/2006/relationships/queryTable" Target="../queryTables/queryTable2427.xml"/><Relationship Id="rId2635" Type="http://schemas.openxmlformats.org/officeDocument/2006/relationships/queryTable" Target="../queryTables/queryTable2634.xml"/><Relationship Id="rId2842" Type="http://schemas.openxmlformats.org/officeDocument/2006/relationships/queryTable" Target="../queryTables/queryTable2841.xml"/><Relationship Id="rId4088" Type="http://schemas.openxmlformats.org/officeDocument/2006/relationships/queryTable" Target="../queryTables/queryTable4087.xml"/><Relationship Id="rId83" Type="http://schemas.openxmlformats.org/officeDocument/2006/relationships/queryTable" Target="../queryTables/queryTable8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1651" Type="http://schemas.openxmlformats.org/officeDocument/2006/relationships/queryTable" Target="../queryTables/queryTable1650.xml"/><Relationship Id="rId1889" Type="http://schemas.openxmlformats.org/officeDocument/2006/relationships/queryTable" Target="../queryTables/queryTable1888.xml"/><Relationship Id="rId2702" Type="http://schemas.openxmlformats.org/officeDocument/2006/relationships/queryTable" Target="../queryTables/queryTable2701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Relationship Id="rId1749" Type="http://schemas.openxmlformats.org/officeDocument/2006/relationships/queryTable" Target="../queryTables/queryTable1748.xml"/><Relationship Id="rId1956" Type="http://schemas.openxmlformats.org/officeDocument/2006/relationships/queryTable" Target="../queryTables/queryTable1955.xml"/><Relationship Id="rId3171" Type="http://schemas.openxmlformats.org/officeDocument/2006/relationships/queryTable" Target="../queryTables/queryTable3170.xml"/><Relationship Id="rId4015" Type="http://schemas.openxmlformats.org/officeDocument/2006/relationships/queryTable" Target="../queryTables/queryTable4014.xml"/><Relationship Id="rId1609" Type="http://schemas.openxmlformats.org/officeDocument/2006/relationships/queryTable" Target="../queryTables/queryTable1608.xml"/><Relationship Id="rId1816" Type="http://schemas.openxmlformats.org/officeDocument/2006/relationships/queryTable" Target="../queryTables/queryTable1815.xml"/><Relationship Id="rId3269" Type="http://schemas.openxmlformats.org/officeDocument/2006/relationships/queryTable" Target="../queryTables/queryTable3268.xml"/><Relationship Id="rId3476" Type="http://schemas.openxmlformats.org/officeDocument/2006/relationships/queryTable" Target="../queryTables/queryTable3475.xml"/><Relationship Id="rId3683" Type="http://schemas.openxmlformats.org/officeDocument/2006/relationships/queryTable" Target="../queryTables/queryTable3682.xml"/><Relationship Id="rId10" Type="http://schemas.openxmlformats.org/officeDocument/2006/relationships/queryTable" Target="../queryTables/queryTable9.xml"/><Relationship Id="rId397" Type="http://schemas.openxmlformats.org/officeDocument/2006/relationships/queryTable" Target="../queryTables/queryTable396.xml"/><Relationship Id="rId2078" Type="http://schemas.openxmlformats.org/officeDocument/2006/relationships/queryTable" Target="../queryTables/queryTable2077.xml"/><Relationship Id="rId2285" Type="http://schemas.openxmlformats.org/officeDocument/2006/relationships/queryTable" Target="../queryTables/queryTable2284.xml"/><Relationship Id="rId2492" Type="http://schemas.openxmlformats.org/officeDocument/2006/relationships/queryTable" Target="../queryTables/queryTable2491.xml"/><Relationship Id="rId3031" Type="http://schemas.openxmlformats.org/officeDocument/2006/relationships/queryTable" Target="../queryTables/queryTable3030.xml"/><Relationship Id="rId3129" Type="http://schemas.openxmlformats.org/officeDocument/2006/relationships/queryTable" Target="../queryTables/queryTable3128.xml"/><Relationship Id="rId3336" Type="http://schemas.openxmlformats.org/officeDocument/2006/relationships/queryTable" Target="../queryTables/queryTable3335.xml"/><Relationship Id="rId3890" Type="http://schemas.openxmlformats.org/officeDocument/2006/relationships/queryTable" Target="../queryTables/queryTable3889.xml"/><Relationship Id="rId3988" Type="http://schemas.openxmlformats.org/officeDocument/2006/relationships/queryTable" Target="../queryTables/queryTable3987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94" Type="http://schemas.openxmlformats.org/officeDocument/2006/relationships/queryTable" Target="../queryTables/queryTable1093.xml"/><Relationship Id="rId2145" Type="http://schemas.openxmlformats.org/officeDocument/2006/relationships/queryTable" Target="../queryTables/queryTable2144.xml"/><Relationship Id="rId2797" Type="http://schemas.openxmlformats.org/officeDocument/2006/relationships/queryTable" Target="../queryTables/queryTable2796.xml"/><Relationship Id="rId3543" Type="http://schemas.openxmlformats.org/officeDocument/2006/relationships/queryTable" Target="../queryTables/queryTable3542.xml"/><Relationship Id="rId3750" Type="http://schemas.openxmlformats.org/officeDocument/2006/relationships/queryTable" Target="../queryTables/queryTable3749.xml"/><Relationship Id="rId3848" Type="http://schemas.openxmlformats.org/officeDocument/2006/relationships/queryTable" Target="../queryTables/queryTable3847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2352" Type="http://schemas.openxmlformats.org/officeDocument/2006/relationships/queryTable" Target="../queryTables/queryTable2351.xml"/><Relationship Id="rId2657" Type="http://schemas.openxmlformats.org/officeDocument/2006/relationships/queryTable" Target="../queryTables/queryTable2656.xml"/><Relationship Id="rId3403" Type="http://schemas.openxmlformats.org/officeDocument/2006/relationships/queryTable" Target="../queryTables/queryTable3402.xml"/><Relationship Id="rId3610" Type="http://schemas.openxmlformats.org/officeDocument/2006/relationships/queryTable" Target="../queryTables/queryTable3609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2005" Type="http://schemas.openxmlformats.org/officeDocument/2006/relationships/queryTable" Target="../queryTables/queryTable2004.xml"/><Relationship Id="rId2212" Type="http://schemas.openxmlformats.org/officeDocument/2006/relationships/queryTable" Target="../queryTables/queryTable2211.xml"/><Relationship Id="rId2864" Type="http://schemas.openxmlformats.org/officeDocument/2006/relationships/queryTable" Target="../queryTables/queryTable2863.xml"/><Relationship Id="rId3708" Type="http://schemas.openxmlformats.org/officeDocument/2006/relationships/queryTable" Target="../queryTables/queryTable3707.xml"/><Relationship Id="rId3915" Type="http://schemas.openxmlformats.org/officeDocument/2006/relationships/queryTable" Target="../queryTables/queryTable3914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1673" Type="http://schemas.openxmlformats.org/officeDocument/2006/relationships/queryTable" Target="../queryTables/queryTable1672.xml"/><Relationship Id="rId1880" Type="http://schemas.openxmlformats.org/officeDocument/2006/relationships/queryTable" Target="../queryTables/queryTable1879.xml"/><Relationship Id="rId1978" Type="http://schemas.openxmlformats.org/officeDocument/2006/relationships/queryTable" Target="../queryTables/queryTable1977.xml"/><Relationship Id="rId2517" Type="http://schemas.openxmlformats.org/officeDocument/2006/relationships/queryTable" Target="../queryTables/queryTable2516.xml"/><Relationship Id="rId2724" Type="http://schemas.openxmlformats.org/officeDocument/2006/relationships/queryTable" Target="../queryTables/queryTable2723.xml"/><Relationship Id="rId2931" Type="http://schemas.openxmlformats.org/officeDocument/2006/relationships/queryTable" Target="../queryTables/queryTable2930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1533" Type="http://schemas.openxmlformats.org/officeDocument/2006/relationships/queryTable" Target="../queryTables/queryTable1532.xml"/><Relationship Id="rId1740" Type="http://schemas.openxmlformats.org/officeDocument/2006/relationships/queryTable" Target="../queryTables/queryTable1739.xml"/><Relationship Id="rId3193" Type="http://schemas.openxmlformats.org/officeDocument/2006/relationships/queryTable" Target="../queryTables/queryTable3192.xml"/><Relationship Id="rId4037" Type="http://schemas.openxmlformats.org/officeDocument/2006/relationships/queryTable" Target="../queryTables/queryTable4036.xml"/><Relationship Id="rId32" Type="http://schemas.openxmlformats.org/officeDocument/2006/relationships/queryTable" Target="../queryTables/queryTable31.xml"/><Relationship Id="rId1600" Type="http://schemas.openxmlformats.org/officeDocument/2006/relationships/queryTable" Target="../queryTables/queryTable1599.xml"/><Relationship Id="rId1838" Type="http://schemas.openxmlformats.org/officeDocument/2006/relationships/queryTable" Target="../queryTables/queryTable1837.xml"/><Relationship Id="rId3053" Type="http://schemas.openxmlformats.org/officeDocument/2006/relationships/queryTable" Target="../queryTables/queryTable3052.xml"/><Relationship Id="rId3260" Type="http://schemas.openxmlformats.org/officeDocument/2006/relationships/queryTable" Target="../queryTables/queryTable3259.xml"/><Relationship Id="rId3498" Type="http://schemas.openxmlformats.org/officeDocument/2006/relationships/queryTable" Target="../queryTables/queryTable3497.xml"/><Relationship Id="rId4104" Type="http://schemas.openxmlformats.org/officeDocument/2006/relationships/queryTable" Target="../queryTables/queryTable4103.xml"/><Relationship Id="rId181" Type="http://schemas.openxmlformats.org/officeDocument/2006/relationships/queryTable" Target="../queryTables/queryTable180.xml"/><Relationship Id="rId1905" Type="http://schemas.openxmlformats.org/officeDocument/2006/relationships/queryTable" Target="../queryTables/queryTable1904.xml"/><Relationship Id="rId3120" Type="http://schemas.openxmlformats.org/officeDocument/2006/relationships/queryTable" Target="../queryTables/queryTable3119.xml"/><Relationship Id="rId3358" Type="http://schemas.openxmlformats.org/officeDocument/2006/relationships/queryTable" Target="../queryTables/queryTable3357.xml"/><Relationship Id="rId3565" Type="http://schemas.openxmlformats.org/officeDocument/2006/relationships/queryTable" Target="../queryTables/queryTable3564.xml"/><Relationship Id="rId3772" Type="http://schemas.openxmlformats.org/officeDocument/2006/relationships/queryTable" Target="../queryTables/queryTable3771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2167" Type="http://schemas.openxmlformats.org/officeDocument/2006/relationships/queryTable" Target="../queryTables/queryTable2166.xml"/><Relationship Id="rId2374" Type="http://schemas.openxmlformats.org/officeDocument/2006/relationships/queryTable" Target="../queryTables/queryTable2373.xml"/><Relationship Id="rId2581" Type="http://schemas.openxmlformats.org/officeDocument/2006/relationships/queryTable" Target="../queryTables/queryTable2580.xml"/><Relationship Id="rId3218" Type="http://schemas.openxmlformats.org/officeDocument/2006/relationships/queryTable" Target="../queryTables/queryTable3217.xml"/><Relationship Id="rId3425" Type="http://schemas.openxmlformats.org/officeDocument/2006/relationships/queryTable" Target="../queryTables/queryTable3424.xml"/><Relationship Id="rId3632" Type="http://schemas.openxmlformats.org/officeDocument/2006/relationships/queryTable" Target="../queryTables/queryTable3631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27" Type="http://schemas.openxmlformats.org/officeDocument/2006/relationships/queryTable" Target="../queryTables/queryTable2026.xml"/><Relationship Id="rId2234" Type="http://schemas.openxmlformats.org/officeDocument/2006/relationships/queryTable" Target="../queryTables/queryTable2233.xml"/><Relationship Id="rId2441" Type="http://schemas.openxmlformats.org/officeDocument/2006/relationships/queryTable" Target="../queryTables/queryTable2440.xml"/><Relationship Id="rId2679" Type="http://schemas.openxmlformats.org/officeDocument/2006/relationships/queryTable" Target="../queryTables/queryTable2678.xml"/><Relationship Id="rId2886" Type="http://schemas.openxmlformats.org/officeDocument/2006/relationships/queryTable" Target="../queryTables/queryTable2885.xml"/><Relationship Id="rId3937" Type="http://schemas.openxmlformats.org/officeDocument/2006/relationships/queryTable" Target="../queryTables/queryTable3936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1488" Type="http://schemas.openxmlformats.org/officeDocument/2006/relationships/queryTable" Target="../queryTables/queryTable1487.xml"/><Relationship Id="rId1695" Type="http://schemas.openxmlformats.org/officeDocument/2006/relationships/queryTable" Target="../queryTables/queryTable1694.xml"/><Relationship Id="rId2539" Type="http://schemas.openxmlformats.org/officeDocument/2006/relationships/queryTable" Target="../queryTables/queryTable2538.xml"/><Relationship Id="rId2746" Type="http://schemas.openxmlformats.org/officeDocument/2006/relationships/queryTable" Target="../queryTables/queryTable2745.xml"/><Relationship Id="rId2953" Type="http://schemas.openxmlformats.org/officeDocument/2006/relationships/queryTable" Target="../queryTables/queryTable2952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1555" Type="http://schemas.openxmlformats.org/officeDocument/2006/relationships/queryTable" Target="../queryTables/queryTable1554.xml"/><Relationship Id="rId1762" Type="http://schemas.openxmlformats.org/officeDocument/2006/relationships/queryTable" Target="../queryTables/queryTable1761.xml"/><Relationship Id="rId2301" Type="http://schemas.openxmlformats.org/officeDocument/2006/relationships/queryTable" Target="../queryTables/queryTable2300.xml"/><Relationship Id="rId2606" Type="http://schemas.openxmlformats.org/officeDocument/2006/relationships/queryTable" Target="../queryTables/queryTable2605.xml"/><Relationship Id="rId4059" Type="http://schemas.openxmlformats.org/officeDocument/2006/relationships/queryTable" Target="../queryTables/queryTable4058.xml"/><Relationship Id="rId1110" Type="http://schemas.openxmlformats.org/officeDocument/2006/relationships/queryTable" Target="../queryTables/queryTable1109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2813" Type="http://schemas.openxmlformats.org/officeDocument/2006/relationships/queryTable" Target="../queryTables/queryTable2812.xml"/><Relationship Id="rId54" Type="http://schemas.openxmlformats.org/officeDocument/2006/relationships/queryTable" Target="../queryTables/queryTable53.xml"/><Relationship Id="rId1622" Type="http://schemas.openxmlformats.org/officeDocument/2006/relationships/queryTable" Target="../queryTables/queryTable1621.xml"/><Relationship Id="rId1927" Type="http://schemas.openxmlformats.org/officeDocument/2006/relationships/queryTable" Target="../queryTables/queryTable1926.xml"/><Relationship Id="rId3075" Type="http://schemas.openxmlformats.org/officeDocument/2006/relationships/queryTable" Target="../queryTables/queryTable3074.xml"/><Relationship Id="rId3282" Type="http://schemas.openxmlformats.org/officeDocument/2006/relationships/queryTable" Target="../queryTables/queryTable3281.xml"/><Relationship Id="rId2091" Type="http://schemas.openxmlformats.org/officeDocument/2006/relationships/queryTable" Target="../queryTables/queryTable2090.xml"/><Relationship Id="rId2189" Type="http://schemas.openxmlformats.org/officeDocument/2006/relationships/queryTable" Target="../queryTables/queryTable2188.xml"/><Relationship Id="rId3142" Type="http://schemas.openxmlformats.org/officeDocument/2006/relationships/queryTable" Target="../queryTables/queryTable3141.xml"/><Relationship Id="rId3587" Type="http://schemas.openxmlformats.org/officeDocument/2006/relationships/queryTable" Target="../queryTables/queryTable3586.xml"/><Relationship Id="rId3794" Type="http://schemas.openxmlformats.org/officeDocument/2006/relationships/queryTable" Target="../queryTables/queryTable3793.xml"/><Relationship Id="rId270" Type="http://schemas.openxmlformats.org/officeDocument/2006/relationships/queryTable" Target="../queryTables/queryTable269.xml"/><Relationship Id="rId2396" Type="http://schemas.openxmlformats.org/officeDocument/2006/relationships/queryTable" Target="../queryTables/queryTable2395.xml"/><Relationship Id="rId3002" Type="http://schemas.openxmlformats.org/officeDocument/2006/relationships/queryTable" Target="../queryTables/queryTable3001.xml"/><Relationship Id="rId3447" Type="http://schemas.openxmlformats.org/officeDocument/2006/relationships/queryTable" Target="../queryTables/queryTable3446.xml"/><Relationship Id="rId3654" Type="http://schemas.openxmlformats.org/officeDocument/2006/relationships/queryTable" Target="../queryTables/queryTable3653.xml"/><Relationship Id="rId3861" Type="http://schemas.openxmlformats.org/officeDocument/2006/relationships/queryTable" Target="../queryTables/queryTable3860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049" Type="http://schemas.openxmlformats.org/officeDocument/2006/relationships/queryTable" Target="../queryTables/queryTable2048.xml"/><Relationship Id="rId2256" Type="http://schemas.openxmlformats.org/officeDocument/2006/relationships/queryTable" Target="../queryTables/queryTable2255.xml"/><Relationship Id="rId2463" Type="http://schemas.openxmlformats.org/officeDocument/2006/relationships/queryTable" Target="../queryTables/queryTable2462.xml"/><Relationship Id="rId2670" Type="http://schemas.openxmlformats.org/officeDocument/2006/relationships/queryTable" Target="../queryTables/queryTable2669.xml"/><Relationship Id="rId3307" Type="http://schemas.openxmlformats.org/officeDocument/2006/relationships/queryTable" Target="../queryTables/queryTable3306.xml"/><Relationship Id="rId3514" Type="http://schemas.openxmlformats.org/officeDocument/2006/relationships/queryTable" Target="../queryTables/queryTable3513.xml"/><Relationship Id="rId3721" Type="http://schemas.openxmlformats.org/officeDocument/2006/relationships/queryTable" Target="../queryTables/queryTable3720.xml"/><Relationship Id="rId3959" Type="http://schemas.openxmlformats.org/officeDocument/2006/relationships/queryTable" Target="../queryTables/queryTable3958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2116" Type="http://schemas.openxmlformats.org/officeDocument/2006/relationships/queryTable" Target="../queryTables/queryTable2115.xml"/><Relationship Id="rId2323" Type="http://schemas.openxmlformats.org/officeDocument/2006/relationships/queryTable" Target="../queryTables/queryTable2322.xml"/><Relationship Id="rId2530" Type="http://schemas.openxmlformats.org/officeDocument/2006/relationships/queryTable" Target="../queryTables/queryTable2529.xml"/><Relationship Id="rId2768" Type="http://schemas.openxmlformats.org/officeDocument/2006/relationships/queryTable" Target="../queryTables/queryTable2767.xml"/><Relationship Id="rId2975" Type="http://schemas.openxmlformats.org/officeDocument/2006/relationships/queryTable" Target="../queryTables/queryTable2974.xml"/><Relationship Id="rId3819" Type="http://schemas.openxmlformats.org/officeDocument/2006/relationships/queryTable" Target="../queryTables/queryTable3818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1577" Type="http://schemas.openxmlformats.org/officeDocument/2006/relationships/queryTable" Target="../queryTables/queryTable1576.xml"/><Relationship Id="rId1784" Type="http://schemas.openxmlformats.org/officeDocument/2006/relationships/queryTable" Target="../queryTables/queryTable1783.xml"/><Relationship Id="rId1991" Type="http://schemas.openxmlformats.org/officeDocument/2006/relationships/queryTable" Target="../queryTables/queryTable1990.xml"/><Relationship Id="rId2628" Type="http://schemas.openxmlformats.org/officeDocument/2006/relationships/queryTable" Target="../queryTables/queryTable2627.xml"/><Relationship Id="rId2835" Type="http://schemas.openxmlformats.org/officeDocument/2006/relationships/queryTable" Target="../queryTables/queryTable2834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1644" Type="http://schemas.openxmlformats.org/officeDocument/2006/relationships/queryTable" Target="../queryTables/queryTable1643.xml"/><Relationship Id="rId1851" Type="http://schemas.openxmlformats.org/officeDocument/2006/relationships/queryTable" Target="../queryTables/queryTable1850.xml"/><Relationship Id="rId2902" Type="http://schemas.openxmlformats.org/officeDocument/2006/relationships/queryTable" Target="../queryTables/queryTable2901.xml"/><Relationship Id="rId3097" Type="http://schemas.openxmlformats.org/officeDocument/2006/relationships/queryTable" Target="../queryTables/queryTable3096.xml"/><Relationship Id="rId4050" Type="http://schemas.openxmlformats.org/officeDocument/2006/relationships/queryTable" Target="../queryTables/queryTable4049.xml"/><Relationship Id="rId1504" Type="http://schemas.openxmlformats.org/officeDocument/2006/relationships/queryTable" Target="../queryTables/queryTable1503.xml"/><Relationship Id="rId1711" Type="http://schemas.openxmlformats.org/officeDocument/2006/relationships/queryTable" Target="../queryTables/queryTable1710.xml"/><Relationship Id="rId1949" Type="http://schemas.openxmlformats.org/officeDocument/2006/relationships/queryTable" Target="../queryTables/queryTable1948.xml"/><Relationship Id="rId3164" Type="http://schemas.openxmlformats.org/officeDocument/2006/relationships/queryTable" Target="../queryTables/queryTable3163.xml"/><Relationship Id="rId4008" Type="http://schemas.openxmlformats.org/officeDocument/2006/relationships/queryTable" Target="../queryTables/queryTable4007.xml"/><Relationship Id="rId292" Type="http://schemas.openxmlformats.org/officeDocument/2006/relationships/queryTable" Target="../queryTables/queryTable291.xml"/><Relationship Id="rId1809" Type="http://schemas.openxmlformats.org/officeDocument/2006/relationships/queryTable" Target="../queryTables/queryTable1808.xml"/><Relationship Id="rId3371" Type="http://schemas.openxmlformats.org/officeDocument/2006/relationships/queryTable" Target="../queryTables/queryTable3370.xml"/><Relationship Id="rId3469" Type="http://schemas.openxmlformats.org/officeDocument/2006/relationships/queryTable" Target="../queryTables/queryTable3468.xml"/><Relationship Id="rId3676" Type="http://schemas.openxmlformats.org/officeDocument/2006/relationships/queryTable" Target="../queryTables/queryTable3675.xml"/><Relationship Id="rId597" Type="http://schemas.openxmlformats.org/officeDocument/2006/relationships/queryTable" Target="../queryTables/queryTable596.xml"/><Relationship Id="rId2180" Type="http://schemas.openxmlformats.org/officeDocument/2006/relationships/queryTable" Target="../queryTables/queryTable2179.xml"/><Relationship Id="rId2278" Type="http://schemas.openxmlformats.org/officeDocument/2006/relationships/queryTable" Target="../queryTables/queryTable2277.xml"/><Relationship Id="rId2485" Type="http://schemas.openxmlformats.org/officeDocument/2006/relationships/queryTable" Target="../queryTables/queryTable2484.xml"/><Relationship Id="rId3024" Type="http://schemas.openxmlformats.org/officeDocument/2006/relationships/queryTable" Target="../queryTables/queryTable3023.xml"/><Relationship Id="rId3231" Type="http://schemas.openxmlformats.org/officeDocument/2006/relationships/queryTable" Target="../queryTables/queryTable3230.xml"/><Relationship Id="rId3329" Type="http://schemas.openxmlformats.org/officeDocument/2006/relationships/queryTable" Target="../queryTables/queryTable3328.xml"/><Relationship Id="rId3883" Type="http://schemas.openxmlformats.org/officeDocument/2006/relationships/queryTable" Target="../queryTables/queryTable3882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2040" Type="http://schemas.openxmlformats.org/officeDocument/2006/relationships/queryTable" Target="../queryTables/queryTable2039.xml"/><Relationship Id="rId2138" Type="http://schemas.openxmlformats.org/officeDocument/2006/relationships/queryTable" Target="../queryTables/queryTable2137.xml"/><Relationship Id="rId2692" Type="http://schemas.openxmlformats.org/officeDocument/2006/relationships/queryTable" Target="../queryTables/queryTable2691.xml"/><Relationship Id="rId2997" Type="http://schemas.openxmlformats.org/officeDocument/2006/relationships/queryTable" Target="../queryTables/queryTable2996.xml"/><Relationship Id="rId3536" Type="http://schemas.openxmlformats.org/officeDocument/2006/relationships/queryTable" Target="../queryTables/queryTable3535.xml"/><Relationship Id="rId3743" Type="http://schemas.openxmlformats.org/officeDocument/2006/relationships/queryTable" Target="../queryTables/queryTable3742.xml"/><Relationship Id="rId3950" Type="http://schemas.openxmlformats.org/officeDocument/2006/relationships/queryTable" Target="../queryTables/queryTable3949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599" Type="http://schemas.openxmlformats.org/officeDocument/2006/relationships/queryTable" Target="../queryTables/queryTable1598.xml"/><Relationship Id="rId2345" Type="http://schemas.openxmlformats.org/officeDocument/2006/relationships/queryTable" Target="../queryTables/queryTable2344.xml"/><Relationship Id="rId2552" Type="http://schemas.openxmlformats.org/officeDocument/2006/relationships/queryTable" Target="../queryTables/queryTable2551.xml"/><Relationship Id="rId3603" Type="http://schemas.openxmlformats.org/officeDocument/2006/relationships/queryTable" Target="../queryTables/queryTable3602.xml"/><Relationship Id="rId3810" Type="http://schemas.openxmlformats.org/officeDocument/2006/relationships/queryTable" Target="../queryTables/queryTable3809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1459" Type="http://schemas.openxmlformats.org/officeDocument/2006/relationships/queryTable" Target="../queryTables/queryTable1458.xml"/><Relationship Id="rId2205" Type="http://schemas.openxmlformats.org/officeDocument/2006/relationships/queryTable" Target="../queryTables/queryTable2204.xml"/><Relationship Id="rId2412" Type="http://schemas.openxmlformats.org/officeDocument/2006/relationships/queryTable" Target="../queryTables/queryTable2411.xml"/><Relationship Id="rId2857" Type="http://schemas.openxmlformats.org/officeDocument/2006/relationships/queryTable" Target="../queryTables/queryTable2856.xml"/><Relationship Id="rId3908" Type="http://schemas.openxmlformats.org/officeDocument/2006/relationships/queryTable" Target="../queryTables/queryTable3907.xml"/><Relationship Id="rId4072" Type="http://schemas.openxmlformats.org/officeDocument/2006/relationships/queryTable" Target="../queryTables/queryTable4071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1666" Type="http://schemas.openxmlformats.org/officeDocument/2006/relationships/queryTable" Target="../queryTables/queryTable1665.xml"/><Relationship Id="rId1873" Type="http://schemas.openxmlformats.org/officeDocument/2006/relationships/queryTable" Target="../queryTables/queryTable1872.xml"/><Relationship Id="rId2717" Type="http://schemas.openxmlformats.org/officeDocument/2006/relationships/queryTable" Target="../queryTables/queryTable2716.xml"/><Relationship Id="rId2924" Type="http://schemas.openxmlformats.org/officeDocument/2006/relationships/queryTable" Target="../queryTables/queryTable2923.xml"/><Relationship Id="rId1319" Type="http://schemas.openxmlformats.org/officeDocument/2006/relationships/queryTable" Target="../queryTables/queryTable1318.xml"/><Relationship Id="rId1526" Type="http://schemas.openxmlformats.org/officeDocument/2006/relationships/queryTable" Target="../queryTables/queryTable1525.xml"/><Relationship Id="rId1733" Type="http://schemas.openxmlformats.org/officeDocument/2006/relationships/queryTable" Target="../queryTables/queryTable1732.xml"/><Relationship Id="rId1940" Type="http://schemas.openxmlformats.org/officeDocument/2006/relationships/queryTable" Target="../queryTables/queryTable1939.xml"/><Relationship Id="rId3186" Type="http://schemas.openxmlformats.org/officeDocument/2006/relationships/queryTable" Target="../queryTables/queryTable3185.xml"/><Relationship Id="rId3393" Type="http://schemas.openxmlformats.org/officeDocument/2006/relationships/queryTable" Target="../queryTables/queryTable3392.xml"/><Relationship Id="rId25" Type="http://schemas.openxmlformats.org/officeDocument/2006/relationships/queryTable" Target="../queryTables/queryTable24.xml"/><Relationship Id="rId1800" Type="http://schemas.openxmlformats.org/officeDocument/2006/relationships/queryTable" Target="../queryTables/queryTable1799.xml"/><Relationship Id="rId3046" Type="http://schemas.openxmlformats.org/officeDocument/2006/relationships/queryTable" Target="../queryTables/queryTable3045.xml"/><Relationship Id="rId3253" Type="http://schemas.openxmlformats.org/officeDocument/2006/relationships/queryTable" Target="../queryTables/queryTable3252.xml"/><Relationship Id="rId3460" Type="http://schemas.openxmlformats.org/officeDocument/2006/relationships/queryTable" Target="../queryTables/queryTable3459.xml"/><Relationship Id="rId3698" Type="http://schemas.openxmlformats.org/officeDocument/2006/relationships/queryTable" Target="../queryTables/queryTable3697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062" Type="http://schemas.openxmlformats.org/officeDocument/2006/relationships/queryTable" Target="../queryTables/queryTable2061.xml"/><Relationship Id="rId3113" Type="http://schemas.openxmlformats.org/officeDocument/2006/relationships/queryTable" Target="../queryTables/queryTable3112.xml"/><Relationship Id="rId3558" Type="http://schemas.openxmlformats.org/officeDocument/2006/relationships/queryTable" Target="../queryTables/queryTable3557.xml"/><Relationship Id="rId3765" Type="http://schemas.openxmlformats.org/officeDocument/2006/relationships/queryTable" Target="../queryTables/queryTable3764.xml"/><Relationship Id="rId3972" Type="http://schemas.openxmlformats.org/officeDocument/2006/relationships/queryTable" Target="../queryTables/queryTable3971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2367" Type="http://schemas.openxmlformats.org/officeDocument/2006/relationships/queryTable" Target="../queryTables/queryTable2366.xml"/><Relationship Id="rId2574" Type="http://schemas.openxmlformats.org/officeDocument/2006/relationships/queryTable" Target="../queryTables/queryTable2573.xml"/><Relationship Id="rId2781" Type="http://schemas.openxmlformats.org/officeDocument/2006/relationships/queryTable" Target="../queryTables/queryTable2780.xml"/><Relationship Id="rId3320" Type="http://schemas.openxmlformats.org/officeDocument/2006/relationships/queryTable" Target="../queryTables/queryTable3319.xml"/><Relationship Id="rId3418" Type="http://schemas.openxmlformats.org/officeDocument/2006/relationships/queryTable" Target="../queryTables/queryTable3417.xml"/><Relationship Id="rId3625" Type="http://schemas.openxmlformats.org/officeDocument/2006/relationships/queryTable" Target="../queryTables/queryTable3624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2227" Type="http://schemas.openxmlformats.org/officeDocument/2006/relationships/queryTable" Target="../queryTables/queryTable2226.xml"/><Relationship Id="rId2434" Type="http://schemas.openxmlformats.org/officeDocument/2006/relationships/queryTable" Target="../queryTables/queryTable2433.xml"/><Relationship Id="rId2879" Type="http://schemas.openxmlformats.org/officeDocument/2006/relationships/queryTable" Target="../queryTables/queryTable2878.xml"/><Relationship Id="rId3832" Type="http://schemas.openxmlformats.org/officeDocument/2006/relationships/queryTable" Target="../queryTables/queryTable3831.xml"/><Relationship Id="rId101" Type="http://schemas.openxmlformats.org/officeDocument/2006/relationships/queryTable" Target="../queryTables/queryTable100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1590" Type="http://schemas.openxmlformats.org/officeDocument/2006/relationships/queryTable" Target="../queryTables/queryTable1589.xml"/><Relationship Id="rId1688" Type="http://schemas.openxmlformats.org/officeDocument/2006/relationships/queryTable" Target="../queryTables/queryTable1687.xml"/><Relationship Id="rId1895" Type="http://schemas.openxmlformats.org/officeDocument/2006/relationships/queryTable" Target="../queryTables/queryTable1894.xml"/><Relationship Id="rId2641" Type="http://schemas.openxmlformats.org/officeDocument/2006/relationships/queryTable" Target="../queryTables/queryTable2640.xml"/><Relationship Id="rId2739" Type="http://schemas.openxmlformats.org/officeDocument/2006/relationships/queryTable" Target="../queryTables/queryTable2738.xml"/><Relationship Id="rId2946" Type="http://schemas.openxmlformats.org/officeDocument/2006/relationships/queryTable" Target="../queryTables/queryTable2945.xml"/><Relationship Id="rId4094" Type="http://schemas.openxmlformats.org/officeDocument/2006/relationships/queryTable" Target="../queryTables/queryTable4093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1450" Type="http://schemas.openxmlformats.org/officeDocument/2006/relationships/queryTable" Target="../queryTables/queryTable1449.xml"/><Relationship Id="rId1548" Type="http://schemas.openxmlformats.org/officeDocument/2006/relationships/queryTable" Target="../queryTables/queryTable1547.xml"/><Relationship Id="rId1755" Type="http://schemas.openxmlformats.org/officeDocument/2006/relationships/queryTable" Target="../queryTables/queryTable1754.xml"/><Relationship Id="rId2501" Type="http://schemas.openxmlformats.org/officeDocument/2006/relationships/queryTable" Target="../queryTables/queryTable2500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1408" Type="http://schemas.openxmlformats.org/officeDocument/2006/relationships/queryTable" Target="../queryTables/queryTable1407.xml"/><Relationship Id="rId1962" Type="http://schemas.openxmlformats.org/officeDocument/2006/relationships/queryTable" Target="../queryTables/queryTable1961.xml"/><Relationship Id="rId2806" Type="http://schemas.openxmlformats.org/officeDocument/2006/relationships/queryTable" Target="../queryTables/queryTable2805.xml"/><Relationship Id="rId4021" Type="http://schemas.openxmlformats.org/officeDocument/2006/relationships/queryTable" Target="../queryTables/queryTable4020.xml"/><Relationship Id="rId47" Type="http://schemas.openxmlformats.org/officeDocument/2006/relationships/queryTable" Target="../queryTables/queryTable46.xml"/><Relationship Id="rId1615" Type="http://schemas.openxmlformats.org/officeDocument/2006/relationships/queryTable" Target="../queryTables/queryTable1614.xml"/><Relationship Id="rId1822" Type="http://schemas.openxmlformats.org/officeDocument/2006/relationships/queryTable" Target="../queryTables/queryTable1821.xml"/><Relationship Id="rId3068" Type="http://schemas.openxmlformats.org/officeDocument/2006/relationships/queryTable" Target="../queryTables/queryTable3067.xml"/><Relationship Id="rId3275" Type="http://schemas.openxmlformats.org/officeDocument/2006/relationships/queryTable" Target="../queryTables/queryTable3274.xml"/><Relationship Id="rId3482" Type="http://schemas.openxmlformats.org/officeDocument/2006/relationships/queryTable" Target="../queryTables/queryTable3481.xml"/><Relationship Id="rId196" Type="http://schemas.openxmlformats.org/officeDocument/2006/relationships/queryTable" Target="../queryTables/queryTable195.xml"/><Relationship Id="rId2084" Type="http://schemas.openxmlformats.org/officeDocument/2006/relationships/queryTable" Target="../queryTables/queryTable2083.xml"/><Relationship Id="rId2291" Type="http://schemas.openxmlformats.org/officeDocument/2006/relationships/queryTable" Target="../queryTables/queryTable2290.xml"/><Relationship Id="rId3135" Type="http://schemas.openxmlformats.org/officeDocument/2006/relationships/queryTable" Target="../queryTables/queryTable3134.xml"/><Relationship Id="rId3342" Type="http://schemas.openxmlformats.org/officeDocument/2006/relationships/queryTable" Target="../queryTables/queryTable3341.xml"/><Relationship Id="rId3787" Type="http://schemas.openxmlformats.org/officeDocument/2006/relationships/queryTable" Target="../queryTables/queryTable3786.xml"/><Relationship Id="rId3994" Type="http://schemas.openxmlformats.org/officeDocument/2006/relationships/queryTable" Target="../queryTables/queryTable3993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2151" Type="http://schemas.openxmlformats.org/officeDocument/2006/relationships/queryTable" Target="../queryTables/queryTable2150.xml"/><Relationship Id="rId2389" Type="http://schemas.openxmlformats.org/officeDocument/2006/relationships/queryTable" Target="../queryTables/queryTable2388.xml"/><Relationship Id="rId2596" Type="http://schemas.openxmlformats.org/officeDocument/2006/relationships/queryTable" Target="../queryTables/queryTable2595.xml"/><Relationship Id="rId3202" Type="http://schemas.openxmlformats.org/officeDocument/2006/relationships/queryTable" Target="../queryTables/queryTable3201.xml"/><Relationship Id="rId3647" Type="http://schemas.openxmlformats.org/officeDocument/2006/relationships/queryTable" Target="../queryTables/queryTable3646.xml"/><Relationship Id="rId3854" Type="http://schemas.openxmlformats.org/officeDocument/2006/relationships/queryTable" Target="../queryTables/queryTable3853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2011" Type="http://schemas.openxmlformats.org/officeDocument/2006/relationships/queryTable" Target="../queryTables/queryTable2010.xml"/><Relationship Id="rId2249" Type="http://schemas.openxmlformats.org/officeDocument/2006/relationships/queryTable" Target="../queryTables/queryTable2248.xml"/><Relationship Id="rId2456" Type="http://schemas.openxmlformats.org/officeDocument/2006/relationships/queryTable" Target="../queryTables/queryTable2455.xml"/><Relationship Id="rId2663" Type="http://schemas.openxmlformats.org/officeDocument/2006/relationships/queryTable" Target="../queryTables/queryTable2662.xml"/><Relationship Id="rId2870" Type="http://schemas.openxmlformats.org/officeDocument/2006/relationships/queryTable" Target="../queryTables/queryTable2869.xml"/><Relationship Id="rId3507" Type="http://schemas.openxmlformats.org/officeDocument/2006/relationships/queryTable" Target="../queryTables/queryTable3506.xml"/><Relationship Id="rId3714" Type="http://schemas.openxmlformats.org/officeDocument/2006/relationships/queryTable" Target="../queryTables/queryTable3713.xml"/><Relationship Id="rId3921" Type="http://schemas.openxmlformats.org/officeDocument/2006/relationships/queryTable" Target="../queryTables/queryTable3920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2109" Type="http://schemas.openxmlformats.org/officeDocument/2006/relationships/queryTable" Target="../queryTables/queryTable2108.xml"/><Relationship Id="rId2316" Type="http://schemas.openxmlformats.org/officeDocument/2006/relationships/queryTable" Target="../queryTables/queryTable2315.xml"/><Relationship Id="rId2523" Type="http://schemas.openxmlformats.org/officeDocument/2006/relationships/queryTable" Target="../queryTables/queryTable2522.xml"/><Relationship Id="rId2730" Type="http://schemas.openxmlformats.org/officeDocument/2006/relationships/queryTable" Target="../queryTables/queryTable2729.xml"/><Relationship Id="rId2968" Type="http://schemas.openxmlformats.org/officeDocument/2006/relationships/queryTable" Target="../queryTables/queryTable2967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1777" Type="http://schemas.openxmlformats.org/officeDocument/2006/relationships/queryTable" Target="../queryTables/queryTable1776.xml"/><Relationship Id="rId1984" Type="http://schemas.openxmlformats.org/officeDocument/2006/relationships/queryTable" Target="../queryTables/queryTable1983.xml"/><Relationship Id="rId2828" Type="http://schemas.openxmlformats.org/officeDocument/2006/relationships/queryTable" Target="../queryTables/queryTable2827.xml"/><Relationship Id="rId69" Type="http://schemas.openxmlformats.org/officeDocument/2006/relationships/queryTable" Target="../queryTables/queryTable68.xml"/><Relationship Id="rId1637" Type="http://schemas.openxmlformats.org/officeDocument/2006/relationships/queryTable" Target="../queryTables/queryTable1636.xml"/><Relationship Id="rId1844" Type="http://schemas.openxmlformats.org/officeDocument/2006/relationships/queryTable" Target="../queryTables/queryTable1843.xml"/><Relationship Id="rId3297" Type="http://schemas.openxmlformats.org/officeDocument/2006/relationships/queryTable" Target="../queryTables/queryTable3296.xml"/><Relationship Id="rId4043" Type="http://schemas.openxmlformats.org/officeDocument/2006/relationships/queryTable" Target="../queryTables/queryTable4042.xml"/><Relationship Id="rId1704" Type="http://schemas.openxmlformats.org/officeDocument/2006/relationships/queryTable" Target="../queryTables/queryTable1703.xml"/><Relationship Id="rId3157" Type="http://schemas.openxmlformats.org/officeDocument/2006/relationships/queryTable" Target="../queryTables/queryTable3156.xml"/><Relationship Id="rId4110" Type="http://schemas.openxmlformats.org/officeDocument/2006/relationships/queryTable" Target="../queryTables/queryTable4109.xml"/><Relationship Id="rId285" Type="http://schemas.openxmlformats.org/officeDocument/2006/relationships/queryTable" Target="../queryTables/queryTable284.xml"/><Relationship Id="rId1911" Type="http://schemas.openxmlformats.org/officeDocument/2006/relationships/queryTable" Target="../queryTables/queryTable1910.xml"/><Relationship Id="rId3364" Type="http://schemas.openxmlformats.org/officeDocument/2006/relationships/queryTable" Target="../queryTables/queryTable3363.xml"/><Relationship Id="rId3571" Type="http://schemas.openxmlformats.org/officeDocument/2006/relationships/queryTable" Target="../queryTables/queryTable3570.xml"/><Relationship Id="rId3669" Type="http://schemas.openxmlformats.org/officeDocument/2006/relationships/queryTable" Target="../queryTables/queryTable3668.xml"/><Relationship Id="rId492" Type="http://schemas.openxmlformats.org/officeDocument/2006/relationships/queryTable" Target="../queryTables/queryTable491.xml"/><Relationship Id="rId797" Type="http://schemas.openxmlformats.org/officeDocument/2006/relationships/queryTable" Target="../queryTables/queryTable796.xml"/><Relationship Id="rId2173" Type="http://schemas.openxmlformats.org/officeDocument/2006/relationships/queryTable" Target="../queryTables/queryTable2172.xml"/><Relationship Id="rId2380" Type="http://schemas.openxmlformats.org/officeDocument/2006/relationships/queryTable" Target="../queryTables/queryTable2379.xml"/><Relationship Id="rId2478" Type="http://schemas.openxmlformats.org/officeDocument/2006/relationships/queryTable" Target="../queryTables/queryTable2477.xml"/><Relationship Id="rId3017" Type="http://schemas.openxmlformats.org/officeDocument/2006/relationships/queryTable" Target="../queryTables/queryTable3016.xml"/><Relationship Id="rId3224" Type="http://schemas.openxmlformats.org/officeDocument/2006/relationships/queryTable" Target="../queryTables/queryTable3223.xml"/><Relationship Id="rId3431" Type="http://schemas.openxmlformats.org/officeDocument/2006/relationships/queryTable" Target="../queryTables/queryTable3430.xml"/><Relationship Id="rId3876" Type="http://schemas.openxmlformats.org/officeDocument/2006/relationships/queryTable" Target="../queryTables/queryTable3875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87" Type="http://schemas.openxmlformats.org/officeDocument/2006/relationships/queryTable" Target="../queryTables/queryTable1286.xml"/><Relationship Id="rId2033" Type="http://schemas.openxmlformats.org/officeDocument/2006/relationships/queryTable" Target="../queryTables/queryTable2032.xml"/><Relationship Id="rId2240" Type="http://schemas.openxmlformats.org/officeDocument/2006/relationships/queryTable" Target="../queryTables/queryTable2239.xml"/><Relationship Id="rId2685" Type="http://schemas.openxmlformats.org/officeDocument/2006/relationships/queryTable" Target="../queryTables/queryTable2684.xml"/><Relationship Id="rId2892" Type="http://schemas.openxmlformats.org/officeDocument/2006/relationships/queryTable" Target="../queryTables/queryTable2891.xml"/><Relationship Id="rId3529" Type="http://schemas.openxmlformats.org/officeDocument/2006/relationships/queryTable" Target="../queryTables/queryTable3528.xml"/><Relationship Id="rId3736" Type="http://schemas.openxmlformats.org/officeDocument/2006/relationships/queryTable" Target="../queryTables/queryTable3735.xml"/><Relationship Id="rId3943" Type="http://schemas.openxmlformats.org/officeDocument/2006/relationships/queryTable" Target="../queryTables/queryTable3942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1799" Type="http://schemas.openxmlformats.org/officeDocument/2006/relationships/queryTable" Target="../queryTables/queryTable1798.xml"/><Relationship Id="rId2100" Type="http://schemas.openxmlformats.org/officeDocument/2006/relationships/queryTable" Target="../queryTables/queryTable2099.xml"/><Relationship Id="rId2338" Type="http://schemas.openxmlformats.org/officeDocument/2006/relationships/queryTable" Target="../queryTables/queryTable2337.xml"/><Relationship Id="rId2545" Type="http://schemas.openxmlformats.org/officeDocument/2006/relationships/queryTable" Target="../queryTables/queryTable2544.xml"/><Relationship Id="rId2752" Type="http://schemas.openxmlformats.org/officeDocument/2006/relationships/queryTable" Target="../queryTables/queryTable2751.xml"/><Relationship Id="rId3803" Type="http://schemas.openxmlformats.org/officeDocument/2006/relationships/queryTable" Target="../queryTables/queryTable3802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1561" Type="http://schemas.openxmlformats.org/officeDocument/2006/relationships/queryTable" Target="../queryTables/queryTable1560.xml"/><Relationship Id="rId2405" Type="http://schemas.openxmlformats.org/officeDocument/2006/relationships/queryTable" Target="../queryTables/queryTable2404.xml"/><Relationship Id="rId2612" Type="http://schemas.openxmlformats.org/officeDocument/2006/relationships/queryTable" Target="../queryTables/queryTable2611.xml"/><Relationship Id="rId4065" Type="http://schemas.openxmlformats.org/officeDocument/2006/relationships/queryTable" Target="../queryTables/queryTable4064.xml"/><Relationship Id="rId60" Type="http://schemas.openxmlformats.org/officeDocument/2006/relationships/queryTable" Target="../queryTables/queryTable5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1659" Type="http://schemas.openxmlformats.org/officeDocument/2006/relationships/queryTable" Target="../queryTables/queryTable1658.xml"/><Relationship Id="rId1866" Type="http://schemas.openxmlformats.org/officeDocument/2006/relationships/queryTable" Target="../queryTables/queryTable1865.xml"/><Relationship Id="rId2917" Type="http://schemas.openxmlformats.org/officeDocument/2006/relationships/queryTable" Target="../queryTables/queryTable2916.xml"/><Relationship Id="rId3081" Type="http://schemas.openxmlformats.org/officeDocument/2006/relationships/queryTable" Target="../queryTables/queryTable3080.xml"/><Relationship Id="rId1519" Type="http://schemas.openxmlformats.org/officeDocument/2006/relationships/queryTable" Target="../queryTables/queryTable1518.xml"/><Relationship Id="rId1726" Type="http://schemas.openxmlformats.org/officeDocument/2006/relationships/queryTable" Target="../queryTables/queryTable1725.xml"/><Relationship Id="rId1933" Type="http://schemas.openxmlformats.org/officeDocument/2006/relationships/queryTable" Target="../queryTables/queryTable1932.xml"/><Relationship Id="rId3179" Type="http://schemas.openxmlformats.org/officeDocument/2006/relationships/queryTable" Target="../queryTables/queryTable3178.xml"/><Relationship Id="rId3386" Type="http://schemas.openxmlformats.org/officeDocument/2006/relationships/queryTable" Target="../queryTables/queryTable3385.xml"/><Relationship Id="rId3593" Type="http://schemas.openxmlformats.org/officeDocument/2006/relationships/queryTable" Target="../queryTables/queryTable3592.xml"/><Relationship Id="rId18" Type="http://schemas.openxmlformats.org/officeDocument/2006/relationships/queryTable" Target="../queryTables/queryTable17.xml"/><Relationship Id="rId2195" Type="http://schemas.openxmlformats.org/officeDocument/2006/relationships/queryTable" Target="../queryTables/queryTable2194.xml"/><Relationship Id="rId3039" Type="http://schemas.openxmlformats.org/officeDocument/2006/relationships/queryTable" Target="../queryTables/queryTable3038.xml"/><Relationship Id="rId3246" Type="http://schemas.openxmlformats.org/officeDocument/2006/relationships/queryTable" Target="../queryTables/queryTable3245.xml"/><Relationship Id="rId3453" Type="http://schemas.openxmlformats.org/officeDocument/2006/relationships/queryTable" Target="../queryTables/queryTable3452.xml"/><Relationship Id="rId3898" Type="http://schemas.openxmlformats.org/officeDocument/2006/relationships/queryTable" Target="../queryTables/queryTable3897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2055" Type="http://schemas.openxmlformats.org/officeDocument/2006/relationships/queryTable" Target="../queryTables/queryTable2054.xml"/><Relationship Id="rId2262" Type="http://schemas.openxmlformats.org/officeDocument/2006/relationships/queryTable" Target="../queryTables/queryTable2261.xml"/><Relationship Id="rId3106" Type="http://schemas.openxmlformats.org/officeDocument/2006/relationships/queryTable" Target="../queryTables/queryTable3105.xml"/><Relationship Id="rId3660" Type="http://schemas.openxmlformats.org/officeDocument/2006/relationships/queryTable" Target="../queryTables/queryTable3659.xml"/><Relationship Id="rId3758" Type="http://schemas.openxmlformats.org/officeDocument/2006/relationships/queryTable" Target="../queryTables/queryTable3757.xml"/><Relationship Id="rId3965" Type="http://schemas.openxmlformats.org/officeDocument/2006/relationships/queryTable" Target="../queryTables/queryTable3964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86" Type="http://schemas.openxmlformats.org/officeDocument/2006/relationships/queryTable" Target="../queryTables/queryTable885.xml"/><Relationship Id="rId2567" Type="http://schemas.openxmlformats.org/officeDocument/2006/relationships/queryTable" Target="../queryTables/queryTable2566.xml"/><Relationship Id="rId2774" Type="http://schemas.openxmlformats.org/officeDocument/2006/relationships/queryTable" Target="../queryTables/queryTable2773.xml"/><Relationship Id="rId3313" Type="http://schemas.openxmlformats.org/officeDocument/2006/relationships/queryTable" Target="../queryTables/queryTable3312.xml"/><Relationship Id="rId3520" Type="http://schemas.openxmlformats.org/officeDocument/2006/relationships/queryTable" Target="../queryTables/queryTable3519.xml"/><Relationship Id="rId3618" Type="http://schemas.openxmlformats.org/officeDocument/2006/relationships/queryTable" Target="../queryTables/queryTable3617.xml"/><Relationship Id="rId2" Type="http://schemas.openxmlformats.org/officeDocument/2006/relationships/queryTable" Target="../queryTables/queryTable1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583" Type="http://schemas.openxmlformats.org/officeDocument/2006/relationships/queryTable" Target="../queryTables/queryTable1582.xml"/><Relationship Id="rId2122" Type="http://schemas.openxmlformats.org/officeDocument/2006/relationships/queryTable" Target="../queryTables/queryTable2121.xml"/><Relationship Id="rId2427" Type="http://schemas.openxmlformats.org/officeDocument/2006/relationships/queryTable" Target="../queryTables/queryTable2426.xml"/><Relationship Id="rId2981" Type="http://schemas.openxmlformats.org/officeDocument/2006/relationships/queryTable" Target="../queryTables/queryTable2980.xml"/><Relationship Id="rId3825" Type="http://schemas.openxmlformats.org/officeDocument/2006/relationships/queryTable" Target="../queryTables/queryTable3824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1790" Type="http://schemas.openxmlformats.org/officeDocument/2006/relationships/queryTable" Target="../queryTables/queryTable1789.xml"/><Relationship Id="rId1888" Type="http://schemas.openxmlformats.org/officeDocument/2006/relationships/queryTable" Target="../queryTables/queryTable1887.xml"/><Relationship Id="rId2634" Type="http://schemas.openxmlformats.org/officeDocument/2006/relationships/queryTable" Target="../queryTables/queryTable2633.xml"/><Relationship Id="rId2841" Type="http://schemas.openxmlformats.org/officeDocument/2006/relationships/queryTable" Target="../queryTables/queryTable2840.xml"/><Relationship Id="rId2939" Type="http://schemas.openxmlformats.org/officeDocument/2006/relationships/queryTable" Target="../queryTables/queryTable2938.xml"/><Relationship Id="rId4087" Type="http://schemas.openxmlformats.org/officeDocument/2006/relationships/queryTable" Target="../queryTables/queryTable4086.xml"/><Relationship Id="rId82" Type="http://schemas.openxmlformats.org/officeDocument/2006/relationships/queryTable" Target="../queryTables/queryTable8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650" Type="http://schemas.openxmlformats.org/officeDocument/2006/relationships/queryTable" Target="../queryTables/queryTable1649.xml"/><Relationship Id="rId1748" Type="http://schemas.openxmlformats.org/officeDocument/2006/relationships/queryTable" Target="../queryTables/queryTable1747.xml"/><Relationship Id="rId2701" Type="http://schemas.openxmlformats.org/officeDocument/2006/relationships/queryTable" Target="../queryTables/queryTable2700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Relationship Id="rId1955" Type="http://schemas.openxmlformats.org/officeDocument/2006/relationships/queryTable" Target="../queryTables/queryTable1954.xml"/><Relationship Id="rId3170" Type="http://schemas.openxmlformats.org/officeDocument/2006/relationships/queryTable" Target="../queryTables/queryTable3169.xml"/><Relationship Id="rId4014" Type="http://schemas.openxmlformats.org/officeDocument/2006/relationships/queryTable" Target="../queryTables/queryTable4013.xml"/><Relationship Id="rId1608" Type="http://schemas.openxmlformats.org/officeDocument/2006/relationships/queryTable" Target="../queryTables/queryTable1607.xml"/><Relationship Id="rId1815" Type="http://schemas.openxmlformats.org/officeDocument/2006/relationships/queryTable" Target="../queryTables/queryTable1814.xml"/><Relationship Id="rId3030" Type="http://schemas.openxmlformats.org/officeDocument/2006/relationships/queryTable" Target="../queryTables/queryTable3029.xml"/><Relationship Id="rId3268" Type="http://schemas.openxmlformats.org/officeDocument/2006/relationships/queryTable" Target="../queryTables/queryTable3267.xml"/><Relationship Id="rId3475" Type="http://schemas.openxmlformats.org/officeDocument/2006/relationships/queryTable" Target="../queryTables/queryTable3474.xml"/><Relationship Id="rId3682" Type="http://schemas.openxmlformats.org/officeDocument/2006/relationships/queryTable" Target="../queryTables/queryTable3681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077" Type="http://schemas.openxmlformats.org/officeDocument/2006/relationships/queryTable" Target="../queryTables/queryTable2076.xml"/><Relationship Id="rId2284" Type="http://schemas.openxmlformats.org/officeDocument/2006/relationships/queryTable" Target="../queryTables/queryTable2283.xml"/><Relationship Id="rId2491" Type="http://schemas.openxmlformats.org/officeDocument/2006/relationships/queryTable" Target="../queryTables/queryTable2490.xml"/><Relationship Id="rId3128" Type="http://schemas.openxmlformats.org/officeDocument/2006/relationships/queryTable" Target="../queryTables/queryTable3127.xml"/><Relationship Id="rId3335" Type="http://schemas.openxmlformats.org/officeDocument/2006/relationships/queryTable" Target="../queryTables/queryTable3334.xml"/><Relationship Id="rId3542" Type="http://schemas.openxmlformats.org/officeDocument/2006/relationships/queryTable" Target="../queryTables/queryTable3541.xml"/><Relationship Id="rId3987" Type="http://schemas.openxmlformats.org/officeDocument/2006/relationships/queryTable" Target="../queryTables/queryTable3986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2144" Type="http://schemas.openxmlformats.org/officeDocument/2006/relationships/queryTable" Target="../queryTables/queryTable2143.xml"/><Relationship Id="rId2351" Type="http://schemas.openxmlformats.org/officeDocument/2006/relationships/queryTable" Target="../queryTables/queryTable2350.xml"/><Relationship Id="rId2589" Type="http://schemas.openxmlformats.org/officeDocument/2006/relationships/queryTable" Target="../queryTables/queryTable2588.xml"/><Relationship Id="rId2796" Type="http://schemas.openxmlformats.org/officeDocument/2006/relationships/queryTable" Target="../queryTables/queryTable2795.xml"/><Relationship Id="rId3402" Type="http://schemas.openxmlformats.org/officeDocument/2006/relationships/queryTable" Target="../queryTables/queryTable3401.xml"/><Relationship Id="rId3847" Type="http://schemas.openxmlformats.org/officeDocument/2006/relationships/queryTable" Target="../queryTables/queryTable3846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2004" Type="http://schemas.openxmlformats.org/officeDocument/2006/relationships/queryTable" Target="../queryTables/queryTable2003.xml"/><Relationship Id="rId2211" Type="http://schemas.openxmlformats.org/officeDocument/2006/relationships/queryTable" Target="../queryTables/queryTable2210.xml"/><Relationship Id="rId2449" Type="http://schemas.openxmlformats.org/officeDocument/2006/relationships/queryTable" Target="../queryTables/queryTable2448.xml"/><Relationship Id="rId2656" Type="http://schemas.openxmlformats.org/officeDocument/2006/relationships/queryTable" Target="../queryTables/queryTable2655.xml"/><Relationship Id="rId2863" Type="http://schemas.openxmlformats.org/officeDocument/2006/relationships/queryTable" Target="../queryTables/queryTable2862.xml"/><Relationship Id="rId3707" Type="http://schemas.openxmlformats.org/officeDocument/2006/relationships/queryTable" Target="../queryTables/queryTable3706.xml"/><Relationship Id="rId3914" Type="http://schemas.openxmlformats.org/officeDocument/2006/relationships/queryTable" Target="../queryTables/queryTable3913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672" Type="http://schemas.openxmlformats.org/officeDocument/2006/relationships/queryTable" Target="../queryTables/queryTable1671.xml"/><Relationship Id="rId2309" Type="http://schemas.openxmlformats.org/officeDocument/2006/relationships/queryTable" Target="../queryTables/queryTable2308.xml"/><Relationship Id="rId2516" Type="http://schemas.openxmlformats.org/officeDocument/2006/relationships/queryTable" Target="../queryTables/queryTable2515.xml"/><Relationship Id="rId2723" Type="http://schemas.openxmlformats.org/officeDocument/2006/relationships/queryTable" Target="../queryTables/queryTable2722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532" Type="http://schemas.openxmlformats.org/officeDocument/2006/relationships/queryTable" Target="../queryTables/queryTable1531.xml"/><Relationship Id="rId1977" Type="http://schemas.openxmlformats.org/officeDocument/2006/relationships/queryTable" Target="../queryTables/queryTable1976.xml"/><Relationship Id="rId2930" Type="http://schemas.openxmlformats.org/officeDocument/2006/relationships/queryTable" Target="../queryTables/queryTable2929.xml"/><Relationship Id="rId902" Type="http://schemas.openxmlformats.org/officeDocument/2006/relationships/queryTable" Target="../queryTables/queryTable901.xml"/><Relationship Id="rId1837" Type="http://schemas.openxmlformats.org/officeDocument/2006/relationships/queryTable" Target="../queryTables/queryTable1836.xml"/><Relationship Id="rId3192" Type="http://schemas.openxmlformats.org/officeDocument/2006/relationships/queryTable" Target="../queryTables/queryTable3191.xml"/><Relationship Id="rId3497" Type="http://schemas.openxmlformats.org/officeDocument/2006/relationships/queryTable" Target="../queryTables/queryTable3496.xml"/><Relationship Id="rId4036" Type="http://schemas.openxmlformats.org/officeDocument/2006/relationships/queryTable" Target="../queryTables/queryTable4035.xml"/><Relationship Id="rId31" Type="http://schemas.openxmlformats.org/officeDocument/2006/relationships/queryTable" Target="../queryTables/queryTable30.xml"/><Relationship Id="rId2099" Type="http://schemas.openxmlformats.org/officeDocument/2006/relationships/queryTable" Target="../queryTables/queryTable2098.xml"/><Relationship Id="rId3052" Type="http://schemas.openxmlformats.org/officeDocument/2006/relationships/queryTable" Target="../queryTables/queryTable3051.xml"/><Relationship Id="rId4103" Type="http://schemas.openxmlformats.org/officeDocument/2006/relationships/queryTable" Target="../queryTables/queryTable4102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1904" Type="http://schemas.openxmlformats.org/officeDocument/2006/relationships/queryTable" Target="../queryTables/queryTable1903.xml"/><Relationship Id="rId3357" Type="http://schemas.openxmlformats.org/officeDocument/2006/relationships/queryTable" Target="../queryTables/queryTable3356.xml"/><Relationship Id="rId3564" Type="http://schemas.openxmlformats.org/officeDocument/2006/relationships/queryTable" Target="../queryTables/queryTable3563.xml"/><Relationship Id="rId3771" Type="http://schemas.openxmlformats.org/officeDocument/2006/relationships/queryTable" Target="../queryTables/queryTable3770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2166" Type="http://schemas.openxmlformats.org/officeDocument/2006/relationships/queryTable" Target="../queryTables/queryTable2165.xml"/><Relationship Id="rId2373" Type="http://schemas.openxmlformats.org/officeDocument/2006/relationships/queryTable" Target="../queryTables/queryTable2372.xml"/><Relationship Id="rId2580" Type="http://schemas.openxmlformats.org/officeDocument/2006/relationships/queryTable" Target="../queryTables/queryTable2579.xml"/><Relationship Id="rId3217" Type="http://schemas.openxmlformats.org/officeDocument/2006/relationships/queryTable" Target="../queryTables/queryTable3216.xml"/><Relationship Id="rId3424" Type="http://schemas.openxmlformats.org/officeDocument/2006/relationships/queryTable" Target="../queryTables/queryTable3423.xml"/><Relationship Id="rId3631" Type="http://schemas.openxmlformats.org/officeDocument/2006/relationships/queryTable" Target="../queryTables/queryTable3630.xml"/><Relationship Id="rId3869" Type="http://schemas.openxmlformats.org/officeDocument/2006/relationships/queryTable" Target="../queryTables/queryTable3868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2026" Type="http://schemas.openxmlformats.org/officeDocument/2006/relationships/queryTable" Target="../queryTables/queryTable2025.xml"/><Relationship Id="rId2233" Type="http://schemas.openxmlformats.org/officeDocument/2006/relationships/queryTable" Target="../queryTables/queryTable2232.xml"/><Relationship Id="rId2440" Type="http://schemas.openxmlformats.org/officeDocument/2006/relationships/queryTable" Target="../queryTables/queryTable2439.xml"/><Relationship Id="rId2678" Type="http://schemas.openxmlformats.org/officeDocument/2006/relationships/queryTable" Target="../queryTables/queryTable2677.xml"/><Relationship Id="rId2885" Type="http://schemas.openxmlformats.org/officeDocument/2006/relationships/queryTable" Target="../queryTables/queryTable2884.xml"/><Relationship Id="rId3729" Type="http://schemas.openxmlformats.org/officeDocument/2006/relationships/queryTable" Target="../queryTables/queryTable3728.xml"/><Relationship Id="rId3936" Type="http://schemas.openxmlformats.org/officeDocument/2006/relationships/queryTable" Target="../queryTables/queryTable3935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1487" Type="http://schemas.openxmlformats.org/officeDocument/2006/relationships/queryTable" Target="../queryTables/queryTable1486.xml"/><Relationship Id="rId1694" Type="http://schemas.openxmlformats.org/officeDocument/2006/relationships/queryTable" Target="../queryTables/queryTable1693.xml"/><Relationship Id="rId2300" Type="http://schemas.openxmlformats.org/officeDocument/2006/relationships/queryTable" Target="../queryTables/queryTable2299.xml"/><Relationship Id="rId2538" Type="http://schemas.openxmlformats.org/officeDocument/2006/relationships/queryTable" Target="../queryTables/queryTable2537.xml"/><Relationship Id="rId2745" Type="http://schemas.openxmlformats.org/officeDocument/2006/relationships/queryTable" Target="../queryTables/queryTable2744.xml"/><Relationship Id="rId2952" Type="http://schemas.openxmlformats.org/officeDocument/2006/relationships/queryTable" Target="../queryTables/queryTable2951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1554" Type="http://schemas.openxmlformats.org/officeDocument/2006/relationships/queryTable" Target="../queryTables/queryTable1553.xml"/><Relationship Id="rId1761" Type="http://schemas.openxmlformats.org/officeDocument/2006/relationships/queryTable" Target="../queryTables/queryTable1760.xml"/><Relationship Id="rId1999" Type="http://schemas.openxmlformats.org/officeDocument/2006/relationships/queryTable" Target="../queryTables/queryTable1998.xml"/><Relationship Id="rId2605" Type="http://schemas.openxmlformats.org/officeDocument/2006/relationships/queryTable" Target="../queryTables/queryTable2604.xml"/><Relationship Id="rId2812" Type="http://schemas.openxmlformats.org/officeDocument/2006/relationships/queryTable" Target="../queryTables/queryTable2811.xml"/><Relationship Id="rId4058" Type="http://schemas.openxmlformats.org/officeDocument/2006/relationships/queryTable" Target="../queryTables/queryTable4057.xml"/><Relationship Id="rId53" Type="http://schemas.openxmlformats.org/officeDocument/2006/relationships/queryTable" Target="../queryTables/queryTable5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1621" Type="http://schemas.openxmlformats.org/officeDocument/2006/relationships/queryTable" Target="../queryTables/queryTable1620.xml"/><Relationship Id="rId1859" Type="http://schemas.openxmlformats.org/officeDocument/2006/relationships/queryTable" Target="../queryTables/queryTable1858.xml"/><Relationship Id="rId3074" Type="http://schemas.openxmlformats.org/officeDocument/2006/relationships/queryTable" Target="../queryTables/queryTable3073.xml"/><Relationship Id="rId1719" Type="http://schemas.openxmlformats.org/officeDocument/2006/relationships/queryTable" Target="../queryTables/queryTable1718.xml"/><Relationship Id="rId1926" Type="http://schemas.openxmlformats.org/officeDocument/2006/relationships/queryTable" Target="../queryTables/queryTable1925.xml"/><Relationship Id="rId3281" Type="http://schemas.openxmlformats.org/officeDocument/2006/relationships/queryTable" Target="../queryTables/queryTable3280.xml"/><Relationship Id="rId3379" Type="http://schemas.openxmlformats.org/officeDocument/2006/relationships/queryTable" Target="../queryTables/queryTable3378.xml"/><Relationship Id="rId3586" Type="http://schemas.openxmlformats.org/officeDocument/2006/relationships/queryTable" Target="../queryTables/queryTable3585.xml"/><Relationship Id="rId3793" Type="http://schemas.openxmlformats.org/officeDocument/2006/relationships/queryTable" Target="../queryTables/queryTable3792.xml"/><Relationship Id="rId2090" Type="http://schemas.openxmlformats.org/officeDocument/2006/relationships/queryTable" Target="../queryTables/queryTable2089.xml"/><Relationship Id="rId2188" Type="http://schemas.openxmlformats.org/officeDocument/2006/relationships/queryTable" Target="../queryTables/queryTable2187.xml"/><Relationship Id="rId2395" Type="http://schemas.openxmlformats.org/officeDocument/2006/relationships/queryTable" Target="../queryTables/queryTable2394.xml"/><Relationship Id="rId3141" Type="http://schemas.openxmlformats.org/officeDocument/2006/relationships/queryTable" Target="../queryTables/queryTable3140.xml"/><Relationship Id="rId3239" Type="http://schemas.openxmlformats.org/officeDocument/2006/relationships/queryTable" Target="../queryTables/queryTable3238.xml"/><Relationship Id="rId3446" Type="http://schemas.openxmlformats.org/officeDocument/2006/relationships/queryTable" Target="../queryTables/queryTable3445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048" Type="http://schemas.openxmlformats.org/officeDocument/2006/relationships/queryTable" Target="../queryTables/queryTable2047.xml"/><Relationship Id="rId2255" Type="http://schemas.openxmlformats.org/officeDocument/2006/relationships/queryTable" Target="../queryTables/queryTable2254.xml"/><Relationship Id="rId3001" Type="http://schemas.openxmlformats.org/officeDocument/2006/relationships/queryTable" Target="../queryTables/queryTable3000.xml"/><Relationship Id="rId3653" Type="http://schemas.openxmlformats.org/officeDocument/2006/relationships/queryTable" Target="../queryTables/queryTable3652.xml"/><Relationship Id="rId3860" Type="http://schemas.openxmlformats.org/officeDocument/2006/relationships/queryTable" Target="../queryTables/queryTable3859.xml"/><Relationship Id="rId3958" Type="http://schemas.openxmlformats.org/officeDocument/2006/relationships/queryTable" Target="../queryTables/queryTable3957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2462" Type="http://schemas.openxmlformats.org/officeDocument/2006/relationships/queryTable" Target="../queryTables/queryTable2461.xml"/><Relationship Id="rId2767" Type="http://schemas.openxmlformats.org/officeDocument/2006/relationships/queryTable" Target="../queryTables/queryTable2766.xml"/><Relationship Id="rId3306" Type="http://schemas.openxmlformats.org/officeDocument/2006/relationships/queryTable" Target="../queryTables/queryTable3305.xml"/><Relationship Id="rId3513" Type="http://schemas.openxmlformats.org/officeDocument/2006/relationships/queryTable" Target="../queryTables/queryTable3512.xml"/><Relationship Id="rId3720" Type="http://schemas.openxmlformats.org/officeDocument/2006/relationships/queryTable" Target="../queryTables/queryTable3719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1576" Type="http://schemas.openxmlformats.org/officeDocument/2006/relationships/queryTable" Target="../queryTables/queryTable1575.xml"/><Relationship Id="rId2115" Type="http://schemas.openxmlformats.org/officeDocument/2006/relationships/queryTable" Target="../queryTables/queryTable2114.xml"/><Relationship Id="rId2322" Type="http://schemas.openxmlformats.org/officeDocument/2006/relationships/queryTable" Target="../queryTables/queryTable2321.xml"/><Relationship Id="rId2974" Type="http://schemas.openxmlformats.org/officeDocument/2006/relationships/queryTable" Target="../queryTables/queryTable2973.xml"/><Relationship Id="rId3818" Type="http://schemas.openxmlformats.org/officeDocument/2006/relationships/queryTable" Target="../queryTables/queryTable3817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1783" Type="http://schemas.openxmlformats.org/officeDocument/2006/relationships/queryTable" Target="../queryTables/queryTable1782.xml"/><Relationship Id="rId1990" Type="http://schemas.openxmlformats.org/officeDocument/2006/relationships/queryTable" Target="../queryTables/queryTable1989.xml"/><Relationship Id="rId2627" Type="http://schemas.openxmlformats.org/officeDocument/2006/relationships/queryTable" Target="../queryTables/queryTable2626.xml"/><Relationship Id="rId2834" Type="http://schemas.openxmlformats.org/officeDocument/2006/relationships/queryTable" Target="../queryTables/queryTable2833.xml"/><Relationship Id="rId75" Type="http://schemas.openxmlformats.org/officeDocument/2006/relationships/queryTable" Target="../queryTables/queryTable74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1643" Type="http://schemas.openxmlformats.org/officeDocument/2006/relationships/queryTable" Target="../queryTables/queryTable1642.xml"/><Relationship Id="rId1850" Type="http://schemas.openxmlformats.org/officeDocument/2006/relationships/queryTable" Target="../queryTables/queryTable1849.xml"/><Relationship Id="rId2901" Type="http://schemas.openxmlformats.org/officeDocument/2006/relationships/queryTable" Target="../queryTables/queryTable2900.xml"/><Relationship Id="rId3096" Type="http://schemas.openxmlformats.org/officeDocument/2006/relationships/queryTable" Target="../queryTables/queryTable3095.xml"/><Relationship Id="rId1503" Type="http://schemas.openxmlformats.org/officeDocument/2006/relationships/queryTable" Target="../queryTables/queryTable1502.xml"/><Relationship Id="rId1710" Type="http://schemas.openxmlformats.org/officeDocument/2006/relationships/queryTable" Target="../queryTables/queryTable1709.xml"/><Relationship Id="rId1948" Type="http://schemas.openxmlformats.org/officeDocument/2006/relationships/queryTable" Target="../queryTables/queryTable1947.xml"/><Relationship Id="rId3163" Type="http://schemas.openxmlformats.org/officeDocument/2006/relationships/queryTable" Target="../queryTables/queryTable3162.xml"/><Relationship Id="rId3370" Type="http://schemas.openxmlformats.org/officeDocument/2006/relationships/queryTable" Target="../queryTables/queryTable3369.xml"/><Relationship Id="rId4007" Type="http://schemas.openxmlformats.org/officeDocument/2006/relationships/queryTable" Target="../queryTables/queryTable4006.xml"/><Relationship Id="rId291" Type="http://schemas.openxmlformats.org/officeDocument/2006/relationships/queryTable" Target="../queryTables/queryTable290.xml"/><Relationship Id="rId1808" Type="http://schemas.openxmlformats.org/officeDocument/2006/relationships/queryTable" Target="../queryTables/queryTable1807.xml"/><Relationship Id="rId3023" Type="http://schemas.openxmlformats.org/officeDocument/2006/relationships/queryTable" Target="../queryTables/queryTable3022.xml"/><Relationship Id="rId3468" Type="http://schemas.openxmlformats.org/officeDocument/2006/relationships/queryTable" Target="../queryTables/queryTable3467.xml"/><Relationship Id="rId3675" Type="http://schemas.openxmlformats.org/officeDocument/2006/relationships/queryTable" Target="../queryTables/queryTable3674.xml"/><Relationship Id="rId3882" Type="http://schemas.openxmlformats.org/officeDocument/2006/relationships/queryTable" Target="../queryTables/queryTable3881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2277" Type="http://schemas.openxmlformats.org/officeDocument/2006/relationships/queryTable" Target="../queryTables/queryTable2276.xml"/><Relationship Id="rId2484" Type="http://schemas.openxmlformats.org/officeDocument/2006/relationships/queryTable" Target="../queryTables/queryTable2483.xml"/><Relationship Id="rId2691" Type="http://schemas.openxmlformats.org/officeDocument/2006/relationships/queryTable" Target="../queryTables/queryTable2690.xml"/><Relationship Id="rId3230" Type="http://schemas.openxmlformats.org/officeDocument/2006/relationships/queryTable" Target="../queryTables/queryTable3229.xml"/><Relationship Id="rId3328" Type="http://schemas.openxmlformats.org/officeDocument/2006/relationships/queryTable" Target="../queryTables/queryTable3327.xml"/><Relationship Id="rId3535" Type="http://schemas.openxmlformats.org/officeDocument/2006/relationships/queryTable" Target="../queryTables/queryTable3534.xml"/><Relationship Id="rId3742" Type="http://schemas.openxmlformats.org/officeDocument/2006/relationships/queryTable" Target="../queryTables/queryTable3741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2137" Type="http://schemas.openxmlformats.org/officeDocument/2006/relationships/queryTable" Target="../queryTables/queryTable2136.xml"/><Relationship Id="rId2344" Type="http://schemas.openxmlformats.org/officeDocument/2006/relationships/queryTable" Target="../queryTables/queryTable2343.xml"/><Relationship Id="rId2551" Type="http://schemas.openxmlformats.org/officeDocument/2006/relationships/queryTable" Target="../queryTables/queryTable2550.xml"/><Relationship Id="rId2789" Type="http://schemas.openxmlformats.org/officeDocument/2006/relationships/queryTable" Target="../queryTables/queryTable2788.xml"/><Relationship Id="rId2996" Type="http://schemas.openxmlformats.org/officeDocument/2006/relationships/queryTable" Target="../queryTables/queryTable2995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1598" Type="http://schemas.openxmlformats.org/officeDocument/2006/relationships/queryTable" Target="../queryTables/queryTable1597.xml"/><Relationship Id="rId2204" Type="http://schemas.openxmlformats.org/officeDocument/2006/relationships/queryTable" Target="../queryTables/queryTable2203.xml"/><Relationship Id="rId2649" Type="http://schemas.openxmlformats.org/officeDocument/2006/relationships/queryTable" Target="../queryTables/queryTable2648.xml"/><Relationship Id="rId2856" Type="http://schemas.openxmlformats.org/officeDocument/2006/relationships/queryTable" Target="../queryTables/queryTable2855.xml"/><Relationship Id="rId3602" Type="http://schemas.openxmlformats.org/officeDocument/2006/relationships/queryTable" Target="../queryTables/queryTable3601.xml"/><Relationship Id="rId3907" Type="http://schemas.openxmlformats.org/officeDocument/2006/relationships/queryTable" Target="../queryTables/queryTable3906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458" Type="http://schemas.openxmlformats.org/officeDocument/2006/relationships/queryTable" Target="../queryTables/queryTable1457.xml"/><Relationship Id="rId1665" Type="http://schemas.openxmlformats.org/officeDocument/2006/relationships/queryTable" Target="../queryTables/queryTable1664.xml"/><Relationship Id="rId1872" Type="http://schemas.openxmlformats.org/officeDocument/2006/relationships/queryTable" Target="../queryTables/queryTable1871.xml"/><Relationship Id="rId2411" Type="http://schemas.openxmlformats.org/officeDocument/2006/relationships/queryTable" Target="../queryTables/queryTable2410.xml"/><Relationship Id="rId2509" Type="http://schemas.openxmlformats.org/officeDocument/2006/relationships/queryTable" Target="../queryTables/queryTable2508.xml"/><Relationship Id="rId2716" Type="http://schemas.openxmlformats.org/officeDocument/2006/relationships/queryTable" Target="../queryTables/queryTable2715.xml"/><Relationship Id="rId4071" Type="http://schemas.openxmlformats.org/officeDocument/2006/relationships/queryTable" Target="../queryTables/queryTable4070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1525" Type="http://schemas.openxmlformats.org/officeDocument/2006/relationships/queryTable" Target="../queryTables/queryTable1524.xml"/><Relationship Id="rId2923" Type="http://schemas.openxmlformats.org/officeDocument/2006/relationships/queryTable" Target="../queryTables/queryTable2922.xml"/><Relationship Id="rId1732" Type="http://schemas.openxmlformats.org/officeDocument/2006/relationships/queryTable" Target="../queryTables/queryTable1731.xml"/><Relationship Id="rId3185" Type="http://schemas.openxmlformats.org/officeDocument/2006/relationships/queryTable" Target="../queryTables/queryTable3184.xml"/><Relationship Id="rId3392" Type="http://schemas.openxmlformats.org/officeDocument/2006/relationships/queryTable" Target="../queryTables/queryTable3391.xml"/><Relationship Id="rId4029" Type="http://schemas.openxmlformats.org/officeDocument/2006/relationships/queryTable" Target="../queryTables/queryTable4028.xml"/><Relationship Id="rId24" Type="http://schemas.openxmlformats.org/officeDocument/2006/relationships/queryTable" Target="../queryTables/queryTable23.xml"/><Relationship Id="rId2299" Type="http://schemas.openxmlformats.org/officeDocument/2006/relationships/queryTable" Target="../queryTables/queryTable2298.xml"/><Relationship Id="rId3045" Type="http://schemas.openxmlformats.org/officeDocument/2006/relationships/queryTable" Target="../queryTables/queryTable3044.xml"/><Relationship Id="rId3252" Type="http://schemas.openxmlformats.org/officeDocument/2006/relationships/queryTable" Target="../queryTables/queryTable3251.xml"/><Relationship Id="rId3697" Type="http://schemas.openxmlformats.org/officeDocument/2006/relationships/queryTable" Target="../queryTables/queryTable3696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2061" Type="http://schemas.openxmlformats.org/officeDocument/2006/relationships/queryTable" Target="../queryTables/queryTable2060.xml"/><Relationship Id="rId3112" Type="http://schemas.openxmlformats.org/officeDocument/2006/relationships/queryTable" Target="../queryTables/queryTable3111.xml"/><Relationship Id="rId3557" Type="http://schemas.openxmlformats.org/officeDocument/2006/relationships/queryTable" Target="../queryTables/queryTable3556.xml"/><Relationship Id="rId3764" Type="http://schemas.openxmlformats.org/officeDocument/2006/relationships/queryTable" Target="../queryTables/queryTable3763.xml"/><Relationship Id="rId3971" Type="http://schemas.openxmlformats.org/officeDocument/2006/relationships/queryTable" Target="../queryTables/queryTable397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2159" Type="http://schemas.openxmlformats.org/officeDocument/2006/relationships/queryTable" Target="../queryTables/queryTable2158.xml"/><Relationship Id="rId2366" Type="http://schemas.openxmlformats.org/officeDocument/2006/relationships/queryTable" Target="../queryTables/queryTable2365.xml"/><Relationship Id="rId2573" Type="http://schemas.openxmlformats.org/officeDocument/2006/relationships/queryTable" Target="../queryTables/queryTable2572.xml"/><Relationship Id="rId2780" Type="http://schemas.openxmlformats.org/officeDocument/2006/relationships/queryTable" Target="../queryTables/queryTable2779.xml"/><Relationship Id="rId3417" Type="http://schemas.openxmlformats.org/officeDocument/2006/relationships/queryTable" Target="../queryTables/queryTable3416.xml"/><Relationship Id="rId3624" Type="http://schemas.openxmlformats.org/officeDocument/2006/relationships/queryTable" Target="../queryTables/queryTable3623.xml"/><Relationship Id="rId3831" Type="http://schemas.openxmlformats.org/officeDocument/2006/relationships/queryTable" Target="../queryTables/queryTable3830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2019" Type="http://schemas.openxmlformats.org/officeDocument/2006/relationships/queryTable" Target="../queryTables/queryTable2018.xml"/><Relationship Id="rId2226" Type="http://schemas.openxmlformats.org/officeDocument/2006/relationships/queryTable" Target="../queryTables/queryTable2225.xml"/><Relationship Id="rId2433" Type="http://schemas.openxmlformats.org/officeDocument/2006/relationships/queryTable" Target="../queryTables/queryTable2432.xml"/><Relationship Id="rId2640" Type="http://schemas.openxmlformats.org/officeDocument/2006/relationships/queryTable" Target="../queryTables/queryTable2639.xml"/><Relationship Id="rId2878" Type="http://schemas.openxmlformats.org/officeDocument/2006/relationships/queryTable" Target="../queryTables/queryTable2877.xml"/><Relationship Id="rId3929" Type="http://schemas.openxmlformats.org/officeDocument/2006/relationships/queryTable" Target="../queryTables/queryTable3928.xml"/><Relationship Id="rId4093" Type="http://schemas.openxmlformats.org/officeDocument/2006/relationships/queryTable" Target="../queryTables/queryTable4092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1687" Type="http://schemas.openxmlformats.org/officeDocument/2006/relationships/queryTable" Target="../queryTables/queryTable1686.xml"/><Relationship Id="rId1894" Type="http://schemas.openxmlformats.org/officeDocument/2006/relationships/queryTable" Target="../queryTables/queryTable1893.xml"/><Relationship Id="rId2500" Type="http://schemas.openxmlformats.org/officeDocument/2006/relationships/queryTable" Target="../queryTables/queryTable2499.xml"/><Relationship Id="rId2738" Type="http://schemas.openxmlformats.org/officeDocument/2006/relationships/queryTable" Target="../queryTables/queryTable2737.xml"/><Relationship Id="rId2945" Type="http://schemas.openxmlformats.org/officeDocument/2006/relationships/queryTable" Target="../queryTables/queryTable2944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1547" Type="http://schemas.openxmlformats.org/officeDocument/2006/relationships/queryTable" Target="../queryTables/queryTable1546.xml"/><Relationship Id="rId1754" Type="http://schemas.openxmlformats.org/officeDocument/2006/relationships/queryTable" Target="../queryTables/queryTable1753.xml"/><Relationship Id="rId1961" Type="http://schemas.openxmlformats.org/officeDocument/2006/relationships/queryTable" Target="../queryTables/queryTable1960.xml"/><Relationship Id="rId2805" Type="http://schemas.openxmlformats.org/officeDocument/2006/relationships/queryTable" Target="../queryTables/queryTable2804.xml"/><Relationship Id="rId46" Type="http://schemas.openxmlformats.org/officeDocument/2006/relationships/queryTable" Target="../queryTables/queryTable45.xml"/><Relationship Id="rId1407" Type="http://schemas.openxmlformats.org/officeDocument/2006/relationships/queryTable" Target="../queryTables/queryTable1406.xml"/><Relationship Id="rId1614" Type="http://schemas.openxmlformats.org/officeDocument/2006/relationships/queryTable" Target="../queryTables/queryTable1613.xml"/><Relationship Id="rId1821" Type="http://schemas.openxmlformats.org/officeDocument/2006/relationships/queryTable" Target="../queryTables/queryTable1820.xml"/><Relationship Id="rId3067" Type="http://schemas.openxmlformats.org/officeDocument/2006/relationships/queryTable" Target="../queryTables/queryTable3066.xml"/><Relationship Id="rId3274" Type="http://schemas.openxmlformats.org/officeDocument/2006/relationships/queryTable" Target="../queryTables/queryTable3273.xml"/><Relationship Id="rId4020" Type="http://schemas.openxmlformats.org/officeDocument/2006/relationships/queryTable" Target="../queryTables/queryTable4019.xml"/><Relationship Id="rId195" Type="http://schemas.openxmlformats.org/officeDocument/2006/relationships/queryTable" Target="../queryTables/queryTable194.xml"/><Relationship Id="rId1919" Type="http://schemas.openxmlformats.org/officeDocument/2006/relationships/queryTable" Target="../queryTables/queryTable1918.xml"/><Relationship Id="rId3481" Type="http://schemas.openxmlformats.org/officeDocument/2006/relationships/queryTable" Target="../queryTables/queryTable3480.xml"/><Relationship Id="rId3579" Type="http://schemas.openxmlformats.org/officeDocument/2006/relationships/queryTable" Target="../queryTables/queryTable3578.xml"/><Relationship Id="rId3786" Type="http://schemas.openxmlformats.org/officeDocument/2006/relationships/queryTable" Target="../queryTables/queryTable3785.xml"/><Relationship Id="rId2083" Type="http://schemas.openxmlformats.org/officeDocument/2006/relationships/queryTable" Target="../queryTables/queryTable2082.xml"/><Relationship Id="rId2290" Type="http://schemas.openxmlformats.org/officeDocument/2006/relationships/queryTable" Target="../queryTables/queryTable2289.xml"/><Relationship Id="rId2388" Type="http://schemas.openxmlformats.org/officeDocument/2006/relationships/queryTable" Target="../queryTables/queryTable2387.xml"/><Relationship Id="rId2595" Type="http://schemas.openxmlformats.org/officeDocument/2006/relationships/queryTable" Target="../queryTables/queryTable2594.xml"/><Relationship Id="rId3134" Type="http://schemas.openxmlformats.org/officeDocument/2006/relationships/queryTable" Target="../queryTables/queryTable3133.xml"/><Relationship Id="rId3341" Type="http://schemas.openxmlformats.org/officeDocument/2006/relationships/queryTable" Target="../queryTables/queryTable3340.xml"/><Relationship Id="rId3439" Type="http://schemas.openxmlformats.org/officeDocument/2006/relationships/queryTable" Target="../queryTables/queryTable3438.xml"/><Relationship Id="rId3993" Type="http://schemas.openxmlformats.org/officeDocument/2006/relationships/queryTable" Target="../queryTables/queryTable3992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97" Type="http://schemas.openxmlformats.org/officeDocument/2006/relationships/queryTable" Target="../queryTables/queryTable1196.xml"/><Relationship Id="rId2150" Type="http://schemas.openxmlformats.org/officeDocument/2006/relationships/queryTable" Target="../queryTables/queryTable2149.xml"/><Relationship Id="rId2248" Type="http://schemas.openxmlformats.org/officeDocument/2006/relationships/queryTable" Target="../queryTables/queryTable2247.xml"/><Relationship Id="rId3201" Type="http://schemas.openxmlformats.org/officeDocument/2006/relationships/queryTable" Target="../queryTables/queryTable3200.xml"/><Relationship Id="rId3646" Type="http://schemas.openxmlformats.org/officeDocument/2006/relationships/queryTable" Target="../queryTables/queryTable3645.xml"/><Relationship Id="rId3853" Type="http://schemas.openxmlformats.org/officeDocument/2006/relationships/queryTable" Target="../queryTables/queryTable3852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2010" Type="http://schemas.openxmlformats.org/officeDocument/2006/relationships/queryTable" Target="../queryTables/queryTable2009.xml"/><Relationship Id="rId2455" Type="http://schemas.openxmlformats.org/officeDocument/2006/relationships/queryTable" Target="../queryTables/queryTable2454.xml"/><Relationship Id="rId2662" Type="http://schemas.openxmlformats.org/officeDocument/2006/relationships/queryTable" Target="../queryTables/queryTable2661.xml"/><Relationship Id="rId3506" Type="http://schemas.openxmlformats.org/officeDocument/2006/relationships/queryTable" Target="../queryTables/queryTable3505.xml"/><Relationship Id="rId3713" Type="http://schemas.openxmlformats.org/officeDocument/2006/relationships/queryTable" Target="../queryTables/queryTable3712.xml"/><Relationship Id="rId3920" Type="http://schemas.openxmlformats.org/officeDocument/2006/relationships/queryTable" Target="../queryTables/queryTable3919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1569" Type="http://schemas.openxmlformats.org/officeDocument/2006/relationships/queryTable" Target="../queryTables/queryTable1568.xml"/><Relationship Id="rId2108" Type="http://schemas.openxmlformats.org/officeDocument/2006/relationships/queryTable" Target="../queryTables/queryTable2107.xml"/><Relationship Id="rId2315" Type="http://schemas.openxmlformats.org/officeDocument/2006/relationships/queryTable" Target="../queryTables/queryTable2314.xml"/><Relationship Id="rId2522" Type="http://schemas.openxmlformats.org/officeDocument/2006/relationships/queryTable" Target="../queryTables/queryTable2521.xml"/><Relationship Id="rId2967" Type="http://schemas.openxmlformats.org/officeDocument/2006/relationships/queryTable" Target="../queryTables/queryTable2966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1776" Type="http://schemas.openxmlformats.org/officeDocument/2006/relationships/queryTable" Target="../queryTables/queryTable1775.xml"/><Relationship Id="rId1983" Type="http://schemas.openxmlformats.org/officeDocument/2006/relationships/queryTable" Target="../queryTables/queryTable1982.xml"/><Relationship Id="rId2827" Type="http://schemas.openxmlformats.org/officeDocument/2006/relationships/queryTable" Target="../queryTables/queryTable2826.xml"/><Relationship Id="rId4042" Type="http://schemas.openxmlformats.org/officeDocument/2006/relationships/queryTable" Target="../queryTables/queryTable4041.xml"/><Relationship Id="rId68" Type="http://schemas.openxmlformats.org/officeDocument/2006/relationships/queryTable" Target="../queryTables/queryTable67.xml"/><Relationship Id="rId1429" Type="http://schemas.openxmlformats.org/officeDocument/2006/relationships/queryTable" Target="../queryTables/queryTable1428.xml"/><Relationship Id="rId1636" Type="http://schemas.openxmlformats.org/officeDocument/2006/relationships/queryTable" Target="../queryTables/queryTable1635.xml"/><Relationship Id="rId1843" Type="http://schemas.openxmlformats.org/officeDocument/2006/relationships/queryTable" Target="../queryTables/queryTable1842.xml"/><Relationship Id="rId3089" Type="http://schemas.openxmlformats.org/officeDocument/2006/relationships/queryTable" Target="../queryTables/queryTable3088.xml"/><Relationship Id="rId3296" Type="http://schemas.openxmlformats.org/officeDocument/2006/relationships/queryTable" Target="../queryTables/queryTable3295.xml"/><Relationship Id="rId1703" Type="http://schemas.openxmlformats.org/officeDocument/2006/relationships/queryTable" Target="../queryTables/queryTable1702.xml"/><Relationship Id="rId1910" Type="http://schemas.openxmlformats.org/officeDocument/2006/relationships/queryTable" Target="../queryTables/queryTable1909.xml"/><Relationship Id="rId3156" Type="http://schemas.openxmlformats.org/officeDocument/2006/relationships/queryTable" Target="../queryTables/queryTable3155.xml"/><Relationship Id="rId3363" Type="http://schemas.openxmlformats.org/officeDocument/2006/relationships/queryTable" Target="../queryTables/queryTable3362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2172" Type="http://schemas.openxmlformats.org/officeDocument/2006/relationships/queryTable" Target="../queryTables/queryTable2171.xml"/><Relationship Id="rId3016" Type="http://schemas.openxmlformats.org/officeDocument/2006/relationships/queryTable" Target="../queryTables/queryTable3015.xml"/><Relationship Id="rId3223" Type="http://schemas.openxmlformats.org/officeDocument/2006/relationships/queryTable" Target="../queryTables/queryTable3222.xml"/><Relationship Id="rId3570" Type="http://schemas.openxmlformats.org/officeDocument/2006/relationships/queryTable" Target="../queryTables/queryTable3569.xml"/><Relationship Id="rId3668" Type="http://schemas.openxmlformats.org/officeDocument/2006/relationships/queryTable" Target="../queryTables/queryTable3667.xml"/><Relationship Id="rId3875" Type="http://schemas.openxmlformats.org/officeDocument/2006/relationships/queryTable" Target="../queryTables/queryTable3874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2477" Type="http://schemas.openxmlformats.org/officeDocument/2006/relationships/queryTable" Target="../queryTables/queryTable2476.xml"/><Relationship Id="rId2684" Type="http://schemas.openxmlformats.org/officeDocument/2006/relationships/queryTable" Target="../queryTables/queryTable2683.xml"/><Relationship Id="rId3430" Type="http://schemas.openxmlformats.org/officeDocument/2006/relationships/queryTable" Target="../queryTables/queryTable3429.xml"/><Relationship Id="rId3528" Type="http://schemas.openxmlformats.org/officeDocument/2006/relationships/queryTable" Target="../queryTables/queryTable3527.xml"/><Relationship Id="rId3735" Type="http://schemas.openxmlformats.org/officeDocument/2006/relationships/queryTable" Target="../queryTables/queryTable3734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2032" Type="http://schemas.openxmlformats.org/officeDocument/2006/relationships/queryTable" Target="../queryTables/queryTable2031.xml"/><Relationship Id="rId2337" Type="http://schemas.openxmlformats.org/officeDocument/2006/relationships/queryTable" Target="../queryTables/queryTable2336.xml"/><Relationship Id="rId2544" Type="http://schemas.openxmlformats.org/officeDocument/2006/relationships/queryTable" Target="../queryTables/queryTable2543.xml"/><Relationship Id="rId2891" Type="http://schemas.openxmlformats.org/officeDocument/2006/relationships/queryTable" Target="../queryTables/queryTable2890.xml"/><Relationship Id="rId2989" Type="http://schemas.openxmlformats.org/officeDocument/2006/relationships/queryTable" Target="../queryTables/queryTable2988.xml"/><Relationship Id="rId3942" Type="http://schemas.openxmlformats.org/officeDocument/2006/relationships/queryTable" Target="../queryTables/queryTable3941.xml"/><Relationship Id="rId211" Type="http://schemas.openxmlformats.org/officeDocument/2006/relationships/queryTable" Target="../queryTables/queryTable210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1798" Type="http://schemas.openxmlformats.org/officeDocument/2006/relationships/queryTable" Target="../queryTables/queryTable1797.xml"/><Relationship Id="rId2751" Type="http://schemas.openxmlformats.org/officeDocument/2006/relationships/queryTable" Target="../queryTables/queryTable2750.xml"/><Relationship Id="rId2849" Type="http://schemas.openxmlformats.org/officeDocument/2006/relationships/queryTable" Target="../queryTables/queryTable2848.xml"/><Relationship Id="rId3802" Type="http://schemas.openxmlformats.org/officeDocument/2006/relationships/queryTable" Target="../queryTables/queryTable3801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60" Type="http://schemas.openxmlformats.org/officeDocument/2006/relationships/queryTable" Target="../queryTables/queryTable1559.xml"/><Relationship Id="rId1658" Type="http://schemas.openxmlformats.org/officeDocument/2006/relationships/queryTable" Target="../queryTables/queryTable1657.xml"/><Relationship Id="rId1865" Type="http://schemas.openxmlformats.org/officeDocument/2006/relationships/queryTable" Target="../queryTables/queryTable1864.xml"/><Relationship Id="rId2404" Type="http://schemas.openxmlformats.org/officeDocument/2006/relationships/queryTable" Target="../queryTables/queryTable2403.xml"/><Relationship Id="rId2611" Type="http://schemas.openxmlformats.org/officeDocument/2006/relationships/queryTable" Target="../queryTables/queryTable2610.xml"/><Relationship Id="rId2709" Type="http://schemas.openxmlformats.org/officeDocument/2006/relationships/queryTable" Target="../queryTables/queryTable2708.xml"/><Relationship Id="rId4064" Type="http://schemas.openxmlformats.org/officeDocument/2006/relationships/queryTable" Target="../queryTables/queryTable4063.xml"/><Relationship Id="rId1213" Type="http://schemas.openxmlformats.org/officeDocument/2006/relationships/queryTable" Target="../queryTables/queryTable1212.xml"/><Relationship Id="rId1420" Type="http://schemas.openxmlformats.org/officeDocument/2006/relationships/queryTable" Target="../queryTables/queryTable1419.xml"/><Relationship Id="rId1518" Type="http://schemas.openxmlformats.org/officeDocument/2006/relationships/queryTable" Target="../queryTables/queryTable1517.xml"/><Relationship Id="rId2916" Type="http://schemas.openxmlformats.org/officeDocument/2006/relationships/queryTable" Target="../queryTables/queryTable2915.xml"/><Relationship Id="rId3080" Type="http://schemas.openxmlformats.org/officeDocument/2006/relationships/queryTable" Target="../queryTables/queryTable3079.xml"/><Relationship Id="rId1725" Type="http://schemas.openxmlformats.org/officeDocument/2006/relationships/queryTable" Target="../queryTables/queryTable1724.xml"/><Relationship Id="rId1932" Type="http://schemas.openxmlformats.org/officeDocument/2006/relationships/queryTable" Target="../queryTables/queryTable1931.xml"/><Relationship Id="rId3178" Type="http://schemas.openxmlformats.org/officeDocument/2006/relationships/queryTable" Target="../queryTables/queryTable3177.xml"/><Relationship Id="rId3385" Type="http://schemas.openxmlformats.org/officeDocument/2006/relationships/queryTable" Target="../queryTables/queryTable3384.xml"/><Relationship Id="rId3592" Type="http://schemas.openxmlformats.org/officeDocument/2006/relationships/queryTable" Target="../queryTables/queryTable3591.xml"/><Relationship Id="rId17" Type="http://schemas.openxmlformats.org/officeDocument/2006/relationships/queryTable" Target="../queryTables/queryTable16.xml"/><Relationship Id="rId2194" Type="http://schemas.openxmlformats.org/officeDocument/2006/relationships/queryTable" Target="../queryTables/queryTable2193.xml"/><Relationship Id="rId3038" Type="http://schemas.openxmlformats.org/officeDocument/2006/relationships/queryTable" Target="../queryTables/queryTable3037.xml"/><Relationship Id="rId3245" Type="http://schemas.openxmlformats.org/officeDocument/2006/relationships/queryTable" Target="../queryTables/queryTable3244.xml"/><Relationship Id="rId3452" Type="http://schemas.openxmlformats.org/officeDocument/2006/relationships/queryTable" Target="../queryTables/queryTable3451.xml"/><Relationship Id="rId3897" Type="http://schemas.openxmlformats.org/officeDocument/2006/relationships/queryTable" Target="../queryTables/queryTable3896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2054" Type="http://schemas.openxmlformats.org/officeDocument/2006/relationships/queryTable" Target="../queryTables/queryTable2053.xml"/><Relationship Id="rId2261" Type="http://schemas.openxmlformats.org/officeDocument/2006/relationships/queryTable" Target="../queryTables/queryTable2260.xml"/><Relationship Id="rId2499" Type="http://schemas.openxmlformats.org/officeDocument/2006/relationships/queryTable" Target="../queryTables/queryTable2498.xml"/><Relationship Id="rId3105" Type="http://schemas.openxmlformats.org/officeDocument/2006/relationships/queryTable" Target="../queryTables/queryTable3104.xml"/><Relationship Id="rId3312" Type="http://schemas.openxmlformats.org/officeDocument/2006/relationships/queryTable" Target="../queryTables/queryTable3311.xml"/><Relationship Id="rId3757" Type="http://schemas.openxmlformats.org/officeDocument/2006/relationships/queryTable" Target="../queryTables/queryTable3756.xml"/><Relationship Id="rId3964" Type="http://schemas.openxmlformats.org/officeDocument/2006/relationships/queryTable" Target="../queryTables/queryTable3963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2121" Type="http://schemas.openxmlformats.org/officeDocument/2006/relationships/queryTable" Target="../queryTables/queryTable2120.xml"/><Relationship Id="rId2359" Type="http://schemas.openxmlformats.org/officeDocument/2006/relationships/queryTable" Target="../queryTables/queryTable2358.xml"/><Relationship Id="rId2566" Type="http://schemas.openxmlformats.org/officeDocument/2006/relationships/queryTable" Target="../queryTables/queryTable2565.xml"/><Relationship Id="rId2773" Type="http://schemas.openxmlformats.org/officeDocument/2006/relationships/queryTable" Target="../queryTables/queryTable2772.xml"/><Relationship Id="rId2980" Type="http://schemas.openxmlformats.org/officeDocument/2006/relationships/queryTable" Target="../queryTables/queryTable2979.xml"/><Relationship Id="rId3617" Type="http://schemas.openxmlformats.org/officeDocument/2006/relationships/queryTable" Target="../queryTables/queryTable3616.xml"/><Relationship Id="rId3824" Type="http://schemas.openxmlformats.org/officeDocument/2006/relationships/queryTable" Target="../queryTables/queryTable3823.xml"/><Relationship Id="rId300" Type="http://schemas.openxmlformats.org/officeDocument/2006/relationships/queryTable" Target="../queryTables/queryTable29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1582" Type="http://schemas.openxmlformats.org/officeDocument/2006/relationships/queryTable" Target="../queryTables/queryTable1581.xml"/><Relationship Id="rId2219" Type="http://schemas.openxmlformats.org/officeDocument/2006/relationships/queryTable" Target="../queryTables/queryTable2218.xml"/><Relationship Id="rId2426" Type="http://schemas.openxmlformats.org/officeDocument/2006/relationships/queryTable" Target="../queryTables/queryTable2425.xml"/><Relationship Id="rId2633" Type="http://schemas.openxmlformats.org/officeDocument/2006/relationships/queryTable" Target="../queryTables/queryTable2632.xml"/><Relationship Id="rId4086" Type="http://schemas.openxmlformats.org/officeDocument/2006/relationships/queryTable" Target="../queryTables/queryTable4085.xml"/><Relationship Id="rId81" Type="http://schemas.openxmlformats.org/officeDocument/2006/relationships/queryTable" Target="../queryTables/queryTable8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1887" Type="http://schemas.openxmlformats.org/officeDocument/2006/relationships/queryTable" Target="../queryTables/queryTable1886.xml"/><Relationship Id="rId2840" Type="http://schemas.openxmlformats.org/officeDocument/2006/relationships/queryTable" Target="../queryTables/queryTable2839.xml"/><Relationship Id="rId2938" Type="http://schemas.openxmlformats.org/officeDocument/2006/relationships/queryTable" Target="../queryTables/queryTable2937.xml"/><Relationship Id="rId1302" Type="http://schemas.openxmlformats.org/officeDocument/2006/relationships/queryTable" Target="../queryTables/queryTable1301.xml"/><Relationship Id="rId1747" Type="http://schemas.openxmlformats.org/officeDocument/2006/relationships/queryTable" Target="../queryTables/queryTable1746.xml"/><Relationship Id="rId1954" Type="http://schemas.openxmlformats.org/officeDocument/2006/relationships/queryTable" Target="../queryTables/queryTable1953.xml"/><Relationship Id="rId2700" Type="http://schemas.openxmlformats.org/officeDocument/2006/relationships/queryTable" Target="../queryTables/queryTable2699.xml"/><Relationship Id="rId39" Type="http://schemas.openxmlformats.org/officeDocument/2006/relationships/queryTable" Target="../queryTables/queryTable38.xml"/><Relationship Id="rId1607" Type="http://schemas.openxmlformats.org/officeDocument/2006/relationships/queryTable" Target="../queryTables/queryTable1606.xml"/><Relationship Id="rId1814" Type="http://schemas.openxmlformats.org/officeDocument/2006/relationships/queryTable" Target="../queryTables/queryTable1813.xml"/><Relationship Id="rId3267" Type="http://schemas.openxmlformats.org/officeDocument/2006/relationships/queryTable" Target="../queryTables/queryTable3266.xml"/><Relationship Id="rId4013" Type="http://schemas.openxmlformats.org/officeDocument/2006/relationships/queryTable" Target="../queryTables/queryTable4012.xml"/><Relationship Id="rId188" Type="http://schemas.openxmlformats.org/officeDocument/2006/relationships/queryTable" Target="../queryTables/queryTable187.xml"/><Relationship Id="rId395" Type="http://schemas.openxmlformats.org/officeDocument/2006/relationships/queryTable" Target="../queryTables/queryTable394.xml"/><Relationship Id="rId2076" Type="http://schemas.openxmlformats.org/officeDocument/2006/relationships/queryTable" Target="../queryTables/queryTable2075.xml"/><Relationship Id="rId3474" Type="http://schemas.openxmlformats.org/officeDocument/2006/relationships/queryTable" Target="../queryTables/queryTable3473.xml"/><Relationship Id="rId3681" Type="http://schemas.openxmlformats.org/officeDocument/2006/relationships/queryTable" Target="../queryTables/queryTable3680.xml"/><Relationship Id="rId3779" Type="http://schemas.openxmlformats.org/officeDocument/2006/relationships/queryTable" Target="../queryTables/queryTable3778.xml"/><Relationship Id="rId2283" Type="http://schemas.openxmlformats.org/officeDocument/2006/relationships/queryTable" Target="../queryTables/queryTable2282.xml"/><Relationship Id="rId2490" Type="http://schemas.openxmlformats.org/officeDocument/2006/relationships/queryTable" Target="../queryTables/queryTable2489.xml"/><Relationship Id="rId2588" Type="http://schemas.openxmlformats.org/officeDocument/2006/relationships/queryTable" Target="../queryTables/queryTable2587.xml"/><Relationship Id="rId3127" Type="http://schemas.openxmlformats.org/officeDocument/2006/relationships/queryTable" Target="../queryTables/queryTable3126.xml"/><Relationship Id="rId3334" Type="http://schemas.openxmlformats.org/officeDocument/2006/relationships/queryTable" Target="../queryTables/queryTable3333.xml"/><Relationship Id="rId3541" Type="http://schemas.openxmlformats.org/officeDocument/2006/relationships/queryTable" Target="../queryTables/queryTable3540.xml"/><Relationship Id="rId3986" Type="http://schemas.openxmlformats.org/officeDocument/2006/relationships/queryTable" Target="../queryTables/queryTable3985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1397" Type="http://schemas.openxmlformats.org/officeDocument/2006/relationships/queryTable" Target="../queryTables/queryTable1396.xml"/><Relationship Id="rId2143" Type="http://schemas.openxmlformats.org/officeDocument/2006/relationships/queryTable" Target="../queryTables/queryTable2142.xml"/><Relationship Id="rId2350" Type="http://schemas.openxmlformats.org/officeDocument/2006/relationships/queryTable" Target="../queryTables/queryTable2349.xml"/><Relationship Id="rId2795" Type="http://schemas.openxmlformats.org/officeDocument/2006/relationships/queryTable" Target="../queryTables/queryTable2794.xml"/><Relationship Id="rId3401" Type="http://schemas.openxmlformats.org/officeDocument/2006/relationships/queryTable" Target="../queryTables/queryTable3400.xml"/><Relationship Id="rId3639" Type="http://schemas.openxmlformats.org/officeDocument/2006/relationships/queryTable" Target="../queryTables/queryTable3638.xml"/><Relationship Id="rId3846" Type="http://schemas.openxmlformats.org/officeDocument/2006/relationships/queryTable" Target="../queryTables/queryTable3845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2003" Type="http://schemas.openxmlformats.org/officeDocument/2006/relationships/queryTable" Target="../queryTables/queryTable2002.xml"/><Relationship Id="rId2210" Type="http://schemas.openxmlformats.org/officeDocument/2006/relationships/queryTable" Target="../queryTables/queryTable2209.xml"/><Relationship Id="rId2448" Type="http://schemas.openxmlformats.org/officeDocument/2006/relationships/queryTable" Target="../queryTables/queryTable2447.xml"/><Relationship Id="rId2655" Type="http://schemas.openxmlformats.org/officeDocument/2006/relationships/queryTable" Target="../queryTables/queryTable2654.xml"/><Relationship Id="rId2862" Type="http://schemas.openxmlformats.org/officeDocument/2006/relationships/queryTable" Target="../queryTables/queryTable2861.xml"/><Relationship Id="rId3706" Type="http://schemas.openxmlformats.org/officeDocument/2006/relationships/queryTable" Target="../queryTables/queryTable3705.xml"/><Relationship Id="rId3913" Type="http://schemas.openxmlformats.org/officeDocument/2006/relationships/queryTable" Target="../queryTables/queryTable3912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1671" Type="http://schemas.openxmlformats.org/officeDocument/2006/relationships/queryTable" Target="../queryTables/queryTable1670.xml"/><Relationship Id="rId2308" Type="http://schemas.openxmlformats.org/officeDocument/2006/relationships/queryTable" Target="../queryTables/queryTable2307.xml"/><Relationship Id="rId2515" Type="http://schemas.openxmlformats.org/officeDocument/2006/relationships/queryTable" Target="../queryTables/queryTable2514.xml"/><Relationship Id="rId2722" Type="http://schemas.openxmlformats.org/officeDocument/2006/relationships/queryTable" Target="../queryTables/queryTable2721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1531" Type="http://schemas.openxmlformats.org/officeDocument/2006/relationships/queryTable" Target="../queryTables/queryTable1530.xml"/><Relationship Id="rId1769" Type="http://schemas.openxmlformats.org/officeDocument/2006/relationships/queryTable" Target="../queryTables/queryTable1768.xml"/><Relationship Id="rId1976" Type="http://schemas.openxmlformats.org/officeDocument/2006/relationships/queryTable" Target="../queryTables/queryTable1975.xml"/><Relationship Id="rId3191" Type="http://schemas.openxmlformats.org/officeDocument/2006/relationships/queryTable" Target="../queryTables/queryTable3190.xml"/><Relationship Id="rId4035" Type="http://schemas.openxmlformats.org/officeDocument/2006/relationships/queryTable" Target="../queryTables/queryTable4034.xml"/><Relationship Id="rId30" Type="http://schemas.openxmlformats.org/officeDocument/2006/relationships/queryTable" Target="../queryTables/queryTable29.xml"/><Relationship Id="rId1629" Type="http://schemas.openxmlformats.org/officeDocument/2006/relationships/queryTable" Target="../queryTables/queryTable1628.xml"/><Relationship Id="rId1836" Type="http://schemas.openxmlformats.org/officeDocument/2006/relationships/queryTable" Target="../queryTables/queryTable1835.xml"/><Relationship Id="rId3289" Type="http://schemas.openxmlformats.org/officeDocument/2006/relationships/queryTable" Target="../queryTables/queryTable3288.xml"/><Relationship Id="rId3496" Type="http://schemas.openxmlformats.org/officeDocument/2006/relationships/queryTable" Target="../queryTables/queryTable3495.xml"/><Relationship Id="rId1903" Type="http://schemas.openxmlformats.org/officeDocument/2006/relationships/queryTable" Target="../queryTables/queryTable1902.xml"/><Relationship Id="rId2098" Type="http://schemas.openxmlformats.org/officeDocument/2006/relationships/queryTable" Target="../queryTables/queryTable2097.xml"/><Relationship Id="rId3051" Type="http://schemas.openxmlformats.org/officeDocument/2006/relationships/queryTable" Target="../queryTables/queryTable3050.xml"/><Relationship Id="rId3149" Type="http://schemas.openxmlformats.org/officeDocument/2006/relationships/queryTable" Target="../queryTables/queryTable3148.xml"/><Relationship Id="rId3356" Type="http://schemas.openxmlformats.org/officeDocument/2006/relationships/queryTable" Target="../queryTables/queryTable3355.xml"/><Relationship Id="rId3563" Type="http://schemas.openxmlformats.org/officeDocument/2006/relationships/queryTable" Target="../queryTables/queryTable3562.xml"/><Relationship Id="rId4102" Type="http://schemas.openxmlformats.org/officeDocument/2006/relationships/queryTable" Target="../queryTables/queryTable4101.xml"/><Relationship Id="rId277" Type="http://schemas.openxmlformats.org/officeDocument/2006/relationships/queryTable" Target="../queryTables/queryTable276.xml"/><Relationship Id="rId484" Type="http://schemas.openxmlformats.org/officeDocument/2006/relationships/queryTable" Target="../queryTables/queryTable483.xml"/><Relationship Id="rId2165" Type="http://schemas.openxmlformats.org/officeDocument/2006/relationships/queryTable" Target="../queryTables/queryTable2164.xml"/><Relationship Id="rId3009" Type="http://schemas.openxmlformats.org/officeDocument/2006/relationships/queryTable" Target="../queryTables/queryTable3008.xml"/><Relationship Id="rId3216" Type="http://schemas.openxmlformats.org/officeDocument/2006/relationships/queryTable" Target="../queryTables/queryTable3215.xml"/><Relationship Id="rId3770" Type="http://schemas.openxmlformats.org/officeDocument/2006/relationships/queryTable" Target="../queryTables/queryTable3769.xml"/><Relationship Id="rId3868" Type="http://schemas.openxmlformats.org/officeDocument/2006/relationships/queryTable" Target="../queryTables/queryTable3867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89" Type="http://schemas.openxmlformats.org/officeDocument/2006/relationships/queryTable" Target="../queryTables/queryTable788.xml"/><Relationship Id="rId996" Type="http://schemas.openxmlformats.org/officeDocument/2006/relationships/queryTable" Target="../queryTables/queryTable995.xml"/><Relationship Id="rId2025" Type="http://schemas.openxmlformats.org/officeDocument/2006/relationships/queryTable" Target="../queryTables/queryTable2024.xml"/><Relationship Id="rId2372" Type="http://schemas.openxmlformats.org/officeDocument/2006/relationships/queryTable" Target="../queryTables/queryTable2371.xml"/><Relationship Id="rId2677" Type="http://schemas.openxmlformats.org/officeDocument/2006/relationships/queryTable" Target="../queryTables/queryTable2676.xml"/><Relationship Id="rId2884" Type="http://schemas.openxmlformats.org/officeDocument/2006/relationships/queryTable" Target="../queryTables/queryTable2883.xml"/><Relationship Id="rId3423" Type="http://schemas.openxmlformats.org/officeDocument/2006/relationships/queryTable" Target="../queryTables/queryTable3422.xml"/><Relationship Id="rId3630" Type="http://schemas.openxmlformats.org/officeDocument/2006/relationships/queryTable" Target="../queryTables/queryTable3629.xml"/><Relationship Id="rId3728" Type="http://schemas.openxmlformats.org/officeDocument/2006/relationships/queryTable" Target="../queryTables/queryTable3727.xml"/><Relationship Id="rId551" Type="http://schemas.openxmlformats.org/officeDocument/2006/relationships/queryTable" Target="../queryTables/queryTable55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79" Type="http://schemas.openxmlformats.org/officeDocument/2006/relationships/queryTable" Target="../queryTables/queryTable1278.xml"/><Relationship Id="rId1486" Type="http://schemas.openxmlformats.org/officeDocument/2006/relationships/queryTable" Target="../queryTables/queryTable1485.xml"/><Relationship Id="rId2232" Type="http://schemas.openxmlformats.org/officeDocument/2006/relationships/queryTable" Target="../queryTables/queryTable2231.xml"/><Relationship Id="rId2537" Type="http://schemas.openxmlformats.org/officeDocument/2006/relationships/queryTable" Target="../queryTables/queryTable2536.xml"/><Relationship Id="rId3935" Type="http://schemas.openxmlformats.org/officeDocument/2006/relationships/queryTable" Target="../queryTables/queryTable3934.xml"/><Relationship Id="rId204" Type="http://schemas.openxmlformats.org/officeDocument/2006/relationships/queryTable" Target="../queryTables/queryTable203.xml"/><Relationship Id="rId411" Type="http://schemas.openxmlformats.org/officeDocument/2006/relationships/queryTable" Target="../queryTables/queryTable410.xml"/><Relationship Id="rId509" Type="http://schemas.openxmlformats.org/officeDocument/2006/relationships/queryTable" Target="../queryTables/queryTable508.xml"/><Relationship Id="rId1041" Type="http://schemas.openxmlformats.org/officeDocument/2006/relationships/queryTable" Target="../queryTables/queryTable1040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1693" Type="http://schemas.openxmlformats.org/officeDocument/2006/relationships/queryTable" Target="../queryTables/queryTable1692.xml"/><Relationship Id="rId1998" Type="http://schemas.openxmlformats.org/officeDocument/2006/relationships/queryTable" Target="../queryTables/queryTable1997.xml"/><Relationship Id="rId2744" Type="http://schemas.openxmlformats.org/officeDocument/2006/relationships/queryTable" Target="../queryTables/queryTable2743.xml"/><Relationship Id="rId2951" Type="http://schemas.openxmlformats.org/officeDocument/2006/relationships/queryTable" Target="../queryTables/queryTable2950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1553" Type="http://schemas.openxmlformats.org/officeDocument/2006/relationships/queryTable" Target="../queryTables/queryTable1552.xml"/><Relationship Id="rId1760" Type="http://schemas.openxmlformats.org/officeDocument/2006/relationships/queryTable" Target="../queryTables/queryTable1759.xml"/><Relationship Id="rId1858" Type="http://schemas.openxmlformats.org/officeDocument/2006/relationships/queryTable" Target="../queryTables/queryTable1857.xml"/><Relationship Id="rId2604" Type="http://schemas.openxmlformats.org/officeDocument/2006/relationships/queryTable" Target="../queryTables/queryTable2603.xml"/><Relationship Id="rId2811" Type="http://schemas.openxmlformats.org/officeDocument/2006/relationships/queryTable" Target="../queryTables/queryTable2810.xml"/><Relationship Id="rId4057" Type="http://schemas.openxmlformats.org/officeDocument/2006/relationships/queryTable" Target="../queryTables/queryTable4056.xml"/><Relationship Id="rId52" Type="http://schemas.openxmlformats.org/officeDocument/2006/relationships/queryTable" Target="../queryTables/queryTable5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1620" Type="http://schemas.openxmlformats.org/officeDocument/2006/relationships/queryTable" Target="../queryTables/queryTable1619.xml"/><Relationship Id="rId2909" Type="http://schemas.openxmlformats.org/officeDocument/2006/relationships/queryTable" Target="../queryTables/queryTable2908.xml"/><Relationship Id="rId3073" Type="http://schemas.openxmlformats.org/officeDocument/2006/relationships/queryTable" Target="../queryTables/queryTable3072.xml"/><Relationship Id="rId3280" Type="http://schemas.openxmlformats.org/officeDocument/2006/relationships/queryTable" Target="../queryTables/queryTable3279.xml"/><Relationship Id="rId1718" Type="http://schemas.openxmlformats.org/officeDocument/2006/relationships/queryTable" Target="../queryTables/queryTable1717.xml"/><Relationship Id="rId1925" Type="http://schemas.openxmlformats.org/officeDocument/2006/relationships/queryTable" Target="../queryTables/queryTable1924.xml"/><Relationship Id="rId3140" Type="http://schemas.openxmlformats.org/officeDocument/2006/relationships/queryTable" Target="../queryTables/queryTable3139.xml"/><Relationship Id="rId3378" Type="http://schemas.openxmlformats.org/officeDocument/2006/relationships/queryTable" Target="../queryTables/queryTable3377.xml"/><Relationship Id="rId3585" Type="http://schemas.openxmlformats.org/officeDocument/2006/relationships/queryTable" Target="../queryTables/queryTable3584.xml"/><Relationship Id="rId3792" Type="http://schemas.openxmlformats.org/officeDocument/2006/relationships/queryTable" Target="../queryTables/queryTable3791.xml"/><Relationship Id="rId299" Type="http://schemas.openxmlformats.org/officeDocument/2006/relationships/queryTable" Target="../queryTables/queryTable298.xml"/><Relationship Id="rId2187" Type="http://schemas.openxmlformats.org/officeDocument/2006/relationships/queryTable" Target="../queryTables/queryTable2186.xml"/><Relationship Id="rId2394" Type="http://schemas.openxmlformats.org/officeDocument/2006/relationships/queryTable" Target="../queryTables/queryTable2393.xml"/><Relationship Id="rId3238" Type="http://schemas.openxmlformats.org/officeDocument/2006/relationships/queryTable" Target="../queryTables/queryTable3237.xml"/><Relationship Id="rId3445" Type="http://schemas.openxmlformats.org/officeDocument/2006/relationships/queryTable" Target="../queryTables/queryTable3444.xml"/><Relationship Id="rId3652" Type="http://schemas.openxmlformats.org/officeDocument/2006/relationships/queryTable" Target="../queryTables/queryTable3651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047" Type="http://schemas.openxmlformats.org/officeDocument/2006/relationships/queryTable" Target="../queryTables/queryTable2046.xml"/><Relationship Id="rId2254" Type="http://schemas.openxmlformats.org/officeDocument/2006/relationships/queryTable" Target="../queryTables/queryTable2253.xml"/><Relationship Id="rId2461" Type="http://schemas.openxmlformats.org/officeDocument/2006/relationships/queryTable" Target="../queryTables/queryTable2460.xml"/><Relationship Id="rId2699" Type="http://schemas.openxmlformats.org/officeDocument/2006/relationships/queryTable" Target="../queryTables/queryTable2698.xml"/><Relationship Id="rId3000" Type="http://schemas.openxmlformats.org/officeDocument/2006/relationships/queryTable" Target="../queryTables/queryTable2999.xml"/><Relationship Id="rId3305" Type="http://schemas.openxmlformats.org/officeDocument/2006/relationships/queryTable" Target="../queryTables/queryTable3304.xml"/><Relationship Id="rId3512" Type="http://schemas.openxmlformats.org/officeDocument/2006/relationships/queryTable" Target="../queryTables/queryTable3511.xml"/><Relationship Id="rId3957" Type="http://schemas.openxmlformats.org/officeDocument/2006/relationships/queryTable" Target="../queryTables/queryTable3956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2114" Type="http://schemas.openxmlformats.org/officeDocument/2006/relationships/queryTable" Target="../queryTables/queryTable2113.xml"/><Relationship Id="rId2559" Type="http://schemas.openxmlformats.org/officeDocument/2006/relationships/queryTable" Target="../queryTables/queryTable2558.xml"/><Relationship Id="rId2766" Type="http://schemas.openxmlformats.org/officeDocument/2006/relationships/queryTable" Target="../queryTables/queryTable2765.xml"/><Relationship Id="rId2973" Type="http://schemas.openxmlformats.org/officeDocument/2006/relationships/queryTable" Target="../queryTables/queryTable2972.xml"/><Relationship Id="rId3817" Type="http://schemas.openxmlformats.org/officeDocument/2006/relationships/queryTable" Target="../queryTables/queryTable3816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1575" Type="http://schemas.openxmlformats.org/officeDocument/2006/relationships/queryTable" Target="../queryTables/queryTable1574.xml"/><Relationship Id="rId1782" Type="http://schemas.openxmlformats.org/officeDocument/2006/relationships/queryTable" Target="../queryTables/queryTable1781.xml"/><Relationship Id="rId2321" Type="http://schemas.openxmlformats.org/officeDocument/2006/relationships/queryTable" Target="../queryTables/queryTable2320.xml"/><Relationship Id="rId2419" Type="http://schemas.openxmlformats.org/officeDocument/2006/relationships/queryTable" Target="../queryTables/queryTable2418.xml"/><Relationship Id="rId2626" Type="http://schemas.openxmlformats.org/officeDocument/2006/relationships/queryTable" Target="../queryTables/queryTable2625.xml"/><Relationship Id="rId2833" Type="http://schemas.openxmlformats.org/officeDocument/2006/relationships/queryTable" Target="../queryTables/queryTable2832.xml"/><Relationship Id="rId4079" Type="http://schemas.openxmlformats.org/officeDocument/2006/relationships/queryTable" Target="../queryTables/queryTable4078.xml"/><Relationship Id="rId74" Type="http://schemas.openxmlformats.org/officeDocument/2006/relationships/queryTable" Target="../queryTables/queryTable73.xml"/><Relationship Id="rId500" Type="http://schemas.openxmlformats.org/officeDocument/2006/relationships/queryTable" Target="../queryTables/queryTable499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1642" Type="http://schemas.openxmlformats.org/officeDocument/2006/relationships/queryTable" Target="../queryTables/queryTable1641.xml"/><Relationship Id="rId1947" Type="http://schemas.openxmlformats.org/officeDocument/2006/relationships/queryTable" Target="../queryTables/queryTable1946.xml"/><Relationship Id="rId2900" Type="http://schemas.openxmlformats.org/officeDocument/2006/relationships/queryTable" Target="../queryTables/queryTable2899.xml"/><Relationship Id="rId3095" Type="http://schemas.openxmlformats.org/officeDocument/2006/relationships/queryTable" Target="../queryTables/queryTable3094.xml"/><Relationship Id="rId1502" Type="http://schemas.openxmlformats.org/officeDocument/2006/relationships/queryTable" Target="../queryTables/queryTable1501.xml"/><Relationship Id="rId1807" Type="http://schemas.openxmlformats.org/officeDocument/2006/relationships/queryTable" Target="../queryTables/queryTable1806.xml"/><Relationship Id="rId3162" Type="http://schemas.openxmlformats.org/officeDocument/2006/relationships/queryTable" Target="../queryTables/queryTable3161.xml"/><Relationship Id="rId4006" Type="http://schemas.openxmlformats.org/officeDocument/2006/relationships/queryTable" Target="../queryTables/queryTable4005.xml"/><Relationship Id="rId290" Type="http://schemas.openxmlformats.org/officeDocument/2006/relationships/queryTable" Target="../queryTables/queryTable289.xml"/><Relationship Id="rId388" Type="http://schemas.openxmlformats.org/officeDocument/2006/relationships/queryTable" Target="../queryTables/queryTable387.xml"/><Relationship Id="rId2069" Type="http://schemas.openxmlformats.org/officeDocument/2006/relationships/queryTable" Target="../queryTables/queryTable2068.xml"/><Relationship Id="rId3022" Type="http://schemas.openxmlformats.org/officeDocument/2006/relationships/queryTable" Target="../queryTables/queryTable3021.xml"/><Relationship Id="rId3467" Type="http://schemas.openxmlformats.org/officeDocument/2006/relationships/queryTable" Target="../queryTables/queryTable3466.xml"/><Relationship Id="rId3674" Type="http://schemas.openxmlformats.org/officeDocument/2006/relationships/queryTable" Target="../queryTables/queryTable3673.xml"/><Relationship Id="rId3881" Type="http://schemas.openxmlformats.org/officeDocument/2006/relationships/queryTable" Target="../queryTables/queryTable3880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2276" Type="http://schemas.openxmlformats.org/officeDocument/2006/relationships/queryTable" Target="../queryTables/queryTable2275.xml"/><Relationship Id="rId2483" Type="http://schemas.openxmlformats.org/officeDocument/2006/relationships/queryTable" Target="../queryTables/queryTable2482.xml"/><Relationship Id="rId2690" Type="http://schemas.openxmlformats.org/officeDocument/2006/relationships/queryTable" Target="../queryTables/queryTable2689.xml"/><Relationship Id="rId3327" Type="http://schemas.openxmlformats.org/officeDocument/2006/relationships/queryTable" Target="../queryTables/queryTable3326.xml"/><Relationship Id="rId3534" Type="http://schemas.openxmlformats.org/officeDocument/2006/relationships/queryTable" Target="../queryTables/queryTable3533.xml"/><Relationship Id="rId3741" Type="http://schemas.openxmlformats.org/officeDocument/2006/relationships/queryTable" Target="../queryTables/queryTable3740.xml"/><Relationship Id="rId3979" Type="http://schemas.openxmlformats.org/officeDocument/2006/relationships/queryTable" Target="../queryTables/queryTable3978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2136" Type="http://schemas.openxmlformats.org/officeDocument/2006/relationships/queryTable" Target="../queryTables/queryTable2135.xml"/><Relationship Id="rId2343" Type="http://schemas.openxmlformats.org/officeDocument/2006/relationships/queryTable" Target="../queryTables/queryTable2342.xml"/><Relationship Id="rId2550" Type="http://schemas.openxmlformats.org/officeDocument/2006/relationships/queryTable" Target="../queryTables/queryTable2549.xml"/><Relationship Id="rId2788" Type="http://schemas.openxmlformats.org/officeDocument/2006/relationships/queryTable" Target="../queryTables/queryTable2787.xml"/><Relationship Id="rId2995" Type="http://schemas.openxmlformats.org/officeDocument/2006/relationships/queryTable" Target="../queryTables/queryTable2994.xml"/><Relationship Id="rId3601" Type="http://schemas.openxmlformats.org/officeDocument/2006/relationships/queryTable" Target="../queryTables/queryTable3600.xml"/><Relationship Id="rId3839" Type="http://schemas.openxmlformats.org/officeDocument/2006/relationships/queryTable" Target="../queryTables/queryTable3838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1597" Type="http://schemas.openxmlformats.org/officeDocument/2006/relationships/queryTable" Target="../queryTables/queryTable1596.xml"/><Relationship Id="rId2203" Type="http://schemas.openxmlformats.org/officeDocument/2006/relationships/queryTable" Target="../queryTables/queryTable2202.xml"/><Relationship Id="rId2410" Type="http://schemas.openxmlformats.org/officeDocument/2006/relationships/queryTable" Target="../queryTables/queryTable2409.xml"/><Relationship Id="rId2648" Type="http://schemas.openxmlformats.org/officeDocument/2006/relationships/queryTable" Target="../queryTables/queryTable2647.xml"/><Relationship Id="rId2855" Type="http://schemas.openxmlformats.org/officeDocument/2006/relationships/queryTable" Target="../queryTables/queryTable2854.xml"/><Relationship Id="rId3906" Type="http://schemas.openxmlformats.org/officeDocument/2006/relationships/queryTable" Target="../queryTables/queryTable3905.xml"/><Relationship Id="rId96" Type="http://schemas.openxmlformats.org/officeDocument/2006/relationships/queryTable" Target="../queryTables/queryTable95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1457" Type="http://schemas.openxmlformats.org/officeDocument/2006/relationships/queryTable" Target="../queryTables/queryTable1456.xml"/><Relationship Id="rId1664" Type="http://schemas.openxmlformats.org/officeDocument/2006/relationships/queryTable" Target="../queryTables/queryTable1663.xml"/><Relationship Id="rId1871" Type="http://schemas.openxmlformats.org/officeDocument/2006/relationships/queryTable" Target="../queryTables/queryTable1870.xml"/><Relationship Id="rId2508" Type="http://schemas.openxmlformats.org/officeDocument/2006/relationships/queryTable" Target="../queryTables/queryTable2507.xml"/><Relationship Id="rId2715" Type="http://schemas.openxmlformats.org/officeDocument/2006/relationships/queryTable" Target="../queryTables/queryTable2714.xml"/><Relationship Id="rId2922" Type="http://schemas.openxmlformats.org/officeDocument/2006/relationships/queryTable" Target="../queryTables/queryTable2921.xml"/><Relationship Id="rId4070" Type="http://schemas.openxmlformats.org/officeDocument/2006/relationships/queryTable" Target="../queryTables/queryTable4069.xml"/><Relationship Id="rId1317" Type="http://schemas.openxmlformats.org/officeDocument/2006/relationships/queryTable" Target="../queryTables/queryTable1316.xml"/><Relationship Id="rId1524" Type="http://schemas.openxmlformats.org/officeDocument/2006/relationships/queryTable" Target="../queryTables/queryTable1523.xml"/><Relationship Id="rId1731" Type="http://schemas.openxmlformats.org/officeDocument/2006/relationships/queryTable" Target="../queryTables/queryTable1730.xml"/><Relationship Id="rId1969" Type="http://schemas.openxmlformats.org/officeDocument/2006/relationships/queryTable" Target="../queryTables/queryTable1968.xml"/><Relationship Id="rId3184" Type="http://schemas.openxmlformats.org/officeDocument/2006/relationships/queryTable" Target="../queryTables/queryTable3183.xml"/><Relationship Id="rId4028" Type="http://schemas.openxmlformats.org/officeDocument/2006/relationships/queryTable" Target="../queryTables/queryTable4027.xml"/><Relationship Id="rId23" Type="http://schemas.openxmlformats.org/officeDocument/2006/relationships/queryTable" Target="../queryTables/queryTable22.xml"/><Relationship Id="rId1829" Type="http://schemas.openxmlformats.org/officeDocument/2006/relationships/queryTable" Target="../queryTables/queryTable1828.xml"/><Relationship Id="rId3391" Type="http://schemas.openxmlformats.org/officeDocument/2006/relationships/queryTable" Target="../queryTables/queryTable3390.xml"/><Relationship Id="rId3489" Type="http://schemas.openxmlformats.org/officeDocument/2006/relationships/queryTable" Target="../queryTables/queryTable3488.xml"/><Relationship Id="rId3696" Type="http://schemas.openxmlformats.org/officeDocument/2006/relationships/queryTable" Target="../queryTables/queryTable3695.xml"/><Relationship Id="rId2298" Type="http://schemas.openxmlformats.org/officeDocument/2006/relationships/queryTable" Target="../queryTables/queryTable2297.xml"/><Relationship Id="rId3044" Type="http://schemas.openxmlformats.org/officeDocument/2006/relationships/queryTable" Target="../queryTables/queryTable3043.xml"/><Relationship Id="rId3251" Type="http://schemas.openxmlformats.org/officeDocument/2006/relationships/queryTable" Target="../queryTables/queryTable3250.xml"/><Relationship Id="rId3349" Type="http://schemas.openxmlformats.org/officeDocument/2006/relationships/queryTable" Target="../queryTables/queryTable3348.xml"/><Relationship Id="rId3556" Type="http://schemas.openxmlformats.org/officeDocument/2006/relationships/queryTable" Target="../queryTables/queryTable3555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84" Type="http://schemas.openxmlformats.org/officeDocument/2006/relationships/queryTable" Target="../queryTables/queryTable683.xml"/><Relationship Id="rId2060" Type="http://schemas.openxmlformats.org/officeDocument/2006/relationships/queryTable" Target="../queryTables/queryTable2059.xml"/><Relationship Id="rId2158" Type="http://schemas.openxmlformats.org/officeDocument/2006/relationships/queryTable" Target="../queryTables/queryTable2157.xml"/><Relationship Id="rId2365" Type="http://schemas.openxmlformats.org/officeDocument/2006/relationships/queryTable" Target="../queryTables/queryTable2364.xml"/><Relationship Id="rId3111" Type="http://schemas.openxmlformats.org/officeDocument/2006/relationships/queryTable" Target="../queryTables/queryTable3110.xml"/><Relationship Id="rId3209" Type="http://schemas.openxmlformats.org/officeDocument/2006/relationships/queryTable" Target="../queryTables/queryTable3208.xml"/><Relationship Id="rId3763" Type="http://schemas.openxmlformats.org/officeDocument/2006/relationships/queryTable" Target="../queryTables/queryTable3762.xml"/><Relationship Id="rId3970" Type="http://schemas.openxmlformats.org/officeDocument/2006/relationships/queryTable" Target="../queryTables/queryTable3969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89" Type="http://schemas.openxmlformats.org/officeDocument/2006/relationships/queryTable" Target="../queryTables/queryTable988.xml"/><Relationship Id="rId2018" Type="http://schemas.openxmlformats.org/officeDocument/2006/relationships/queryTable" Target="../queryTables/queryTable2017.xml"/><Relationship Id="rId2572" Type="http://schemas.openxmlformats.org/officeDocument/2006/relationships/queryTable" Target="../queryTables/queryTable2571.xml"/><Relationship Id="rId2877" Type="http://schemas.openxmlformats.org/officeDocument/2006/relationships/queryTable" Target="../queryTables/queryTable2876.xml"/><Relationship Id="rId3416" Type="http://schemas.openxmlformats.org/officeDocument/2006/relationships/queryTable" Target="../queryTables/queryTable3415.xml"/><Relationship Id="rId3623" Type="http://schemas.openxmlformats.org/officeDocument/2006/relationships/queryTable" Target="../queryTables/queryTable3622.xml"/><Relationship Id="rId3830" Type="http://schemas.openxmlformats.org/officeDocument/2006/relationships/queryTable" Target="../queryTables/queryTable3829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479" Type="http://schemas.openxmlformats.org/officeDocument/2006/relationships/queryTable" Target="../queryTables/queryTable1478.xml"/><Relationship Id="rId1686" Type="http://schemas.openxmlformats.org/officeDocument/2006/relationships/queryTable" Target="../queryTables/queryTable1685.xml"/><Relationship Id="rId2225" Type="http://schemas.openxmlformats.org/officeDocument/2006/relationships/queryTable" Target="../queryTables/queryTable2224.xml"/><Relationship Id="rId2432" Type="http://schemas.openxmlformats.org/officeDocument/2006/relationships/queryTable" Target="../queryTables/queryTable2431.xml"/><Relationship Id="rId3928" Type="http://schemas.openxmlformats.org/officeDocument/2006/relationships/queryTable" Target="../queryTables/queryTable3927.xml"/><Relationship Id="rId4092" Type="http://schemas.openxmlformats.org/officeDocument/2006/relationships/queryTable" Target="../queryTables/queryTable4091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1893" Type="http://schemas.openxmlformats.org/officeDocument/2006/relationships/queryTable" Target="../queryTables/queryTable1892.xml"/><Relationship Id="rId2737" Type="http://schemas.openxmlformats.org/officeDocument/2006/relationships/queryTable" Target="../queryTables/queryTable2736.xml"/><Relationship Id="rId2944" Type="http://schemas.openxmlformats.org/officeDocument/2006/relationships/queryTable" Target="../queryTables/queryTable2943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1546" Type="http://schemas.openxmlformats.org/officeDocument/2006/relationships/queryTable" Target="../queryTables/queryTable1545.xml"/><Relationship Id="rId1753" Type="http://schemas.openxmlformats.org/officeDocument/2006/relationships/queryTable" Target="../queryTables/queryTable1752.xml"/><Relationship Id="rId1960" Type="http://schemas.openxmlformats.org/officeDocument/2006/relationships/queryTable" Target="../queryTables/queryTable1959.xml"/><Relationship Id="rId2804" Type="http://schemas.openxmlformats.org/officeDocument/2006/relationships/queryTable" Target="../queryTables/queryTable2803.xml"/><Relationship Id="rId45" Type="http://schemas.openxmlformats.org/officeDocument/2006/relationships/queryTable" Target="../queryTables/queryTable44.xml"/><Relationship Id="rId1406" Type="http://schemas.openxmlformats.org/officeDocument/2006/relationships/queryTable" Target="../queryTables/queryTable1405.xml"/><Relationship Id="rId1613" Type="http://schemas.openxmlformats.org/officeDocument/2006/relationships/queryTable" Target="../queryTables/queryTable1612.xml"/><Relationship Id="rId1820" Type="http://schemas.openxmlformats.org/officeDocument/2006/relationships/queryTable" Target="../queryTables/queryTable1819.xml"/><Relationship Id="rId3066" Type="http://schemas.openxmlformats.org/officeDocument/2006/relationships/queryTable" Target="../queryTables/queryTable3065.xml"/><Relationship Id="rId3273" Type="http://schemas.openxmlformats.org/officeDocument/2006/relationships/queryTable" Target="../queryTables/queryTable3272.xml"/><Relationship Id="rId3480" Type="http://schemas.openxmlformats.org/officeDocument/2006/relationships/queryTable" Target="../queryTables/queryTable3479.xml"/><Relationship Id="rId4117" Type="http://schemas.openxmlformats.org/officeDocument/2006/relationships/queryTable" Target="../queryTables/queryTable4116.xml"/><Relationship Id="rId194" Type="http://schemas.openxmlformats.org/officeDocument/2006/relationships/queryTable" Target="../queryTables/queryTable193.xml"/><Relationship Id="rId1918" Type="http://schemas.openxmlformats.org/officeDocument/2006/relationships/queryTable" Target="../queryTables/queryTable1917.xml"/><Relationship Id="rId2082" Type="http://schemas.openxmlformats.org/officeDocument/2006/relationships/queryTable" Target="../queryTables/queryTable2081.xml"/><Relationship Id="rId3133" Type="http://schemas.openxmlformats.org/officeDocument/2006/relationships/queryTable" Target="../queryTables/queryTable3132.xml"/><Relationship Id="rId3578" Type="http://schemas.openxmlformats.org/officeDocument/2006/relationships/queryTable" Target="../queryTables/queryTable3577.xml"/><Relationship Id="rId3785" Type="http://schemas.openxmlformats.org/officeDocument/2006/relationships/queryTable" Target="../queryTables/queryTable3784.xml"/><Relationship Id="rId3992" Type="http://schemas.openxmlformats.org/officeDocument/2006/relationships/queryTable" Target="../queryTables/queryTable399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2387" Type="http://schemas.openxmlformats.org/officeDocument/2006/relationships/queryTable" Target="../queryTables/queryTable2386.xml"/><Relationship Id="rId2594" Type="http://schemas.openxmlformats.org/officeDocument/2006/relationships/queryTable" Target="../queryTables/queryTable2593.xml"/><Relationship Id="rId3340" Type="http://schemas.openxmlformats.org/officeDocument/2006/relationships/queryTable" Target="../queryTables/queryTable3339.xml"/><Relationship Id="rId3438" Type="http://schemas.openxmlformats.org/officeDocument/2006/relationships/queryTable" Target="../queryTables/queryTable3437.xml"/><Relationship Id="rId3645" Type="http://schemas.openxmlformats.org/officeDocument/2006/relationships/queryTable" Target="../queryTables/queryTable3644.xml"/><Relationship Id="rId3852" Type="http://schemas.openxmlformats.org/officeDocument/2006/relationships/queryTable" Target="../queryTables/queryTable3851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2247" Type="http://schemas.openxmlformats.org/officeDocument/2006/relationships/queryTable" Target="../queryTables/queryTable2246.xml"/><Relationship Id="rId2454" Type="http://schemas.openxmlformats.org/officeDocument/2006/relationships/queryTable" Target="../queryTables/queryTable2453.xml"/><Relationship Id="rId2899" Type="http://schemas.openxmlformats.org/officeDocument/2006/relationships/queryTable" Target="../queryTables/queryTable2898.xml"/><Relationship Id="rId3200" Type="http://schemas.openxmlformats.org/officeDocument/2006/relationships/queryTable" Target="../queryTables/queryTable3199.xml"/><Relationship Id="rId3505" Type="http://schemas.openxmlformats.org/officeDocument/2006/relationships/queryTable" Target="../queryTables/queryTable3504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2107" Type="http://schemas.openxmlformats.org/officeDocument/2006/relationships/queryTable" Target="../queryTables/queryTable2106.xml"/><Relationship Id="rId2314" Type="http://schemas.openxmlformats.org/officeDocument/2006/relationships/queryTable" Target="../queryTables/queryTable2313.xml"/><Relationship Id="rId2661" Type="http://schemas.openxmlformats.org/officeDocument/2006/relationships/queryTable" Target="../queryTables/queryTable2660.xml"/><Relationship Id="rId2759" Type="http://schemas.openxmlformats.org/officeDocument/2006/relationships/queryTable" Target="../queryTables/queryTable2758.xml"/><Relationship Id="rId2966" Type="http://schemas.openxmlformats.org/officeDocument/2006/relationships/queryTable" Target="../queryTables/queryTable2965.xml"/><Relationship Id="rId3712" Type="http://schemas.openxmlformats.org/officeDocument/2006/relationships/queryTable" Target="../queryTables/queryTable3711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1470" Type="http://schemas.openxmlformats.org/officeDocument/2006/relationships/queryTable" Target="../queryTables/queryTable1469.xml"/><Relationship Id="rId1568" Type="http://schemas.openxmlformats.org/officeDocument/2006/relationships/queryTable" Target="../queryTables/queryTable1567.xml"/><Relationship Id="rId1775" Type="http://schemas.openxmlformats.org/officeDocument/2006/relationships/queryTable" Target="../queryTables/queryTable1774.xml"/><Relationship Id="rId2521" Type="http://schemas.openxmlformats.org/officeDocument/2006/relationships/queryTable" Target="../queryTables/queryTable2520.xml"/><Relationship Id="rId2619" Type="http://schemas.openxmlformats.org/officeDocument/2006/relationships/queryTable" Target="../queryTables/queryTable2618.xml"/><Relationship Id="rId2826" Type="http://schemas.openxmlformats.org/officeDocument/2006/relationships/queryTable" Target="../queryTables/queryTable2825.xml"/><Relationship Id="rId67" Type="http://schemas.openxmlformats.org/officeDocument/2006/relationships/queryTable" Target="../queryTables/queryTable6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428" Type="http://schemas.openxmlformats.org/officeDocument/2006/relationships/queryTable" Target="../queryTables/queryTable1427.xml"/><Relationship Id="rId1635" Type="http://schemas.openxmlformats.org/officeDocument/2006/relationships/queryTable" Target="../queryTables/queryTable1634.xml"/><Relationship Id="rId1982" Type="http://schemas.openxmlformats.org/officeDocument/2006/relationships/queryTable" Target="../queryTables/queryTable1981.xml"/><Relationship Id="rId3088" Type="http://schemas.openxmlformats.org/officeDocument/2006/relationships/queryTable" Target="../queryTables/queryTable3087.xml"/><Relationship Id="rId4041" Type="http://schemas.openxmlformats.org/officeDocument/2006/relationships/queryTable" Target="../queryTables/queryTable4040.xml"/><Relationship Id="rId1842" Type="http://schemas.openxmlformats.org/officeDocument/2006/relationships/queryTable" Target="../queryTables/queryTable1841.xml"/><Relationship Id="rId3295" Type="http://schemas.openxmlformats.org/officeDocument/2006/relationships/queryTable" Target="../queryTables/queryTable3294.xml"/><Relationship Id="rId1702" Type="http://schemas.openxmlformats.org/officeDocument/2006/relationships/queryTable" Target="../queryTables/queryTable1701.xml"/><Relationship Id="rId3155" Type="http://schemas.openxmlformats.org/officeDocument/2006/relationships/queryTable" Target="../queryTables/queryTable3154.xml"/><Relationship Id="rId3362" Type="http://schemas.openxmlformats.org/officeDocument/2006/relationships/queryTable" Target="../queryTables/queryTable3361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2171" Type="http://schemas.openxmlformats.org/officeDocument/2006/relationships/queryTable" Target="../queryTables/queryTable2170.xml"/><Relationship Id="rId3015" Type="http://schemas.openxmlformats.org/officeDocument/2006/relationships/queryTable" Target="../queryTables/queryTable3014.xml"/><Relationship Id="rId3222" Type="http://schemas.openxmlformats.org/officeDocument/2006/relationships/queryTable" Target="../queryTables/queryTable3221.xml"/><Relationship Id="rId3667" Type="http://schemas.openxmlformats.org/officeDocument/2006/relationships/queryTable" Target="../queryTables/queryTable3666.xml"/><Relationship Id="rId3874" Type="http://schemas.openxmlformats.org/officeDocument/2006/relationships/queryTable" Target="../queryTables/queryTable3873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2031" Type="http://schemas.openxmlformats.org/officeDocument/2006/relationships/queryTable" Target="../queryTables/queryTable2030.xml"/><Relationship Id="rId2269" Type="http://schemas.openxmlformats.org/officeDocument/2006/relationships/queryTable" Target="../queryTables/queryTable2268.xml"/><Relationship Id="rId2476" Type="http://schemas.openxmlformats.org/officeDocument/2006/relationships/queryTable" Target="../queryTables/queryTable2475.xml"/><Relationship Id="rId2683" Type="http://schemas.openxmlformats.org/officeDocument/2006/relationships/queryTable" Target="../queryTables/queryTable2682.xml"/><Relationship Id="rId2890" Type="http://schemas.openxmlformats.org/officeDocument/2006/relationships/queryTable" Target="../queryTables/queryTable2889.xml"/><Relationship Id="rId3527" Type="http://schemas.openxmlformats.org/officeDocument/2006/relationships/queryTable" Target="../queryTables/queryTable3526.xml"/><Relationship Id="rId3734" Type="http://schemas.openxmlformats.org/officeDocument/2006/relationships/queryTable" Target="../queryTables/queryTable3733.xml"/><Relationship Id="rId3941" Type="http://schemas.openxmlformats.org/officeDocument/2006/relationships/queryTable" Target="../queryTables/queryTable3940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2129" Type="http://schemas.openxmlformats.org/officeDocument/2006/relationships/queryTable" Target="../queryTables/queryTable2128.xml"/><Relationship Id="rId2336" Type="http://schemas.openxmlformats.org/officeDocument/2006/relationships/queryTable" Target="../queryTables/queryTable2335.xml"/><Relationship Id="rId2543" Type="http://schemas.openxmlformats.org/officeDocument/2006/relationships/queryTable" Target="../queryTables/queryTable2542.xml"/><Relationship Id="rId2750" Type="http://schemas.openxmlformats.org/officeDocument/2006/relationships/queryTable" Target="../queryTables/queryTable2749.xml"/><Relationship Id="rId2988" Type="http://schemas.openxmlformats.org/officeDocument/2006/relationships/queryTable" Target="../queryTables/queryTable2987.xml"/><Relationship Id="rId3801" Type="http://schemas.openxmlformats.org/officeDocument/2006/relationships/queryTable" Target="../queryTables/queryTable3800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1797" Type="http://schemas.openxmlformats.org/officeDocument/2006/relationships/queryTable" Target="../queryTables/queryTable1796.xml"/><Relationship Id="rId2403" Type="http://schemas.openxmlformats.org/officeDocument/2006/relationships/queryTable" Target="../queryTables/queryTable2402.xml"/><Relationship Id="rId2848" Type="http://schemas.openxmlformats.org/officeDocument/2006/relationships/queryTable" Target="../queryTables/queryTable2847.xml"/><Relationship Id="rId89" Type="http://schemas.openxmlformats.org/officeDocument/2006/relationships/queryTable" Target="../queryTables/queryTable8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1657" Type="http://schemas.openxmlformats.org/officeDocument/2006/relationships/queryTable" Target="../queryTables/queryTable1656.xml"/><Relationship Id="rId1864" Type="http://schemas.openxmlformats.org/officeDocument/2006/relationships/queryTable" Target="../queryTables/queryTable1863.xml"/><Relationship Id="rId2610" Type="http://schemas.openxmlformats.org/officeDocument/2006/relationships/queryTable" Target="../queryTables/queryTable2609.xml"/><Relationship Id="rId2708" Type="http://schemas.openxmlformats.org/officeDocument/2006/relationships/queryTable" Target="../queryTables/queryTable2707.xml"/><Relationship Id="rId2915" Type="http://schemas.openxmlformats.org/officeDocument/2006/relationships/queryTable" Target="../queryTables/queryTable2914.xml"/><Relationship Id="rId4063" Type="http://schemas.openxmlformats.org/officeDocument/2006/relationships/queryTable" Target="../queryTables/queryTable4062.xml"/><Relationship Id="rId1517" Type="http://schemas.openxmlformats.org/officeDocument/2006/relationships/queryTable" Target="../queryTables/queryTable1516.xml"/><Relationship Id="rId1724" Type="http://schemas.openxmlformats.org/officeDocument/2006/relationships/queryTable" Target="../queryTables/queryTable1723.xml"/><Relationship Id="rId3177" Type="http://schemas.openxmlformats.org/officeDocument/2006/relationships/queryTable" Target="../queryTables/queryTable3176.xml"/><Relationship Id="rId16" Type="http://schemas.openxmlformats.org/officeDocument/2006/relationships/queryTable" Target="../queryTables/queryTable15.xml"/><Relationship Id="rId1931" Type="http://schemas.openxmlformats.org/officeDocument/2006/relationships/queryTable" Target="../queryTables/queryTable1930.xml"/><Relationship Id="rId3037" Type="http://schemas.openxmlformats.org/officeDocument/2006/relationships/queryTable" Target="../queryTables/queryTable3036.xml"/><Relationship Id="rId3384" Type="http://schemas.openxmlformats.org/officeDocument/2006/relationships/queryTable" Target="../queryTables/queryTable3383.xml"/><Relationship Id="rId3591" Type="http://schemas.openxmlformats.org/officeDocument/2006/relationships/queryTable" Target="../queryTables/queryTable3590.xml"/><Relationship Id="rId3689" Type="http://schemas.openxmlformats.org/officeDocument/2006/relationships/queryTable" Target="../queryTables/queryTable3688.xml"/><Relationship Id="rId3896" Type="http://schemas.openxmlformats.org/officeDocument/2006/relationships/queryTable" Target="../queryTables/queryTable3895.xml"/><Relationship Id="rId2193" Type="http://schemas.openxmlformats.org/officeDocument/2006/relationships/queryTable" Target="../queryTables/queryTable2192.xml"/><Relationship Id="rId2498" Type="http://schemas.openxmlformats.org/officeDocument/2006/relationships/queryTable" Target="../queryTables/queryTable2497.xml"/><Relationship Id="rId3244" Type="http://schemas.openxmlformats.org/officeDocument/2006/relationships/queryTable" Target="../queryTables/queryTable3243.xml"/><Relationship Id="rId3451" Type="http://schemas.openxmlformats.org/officeDocument/2006/relationships/queryTable" Target="../queryTables/queryTable3450.xml"/><Relationship Id="rId3549" Type="http://schemas.openxmlformats.org/officeDocument/2006/relationships/queryTable" Target="../queryTables/queryTable3548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2053" Type="http://schemas.openxmlformats.org/officeDocument/2006/relationships/queryTable" Target="../queryTables/queryTable2052.xml"/><Relationship Id="rId2260" Type="http://schemas.openxmlformats.org/officeDocument/2006/relationships/queryTable" Target="../queryTables/queryTable2259.xml"/><Relationship Id="rId2358" Type="http://schemas.openxmlformats.org/officeDocument/2006/relationships/queryTable" Target="../queryTables/queryTable2357.xml"/><Relationship Id="rId3104" Type="http://schemas.openxmlformats.org/officeDocument/2006/relationships/queryTable" Target="../queryTables/queryTable3103.xml"/><Relationship Id="rId3311" Type="http://schemas.openxmlformats.org/officeDocument/2006/relationships/queryTable" Target="../queryTables/queryTable3310.xml"/><Relationship Id="rId3756" Type="http://schemas.openxmlformats.org/officeDocument/2006/relationships/queryTable" Target="../queryTables/queryTable3755.xml"/><Relationship Id="rId3963" Type="http://schemas.openxmlformats.org/officeDocument/2006/relationships/queryTable" Target="../queryTables/queryTable3962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120" Type="http://schemas.openxmlformats.org/officeDocument/2006/relationships/queryTable" Target="../queryTables/queryTable2119.xml"/><Relationship Id="rId2565" Type="http://schemas.openxmlformats.org/officeDocument/2006/relationships/queryTable" Target="../queryTables/queryTable2564.xml"/><Relationship Id="rId2772" Type="http://schemas.openxmlformats.org/officeDocument/2006/relationships/queryTable" Target="../queryTables/queryTable2771.xml"/><Relationship Id="rId3409" Type="http://schemas.openxmlformats.org/officeDocument/2006/relationships/queryTable" Target="../queryTables/queryTable3408.xml"/><Relationship Id="rId3616" Type="http://schemas.openxmlformats.org/officeDocument/2006/relationships/queryTable" Target="../queryTables/queryTable3615.xml"/><Relationship Id="rId3823" Type="http://schemas.openxmlformats.org/officeDocument/2006/relationships/queryTable" Target="../queryTables/queryTable3822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1581" Type="http://schemas.openxmlformats.org/officeDocument/2006/relationships/queryTable" Target="../queryTables/queryTable1580.xml"/><Relationship Id="rId1679" Type="http://schemas.openxmlformats.org/officeDocument/2006/relationships/queryTable" Target="../queryTables/queryTable1678.xml"/><Relationship Id="rId2218" Type="http://schemas.openxmlformats.org/officeDocument/2006/relationships/queryTable" Target="../queryTables/queryTable2217.xml"/><Relationship Id="rId2425" Type="http://schemas.openxmlformats.org/officeDocument/2006/relationships/queryTable" Target="../queryTables/queryTable2424.xml"/><Relationship Id="rId2632" Type="http://schemas.openxmlformats.org/officeDocument/2006/relationships/queryTable" Target="../queryTables/queryTable2631.xml"/><Relationship Id="rId4085" Type="http://schemas.openxmlformats.org/officeDocument/2006/relationships/queryTable" Target="../queryTables/queryTable4084.xml"/><Relationship Id="rId80" Type="http://schemas.openxmlformats.org/officeDocument/2006/relationships/queryTable" Target="../queryTables/queryTable7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1886" Type="http://schemas.openxmlformats.org/officeDocument/2006/relationships/queryTable" Target="../queryTables/queryTable1885.xml"/><Relationship Id="rId2937" Type="http://schemas.openxmlformats.org/officeDocument/2006/relationships/queryTable" Target="../queryTables/queryTable2936.xml"/><Relationship Id="rId909" Type="http://schemas.openxmlformats.org/officeDocument/2006/relationships/queryTable" Target="../queryTables/queryTable908.xml"/><Relationship Id="rId1301" Type="http://schemas.openxmlformats.org/officeDocument/2006/relationships/queryTable" Target="../queryTables/queryTable1300.xml"/><Relationship Id="rId1539" Type="http://schemas.openxmlformats.org/officeDocument/2006/relationships/queryTable" Target="../queryTables/queryTable1538.xml"/><Relationship Id="rId1746" Type="http://schemas.openxmlformats.org/officeDocument/2006/relationships/queryTable" Target="../queryTables/queryTable1745.xml"/><Relationship Id="rId1953" Type="http://schemas.openxmlformats.org/officeDocument/2006/relationships/queryTable" Target="../queryTables/queryTable1952.xml"/><Relationship Id="rId3199" Type="http://schemas.openxmlformats.org/officeDocument/2006/relationships/queryTable" Target="../queryTables/queryTable3198.xml"/><Relationship Id="rId38" Type="http://schemas.openxmlformats.org/officeDocument/2006/relationships/queryTable" Target="../queryTables/queryTable37.xml"/><Relationship Id="rId1606" Type="http://schemas.openxmlformats.org/officeDocument/2006/relationships/queryTable" Target="../queryTables/queryTable1605.xml"/><Relationship Id="rId1813" Type="http://schemas.openxmlformats.org/officeDocument/2006/relationships/queryTable" Target="../queryTables/queryTable1812.xml"/><Relationship Id="rId3059" Type="http://schemas.openxmlformats.org/officeDocument/2006/relationships/queryTable" Target="../queryTables/queryTable3058.xml"/><Relationship Id="rId3266" Type="http://schemas.openxmlformats.org/officeDocument/2006/relationships/queryTable" Target="../queryTables/queryTable3265.xml"/><Relationship Id="rId3473" Type="http://schemas.openxmlformats.org/officeDocument/2006/relationships/queryTable" Target="../queryTables/queryTable3472.xml"/><Relationship Id="rId4012" Type="http://schemas.openxmlformats.org/officeDocument/2006/relationships/queryTable" Target="../queryTables/queryTable4011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2075" Type="http://schemas.openxmlformats.org/officeDocument/2006/relationships/queryTable" Target="../queryTables/queryTable2074.xml"/><Relationship Id="rId2282" Type="http://schemas.openxmlformats.org/officeDocument/2006/relationships/queryTable" Target="../queryTables/queryTable2281.xml"/><Relationship Id="rId3126" Type="http://schemas.openxmlformats.org/officeDocument/2006/relationships/queryTable" Target="../queryTables/queryTable3125.xml"/><Relationship Id="rId3680" Type="http://schemas.openxmlformats.org/officeDocument/2006/relationships/queryTable" Target="../queryTables/queryTable3679.xml"/><Relationship Id="rId3778" Type="http://schemas.openxmlformats.org/officeDocument/2006/relationships/queryTable" Target="../queryTables/queryTable3777.xml"/><Relationship Id="rId3985" Type="http://schemas.openxmlformats.org/officeDocument/2006/relationships/queryTable" Target="../queryTables/queryTable3984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2587" Type="http://schemas.openxmlformats.org/officeDocument/2006/relationships/queryTable" Target="../queryTables/queryTable2586.xml"/><Relationship Id="rId2794" Type="http://schemas.openxmlformats.org/officeDocument/2006/relationships/queryTable" Target="../queryTables/queryTable2793.xml"/><Relationship Id="rId3333" Type="http://schemas.openxmlformats.org/officeDocument/2006/relationships/queryTable" Target="../queryTables/queryTable3332.xml"/><Relationship Id="rId3540" Type="http://schemas.openxmlformats.org/officeDocument/2006/relationships/queryTable" Target="../queryTables/queryTable3539.xml"/><Relationship Id="rId3638" Type="http://schemas.openxmlformats.org/officeDocument/2006/relationships/queryTable" Target="../queryTables/queryTable3637.xml"/><Relationship Id="rId3845" Type="http://schemas.openxmlformats.org/officeDocument/2006/relationships/queryTable" Target="../queryTables/queryTable3844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2142" Type="http://schemas.openxmlformats.org/officeDocument/2006/relationships/queryTable" Target="../queryTables/queryTable2141.xml"/><Relationship Id="rId2447" Type="http://schemas.openxmlformats.org/officeDocument/2006/relationships/queryTable" Target="../queryTables/queryTable2446.xml"/><Relationship Id="rId3400" Type="http://schemas.openxmlformats.org/officeDocument/2006/relationships/queryTable" Target="../queryTables/queryTable3399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2002" Type="http://schemas.openxmlformats.org/officeDocument/2006/relationships/queryTable" Target="../queryTables/queryTable2001.xml"/><Relationship Id="rId2307" Type="http://schemas.openxmlformats.org/officeDocument/2006/relationships/queryTable" Target="../queryTables/queryTable2306.xml"/><Relationship Id="rId2654" Type="http://schemas.openxmlformats.org/officeDocument/2006/relationships/queryTable" Target="../queryTables/queryTable2653.xml"/><Relationship Id="rId2861" Type="http://schemas.openxmlformats.org/officeDocument/2006/relationships/queryTable" Target="../queryTables/queryTable2860.xml"/><Relationship Id="rId2959" Type="http://schemas.openxmlformats.org/officeDocument/2006/relationships/queryTable" Target="../queryTables/queryTable2958.xml"/><Relationship Id="rId3705" Type="http://schemas.openxmlformats.org/officeDocument/2006/relationships/queryTable" Target="../queryTables/queryTable3704.xml"/><Relationship Id="rId3912" Type="http://schemas.openxmlformats.org/officeDocument/2006/relationships/queryTable" Target="../queryTables/queryTable3911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1670" Type="http://schemas.openxmlformats.org/officeDocument/2006/relationships/queryTable" Target="../queryTables/queryTable1669.xml"/><Relationship Id="rId1768" Type="http://schemas.openxmlformats.org/officeDocument/2006/relationships/queryTable" Target="../queryTables/queryTable1767.xml"/><Relationship Id="rId2514" Type="http://schemas.openxmlformats.org/officeDocument/2006/relationships/queryTable" Target="../queryTables/queryTable2513.xml"/><Relationship Id="rId2721" Type="http://schemas.openxmlformats.org/officeDocument/2006/relationships/queryTable" Target="../queryTables/queryTable2720.xml"/><Relationship Id="rId2819" Type="http://schemas.openxmlformats.org/officeDocument/2006/relationships/queryTable" Target="../queryTables/queryTable2818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530" Type="http://schemas.openxmlformats.org/officeDocument/2006/relationships/queryTable" Target="../queryTables/queryTable1529.xml"/><Relationship Id="rId1628" Type="http://schemas.openxmlformats.org/officeDocument/2006/relationships/queryTable" Target="../queryTables/queryTable1627.xml"/><Relationship Id="rId1975" Type="http://schemas.openxmlformats.org/officeDocument/2006/relationships/queryTable" Target="../queryTables/queryTable1974.xml"/><Relationship Id="rId3190" Type="http://schemas.openxmlformats.org/officeDocument/2006/relationships/queryTable" Target="../queryTables/queryTable3189.xml"/><Relationship Id="rId4034" Type="http://schemas.openxmlformats.org/officeDocument/2006/relationships/queryTable" Target="../queryTables/queryTable4033.xml"/><Relationship Id="rId1835" Type="http://schemas.openxmlformats.org/officeDocument/2006/relationships/queryTable" Target="../queryTables/queryTable1834.xml"/><Relationship Id="rId3050" Type="http://schemas.openxmlformats.org/officeDocument/2006/relationships/queryTable" Target="../queryTables/queryTable3049.xml"/><Relationship Id="rId3288" Type="http://schemas.openxmlformats.org/officeDocument/2006/relationships/queryTable" Target="../queryTables/queryTable3287.xml"/><Relationship Id="rId3495" Type="http://schemas.openxmlformats.org/officeDocument/2006/relationships/queryTable" Target="../queryTables/queryTable3494.xml"/><Relationship Id="rId4101" Type="http://schemas.openxmlformats.org/officeDocument/2006/relationships/queryTable" Target="../queryTables/queryTable4100.xml"/><Relationship Id="rId1902" Type="http://schemas.openxmlformats.org/officeDocument/2006/relationships/queryTable" Target="../queryTables/queryTable1901.xml"/><Relationship Id="rId2097" Type="http://schemas.openxmlformats.org/officeDocument/2006/relationships/queryTable" Target="../queryTables/queryTable2096.xml"/><Relationship Id="rId3148" Type="http://schemas.openxmlformats.org/officeDocument/2006/relationships/queryTable" Target="../queryTables/queryTable3147.xml"/><Relationship Id="rId3355" Type="http://schemas.openxmlformats.org/officeDocument/2006/relationships/queryTable" Target="../queryTables/queryTable3354.xml"/><Relationship Id="rId3562" Type="http://schemas.openxmlformats.org/officeDocument/2006/relationships/queryTable" Target="../queryTables/queryTable3561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2164" Type="http://schemas.openxmlformats.org/officeDocument/2006/relationships/queryTable" Target="../queryTables/queryTable2163.xml"/><Relationship Id="rId2371" Type="http://schemas.openxmlformats.org/officeDocument/2006/relationships/queryTable" Target="../queryTables/queryTable2370.xml"/><Relationship Id="rId3008" Type="http://schemas.openxmlformats.org/officeDocument/2006/relationships/queryTable" Target="../queryTables/queryTable3007.xml"/><Relationship Id="rId3215" Type="http://schemas.openxmlformats.org/officeDocument/2006/relationships/queryTable" Target="../queryTables/queryTable3214.xml"/><Relationship Id="rId3422" Type="http://schemas.openxmlformats.org/officeDocument/2006/relationships/queryTable" Target="../queryTables/queryTable3421.xml"/><Relationship Id="rId3867" Type="http://schemas.openxmlformats.org/officeDocument/2006/relationships/queryTable" Target="../queryTables/queryTable3866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2024" Type="http://schemas.openxmlformats.org/officeDocument/2006/relationships/queryTable" Target="../queryTables/queryTable2023.xml"/><Relationship Id="rId2231" Type="http://schemas.openxmlformats.org/officeDocument/2006/relationships/queryTable" Target="../queryTables/queryTable2230.xml"/><Relationship Id="rId2469" Type="http://schemas.openxmlformats.org/officeDocument/2006/relationships/queryTable" Target="../queryTables/queryTable2468.xml"/><Relationship Id="rId2676" Type="http://schemas.openxmlformats.org/officeDocument/2006/relationships/queryTable" Target="../queryTables/queryTable2675.xml"/><Relationship Id="rId2883" Type="http://schemas.openxmlformats.org/officeDocument/2006/relationships/queryTable" Target="../queryTables/queryTable2882.xml"/><Relationship Id="rId3727" Type="http://schemas.openxmlformats.org/officeDocument/2006/relationships/queryTable" Target="../queryTables/queryTable3726.xml"/><Relationship Id="rId3934" Type="http://schemas.openxmlformats.org/officeDocument/2006/relationships/queryTable" Target="../queryTables/queryTable3933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1692" Type="http://schemas.openxmlformats.org/officeDocument/2006/relationships/queryTable" Target="../queryTables/queryTable1691.xml"/><Relationship Id="rId2329" Type="http://schemas.openxmlformats.org/officeDocument/2006/relationships/queryTable" Target="../queryTables/queryTable2328.xml"/><Relationship Id="rId2536" Type="http://schemas.openxmlformats.org/officeDocument/2006/relationships/queryTable" Target="../queryTables/queryTable2535.xml"/><Relationship Id="rId2743" Type="http://schemas.openxmlformats.org/officeDocument/2006/relationships/queryTable" Target="../queryTables/queryTable2742.xml"/><Relationship Id="rId410" Type="http://schemas.openxmlformats.org/officeDocument/2006/relationships/queryTable" Target="../queryTables/queryTable409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552" Type="http://schemas.openxmlformats.org/officeDocument/2006/relationships/queryTable" Target="../queryTables/queryTable1551.xml"/><Relationship Id="rId1997" Type="http://schemas.openxmlformats.org/officeDocument/2006/relationships/queryTable" Target="../queryTables/queryTable1996.xml"/><Relationship Id="rId2603" Type="http://schemas.openxmlformats.org/officeDocument/2006/relationships/queryTable" Target="../queryTables/queryTable2602.xml"/><Relationship Id="rId2950" Type="http://schemas.openxmlformats.org/officeDocument/2006/relationships/queryTable" Target="../queryTables/queryTable2949.xml"/><Relationship Id="rId4056" Type="http://schemas.openxmlformats.org/officeDocument/2006/relationships/queryTable" Target="../queryTables/queryTable4055.xml"/><Relationship Id="rId1205" Type="http://schemas.openxmlformats.org/officeDocument/2006/relationships/queryTable" Target="../queryTables/queryTable1204.xml"/><Relationship Id="rId1857" Type="http://schemas.openxmlformats.org/officeDocument/2006/relationships/queryTable" Target="../queryTables/queryTable1856.xml"/><Relationship Id="rId2810" Type="http://schemas.openxmlformats.org/officeDocument/2006/relationships/queryTable" Target="../queryTables/queryTable2809.xml"/><Relationship Id="rId2908" Type="http://schemas.openxmlformats.org/officeDocument/2006/relationships/queryTable" Target="../queryTables/queryTable2907.xml"/><Relationship Id="rId51" Type="http://schemas.openxmlformats.org/officeDocument/2006/relationships/queryTable" Target="../queryTables/queryTable50.xml"/><Relationship Id="rId1412" Type="http://schemas.openxmlformats.org/officeDocument/2006/relationships/queryTable" Target="../queryTables/queryTable1411.xml"/><Relationship Id="rId1717" Type="http://schemas.openxmlformats.org/officeDocument/2006/relationships/queryTable" Target="../queryTables/queryTable1716.xml"/><Relationship Id="rId1924" Type="http://schemas.openxmlformats.org/officeDocument/2006/relationships/queryTable" Target="../queryTables/queryTable1923.xml"/><Relationship Id="rId3072" Type="http://schemas.openxmlformats.org/officeDocument/2006/relationships/queryTable" Target="../queryTables/queryTable3071.xml"/><Relationship Id="rId3377" Type="http://schemas.openxmlformats.org/officeDocument/2006/relationships/queryTable" Target="../queryTables/queryTable3376.xml"/><Relationship Id="rId298" Type="http://schemas.openxmlformats.org/officeDocument/2006/relationships/queryTable" Target="../queryTables/queryTable297.xml"/><Relationship Id="rId3584" Type="http://schemas.openxmlformats.org/officeDocument/2006/relationships/queryTable" Target="../queryTables/queryTable3583.xml"/><Relationship Id="rId3791" Type="http://schemas.openxmlformats.org/officeDocument/2006/relationships/queryTable" Target="../queryTables/queryTable3790.xml"/><Relationship Id="rId3889" Type="http://schemas.openxmlformats.org/officeDocument/2006/relationships/queryTable" Target="../queryTables/queryTable3888.xml"/><Relationship Id="rId158" Type="http://schemas.openxmlformats.org/officeDocument/2006/relationships/queryTable" Target="../queryTables/queryTable157.xml"/><Relationship Id="rId2186" Type="http://schemas.openxmlformats.org/officeDocument/2006/relationships/queryTable" Target="../queryTables/queryTable2185.xml"/><Relationship Id="rId2393" Type="http://schemas.openxmlformats.org/officeDocument/2006/relationships/queryTable" Target="../queryTables/queryTable2392.xml"/><Relationship Id="rId2698" Type="http://schemas.openxmlformats.org/officeDocument/2006/relationships/queryTable" Target="../queryTables/queryTable2697.xml"/><Relationship Id="rId3237" Type="http://schemas.openxmlformats.org/officeDocument/2006/relationships/queryTable" Target="../queryTables/queryTable3236.xml"/><Relationship Id="rId3444" Type="http://schemas.openxmlformats.org/officeDocument/2006/relationships/queryTable" Target="../queryTables/queryTable3443.xml"/><Relationship Id="rId3651" Type="http://schemas.openxmlformats.org/officeDocument/2006/relationships/queryTable" Target="../queryTables/queryTable3650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2046" Type="http://schemas.openxmlformats.org/officeDocument/2006/relationships/queryTable" Target="../queryTables/queryTable2045.xml"/><Relationship Id="rId2253" Type="http://schemas.openxmlformats.org/officeDocument/2006/relationships/queryTable" Target="../queryTables/queryTable2252.xml"/><Relationship Id="rId2460" Type="http://schemas.openxmlformats.org/officeDocument/2006/relationships/queryTable" Target="../queryTables/queryTable2459.xml"/><Relationship Id="rId3304" Type="http://schemas.openxmlformats.org/officeDocument/2006/relationships/queryTable" Target="../queryTables/queryTable3303.xml"/><Relationship Id="rId3511" Type="http://schemas.openxmlformats.org/officeDocument/2006/relationships/queryTable" Target="../queryTables/queryTable3510.xml"/><Relationship Id="rId3749" Type="http://schemas.openxmlformats.org/officeDocument/2006/relationships/queryTable" Target="../queryTables/queryTable3748.xml"/><Relationship Id="rId3956" Type="http://schemas.openxmlformats.org/officeDocument/2006/relationships/queryTable" Target="../queryTables/queryTable3955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2113" Type="http://schemas.openxmlformats.org/officeDocument/2006/relationships/queryTable" Target="../queryTables/queryTable2112.xml"/><Relationship Id="rId2320" Type="http://schemas.openxmlformats.org/officeDocument/2006/relationships/queryTable" Target="../queryTables/queryTable2319.xml"/><Relationship Id="rId2558" Type="http://schemas.openxmlformats.org/officeDocument/2006/relationships/queryTable" Target="../queryTables/queryTable2557.xml"/><Relationship Id="rId2765" Type="http://schemas.openxmlformats.org/officeDocument/2006/relationships/queryTable" Target="../queryTables/queryTable2764.xml"/><Relationship Id="rId2972" Type="http://schemas.openxmlformats.org/officeDocument/2006/relationships/queryTable" Target="../queryTables/queryTable2971.xml"/><Relationship Id="rId3609" Type="http://schemas.openxmlformats.org/officeDocument/2006/relationships/queryTable" Target="../queryTables/queryTable3608.xml"/><Relationship Id="rId3816" Type="http://schemas.openxmlformats.org/officeDocument/2006/relationships/queryTable" Target="../queryTables/queryTable3815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1574" Type="http://schemas.openxmlformats.org/officeDocument/2006/relationships/queryTable" Target="../queryTables/queryTable1573.xml"/><Relationship Id="rId1781" Type="http://schemas.openxmlformats.org/officeDocument/2006/relationships/queryTable" Target="../queryTables/queryTable1780.xml"/><Relationship Id="rId2418" Type="http://schemas.openxmlformats.org/officeDocument/2006/relationships/queryTable" Target="../queryTables/queryTable2417.xml"/><Relationship Id="rId2625" Type="http://schemas.openxmlformats.org/officeDocument/2006/relationships/queryTable" Target="../queryTables/queryTable2624.xml"/><Relationship Id="rId2832" Type="http://schemas.openxmlformats.org/officeDocument/2006/relationships/queryTable" Target="../queryTables/queryTable2831.xml"/><Relationship Id="rId4078" Type="http://schemas.openxmlformats.org/officeDocument/2006/relationships/queryTable" Target="../queryTables/queryTable4077.xml"/><Relationship Id="rId73" Type="http://schemas.openxmlformats.org/officeDocument/2006/relationships/queryTable" Target="../queryTables/queryTable72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1641" Type="http://schemas.openxmlformats.org/officeDocument/2006/relationships/queryTable" Target="../queryTables/queryTable1640.xml"/><Relationship Id="rId1879" Type="http://schemas.openxmlformats.org/officeDocument/2006/relationships/queryTable" Target="../queryTables/queryTable1878.xml"/><Relationship Id="rId3094" Type="http://schemas.openxmlformats.org/officeDocument/2006/relationships/queryTable" Target="../queryTables/queryTable3093.xml"/><Relationship Id="rId1501" Type="http://schemas.openxmlformats.org/officeDocument/2006/relationships/queryTable" Target="../queryTables/queryTable1500.xml"/><Relationship Id="rId1739" Type="http://schemas.openxmlformats.org/officeDocument/2006/relationships/queryTable" Target="../queryTables/queryTable1738.xml"/><Relationship Id="rId1946" Type="http://schemas.openxmlformats.org/officeDocument/2006/relationships/queryTable" Target="../queryTables/queryTable1945.xml"/><Relationship Id="rId3399" Type="http://schemas.openxmlformats.org/officeDocument/2006/relationships/queryTable" Target="../queryTables/queryTable3398.xml"/><Relationship Id="rId4005" Type="http://schemas.openxmlformats.org/officeDocument/2006/relationships/queryTable" Target="../queryTables/queryTable4004.xml"/><Relationship Id="rId1806" Type="http://schemas.openxmlformats.org/officeDocument/2006/relationships/queryTable" Target="../queryTables/queryTable1805.xml"/><Relationship Id="rId3161" Type="http://schemas.openxmlformats.org/officeDocument/2006/relationships/queryTable" Target="../queryTables/queryTable3160.xml"/><Relationship Id="rId3259" Type="http://schemas.openxmlformats.org/officeDocument/2006/relationships/queryTable" Target="../queryTables/queryTable3258.xml"/><Relationship Id="rId3466" Type="http://schemas.openxmlformats.org/officeDocument/2006/relationships/queryTable" Target="../queryTables/queryTable3465.xml"/><Relationship Id="rId387" Type="http://schemas.openxmlformats.org/officeDocument/2006/relationships/queryTable" Target="../queryTables/queryTable386.xml"/><Relationship Id="rId594" Type="http://schemas.openxmlformats.org/officeDocument/2006/relationships/queryTable" Target="../queryTables/queryTable593.xml"/><Relationship Id="rId2068" Type="http://schemas.openxmlformats.org/officeDocument/2006/relationships/queryTable" Target="../queryTables/queryTable2067.xml"/><Relationship Id="rId2275" Type="http://schemas.openxmlformats.org/officeDocument/2006/relationships/queryTable" Target="../queryTables/queryTable2274.xml"/><Relationship Id="rId3021" Type="http://schemas.openxmlformats.org/officeDocument/2006/relationships/queryTable" Target="../queryTables/queryTable3020.xml"/><Relationship Id="rId3119" Type="http://schemas.openxmlformats.org/officeDocument/2006/relationships/queryTable" Target="../queryTables/queryTable3118.xml"/><Relationship Id="rId3326" Type="http://schemas.openxmlformats.org/officeDocument/2006/relationships/queryTable" Target="../queryTables/queryTable3325.xml"/><Relationship Id="rId3673" Type="http://schemas.openxmlformats.org/officeDocument/2006/relationships/queryTable" Target="../queryTables/queryTable3672.xml"/><Relationship Id="rId3880" Type="http://schemas.openxmlformats.org/officeDocument/2006/relationships/queryTable" Target="../queryTables/queryTable3879.xml"/><Relationship Id="rId3978" Type="http://schemas.openxmlformats.org/officeDocument/2006/relationships/queryTable" Target="../queryTables/queryTable3977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84" Type="http://schemas.openxmlformats.org/officeDocument/2006/relationships/queryTable" Target="../queryTables/queryTable1083.xml"/><Relationship Id="rId2482" Type="http://schemas.openxmlformats.org/officeDocument/2006/relationships/queryTable" Target="../queryTables/queryTable2481.xml"/><Relationship Id="rId2787" Type="http://schemas.openxmlformats.org/officeDocument/2006/relationships/queryTable" Target="../queryTables/queryTable2786.xml"/><Relationship Id="rId3533" Type="http://schemas.openxmlformats.org/officeDocument/2006/relationships/queryTable" Target="../queryTables/queryTable3532.xml"/><Relationship Id="rId3740" Type="http://schemas.openxmlformats.org/officeDocument/2006/relationships/queryTable" Target="../queryTables/queryTable3739.xml"/><Relationship Id="rId3838" Type="http://schemas.openxmlformats.org/officeDocument/2006/relationships/queryTable" Target="../queryTables/queryTable3837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596" Type="http://schemas.openxmlformats.org/officeDocument/2006/relationships/queryTable" Target="../queryTables/queryTable1595.xml"/><Relationship Id="rId2135" Type="http://schemas.openxmlformats.org/officeDocument/2006/relationships/queryTable" Target="../queryTables/queryTable2134.xml"/><Relationship Id="rId2342" Type="http://schemas.openxmlformats.org/officeDocument/2006/relationships/queryTable" Target="../queryTables/queryTable2341.xml"/><Relationship Id="rId2647" Type="http://schemas.openxmlformats.org/officeDocument/2006/relationships/queryTable" Target="../queryTables/queryTable2646.xml"/><Relationship Id="rId2994" Type="http://schemas.openxmlformats.org/officeDocument/2006/relationships/queryTable" Target="../queryTables/queryTable2993.xml"/><Relationship Id="rId3600" Type="http://schemas.openxmlformats.org/officeDocument/2006/relationships/queryTable" Target="../queryTables/queryTable3599.xml"/><Relationship Id="rId314" Type="http://schemas.openxmlformats.org/officeDocument/2006/relationships/queryTable" Target="../queryTables/queryTable313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2202" Type="http://schemas.openxmlformats.org/officeDocument/2006/relationships/queryTable" Target="../queryTables/queryTable2201.xml"/><Relationship Id="rId2854" Type="http://schemas.openxmlformats.org/officeDocument/2006/relationships/queryTable" Target="../queryTables/queryTable2853.xml"/><Relationship Id="rId3905" Type="http://schemas.openxmlformats.org/officeDocument/2006/relationships/queryTable" Target="../queryTables/queryTable3904.xml"/><Relationship Id="rId95" Type="http://schemas.openxmlformats.org/officeDocument/2006/relationships/queryTable" Target="../queryTables/queryTable94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1663" Type="http://schemas.openxmlformats.org/officeDocument/2006/relationships/queryTable" Target="../queryTables/queryTable1662.xml"/><Relationship Id="rId1870" Type="http://schemas.openxmlformats.org/officeDocument/2006/relationships/queryTable" Target="../queryTables/queryTable1869.xml"/><Relationship Id="rId1968" Type="http://schemas.openxmlformats.org/officeDocument/2006/relationships/queryTable" Target="../queryTables/queryTable1967.xml"/><Relationship Id="rId2507" Type="http://schemas.openxmlformats.org/officeDocument/2006/relationships/queryTable" Target="../queryTables/queryTable2506.xml"/><Relationship Id="rId2714" Type="http://schemas.openxmlformats.org/officeDocument/2006/relationships/queryTable" Target="../queryTables/queryTable2713.xml"/><Relationship Id="rId2921" Type="http://schemas.openxmlformats.org/officeDocument/2006/relationships/queryTable" Target="../queryTables/queryTable2920.xml"/><Relationship Id="rId1316" Type="http://schemas.openxmlformats.org/officeDocument/2006/relationships/queryTable" Target="../queryTables/queryTable1315.xml"/><Relationship Id="rId1523" Type="http://schemas.openxmlformats.org/officeDocument/2006/relationships/queryTable" Target="../queryTables/queryTable1522.xml"/><Relationship Id="rId1730" Type="http://schemas.openxmlformats.org/officeDocument/2006/relationships/queryTable" Target="../queryTables/queryTable1729.xml"/><Relationship Id="rId3183" Type="http://schemas.openxmlformats.org/officeDocument/2006/relationships/queryTable" Target="../queryTables/queryTable3182.xml"/><Relationship Id="rId3390" Type="http://schemas.openxmlformats.org/officeDocument/2006/relationships/queryTable" Target="../queryTables/queryTable3389.xml"/><Relationship Id="rId4027" Type="http://schemas.openxmlformats.org/officeDocument/2006/relationships/queryTable" Target="../queryTables/queryTable4026.xml"/><Relationship Id="rId22" Type="http://schemas.openxmlformats.org/officeDocument/2006/relationships/queryTable" Target="../queryTables/queryTable21.xml"/><Relationship Id="rId1828" Type="http://schemas.openxmlformats.org/officeDocument/2006/relationships/queryTable" Target="../queryTables/queryTable1827.xml"/><Relationship Id="rId3043" Type="http://schemas.openxmlformats.org/officeDocument/2006/relationships/queryTable" Target="../queryTables/queryTable3042.xml"/><Relationship Id="rId3250" Type="http://schemas.openxmlformats.org/officeDocument/2006/relationships/queryTable" Target="../queryTables/queryTable3249.xml"/><Relationship Id="rId3488" Type="http://schemas.openxmlformats.org/officeDocument/2006/relationships/queryTable" Target="../queryTables/queryTable3487.xml"/><Relationship Id="rId3695" Type="http://schemas.openxmlformats.org/officeDocument/2006/relationships/queryTable" Target="../queryTables/queryTable3694.xml"/><Relationship Id="rId171" Type="http://schemas.openxmlformats.org/officeDocument/2006/relationships/queryTable" Target="../queryTables/queryTable170.xml"/><Relationship Id="rId2297" Type="http://schemas.openxmlformats.org/officeDocument/2006/relationships/queryTable" Target="../queryTables/queryTable2296.xml"/><Relationship Id="rId3348" Type="http://schemas.openxmlformats.org/officeDocument/2006/relationships/queryTable" Target="../queryTables/queryTable3347.xml"/><Relationship Id="rId3555" Type="http://schemas.openxmlformats.org/officeDocument/2006/relationships/queryTable" Target="../queryTables/queryTable3554.xml"/><Relationship Id="rId3762" Type="http://schemas.openxmlformats.org/officeDocument/2006/relationships/queryTable" Target="../queryTables/queryTable3761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2157" Type="http://schemas.openxmlformats.org/officeDocument/2006/relationships/queryTable" Target="../queryTables/queryTable2156.xml"/><Relationship Id="rId2364" Type="http://schemas.openxmlformats.org/officeDocument/2006/relationships/queryTable" Target="../queryTables/queryTable2363.xml"/><Relationship Id="rId2571" Type="http://schemas.openxmlformats.org/officeDocument/2006/relationships/queryTable" Target="../queryTables/queryTable2570.xml"/><Relationship Id="rId3110" Type="http://schemas.openxmlformats.org/officeDocument/2006/relationships/queryTable" Target="../queryTables/queryTable3109.xml"/><Relationship Id="rId3208" Type="http://schemas.openxmlformats.org/officeDocument/2006/relationships/queryTable" Target="../queryTables/queryTable3207.xml"/><Relationship Id="rId3415" Type="http://schemas.openxmlformats.org/officeDocument/2006/relationships/queryTable" Target="../queryTables/queryTable3414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2017" Type="http://schemas.openxmlformats.org/officeDocument/2006/relationships/queryTable" Target="../queryTables/queryTable2016.xml"/><Relationship Id="rId2224" Type="http://schemas.openxmlformats.org/officeDocument/2006/relationships/queryTable" Target="../queryTables/queryTable2223.xml"/><Relationship Id="rId2669" Type="http://schemas.openxmlformats.org/officeDocument/2006/relationships/queryTable" Target="../queryTables/queryTable2668.xml"/><Relationship Id="rId2876" Type="http://schemas.openxmlformats.org/officeDocument/2006/relationships/queryTable" Target="../queryTables/queryTable2875.xml"/><Relationship Id="rId3622" Type="http://schemas.openxmlformats.org/officeDocument/2006/relationships/queryTable" Target="../queryTables/queryTable3621.xml"/><Relationship Id="rId3927" Type="http://schemas.openxmlformats.org/officeDocument/2006/relationships/queryTable" Target="../queryTables/queryTable3926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1685" Type="http://schemas.openxmlformats.org/officeDocument/2006/relationships/queryTable" Target="../queryTables/queryTable1684.xml"/><Relationship Id="rId1892" Type="http://schemas.openxmlformats.org/officeDocument/2006/relationships/queryTable" Target="../queryTables/queryTable1891.xml"/><Relationship Id="rId2431" Type="http://schemas.openxmlformats.org/officeDocument/2006/relationships/queryTable" Target="../queryTables/queryTable2430.xml"/><Relationship Id="rId2529" Type="http://schemas.openxmlformats.org/officeDocument/2006/relationships/queryTable" Target="../queryTables/queryTable2528.xml"/><Relationship Id="rId2736" Type="http://schemas.openxmlformats.org/officeDocument/2006/relationships/queryTable" Target="../queryTables/queryTable2735.xml"/><Relationship Id="rId4091" Type="http://schemas.openxmlformats.org/officeDocument/2006/relationships/queryTable" Target="../queryTables/queryTable4090.xml"/><Relationship Id="rId610" Type="http://schemas.openxmlformats.org/officeDocument/2006/relationships/queryTable" Target="../queryTables/queryTable609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1545" Type="http://schemas.openxmlformats.org/officeDocument/2006/relationships/queryTable" Target="../queryTables/queryTable1544.xml"/><Relationship Id="rId2943" Type="http://schemas.openxmlformats.org/officeDocument/2006/relationships/queryTable" Target="../queryTables/queryTable2942.xml"/><Relationship Id="rId4049" Type="http://schemas.openxmlformats.org/officeDocument/2006/relationships/queryTable" Target="../queryTables/queryTable4048.xml"/><Relationship Id="rId1100" Type="http://schemas.openxmlformats.org/officeDocument/2006/relationships/queryTable" Target="../queryTables/queryTable1099.xml"/><Relationship Id="rId1405" Type="http://schemas.openxmlformats.org/officeDocument/2006/relationships/queryTable" Target="../queryTables/queryTable1404.xml"/><Relationship Id="rId1752" Type="http://schemas.openxmlformats.org/officeDocument/2006/relationships/queryTable" Target="../queryTables/queryTable1751.xml"/><Relationship Id="rId2803" Type="http://schemas.openxmlformats.org/officeDocument/2006/relationships/queryTable" Target="../queryTables/queryTable2802.xml"/><Relationship Id="rId44" Type="http://schemas.openxmlformats.org/officeDocument/2006/relationships/queryTable" Target="../queryTables/queryTable43.xml"/><Relationship Id="rId1612" Type="http://schemas.openxmlformats.org/officeDocument/2006/relationships/queryTable" Target="../queryTables/queryTable1611.xml"/><Relationship Id="rId1917" Type="http://schemas.openxmlformats.org/officeDocument/2006/relationships/queryTable" Target="../queryTables/queryTable1916.xml"/><Relationship Id="rId3065" Type="http://schemas.openxmlformats.org/officeDocument/2006/relationships/queryTable" Target="../queryTables/queryTable3064.xml"/><Relationship Id="rId3272" Type="http://schemas.openxmlformats.org/officeDocument/2006/relationships/queryTable" Target="../queryTables/queryTable3271.xml"/><Relationship Id="rId4116" Type="http://schemas.openxmlformats.org/officeDocument/2006/relationships/queryTable" Target="../queryTables/queryTable4115.xml"/><Relationship Id="rId193" Type="http://schemas.openxmlformats.org/officeDocument/2006/relationships/queryTable" Target="../queryTables/queryTable192.xml"/><Relationship Id="rId498" Type="http://schemas.openxmlformats.org/officeDocument/2006/relationships/queryTable" Target="../queryTables/queryTable497.xml"/><Relationship Id="rId2081" Type="http://schemas.openxmlformats.org/officeDocument/2006/relationships/queryTable" Target="../queryTables/queryTable2080.xml"/><Relationship Id="rId2179" Type="http://schemas.openxmlformats.org/officeDocument/2006/relationships/queryTable" Target="../queryTables/queryTable2178.xml"/><Relationship Id="rId3132" Type="http://schemas.openxmlformats.org/officeDocument/2006/relationships/queryTable" Target="../queryTables/queryTable3131.xml"/><Relationship Id="rId3577" Type="http://schemas.openxmlformats.org/officeDocument/2006/relationships/queryTable" Target="../queryTables/queryTable3576.xml"/><Relationship Id="rId3784" Type="http://schemas.openxmlformats.org/officeDocument/2006/relationships/queryTable" Target="../queryTables/queryTable3783.xml"/><Relationship Id="rId3991" Type="http://schemas.openxmlformats.org/officeDocument/2006/relationships/queryTable" Target="../queryTables/queryTable3990.xml"/><Relationship Id="rId260" Type="http://schemas.openxmlformats.org/officeDocument/2006/relationships/queryTable" Target="../queryTables/queryTable259.xml"/><Relationship Id="rId2386" Type="http://schemas.openxmlformats.org/officeDocument/2006/relationships/queryTable" Target="../queryTables/queryTable2385.xml"/><Relationship Id="rId2593" Type="http://schemas.openxmlformats.org/officeDocument/2006/relationships/queryTable" Target="../queryTables/queryTable2592.xml"/><Relationship Id="rId3437" Type="http://schemas.openxmlformats.org/officeDocument/2006/relationships/queryTable" Target="../queryTables/queryTable3436.xml"/><Relationship Id="rId3644" Type="http://schemas.openxmlformats.org/officeDocument/2006/relationships/queryTable" Target="../queryTables/queryTable3643.xml"/><Relationship Id="rId3851" Type="http://schemas.openxmlformats.org/officeDocument/2006/relationships/queryTable" Target="../queryTables/queryTable3850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2039" Type="http://schemas.openxmlformats.org/officeDocument/2006/relationships/queryTable" Target="../queryTables/queryTable2038.xml"/><Relationship Id="rId2246" Type="http://schemas.openxmlformats.org/officeDocument/2006/relationships/queryTable" Target="../queryTables/queryTable2245.xml"/><Relationship Id="rId2453" Type="http://schemas.openxmlformats.org/officeDocument/2006/relationships/queryTable" Target="../queryTables/queryTable2452.xml"/><Relationship Id="rId2660" Type="http://schemas.openxmlformats.org/officeDocument/2006/relationships/queryTable" Target="../queryTables/queryTable2659.xml"/><Relationship Id="rId2898" Type="http://schemas.openxmlformats.org/officeDocument/2006/relationships/queryTable" Target="../queryTables/queryTable2897.xml"/><Relationship Id="rId3504" Type="http://schemas.openxmlformats.org/officeDocument/2006/relationships/queryTable" Target="../queryTables/queryTable3503.xml"/><Relationship Id="rId3711" Type="http://schemas.openxmlformats.org/officeDocument/2006/relationships/queryTable" Target="../queryTables/queryTable3710.xml"/><Relationship Id="rId3949" Type="http://schemas.openxmlformats.org/officeDocument/2006/relationships/queryTable" Target="../queryTables/queryTable3948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106" Type="http://schemas.openxmlformats.org/officeDocument/2006/relationships/queryTable" Target="../queryTables/queryTable2105.xml"/><Relationship Id="rId2313" Type="http://schemas.openxmlformats.org/officeDocument/2006/relationships/queryTable" Target="../queryTables/queryTable2312.xml"/><Relationship Id="rId2520" Type="http://schemas.openxmlformats.org/officeDocument/2006/relationships/queryTable" Target="../queryTables/queryTable2519.xml"/><Relationship Id="rId2758" Type="http://schemas.openxmlformats.org/officeDocument/2006/relationships/queryTable" Target="../queryTables/queryTable2757.xml"/><Relationship Id="rId2965" Type="http://schemas.openxmlformats.org/officeDocument/2006/relationships/queryTable" Target="../queryTables/queryTable2964.xml"/><Relationship Id="rId3809" Type="http://schemas.openxmlformats.org/officeDocument/2006/relationships/queryTable" Target="../queryTables/queryTable3808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1567" Type="http://schemas.openxmlformats.org/officeDocument/2006/relationships/queryTable" Target="../queryTables/queryTable1566.xml"/><Relationship Id="rId1774" Type="http://schemas.openxmlformats.org/officeDocument/2006/relationships/queryTable" Target="../queryTables/queryTable1773.xml"/><Relationship Id="rId1981" Type="http://schemas.openxmlformats.org/officeDocument/2006/relationships/queryTable" Target="../queryTables/queryTable1980.xml"/><Relationship Id="rId2618" Type="http://schemas.openxmlformats.org/officeDocument/2006/relationships/queryTable" Target="../queryTables/queryTable2617.xml"/><Relationship Id="rId2825" Type="http://schemas.openxmlformats.org/officeDocument/2006/relationships/queryTable" Target="../queryTables/queryTable2824.xml"/><Relationship Id="rId66" Type="http://schemas.openxmlformats.org/officeDocument/2006/relationships/queryTable" Target="../queryTables/queryTable65.xml"/><Relationship Id="rId1427" Type="http://schemas.openxmlformats.org/officeDocument/2006/relationships/queryTable" Target="../queryTables/queryTable1426.xml"/><Relationship Id="rId1634" Type="http://schemas.openxmlformats.org/officeDocument/2006/relationships/queryTable" Target="../queryTables/queryTable1633.xml"/><Relationship Id="rId1841" Type="http://schemas.openxmlformats.org/officeDocument/2006/relationships/queryTable" Target="../queryTables/queryTable1840.xml"/><Relationship Id="rId3087" Type="http://schemas.openxmlformats.org/officeDocument/2006/relationships/queryTable" Target="../queryTables/queryTable3086.xml"/><Relationship Id="rId3294" Type="http://schemas.openxmlformats.org/officeDocument/2006/relationships/queryTable" Target="../queryTables/queryTable3293.xml"/><Relationship Id="rId4040" Type="http://schemas.openxmlformats.org/officeDocument/2006/relationships/queryTable" Target="../queryTables/queryTable4039.xml"/><Relationship Id="rId1939" Type="http://schemas.openxmlformats.org/officeDocument/2006/relationships/queryTable" Target="../queryTables/queryTable1938.xml"/><Relationship Id="rId3599" Type="http://schemas.openxmlformats.org/officeDocument/2006/relationships/queryTable" Target="../queryTables/queryTable3598.xml"/><Relationship Id="rId1701" Type="http://schemas.openxmlformats.org/officeDocument/2006/relationships/queryTable" Target="../queryTables/queryTable1700.xml"/><Relationship Id="rId3154" Type="http://schemas.openxmlformats.org/officeDocument/2006/relationships/queryTable" Target="../queryTables/queryTable3153.xml"/><Relationship Id="rId3361" Type="http://schemas.openxmlformats.org/officeDocument/2006/relationships/queryTable" Target="../queryTables/queryTable3360.xml"/><Relationship Id="rId3459" Type="http://schemas.openxmlformats.org/officeDocument/2006/relationships/queryTable" Target="../queryTables/queryTable3458.xml"/><Relationship Id="rId3666" Type="http://schemas.openxmlformats.org/officeDocument/2006/relationships/queryTable" Target="../queryTables/queryTable3665.xml"/><Relationship Id="rId282" Type="http://schemas.openxmlformats.org/officeDocument/2006/relationships/queryTable" Target="../queryTables/queryTable281.xml"/><Relationship Id="rId587" Type="http://schemas.openxmlformats.org/officeDocument/2006/relationships/queryTable" Target="../queryTables/queryTable586.xml"/><Relationship Id="rId2170" Type="http://schemas.openxmlformats.org/officeDocument/2006/relationships/queryTable" Target="../queryTables/queryTable2169.xml"/><Relationship Id="rId2268" Type="http://schemas.openxmlformats.org/officeDocument/2006/relationships/queryTable" Target="../queryTables/queryTable2267.xml"/><Relationship Id="rId3014" Type="http://schemas.openxmlformats.org/officeDocument/2006/relationships/queryTable" Target="../queryTables/queryTable3013.xml"/><Relationship Id="rId3221" Type="http://schemas.openxmlformats.org/officeDocument/2006/relationships/queryTable" Target="../queryTables/queryTable3220.xml"/><Relationship Id="rId3319" Type="http://schemas.openxmlformats.org/officeDocument/2006/relationships/queryTable" Target="../queryTables/queryTable3318.xml"/><Relationship Id="rId3873" Type="http://schemas.openxmlformats.org/officeDocument/2006/relationships/queryTable" Target="../queryTables/queryTable3872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2030" Type="http://schemas.openxmlformats.org/officeDocument/2006/relationships/queryTable" Target="../queryTables/queryTable2029.xml"/><Relationship Id="rId2128" Type="http://schemas.openxmlformats.org/officeDocument/2006/relationships/queryTable" Target="../queryTables/queryTable2127.xml"/><Relationship Id="rId2475" Type="http://schemas.openxmlformats.org/officeDocument/2006/relationships/queryTable" Target="../queryTables/queryTable2474.xml"/><Relationship Id="rId2682" Type="http://schemas.openxmlformats.org/officeDocument/2006/relationships/queryTable" Target="../queryTables/queryTable2681.xml"/><Relationship Id="rId2987" Type="http://schemas.openxmlformats.org/officeDocument/2006/relationships/queryTable" Target="../queryTables/queryTable2986.xml"/><Relationship Id="rId3526" Type="http://schemas.openxmlformats.org/officeDocument/2006/relationships/queryTable" Target="../queryTables/queryTable3525.xml"/><Relationship Id="rId3733" Type="http://schemas.openxmlformats.org/officeDocument/2006/relationships/queryTable" Target="../queryTables/queryTable3732.xml"/><Relationship Id="rId3940" Type="http://schemas.openxmlformats.org/officeDocument/2006/relationships/queryTable" Target="../queryTables/queryTable3939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1589" Type="http://schemas.openxmlformats.org/officeDocument/2006/relationships/queryTable" Target="../queryTables/queryTable1588.xml"/><Relationship Id="rId2335" Type="http://schemas.openxmlformats.org/officeDocument/2006/relationships/queryTable" Target="../queryTables/queryTable2334.xml"/><Relationship Id="rId2542" Type="http://schemas.openxmlformats.org/officeDocument/2006/relationships/queryTable" Target="../queryTables/queryTable2541.xml"/><Relationship Id="rId3800" Type="http://schemas.openxmlformats.org/officeDocument/2006/relationships/queryTable" Target="../queryTables/queryTable3799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1796" Type="http://schemas.openxmlformats.org/officeDocument/2006/relationships/queryTable" Target="../queryTables/queryTable1795.xml"/><Relationship Id="rId2402" Type="http://schemas.openxmlformats.org/officeDocument/2006/relationships/queryTable" Target="../queryTables/queryTable2401.xml"/><Relationship Id="rId2847" Type="http://schemas.openxmlformats.org/officeDocument/2006/relationships/queryTable" Target="../queryTables/queryTable2846.xml"/><Relationship Id="rId4062" Type="http://schemas.openxmlformats.org/officeDocument/2006/relationships/queryTable" Target="../queryTables/queryTable4061.xml"/><Relationship Id="rId88" Type="http://schemas.openxmlformats.org/officeDocument/2006/relationships/queryTable" Target="../queryTables/queryTable8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1656" Type="http://schemas.openxmlformats.org/officeDocument/2006/relationships/queryTable" Target="../queryTables/queryTable1655.xml"/><Relationship Id="rId1863" Type="http://schemas.openxmlformats.org/officeDocument/2006/relationships/queryTable" Target="../queryTables/queryTable1862.xml"/><Relationship Id="rId2707" Type="http://schemas.openxmlformats.org/officeDocument/2006/relationships/queryTable" Target="../queryTables/queryTable2706.xml"/><Relationship Id="rId2914" Type="http://schemas.openxmlformats.org/officeDocument/2006/relationships/queryTable" Target="../queryTables/queryTable2913.xml"/><Relationship Id="rId1309" Type="http://schemas.openxmlformats.org/officeDocument/2006/relationships/queryTable" Target="../queryTables/queryTable1308.xml"/><Relationship Id="rId1516" Type="http://schemas.openxmlformats.org/officeDocument/2006/relationships/queryTable" Target="../queryTables/queryTable1515.xml"/><Relationship Id="rId1723" Type="http://schemas.openxmlformats.org/officeDocument/2006/relationships/queryTable" Target="../queryTables/queryTable1722.xml"/><Relationship Id="rId1930" Type="http://schemas.openxmlformats.org/officeDocument/2006/relationships/queryTable" Target="../queryTables/queryTable1929.xml"/><Relationship Id="rId3176" Type="http://schemas.openxmlformats.org/officeDocument/2006/relationships/queryTable" Target="../queryTables/queryTable3175.xml"/><Relationship Id="rId3383" Type="http://schemas.openxmlformats.org/officeDocument/2006/relationships/queryTable" Target="../queryTables/queryTable3382.xml"/><Relationship Id="rId3590" Type="http://schemas.openxmlformats.org/officeDocument/2006/relationships/queryTable" Target="../queryTables/queryTable3589.xml"/><Relationship Id="rId15" Type="http://schemas.openxmlformats.org/officeDocument/2006/relationships/queryTable" Target="../queryTables/queryTable14.xml"/><Relationship Id="rId2192" Type="http://schemas.openxmlformats.org/officeDocument/2006/relationships/queryTable" Target="../queryTables/queryTable2191.xml"/><Relationship Id="rId3036" Type="http://schemas.openxmlformats.org/officeDocument/2006/relationships/queryTable" Target="../queryTables/queryTable3035.xml"/><Relationship Id="rId3243" Type="http://schemas.openxmlformats.org/officeDocument/2006/relationships/queryTable" Target="../queryTables/queryTable3242.xml"/><Relationship Id="rId3688" Type="http://schemas.openxmlformats.org/officeDocument/2006/relationships/queryTable" Target="../queryTables/queryTable3687.xml"/><Relationship Id="rId3895" Type="http://schemas.openxmlformats.org/officeDocument/2006/relationships/queryTable" Target="../queryTables/queryTable3894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2052" Type="http://schemas.openxmlformats.org/officeDocument/2006/relationships/queryTable" Target="../queryTables/queryTable2051.xml"/><Relationship Id="rId2497" Type="http://schemas.openxmlformats.org/officeDocument/2006/relationships/queryTable" Target="../queryTables/queryTable2496.xml"/><Relationship Id="rId3450" Type="http://schemas.openxmlformats.org/officeDocument/2006/relationships/queryTable" Target="../queryTables/queryTable3449.xml"/><Relationship Id="rId3548" Type="http://schemas.openxmlformats.org/officeDocument/2006/relationships/queryTable" Target="../queryTables/queryTable3547.xml"/><Relationship Id="rId3755" Type="http://schemas.openxmlformats.org/officeDocument/2006/relationships/queryTable" Target="../queryTables/queryTable3754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357" Type="http://schemas.openxmlformats.org/officeDocument/2006/relationships/queryTable" Target="../queryTables/queryTable2356.xml"/><Relationship Id="rId2564" Type="http://schemas.openxmlformats.org/officeDocument/2006/relationships/queryTable" Target="../queryTables/queryTable2563.xml"/><Relationship Id="rId3103" Type="http://schemas.openxmlformats.org/officeDocument/2006/relationships/queryTable" Target="../queryTables/queryTable3102.xml"/><Relationship Id="rId3310" Type="http://schemas.openxmlformats.org/officeDocument/2006/relationships/queryTable" Target="../queryTables/queryTable3309.xml"/><Relationship Id="rId3408" Type="http://schemas.openxmlformats.org/officeDocument/2006/relationships/queryTable" Target="../queryTables/queryTable3407.xml"/><Relationship Id="rId3615" Type="http://schemas.openxmlformats.org/officeDocument/2006/relationships/queryTable" Target="../queryTables/queryTable3614.xml"/><Relationship Id="rId3962" Type="http://schemas.openxmlformats.org/officeDocument/2006/relationships/queryTable" Target="../queryTables/queryTable3961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2217" Type="http://schemas.openxmlformats.org/officeDocument/2006/relationships/queryTable" Target="../queryTables/queryTable2216.xml"/><Relationship Id="rId2771" Type="http://schemas.openxmlformats.org/officeDocument/2006/relationships/queryTable" Target="../queryTables/queryTable2770.xml"/><Relationship Id="rId2869" Type="http://schemas.openxmlformats.org/officeDocument/2006/relationships/queryTable" Target="../queryTables/queryTable2868.xml"/><Relationship Id="rId3822" Type="http://schemas.openxmlformats.org/officeDocument/2006/relationships/queryTable" Target="../queryTables/queryTable3821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1580" Type="http://schemas.openxmlformats.org/officeDocument/2006/relationships/queryTable" Target="../queryTables/queryTable1579.xml"/><Relationship Id="rId1678" Type="http://schemas.openxmlformats.org/officeDocument/2006/relationships/queryTable" Target="../queryTables/queryTable1677.xml"/><Relationship Id="rId1885" Type="http://schemas.openxmlformats.org/officeDocument/2006/relationships/queryTable" Target="../queryTables/queryTable1884.xml"/><Relationship Id="rId2424" Type="http://schemas.openxmlformats.org/officeDocument/2006/relationships/queryTable" Target="../queryTables/queryTable2423.xml"/><Relationship Id="rId2631" Type="http://schemas.openxmlformats.org/officeDocument/2006/relationships/queryTable" Target="../queryTables/queryTable2630.xml"/><Relationship Id="rId2729" Type="http://schemas.openxmlformats.org/officeDocument/2006/relationships/queryTable" Target="../queryTables/queryTable2728.xml"/><Relationship Id="rId2936" Type="http://schemas.openxmlformats.org/officeDocument/2006/relationships/queryTable" Target="../queryTables/queryTable2935.xml"/><Relationship Id="rId4084" Type="http://schemas.openxmlformats.org/officeDocument/2006/relationships/queryTable" Target="../queryTables/queryTable4083.xml"/><Relationship Id="rId603" Type="http://schemas.openxmlformats.org/officeDocument/2006/relationships/queryTable" Target="../queryTables/queryTable602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1538" Type="http://schemas.openxmlformats.org/officeDocument/2006/relationships/queryTable" Target="../queryTables/queryTable1537.xml"/><Relationship Id="rId1300" Type="http://schemas.openxmlformats.org/officeDocument/2006/relationships/queryTable" Target="../queryTables/queryTable1299.xml"/><Relationship Id="rId1745" Type="http://schemas.openxmlformats.org/officeDocument/2006/relationships/queryTable" Target="../queryTables/queryTable1744.xml"/><Relationship Id="rId1952" Type="http://schemas.openxmlformats.org/officeDocument/2006/relationships/queryTable" Target="../queryTables/queryTable1951.xml"/><Relationship Id="rId3198" Type="http://schemas.openxmlformats.org/officeDocument/2006/relationships/queryTable" Target="../queryTables/queryTable3197.xml"/><Relationship Id="rId4011" Type="http://schemas.openxmlformats.org/officeDocument/2006/relationships/queryTable" Target="../queryTables/queryTable4010.xml"/><Relationship Id="rId37" Type="http://schemas.openxmlformats.org/officeDocument/2006/relationships/queryTable" Target="../queryTables/queryTable36.xml"/><Relationship Id="rId1605" Type="http://schemas.openxmlformats.org/officeDocument/2006/relationships/queryTable" Target="../queryTables/queryTable1604.xml"/><Relationship Id="rId1812" Type="http://schemas.openxmlformats.org/officeDocument/2006/relationships/queryTable" Target="../queryTables/queryTable1811.xml"/><Relationship Id="rId3058" Type="http://schemas.openxmlformats.org/officeDocument/2006/relationships/queryTable" Target="../queryTables/queryTable3057.xml"/><Relationship Id="rId3265" Type="http://schemas.openxmlformats.org/officeDocument/2006/relationships/queryTable" Target="../queryTables/queryTable3264.xml"/><Relationship Id="rId3472" Type="http://schemas.openxmlformats.org/officeDocument/2006/relationships/queryTable" Target="../queryTables/queryTable3471.xml"/><Relationship Id="rId4109" Type="http://schemas.openxmlformats.org/officeDocument/2006/relationships/queryTable" Target="../queryTables/queryTable4108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2074" Type="http://schemas.openxmlformats.org/officeDocument/2006/relationships/queryTable" Target="../queryTables/queryTable2073.xml"/><Relationship Id="rId2281" Type="http://schemas.openxmlformats.org/officeDocument/2006/relationships/queryTable" Target="../queryTables/queryTable2280.xml"/><Relationship Id="rId3125" Type="http://schemas.openxmlformats.org/officeDocument/2006/relationships/queryTable" Target="../queryTables/queryTable3124.xml"/><Relationship Id="rId3332" Type="http://schemas.openxmlformats.org/officeDocument/2006/relationships/queryTable" Target="../queryTables/queryTable3331.xml"/><Relationship Id="rId3777" Type="http://schemas.openxmlformats.org/officeDocument/2006/relationships/queryTable" Target="../queryTables/queryTable3776.xml"/><Relationship Id="rId3984" Type="http://schemas.openxmlformats.org/officeDocument/2006/relationships/queryTable" Target="../queryTables/queryTable3983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1090" Type="http://schemas.openxmlformats.org/officeDocument/2006/relationships/queryTable" Target="../queryTables/queryTable1089.xml"/><Relationship Id="rId2141" Type="http://schemas.openxmlformats.org/officeDocument/2006/relationships/queryTable" Target="../queryTables/queryTable2140.xml"/><Relationship Id="rId2379" Type="http://schemas.openxmlformats.org/officeDocument/2006/relationships/queryTable" Target="../queryTables/queryTable2378.xml"/><Relationship Id="rId2586" Type="http://schemas.openxmlformats.org/officeDocument/2006/relationships/queryTable" Target="../queryTables/queryTable2585.xml"/><Relationship Id="rId2793" Type="http://schemas.openxmlformats.org/officeDocument/2006/relationships/queryTable" Target="../queryTables/queryTable2792.xml"/><Relationship Id="rId3637" Type="http://schemas.openxmlformats.org/officeDocument/2006/relationships/queryTable" Target="../queryTables/queryTable3636.xml"/><Relationship Id="rId3844" Type="http://schemas.openxmlformats.org/officeDocument/2006/relationships/queryTable" Target="../queryTables/queryTable3843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2001" Type="http://schemas.openxmlformats.org/officeDocument/2006/relationships/queryTable" Target="../queryTables/queryTable2000.xml"/><Relationship Id="rId2239" Type="http://schemas.openxmlformats.org/officeDocument/2006/relationships/queryTable" Target="../queryTables/queryTable2238.xml"/><Relationship Id="rId2446" Type="http://schemas.openxmlformats.org/officeDocument/2006/relationships/queryTable" Target="../queryTables/queryTable2445.xml"/><Relationship Id="rId2653" Type="http://schemas.openxmlformats.org/officeDocument/2006/relationships/queryTable" Target="../queryTables/queryTable2652.xml"/><Relationship Id="rId2860" Type="http://schemas.openxmlformats.org/officeDocument/2006/relationships/queryTable" Target="../queryTables/queryTable2859.xml"/><Relationship Id="rId3704" Type="http://schemas.openxmlformats.org/officeDocument/2006/relationships/queryTable" Target="../queryTables/queryTable3703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306" Type="http://schemas.openxmlformats.org/officeDocument/2006/relationships/queryTable" Target="../queryTables/queryTable2305.xml"/><Relationship Id="rId2513" Type="http://schemas.openxmlformats.org/officeDocument/2006/relationships/queryTable" Target="../queryTables/queryTable2512.xml"/><Relationship Id="rId2958" Type="http://schemas.openxmlformats.org/officeDocument/2006/relationships/queryTable" Target="../queryTables/queryTable2957.xml"/><Relationship Id="rId3911" Type="http://schemas.openxmlformats.org/officeDocument/2006/relationships/queryTable" Target="../queryTables/queryTable391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1767" Type="http://schemas.openxmlformats.org/officeDocument/2006/relationships/queryTable" Target="../queryTables/queryTable1766.xml"/><Relationship Id="rId1974" Type="http://schemas.openxmlformats.org/officeDocument/2006/relationships/queryTable" Target="../queryTables/queryTable1973.xml"/><Relationship Id="rId2720" Type="http://schemas.openxmlformats.org/officeDocument/2006/relationships/queryTable" Target="../queryTables/queryTable2719.xml"/><Relationship Id="rId2818" Type="http://schemas.openxmlformats.org/officeDocument/2006/relationships/queryTable" Target="../queryTables/queryTable2817.xml"/><Relationship Id="rId59" Type="http://schemas.openxmlformats.org/officeDocument/2006/relationships/queryTable" Target="../queryTables/queryTable58.xml"/><Relationship Id="rId1627" Type="http://schemas.openxmlformats.org/officeDocument/2006/relationships/queryTable" Target="../queryTables/queryTable1626.xml"/><Relationship Id="rId1834" Type="http://schemas.openxmlformats.org/officeDocument/2006/relationships/queryTable" Target="../queryTables/queryTable1833.xml"/><Relationship Id="rId3287" Type="http://schemas.openxmlformats.org/officeDocument/2006/relationships/queryTable" Target="../queryTables/queryTable3286.xml"/><Relationship Id="rId4033" Type="http://schemas.openxmlformats.org/officeDocument/2006/relationships/queryTable" Target="../queryTables/queryTable4032.xml"/><Relationship Id="rId2096" Type="http://schemas.openxmlformats.org/officeDocument/2006/relationships/queryTable" Target="../queryTables/queryTable2095.xml"/><Relationship Id="rId3494" Type="http://schemas.openxmlformats.org/officeDocument/2006/relationships/queryTable" Target="../queryTables/queryTable3493.xml"/><Relationship Id="rId3799" Type="http://schemas.openxmlformats.org/officeDocument/2006/relationships/queryTable" Target="../queryTables/queryTable3798.xml"/><Relationship Id="rId4100" Type="http://schemas.openxmlformats.org/officeDocument/2006/relationships/queryTable" Target="../queryTables/queryTable4099.xml"/><Relationship Id="rId1901" Type="http://schemas.openxmlformats.org/officeDocument/2006/relationships/queryTable" Target="../queryTables/queryTable1900.xml"/><Relationship Id="rId3147" Type="http://schemas.openxmlformats.org/officeDocument/2006/relationships/queryTable" Target="../queryTables/queryTable3146.xml"/><Relationship Id="rId3354" Type="http://schemas.openxmlformats.org/officeDocument/2006/relationships/queryTable" Target="../queryTables/queryTable3353.xml"/><Relationship Id="rId3561" Type="http://schemas.openxmlformats.org/officeDocument/2006/relationships/queryTable" Target="../queryTables/queryTable3560.xml"/><Relationship Id="rId3659" Type="http://schemas.openxmlformats.org/officeDocument/2006/relationships/queryTable" Target="../queryTables/queryTable3658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2163" Type="http://schemas.openxmlformats.org/officeDocument/2006/relationships/queryTable" Target="../queryTables/queryTable2162.xml"/><Relationship Id="rId2370" Type="http://schemas.openxmlformats.org/officeDocument/2006/relationships/queryTable" Target="../queryTables/queryTable2369.xml"/><Relationship Id="rId3007" Type="http://schemas.openxmlformats.org/officeDocument/2006/relationships/queryTable" Target="../queryTables/queryTable3006.xml"/><Relationship Id="rId3214" Type="http://schemas.openxmlformats.org/officeDocument/2006/relationships/queryTable" Target="../queryTables/queryTable3213.xml"/><Relationship Id="rId3421" Type="http://schemas.openxmlformats.org/officeDocument/2006/relationships/queryTable" Target="../queryTables/queryTable3420.xml"/><Relationship Id="rId3866" Type="http://schemas.openxmlformats.org/officeDocument/2006/relationships/queryTable" Target="../queryTables/queryTable3865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2023" Type="http://schemas.openxmlformats.org/officeDocument/2006/relationships/queryTable" Target="../queryTables/queryTable2022.xml"/><Relationship Id="rId2230" Type="http://schemas.openxmlformats.org/officeDocument/2006/relationships/queryTable" Target="../queryTables/queryTable2229.xml"/><Relationship Id="rId2468" Type="http://schemas.openxmlformats.org/officeDocument/2006/relationships/queryTable" Target="../queryTables/queryTable2467.xml"/><Relationship Id="rId2675" Type="http://schemas.openxmlformats.org/officeDocument/2006/relationships/queryTable" Target="../queryTables/queryTable2674.xml"/><Relationship Id="rId2882" Type="http://schemas.openxmlformats.org/officeDocument/2006/relationships/queryTable" Target="../queryTables/queryTable2881.xml"/><Relationship Id="rId3519" Type="http://schemas.openxmlformats.org/officeDocument/2006/relationships/queryTable" Target="../queryTables/queryTable3518.xml"/><Relationship Id="rId3726" Type="http://schemas.openxmlformats.org/officeDocument/2006/relationships/queryTable" Target="../queryTables/queryTable3725.xml"/><Relationship Id="rId3933" Type="http://schemas.openxmlformats.org/officeDocument/2006/relationships/queryTable" Target="../queryTables/queryTable3932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1691" Type="http://schemas.openxmlformats.org/officeDocument/2006/relationships/queryTable" Target="../queryTables/queryTable1690.xml"/><Relationship Id="rId2328" Type="http://schemas.openxmlformats.org/officeDocument/2006/relationships/queryTable" Target="../queryTables/queryTable2327.xml"/><Relationship Id="rId2535" Type="http://schemas.openxmlformats.org/officeDocument/2006/relationships/queryTable" Target="../queryTables/queryTable2534.xml"/><Relationship Id="rId2742" Type="http://schemas.openxmlformats.org/officeDocument/2006/relationships/queryTable" Target="../queryTables/queryTable2741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1551" Type="http://schemas.openxmlformats.org/officeDocument/2006/relationships/queryTable" Target="../queryTables/queryTable1550.xml"/><Relationship Id="rId1789" Type="http://schemas.openxmlformats.org/officeDocument/2006/relationships/queryTable" Target="../queryTables/queryTable1788.xml"/><Relationship Id="rId1996" Type="http://schemas.openxmlformats.org/officeDocument/2006/relationships/queryTable" Target="../queryTables/queryTable1995.xml"/><Relationship Id="rId2602" Type="http://schemas.openxmlformats.org/officeDocument/2006/relationships/queryTable" Target="../queryTables/queryTable2601.xml"/><Relationship Id="rId4055" Type="http://schemas.openxmlformats.org/officeDocument/2006/relationships/queryTable" Target="../queryTables/queryTable4054.xml"/><Relationship Id="rId50" Type="http://schemas.openxmlformats.org/officeDocument/2006/relationships/queryTable" Target="../queryTables/queryTable4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1649" Type="http://schemas.openxmlformats.org/officeDocument/2006/relationships/queryTable" Target="../queryTables/queryTable1648.xml"/><Relationship Id="rId1856" Type="http://schemas.openxmlformats.org/officeDocument/2006/relationships/queryTable" Target="../queryTables/queryTable1855.xml"/><Relationship Id="rId2907" Type="http://schemas.openxmlformats.org/officeDocument/2006/relationships/queryTable" Target="../queryTables/queryTable2906.xml"/><Relationship Id="rId3071" Type="http://schemas.openxmlformats.org/officeDocument/2006/relationships/queryTable" Target="../queryTables/queryTable3070.xml"/><Relationship Id="rId1509" Type="http://schemas.openxmlformats.org/officeDocument/2006/relationships/queryTable" Target="../queryTables/queryTable1508.xml"/><Relationship Id="rId1716" Type="http://schemas.openxmlformats.org/officeDocument/2006/relationships/queryTable" Target="../queryTables/queryTable1715.xml"/><Relationship Id="rId1923" Type="http://schemas.openxmlformats.org/officeDocument/2006/relationships/queryTable" Target="../queryTables/queryTable1922.xml"/><Relationship Id="rId3169" Type="http://schemas.openxmlformats.org/officeDocument/2006/relationships/queryTable" Target="../queryTables/queryTable3168.xml"/><Relationship Id="rId3376" Type="http://schemas.openxmlformats.org/officeDocument/2006/relationships/queryTable" Target="../queryTables/queryTable3375.xml"/><Relationship Id="rId3583" Type="http://schemas.openxmlformats.org/officeDocument/2006/relationships/queryTable" Target="../queryTables/queryTable3582.xml"/><Relationship Id="rId297" Type="http://schemas.openxmlformats.org/officeDocument/2006/relationships/queryTable" Target="../queryTables/queryTable296.xml"/><Relationship Id="rId2185" Type="http://schemas.openxmlformats.org/officeDocument/2006/relationships/queryTable" Target="../queryTables/queryTable2184.xml"/><Relationship Id="rId2392" Type="http://schemas.openxmlformats.org/officeDocument/2006/relationships/queryTable" Target="../queryTables/queryTable2391.xml"/><Relationship Id="rId3029" Type="http://schemas.openxmlformats.org/officeDocument/2006/relationships/queryTable" Target="../queryTables/queryTable3028.xml"/><Relationship Id="rId3236" Type="http://schemas.openxmlformats.org/officeDocument/2006/relationships/queryTable" Target="../queryTables/queryTable3235.xml"/><Relationship Id="rId3790" Type="http://schemas.openxmlformats.org/officeDocument/2006/relationships/queryTable" Target="../queryTables/queryTable3789.xml"/><Relationship Id="rId3888" Type="http://schemas.openxmlformats.org/officeDocument/2006/relationships/queryTable" Target="../queryTables/queryTable3887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2045" Type="http://schemas.openxmlformats.org/officeDocument/2006/relationships/queryTable" Target="../queryTables/queryTable2044.xml"/><Relationship Id="rId2697" Type="http://schemas.openxmlformats.org/officeDocument/2006/relationships/queryTable" Target="../queryTables/queryTable2696.xml"/><Relationship Id="rId3443" Type="http://schemas.openxmlformats.org/officeDocument/2006/relationships/queryTable" Target="../queryTables/queryTable3442.xml"/><Relationship Id="rId3650" Type="http://schemas.openxmlformats.org/officeDocument/2006/relationships/queryTable" Target="../queryTables/queryTable3649.xml"/><Relationship Id="rId3748" Type="http://schemas.openxmlformats.org/officeDocument/2006/relationships/queryTable" Target="../queryTables/queryTable3747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2252" Type="http://schemas.openxmlformats.org/officeDocument/2006/relationships/queryTable" Target="../queryTables/queryTable2251.xml"/><Relationship Id="rId2557" Type="http://schemas.openxmlformats.org/officeDocument/2006/relationships/queryTable" Target="../queryTables/queryTable2556.xml"/><Relationship Id="rId3303" Type="http://schemas.openxmlformats.org/officeDocument/2006/relationships/queryTable" Target="../queryTables/queryTable3302.xml"/><Relationship Id="rId3510" Type="http://schemas.openxmlformats.org/officeDocument/2006/relationships/queryTable" Target="../queryTables/queryTable3509.xml"/><Relationship Id="rId3608" Type="http://schemas.openxmlformats.org/officeDocument/2006/relationships/queryTable" Target="../queryTables/queryTable3607.xml"/><Relationship Id="rId3955" Type="http://schemas.openxmlformats.org/officeDocument/2006/relationships/queryTable" Target="../queryTables/queryTable3954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2112" Type="http://schemas.openxmlformats.org/officeDocument/2006/relationships/queryTable" Target="../queryTables/queryTable2111.xml"/><Relationship Id="rId2417" Type="http://schemas.openxmlformats.org/officeDocument/2006/relationships/queryTable" Target="../queryTables/queryTable2416.xml"/><Relationship Id="rId2764" Type="http://schemas.openxmlformats.org/officeDocument/2006/relationships/queryTable" Target="../queryTables/queryTable2763.xml"/><Relationship Id="rId2971" Type="http://schemas.openxmlformats.org/officeDocument/2006/relationships/queryTable" Target="../queryTables/queryTable2970.xml"/><Relationship Id="rId3815" Type="http://schemas.openxmlformats.org/officeDocument/2006/relationships/queryTable" Target="../queryTables/queryTable3814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1573" Type="http://schemas.openxmlformats.org/officeDocument/2006/relationships/queryTable" Target="../queryTables/queryTable1572.xml"/><Relationship Id="rId1780" Type="http://schemas.openxmlformats.org/officeDocument/2006/relationships/queryTable" Target="../queryTables/queryTable1779.xml"/><Relationship Id="rId1878" Type="http://schemas.openxmlformats.org/officeDocument/2006/relationships/queryTable" Target="../queryTables/queryTable1877.xml"/><Relationship Id="rId2624" Type="http://schemas.openxmlformats.org/officeDocument/2006/relationships/queryTable" Target="../queryTables/queryTable2623.xml"/><Relationship Id="rId2831" Type="http://schemas.openxmlformats.org/officeDocument/2006/relationships/queryTable" Target="../queryTables/queryTable2830.xml"/><Relationship Id="rId2929" Type="http://schemas.openxmlformats.org/officeDocument/2006/relationships/queryTable" Target="../queryTables/queryTable2928.xml"/><Relationship Id="rId4077" Type="http://schemas.openxmlformats.org/officeDocument/2006/relationships/queryTable" Target="../queryTables/queryTable4076.xml"/><Relationship Id="rId72" Type="http://schemas.openxmlformats.org/officeDocument/2006/relationships/queryTable" Target="../queryTables/queryTable7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1640" Type="http://schemas.openxmlformats.org/officeDocument/2006/relationships/queryTable" Target="../queryTables/queryTable1639.xml"/><Relationship Id="rId1738" Type="http://schemas.openxmlformats.org/officeDocument/2006/relationships/queryTable" Target="../queryTables/queryTable1737.xml"/><Relationship Id="rId3093" Type="http://schemas.openxmlformats.org/officeDocument/2006/relationships/queryTable" Target="../queryTables/queryTable3092.xml"/><Relationship Id="rId1500" Type="http://schemas.openxmlformats.org/officeDocument/2006/relationships/queryTable" Target="../queryTables/queryTable1499.xml"/><Relationship Id="rId1945" Type="http://schemas.openxmlformats.org/officeDocument/2006/relationships/queryTable" Target="../queryTables/queryTable1944.xml"/><Relationship Id="rId3160" Type="http://schemas.openxmlformats.org/officeDocument/2006/relationships/queryTable" Target="../queryTables/queryTable3159.xml"/><Relationship Id="rId3398" Type="http://schemas.openxmlformats.org/officeDocument/2006/relationships/queryTable" Target="../queryTables/queryTable3397.xml"/><Relationship Id="rId4004" Type="http://schemas.openxmlformats.org/officeDocument/2006/relationships/queryTable" Target="../queryTables/queryTable4003.xml"/><Relationship Id="rId1805" Type="http://schemas.openxmlformats.org/officeDocument/2006/relationships/queryTable" Target="../queryTables/queryTable1804.xml"/><Relationship Id="rId3020" Type="http://schemas.openxmlformats.org/officeDocument/2006/relationships/queryTable" Target="../queryTables/queryTable3019.xml"/><Relationship Id="rId3258" Type="http://schemas.openxmlformats.org/officeDocument/2006/relationships/queryTable" Target="../queryTables/queryTable3257.xml"/><Relationship Id="rId3465" Type="http://schemas.openxmlformats.org/officeDocument/2006/relationships/queryTable" Target="../queryTables/queryTable3464.xml"/><Relationship Id="rId3672" Type="http://schemas.openxmlformats.org/officeDocument/2006/relationships/queryTable" Target="../queryTables/queryTable3671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2067" Type="http://schemas.openxmlformats.org/officeDocument/2006/relationships/queryTable" Target="../queryTables/queryTable2066.xml"/><Relationship Id="rId2274" Type="http://schemas.openxmlformats.org/officeDocument/2006/relationships/queryTable" Target="../queryTables/queryTable2273.xml"/><Relationship Id="rId2481" Type="http://schemas.openxmlformats.org/officeDocument/2006/relationships/queryTable" Target="../queryTables/queryTable2480.xml"/><Relationship Id="rId3118" Type="http://schemas.openxmlformats.org/officeDocument/2006/relationships/queryTable" Target="../queryTables/queryTable3117.xml"/><Relationship Id="rId3325" Type="http://schemas.openxmlformats.org/officeDocument/2006/relationships/queryTable" Target="../queryTables/queryTable3324.xml"/><Relationship Id="rId3532" Type="http://schemas.openxmlformats.org/officeDocument/2006/relationships/queryTable" Target="../queryTables/queryTable3531.xml"/><Relationship Id="rId3977" Type="http://schemas.openxmlformats.org/officeDocument/2006/relationships/queryTable" Target="../queryTables/queryTable3976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2134" Type="http://schemas.openxmlformats.org/officeDocument/2006/relationships/queryTable" Target="../queryTables/queryTable2133.xml"/><Relationship Id="rId2341" Type="http://schemas.openxmlformats.org/officeDocument/2006/relationships/queryTable" Target="../queryTables/queryTable2340.xml"/><Relationship Id="rId2579" Type="http://schemas.openxmlformats.org/officeDocument/2006/relationships/queryTable" Target="../queryTables/queryTable2578.xml"/><Relationship Id="rId2786" Type="http://schemas.openxmlformats.org/officeDocument/2006/relationships/queryTable" Target="../queryTables/queryTable2785.xml"/><Relationship Id="rId2993" Type="http://schemas.openxmlformats.org/officeDocument/2006/relationships/queryTable" Target="../queryTables/queryTable2992.xml"/><Relationship Id="rId3837" Type="http://schemas.openxmlformats.org/officeDocument/2006/relationships/queryTable" Target="../queryTables/queryTable3836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595" Type="http://schemas.openxmlformats.org/officeDocument/2006/relationships/queryTable" Target="../queryTables/queryTable1594.xml"/><Relationship Id="rId2439" Type="http://schemas.openxmlformats.org/officeDocument/2006/relationships/queryTable" Target="../queryTables/queryTable2438.xml"/><Relationship Id="rId2646" Type="http://schemas.openxmlformats.org/officeDocument/2006/relationships/queryTable" Target="../queryTables/queryTable2645.xml"/><Relationship Id="rId2853" Type="http://schemas.openxmlformats.org/officeDocument/2006/relationships/queryTable" Target="../queryTables/queryTable2852.xml"/><Relationship Id="rId3904" Type="http://schemas.openxmlformats.org/officeDocument/2006/relationships/queryTable" Target="../queryTables/queryTable3903.xml"/><Relationship Id="rId4099" Type="http://schemas.openxmlformats.org/officeDocument/2006/relationships/queryTable" Target="../queryTables/queryTable4098.xml"/><Relationship Id="rId94" Type="http://schemas.openxmlformats.org/officeDocument/2006/relationships/queryTable" Target="../queryTables/queryTable93.xml"/><Relationship Id="rId520" Type="http://schemas.openxmlformats.org/officeDocument/2006/relationships/queryTable" Target="../queryTables/queryTable519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1662" Type="http://schemas.openxmlformats.org/officeDocument/2006/relationships/queryTable" Target="../queryTables/queryTable1661.xml"/><Relationship Id="rId2201" Type="http://schemas.openxmlformats.org/officeDocument/2006/relationships/queryTable" Target="../queryTables/queryTable2200.xml"/><Relationship Id="rId2506" Type="http://schemas.openxmlformats.org/officeDocument/2006/relationships/queryTable" Target="../queryTables/queryTable2505.xml"/><Relationship Id="rId1010" Type="http://schemas.openxmlformats.org/officeDocument/2006/relationships/queryTable" Target="../queryTables/queryTable1009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967" Type="http://schemas.openxmlformats.org/officeDocument/2006/relationships/queryTable" Target="../queryTables/queryTable1966.xml"/><Relationship Id="rId2713" Type="http://schemas.openxmlformats.org/officeDocument/2006/relationships/queryTable" Target="../queryTables/queryTable2712.xml"/><Relationship Id="rId2920" Type="http://schemas.openxmlformats.org/officeDocument/2006/relationships/queryTable" Target="../queryTables/queryTable2919.xml"/><Relationship Id="rId1522" Type="http://schemas.openxmlformats.org/officeDocument/2006/relationships/queryTable" Target="../queryTables/queryTable1521.xml"/><Relationship Id="rId21" Type="http://schemas.openxmlformats.org/officeDocument/2006/relationships/queryTable" Target="../queryTables/queryTable20.xml"/><Relationship Id="rId2089" Type="http://schemas.openxmlformats.org/officeDocument/2006/relationships/queryTable" Target="../queryTables/queryTable2088.xml"/><Relationship Id="rId3487" Type="http://schemas.openxmlformats.org/officeDocument/2006/relationships/queryTable" Target="../queryTables/queryTable3486.xml"/><Relationship Id="rId3694" Type="http://schemas.openxmlformats.org/officeDocument/2006/relationships/queryTable" Target="../queryTables/queryTable3693.xml"/><Relationship Id="rId2296" Type="http://schemas.openxmlformats.org/officeDocument/2006/relationships/queryTable" Target="../queryTables/queryTable2295.xml"/><Relationship Id="rId3347" Type="http://schemas.openxmlformats.org/officeDocument/2006/relationships/queryTable" Target="../queryTables/queryTable3346.xml"/><Relationship Id="rId3554" Type="http://schemas.openxmlformats.org/officeDocument/2006/relationships/queryTable" Target="../queryTables/queryTable3553.xml"/><Relationship Id="rId3761" Type="http://schemas.openxmlformats.org/officeDocument/2006/relationships/queryTable" Target="../queryTables/queryTable3760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2156" Type="http://schemas.openxmlformats.org/officeDocument/2006/relationships/queryTable" Target="../queryTables/queryTable2155.xml"/><Relationship Id="rId2363" Type="http://schemas.openxmlformats.org/officeDocument/2006/relationships/queryTable" Target="../queryTables/queryTable2362.xml"/><Relationship Id="rId2570" Type="http://schemas.openxmlformats.org/officeDocument/2006/relationships/queryTable" Target="../queryTables/queryTable2569.xml"/><Relationship Id="rId3207" Type="http://schemas.openxmlformats.org/officeDocument/2006/relationships/queryTable" Target="../queryTables/queryTable3206.xml"/><Relationship Id="rId3414" Type="http://schemas.openxmlformats.org/officeDocument/2006/relationships/queryTable" Target="../queryTables/queryTable3413.xml"/><Relationship Id="rId3621" Type="http://schemas.openxmlformats.org/officeDocument/2006/relationships/queryTable" Target="../queryTables/queryTable3620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1172" Type="http://schemas.openxmlformats.org/officeDocument/2006/relationships/queryTable" Target="../queryTables/queryTable1171.xml"/><Relationship Id="rId2016" Type="http://schemas.openxmlformats.org/officeDocument/2006/relationships/queryTable" Target="../queryTables/queryTable2015.xml"/><Relationship Id="rId2223" Type="http://schemas.openxmlformats.org/officeDocument/2006/relationships/queryTable" Target="../queryTables/queryTable2222.xml"/><Relationship Id="rId2430" Type="http://schemas.openxmlformats.org/officeDocument/2006/relationships/queryTable" Target="../queryTables/queryTable2429.xml"/><Relationship Id="rId402" Type="http://schemas.openxmlformats.org/officeDocument/2006/relationships/queryTable" Target="../queryTables/queryTable401.xml"/><Relationship Id="rId1032" Type="http://schemas.openxmlformats.org/officeDocument/2006/relationships/queryTable" Target="../queryTables/queryTable1031.xml"/><Relationship Id="rId1989" Type="http://schemas.openxmlformats.org/officeDocument/2006/relationships/queryTable" Target="../queryTables/queryTable1988.xml"/><Relationship Id="rId4048" Type="http://schemas.openxmlformats.org/officeDocument/2006/relationships/queryTable" Target="../queryTables/queryTable4047.xml"/><Relationship Id="rId1849" Type="http://schemas.openxmlformats.org/officeDocument/2006/relationships/queryTable" Target="../queryTables/queryTable1848.xml"/><Relationship Id="rId3064" Type="http://schemas.openxmlformats.org/officeDocument/2006/relationships/queryTable" Target="../queryTables/queryTable3063.xml"/><Relationship Id="rId192" Type="http://schemas.openxmlformats.org/officeDocument/2006/relationships/queryTable" Target="../queryTables/queryTable191.xml"/><Relationship Id="rId1709" Type="http://schemas.openxmlformats.org/officeDocument/2006/relationships/queryTable" Target="../queryTables/queryTable1708.xml"/><Relationship Id="rId1916" Type="http://schemas.openxmlformats.org/officeDocument/2006/relationships/queryTable" Target="../queryTables/queryTable1915.xml"/><Relationship Id="rId3271" Type="http://schemas.openxmlformats.org/officeDocument/2006/relationships/queryTable" Target="../queryTables/queryTable3270.xml"/><Relationship Id="rId4115" Type="http://schemas.openxmlformats.org/officeDocument/2006/relationships/queryTable" Target="../queryTables/queryTable4114.xml"/><Relationship Id="rId2080" Type="http://schemas.openxmlformats.org/officeDocument/2006/relationships/queryTable" Target="../queryTables/queryTable2079.xml"/><Relationship Id="rId3131" Type="http://schemas.openxmlformats.org/officeDocument/2006/relationships/queryTable" Target="../queryTables/queryTable3130.xml"/><Relationship Id="rId2897" Type="http://schemas.openxmlformats.org/officeDocument/2006/relationships/queryTable" Target="../queryTables/queryTable2896.xml"/><Relationship Id="rId3948" Type="http://schemas.openxmlformats.org/officeDocument/2006/relationships/queryTable" Target="../queryTables/queryTable3947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729" Type="http://schemas.openxmlformats.org/officeDocument/2006/relationships/queryTable" Target="../queryTables/queryTable728.xml"/><Relationship Id="rId1359" Type="http://schemas.openxmlformats.org/officeDocument/2006/relationships/queryTable" Target="../queryTables/queryTable1358.xml"/><Relationship Id="rId2757" Type="http://schemas.openxmlformats.org/officeDocument/2006/relationships/queryTable" Target="../queryTables/queryTable2756.xml"/><Relationship Id="rId2964" Type="http://schemas.openxmlformats.org/officeDocument/2006/relationships/queryTable" Target="../queryTables/queryTable2963.xml"/><Relationship Id="rId3808" Type="http://schemas.openxmlformats.org/officeDocument/2006/relationships/queryTable" Target="../queryTables/queryTable3807.xml"/><Relationship Id="rId936" Type="http://schemas.openxmlformats.org/officeDocument/2006/relationships/queryTable" Target="../queryTables/queryTable935.xml"/><Relationship Id="rId1219" Type="http://schemas.openxmlformats.org/officeDocument/2006/relationships/queryTable" Target="../queryTables/queryTable1218.xml"/><Relationship Id="rId1566" Type="http://schemas.openxmlformats.org/officeDocument/2006/relationships/queryTable" Target="../queryTables/queryTable1565.xml"/><Relationship Id="rId1773" Type="http://schemas.openxmlformats.org/officeDocument/2006/relationships/queryTable" Target="../queryTables/queryTable1772.xml"/><Relationship Id="rId1980" Type="http://schemas.openxmlformats.org/officeDocument/2006/relationships/queryTable" Target="../queryTables/queryTable1979.xml"/><Relationship Id="rId2617" Type="http://schemas.openxmlformats.org/officeDocument/2006/relationships/queryTable" Target="../queryTables/queryTable2616.xml"/><Relationship Id="rId2824" Type="http://schemas.openxmlformats.org/officeDocument/2006/relationships/queryTable" Target="../queryTables/queryTable2823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1633" Type="http://schemas.openxmlformats.org/officeDocument/2006/relationships/queryTable" Target="../queryTables/queryTable1632.xml"/><Relationship Id="rId1840" Type="http://schemas.openxmlformats.org/officeDocument/2006/relationships/queryTable" Target="../queryTables/queryTable1839.xml"/><Relationship Id="rId1700" Type="http://schemas.openxmlformats.org/officeDocument/2006/relationships/queryTable" Target="../queryTables/queryTable1699.xml"/><Relationship Id="rId3598" Type="http://schemas.openxmlformats.org/officeDocument/2006/relationships/queryTable" Target="../queryTables/queryTable3597.xml"/><Relationship Id="rId3458" Type="http://schemas.openxmlformats.org/officeDocument/2006/relationships/queryTable" Target="../queryTables/queryTable3457.xml"/><Relationship Id="rId3665" Type="http://schemas.openxmlformats.org/officeDocument/2006/relationships/queryTable" Target="../queryTables/queryTable3664.xml"/><Relationship Id="rId3872" Type="http://schemas.openxmlformats.org/officeDocument/2006/relationships/queryTable" Target="../queryTables/queryTable3871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2267" Type="http://schemas.openxmlformats.org/officeDocument/2006/relationships/queryTable" Target="../queryTables/queryTable2266.xml"/><Relationship Id="rId2474" Type="http://schemas.openxmlformats.org/officeDocument/2006/relationships/queryTable" Target="../queryTables/queryTable2473.xml"/><Relationship Id="rId2681" Type="http://schemas.openxmlformats.org/officeDocument/2006/relationships/queryTable" Target="../queryTables/queryTable2680.xml"/><Relationship Id="rId3318" Type="http://schemas.openxmlformats.org/officeDocument/2006/relationships/queryTable" Target="../queryTables/queryTable3317.xml"/><Relationship Id="rId3525" Type="http://schemas.openxmlformats.org/officeDocument/2006/relationships/queryTable" Target="../queryTables/queryTable3524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2127" Type="http://schemas.openxmlformats.org/officeDocument/2006/relationships/queryTable" Target="../queryTables/queryTable2126.xml"/><Relationship Id="rId2334" Type="http://schemas.openxmlformats.org/officeDocument/2006/relationships/queryTable" Target="../queryTables/queryTable2333.xml"/><Relationship Id="rId3732" Type="http://schemas.openxmlformats.org/officeDocument/2006/relationships/queryTable" Target="../queryTables/queryTable373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1143" Type="http://schemas.openxmlformats.org/officeDocument/2006/relationships/queryTable" Target="../queryTables/queryTable1142.xml"/><Relationship Id="rId2541" Type="http://schemas.openxmlformats.org/officeDocument/2006/relationships/queryTable" Target="../queryTables/queryTable2540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1350" Type="http://schemas.openxmlformats.org/officeDocument/2006/relationships/queryTable" Target="../queryTables/queryTable1349.xml"/><Relationship Id="rId2401" Type="http://schemas.openxmlformats.org/officeDocument/2006/relationships/queryTable" Target="../queryTables/queryTable2400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3175" Type="http://schemas.openxmlformats.org/officeDocument/2006/relationships/queryTable" Target="../queryTables/queryTable3174.xml"/><Relationship Id="rId3382" Type="http://schemas.openxmlformats.org/officeDocument/2006/relationships/queryTable" Target="../queryTables/queryTable3381.xml"/><Relationship Id="rId4019" Type="http://schemas.openxmlformats.org/officeDocument/2006/relationships/queryTable" Target="../queryTables/queryTable4018.xml"/><Relationship Id="rId2191" Type="http://schemas.openxmlformats.org/officeDocument/2006/relationships/queryTable" Target="../queryTables/queryTable2190.xml"/><Relationship Id="rId3035" Type="http://schemas.openxmlformats.org/officeDocument/2006/relationships/queryTable" Target="../queryTables/queryTable3034.xml"/><Relationship Id="rId3242" Type="http://schemas.openxmlformats.org/officeDocument/2006/relationships/queryTable" Target="../queryTables/queryTable3241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051" Type="http://schemas.openxmlformats.org/officeDocument/2006/relationships/queryTable" Target="../queryTables/queryTable2050.xml"/><Relationship Id="rId3102" Type="http://schemas.openxmlformats.org/officeDocument/2006/relationships/queryTable" Target="../queryTables/queryTable3101.xml"/><Relationship Id="rId230" Type="http://schemas.openxmlformats.org/officeDocument/2006/relationships/queryTable" Target="../queryTables/queryTable229.xml"/><Relationship Id="rId2868" Type="http://schemas.openxmlformats.org/officeDocument/2006/relationships/queryTable" Target="../queryTables/queryTable2867.xml"/><Relationship Id="rId3919" Type="http://schemas.openxmlformats.org/officeDocument/2006/relationships/queryTable" Target="../queryTables/queryTable3918.xml"/><Relationship Id="rId4083" Type="http://schemas.openxmlformats.org/officeDocument/2006/relationships/queryTable" Target="../queryTables/queryTable4082.xml"/><Relationship Id="rId1677" Type="http://schemas.openxmlformats.org/officeDocument/2006/relationships/queryTable" Target="../queryTables/queryTable1676.xml"/><Relationship Id="rId1884" Type="http://schemas.openxmlformats.org/officeDocument/2006/relationships/queryTable" Target="../queryTables/queryTable1883.xml"/><Relationship Id="rId2728" Type="http://schemas.openxmlformats.org/officeDocument/2006/relationships/queryTable" Target="../queryTables/queryTable2727.xml"/><Relationship Id="rId2935" Type="http://schemas.openxmlformats.org/officeDocument/2006/relationships/queryTable" Target="../queryTables/queryTable2934.xml"/><Relationship Id="rId907" Type="http://schemas.openxmlformats.org/officeDocument/2006/relationships/queryTable" Target="../queryTables/queryTable906.xml"/><Relationship Id="rId1537" Type="http://schemas.openxmlformats.org/officeDocument/2006/relationships/queryTable" Target="../queryTables/queryTable1536.xml"/><Relationship Id="rId1744" Type="http://schemas.openxmlformats.org/officeDocument/2006/relationships/queryTable" Target="../queryTables/queryTable1743.xml"/><Relationship Id="rId1951" Type="http://schemas.openxmlformats.org/officeDocument/2006/relationships/queryTable" Target="../queryTables/queryTable1950.xml"/><Relationship Id="rId36" Type="http://schemas.openxmlformats.org/officeDocument/2006/relationships/queryTable" Target="../queryTables/queryTable35.xml"/><Relationship Id="rId1604" Type="http://schemas.openxmlformats.org/officeDocument/2006/relationships/queryTable" Target="../queryTables/queryTable1603.xml"/><Relationship Id="rId4010" Type="http://schemas.openxmlformats.org/officeDocument/2006/relationships/queryTable" Target="../queryTables/queryTable4009.xml"/><Relationship Id="rId1811" Type="http://schemas.openxmlformats.org/officeDocument/2006/relationships/queryTable" Target="../queryTables/queryTable1810.xml"/><Relationship Id="rId3569" Type="http://schemas.openxmlformats.org/officeDocument/2006/relationships/queryTable" Target="../queryTables/queryTable3568.xml"/><Relationship Id="rId697" Type="http://schemas.openxmlformats.org/officeDocument/2006/relationships/queryTable" Target="../queryTables/queryTable696.xml"/><Relationship Id="rId2378" Type="http://schemas.openxmlformats.org/officeDocument/2006/relationships/queryTable" Target="../queryTables/queryTable2377.xml"/><Relationship Id="rId3429" Type="http://schemas.openxmlformats.org/officeDocument/2006/relationships/queryTable" Target="../queryTables/queryTable3428.xml"/><Relationship Id="rId3776" Type="http://schemas.openxmlformats.org/officeDocument/2006/relationships/queryTable" Target="../queryTables/queryTable3775.xml"/><Relationship Id="rId3983" Type="http://schemas.openxmlformats.org/officeDocument/2006/relationships/queryTable" Target="../queryTables/queryTable3982.xml"/><Relationship Id="rId1187" Type="http://schemas.openxmlformats.org/officeDocument/2006/relationships/queryTable" Target="../queryTables/queryTable1186.xml"/><Relationship Id="rId2585" Type="http://schemas.openxmlformats.org/officeDocument/2006/relationships/queryTable" Target="../queryTables/queryTable2584.xml"/><Relationship Id="rId2792" Type="http://schemas.openxmlformats.org/officeDocument/2006/relationships/queryTable" Target="../queryTables/queryTable2791.xml"/><Relationship Id="rId3636" Type="http://schemas.openxmlformats.org/officeDocument/2006/relationships/queryTable" Target="../queryTables/queryTable3635.xml"/><Relationship Id="rId3843" Type="http://schemas.openxmlformats.org/officeDocument/2006/relationships/queryTable" Target="../queryTables/queryTable3842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2238" Type="http://schemas.openxmlformats.org/officeDocument/2006/relationships/queryTable" Target="../queryTables/queryTable2237.xml"/><Relationship Id="rId2445" Type="http://schemas.openxmlformats.org/officeDocument/2006/relationships/queryTable" Target="../queryTables/queryTable2444.xml"/><Relationship Id="rId2652" Type="http://schemas.openxmlformats.org/officeDocument/2006/relationships/queryTable" Target="../queryTables/queryTable2651.xml"/><Relationship Id="rId3703" Type="http://schemas.openxmlformats.org/officeDocument/2006/relationships/queryTable" Target="../queryTables/queryTable3702.xml"/><Relationship Id="rId3910" Type="http://schemas.openxmlformats.org/officeDocument/2006/relationships/queryTable" Target="../queryTables/queryTable3909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2305" Type="http://schemas.openxmlformats.org/officeDocument/2006/relationships/queryTable" Target="../queryTables/queryTable2304.xml"/><Relationship Id="rId2512" Type="http://schemas.openxmlformats.org/officeDocument/2006/relationships/queryTable" Target="../queryTables/queryTable2511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3079" Type="http://schemas.openxmlformats.org/officeDocument/2006/relationships/queryTable" Target="../queryTables/queryTable3078.xml"/><Relationship Id="rId3286" Type="http://schemas.openxmlformats.org/officeDocument/2006/relationships/queryTable" Target="../queryTables/queryTable3285.xml"/><Relationship Id="rId3493" Type="http://schemas.openxmlformats.org/officeDocument/2006/relationships/queryTable" Target="../queryTables/queryTable3492.xml"/><Relationship Id="rId2095" Type="http://schemas.openxmlformats.org/officeDocument/2006/relationships/queryTable" Target="../queryTables/queryTable2094.xml"/><Relationship Id="rId3146" Type="http://schemas.openxmlformats.org/officeDocument/2006/relationships/queryTable" Target="../queryTables/queryTable3145.xml"/><Relationship Id="rId3353" Type="http://schemas.openxmlformats.org/officeDocument/2006/relationships/queryTable" Target="../queryTables/queryTable3352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162" Type="http://schemas.openxmlformats.org/officeDocument/2006/relationships/queryTable" Target="../queryTables/queryTable2161.xml"/><Relationship Id="rId3006" Type="http://schemas.openxmlformats.org/officeDocument/2006/relationships/queryTable" Target="../queryTables/queryTable3005.xml"/><Relationship Id="rId3560" Type="http://schemas.openxmlformats.org/officeDocument/2006/relationships/queryTable" Target="../queryTables/queryTable3559.xml"/><Relationship Id="rId134" Type="http://schemas.openxmlformats.org/officeDocument/2006/relationships/queryTable" Target="../queryTables/queryTable133.xml"/><Relationship Id="rId3213" Type="http://schemas.openxmlformats.org/officeDocument/2006/relationships/queryTable" Target="../queryTables/queryTable3212.xml"/><Relationship Id="rId3420" Type="http://schemas.openxmlformats.org/officeDocument/2006/relationships/queryTable" Target="../queryTables/queryTable3419.xml"/><Relationship Id="rId341" Type="http://schemas.openxmlformats.org/officeDocument/2006/relationships/queryTable" Target="../queryTables/queryTable340.xml"/><Relationship Id="rId2022" Type="http://schemas.openxmlformats.org/officeDocument/2006/relationships/queryTable" Target="../queryTables/queryTable2021.xml"/><Relationship Id="rId2979" Type="http://schemas.openxmlformats.org/officeDocument/2006/relationships/queryTable" Target="../queryTables/queryTable2978.xml"/><Relationship Id="rId201" Type="http://schemas.openxmlformats.org/officeDocument/2006/relationships/queryTable" Target="../queryTables/queryTable200.xml"/><Relationship Id="rId1788" Type="http://schemas.openxmlformats.org/officeDocument/2006/relationships/queryTable" Target="../queryTables/queryTable1787.xml"/><Relationship Id="rId1995" Type="http://schemas.openxmlformats.org/officeDocument/2006/relationships/queryTable" Target="../queryTables/queryTable1994.xml"/><Relationship Id="rId2839" Type="http://schemas.openxmlformats.org/officeDocument/2006/relationships/queryTable" Target="../queryTables/queryTable2838.xml"/><Relationship Id="rId1648" Type="http://schemas.openxmlformats.org/officeDocument/2006/relationships/queryTable" Target="../queryTables/queryTable1647.xml"/><Relationship Id="rId4054" Type="http://schemas.openxmlformats.org/officeDocument/2006/relationships/queryTable" Target="../queryTables/queryTable4053.xml"/><Relationship Id="rId1508" Type="http://schemas.openxmlformats.org/officeDocument/2006/relationships/queryTable" Target="../queryTables/queryTable1507.xml"/><Relationship Id="rId1855" Type="http://schemas.openxmlformats.org/officeDocument/2006/relationships/queryTable" Target="../queryTables/queryTable1854.xml"/><Relationship Id="rId2906" Type="http://schemas.openxmlformats.org/officeDocument/2006/relationships/queryTable" Target="../queryTables/queryTable2905.xml"/><Relationship Id="rId3070" Type="http://schemas.openxmlformats.org/officeDocument/2006/relationships/queryTable" Target="../queryTables/queryTable3069.xml"/><Relationship Id="rId1715" Type="http://schemas.openxmlformats.org/officeDocument/2006/relationships/queryTable" Target="../queryTables/queryTable1714.xml"/><Relationship Id="rId1922" Type="http://schemas.openxmlformats.org/officeDocument/2006/relationships/queryTable" Target="../queryTables/queryTable1921.xml"/><Relationship Id="rId3887" Type="http://schemas.openxmlformats.org/officeDocument/2006/relationships/queryTable" Target="../queryTables/queryTable3886.xml"/><Relationship Id="rId2489" Type="http://schemas.openxmlformats.org/officeDocument/2006/relationships/queryTable" Target="../queryTables/queryTable2488.xml"/><Relationship Id="rId2696" Type="http://schemas.openxmlformats.org/officeDocument/2006/relationships/queryTable" Target="../queryTables/queryTable2695.xml"/><Relationship Id="rId3747" Type="http://schemas.openxmlformats.org/officeDocument/2006/relationships/queryTable" Target="../queryTables/queryTable3746.xml"/><Relationship Id="rId3954" Type="http://schemas.openxmlformats.org/officeDocument/2006/relationships/queryTable" Target="../queryTables/queryTable3953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298" Type="http://schemas.openxmlformats.org/officeDocument/2006/relationships/queryTable" Target="../queryTables/queryTable1297.xml"/><Relationship Id="rId2349" Type="http://schemas.openxmlformats.org/officeDocument/2006/relationships/queryTable" Target="../queryTables/queryTable2348.xml"/><Relationship Id="rId2556" Type="http://schemas.openxmlformats.org/officeDocument/2006/relationships/queryTable" Target="../queryTables/queryTable2555.xml"/><Relationship Id="rId2763" Type="http://schemas.openxmlformats.org/officeDocument/2006/relationships/queryTable" Target="../queryTables/queryTable2762.xml"/><Relationship Id="rId2970" Type="http://schemas.openxmlformats.org/officeDocument/2006/relationships/queryTable" Target="../queryTables/queryTable2969.xml"/><Relationship Id="rId3607" Type="http://schemas.openxmlformats.org/officeDocument/2006/relationships/queryTable" Target="../queryTables/queryTable3606.xml"/><Relationship Id="rId3814" Type="http://schemas.openxmlformats.org/officeDocument/2006/relationships/queryTable" Target="../queryTables/queryTable3813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572" Type="http://schemas.openxmlformats.org/officeDocument/2006/relationships/queryTable" Target="../queryTables/queryTable1571.xml"/><Relationship Id="rId2209" Type="http://schemas.openxmlformats.org/officeDocument/2006/relationships/queryTable" Target="../queryTables/queryTable2208.xml"/><Relationship Id="rId2416" Type="http://schemas.openxmlformats.org/officeDocument/2006/relationships/queryTable" Target="../queryTables/queryTable2415.xml"/><Relationship Id="rId2623" Type="http://schemas.openxmlformats.org/officeDocument/2006/relationships/queryTable" Target="../queryTables/queryTable2622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2830" Type="http://schemas.openxmlformats.org/officeDocument/2006/relationships/queryTable" Target="../queryTables/queryTable2829.xml"/><Relationship Id="rId71" Type="http://schemas.openxmlformats.org/officeDocument/2006/relationships/queryTable" Target="../queryTables/queryTable70.xml"/><Relationship Id="rId802" Type="http://schemas.openxmlformats.org/officeDocument/2006/relationships/queryTable" Target="../queryTables/queryTable801.xml"/><Relationship Id="rId3397" Type="http://schemas.openxmlformats.org/officeDocument/2006/relationships/queryTable" Target="../queryTables/queryTable3396.xml"/><Relationship Id="rId178" Type="http://schemas.openxmlformats.org/officeDocument/2006/relationships/queryTable" Target="../queryTables/queryTable177.xml"/><Relationship Id="rId3257" Type="http://schemas.openxmlformats.org/officeDocument/2006/relationships/queryTable" Target="../queryTables/queryTable3256.xml"/><Relationship Id="rId3464" Type="http://schemas.openxmlformats.org/officeDocument/2006/relationships/queryTable" Target="../queryTables/queryTable3463.xml"/><Relationship Id="rId3671" Type="http://schemas.openxmlformats.org/officeDocument/2006/relationships/queryTable" Target="../queryTables/queryTable3670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2066" Type="http://schemas.openxmlformats.org/officeDocument/2006/relationships/queryTable" Target="../queryTables/queryTable2065.xml"/><Relationship Id="rId2273" Type="http://schemas.openxmlformats.org/officeDocument/2006/relationships/queryTable" Target="../queryTables/queryTable2272.xml"/><Relationship Id="rId2480" Type="http://schemas.openxmlformats.org/officeDocument/2006/relationships/queryTable" Target="../queryTables/queryTable2479.xml"/><Relationship Id="rId3117" Type="http://schemas.openxmlformats.org/officeDocument/2006/relationships/queryTable" Target="../queryTables/queryTable3116.xml"/><Relationship Id="rId3324" Type="http://schemas.openxmlformats.org/officeDocument/2006/relationships/queryTable" Target="../queryTables/queryTable3323.xml"/><Relationship Id="rId3531" Type="http://schemas.openxmlformats.org/officeDocument/2006/relationships/queryTable" Target="../queryTables/queryTable3530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1082" Type="http://schemas.openxmlformats.org/officeDocument/2006/relationships/queryTable" Target="../queryTables/queryTable1081.xml"/><Relationship Id="rId2133" Type="http://schemas.openxmlformats.org/officeDocument/2006/relationships/queryTable" Target="../queryTables/queryTable2132.xml"/><Relationship Id="rId2340" Type="http://schemas.openxmlformats.org/officeDocument/2006/relationships/queryTable" Target="../queryTables/queryTable2339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2200" Type="http://schemas.openxmlformats.org/officeDocument/2006/relationships/queryTable" Target="../queryTables/queryTable2199.xml"/><Relationship Id="rId4098" Type="http://schemas.openxmlformats.org/officeDocument/2006/relationships/queryTable" Target="../queryTables/queryTable4097.xml"/><Relationship Id="rId1899" Type="http://schemas.openxmlformats.org/officeDocument/2006/relationships/queryTable" Target="../queryTables/queryTable1898.xml"/><Relationship Id="rId1759" Type="http://schemas.openxmlformats.org/officeDocument/2006/relationships/queryTable" Target="../queryTables/queryTable1758.xml"/><Relationship Id="rId1966" Type="http://schemas.openxmlformats.org/officeDocument/2006/relationships/queryTable" Target="../queryTables/queryTable1965.xml"/><Relationship Id="rId3181" Type="http://schemas.openxmlformats.org/officeDocument/2006/relationships/queryTable" Target="../queryTables/queryTable3180.xml"/><Relationship Id="rId4025" Type="http://schemas.openxmlformats.org/officeDocument/2006/relationships/queryTable" Target="../queryTables/queryTable4024.xml"/><Relationship Id="rId1619" Type="http://schemas.openxmlformats.org/officeDocument/2006/relationships/queryTable" Target="../queryTables/queryTable1618.xml"/><Relationship Id="rId1826" Type="http://schemas.openxmlformats.org/officeDocument/2006/relationships/queryTable" Target="../queryTables/queryTable1825.xml"/><Relationship Id="rId3041" Type="http://schemas.openxmlformats.org/officeDocument/2006/relationships/queryTable" Target="../queryTables/queryTable3040.xml"/><Relationship Id="rId3998" Type="http://schemas.openxmlformats.org/officeDocument/2006/relationships/queryTable" Target="../queryTables/queryTable3997.xml"/><Relationship Id="rId3858" Type="http://schemas.openxmlformats.org/officeDocument/2006/relationships/queryTable" Target="../queryTables/queryTable3857.xml"/><Relationship Id="rId779" Type="http://schemas.openxmlformats.org/officeDocument/2006/relationships/queryTable" Target="../queryTables/queryTable778.xml"/><Relationship Id="rId986" Type="http://schemas.openxmlformats.org/officeDocument/2006/relationships/queryTable" Target="../queryTables/queryTable985.xml"/><Relationship Id="rId2667" Type="http://schemas.openxmlformats.org/officeDocument/2006/relationships/queryTable" Target="../queryTables/queryTable2666.xml"/><Relationship Id="rId3718" Type="http://schemas.openxmlformats.org/officeDocument/2006/relationships/queryTable" Target="../queryTables/queryTable3717.xml"/><Relationship Id="rId639" Type="http://schemas.openxmlformats.org/officeDocument/2006/relationships/queryTable" Target="../queryTables/queryTable638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2874" Type="http://schemas.openxmlformats.org/officeDocument/2006/relationships/queryTable" Target="../queryTables/queryTable2873.xml"/><Relationship Id="rId3925" Type="http://schemas.openxmlformats.org/officeDocument/2006/relationships/queryTable" Target="../queryTables/queryTable3924.xml"/><Relationship Id="rId846" Type="http://schemas.openxmlformats.org/officeDocument/2006/relationships/queryTable" Target="../queryTables/queryTable845.xml"/><Relationship Id="rId1129" Type="http://schemas.openxmlformats.org/officeDocument/2006/relationships/queryTable" Target="../queryTables/queryTable1128.xml"/><Relationship Id="rId1683" Type="http://schemas.openxmlformats.org/officeDocument/2006/relationships/queryTable" Target="../queryTables/queryTable1682.xml"/><Relationship Id="rId1890" Type="http://schemas.openxmlformats.org/officeDocument/2006/relationships/queryTable" Target="../queryTables/queryTable1889.xml"/><Relationship Id="rId2527" Type="http://schemas.openxmlformats.org/officeDocument/2006/relationships/queryTable" Target="../queryTables/queryTable2526.xml"/><Relationship Id="rId2734" Type="http://schemas.openxmlformats.org/officeDocument/2006/relationships/queryTable" Target="../queryTables/queryTable2733.xml"/><Relationship Id="rId2941" Type="http://schemas.openxmlformats.org/officeDocument/2006/relationships/queryTable" Target="../queryTables/queryTable2940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1543" Type="http://schemas.openxmlformats.org/officeDocument/2006/relationships/queryTable" Target="../queryTables/queryTable1542.xml"/><Relationship Id="rId1750" Type="http://schemas.openxmlformats.org/officeDocument/2006/relationships/queryTable" Target="../queryTables/queryTable1749.xml"/><Relationship Id="rId2801" Type="http://schemas.openxmlformats.org/officeDocument/2006/relationships/queryTable" Target="../queryTables/queryTable2800.xml"/><Relationship Id="rId42" Type="http://schemas.openxmlformats.org/officeDocument/2006/relationships/queryTable" Target="../queryTables/queryTable41.xml"/><Relationship Id="rId1403" Type="http://schemas.openxmlformats.org/officeDocument/2006/relationships/queryTable" Target="../queryTables/queryTable1402.xml"/><Relationship Id="rId1610" Type="http://schemas.openxmlformats.org/officeDocument/2006/relationships/queryTable" Target="../queryTables/queryTable1609.xml"/><Relationship Id="rId3368" Type="http://schemas.openxmlformats.org/officeDocument/2006/relationships/queryTable" Target="../queryTables/queryTable3367.xml"/><Relationship Id="rId3575" Type="http://schemas.openxmlformats.org/officeDocument/2006/relationships/queryTable" Target="../queryTables/queryTable3574.xml"/><Relationship Id="rId3782" Type="http://schemas.openxmlformats.org/officeDocument/2006/relationships/queryTable" Target="../queryTables/queryTable3781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2177" Type="http://schemas.openxmlformats.org/officeDocument/2006/relationships/queryTable" Target="../queryTables/queryTable2176.xml"/><Relationship Id="rId2384" Type="http://schemas.openxmlformats.org/officeDocument/2006/relationships/queryTable" Target="../queryTables/queryTable2383.xml"/><Relationship Id="rId2591" Type="http://schemas.openxmlformats.org/officeDocument/2006/relationships/queryTable" Target="../queryTables/queryTable2590.xml"/><Relationship Id="rId3228" Type="http://schemas.openxmlformats.org/officeDocument/2006/relationships/queryTable" Target="../queryTables/queryTable3227.xml"/><Relationship Id="rId3435" Type="http://schemas.openxmlformats.org/officeDocument/2006/relationships/queryTable" Target="../queryTables/queryTable3434.xml"/><Relationship Id="rId3642" Type="http://schemas.openxmlformats.org/officeDocument/2006/relationships/queryTable" Target="../queryTables/queryTable3641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2037" Type="http://schemas.openxmlformats.org/officeDocument/2006/relationships/queryTable" Target="../queryTables/queryTable2036.xml"/><Relationship Id="rId2244" Type="http://schemas.openxmlformats.org/officeDocument/2006/relationships/queryTable" Target="../queryTables/queryTable2243.xml"/><Relationship Id="rId2451" Type="http://schemas.openxmlformats.org/officeDocument/2006/relationships/queryTable" Target="../queryTables/queryTable2450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2104" Type="http://schemas.openxmlformats.org/officeDocument/2006/relationships/queryTable" Target="../queryTables/queryTable2103.xml"/><Relationship Id="rId3502" Type="http://schemas.openxmlformats.org/officeDocument/2006/relationships/queryTable" Target="../queryTables/queryTable3501.xml"/><Relationship Id="rId630" Type="http://schemas.openxmlformats.org/officeDocument/2006/relationships/queryTable" Target="../queryTables/queryTable629.xml"/><Relationship Id="rId2311" Type="http://schemas.openxmlformats.org/officeDocument/2006/relationships/queryTable" Target="../queryTables/queryTable2310.xml"/><Relationship Id="rId4069" Type="http://schemas.openxmlformats.org/officeDocument/2006/relationships/queryTable" Target="../queryTables/queryTable4068.xml"/><Relationship Id="rId1120" Type="http://schemas.openxmlformats.org/officeDocument/2006/relationships/queryTable" Target="../queryTables/queryTable1119.xml"/><Relationship Id="rId1937" Type="http://schemas.openxmlformats.org/officeDocument/2006/relationships/queryTable" Target="../queryTables/queryTable1936.xml"/><Relationship Id="rId3085" Type="http://schemas.openxmlformats.org/officeDocument/2006/relationships/queryTable" Target="../queryTables/queryTable3084.xml"/><Relationship Id="rId3292" Type="http://schemas.openxmlformats.org/officeDocument/2006/relationships/queryTable" Target="../queryTables/queryTable3291.xml"/><Relationship Id="rId3152" Type="http://schemas.openxmlformats.org/officeDocument/2006/relationships/queryTable" Target="../queryTables/queryTable3151.xml"/><Relationship Id="rId280" Type="http://schemas.openxmlformats.org/officeDocument/2006/relationships/queryTable" Target="../queryTables/queryTable279.xml"/><Relationship Id="rId3012" Type="http://schemas.openxmlformats.org/officeDocument/2006/relationships/queryTable" Target="../queryTables/queryTable3011.xml"/><Relationship Id="rId140" Type="http://schemas.openxmlformats.org/officeDocument/2006/relationships/queryTable" Target="../queryTables/queryTable139.xml"/><Relationship Id="rId3969" Type="http://schemas.openxmlformats.org/officeDocument/2006/relationships/queryTable" Target="../queryTables/queryTable3968.xml"/><Relationship Id="rId6" Type="http://schemas.openxmlformats.org/officeDocument/2006/relationships/queryTable" Target="../queryTables/queryTable5.xml"/><Relationship Id="rId2778" Type="http://schemas.openxmlformats.org/officeDocument/2006/relationships/queryTable" Target="../queryTables/queryTable2777.xml"/><Relationship Id="rId2985" Type="http://schemas.openxmlformats.org/officeDocument/2006/relationships/queryTable" Target="../queryTables/queryTable2984.xml"/><Relationship Id="rId3829" Type="http://schemas.openxmlformats.org/officeDocument/2006/relationships/queryTable" Target="../queryTables/queryTable3828.xml"/><Relationship Id="rId957" Type="http://schemas.openxmlformats.org/officeDocument/2006/relationships/queryTable" Target="../queryTables/queryTable956.xml"/><Relationship Id="rId1587" Type="http://schemas.openxmlformats.org/officeDocument/2006/relationships/queryTable" Target="../queryTables/queryTable1586.xml"/><Relationship Id="rId1794" Type="http://schemas.openxmlformats.org/officeDocument/2006/relationships/queryTable" Target="../queryTables/queryTable1793.xml"/><Relationship Id="rId2638" Type="http://schemas.openxmlformats.org/officeDocument/2006/relationships/queryTable" Target="../queryTables/queryTable2637.xml"/><Relationship Id="rId2845" Type="http://schemas.openxmlformats.org/officeDocument/2006/relationships/queryTable" Target="../queryTables/queryTable2844.xml"/><Relationship Id="rId86" Type="http://schemas.openxmlformats.org/officeDocument/2006/relationships/queryTable" Target="../queryTables/queryTable85.xml"/><Relationship Id="rId817" Type="http://schemas.openxmlformats.org/officeDocument/2006/relationships/queryTable" Target="../queryTables/queryTable816.xml"/><Relationship Id="rId1447" Type="http://schemas.openxmlformats.org/officeDocument/2006/relationships/queryTable" Target="../queryTables/queryTable1446.xml"/><Relationship Id="rId1654" Type="http://schemas.openxmlformats.org/officeDocument/2006/relationships/queryTable" Target="../queryTables/queryTable1653.xml"/><Relationship Id="rId1861" Type="http://schemas.openxmlformats.org/officeDocument/2006/relationships/queryTable" Target="../queryTables/queryTable1860.xml"/><Relationship Id="rId2705" Type="http://schemas.openxmlformats.org/officeDocument/2006/relationships/queryTable" Target="../queryTables/queryTable2704.xml"/><Relationship Id="rId2912" Type="http://schemas.openxmlformats.org/officeDocument/2006/relationships/queryTable" Target="../queryTables/queryTable2911.xml"/><Relationship Id="rId4060" Type="http://schemas.openxmlformats.org/officeDocument/2006/relationships/queryTable" Target="../queryTables/queryTable4059.xml"/><Relationship Id="rId1307" Type="http://schemas.openxmlformats.org/officeDocument/2006/relationships/queryTable" Target="../queryTables/queryTable1306.xml"/><Relationship Id="rId1514" Type="http://schemas.openxmlformats.org/officeDocument/2006/relationships/queryTable" Target="../queryTables/queryTable1513.xml"/><Relationship Id="rId1721" Type="http://schemas.openxmlformats.org/officeDocument/2006/relationships/queryTable" Target="../queryTables/queryTable1720.xml"/><Relationship Id="rId13" Type="http://schemas.openxmlformats.org/officeDocument/2006/relationships/queryTable" Target="../queryTables/queryTable12.xml"/><Relationship Id="rId3479" Type="http://schemas.openxmlformats.org/officeDocument/2006/relationships/queryTable" Target="../queryTables/queryTable3478.xml"/><Relationship Id="rId3686" Type="http://schemas.openxmlformats.org/officeDocument/2006/relationships/queryTable" Target="../queryTables/queryTable3685.xml"/><Relationship Id="rId2288" Type="http://schemas.openxmlformats.org/officeDocument/2006/relationships/queryTable" Target="../queryTables/queryTable2287.xml"/><Relationship Id="rId2495" Type="http://schemas.openxmlformats.org/officeDocument/2006/relationships/queryTable" Target="../queryTables/queryTable2494.xml"/><Relationship Id="rId3339" Type="http://schemas.openxmlformats.org/officeDocument/2006/relationships/queryTable" Target="../queryTables/queryTable3338.xml"/><Relationship Id="rId3893" Type="http://schemas.openxmlformats.org/officeDocument/2006/relationships/queryTable" Target="../queryTables/queryTable3892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2148" Type="http://schemas.openxmlformats.org/officeDocument/2006/relationships/queryTable" Target="../queryTables/queryTable2147.xml"/><Relationship Id="rId3546" Type="http://schemas.openxmlformats.org/officeDocument/2006/relationships/queryTable" Target="../queryTables/queryTable3545.xml"/><Relationship Id="rId3753" Type="http://schemas.openxmlformats.org/officeDocument/2006/relationships/queryTable" Target="../queryTables/queryTable3752.xml"/><Relationship Id="rId3960" Type="http://schemas.openxmlformats.org/officeDocument/2006/relationships/queryTable" Target="../queryTables/queryTable3959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2355" Type="http://schemas.openxmlformats.org/officeDocument/2006/relationships/queryTable" Target="../queryTables/queryTable2354.xml"/><Relationship Id="rId2562" Type="http://schemas.openxmlformats.org/officeDocument/2006/relationships/queryTable" Target="../queryTables/queryTable2561.xml"/><Relationship Id="rId3406" Type="http://schemas.openxmlformats.org/officeDocument/2006/relationships/queryTable" Target="../queryTables/queryTable3405.xml"/><Relationship Id="rId3613" Type="http://schemas.openxmlformats.org/officeDocument/2006/relationships/queryTable" Target="../queryTables/queryTable3612.xml"/><Relationship Id="rId3820" Type="http://schemas.openxmlformats.org/officeDocument/2006/relationships/queryTable" Target="../queryTables/queryTable3819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2008" Type="http://schemas.openxmlformats.org/officeDocument/2006/relationships/queryTable" Target="../queryTables/queryTable2007.xml"/><Relationship Id="rId2215" Type="http://schemas.openxmlformats.org/officeDocument/2006/relationships/queryTable" Target="../queryTables/queryTable2214.xml"/><Relationship Id="rId2422" Type="http://schemas.openxmlformats.org/officeDocument/2006/relationships/queryTable" Target="../queryTables/queryTable2421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3196" Type="http://schemas.openxmlformats.org/officeDocument/2006/relationships/queryTable" Target="../queryTables/queryTable3195.xml"/><Relationship Id="rId3056" Type="http://schemas.openxmlformats.org/officeDocument/2006/relationships/queryTable" Target="../queryTables/queryTable3055.xml"/><Relationship Id="rId3263" Type="http://schemas.openxmlformats.org/officeDocument/2006/relationships/queryTable" Target="../queryTables/queryTable3262.xml"/><Relationship Id="rId3470" Type="http://schemas.openxmlformats.org/officeDocument/2006/relationships/queryTable" Target="../queryTables/queryTable3469.xml"/><Relationship Id="rId4107" Type="http://schemas.openxmlformats.org/officeDocument/2006/relationships/queryTable" Target="../queryTables/queryTable4106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1908" Type="http://schemas.openxmlformats.org/officeDocument/2006/relationships/queryTable" Target="../queryTables/queryTable1907.xml"/><Relationship Id="rId2072" Type="http://schemas.openxmlformats.org/officeDocument/2006/relationships/queryTable" Target="../queryTables/queryTable2071.xml"/><Relationship Id="rId3123" Type="http://schemas.openxmlformats.org/officeDocument/2006/relationships/queryTable" Target="../queryTables/queryTable3122.xml"/><Relationship Id="rId251" Type="http://schemas.openxmlformats.org/officeDocument/2006/relationships/queryTable" Target="../queryTables/queryTable250.xml"/><Relationship Id="rId3330" Type="http://schemas.openxmlformats.org/officeDocument/2006/relationships/queryTable" Target="../queryTables/queryTable3329.xml"/><Relationship Id="rId2889" Type="http://schemas.openxmlformats.org/officeDocument/2006/relationships/queryTable" Target="../queryTables/queryTable2888.xml"/><Relationship Id="rId111" Type="http://schemas.openxmlformats.org/officeDocument/2006/relationships/queryTable" Target="../queryTables/queryTable110.xml"/><Relationship Id="rId1698" Type="http://schemas.openxmlformats.org/officeDocument/2006/relationships/queryTable" Target="../queryTables/queryTable1697.xml"/><Relationship Id="rId2749" Type="http://schemas.openxmlformats.org/officeDocument/2006/relationships/queryTable" Target="../queryTables/queryTable2748.xml"/><Relationship Id="rId2956" Type="http://schemas.openxmlformats.org/officeDocument/2006/relationships/queryTable" Target="../queryTables/queryTable2955.xml"/><Relationship Id="rId928" Type="http://schemas.openxmlformats.org/officeDocument/2006/relationships/queryTable" Target="../queryTables/queryTable927.xml"/><Relationship Id="rId1558" Type="http://schemas.openxmlformats.org/officeDocument/2006/relationships/queryTable" Target="../queryTables/queryTable1557.xml"/><Relationship Id="rId1765" Type="http://schemas.openxmlformats.org/officeDocument/2006/relationships/queryTable" Target="../queryTables/queryTable1764.xml"/><Relationship Id="rId2609" Type="http://schemas.openxmlformats.org/officeDocument/2006/relationships/queryTable" Target="../queryTables/queryTable2608.xml"/><Relationship Id="rId57" Type="http://schemas.openxmlformats.org/officeDocument/2006/relationships/queryTable" Target="../queryTables/queryTable56.xml"/><Relationship Id="rId1418" Type="http://schemas.openxmlformats.org/officeDocument/2006/relationships/queryTable" Target="../queryTables/queryTable1417.xml"/><Relationship Id="rId1972" Type="http://schemas.openxmlformats.org/officeDocument/2006/relationships/queryTable" Target="../queryTables/queryTable1971.xml"/><Relationship Id="rId2816" Type="http://schemas.openxmlformats.org/officeDocument/2006/relationships/queryTable" Target="../queryTables/queryTable2815.xml"/><Relationship Id="rId4031" Type="http://schemas.openxmlformats.org/officeDocument/2006/relationships/queryTable" Target="../queryTables/queryTable4030.xml"/><Relationship Id="rId1625" Type="http://schemas.openxmlformats.org/officeDocument/2006/relationships/queryTable" Target="../queryTables/queryTable1624.xml"/><Relationship Id="rId1832" Type="http://schemas.openxmlformats.org/officeDocument/2006/relationships/queryTable" Target="../queryTables/queryTable1831.xml"/><Relationship Id="rId3797" Type="http://schemas.openxmlformats.org/officeDocument/2006/relationships/queryTable" Target="../queryTables/queryTable3796.xml"/><Relationship Id="rId2399" Type="http://schemas.openxmlformats.org/officeDocument/2006/relationships/queryTable" Target="../queryTables/queryTable2398.xml"/><Relationship Id="rId3657" Type="http://schemas.openxmlformats.org/officeDocument/2006/relationships/queryTable" Target="../queryTables/queryTable3656.xml"/><Relationship Id="rId3864" Type="http://schemas.openxmlformats.org/officeDocument/2006/relationships/queryTable" Target="../queryTables/queryTable3863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2259" Type="http://schemas.openxmlformats.org/officeDocument/2006/relationships/queryTable" Target="../queryTables/queryTable2258.xml"/><Relationship Id="rId2466" Type="http://schemas.openxmlformats.org/officeDocument/2006/relationships/queryTable" Target="../queryTables/queryTable2465.xml"/><Relationship Id="rId2673" Type="http://schemas.openxmlformats.org/officeDocument/2006/relationships/queryTable" Target="../queryTables/queryTable2672.xml"/><Relationship Id="rId2880" Type="http://schemas.openxmlformats.org/officeDocument/2006/relationships/queryTable" Target="../queryTables/queryTable2879.xml"/><Relationship Id="rId3517" Type="http://schemas.openxmlformats.org/officeDocument/2006/relationships/queryTable" Target="../queryTables/queryTable3516.xml"/><Relationship Id="rId3724" Type="http://schemas.openxmlformats.org/officeDocument/2006/relationships/queryTable" Target="../queryTables/queryTable3723.xml"/><Relationship Id="rId3931" Type="http://schemas.openxmlformats.org/officeDocument/2006/relationships/queryTable" Target="../queryTables/queryTable3930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2119" Type="http://schemas.openxmlformats.org/officeDocument/2006/relationships/queryTable" Target="../queryTables/queryTable2118.xml"/><Relationship Id="rId2326" Type="http://schemas.openxmlformats.org/officeDocument/2006/relationships/queryTable" Target="../queryTables/queryTable2325.xml"/><Relationship Id="rId2533" Type="http://schemas.openxmlformats.org/officeDocument/2006/relationships/queryTable" Target="../queryTables/queryTable2532.xml"/><Relationship Id="rId2740" Type="http://schemas.openxmlformats.org/officeDocument/2006/relationships/queryTable" Target="../queryTables/queryTable2739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1202" Type="http://schemas.openxmlformats.org/officeDocument/2006/relationships/queryTable" Target="../queryTables/queryTable1201.xml"/><Relationship Id="rId2600" Type="http://schemas.openxmlformats.org/officeDocument/2006/relationships/queryTable" Target="../queryTables/queryTable2599.xml"/><Relationship Id="rId3167" Type="http://schemas.openxmlformats.org/officeDocument/2006/relationships/queryTable" Target="../queryTables/queryTable3166.xml"/><Relationship Id="rId295" Type="http://schemas.openxmlformats.org/officeDocument/2006/relationships/queryTable" Target="../queryTables/queryTable294.xml"/><Relationship Id="rId3374" Type="http://schemas.openxmlformats.org/officeDocument/2006/relationships/queryTable" Target="../queryTables/queryTable3373.xml"/><Relationship Id="rId3581" Type="http://schemas.openxmlformats.org/officeDocument/2006/relationships/queryTable" Target="../queryTables/queryTable3580.xml"/><Relationship Id="rId2183" Type="http://schemas.openxmlformats.org/officeDocument/2006/relationships/queryTable" Target="../queryTables/queryTable2182.xml"/><Relationship Id="rId2390" Type="http://schemas.openxmlformats.org/officeDocument/2006/relationships/queryTable" Target="../queryTables/queryTable2389.xml"/><Relationship Id="rId3027" Type="http://schemas.openxmlformats.org/officeDocument/2006/relationships/queryTable" Target="../queryTables/queryTable3026.xml"/><Relationship Id="rId3234" Type="http://schemas.openxmlformats.org/officeDocument/2006/relationships/queryTable" Target="../queryTables/queryTable3233.xml"/><Relationship Id="rId3441" Type="http://schemas.openxmlformats.org/officeDocument/2006/relationships/queryTable" Target="../queryTables/queryTable3440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2043" Type="http://schemas.openxmlformats.org/officeDocument/2006/relationships/queryTable" Target="../queryTables/queryTable2042.xml"/><Relationship Id="rId2250" Type="http://schemas.openxmlformats.org/officeDocument/2006/relationships/queryTable" Target="../queryTables/queryTable2249.xml"/><Relationship Id="rId3301" Type="http://schemas.openxmlformats.org/officeDocument/2006/relationships/queryTable" Target="../queryTables/queryTable3300.xml"/><Relationship Id="rId222" Type="http://schemas.openxmlformats.org/officeDocument/2006/relationships/queryTable" Target="../queryTables/queryTable221.xml"/><Relationship Id="rId2110" Type="http://schemas.openxmlformats.org/officeDocument/2006/relationships/queryTable" Target="../queryTables/queryTable2109.xml"/><Relationship Id="rId4075" Type="http://schemas.openxmlformats.org/officeDocument/2006/relationships/queryTable" Target="../queryTables/queryTable4074.xml"/><Relationship Id="rId1669" Type="http://schemas.openxmlformats.org/officeDocument/2006/relationships/queryTable" Target="../queryTables/queryTable1668.xml"/><Relationship Id="rId1876" Type="http://schemas.openxmlformats.org/officeDocument/2006/relationships/queryTable" Target="../queryTables/queryTable1875.xml"/><Relationship Id="rId2927" Type="http://schemas.openxmlformats.org/officeDocument/2006/relationships/queryTable" Target="../queryTables/queryTable2926.xml"/><Relationship Id="rId3091" Type="http://schemas.openxmlformats.org/officeDocument/2006/relationships/queryTable" Target="../queryTables/queryTable3090.xml"/><Relationship Id="rId1529" Type="http://schemas.openxmlformats.org/officeDocument/2006/relationships/queryTable" Target="../queryTables/queryTable1528.xml"/><Relationship Id="rId1736" Type="http://schemas.openxmlformats.org/officeDocument/2006/relationships/queryTable" Target="../queryTables/queryTable1735.xml"/><Relationship Id="rId1943" Type="http://schemas.openxmlformats.org/officeDocument/2006/relationships/queryTable" Target="../queryTables/queryTable1942.xml"/><Relationship Id="rId28" Type="http://schemas.openxmlformats.org/officeDocument/2006/relationships/queryTable" Target="../queryTables/queryTable27.xml"/><Relationship Id="rId1803" Type="http://schemas.openxmlformats.org/officeDocument/2006/relationships/queryTable" Target="../queryTables/queryTable1802.xml"/><Relationship Id="rId4002" Type="http://schemas.openxmlformats.org/officeDocument/2006/relationships/queryTable" Target="../queryTables/queryTable4001.xml"/><Relationship Id="rId3768" Type="http://schemas.openxmlformats.org/officeDocument/2006/relationships/queryTable" Target="../queryTables/queryTable3767.xml"/><Relationship Id="rId3975" Type="http://schemas.openxmlformats.org/officeDocument/2006/relationships/queryTable" Target="../queryTables/queryTable3974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2577" Type="http://schemas.openxmlformats.org/officeDocument/2006/relationships/queryTable" Target="../queryTables/queryTable2576.xml"/><Relationship Id="rId2784" Type="http://schemas.openxmlformats.org/officeDocument/2006/relationships/queryTable" Target="../queryTables/queryTable2783.xml"/><Relationship Id="rId3628" Type="http://schemas.openxmlformats.org/officeDocument/2006/relationships/queryTable" Target="../queryTables/queryTable3627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593" Type="http://schemas.openxmlformats.org/officeDocument/2006/relationships/queryTable" Target="../queryTables/queryTable1592.xml"/><Relationship Id="rId2437" Type="http://schemas.openxmlformats.org/officeDocument/2006/relationships/queryTable" Target="../queryTables/queryTable2436.xml"/><Relationship Id="rId2991" Type="http://schemas.openxmlformats.org/officeDocument/2006/relationships/queryTable" Target="../queryTables/queryTable2990.xml"/><Relationship Id="rId3835" Type="http://schemas.openxmlformats.org/officeDocument/2006/relationships/queryTable" Target="../queryTables/queryTable3834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2644" Type="http://schemas.openxmlformats.org/officeDocument/2006/relationships/queryTable" Target="../queryTables/queryTable2643.xml"/><Relationship Id="rId2851" Type="http://schemas.openxmlformats.org/officeDocument/2006/relationships/queryTable" Target="../queryTables/queryTable2850.xml"/><Relationship Id="rId3902" Type="http://schemas.openxmlformats.org/officeDocument/2006/relationships/queryTable" Target="../queryTables/queryTable3901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660" Type="http://schemas.openxmlformats.org/officeDocument/2006/relationships/queryTable" Target="../queryTables/queryTable1659.xml"/><Relationship Id="rId2504" Type="http://schemas.openxmlformats.org/officeDocument/2006/relationships/queryTable" Target="../queryTables/queryTable2503.xml"/><Relationship Id="rId2711" Type="http://schemas.openxmlformats.org/officeDocument/2006/relationships/queryTable" Target="../queryTables/queryTable2710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520" Type="http://schemas.openxmlformats.org/officeDocument/2006/relationships/queryTable" Target="../queryTables/queryTable1519.xml"/><Relationship Id="rId3278" Type="http://schemas.openxmlformats.org/officeDocument/2006/relationships/queryTable" Target="../queryTables/queryTable3277.xml"/><Relationship Id="rId3485" Type="http://schemas.openxmlformats.org/officeDocument/2006/relationships/queryTable" Target="../queryTables/queryTable3484.xml"/><Relationship Id="rId3692" Type="http://schemas.openxmlformats.org/officeDocument/2006/relationships/queryTable" Target="../queryTables/queryTable3691.xml"/><Relationship Id="rId199" Type="http://schemas.openxmlformats.org/officeDocument/2006/relationships/queryTable" Target="../queryTables/queryTable198.xml"/><Relationship Id="rId2087" Type="http://schemas.openxmlformats.org/officeDocument/2006/relationships/queryTable" Target="../queryTables/queryTable2086.xml"/><Relationship Id="rId2294" Type="http://schemas.openxmlformats.org/officeDocument/2006/relationships/queryTable" Target="../queryTables/queryTable2293.xml"/><Relationship Id="rId3138" Type="http://schemas.openxmlformats.org/officeDocument/2006/relationships/queryTable" Target="../queryTables/queryTable3137.xml"/><Relationship Id="rId3345" Type="http://schemas.openxmlformats.org/officeDocument/2006/relationships/queryTable" Target="../queryTables/queryTable3344.xml"/><Relationship Id="rId3552" Type="http://schemas.openxmlformats.org/officeDocument/2006/relationships/queryTable" Target="../queryTables/queryTable3551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2154" Type="http://schemas.openxmlformats.org/officeDocument/2006/relationships/queryTable" Target="../queryTables/queryTable2153.xml"/><Relationship Id="rId2361" Type="http://schemas.openxmlformats.org/officeDocument/2006/relationships/queryTable" Target="../queryTables/queryTable2360.xml"/><Relationship Id="rId3205" Type="http://schemas.openxmlformats.org/officeDocument/2006/relationships/queryTable" Target="../queryTables/queryTable3204.xml"/><Relationship Id="rId3412" Type="http://schemas.openxmlformats.org/officeDocument/2006/relationships/queryTable" Target="../queryTables/queryTable3411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1170" Type="http://schemas.openxmlformats.org/officeDocument/2006/relationships/queryTable" Target="../queryTables/queryTable1169.xml"/><Relationship Id="rId2014" Type="http://schemas.openxmlformats.org/officeDocument/2006/relationships/queryTable" Target="../queryTables/queryTable2013.xml"/><Relationship Id="rId2221" Type="http://schemas.openxmlformats.org/officeDocument/2006/relationships/queryTable" Target="../queryTables/queryTable2220.xml"/><Relationship Id="rId1030" Type="http://schemas.openxmlformats.org/officeDocument/2006/relationships/queryTable" Target="../queryTables/queryTable1029.xml"/><Relationship Id="rId400" Type="http://schemas.openxmlformats.org/officeDocument/2006/relationships/queryTable" Target="../queryTables/queryTable399.xml"/><Relationship Id="rId1987" Type="http://schemas.openxmlformats.org/officeDocument/2006/relationships/queryTable" Target="../queryTables/queryTable1986.xml"/><Relationship Id="rId1847" Type="http://schemas.openxmlformats.org/officeDocument/2006/relationships/queryTable" Target="../queryTables/queryTable1846.xml"/><Relationship Id="rId4046" Type="http://schemas.openxmlformats.org/officeDocument/2006/relationships/queryTable" Target="../queryTables/queryTable4045.xml"/><Relationship Id="rId1707" Type="http://schemas.openxmlformats.org/officeDocument/2006/relationships/queryTable" Target="../queryTables/queryTable1706.xml"/><Relationship Id="rId3062" Type="http://schemas.openxmlformats.org/officeDocument/2006/relationships/queryTable" Target="../queryTables/queryTable3061.xml"/><Relationship Id="rId4113" Type="http://schemas.openxmlformats.org/officeDocument/2006/relationships/queryTable" Target="../queryTables/queryTable4112.xml"/><Relationship Id="rId190" Type="http://schemas.openxmlformats.org/officeDocument/2006/relationships/queryTable" Target="../queryTables/queryTable189.xml"/><Relationship Id="rId1914" Type="http://schemas.openxmlformats.org/officeDocument/2006/relationships/queryTable" Target="../queryTables/queryTable1913.xml"/><Relationship Id="rId3879" Type="http://schemas.openxmlformats.org/officeDocument/2006/relationships/queryTable" Target="../queryTables/queryTable3878.xml"/><Relationship Id="rId2688" Type="http://schemas.openxmlformats.org/officeDocument/2006/relationships/queryTable" Target="../queryTables/queryTable2687.xml"/><Relationship Id="rId2895" Type="http://schemas.openxmlformats.org/officeDocument/2006/relationships/queryTable" Target="../queryTables/queryTable2894.xml"/><Relationship Id="rId3739" Type="http://schemas.openxmlformats.org/officeDocument/2006/relationships/queryTable" Target="../queryTables/queryTable3738.xml"/><Relationship Id="rId3946" Type="http://schemas.openxmlformats.org/officeDocument/2006/relationships/queryTable" Target="../queryTables/queryTable3945.xml"/><Relationship Id="rId867" Type="http://schemas.openxmlformats.org/officeDocument/2006/relationships/queryTable" Target="../queryTables/queryTable866.xml"/><Relationship Id="rId1497" Type="http://schemas.openxmlformats.org/officeDocument/2006/relationships/queryTable" Target="../queryTables/queryTable1496.xml"/><Relationship Id="rId2548" Type="http://schemas.openxmlformats.org/officeDocument/2006/relationships/queryTable" Target="../queryTables/queryTable2547.xml"/><Relationship Id="rId2755" Type="http://schemas.openxmlformats.org/officeDocument/2006/relationships/queryTable" Target="../queryTables/queryTable2754.xml"/><Relationship Id="rId2962" Type="http://schemas.openxmlformats.org/officeDocument/2006/relationships/queryTable" Target="../queryTables/queryTable2961.xml"/><Relationship Id="rId3806" Type="http://schemas.openxmlformats.org/officeDocument/2006/relationships/queryTable" Target="../queryTables/queryTable3805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1564" Type="http://schemas.openxmlformats.org/officeDocument/2006/relationships/queryTable" Target="../queryTables/queryTable1563.xml"/><Relationship Id="rId1771" Type="http://schemas.openxmlformats.org/officeDocument/2006/relationships/queryTable" Target="../queryTables/queryTable1770.xml"/><Relationship Id="rId2408" Type="http://schemas.openxmlformats.org/officeDocument/2006/relationships/queryTable" Target="../queryTables/queryTable2407.xml"/><Relationship Id="rId2615" Type="http://schemas.openxmlformats.org/officeDocument/2006/relationships/queryTable" Target="../queryTables/queryTable2614.xml"/><Relationship Id="rId2822" Type="http://schemas.openxmlformats.org/officeDocument/2006/relationships/queryTable" Target="../queryTables/queryTable2821.xml"/><Relationship Id="rId63" Type="http://schemas.openxmlformats.org/officeDocument/2006/relationships/queryTable" Target="../queryTables/queryTable62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1631" Type="http://schemas.openxmlformats.org/officeDocument/2006/relationships/queryTable" Target="../queryTables/queryTable1630.xml"/><Relationship Id="rId3389" Type="http://schemas.openxmlformats.org/officeDocument/2006/relationships/queryTable" Target="../queryTables/queryTable3388.xml"/><Relationship Id="rId3596" Type="http://schemas.openxmlformats.org/officeDocument/2006/relationships/queryTable" Target="../queryTables/queryTable3595.xml"/><Relationship Id="rId2198" Type="http://schemas.openxmlformats.org/officeDocument/2006/relationships/queryTable" Target="../queryTables/queryTable2197.xml"/><Relationship Id="rId3249" Type="http://schemas.openxmlformats.org/officeDocument/2006/relationships/queryTable" Target="../queryTables/queryTable3248.xml"/><Relationship Id="rId3456" Type="http://schemas.openxmlformats.org/officeDocument/2006/relationships/queryTable" Target="../queryTables/queryTable3455.xml"/><Relationship Id="rId377" Type="http://schemas.openxmlformats.org/officeDocument/2006/relationships/queryTable" Target="../queryTables/queryTable376.xml"/><Relationship Id="rId584" Type="http://schemas.openxmlformats.org/officeDocument/2006/relationships/queryTable" Target="../queryTables/queryTable583.xml"/><Relationship Id="rId2058" Type="http://schemas.openxmlformats.org/officeDocument/2006/relationships/queryTable" Target="../queryTables/queryTable2057.xml"/><Relationship Id="rId2265" Type="http://schemas.openxmlformats.org/officeDocument/2006/relationships/queryTable" Target="../queryTables/queryTable2264.xml"/><Relationship Id="rId3109" Type="http://schemas.openxmlformats.org/officeDocument/2006/relationships/queryTable" Target="../queryTables/queryTable3108.xml"/><Relationship Id="rId3663" Type="http://schemas.openxmlformats.org/officeDocument/2006/relationships/queryTable" Target="../queryTables/queryTable3662.xml"/><Relationship Id="rId3870" Type="http://schemas.openxmlformats.org/officeDocument/2006/relationships/queryTable" Target="../queryTables/queryTable3869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1074" Type="http://schemas.openxmlformats.org/officeDocument/2006/relationships/queryTable" Target="../queryTables/queryTable1073.xml"/><Relationship Id="rId2472" Type="http://schemas.openxmlformats.org/officeDocument/2006/relationships/queryTable" Target="../queryTables/queryTable2471.xml"/><Relationship Id="rId3316" Type="http://schemas.openxmlformats.org/officeDocument/2006/relationships/queryTable" Target="../queryTables/queryTable3315.xml"/><Relationship Id="rId3523" Type="http://schemas.openxmlformats.org/officeDocument/2006/relationships/queryTable" Target="../queryTables/queryTable3522.xml"/><Relationship Id="rId3730" Type="http://schemas.openxmlformats.org/officeDocument/2006/relationships/queryTable" Target="../queryTables/queryTable3729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1281" Type="http://schemas.openxmlformats.org/officeDocument/2006/relationships/queryTable" Target="../queryTables/queryTable1280.xml"/><Relationship Id="rId2125" Type="http://schemas.openxmlformats.org/officeDocument/2006/relationships/queryTable" Target="../queryTables/queryTable2124.xml"/><Relationship Id="rId2332" Type="http://schemas.openxmlformats.org/officeDocument/2006/relationships/queryTable" Target="../queryTables/queryTable2331.xml"/><Relationship Id="rId304" Type="http://schemas.openxmlformats.org/officeDocument/2006/relationships/queryTable" Target="../queryTables/queryTable303.xml"/><Relationship Id="rId511" Type="http://schemas.openxmlformats.org/officeDocument/2006/relationships/queryTable" Target="../queryTables/queryTable510.xml"/><Relationship Id="rId1141" Type="http://schemas.openxmlformats.org/officeDocument/2006/relationships/queryTable" Target="../queryTables/queryTable1140.xml"/><Relationship Id="rId1001" Type="http://schemas.openxmlformats.org/officeDocument/2006/relationships/queryTable" Target="../queryTables/queryTable1000.xml"/><Relationship Id="rId1958" Type="http://schemas.openxmlformats.org/officeDocument/2006/relationships/queryTable" Target="../queryTables/queryTable1957.xml"/><Relationship Id="rId3173" Type="http://schemas.openxmlformats.org/officeDocument/2006/relationships/queryTable" Target="../queryTables/queryTable3172.xml"/><Relationship Id="rId3380" Type="http://schemas.openxmlformats.org/officeDocument/2006/relationships/queryTable" Target="../queryTables/queryTable3379.xml"/><Relationship Id="rId4017" Type="http://schemas.openxmlformats.org/officeDocument/2006/relationships/queryTable" Target="../queryTables/queryTable4016.xml"/><Relationship Id="rId1818" Type="http://schemas.openxmlformats.org/officeDocument/2006/relationships/queryTable" Target="../queryTables/queryTable1817.xml"/><Relationship Id="rId3033" Type="http://schemas.openxmlformats.org/officeDocument/2006/relationships/queryTable" Target="../queryTables/queryTable3032.xml"/><Relationship Id="rId3240" Type="http://schemas.openxmlformats.org/officeDocument/2006/relationships/queryTable" Target="../queryTables/queryTable3239.xml"/><Relationship Id="rId161" Type="http://schemas.openxmlformats.org/officeDocument/2006/relationships/queryTable" Target="../queryTables/queryTable160.xml"/><Relationship Id="rId2799" Type="http://schemas.openxmlformats.org/officeDocument/2006/relationships/queryTable" Target="../queryTables/queryTable2798.xml"/><Relationship Id="rId3100" Type="http://schemas.openxmlformats.org/officeDocument/2006/relationships/queryTable" Target="../queryTables/queryTable3099.xml"/><Relationship Id="rId978" Type="http://schemas.openxmlformats.org/officeDocument/2006/relationships/queryTable" Target="../queryTables/queryTable977.xml"/><Relationship Id="rId2659" Type="http://schemas.openxmlformats.org/officeDocument/2006/relationships/queryTable" Target="../queryTables/queryTable2658.xml"/><Relationship Id="rId2866" Type="http://schemas.openxmlformats.org/officeDocument/2006/relationships/queryTable" Target="../queryTables/queryTable2865.xml"/><Relationship Id="rId3917" Type="http://schemas.openxmlformats.org/officeDocument/2006/relationships/queryTable" Target="../queryTables/queryTable3916.xml"/><Relationship Id="rId838" Type="http://schemas.openxmlformats.org/officeDocument/2006/relationships/queryTable" Target="../queryTables/queryTable837.xml"/><Relationship Id="rId1468" Type="http://schemas.openxmlformats.org/officeDocument/2006/relationships/queryTable" Target="../queryTables/queryTable1467.xml"/><Relationship Id="rId1675" Type="http://schemas.openxmlformats.org/officeDocument/2006/relationships/queryTable" Target="../queryTables/queryTable1674.xml"/><Relationship Id="rId1882" Type="http://schemas.openxmlformats.org/officeDocument/2006/relationships/queryTable" Target="../queryTables/queryTable1881.xml"/><Relationship Id="rId2519" Type="http://schemas.openxmlformats.org/officeDocument/2006/relationships/queryTable" Target="../queryTables/queryTable2518.xml"/><Relationship Id="rId2726" Type="http://schemas.openxmlformats.org/officeDocument/2006/relationships/queryTable" Target="../queryTables/queryTable2725.xml"/><Relationship Id="rId4081" Type="http://schemas.openxmlformats.org/officeDocument/2006/relationships/queryTable" Target="../queryTables/queryTable4080.xml"/><Relationship Id="rId1328" Type="http://schemas.openxmlformats.org/officeDocument/2006/relationships/queryTable" Target="../queryTables/queryTable1327.xml"/><Relationship Id="rId1535" Type="http://schemas.openxmlformats.org/officeDocument/2006/relationships/queryTable" Target="../queryTables/queryTable1534.xml"/><Relationship Id="rId2933" Type="http://schemas.openxmlformats.org/officeDocument/2006/relationships/queryTable" Target="../queryTables/queryTable2932.xml"/><Relationship Id="rId905" Type="http://schemas.openxmlformats.org/officeDocument/2006/relationships/queryTable" Target="../queryTables/queryTable904.xml"/><Relationship Id="rId1742" Type="http://schemas.openxmlformats.org/officeDocument/2006/relationships/queryTable" Target="../queryTables/queryTable1741.xml"/><Relationship Id="rId34" Type="http://schemas.openxmlformats.org/officeDocument/2006/relationships/queryTable" Target="../queryTables/queryTable33.xml"/><Relationship Id="rId1602" Type="http://schemas.openxmlformats.org/officeDocument/2006/relationships/queryTable" Target="../queryTables/queryTable1601.xml"/><Relationship Id="rId3567" Type="http://schemas.openxmlformats.org/officeDocument/2006/relationships/queryTable" Target="../queryTables/queryTable3566.xml"/><Relationship Id="rId3774" Type="http://schemas.openxmlformats.org/officeDocument/2006/relationships/queryTable" Target="../queryTables/queryTable3773.xml"/><Relationship Id="rId3981" Type="http://schemas.openxmlformats.org/officeDocument/2006/relationships/queryTable" Target="../queryTables/queryTable3980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2169" Type="http://schemas.openxmlformats.org/officeDocument/2006/relationships/queryTable" Target="../queryTables/queryTable2168.xml"/><Relationship Id="rId2376" Type="http://schemas.openxmlformats.org/officeDocument/2006/relationships/queryTable" Target="../queryTables/queryTable2375.xml"/><Relationship Id="rId2583" Type="http://schemas.openxmlformats.org/officeDocument/2006/relationships/queryTable" Target="../queryTables/queryTable2582.xml"/><Relationship Id="rId2790" Type="http://schemas.openxmlformats.org/officeDocument/2006/relationships/queryTable" Target="../queryTables/queryTable2789.xml"/><Relationship Id="rId3427" Type="http://schemas.openxmlformats.org/officeDocument/2006/relationships/queryTable" Target="../queryTables/queryTable3426.xml"/><Relationship Id="rId3634" Type="http://schemas.openxmlformats.org/officeDocument/2006/relationships/queryTable" Target="../queryTables/queryTable3633.xml"/><Relationship Id="rId3841" Type="http://schemas.openxmlformats.org/officeDocument/2006/relationships/queryTable" Target="../queryTables/queryTable3840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2029" Type="http://schemas.openxmlformats.org/officeDocument/2006/relationships/queryTable" Target="../queryTables/queryTable2028.xml"/><Relationship Id="rId2236" Type="http://schemas.openxmlformats.org/officeDocument/2006/relationships/queryTable" Target="../queryTables/queryTable2235.xml"/><Relationship Id="rId2443" Type="http://schemas.openxmlformats.org/officeDocument/2006/relationships/queryTable" Target="../queryTables/queryTable2442.xml"/><Relationship Id="rId2650" Type="http://schemas.openxmlformats.org/officeDocument/2006/relationships/queryTable" Target="../queryTables/queryTable2649.xml"/><Relationship Id="rId3701" Type="http://schemas.openxmlformats.org/officeDocument/2006/relationships/queryTable" Target="../queryTables/queryTable3700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2303" Type="http://schemas.openxmlformats.org/officeDocument/2006/relationships/queryTable" Target="../queryTables/queryTable2302.xml"/><Relationship Id="rId2510" Type="http://schemas.openxmlformats.org/officeDocument/2006/relationships/queryTable" Target="../queryTables/queryTable2509.xml"/><Relationship Id="rId1112" Type="http://schemas.openxmlformats.org/officeDocument/2006/relationships/queryTable" Target="../queryTables/queryTable1111.xml"/><Relationship Id="rId3077" Type="http://schemas.openxmlformats.org/officeDocument/2006/relationships/queryTable" Target="../queryTables/queryTable3076.xml"/><Relationship Id="rId3284" Type="http://schemas.openxmlformats.org/officeDocument/2006/relationships/queryTable" Target="../queryTables/queryTable3283.xml"/><Relationship Id="rId1929" Type="http://schemas.openxmlformats.org/officeDocument/2006/relationships/queryTable" Target="../queryTables/queryTable1928.xml"/><Relationship Id="rId2093" Type="http://schemas.openxmlformats.org/officeDocument/2006/relationships/queryTable" Target="../queryTables/queryTable2092.xml"/><Relationship Id="rId3491" Type="http://schemas.openxmlformats.org/officeDocument/2006/relationships/queryTable" Target="../queryTables/queryTable3490.xml"/><Relationship Id="rId3144" Type="http://schemas.openxmlformats.org/officeDocument/2006/relationships/queryTable" Target="../queryTables/queryTable3143.xml"/><Relationship Id="rId3351" Type="http://schemas.openxmlformats.org/officeDocument/2006/relationships/queryTable" Target="../queryTables/queryTable3350.xml"/><Relationship Id="rId272" Type="http://schemas.openxmlformats.org/officeDocument/2006/relationships/queryTable" Target="../queryTables/queryTable271.xml"/><Relationship Id="rId2160" Type="http://schemas.openxmlformats.org/officeDocument/2006/relationships/queryTable" Target="../queryTables/queryTable2159.xml"/><Relationship Id="rId3004" Type="http://schemas.openxmlformats.org/officeDocument/2006/relationships/queryTable" Target="../queryTables/queryTable3003.xml"/><Relationship Id="rId3211" Type="http://schemas.openxmlformats.org/officeDocument/2006/relationships/queryTable" Target="../queryTables/queryTable3210.xml"/><Relationship Id="rId132" Type="http://schemas.openxmlformats.org/officeDocument/2006/relationships/queryTable" Target="../queryTables/queryTable131.xml"/><Relationship Id="rId2020" Type="http://schemas.openxmlformats.org/officeDocument/2006/relationships/queryTable" Target="../queryTables/queryTable2019.xml"/><Relationship Id="rId1579" Type="http://schemas.openxmlformats.org/officeDocument/2006/relationships/queryTable" Target="../queryTables/queryTable1578.xml"/><Relationship Id="rId2977" Type="http://schemas.openxmlformats.org/officeDocument/2006/relationships/queryTable" Target="../queryTables/queryTable2976.xml"/><Relationship Id="rId949" Type="http://schemas.openxmlformats.org/officeDocument/2006/relationships/queryTable" Target="../queryTables/queryTable948.xml"/><Relationship Id="rId1786" Type="http://schemas.openxmlformats.org/officeDocument/2006/relationships/queryTable" Target="../queryTables/queryTable1785.xml"/><Relationship Id="rId1993" Type="http://schemas.openxmlformats.org/officeDocument/2006/relationships/queryTable" Target="../queryTables/queryTable1992.xml"/><Relationship Id="rId2837" Type="http://schemas.openxmlformats.org/officeDocument/2006/relationships/queryTable" Target="../queryTables/queryTable2836.xml"/><Relationship Id="rId4052" Type="http://schemas.openxmlformats.org/officeDocument/2006/relationships/queryTable" Target="../queryTables/queryTable4051.xml"/><Relationship Id="rId78" Type="http://schemas.openxmlformats.org/officeDocument/2006/relationships/queryTable" Target="../queryTables/queryTable77.xml"/><Relationship Id="rId809" Type="http://schemas.openxmlformats.org/officeDocument/2006/relationships/queryTable" Target="../queryTables/queryTable808.xml"/><Relationship Id="rId1439" Type="http://schemas.openxmlformats.org/officeDocument/2006/relationships/queryTable" Target="../queryTables/queryTable1438.xml"/><Relationship Id="rId1646" Type="http://schemas.openxmlformats.org/officeDocument/2006/relationships/queryTable" Target="../queryTables/queryTable1645.xml"/><Relationship Id="rId1853" Type="http://schemas.openxmlformats.org/officeDocument/2006/relationships/queryTable" Target="../queryTables/queryTable1852.xml"/><Relationship Id="rId2904" Type="http://schemas.openxmlformats.org/officeDocument/2006/relationships/queryTable" Target="../queryTables/queryTable2903.xml"/><Relationship Id="rId1506" Type="http://schemas.openxmlformats.org/officeDocument/2006/relationships/queryTable" Target="../queryTables/queryTable1505.xml"/><Relationship Id="rId1713" Type="http://schemas.openxmlformats.org/officeDocument/2006/relationships/queryTable" Target="../queryTables/queryTable1712.xml"/><Relationship Id="rId1920" Type="http://schemas.openxmlformats.org/officeDocument/2006/relationships/queryTable" Target="../queryTables/queryTable1919.xml"/><Relationship Id="rId3678" Type="http://schemas.openxmlformats.org/officeDocument/2006/relationships/queryTable" Target="../queryTables/queryTable3677.xml"/><Relationship Id="rId3885" Type="http://schemas.openxmlformats.org/officeDocument/2006/relationships/queryTable" Target="../queryTables/queryTable3884.xml"/><Relationship Id="rId599" Type="http://schemas.openxmlformats.org/officeDocument/2006/relationships/queryTable" Target="../queryTables/queryTable598.xml"/><Relationship Id="rId2487" Type="http://schemas.openxmlformats.org/officeDocument/2006/relationships/queryTable" Target="../queryTables/queryTable2486.xml"/><Relationship Id="rId2694" Type="http://schemas.openxmlformats.org/officeDocument/2006/relationships/queryTable" Target="../queryTables/queryTable2693.xml"/><Relationship Id="rId3538" Type="http://schemas.openxmlformats.org/officeDocument/2006/relationships/queryTable" Target="../queryTables/queryTable3537.xml"/><Relationship Id="rId3745" Type="http://schemas.openxmlformats.org/officeDocument/2006/relationships/queryTable" Target="../queryTables/queryTable3744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2347" Type="http://schemas.openxmlformats.org/officeDocument/2006/relationships/queryTable" Target="../queryTables/queryTable2346.xml"/><Relationship Id="rId2554" Type="http://schemas.openxmlformats.org/officeDocument/2006/relationships/queryTable" Target="../queryTables/queryTable2553.xml"/><Relationship Id="rId3952" Type="http://schemas.openxmlformats.org/officeDocument/2006/relationships/queryTable" Target="../queryTables/queryTable3951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2207" Type="http://schemas.openxmlformats.org/officeDocument/2006/relationships/queryTable" Target="../queryTables/queryTable2206.xml"/><Relationship Id="rId2761" Type="http://schemas.openxmlformats.org/officeDocument/2006/relationships/queryTable" Target="../queryTables/queryTable2760.xml"/><Relationship Id="rId3605" Type="http://schemas.openxmlformats.org/officeDocument/2006/relationships/queryTable" Target="../queryTables/queryTable3604.xml"/><Relationship Id="rId3812" Type="http://schemas.openxmlformats.org/officeDocument/2006/relationships/queryTable" Target="../queryTables/queryTable3811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570" Type="http://schemas.openxmlformats.org/officeDocument/2006/relationships/queryTable" Target="../queryTables/queryTable1569.xml"/><Relationship Id="rId2414" Type="http://schemas.openxmlformats.org/officeDocument/2006/relationships/queryTable" Target="../queryTables/queryTable2413.xml"/><Relationship Id="rId2621" Type="http://schemas.openxmlformats.org/officeDocument/2006/relationships/queryTable" Target="../queryTables/queryTable2620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3188" Type="http://schemas.openxmlformats.org/officeDocument/2006/relationships/queryTable" Target="../queryTables/queryTable3187.xml"/><Relationship Id="rId3395" Type="http://schemas.openxmlformats.org/officeDocument/2006/relationships/queryTable" Target="../queryTables/queryTable3394.xml"/><Relationship Id="rId3048" Type="http://schemas.openxmlformats.org/officeDocument/2006/relationships/queryTable" Target="../queryTables/queryTable3047.xml"/><Relationship Id="rId3255" Type="http://schemas.openxmlformats.org/officeDocument/2006/relationships/queryTable" Target="../queryTables/queryTable3254.xml"/><Relationship Id="rId3462" Type="http://schemas.openxmlformats.org/officeDocument/2006/relationships/queryTable" Target="../queryTables/queryTable3461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2064" Type="http://schemas.openxmlformats.org/officeDocument/2006/relationships/queryTable" Target="../queryTables/queryTable2063.xml"/><Relationship Id="rId2271" Type="http://schemas.openxmlformats.org/officeDocument/2006/relationships/queryTable" Target="../queryTables/queryTable2270.xml"/><Relationship Id="rId3115" Type="http://schemas.openxmlformats.org/officeDocument/2006/relationships/queryTable" Target="../queryTables/queryTable3114.xml"/><Relationship Id="rId3322" Type="http://schemas.openxmlformats.org/officeDocument/2006/relationships/queryTable" Target="../queryTables/queryTable3321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1080" Type="http://schemas.openxmlformats.org/officeDocument/2006/relationships/queryTable" Target="../queryTables/queryTable1079.xml"/><Relationship Id="rId2131" Type="http://schemas.openxmlformats.org/officeDocument/2006/relationships/queryTable" Target="../queryTables/queryTable2130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4096" Type="http://schemas.openxmlformats.org/officeDocument/2006/relationships/queryTable" Target="../queryTables/queryTable4095.xml"/><Relationship Id="rId1897" Type="http://schemas.openxmlformats.org/officeDocument/2006/relationships/queryTable" Target="../queryTables/queryTable1896.xml"/><Relationship Id="rId2948" Type="http://schemas.openxmlformats.org/officeDocument/2006/relationships/queryTable" Target="../queryTables/queryTable2947.xml"/><Relationship Id="rId1757" Type="http://schemas.openxmlformats.org/officeDocument/2006/relationships/queryTable" Target="../queryTables/queryTable1756.xml"/><Relationship Id="rId1964" Type="http://schemas.openxmlformats.org/officeDocument/2006/relationships/queryTable" Target="../queryTables/queryTable1963.xml"/><Relationship Id="rId2808" Type="http://schemas.openxmlformats.org/officeDocument/2006/relationships/queryTable" Target="../queryTables/queryTable2807.xml"/><Relationship Id="rId49" Type="http://schemas.openxmlformats.org/officeDocument/2006/relationships/queryTable" Target="../queryTables/queryTable48.xml"/><Relationship Id="rId1617" Type="http://schemas.openxmlformats.org/officeDocument/2006/relationships/queryTable" Target="../queryTables/queryTable1616.xml"/><Relationship Id="rId1824" Type="http://schemas.openxmlformats.org/officeDocument/2006/relationships/queryTable" Target="../queryTables/queryTable1823.xml"/><Relationship Id="rId4023" Type="http://schemas.openxmlformats.org/officeDocument/2006/relationships/queryTable" Target="../queryTables/queryTable4022.xml"/><Relationship Id="rId3789" Type="http://schemas.openxmlformats.org/officeDocument/2006/relationships/queryTable" Target="../queryTables/queryTable378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nowgoal.cc/analysis/1249340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owgoal.com/1x2/1346950.htm" TargetMode="External"/><Relationship Id="rId299" Type="http://schemas.openxmlformats.org/officeDocument/2006/relationships/hyperlink" Target="http://info.nowgoal.com/en/team/summary/16084.html" TargetMode="External"/><Relationship Id="rId21" Type="http://schemas.openxmlformats.org/officeDocument/2006/relationships/hyperlink" Target="http://www.nowgoal.com/6in1.htm" TargetMode="External"/><Relationship Id="rId63" Type="http://schemas.openxmlformats.org/officeDocument/2006/relationships/hyperlink" Target="http://info.nowgoal.com/en/team/summary/2206.html" TargetMode="External"/><Relationship Id="rId159" Type="http://schemas.openxmlformats.org/officeDocument/2006/relationships/hyperlink" Target="http://info.nowgoal.com/en/team/summary/17442.html" TargetMode="External"/><Relationship Id="rId324" Type="http://schemas.openxmlformats.org/officeDocument/2006/relationships/hyperlink" Target="http://www.nowgoal.com/1x2/1355691.htm" TargetMode="External"/><Relationship Id="rId366" Type="http://schemas.openxmlformats.org/officeDocument/2006/relationships/hyperlink" Target="http://info.nowgoal.com/leagueinfo/640.html" TargetMode="External"/><Relationship Id="rId531" Type="http://schemas.openxmlformats.org/officeDocument/2006/relationships/hyperlink" Target="http://info.nowgoal.com/en/team/summary/4123.html" TargetMode="External"/><Relationship Id="rId170" Type="http://schemas.openxmlformats.org/officeDocument/2006/relationships/hyperlink" Target="http://info.nowgoal.com/leagueinfo/140.html" TargetMode="External"/><Relationship Id="rId226" Type="http://schemas.openxmlformats.org/officeDocument/2006/relationships/hyperlink" Target="http://info.nowgoal.com/en/team/summary/23943.html" TargetMode="External"/><Relationship Id="rId433" Type="http://schemas.openxmlformats.org/officeDocument/2006/relationships/hyperlink" Target="http://www.nowgoal.com/1x2/1346151.htm" TargetMode="External"/><Relationship Id="rId268" Type="http://schemas.openxmlformats.org/officeDocument/2006/relationships/hyperlink" Target="http://www.nowgoal.com/1x2/1265736.htm" TargetMode="External"/><Relationship Id="rId475" Type="http://schemas.openxmlformats.org/officeDocument/2006/relationships/hyperlink" Target="http://www.nowgoal.com/1x2/1319832.htm" TargetMode="External"/><Relationship Id="rId32" Type="http://schemas.openxmlformats.org/officeDocument/2006/relationships/hyperlink" Target="http://info.nowgoal.com/en/team/summary/502.html" TargetMode="External"/><Relationship Id="rId74" Type="http://schemas.openxmlformats.org/officeDocument/2006/relationships/hyperlink" Target="http://info.nowgoal.com/leagueinfo/240.html" TargetMode="External"/><Relationship Id="rId128" Type="http://schemas.openxmlformats.org/officeDocument/2006/relationships/hyperlink" Target="http://info.nowgoal.com/en/team/summary/356.html" TargetMode="External"/><Relationship Id="rId335" Type="http://schemas.openxmlformats.org/officeDocument/2006/relationships/hyperlink" Target="http://info.nowgoal.com/en/team/summary/25584.html" TargetMode="External"/><Relationship Id="rId377" Type="http://schemas.openxmlformats.org/officeDocument/2006/relationships/hyperlink" Target="http://www.nowgoal.com/1x2/1295807.htm" TargetMode="External"/><Relationship Id="rId500" Type="http://schemas.openxmlformats.org/officeDocument/2006/relationships/hyperlink" Target="http://info.nowgoal.com/leagueinfo/298.html" TargetMode="External"/><Relationship Id="rId542" Type="http://schemas.openxmlformats.org/officeDocument/2006/relationships/hyperlink" Target="http://info.nowgoal.com/leagueinfo/596.html" TargetMode="External"/><Relationship Id="rId5" Type="http://schemas.openxmlformats.org/officeDocument/2006/relationships/hyperlink" Target="http://www.nowgoal.com/" TargetMode="External"/><Relationship Id="rId181" Type="http://schemas.openxmlformats.org/officeDocument/2006/relationships/hyperlink" Target="http://www.nowgoal.com/1x2/1349920.htm" TargetMode="External"/><Relationship Id="rId237" Type="http://schemas.openxmlformats.org/officeDocument/2006/relationships/hyperlink" Target="http://info.nowgoal.com/leagueinfo/898.html" TargetMode="External"/><Relationship Id="rId402" Type="http://schemas.openxmlformats.org/officeDocument/2006/relationships/hyperlink" Target="http://info.nowgoal.com/leagueinfo/969.html" TargetMode="External"/><Relationship Id="rId279" Type="http://schemas.openxmlformats.org/officeDocument/2006/relationships/hyperlink" Target="http://info.nowgoal.com/en/team/summary/17652.html" TargetMode="External"/><Relationship Id="rId444" Type="http://schemas.openxmlformats.org/officeDocument/2006/relationships/hyperlink" Target="http://info.nowgoal.com/leagueinfo/41.html" TargetMode="External"/><Relationship Id="rId486" Type="http://schemas.openxmlformats.org/officeDocument/2006/relationships/hyperlink" Target="http://info.nowgoal.com/en/team/summary/6992.html" TargetMode="External"/><Relationship Id="rId43" Type="http://schemas.openxmlformats.org/officeDocument/2006/relationships/hyperlink" Target="http://info.nowgoal.com/leagueinfo/504.html" TargetMode="External"/><Relationship Id="rId139" Type="http://schemas.openxmlformats.org/officeDocument/2006/relationships/hyperlink" Target="http://info.nowgoal.com/en/team/summary/16426.html" TargetMode="External"/><Relationship Id="rId290" Type="http://schemas.openxmlformats.org/officeDocument/2006/relationships/hyperlink" Target="http://info.nowgoal.com/en/team/summary/29224.html" TargetMode="External"/><Relationship Id="rId304" Type="http://schemas.openxmlformats.org/officeDocument/2006/relationships/hyperlink" Target="http://www.nowgoal.com/1x2/1336183.htm" TargetMode="External"/><Relationship Id="rId346" Type="http://schemas.openxmlformats.org/officeDocument/2006/relationships/hyperlink" Target="http://info.nowgoal.com/leagueinfo/6.html" TargetMode="External"/><Relationship Id="rId388" Type="http://schemas.openxmlformats.org/officeDocument/2006/relationships/hyperlink" Target="http://info.nowgoal.com/en/team/summary/721.html" TargetMode="External"/><Relationship Id="rId511" Type="http://schemas.openxmlformats.org/officeDocument/2006/relationships/hyperlink" Target="http://www.nowgoal.com/1x2/1247898.htm" TargetMode="External"/><Relationship Id="rId85" Type="http://schemas.openxmlformats.org/officeDocument/2006/relationships/hyperlink" Target="http://www.nowgoal.com/1x2/1348235.htm" TargetMode="External"/><Relationship Id="rId150" Type="http://schemas.openxmlformats.org/officeDocument/2006/relationships/hyperlink" Target="http://info.nowgoal.com/leagueinfo/971.html" TargetMode="External"/><Relationship Id="rId192" Type="http://schemas.openxmlformats.org/officeDocument/2006/relationships/hyperlink" Target="http://info.nowgoal.com/en/team/summary/9996.html" TargetMode="External"/><Relationship Id="rId206" Type="http://schemas.openxmlformats.org/officeDocument/2006/relationships/hyperlink" Target="http://info.nowgoal.com/leagueinfo/273.html" TargetMode="External"/><Relationship Id="rId413" Type="http://schemas.openxmlformats.org/officeDocument/2006/relationships/hyperlink" Target="http://www.nowgoal.com/1x2/1346094.htm" TargetMode="External"/><Relationship Id="rId248" Type="http://schemas.openxmlformats.org/officeDocument/2006/relationships/hyperlink" Target="http://www.nowgoal.com/1x2/1342353.htm" TargetMode="External"/><Relationship Id="rId455" Type="http://schemas.openxmlformats.org/officeDocument/2006/relationships/hyperlink" Target="http://www.nowgoal.com/1x2/1255213.htm" TargetMode="External"/><Relationship Id="rId497" Type="http://schemas.openxmlformats.org/officeDocument/2006/relationships/hyperlink" Target="http://info.nowgoal.com/en/team/summary/202.html" TargetMode="External"/><Relationship Id="rId12" Type="http://schemas.openxmlformats.org/officeDocument/2006/relationships/hyperlink" Target="http://tv.nowgoal.com/" TargetMode="External"/><Relationship Id="rId108" Type="http://schemas.openxmlformats.org/officeDocument/2006/relationships/hyperlink" Target="http://info.nowgoal.com/en/team/summary/1963.html" TargetMode="External"/><Relationship Id="rId315" Type="http://schemas.openxmlformats.org/officeDocument/2006/relationships/hyperlink" Target="http://info.nowgoal.com/en/team/summary/6912.html" TargetMode="External"/><Relationship Id="rId357" Type="http://schemas.openxmlformats.org/officeDocument/2006/relationships/hyperlink" Target="http://www.nowgoal.com/1x2/1343444.htm" TargetMode="External"/><Relationship Id="rId522" Type="http://schemas.openxmlformats.org/officeDocument/2006/relationships/hyperlink" Target="http://www.nowgoal.com/1x2/1356817.htm" TargetMode="External"/><Relationship Id="rId54" Type="http://schemas.openxmlformats.org/officeDocument/2006/relationships/hyperlink" Target="http://info.nowgoal.com/leagueinfo/34.html" TargetMode="External"/><Relationship Id="rId96" Type="http://schemas.openxmlformats.org/officeDocument/2006/relationships/hyperlink" Target="http://info.nowgoal.com/en/team/summary/21011.html" TargetMode="External"/><Relationship Id="rId161" Type="http://schemas.openxmlformats.org/officeDocument/2006/relationships/hyperlink" Target="http://www.nowgoal.com/1x2/1339867.htm" TargetMode="External"/><Relationship Id="rId217" Type="http://schemas.openxmlformats.org/officeDocument/2006/relationships/hyperlink" Target="http://info.nowgoal.com/leagueinfo/1730.html" TargetMode="External"/><Relationship Id="rId399" Type="http://schemas.openxmlformats.org/officeDocument/2006/relationships/hyperlink" Target="http://info.nowgoal.com/en/team/summary/3764.html" TargetMode="External"/><Relationship Id="rId259" Type="http://schemas.openxmlformats.org/officeDocument/2006/relationships/hyperlink" Target="http://info.nowgoal.com/en/team/summary/22805.html" TargetMode="External"/><Relationship Id="rId424" Type="http://schemas.openxmlformats.org/officeDocument/2006/relationships/hyperlink" Target="http://info.nowgoal.com/en/team/summary/22256.html" TargetMode="External"/><Relationship Id="rId466" Type="http://schemas.openxmlformats.org/officeDocument/2006/relationships/hyperlink" Target="http://info.nowgoal.com/en/team/summary/28963.html" TargetMode="External"/><Relationship Id="rId23" Type="http://schemas.openxmlformats.org/officeDocument/2006/relationships/hyperlink" Target="http://www.nowgoal.com/fixture.htm" TargetMode="External"/><Relationship Id="rId119" Type="http://schemas.openxmlformats.org/officeDocument/2006/relationships/hyperlink" Target="http://info.nowgoal.com/en/team/summary/4790.html" TargetMode="External"/><Relationship Id="rId270" Type="http://schemas.openxmlformats.org/officeDocument/2006/relationships/hyperlink" Target="http://info.nowgoal.com/en/team/summary/29135.html" TargetMode="External"/><Relationship Id="rId326" Type="http://schemas.openxmlformats.org/officeDocument/2006/relationships/hyperlink" Target="http://info.nowgoal.com/en/team/summary/29182.html" TargetMode="External"/><Relationship Id="rId533" Type="http://schemas.openxmlformats.org/officeDocument/2006/relationships/hyperlink" Target="http://www.nowgoal.com/1x2/1341083.htm" TargetMode="External"/><Relationship Id="rId65" Type="http://schemas.openxmlformats.org/officeDocument/2006/relationships/hyperlink" Target="http://www.nowgoal.com/1x2/1349582.htm" TargetMode="External"/><Relationship Id="rId130" Type="http://schemas.openxmlformats.org/officeDocument/2006/relationships/hyperlink" Target="http://info.nowgoal.com/leagueinfo/181.html" TargetMode="External"/><Relationship Id="rId368" Type="http://schemas.openxmlformats.org/officeDocument/2006/relationships/hyperlink" Target="http://info.nowgoal.com/en/team/summary/2021.html" TargetMode="External"/><Relationship Id="rId172" Type="http://schemas.openxmlformats.org/officeDocument/2006/relationships/hyperlink" Target="http://info.nowgoal.com/en/team/summary/1339.html" TargetMode="External"/><Relationship Id="rId228" Type="http://schemas.openxmlformats.org/officeDocument/2006/relationships/hyperlink" Target="http://www.nowgoal.com/1x2/1342351.htm" TargetMode="External"/><Relationship Id="rId435" Type="http://schemas.openxmlformats.org/officeDocument/2006/relationships/hyperlink" Target="http://info.nowgoal.com/en/team/summary/26320.html" TargetMode="External"/><Relationship Id="rId477" Type="http://schemas.openxmlformats.org/officeDocument/2006/relationships/hyperlink" Target="http://info.nowgoal.com/en/team/summary/29137.html" TargetMode="External"/><Relationship Id="rId281" Type="http://schemas.openxmlformats.org/officeDocument/2006/relationships/hyperlink" Target="http://info.nowgoal.com/leagueinfo/925.html" TargetMode="External"/><Relationship Id="rId337" Type="http://schemas.openxmlformats.org/officeDocument/2006/relationships/hyperlink" Target="http://info.nowgoal.com/en/team/summary/25589.html" TargetMode="External"/><Relationship Id="rId502" Type="http://schemas.openxmlformats.org/officeDocument/2006/relationships/hyperlink" Target="http://info.nowgoal.com/en/team/summary/15671.html" TargetMode="External"/><Relationship Id="rId34" Type="http://schemas.openxmlformats.org/officeDocument/2006/relationships/hyperlink" Target="http://www.nowgoal.com/1x2/1295421.htm" TargetMode="External"/><Relationship Id="rId76" Type="http://schemas.openxmlformats.org/officeDocument/2006/relationships/hyperlink" Target="http://info.nowgoal.com/en/team/summary/2501.html" TargetMode="External"/><Relationship Id="rId141" Type="http://schemas.openxmlformats.org/officeDocument/2006/relationships/hyperlink" Target="http://www.nowgoal.com/1x2/1347552.htm" TargetMode="External"/><Relationship Id="rId379" Type="http://schemas.openxmlformats.org/officeDocument/2006/relationships/hyperlink" Target="http://info.nowgoal.com/en/team/summary/3476.html" TargetMode="External"/><Relationship Id="rId544" Type="http://schemas.openxmlformats.org/officeDocument/2006/relationships/hyperlink" Target="http://info.nowgoal.com/en/team/summary/13322.html" TargetMode="External"/><Relationship Id="rId7" Type="http://schemas.openxmlformats.org/officeDocument/2006/relationships/hyperlink" Target="http://www.nowgoal.com/tennis.htm" TargetMode="External"/><Relationship Id="rId183" Type="http://schemas.openxmlformats.org/officeDocument/2006/relationships/hyperlink" Target="http://info.nowgoal.com/en/team/summary/1935.html" TargetMode="External"/><Relationship Id="rId239" Type="http://schemas.openxmlformats.org/officeDocument/2006/relationships/hyperlink" Target="http://info.nowgoal.com/en/team/summary/28805.html" TargetMode="External"/><Relationship Id="rId390" Type="http://schemas.openxmlformats.org/officeDocument/2006/relationships/hyperlink" Target="http://info.nowgoal.com/leagueinfo/1334.html" TargetMode="External"/><Relationship Id="rId404" Type="http://schemas.openxmlformats.org/officeDocument/2006/relationships/hyperlink" Target="http://info.nowgoal.com/en/team/summary/13175.html" TargetMode="External"/><Relationship Id="rId446" Type="http://schemas.openxmlformats.org/officeDocument/2006/relationships/hyperlink" Target="http://info.nowgoal.com/en/team/summary/1254.html" TargetMode="External"/><Relationship Id="rId250" Type="http://schemas.openxmlformats.org/officeDocument/2006/relationships/hyperlink" Target="http://info.nowgoal.com/en/team/summary/23055.html" TargetMode="External"/><Relationship Id="rId292" Type="http://schemas.openxmlformats.org/officeDocument/2006/relationships/hyperlink" Target="http://www.nowgoal.com/1x2/1319796.htm" TargetMode="External"/><Relationship Id="rId306" Type="http://schemas.openxmlformats.org/officeDocument/2006/relationships/hyperlink" Target="http://info.nowgoal.com/en/team/summary/28967.html" TargetMode="External"/><Relationship Id="rId488" Type="http://schemas.openxmlformats.org/officeDocument/2006/relationships/hyperlink" Target="http://info.nowgoal.com/leagueinfo/31.html" TargetMode="External"/><Relationship Id="rId45" Type="http://schemas.openxmlformats.org/officeDocument/2006/relationships/hyperlink" Target="http://info.nowgoal.com/en/team/summary/6090.html" TargetMode="External"/><Relationship Id="rId87" Type="http://schemas.openxmlformats.org/officeDocument/2006/relationships/hyperlink" Target="http://info.nowgoal.com/en/team/summary/371.html" TargetMode="External"/><Relationship Id="rId110" Type="http://schemas.openxmlformats.org/officeDocument/2006/relationships/hyperlink" Target="http://info.nowgoal.com/leagueinfo/354.html" TargetMode="External"/><Relationship Id="rId348" Type="http://schemas.openxmlformats.org/officeDocument/2006/relationships/hyperlink" Target="http://info.nowgoal.com/en/team/summary/1041.html" TargetMode="External"/><Relationship Id="rId513" Type="http://schemas.openxmlformats.org/officeDocument/2006/relationships/hyperlink" Target="http://info.nowgoal.com/en/team/summary/476.html" TargetMode="External"/><Relationship Id="rId152" Type="http://schemas.openxmlformats.org/officeDocument/2006/relationships/hyperlink" Target="http://info.nowgoal.com/en/team/summary/13219.html" TargetMode="External"/><Relationship Id="rId194" Type="http://schemas.openxmlformats.org/officeDocument/2006/relationships/hyperlink" Target="http://info.nowgoal.com/leagueinfo/619.html" TargetMode="External"/><Relationship Id="rId208" Type="http://schemas.openxmlformats.org/officeDocument/2006/relationships/hyperlink" Target="http://info.nowgoal.com/en/team/summary/2901.html" TargetMode="External"/><Relationship Id="rId415" Type="http://schemas.openxmlformats.org/officeDocument/2006/relationships/hyperlink" Target="http://info.nowgoal.com/en/team/summary/13182.html" TargetMode="External"/><Relationship Id="rId457" Type="http://schemas.openxmlformats.org/officeDocument/2006/relationships/hyperlink" Target="http://info.nowgoal.com/en/team/summary/719.html" TargetMode="External"/><Relationship Id="rId261" Type="http://schemas.openxmlformats.org/officeDocument/2006/relationships/hyperlink" Target="http://info.nowgoal.com/leagueinfo/303.html" TargetMode="External"/><Relationship Id="rId499" Type="http://schemas.openxmlformats.org/officeDocument/2006/relationships/hyperlink" Target="http://www.nowgoal.com/1x2/1249141.htm" TargetMode="External"/><Relationship Id="rId14" Type="http://schemas.openxmlformats.org/officeDocument/2006/relationships/hyperlink" Target="http://www.nowgoal.com/app/" TargetMode="External"/><Relationship Id="rId56" Type="http://schemas.openxmlformats.org/officeDocument/2006/relationships/hyperlink" Target="http://info.nowgoal.com/en/team/summary/166.html" TargetMode="External"/><Relationship Id="rId317" Type="http://schemas.openxmlformats.org/officeDocument/2006/relationships/hyperlink" Target="http://info.nowgoal.com/leagueinfo/925.html" TargetMode="External"/><Relationship Id="rId359" Type="http://schemas.openxmlformats.org/officeDocument/2006/relationships/hyperlink" Target="http://info.nowgoal.com/en/team/summary/3735.html" TargetMode="External"/><Relationship Id="rId524" Type="http://schemas.openxmlformats.org/officeDocument/2006/relationships/hyperlink" Target="http://info.nowgoal.com/en/team/summary/31793.html" TargetMode="External"/><Relationship Id="rId98" Type="http://schemas.openxmlformats.org/officeDocument/2006/relationships/hyperlink" Target="http://info.nowgoal.com/leagueinfo/23.html" TargetMode="External"/><Relationship Id="rId121" Type="http://schemas.openxmlformats.org/officeDocument/2006/relationships/hyperlink" Target="http://www.nowgoal.com/1x2/1348094.htm" TargetMode="External"/><Relationship Id="rId163" Type="http://schemas.openxmlformats.org/officeDocument/2006/relationships/hyperlink" Target="http://info.nowgoal.com/en/team/summary/2654.html" TargetMode="External"/><Relationship Id="rId219" Type="http://schemas.openxmlformats.org/officeDocument/2006/relationships/hyperlink" Target="http://info.nowgoal.com/en/team/summary/21325.html" TargetMode="External"/><Relationship Id="rId370" Type="http://schemas.openxmlformats.org/officeDocument/2006/relationships/hyperlink" Target="http://info.nowgoal.com/leagueinfo/32.html" TargetMode="External"/><Relationship Id="rId426" Type="http://schemas.openxmlformats.org/officeDocument/2006/relationships/hyperlink" Target="http://info.nowgoal.com/leagueinfo/969.html" TargetMode="External"/><Relationship Id="rId230" Type="http://schemas.openxmlformats.org/officeDocument/2006/relationships/hyperlink" Target="http://info.nowgoal.com/en/team/summary/25612.html" TargetMode="External"/><Relationship Id="rId468" Type="http://schemas.openxmlformats.org/officeDocument/2006/relationships/hyperlink" Target="http://info.nowgoal.com/leagueinfo/1617.html" TargetMode="External"/><Relationship Id="rId25" Type="http://schemas.openxmlformats.org/officeDocument/2006/relationships/hyperlink" Target="http://info.nowgoal.com/en/index.htm" TargetMode="External"/><Relationship Id="rId67" Type="http://schemas.openxmlformats.org/officeDocument/2006/relationships/hyperlink" Target="http://info.nowgoal.com/en/team/summary/2554.html" TargetMode="External"/><Relationship Id="rId272" Type="http://schemas.openxmlformats.org/officeDocument/2006/relationships/hyperlink" Target="http://www.nowgoal.com/1x2/1319786.htm" TargetMode="External"/><Relationship Id="rId328" Type="http://schemas.openxmlformats.org/officeDocument/2006/relationships/hyperlink" Target="http://info.nowgoal.com/en/team/summary/26005.html" TargetMode="External"/><Relationship Id="rId535" Type="http://schemas.openxmlformats.org/officeDocument/2006/relationships/hyperlink" Target="http://info.nowgoal.com/en/team/summary/4793.html" TargetMode="External"/><Relationship Id="rId132" Type="http://schemas.openxmlformats.org/officeDocument/2006/relationships/hyperlink" Target="http://info.nowgoal.com/en/team/summary/456.html" TargetMode="External"/><Relationship Id="rId174" Type="http://schemas.openxmlformats.org/officeDocument/2006/relationships/hyperlink" Target="http://info.nowgoal.com/leagueinfo/354.html" TargetMode="External"/><Relationship Id="rId381" Type="http://schemas.openxmlformats.org/officeDocument/2006/relationships/hyperlink" Target="http://www.nowgoal.com/1x2/1336181.htm" TargetMode="External"/><Relationship Id="rId220" Type="http://schemas.openxmlformats.org/officeDocument/2006/relationships/hyperlink" Target="http://www.nowgoal.com/1x2/1343400.htm" TargetMode="External"/><Relationship Id="rId241" Type="http://schemas.openxmlformats.org/officeDocument/2006/relationships/hyperlink" Target="http://info.nowgoal.com/leagueinfo/613.html" TargetMode="External"/><Relationship Id="rId437" Type="http://schemas.openxmlformats.org/officeDocument/2006/relationships/hyperlink" Target="http://info.nowgoal.com/en/team/summary/26321.html" TargetMode="External"/><Relationship Id="rId458" Type="http://schemas.openxmlformats.org/officeDocument/2006/relationships/hyperlink" Target="http://info.nowgoal.com/en/team/summary/714.html" TargetMode="External"/><Relationship Id="rId479" Type="http://schemas.openxmlformats.org/officeDocument/2006/relationships/hyperlink" Target="http://www.nowgoal.com/1x2/1319854.htm" TargetMode="External"/><Relationship Id="rId15" Type="http://schemas.openxmlformats.org/officeDocument/2006/relationships/hyperlink" Target="http://m.nowgoal.com/" TargetMode="External"/><Relationship Id="rId36" Type="http://schemas.openxmlformats.org/officeDocument/2006/relationships/hyperlink" Target="http://info.nowgoal.com/en/team/summary/3593.html" TargetMode="External"/><Relationship Id="rId57" Type="http://schemas.openxmlformats.org/officeDocument/2006/relationships/hyperlink" Target="http://www.nowgoal.com/1x2/1274563.htm" TargetMode="External"/><Relationship Id="rId262" Type="http://schemas.openxmlformats.org/officeDocument/2006/relationships/hyperlink" Target="http://info.nowgoal.com/en/team/summary/4522.html" TargetMode="External"/><Relationship Id="rId283" Type="http://schemas.openxmlformats.org/officeDocument/2006/relationships/hyperlink" Target="http://info.nowgoal.com/en/team/summary/3738.html" TargetMode="External"/><Relationship Id="rId318" Type="http://schemas.openxmlformats.org/officeDocument/2006/relationships/hyperlink" Target="http://info.nowgoal.com/en/team/summary/3739.html" TargetMode="External"/><Relationship Id="rId339" Type="http://schemas.openxmlformats.org/officeDocument/2006/relationships/hyperlink" Target="http://www.nowgoal.com/1x2/1356808.htm" TargetMode="External"/><Relationship Id="rId490" Type="http://schemas.openxmlformats.org/officeDocument/2006/relationships/hyperlink" Target="http://info.nowgoal.com/en/team/summary/121.html" TargetMode="External"/><Relationship Id="rId504" Type="http://schemas.openxmlformats.org/officeDocument/2006/relationships/hyperlink" Target="http://info.nowgoal.com/leagueinfo/142.html" TargetMode="External"/><Relationship Id="rId525" Type="http://schemas.openxmlformats.org/officeDocument/2006/relationships/hyperlink" Target="http://www.nowgoal.com/1x2/1356811.htm" TargetMode="External"/><Relationship Id="rId546" Type="http://schemas.openxmlformats.org/officeDocument/2006/relationships/hyperlink" Target="http://www.nowgoal.com/" TargetMode="External"/><Relationship Id="rId78" Type="http://schemas.openxmlformats.org/officeDocument/2006/relationships/hyperlink" Target="http://info.nowgoal.com/leagueinfo/391.html" TargetMode="External"/><Relationship Id="rId99" Type="http://schemas.openxmlformats.org/officeDocument/2006/relationships/hyperlink" Target="http://info.nowgoal.com/en/team/summary/457.html" TargetMode="External"/><Relationship Id="rId101" Type="http://schemas.openxmlformats.org/officeDocument/2006/relationships/hyperlink" Target="http://www.nowgoal.com/1x2/1271898.htm" TargetMode="External"/><Relationship Id="rId122" Type="http://schemas.openxmlformats.org/officeDocument/2006/relationships/hyperlink" Target="http://info.nowgoal.com/leagueinfo/593.html" TargetMode="External"/><Relationship Id="rId143" Type="http://schemas.openxmlformats.org/officeDocument/2006/relationships/hyperlink" Target="http://info.nowgoal.com/en/team/summary/3926.html" TargetMode="External"/><Relationship Id="rId164" Type="http://schemas.openxmlformats.org/officeDocument/2006/relationships/hyperlink" Target="http://info.nowgoal.com/en/team/summary/2652.html" TargetMode="External"/><Relationship Id="rId185" Type="http://schemas.openxmlformats.org/officeDocument/2006/relationships/hyperlink" Target="http://www.nowgoal.com/1x2/1347005.htm" TargetMode="External"/><Relationship Id="rId350" Type="http://schemas.openxmlformats.org/officeDocument/2006/relationships/hyperlink" Target="http://info.nowgoal.com/leagueinfo/30.html" TargetMode="External"/><Relationship Id="rId371" Type="http://schemas.openxmlformats.org/officeDocument/2006/relationships/hyperlink" Target="http://info.nowgoal.com/en/team/summary/743.html" TargetMode="External"/><Relationship Id="rId406" Type="http://schemas.openxmlformats.org/officeDocument/2006/relationships/hyperlink" Target="http://info.nowgoal.com/leagueinfo/969.html" TargetMode="External"/><Relationship Id="rId9" Type="http://schemas.openxmlformats.org/officeDocument/2006/relationships/hyperlink" Target="http://www.nowgoal.com/baseball.htm" TargetMode="External"/><Relationship Id="rId210" Type="http://schemas.openxmlformats.org/officeDocument/2006/relationships/hyperlink" Target="http://info.nowgoal.com/en/team/summary/28749.html" TargetMode="External"/><Relationship Id="rId392" Type="http://schemas.openxmlformats.org/officeDocument/2006/relationships/hyperlink" Target="http://info.nowgoal.com/en/team/summary/2317.html" TargetMode="External"/><Relationship Id="rId427" Type="http://schemas.openxmlformats.org/officeDocument/2006/relationships/hyperlink" Target="http://info.nowgoal.com/en/team/summary/20390.html" TargetMode="External"/><Relationship Id="rId448" Type="http://schemas.openxmlformats.org/officeDocument/2006/relationships/hyperlink" Target="http://info.nowgoal.com/leagueinfo/17.html" TargetMode="External"/><Relationship Id="rId469" Type="http://schemas.openxmlformats.org/officeDocument/2006/relationships/hyperlink" Target="http://info.nowgoal.com/en/team/summary/29133.html" TargetMode="External"/><Relationship Id="rId26" Type="http://schemas.openxmlformats.org/officeDocument/2006/relationships/hyperlink" Target="http://bbs.nowgoal.com/" TargetMode="External"/><Relationship Id="rId231" Type="http://schemas.openxmlformats.org/officeDocument/2006/relationships/hyperlink" Target="http://info.nowgoal.com/en/team/summary/12506.html" TargetMode="External"/><Relationship Id="rId252" Type="http://schemas.openxmlformats.org/officeDocument/2006/relationships/hyperlink" Target="http://www.nowgoal.com/1x2/1343401.htm" TargetMode="External"/><Relationship Id="rId273" Type="http://schemas.openxmlformats.org/officeDocument/2006/relationships/hyperlink" Target="http://info.nowgoal.com/leagueinfo/1617.html" TargetMode="External"/><Relationship Id="rId294" Type="http://schemas.openxmlformats.org/officeDocument/2006/relationships/hyperlink" Target="http://info.nowgoal.com/en/team/summary/15958.html" TargetMode="External"/><Relationship Id="rId308" Type="http://schemas.openxmlformats.org/officeDocument/2006/relationships/hyperlink" Target="http://www.nowgoal.com/1x2/1319867.htm" TargetMode="External"/><Relationship Id="rId329" Type="http://schemas.openxmlformats.org/officeDocument/2006/relationships/hyperlink" Target="http://info.nowgoal.com/en/team/summary/25919.html" TargetMode="External"/><Relationship Id="rId480" Type="http://schemas.openxmlformats.org/officeDocument/2006/relationships/hyperlink" Target="http://info.nowgoal.com/leagueinfo/9.html" TargetMode="External"/><Relationship Id="rId515" Type="http://schemas.openxmlformats.org/officeDocument/2006/relationships/hyperlink" Target="http://www.nowgoal.com/1x2/1271897.htm" TargetMode="External"/><Relationship Id="rId536" Type="http://schemas.openxmlformats.org/officeDocument/2006/relationships/hyperlink" Target="http://info.nowgoal.com/en/team/summary/4788.html" TargetMode="External"/><Relationship Id="rId47" Type="http://schemas.openxmlformats.org/officeDocument/2006/relationships/hyperlink" Target="http://info.nowgoal.com/en/team/summary/30727.html" TargetMode="External"/><Relationship Id="rId68" Type="http://schemas.openxmlformats.org/officeDocument/2006/relationships/hyperlink" Target="http://info.nowgoal.com/en/team/summary/2550.html" TargetMode="External"/><Relationship Id="rId89" Type="http://schemas.openxmlformats.org/officeDocument/2006/relationships/hyperlink" Target="http://www.nowgoal.com/1x2/1347387.htm" TargetMode="External"/><Relationship Id="rId112" Type="http://schemas.openxmlformats.org/officeDocument/2006/relationships/hyperlink" Target="http://info.nowgoal.com/en/team/summary/4604.html" TargetMode="External"/><Relationship Id="rId133" Type="http://schemas.openxmlformats.org/officeDocument/2006/relationships/hyperlink" Target="http://www.nowgoal.com/1x2/1347856.htm" TargetMode="External"/><Relationship Id="rId154" Type="http://schemas.openxmlformats.org/officeDocument/2006/relationships/hyperlink" Target="http://info.nowgoal.com/leagueinfo/504.html" TargetMode="External"/><Relationship Id="rId175" Type="http://schemas.openxmlformats.org/officeDocument/2006/relationships/hyperlink" Target="http://info.nowgoal.com/en/team/summary/14575.html" TargetMode="External"/><Relationship Id="rId340" Type="http://schemas.openxmlformats.org/officeDocument/2006/relationships/hyperlink" Target="http://info.nowgoal.com/en/team/summary/25920.html" TargetMode="External"/><Relationship Id="rId361" Type="http://schemas.openxmlformats.org/officeDocument/2006/relationships/hyperlink" Target="http://www.nowgoal.com/1x2/1355679.htm" TargetMode="External"/><Relationship Id="rId196" Type="http://schemas.openxmlformats.org/officeDocument/2006/relationships/hyperlink" Target="http://info.nowgoal.com/en/team/summary/7713.html" TargetMode="External"/><Relationship Id="rId200" Type="http://schemas.openxmlformats.org/officeDocument/2006/relationships/hyperlink" Target="http://info.nowgoal.com/en/team/summary/2463.html" TargetMode="External"/><Relationship Id="rId382" Type="http://schemas.openxmlformats.org/officeDocument/2006/relationships/hyperlink" Target="http://info.nowgoal.com/leagueinfo/12.html" TargetMode="External"/><Relationship Id="rId417" Type="http://schemas.openxmlformats.org/officeDocument/2006/relationships/hyperlink" Target="http://www.nowgoal.com/1x2/1346095.htm" TargetMode="External"/><Relationship Id="rId438" Type="http://schemas.openxmlformats.org/officeDocument/2006/relationships/hyperlink" Target="http://info.nowgoal.com/en/team/summary/29784.html" TargetMode="External"/><Relationship Id="rId459" Type="http://schemas.openxmlformats.org/officeDocument/2006/relationships/hyperlink" Target="http://www.nowgoal.com/1x2/1293230.htm" TargetMode="External"/><Relationship Id="rId16" Type="http://schemas.openxmlformats.org/officeDocument/2006/relationships/hyperlink" Target="http://www.nowgoal.com/" TargetMode="External"/><Relationship Id="rId221" Type="http://schemas.openxmlformats.org/officeDocument/2006/relationships/hyperlink" Target="http://info.nowgoal.com/leagueinfo/41.html" TargetMode="External"/><Relationship Id="rId242" Type="http://schemas.openxmlformats.org/officeDocument/2006/relationships/hyperlink" Target="http://info.nowgoal.com/en/team/summary/18670.html" TargetMode="External"/><Relationship Id="rId263" Type="http://schemas.openxmlformats.org/officeDocument/2006/relationships/hyperlink" Target="http://info.nowgoal.com/en/team/summary/14125.html" TargetMode="External"/><Relationship Id="rId284" Type="http://schemas.openxmlformats.org/officeDocument/2006/relationships/hyperlink" Target="http://www.nowgoal.com/1x2/1355677.htm" TargetMode="External"/><Relationship Id="rId319" Type="http://schemas.openxmlformats.org/officeDocument/2006/relationships/hyperlink" Target="http://info.nowgoal.com/en/team/summary/15803.html" TargetMode="External"/><Relationship Id="rId470" Type="http://schemas.openxmlformats.org/officeDocument/2006/relationships/hyperlink" Target="http://info.nowgoal.com/en/team/summary/28969.html" TargetMode="External"/><Relationship Id="rId491" Type="http://schemas.openxmlformats.org/officeDocument/2006/relationships/hyperlink" Target="http://www.nowgoal.com/1x2/1268224.htm" TargetMode="External"/><Relationship Id="rId505" Type="http://schemas.openxmlformats.org/officeDocument/2006/relationships/hyperlink" Target="http://info.nowgoal.com/en/team/summary/9206.html" TargetMode="External"/><Relationship Id="rId526" Type="http://schemas.openxmlformats.org/officeDocument/2006/relationships/hyperlink" Target="http://info.nowgoal.com/leagueinfo/250.html" TargetMode="External"/><Relationship Id="rId37" Type="http://schemas.openxmlformats.org/officeDocument/2006/relationships/hyperlink" Target="http://info.nowgoal.com/en/team/summary/1391.html" TargetMode="External"/><Relationship Id="rId58" Type="http://schemas.openxmlformats.org/officeDocument/2006/relationships/hyperlink" Target="http://info.nowgoal.com/leagueinfo/11.html" TargetMode="External"/><Relationship Id="rId79" Type="http://schemas.openxmlformats.org/officeDocument/2006/relationships/hyperlink" Target="http://info.nowgoal.com/en/team/summary/2799.html" TargetMode="External"/><Relationship Id="rId102" Type="http://schemas.openxmlformats.org/officeDocument/2006/relationships/hyperlink" Target="http://info.nowgoal.com/leagueinfo/250.html" TargetMode="External"/><Relationship Id="rId123" Type="http://schemas.openxmlformats.org/officeDocument/2006/relationships/hyperlink" Target="http://info.nowgoal.com/en/team/summary/4479.html" TargetMode="External"/><Relationship Id="rId144" Type="http://schemas.openxmlformats.org/officeDocument/2006/relationships/hyperlink" Target="http://info.nowgoal.com/en/team/summary/1949.html" TargetMode="External"/><Relationship Id="rId330" Type="http://schemas.openxmlformats.org/officeDocument/2006/relationships/hyperlink" Target="http://www.nowgoal.com/1x2/1356805.htm" TargetMode="External"/><Relationship Id="rId547" Type="http://schemas.openxmlformats.org/officeDocument/2006/relationships/printerSettings" Target="../printerSettings/printerSettings5.bin"/><Relationship Id="rId90" Type="http://schemas.openxmlformats.org/officeDocument/2006/relationships/hyperlink" Target="http://info.nowgoal.com/leagueinfo/964.html" TargetMode="External"/><Relationship Id="rId165" Type="http://schemas.openxmlformats.org/officeDocument/2006/relationships/hyperlink" Target="http://www.nowgoal.com/1x2/1349581.htm" TargetMode="External"/><Relationship Id="rId186" Type="http://schemas.openxmlformats.org/officeDocument/2006/relationships/hyperlink" Target="http://info.nowgoal.com/leagueinfo/140.html" TargetMode="External"/><Relationship Id="rId351" Type="http://schemas.openxmlformats.org/officeDocument/2006/relationships/hyperlink" Target="http://info.nowgoal.com/en/team/summary/521.html" TargetMode="External"/><Relationship Id="rId372" Type="http://schemas.openxmlformats.org/officeDocument/2006/relationships/hyperlink" Target="http://info.nowgoal.com/en/team/summary/616.html" TargetMode="External"/><Relationship Id="rId393" Type="http://schemas.openxmlformats.org/officeDocument/2006/relationships/hyperlink" Target="http://www.nowgoal.com/1x2/1356821.htm" TargetMode="External"/><Relationship Id="rId407" Type="http://schemas.openxmlformats.org/officeDocument/2006/relationships/hyperlink" Target="http://info.nowgoal.com/en/team/summary/13223.html" TargetMode="External"/><Relationship Id="rId428" Type="http://schemas.openxmlformats.org/officeDocument/2006/relationships/hyperlink" Target="http://info.nowgoal.com/en/team/summary/13179.html" TargetMode="External"/><Relationship Id="rId449" Type="http://schemas.openxmlformats.org/officeDocument/2006/relationships/hyperlink" Target="http://info.nowgoal.com/en/team/summary/7219.html" TargetMode="External"/><Relationship Id="rId211" Type="http://schemas.openxmlformats.org/officeDocument/2006/relationships/hyperlink" Target="http://info.nowgoal.com/en/team/summary/27990.html" TargetMode="External"/><Relationship Id="rId232" Type="http://schemas.openxmlformats.org/officeDocument/2006/relationships/hyperlink" Target="http://www.nowgoal.com/1x2/1342352.htm" TargetMode="External"/><Relationship Id="rId253" Type="http://schemas.openxmlformats.org/officeDocument/2006/relationships/hyperlink" Target="http://info.nowgoal.com/leagueinfo/1240.html" TargetMode="External"/><Relationship Id="rId274" Type="http://schemas.openxmlformats.org/officeDocument/2006/relationships/hyperlink" Target="http://info.nowgoal.com/en/team/summary/29086.html" TargetMode="External"/><Relationship Id="rId295" Type="http://schemas.openxmlformats.org/officeDocument/2006/relationships/hyperlink" Target="http://info.nowgoal.com/en/team/summary/9063.html" TargetMode="External"/><Relationship Id="rId309" Type="http://schemas.openxmlformats.org/officeDocument/2006/relationships/hyperlink" Target="http://info.nowgoal.com/leagueinfo/124.html" TargetMode="External"/><Relationship Id="rId460" Type="http://schemas.openxmlformats.org/officeDocument/2006/relationships/hyperlink" Target="http://info.nowgoal.com/leagueinfo/1617.html" TargetMode="External"/><Relationship Id="rId481" Type="http://schemas.openxmlformats.org/officeDocument/2006/relationships/hyperlink" Target="http://info.nowgoal.com/en/team/summary/169.html" TargetMode="External"/><Relationship Id="rId516" Type="http://schemas.openxmlformats.org/officeDocument/2006/relationships/hyperlink" Target="http://info.nowgoal.com/leagueinfo/961.html" TargetMode="External"/><Relationship Id="rId27" Type="http://schemas.openxmlformats.org/officeDocument/2006/relationships/hyperlink" Target="http://data.nowgoal.com/1x2/bet007history.htm" TargetMode="External"/><Relationship Id="rId48" Type="http://schemas.openxmlformats.org/officeDocument/2006/relationships/hyperlink" Target="http://info.nowgoal.com/en/team/summary/32014.html" TargetMode="External"/><Relationship Id="rId69" Type="http://schemas.openxmlformats.org/officeDocument/2006/relationships/hyperlink" Target="http://www.nowgoal.com/1x2/1354258.htm" TargetMode="External"/><Relationship Id="rId113" Type="http://schemas.openxmlformats.org/officeDocument/2006/relationships/hyperlink" Target="http://www.nowgoal.com/1x2/1341084.htm" TargetMode="External"/><Relationship Id="rId134" Type="http://schemas.openxmlformats.org/officeDocument/2006/relationships/hyperlink" Target="http://info.nowgoal.com/leagueinfo/178.html" TargetMode="External"/><Relationship Id="rId320" Type="http://schemas.openxmlformats.org/officeDocument/2006/relationships/hyperlink" Target="http://www.nowgoal.com/1x2/1355675.htm" TargetMode="External"/><Relationship Id="rId537" Type="http://schemas.openxmlformats.org/officeDocument/2006/relationships/hyperlink" Target="http://www.nowgoal.com/1x2/1348090.htm" TargetMode="External"/><Relationship Id="rId80" Type="http://schemas.openxmlformats.org/officeDocument/2006/relationships/hyperlink" Target="http://info.nowgoal.com/en/team/summary/17959.html" TargetMode="External"/><Relationship Id="rId155" Type="http://schemas.openxmlformats.org/officeDocument/2006/relationships/hyperlink" Target="http://info.nowgoal.com/en/team/summary/6084.html" TargetMode="External"/><Relationship Id="rId176" Type="http://schemas.openxmlformats.org/officeDocument/2006/relationships/hyperlink" Target="http://info.nowgoal.com/en/team/summary/1956.html" TargetMode="External"/><Relationship Id="rId197" Type="http://schemas.openxmlformats.org/officeDocument/2006/relationships/hyperlink" Target="http://www.nowgoal.com/1x2/1351122.htm" TargetMode="External"/><Relationship Id="rId341" Type="http://schemas.openxmlformats.org/officeDocument/2006/relationships/hyperlink" Target="http://info.nowgoal.com/en/team/summary/25687.html" TargetMode="External"/><Relationship Id="rId362" Type="http://schemas.openxmlformats.org/officeDocument/2006/relationships/hyperlink" Target="http://info.nowgoal.com/leagueinfo/1487.html" TargetMode="External"/><Relationship Id="rId383" Type="http://schemas.openxmlformats.org/officeDocument/2006/relationships/hyperlink" Target="http://info.nowgoal.com/en/team/summary/260.html" TargetMode="External"/><Relationship Id="rId418" Type="http://schemas.openxmlformats.org/officeDocument/2006/relationships/hyperlink" Target="http://info.nowgoal.com/leagueinfo/969.html" TargetMode="External"/><Relationship Id="rId439" Type="http://schemas.openxmlformats.org/officeDocument/2006/relationships/hyperlink" Target="http://www.nowgoal.com/1x2/1356816.htm" TargetMode="External"/><Relationship Id="rId201" Type="http://schemas.openxmlformats.org/officeDocument/2006/relationships/hyperlink" Target="http://www.nowgoal.com/1x2/1356823.htm" TargetMode="External"/><Relationship Id="rId222" Type="http://schemas.openxmlformats.org/officeDocument/2006/relationships/hyperlink" Target="http://info.nowgoal.com/en/team/summary/441.html" TargetMode="External"/><Relationship Id="rId243" Type="http://schemas.openxmlformats.org/officeDocument/2006/relationships/hyperlink" Target="http://info.nowgoal.com/en/team/summary/7612.html" TargetMode="External"/><Relationship Id="rId264" Type="http://schemas.openxmlformats.org/officeDocument/2006/relationships/hyperlink" Target="http://www.nowgoal.com/1x2/1336184.htm" TargetMode="External"/><Relationship Id="rId285" Type="http://schemas.openxmlformats.org/officeDocument/2006/relationships/hyperlink" Target="http://info.nowgoal.com/leagueinfo/523.html" TargetMode="External"/><Relationship Id="rId450" Type="http://schemas.openxmlformats.org/officeDocument/2006/relationships/hyperlink" Target="http://info.nowgoal.com/en/team/summary/415.html" TargetMode="External"/><Relationship Id="rId471" Type="http://schemas.openxmlformats.org/officeDocument/2006/relationships/hyperlink" Target="http://www.nowgoal.com/1x2/1319831.htm" TargetMode="External"/><Relationship Id="rId506" Type="http://schemas.openxmlformats.org/officeDocument/2006/relationships/hyperlink" Target="http://info.nowgoal.com/en/team/summary/186.html" TargetMode="External"/><Relationship Id="rId17" Type="http://schemas.openxmlformats.org/officeDocument/2006/relationships/hyperlink" Target="http://data.nowgoal.com/1x2/" TargetMode="External"/><Relationship Id="rId38" Type="http://schemas.openxmlformats.org/officeDocument/2006/relationships/hyperlink" Target="http://www.nowgoal.com/1x2/1295423.htm" TargetMode="External"/><Relationship Id="rId59" Type="http://schemas.openxmlformats.org/officeDocument/2006/relationships/hyperlink" Target="http://info.nowgoal.com/en/team/summary/263.html" TargetMode="External"/><Relationship Id="rId103" Type="http://schemas.openxmlformats.org/officeDocument/2006/relationships/hyperlink" Target="http://info.nowgoal.com/en/team/summary/21084.html" TargetMode="External"/><Relationship Id="rId124" Type="http://schemas.openxmlformats.org/officeDocument/2006/relationships/hyperlink" Target="http://info.nowgoal.com/en/team/summary/21510.html" TargetMode="External"/><Relationship Id="rId310" Type="http://schemas.openxmlformats.org/officeDocument/2006/relationships/hyperlink" Target="http://info.nowgoal.com/en/team/summary/11232.html" TargetMode="External"/><Relationship Id="rId492" Type="http://schemas.openxmlformats.org/officeDocument/2006/relationships/hyperlink" Target="http://info.nowgoal.com/leagueinfo/34.html" TargetMode="External"/><Relationship Id="rId527" Type="http://schemas.openxmlformats.org/officeDocument/2006/relationships/hyperlink" Target="http://info.nowgoal.com/en/team/summary/7890.html" TargetMode="External"/><Relationship Id="rId548" Type="http://schemas.openxmlformats.org/officeDocument/2006/relationships/queryTable" Target="../queryTables/queryTable4117.xml"/><Relationship Id="rId70" Type="http://schemas.openxmlformats.org/officeDocument/2006/relationships/hyperlink" Target="http://info.nowgoal.com/leagueinfo/240.html" TargetMode="External"/><Relationship Id="rId91" Type="http://schemas.openxmlformats.org/officeDocument/2006/relationships/hyperlink" Target="http://info.nowgoal.com/en/team/summary/16437.html" TargetMode="External"/><Relationship Id="rId145" Type="http://schemas.openxmlformats.org/officeDocument/2006/relationships/hyperlink" Target="http://www.nowgoal.com/1x2/1348232.htm" TargetMode="External"/><Relationship Id="rId166" Type="http://schemas.openxmlformats.org/officeDocument/2006/relationships/hyperlink" Target="http://info.nowgoal.com/leagueinfo/240.html" TargetMode="External"/><Relationship Id="rId187" Type="http://schemas.openxmlformats.org/officeDocument/2006/relationships/hyperlink" Target="http://info.nowgoal.com/en/team/summary/1333.html" TargetMode="External"/><Relationship Id="rId331" Type="http://schemas.openxmlformats.org/officeDocument/2006/relationships/hyperlink" Target="http://info.nowgoal.com/en/team/summary/25688.html" TargetMode="External"/><Relationship Id="rId352" Type="http://schemas.openxmlformats.org/officeDocument/2006/relationships/hyperlink" Target="http://info.nowgoal.com/en/team/summary/1593.html" TargetMode="External"/><Relationship Id="rId373" Type="http://schemas.openxmlformats.org/officeDocument/2006/relationships/hyperlink" Target="http://www.nowgoal.com/1x2/1353367.htm" TargetMode="External"/><Relationship Id="rId394" Type="http://schemas.openxmlformats.org/officeDocument/2006/relationships/hyperlink" Target="http://info.nowgoal.com/leagueinfo/41.html" TargetMode="External"/><Relationship Id="rId408" Type="http://schemas.openxmlformats.org/officeDocument/2006/relationships/hyperlink" Target="http://info.nowgoal.com/en/team/summary/13220.html" TargetMode="External"/><Relationship Id="rId429" Type="http://schemas.openxmlformats.org/officeDocument/2006/relationships/hyperlink" Target="http://www.nowgoal.com/1x2/1346150.htm" TargetMode="External"/><Relationship Id="rId1" Type="http://schemas.openxmlformats.org/officeDocument/2006/relationships/hyperlink" Target="http://www.nowgoal.com/" TargetMode="External"/><Relationship Id="rId212" Type="http://schemas.openxmlformats.org/officeDocument/2006/relationships/hyperlink" Target="http://www.nowgoal.com/1x2/1356815.htm" TargetMode="External"/><Relationship Id="rId233" Type="http://schemas.openxmlformats.org/officeDocument/2006/relationships/hyperlink" Target="http://info.nowgoal.com/leagueinfo/898.html" TargetMode="External"/><Relationship Id="rId254" Type="http://schemas.openxmlformats.org/officeDocument/2006/relationships/hyperlink" Target="http://info.nowgoal.com/en/team/summary/24486.html" TargetMode="External"/><Relationship Id="rId440" Type="http://schemas.openxmlformats.org/officeDocument/2006/relationships/hyperlink" Target="http://info.nowgoal.com/leagueinfo/121.html" TargetMode="External"/><Relationship Id="rId28" Type="http://schemas.openxmlformats.org/officeDocument/2006/relationships/hyperlink" Target="http://data.nowgoal.com/1x2/TomorrowOdds.htm" TargetMode="External"/><Relationship Id="rId49" Type="http://schemas.openxmlformats.org/officeDocument/2006/relationships/hyperlink" Target="http://www.nowgoal.com/1x2/1356825.htm" TargetMode="External"/><Relationship Id="rId114" Type="http://schemas.openxmlformats.org/officeDocument/2006/relationships/hyperlink" Target="http://info.nowgoal.com/leagueinfo/415.html" TargetMode="External"/><Relationship Id="rId275" Type="http://schemas.openxmlformats.org/officeDocument/2006/relationships/hyperlink" Target="http://info.nowgoal.com/en/team/summary/29132.html" TargetMode="External"/><Relationship Id="rId296" Type="http://schemas.openxmlformats.org/officeDocument/2006/relationships/hyperlink" Target="http://www.nowgoal.com/1x2/1355676.htm" TargetMode="External"/><Relationship Id="rId300" Type="http://schemas.openxmlformats.org/officeDocument/2006/relationships/hyperlink" Target="http://www.nowgoal.com/1x2/1336182.htm" TargetMode="External"/><Relationship Id="rId461" Type="http://schemas.openxmlformats.org/officeDocument/2006/relationships/hyperlink" Target="http://info.nowgoal.com/en/team/summary/28970.html" TargetMode="External"/><Relationship Id="rId482" Type="http://schemas.openxmlformats.org/officeDocument/2006/relationships/hyperlink" Target="http://info.nowgoal.com/en/team/summary/95.html" TargetMode="External"/><Relationship Id="rId517" Type="http://schemas.openxmlformats.org/officeDocument/2006/relationships/hyperlink" Target="http://info.nowgoal.com/en/team/summary/5156.html" TargetMode="External"/><Relationship Id="rId538" Type="http://schemas.openxmlformats.org/officeDocument/2006/relationships/hyperlink" Target="http://info.nowgoal.com/leagueinfo/250.html" TargetMode="External"/><Relationship Id="rId60" Type="http://schemas.openxmlformats.org/officeDocument/2006/relationships/hyperlink" Target="http://info.nowgoal.com/en/team/summary/211.html" TargetMode="External"/><Relationship Id="rId81" Type="http://schemas.openxmlformats.org/officeDocument/2006/relationships/hyperlink" Target="http://www.nowgoal.com/1x2/1348095.htm" TargetMode="External"/><Relationship Id="rId135" Type="http://schemas.openxmlformats.org/officeDocument/2006/relationships/hyperlink" Target="http://info.nowgoal.com/en/team/summary/1883.html" TargetMode="External"/><Relationship Id="rId156" Type="http://schemas.openxmlformats.org/officeDocument/2006/relationships/hyperlink" Target="http://info.nowgoal.com/en/team/summary/3481.html" TargetMode="External"/><Relationship Id="rId177" Type="http://schemas.openxmlformats.org/officeDocument/2006/relationships/hyperlink" Target="http://www.nowgoal.com/1x2/1341085.htm" TargetMode="External"/><Relationship Id="rId198" Type="http://schemas.openxmlformats.org/officeDocument/2006/relationships/hyperlink" Target="http://info.nowgoal.com/leagueinfo/41.html" TargetMode="External"/><Relationship Id="rId321" Type="http://schemas.openxmlformats.org/officeDocument/2006/relationships/hyperlink" Target="http://info.nowgoal.com/leagueinfo/41.html" TargetMode="External"/><Relationship Id="rId342" Type="http://schemas.openxmlformats.org/officeDocument/2006/relationships/hyperlink" Target="http://www.nowgoal.com/1x2/1356809.htm" TargetMode="External"/><Relationship Id="rId363" Type="http://schemas.openxmlformats.org/officeDocument/2006/relationships/hyperlink" Target="http://info.nowgoal.com/en/team/summary/13413.html" TargetMode="External"/><Relationship Id="rId384" Type="http://schemas.openxmlformats.org/officeDocument/2006/relationships/hyperlink" Target="http://info.nowgoal.com/en/team/summary/5025.html" TargetMode="External"/><Relationship Id="rId419" Type="http://schemas.openxmlformats.org/officeDocument/2006/relationships/hyperlink" Target="http://info.nowgoal.com/en/team/summary/13178.html" TargetMode="External"/><Relationship Id="rId202" Type="http://schemas.openxmlformats.org/officeDocument/2006/relationships/hyperlink" Target="http://info.nowgoal.com/leagueinfo/1240.html" TargetMode="External"/><Relationship Id="rId223" Type="http://schemas.openxmlformats.org/officeDocument/2006/relationships/hyperlink" Target="http://info.nowgoal.com/en/team/summary/411.html" TargetMode="External"/><Relationship Id="rId244" Type="http://schemas.openxmlformats.org/officeDocument/2006/relationships/hyperlink" Target="http://www.nowgoal.com/1x2/1314261.htm" TargetMode="External"/><Relationship Id="rId430" Type="http://schemas.openxmlformats.org/officeDocument/2006/relationships/hyperlink" Target="http://info.nowgoal.com/leagueinfo/969.html" TargetMode="External"/><Relationship Id="rId18" Type="http://schemas.openxmlformats.org/officeDocument/2006/relationships/hyperlink" Target="http://www.nowgoal.com/Comp.htm" TargetMode="External"/><Relationship Id="rId39" Type="http://schemas.openxmlformats.org/officeDocument/2006/relationships/hyperlink" Target="http://info.nowgoal.com/leagueinfo/504.html" TargetMode="External"/><Relationship Id="rId265" Type="http://schemas.openxmlformats.org/officeDocument/2006/relationships/hyperlink" Target="http://info.nowgoal.com/leagueinfo/1416.html" TargetMode="External"/><Relationship Id="rId286" Type="http://schemas.openxmlformats.org/officeDocument/2006/relationships/hyperlink" Target="http://info.nowgoal.com/en/team/summary/11053.html" TargetMode="External"/><Relationship Id="rId451" Type="http://schemas.openxmlformats.org/officeDocument/2006/relationships/hyperlink" Target="http://www.nowgoal.com/1x2/1255212.htm" TargetMode="External"/><Relationship Id="rId472" Type="http://schemas.openxmlformats.org/officeDocument/2006/relationships/hyperlink" Target="http://info.nowgoal.com/leagueinfo/1617.html" TargetMode="External"/><Relationship Id="rId493" Type="http://schemas.openxmlformats.org/officeDocument/2006/relationships/hyperlink" Target="http://info.nowgoal.com/en/team/summary/182.html" TargetMode="External"/><Relationship Id="rId507" Type="http://schemas.openxmlformats.org/officeDocument/2006/relationships/hyperlink" Target="http://www.nowgoal.com/1x2/1296185.htm" TargetMode="External"/><Relationship Id="rId528" Type="http://schemas.openxmlformats.org/officeDocument/2006/relationships/hyperlink" Target="http://info.nowgoal.com/en/team/summary/2645.html" TargetMode="External"/><Relationship Id="rId50" Type="http://schemas.openxmlformats.org/officeDocument/2006/relationships/hyperlink" Target="http://info.nowgoal.com/leagueinfo/31.html" TargetMode="External"/><Relationship Id="rId104" Type="http://schemas.openxmlformats.org/officeDocument/2006/relationships/hyperlink" Target="http://info.nowgoal.com/en/team/summary/5084.html" TargetMode="External"/><Relationship Id="rId125" Type="http://schemas.openxmlformats.org/officeDocument/2006/relationships/hyperlink" Target="http://www.nowgoal.com/1x2/1348423.htm" TargetMode="External"/><Relationship Id="rId146" Type="http://schemas.openxmlformats.org/officeDocument/2006/relationships/hyperlink" Target="http://info.nowgoal.com/leagueinfo/962.html" TargetMode="External"/><Relationship Id="rId167" Type="http://schemas.openxmlformats.org/officeDocument/2006/relationships/hyperlink" Target="http://info.nowgoal.com/en/team/summary/2817.html" TargetMode="External"/><Relationship Id="rId188" Type="http://schemas.openxmlformats.org/officeDocument/2006/relationships/hyperlink" Target="http://info.nowgoal.com/en/team/summary/1341.html" TargetMode="External"/><Relationship Id="rId311" Type="http://schemas.openxmlformats.org/officeDocument/2006/relationships/hyperlink" Target="http://info.nowgoal.com/en/team/summary/2602.html" TargetMode="External"/><Relationship Id="rId332" Type="http://schemas.openxmlformats.org/officeDocument/2006/relationships/hyperlink" Target="http://info.nowgoal.com/en/team/summary/25583.html" TargetMode="External"/><Relationship Id="rId353" Type="http://schemas.openxmlformats.org/officeDocument/2006/relationships/hyperlink" Target="http://www.nowgoal.com/1x2/1277504.htm" TargetMode="External"/><Relationship Id="rId374" Type="http://schemas.openxmlformats.org/officeDocument/2006/relationships/hyperlink" Target="http://info.nowgoal.com/leagueinfo/142.html" TargetMode="External"/><Relationship Id="rId395" Type="http://schemas.openxmlformats.org/officeDocument/2006/relationships/hyperlink" Target="http://info.nowgoal.com/en/team/summary/4924.html" TargetMode="External"/><Relationship Id="rId409" Type="http://schemas.openxmlformats.org/officeDocument/2006/relationships/hyperlink" Target="http://www.nowgoal.com/1x2/1346093.htm" TargetMode="External"/><Relationship Id="rId71" Type="http://schemas.openxmlformats.org/officeDocument/2006/relationships/hyperlink" Target="http://info.nowgoal.com/en/team/summary/2503.html" TargetMode="External"/><Relationship Id="rId92" Type="http://schemas.openxmlformats.org/officeDocument/2006/relationships/hyperlink" Target="http://info.nowgoal.com/en/team/summary/22159.html" TargetMode="External"/><Relationship Id="rId213" Type="http://schemas.openxmlformats.org/officeDocument/2006/relationships/hyperlink" Target="http://info.nowgoal.com/leagueinfo/436.html" TargetMode="External"/><Relationship Id="rId234" Type="http://schemas.openxmlformats.org/officeDocument/2006/relationships/hyperlink" Target="http://info.nowgoal.com/en/team/summary/3392.html" TargetMode="External"/><Relationship Id="rId420" Type="http://schemas.openxmlformats.org/officeDocument/2006/relationships/hyperlink" Target="http://info.nowgoal.com/en/team/summary/13181.html" TargetMode="External"/><Relationship Id="rId2" Type="http://schemas.openxmlformats.org/officeDocument/2006/relationships/hyperlink" Target="http://live.thscore.cc/" TargetMode="External"/><Relationship Id="rId29" Type="http://schemas.openxmlformats.org/officeDocument/2006/relationships/hyperlink" Target="javascript:ShowAllMatch()" TargetMode="External"/><Relationship Id="rId255" Type="http://schemas.openxmlformats.org/officeDocument/2006/relationships/hyperlink" Target="http://info.nowgoal.com/en/team/summary/24170.html" TargetMode="External"/><Relationship Id="rId276" Type="http://schemas.openxmlformats.org/officeDocument/2006/relationships/hyperlink" Target="http://www.nowgoal.com/1x2/1319843.htm" TargetMode="External"/><Relationship Id="rId297" Type="http://schemas.openxmlformats.org/officeDocument/2006/relationships/hyperlink" Target="http://info.nowgoal.com/leagueinfo/303.html" TargetMode="External"/><Relationship Id="rId441" Type="http://schemas.openxmlformats.org/officeDocument/2006/relationships/hyperlink" Target="http://info.nowgoal.com/en/team/summary/449.html" TargetMode="External"/><Relationship Id="rId462" Type="http://schemas.openxmlformats.org/officeDocument/2006/relationships/hyperlink" Target="http://info.nowgoal.com/en/team/summary/29136.html" TargetMode="External"/><Relationship Id="rId483" Type="http://schemas.openxmlformats.org/officeDocument/2006/relationships/hyperlink" Target="http://www.nowgoal.com/1x2/1259156.htm" TargetMode="External"/><Relationship Id="rId518" Type="http://schemas.openxmlformats.org/officeDocument/2006/relationships/hyperlink" Target="http://info.nowgoal.com/en/team/summary/9847.html" TargetMode="External"/><Relationship Id="rId539" Type="http://schemas.openxmlformats.org/officeDocument/2006/relationships/hyperlink" Target="http://info.nowgoal.com/en/team/summary/7888.html" TargetMode="External"/><Relationship Id="rId40" Type="http://schemas.openxmlformats.org/officeDocument/2006/relationships/hyperlink" Target="http://info.nowgoal.com/en/team/summary/25130.html" TargetMode="External"/><Relationship Id="rId115" Type="http://schemas.openxmlformats.org/officeDocument/2006/relationships/hyperlink" Target="http://info.nowgoal.com/en/team/summary/1060.html" TargetMode="External"/><Relationship Id="rId136" Type="http://schemas.openxmlformats.org/officeDocument/2006/relationships/hyperlink" Target="http://info.nowgoal.com/en/team/summary/465.html" TargetMode="External"/><Relationship Id="rId157" Type="http://schemas.openxmlformats.org/officeDocument/2006/relationships/hyperlink" Target="http://www.nowgoal.com/1x2/1339865.htm" TargetMode="External"/><Relationship Id="rId178" Type="http://schemas.openxmlformats.org/officeDocument/2006/relationships/hyperlink" Target="http://info.nowgoal.com/leagueinfo/242.html" TargetMode="External"/><Relationship Id="rId301" Type="http://schemas.openxmlformats.org/officeDocument/2006/relationships/hyperlink" Target="http://info.nowgoal.com/leagueinfo/303.html" TargetMode="External"/><Relationship Id="rId322" Type="http://schemas.openxmlformats.org/officeDocument/2006/relationships/hyperlink" Target="http://info.nowgoal.com/en/team/summary/244.html" TargetMode="External"/><Relationship Id="rId343" Type="http://schemas.openxmlformats.org/officeDocument/2006/relationships/hyperlink" Target="http://info.nowgoal.com/en/team/summary/25917.html" TargetMode="External"/><Relationship Id="rId364" Type="http://schemas.openxmlformats.org/officeDocument/2006/relationships/hyperlink" Target="http://info.nowgoal.com/en/team/summary/19259.html" TargetMode="External"/><Relationship Id="rId61" Type="http://schemas.openxmlformats.org/officeDocument/2006/relationships/hyperlink" Target="http://www.nowgoal.com/1x2/1281784.htm" TargetMode="External"/><Relationship Id="rId82" Type="http://schemas.openxmlformats.org/officeDocument/2006/relationships/hyperlink" Target="http://info.nowgoal.com/leagueinfo/596.html" TargetMode="External"/><Relationship Id="rId199" Type="http://schemas.openxmlformats.org/officeDocument/2006/relationships/hyperlink" Target="http://info.nowgoal.com/en/team/summary/5758.html" TargetMode="External"/><Relationship Id="rId203" Type="http://schemas.openxmlformats.org/officeDocument/2006/relationships/hyperlink" Target="http://info.nowgoal.com/en/team/summary/9965.html" TargetMode="External"/><Relationship Id="rId385" Type="http://schemas.openxmlformats.org/officeDocument/2006/relationships/hyperlink" Target="http://www.nowgoal.com/1x2/1249145.htm" TargetMode="External"/><Relationship Id="rId19" Type="http://schemas.openxmlformats.org/officeDocument/2006/relationships/hyperlink" Target="http://www.nowgoal.com/OU.htm" TargetMode="External"/><Relationship Id="rId224" Type="http://schemas.openxmlformats.org/officeDocument/2006/relationships/hyperlink" Target="http://www.nowgoal.com/1x2/1356824.htm" TargetMode="External"/><Relationship Id="rId245" Type="http://schemas.openxmlformats.org/officeDocument/2006/relationships/hyperlink" Target="http://info.nowgoal.com/leagueinfo/898.html" TargetMode="External"/><Relationship Id="rId266" Type="http://schemas.openxmlformats.org/officeDocument/2006/relationships/hyperlink" Target="http://info.nowgoal.com/en/team/summary/1119.html" TargetMode="External"/><Relationship Id="rId287" Type="http://schemas.openxmlformats.org/officeDocument/2006/relationships/hyperlink" Target="http://info.nowgoal.com/en/team/summary/17689.html" TargetMode="External"/><Relationship Id="rId410" Type="http://schemas.openxmlformats.org/officeDocument/2006/relationships/hyperlink" Target="http://info.nowgoal.com/leagueinfo/969.html" TargetMode="External"/><Relationship Id="rId431" Type="http://schemas.openxmlformats.org/officeDocument/2006/relationships/hyperlink" Target="http://info.nowgoal.com/en/team/summary/16143.html" TargetMode="External"/><Relationship Id="rId452" Type="http://schemas.openxmlformats.org/officeDocument/2006/relationships/hyperlink" Target="http://info.nowgoal.com/leagueinfo/17.html" TargetMode="External"/><Relationship Id="rId473" Type="http://schemas.openxmlformats.org/officeDocument/2006/relationships/hyperlink" Target="http://info.nowgoal.com/en/team/summary/28975.html" TargetMode="External"/><Relationship Id="rId494" Type="http://schemas.openxmlformats.org/officeDocument/2006/relationships/hyperlink" Target="http://info.nowgoal.com/en/team/summary/150.html" TargetMode="External"/><Relationship Id="rId508" Type="http://schemas.openxmlformats.org/officeDocument/2006/relationships/hyperlink" Target="http://info.nowgoal.com/leagueinfo/36.html" TargetMode="External"/><Relationship Id="rId529" Type="http://schemas.openxmlformats.org/officeDocument/2006/relationships/hyperlink" Target="http://www.nowgoal.com/1x2/1349583.htm" TargetMode="External"/><Relationship Id="rId30" Type="http://schemas.openxmlformats.org/officeDocument/2006/relationships/hyperlink" Target="javascript:" TargetMode="External"/><Relationship Id="rId105" Type="http://schemas.openxmlformats.org/officeDocument/2006/relationships/hyperlink" Target="http://www.nowgoal.com/1x2/1349580.htm" TargetMode="External"/><Relationship Id="rId126" Type="http://schemas.openxmlformats.org/officeDocument/2006/relationships/hyperlink" Target="http://info.nowgoal.com/leagueinfo/181.html" TargetMode="External"/><Relationship Id="rId147" Type="http://schemas.openxmlformats.org/officeDocument/2006/relationships/hyperlink" Target="http://info.nowgoal.com/en/team/summary/355.html" TargetMode="External"/><Relationship Id="rId168" Type="http://schemas.openxmlformats.org/officeDocument/2006/relationships/hyperlink" Target="http://info.nowgoal.com/en/team/summary/1984.html" TargetMode="External"/><Relationship Id="rId312" Type="http://schemas.openxmlformats.org/officeDocument/2006/relationships/hyperlink" Target="http://www.nowgoal.com/1x2/1270642.htm" TargetMode="External"/><Relationship Id="rId333" Type="http://schemas.openxmlformats.org/officeDocument/2006/relationships/hyperlink" Target="http://www.nowgoal.com/1x2/1356806.htm" TargetMode="External"/><Relationship Id="rId354" Type="http://schemas.openxmlformats.org/officeDocument/2006/relationships/hyperlink" Target="http://info.nowgoal.com/leagueinfo/226.html" TargetMode="External"/><Relationship Id="rId540" Type="http://schemas.openxmlformats.org/officeDocument/2006/relationships/hyperlink" Target="http://info.nowgoal.com/en/team/summary/7883.html" TargetMode="External"/><Relationship Id="rId51" Type="http://schemas.openxmlformats.org/officeDocument/2006/relationships/hyperlink" Target="http://info.nowgoal.com/en/team/summary/109.html" TargetMode="External"/><Relationship Id="rId72" Type="http://schemas.openxmlformats.org/officeDocument/2006/relationships/hyperlink" Target="http://info.nowgoal.com/en/team/summary/22024.html" TargetMode="External"/><Relationship Id="rId93" Type="http://schemas.openxmlformats.org/officeDocument/2006/relationships/hyperlink" Target="http://www.nowgoal.com/1x2/1347388.htm" TargetMode="External"/><Relationship Id="rId189" Type="http://schemas.openxmlformats.org/officeDocument/2006/relationships/hyperlink" Target="http://www.nowgoal.com/1x2/1338477.htm" TargetMode="External"/><Relationship Id="rId375" Type="http://schemas.openxmlformats.org/officeDocument/2006/relationships/hyperlink" Target="http://info.nowgoal.com/en/team/summary/10982.html" TargetMode="External"/><Relationship Id="rId396" Type="http://schemas.openxmlformats.org/officeDocument/2006/relationships/hyperlink" Target="http://info.nowgoal.com/en/team/summary/4989.html" TargetMode="External"/><Relationship Id="rId3" Type="http://schemas.openxmlformats.org/officeDocument/2006/relationships/hyperlink" Target="http://www.bongdalu.com/" TargetMode="External"/><Relationship Id="rId214" Type="http://schemas.openxmlformats.org/officeDocument/2006/relationships/hyperlink" Target="http://info.nowgoal.com/en/team/summary/14628.html" TargetMode="External"/><Relationship Id="rId235" Type="http://schemas.openxmlformats.org/officeDocument/2006/relationships/hyperlink" Target="http://info.nowgoal.com/en/team/summary/12507.html" TargetMode="External"/><Relationship Id="rId256" Type="http://schemas.openxmlformats.org/officeDocument/2006/relationships/hyperlink" Target="http://www.nowgoal.com/1x2/1352341.htm" TargetMode="External"/><Relationship Id="rId277" Type="http://schemas.openxmlformats.org/officeDocument/2006/relationships/hyperlink" Target="http://info.nowgoal.com/leagueinfo/613.html" TargetMode="External"/><Relationship Id="rId298" Type="http://schemas.openxmlformats.org/officeDocument/2006/relationships/hyperlink" Target="http://info.nowgoal.com/en/team/summary/9398.html" TargetMode="External"/><Relationship Id="rId400" Type="http://schemas.openxmlformats.org/officeDocument/2006/relationships/hyperlink" Target="http://info.nowgoal.com/en/team/summary/11554.html" TargetMode="External"/><Relationship Id="rId421" Type="http://schemas.openxmlformats.org/officeDocument/2006/relationships/hyperlink" Target="http://www.nowgoal.com/1x2/1346148.htm" TargetMode="External"/><Relationship Id="rId442" Type="http://schemas.openxmlformats.org/officeDocument/2006/relationships/hyperlink" Target="http://info.nowgoal.com/en/team/summary/438.html" TargetMode="External"/><Relationship Id="rId463" Type="http://schemas.openxmlformats.org/officeDocument/2006/relationships/hyperlink" Target="http://www.nowgoal.com/1x2/1319787.htm" TargetMode="External"/><Relationship Id="rId484" Type="http://schemas.openxmlformats.org/officeDocument/2006/relationships/hyperlink" Target="http://info.nowgoal.com/leagueinfo/523.html" TargetMode="External"/><Relationship Id="rId519" Type="http://schemas.openxmlformats.org/officeDocument/2006/relationships/hyperlink" Target="http://www.nowgoal.com/1x2/1341323.htm" TargetMode="External"/><Relationship Id="rId116" Type="http://schemas.openxmlformats.org/officeDocument/2006/relationships/hyperlink" Target="http://info.nowgoal.com/en/team/summary/1057.html" TargetMode="External"/><Relationship Id="rId137" Type="http://schemas.openxmlformats.org/officeDocument/2006/relationships/hyperlink" Target="http://www.nowgoal.com/1x2/1347550.htm" TargetMode="External"/><Relationship Id="rId158" Type="http://schemas.openxmlformats.org/officeDocument/2006/relationships/hyperlink" Target="http://info.nowgoal.com/leagueinfo/504.html" TargetMode="External"/><Relationship Id="rId302" Type="http://schemas.openxmlformats.org/officeDocument/2006/relationships/hyperlink" Target="http://info.nowgoal.com/en/team/summary/14762.html" TargetMode="External"/><Relationship Id="rId323" Type="http://schemas.openxmlformats.org/officeDocument/2006/relationships/hyperlink" Target="http://info.nowgoal.com/en/team/summary/479.html" TargetMode="External"/><Relationship Id="rId344" Type="http://schemas.openxmlformats.org/officeDocument/2006/relationships/hyperlink" Target="http://info.nowgoal.com/en/team/summary/25916.html" TargetMode="External"/><Relationship Id="rId530" Type="http://schemas.openxmlformats.org/officeDocument/2006/relationships/hyperlink" Target="http://info.nowgoal.com/leagueinfo/354.html" TargetMode="External"/><Relationship Id="rId20" Type="http://schemas.openxmlformats.org/officeDocument/2006/relationships/hyperlink" Target="http://www.nowgoal.com/OddsLive.htm" TargetMode="External"/><Relationship Id="rId41" Type="http://schemas.openxmlformats.org/officeDocument/2006/relationships/hyperlink" Target="http://info.nowgoal.com/en/team/summary/6092.html" TargetMode="External"/><Relationship Id="rId62" Type="http://schemas.openxmlformats.org/officeDocument/2006/relationships/hyperlink" Target="http://info.nowgoal.com/leagueinfo/250.html" TargetMode="External"/><Relationship Id="rId83" Type="http://schemas.openxmlformats.org/officeDocument/2006/relationships/hyperlink" Target="http://info.nowgoal.com/en/team/summary/24980.html" TargetMode="External"/><Relationship Id="rId179" Type="http://schemas.openxmlformats.org/officeDocument/2006/relationships/hyperlink" Target="http://info.nowgoal.com/en/team/summary/1961.html" TargetMode="External"/><Relationship Id="rId365" Type="http://schemas.openxmlformats.org/officeDocument/2006/relationships/hyperlink" Target="http://www.nowgoal.com/1x2/1346791.htm" TargetMode="External"/><Relationship Id="rId386" Type="http://schemas.openxmlformats.org/officeDocument/2006/relationships/hyperlink" Target="http://info.nowgoal.com/leagueinfo/124.html" TargetMode="External"/><Relationship Id="rId190" Type="http://schemas.openxmlformats.org/officeDocument/2006/relationships/hyperlink" Target="http://info.nowgoal.com/leagueinfo/250.html" TargetMode="External"/><Relationship Id="rId204" Type="http://schemas.openxmlformats.org/officeDocument/2006/relationships/hyperlink" Target="http://info.nowgoal.com/en/team/summary/19684.html" TargetMode="External"/><Relationship Id="rId225" Type="http://schemas.openxmlformats.org/officeDocument/2006/relationships/hyperlink" Target="http://info.nowgoal.com/leagueinfo/898.html" TargetMode="External"/><Relationship Id="rId246" Type="http://schemas.openxmlformats.org/officeDocument/2006/relationships/hyperlink" Target="http://info.nowgoal.com/en/team/summary/3364.html" TargetMode="External"/><Relationship Id="rId267" Type="http://schemas.openxmlformats.org/officeDocument/2006/relationships/hyperlink" Target="http://info.nowgoal.com/en/team/summary/2666.html" TargetMode="External"/><Relationship Id="rId288" Type="http://schemas.openxmlformats.org/officeDocument/2006/relationships/hyperlink" Target="http://www.nowgoal.com/1x2/1303234.htm" TargetMode="External"/><Relationship Id="rId411" Type="http://schemas.openxmlformats.org/officeDocument/2006/relationships/hyperlink" Target="http://info.nowgoal.com/en/team/summary/13222.html" TargetMode="External"/><Relationship Id="rId432" Type="http://schemas.openxmlformats.org/officeDocument/2006/relationships/hyperlink" Target="http://info.nowgoal.com/en/team/summary/13224.html" TargetMode="External"/><Relationship Id="rId453" Type="http://schemas.openxmlformats.org/officeDocument/2006/relationships/hyperlink" Target="http://info.nowgoal.com/en/team/summary/7214.html" TargetMode="External"/><Relationship Id="rId474" Type="http://schemas.openxmlformats.org/officeDocument/2006/relationships/hyperlink" Target="http://info.nowgoal.com/en/team/summary/29144.html" TargetMode="External"/><Relationship Id="rId509" Type="http://schemas.openxmlformats.org/officeDocument/2006/relationships/hyperlink" Target="http://info.nowgoal.com/en/team/summary/348.html" TargetMode="External"/><Relationship Id="rId106" Type="http://schemas.openxmlformats.org/officeDocument/2006/relationships/hyperlink" Target="http://info.nowgoal.com/leagueinfo/242.html" TargetMode="External"/><Relationship Id="rId127" Type="http://schemas.openxmlformats.org/officeDocument/2006/relationships/hyperlink" Target="http://info.nowgoal.com/en/team/summary/467.html" TargetMode="External"/><Relationship Id="rId313" Type="http://schemas.openxmlformats.org/officeDocument/2006/relationships/hyperlink" Target="http://info.nowgoal.com/leagueinfo/130.html" TargetMode="External"/><Relationship Id="rId495" Type="http://schemas.openxmlformats.org/officeDocument/2006/relationships/hyperlink" Target="http://www.nowgoal.com/1x2/1274567.htm" TargetMode="External"/><Relationship Id="rId10" Type="http://schemas.openxmlformats.org/officeDocument/2006/relationships/hyperlink" Target="http://www.nowgoal.com/hockey.htm" TargetMode="External"/><Relationship Id="rId31" Type="http://schemas.openxmlformats.org/officeDocument/2006/relationships/hyperlink" Target="http://info.nowgoal.com/leagueinfo/142.html" TargetMode="External"/><Relationship Id="rId52" Type="http://schemas.openxmlformats.org/officeDocument/2006/relationships/hyperlink" Target="http://info.nowgoal.com/en/team/summary/114.html" TargetMode="External"/><Relationship Id="rId73" Type="http://schemas.openxmlformats.org/officeDocument/2006/relationships/hyperlink" Target="http://www.nowgoal.com/1x2/1354419.htm" TargetMode="External"/><Relationship Id="rId94" Type="http://schemas.openxmlformats.org/officeDocument/2006/relationships/hyperlink" Target="http://info.nowgoal.com/leagueinfo/973.html" TargetMode="External"/><Relationship Id="rId148" Type="http://schemas.openxmlformats.org/officeDocument/2006/relationships/hyperlink" Target="http://info.nowgoal.com/en/team/summary/352.html" TargetMode="External"/><Relationship Id="rId169" Type="http://schemas.openxmlformats.org/officeDocument/2006/relationships/hyperlink" Target="http://www.nowgoal.com/1x2/1354257.htm" TargetMode="External"/><Relationship Id="rId334" Type="http://schemas.openxmlformats.org/officeDocument/2006/relationships/hyperlink" Target="http://info.nowgoal.com/en/team/summary/26006.html" TargetMode="External"/><Relationship Id="rId355" Type="http://schemas.openxmlformats.org/officeDocument/2006/relationships/hyperlink" Target="http://info.nowgoal.com/en/team/summary/383.html" TargetMode="External"/><Relationship Id="rId376" Type="http://schemas.openxmlformats.org/officeDocument/2006/relationships/hyperlink" Target="http://info.nowgoal.com/en/team/summary/1416.html" TargetMode="External"/><Relationship Id="rId397" Type="http://schemas.openxmlformats.org/officeDocument/2006/relationships/hyperlink" Target="http://www.nowgoal.com/1x2/1356812.htm" TargetMode="External"/><Relationship Id="rId520" Type="http://schemas.openxmlformats.org/officeDocument/2006/relationships/hyperlink" Target="http://info.nowgoal.com/en/team/summary/1976.html" TargetMode="External"/><Relationship Id="rId541" Type="http://schemas.openxmlformats.org/officeDocument/2006/relationships/hyperlink" Target="http://www.nowgoal.com/1x2/1349578.htm" TargetMode="External"/><Relationship Id="rId4" Type="http://schemas.openxmlformats.org/officeDocument/2006/relationships/hyperlink" Target="http://www.nowgoal.com/korea/" TargetMode="External"/><Relationship Id="rId180" Type="http://schemas.openxmlformats.org/officeDocument/2006/relationships/hyperlink" Target="http://info.nowgoal.com/en/team/summary/2547.html" TargetMode="External"/><Relationship Id="rId215" Type="http://schemas.openxmlformats.org/officeDocument/2006/relationships/hyperlink" Target="http://info.nowgoal.com/en/team/summary/5269.html" TargetMode="External"/><Relationship Id="rId236" Type="http://schemas.openxmlformats.org/officeDocument/2006/relationships/hyperlink" Target="http://www.nowgoal.com/1x2/1342354.htm" TargetMode="External"/><Relationship Id="rId257" Type="http://schemas.openxmlformats.org/officeDocument/2006/relationships/hyperlink" Target="http://info.nowgoal.com/leagueinfo/1730.html" TargetMode="External"/><Relationship Id="rId278" Type="http://schemas.openxmlformats.org/officeDocument/2006/relationships/hyperlink" Target="http://info.nowgoal.com/en/team/summary/2618.html" TargetMode="External"/><Relationship Id="rId401" Type="http://schemas.openxmlformats.org/officeDocument/2006/relationships/hyperlink" Target="http://www.nowgoal.com/1x2/1356813.htm" TargetMode="External"/><Relationship Id="rId422" Type="http://schemas.openxmlformats.org/officeDocument/2006/relationships/hyperlink" Target="http://info.nowgoal.com/leagueinfo/969.html" TargetMode="External"/><Relationship Id="rId443" Type="http://schemas.openxmlformats.org/officeDocument/2006/relationships/hyperlink" Target="http://www.nowgoal.com/1x2/1260241.htm" TargetMode="External"/><Relationship Id="rId464" Type="http://schemas.openxmlformats.org/officeDocument/2006/relationships/hyperlink" Target="http://info.nowgoal.com/leagueinfo/1617.html" TargetMode="External"/><Relationship Id="rId303" Type="http://schemas.openxmlformats.org/officeDocument/2006/relationships/hyperlink" Target="http://info.nowgoal.com/en/team/summary/4591.html" TargetMode="External"/><Relationship Id="rId485" Type="http://schemas.openxmlformats.org/officeDocument/2006/relationships/hyperlink" Target="http://info.nowgoal.com/en/team/summary/7018.html" TargetMode="External"/><Relationship Id="rId42" Type="http://schemas.openxmlformats.org/officeDocument/2006/relationships/hyperlink" Target="http://www.nowgoal.com/1x2/1339864.htm" TargetMode="External"/><Relationship Id="rId84" Type="http://schemas.openxmlformats.org/officeDocument/2006/relationships/hyperlink" Target="http://info.nowgoal.com/en/team/summary/3517.html" TargetMode="External"/><Relationship Id="rId138" Type="http://schemas.openxmlformats.org/officeDocument/2006/relationships/hyperlink" Target="http://info.nowgoal.com/leagueinfo/178.html" TargetMode="External"/><Relationship Id="rId345" Type="http://schemas.openxmlformats.org/officeDocument/2006/relationships/hyperlink" Target="http://www.nowgoal.com/1x2/1356810.htm" TargetMode="External"/><Relationship Id="rId387" Type="http://schemas.openxmlformats.org/officeDocument/2006/relationships/hyperlink" Target="http://info.nowgoal.com/en/team/summary/5997.html" TargetMode="External"/><Relationship Id="rId510" Type="http://schemas.openxmlformats.org/officeDocument/2006/relationships/hyperlink" Target="http://info.nowgoal.com/en/team/summary/26.html" TargetMode="External"/><Relationship Id="rId191" Type="http://schemas.openxmlformats.org/officeDocument/2006/relationships/hyperlink" Target="http://info.nowgoal.com/en/team/summary/2655.html" TargetMode="External"/><Relationship Id="rId205" Type="http://schemas.openxmlformats.org/officeDocument/2006/relationships/hyperlink" Target="http://www.nowgoal.com/1x2/1352340.htm" TargetMode="External"/><Relationship Id="rId247" Type="http://schemas.openxmlformats.org/officeDocument/2006/relationships/hyperlink" Target="http://info.nowgoal.com/en/team/summary/3362.html" TargetMode="External"/><Relationship Id="rId412" Type="http://schemas.openxmlformats.org/officeDocument/2006/relationships/hyperlink" Target="http://info.nowgoal.com/en/team/summary/13251.html" TargetMode="External"/><Relationship Id="rId107" Type="http://schemas.openxmlformats.org/officeDocument/2006/relationships/hyperlink" Target="http://info.nowgoal.com/en/team/summary/2541.html" TargetMode="External"/><Relationship Id="rId289" Type="http://schemas.openxmlformats.org/officeDocument/2006/relationships/hyperlink" Target="http://info.nowgoal.com/leagueinfo/1617.html" TargetMode="External"/><Relationship Id="rId454" Type="http://schemas.openxmlformats.org/officeDocument/2006/relationships/hyperlink" Target="http://info.nowgoal.com/en/team/summary/290.html" TargetMode="External"/><Relationship Id="rId496" Type="http://schemas.openxmlformats.org/officeDocument/2006/relationships/hyperlink" Target="http://info.nowgoal.com/leagueinfo/12.html" TargetMode="External"/><Relationship Id="rId11" Type="http://schemas.openxmlformats.org/officeDocument/2006/relationships/hyperlink" Target="http://www.nowgoal.com/snooker.htm" TargetMode="External"/><Relationship Id="rId53" Type="http://schemas.openxmlformats.org/officeDocument/2006/relationships/hyperlink" Target="http://www.nowgoal.com/1x2/1268222.htm" TargetMode="External"/><Relationship Id="rId149" Type="http://schemas.openxmlformats.org/officeDocument/2006/relationships/hyperlink" Target="http://www.nowgoal.com/1x2/1347303.htm" TargetMode="External"/><Relationship Id="rId314" Type="http://schemas.openxmlformats.org/officeDocument/2006/relationships/hyperlink" Target="http://info.nowgoal.com/en/team/summary/1666.html" TargetMode="External"/><Relationship Id="rId356" Type="http://schemas.openxmlformats.org/officeDocument/2006/relationships/hyperlink" Target="http://info.nowgoal.com/en/team/summary/8120.html" TargetMode="External"/><Relationship Id="rId398" Type="http://schemas.openxmlformats.org/officeDocument/2006/relationships/hyperlink" Target="http://info.nowgoal.com/leagueinfo/41.html" TargetMode="External"/><Relationship Id="rId521" Type="http://schemas.openxmlformats.org/officeDocument/2006/relationships/hyperlink" Target="http://info.nowgoal.com/en/team/summary/22758.html" TargetMode="External"/><Relationship Id="rId95" Type="http://schemas.openxmlformats.org/officeDocument/2006/relationships/hyperlink" Target="http://info.nowgoal.com/en/team/summary/13126.html" TargetMode="External"/><Relationship Id="rId160" Type="http://schemas.openxmlformats.org/officeDocument/2006/relationships/hyperlink" Target="http://info.nowgoal.com/en/team/summary/6087.html" TargetMode="External"/><Relationship Id="rId216" Type="http://schemas.openxmlformats.org/officeDocument/2006/relationships/hyperlink" Target="http://www.nowgoal.com/1x2/1345096.htm" TargetMode="External"/><Relationship Id="rId423" Type="http://schemas.openxmlformats.org/officeDocument/2006/relationships/hyperlink" Target="http://info.nowgoal.com/en/team/summary/13184.html" TargetMode="External"/><Relationship Id="rId258" Type="http://schemas.openxmlformats.org/officeDocument/2006/relationships/hyperlink" Target="http://info.nowgoal.com/en/team/summary/14870.html" TargetMode="External"/><Relationship Id="rId465" Type="http://schemas.openxmlformats.org/officeDocument/2006/relationships/hyperlink" Target="http://info.nowgoal.com/en/team/summary/29142.html" TargetMode="External"/><Relationship Id="rId22" Type="http://schemas.openxmlformats.org/officeDocument/2006/relationships/hyperlink" Target="http://www.nowgoal.com/results.htm" TargetMode="External"/><Relationship Id="rId64" Type="http://schemas.openxmlformats.org/officeDocument/2006/relationships/hyperlink" Target="http://info.nowgoal.com/en/team/summary/2639.html" TargetMode="External"/><Relationship Id="rId118" Type="http://schemas.openxmlformats.org/officeDocument/2006/relationships/hyperlink" Target="http://info.nowgoal.com/leagueinfo/391.html" TargetMode="External"/><Relationship Id="rId325" Type="http://schemas.openxmlformats.org/officeDocument/2006/relationships/hyperlink" Target="http://info.nowgoal.com/en/team/summary/25686.html" TargetMode="External"/><Relationship Id="rId367" Type="http://schemas.openxmlformats.org/officeDocument/2006/relationships/hyperlink" Target="http://info.nowgoal.com/en/team/summary/2205.html" TargetMode="External"/><Relationship Id="rId532" Type="http://schemas.openxmlformats.org/officeDocument/2006/relationships/hyperlink" Target="http://info.nowgoal.com/en/team/summary/4148.html" TargetMode="External"/><Relationship Id="rId171" Type="http://schemas.openxmlformats.org/officeDocument/2006/relationships/hyperlink" Target="http://info.nowgoal.com/en/team/summary/1335.html" TargetMode="External"/><Relationship Id="rId227" Type="http://schemas.openxmlformats.org/officeDocument/2006/relationships/hyperlink" Target="http://info.nowgoal.com/en/team/summary/12448.html" TargetMode="External"/><Relationship Id="rId269" Type="http://schemas.openxmlformats.org/officeDocument/2006/relationships/hyperlink" Target="http://info.nowgoal.com/leagueinfo/1617.html" TargetMode="External"/><Relationship Id="rId434" Type="http://schemas.openxmlformats.org/officeDocument/2006/relationships/hyperlink" Target="http://info.nowgoal.com/en/team/summary/29782.html" TargetMode="External"/><Relationship Id="rId476" Type="http://schemas.openxmlformats.org/officeDocument/2006/relationships/hyperlink" Target="http://info.nowgoal.com/leagueinfo/1617.html" TargetMode="External"/><Relationship Id="rId33" Type="http://schemas.openxmlformats.org/officeDocument/2006/relationships/hyperlink" Target="http://info.nowgoal.com/en/team/summary/1425.html" TargetMode="External"/><Relationship Id="rId129" Type="http://schemas.openxmlformats.org/officeDocument/2006/relationships/hyperlink" Target="http://www.nowgoal.com/1x2/1347854.htm" TargetMode="External"/><Relationship Id="rId280" Type="http://schemas.openxmlformats.org/officeDocument/2006/relationships/hyperlink" Target="http://www.nowgoal.com/1x2/1314260.htm" TargetMode="External"/><Relationship Id="rId336" Type="http://schemas.openxmlformats.org/officeDocument/2006/relationships/hyperlink" Target="http://www.nowgoal.com/1x2/1356807.htm" TargetMode="External"/><Relationship Id="rId501" Type="http://schemas.openxmlformats.org/officeDocument/2006/relationships/hyperlink" Target="http://info.nowgoal.com/en/team/summary/6763.html" TargetMode="External"/><Relationship Id="rId543" Type="http://schemas.openxmlformats.org/officeDocument/2006/relationships/hyperlink" Target="http://info.nowgoal.com/en/team/summary/24281.html" TargetMode="External"/><Relationship Id="rId75" Type="http://schemas.openxmlformats.org/officeDocument/2006/relationships/hyperlink" Target="http://info.nowgoal.com/en/team/summary/24696.html" TargetMode="External"/><Relationship Id="rId140" Type="http://schemas.openxmlformats.org/officeDocument/2006/relationships/hyperlink" Target="http://info.nowgoal.com/en/team/summary/3824.html" TargetMode="External"/><Relationship Id="rId182" Type="http://schemas.openxmlformats.org/officeDocument/2006/relationships/hyperlink" Target="http://info.nowgoal.com/leagueinfo/415.html" TargetMode="External"/><Relationship Id="rId378" Type="http://schemas.openxmlformats.org/officeDocument/2006/relationships/hyperlink" Target="http://info.nowgoal.com/leagueinfo/303.html" TargetMode="External"/><Relationship Id="rId403" Type="http://schemas.openxmlformats.org/officeDocument/2006/relationships/hyperlink" Target="http://info.nowgoal.com/en/team/summary/13177.html" TargetMode="External"/><Relationship Id="rId6" Type="http://schemas.openxmlformats.org/officeDocument/2006/relationships/hyperlink" Target="http://www.nowgoal.com/nba.htm" TargetMode="External"/><Relationship Id="rId238" Type="http://schemas.openxmlformats.org/officeDocument/2006/relationships/hyperlink" Target="http://info.nowgoal.com/en/team/summary/25787.html" TargetMode="External"/><Relationship Id="rId445" Type="http://schemas.openxmlformats.org/officeDocument/2006/relationships/hyperlink" Target="http://info.nowgoal.com/en/team/summary/1347.html" TargetMode="External"/><Relationship Id="rId487" Type="http://schemas.openxmlformats.org/officeDocument/2006/relationships/hyperlink" Target="http://www.nowgoal.com/1x2/1303236.htm" TargetMode="External"/><Relationship Id="rId291" Type="http://schemas.openxmlformats.org/officeDocument/2006/relationships/hyperlink" Target="http://info.nowgoal.com/en/team/summary/29386.html" TargetMode="External"/><Relationship Id="rId305" Type="http://schemas.openxmlformats.org/officeDocument/2006/relationships/hyperlink" Target="http://info.nowgoal.com/leagueinfo/1617.html" TargetMode="External"/><Relationship Id="rId347" Type="http://schemas.openxmlformats.org/officeDocument/2006/relationships/hyperlink" Target="http://info.nowgoal.com/en/team/summary/1234.html" TargetMode="External"/><Relationship Id="rId512" Type="http://schemas.openxmlformats.org/officeDocument/2006/relationships/hyperlink" Target="http://info.nowgoal.com/leagueinfo/23.html" TargetMode="External"/><Relationship Id="rId44" Type="http://schemas.openxmlformats.org/officeDocument/2006/relationships/hyperlink" Target="http://info.nowgoal.com/en/team/summary/6091.html" TargetMode="External"/><Relationship Id="rId86" Type="http://schemas.openxmlformats.org/officeDocument/2006/relationships/hyperlink" Target="http://info.nowgoal.com/leagueinfo/964.html" TargetMode="External"/><Relationship Id="rId151" Type="http://schemas.openxmlformats.org/officeDocument/2006/relationships/hyperlink" Target="http://info.nowgoal.com/en/team/summary/13268.html" TargetMode="External"/><Relationship Id="rId389" Type="http://schemas.openxmlformats.org/officeDocument/2006/relationships/hyperlink" Target="http://www.nowgoal.com/1x2/1270641.htm" TargetMode="External"/><Relationship Id="rId193" Type="http://schemas.openxmlformats.org/officeDocument/2006/relationships/hyperlink" Target="http://www.nowgoal.com/1x2/1349577.htm" TargetMode="External"/><Relationship Id="rId207" Type="http://schemas.openxmlformats.org/officeDocument/2006/relationships/hyperlink" Target="http://info.nowgoal.com/en/team/summary/2915.html" TargetMode="External"/><Relationship Id="rId249" Type="http://schemas.openxmlformats.org/officeDocument/2006/relationships/hyperlink" Target="http://info.nowgoal.com/leagueinfo/1730.html" TargetMode="External"/><Relationship Id="rId414" Type="http://schemas.openxmlformats.org/officeDocument/2006/relationships/hyperlink" Target="http://info.nowgoal.com/leagueinfo/969.html" TargetMode="External"/><Relationship Id="rId456" Type="http://schemas.openxmlformats.org/officeDocument/2006/relationships/hyperlink" Target="http://info.nowgoal.com/leagueinfo/118.html" TargetMode="External"/><Relationship Id="rId498" Type="http://schemas.openxmlformats.org/officeDocument/2006/relationships/hyperlink" Target="http://info.nowgoal.com/en/team/summary/313.html" TargetMode="External"/><Relationship Id="rId13" Type="http://schemas.openxmlformats.org/officeDocument/2006/relationships/hyperlink" Target="http://www.nowgoal.com/news/" TargetMode="External"/><Relationship Id="rId109" Type="http://schemas.openxmlformats.org/officeDocument/2006/relationships/hyperlink" Target="http://www.nowgoal.com/1x2/1351904.htm" TargetMode="External"/><Relationship Id="rId260" Type="http://schemas.openxmlformats.org/officeDocument/2006/relationships/hyperlink" Target="http://www.nowgoal.com/1x2/1343402.htm" TargetMode="External"/><Relationship Id="rId316" Type="http://schemas.openxmlformats.org/officeDocument/2006/relationships/hyperlink" Target="http://www.nowgoal.com/1x2/1282123.htm" TargetMode="External"/><Relationship Id="rId523" Type="http://schemas.openxmlformats.org/officeDocument/2006/relationships/hyperlink" Target="http://info.nowgoal.com/en/team/summary/9844.html" TargetMode="External"/><Relationship Id="rId55" Type="http://schemas.openxmlformats.org/officeDocument/2006/relationships/hyperlink" Target="http://info.nowgoal.com/en/team/summary/183.html" TargetMode="External"/><Relationship Id="rId97" Type="http://schemas.openxmlformats.org/officeDocument/2006/relationships/hyperlink" Target="http://www.nowgoal.com/1x2/1347452.htm" TargetMode="External"/><Relationship Id="rId120" Type="http://schemas.openxmlformats.org/officeDocument/2006/relationships/hyperlink" Target="http://info.nowgoal.com/en/team/summary/8454.html" TargetMode="External"/><Relationship Id="rId358" Type="http://schemas.openxmlformats.org/officeDocument/2006/relationships/hyperlink" Target="http://info.nowgoal.com/leagueinfo/925.html" TargetMode="External"/><Relationship Id="rId162" Type="http://schemas.openxmlformats.org/officeDocument/2006/relationships/hyperlink" Target="http://info.nowgoal.com/leagueinfo/250.html" TargetMode="External"/><Relationship Id="rId218" Type="http://schemas.openxmlformats.org/officeDocument/2006/relationships/hyperlink" Target="http://info.nowgoal.com/en/team/summary/13694.html" TargetMode="External"/><Relationship Id="rId425" Type="http://schemas.openxmlformats.org/officeDocument/2006/relationships/hyperlink" Target="http://www.nowgoal.com/1x2/1346149.htm" TargetMode="External"/><Relationship Id="rId467" Type="http://schemas.openxmlformats.org/officeDocument/2006/relationships/hyperlink" Target="http://www.nowgoal.com/1x2/1319809.htm" TargetMode="External"/><Relationship Id="rId271" Type="http://schemas.openxmlformats.org/officeDocument/2006/relationships/hyperlink" Target="http://info.nowgoal.com/en/team/summary/29139.html" TargetMode="External"/><Relationship Id="rId24" Type="http://schemas.openxmlformats.org/officeDocument/2006/relationships/hyperlink" Target="http://info.nowgoal.com/en/League/36.html" TargetMode="External"/><Relationship Id="rId66" Type="http://schemas.openxmlformats.org/officeDocument/2006/relationships/hyperlink" Target="http://info.nowgoal.com/leagueinfo/240.html" TargetMode="External"/><Relationship Id="rId131" Type="http://schemas.openxmlformats.org/officeDocument/2006/relationships/hyperlink" Target="http://info.nowgoal.com/en/team/summary/1896.html" TargetMode="External"/><Relationship Id="rId327" Type="http://schemas.openxmlformats.org/officeDocument/2006/relationships/hyperlink" Target="http://www.nowgoal.com/1x2/1356804.htm" TargetMode="External"/><Relationship Id="rId369" Type="http://schemas.openxmlformats.org/officeDocument/2006/relationships/hyperlink" Target="http://www.nowgoal.com/1x2/1346219.htm" TargetMode="External"/><Relationship Id="rId534" Type="http://schemas.openxmlformats.org/officeDocument/2006/relationships/hyperlink" Target="http://info.nowgoal.com/leagueinfo/391.html" TargetMode="External"/><Relationship Id="rId173" Type="http://schemas.openxmlformats.org/officeDocument/2006/relationships/hyperlink" Target="http://www.nowgoal.com/1x2/1338476.htm" TargetMode="External"/><Relationship Id="rId229" Type="http://schemas.openxmlformats.org/officeDocument/2006/relationships/hyperlink" Target="http://info.nowgoal.com/leagueinfo/898.html" TargetMode="External"/><Relationship Id="rId380" Type="http://schemas.openxmlformats.org/officeDocument/2006/relationships/hyperlink" Target="http://info.nowgoal.com/en/team/summary/3532.html" TargetMode="External"/><Relationship Id="rId436" Type="http://schemas.openxmlformats.org/officeDocument/2006/relationships/hyperlink" Target="http://www.nowgoal.com/1x2/1356814.htm" TargetMode="External"/><Relationship Id="rId240" Type="http://schemas.openxmlformats.org/officeDocument/2006/relationships/hyperlink" Target="http://www.nowgoal.com/1x2/1342356.htm" TargetMode="External"/><Relationship Id="rId478" Type="http://schemas.openxmlformats.org/officeDocument/2006/relationships/hyperlink" Target="http://info.nowgoal.com/en/team/summary/29147.html" TargetMode="External"/><Relationship Id="rId35" Type="http://schemas.openxmlformats.org/officeDocument/2006/relationships/hyperlink" Target="http://info.nowgoal.com/leagueinfo/142.html" TargetMode="External"/><Relationship Id="rId77" Type="http://schemas.openxmlformats.org/officeDocument/2006/relationships/hyperlink" Target="http://www.nowgoal.com/1x2/1354420.htm" TargetMode="External"/><Relationship Id="rId100" Type="http://schemas.openxmlformats.org/officeDocument/2006/relationships/hyperlink" Target="http://info.nowgoal.com/en/team/summary/459.html" TargetMode="External"/><Relationship Id="rId282" Type="http://schemas.openxmlformats.org/officeDocument/2006/relationships/hyperlink" Target="http://info.nowgoal.com/en/team/summary/7038.html" TargetMode="External"/><Relationship Id="rId338" Type="http://schemas.openxmlformats.org/officeDocument/2006/relationships/hyperlink" Target="http://info.nowgoal.com/en/team/summary/25590.html" TargetMode="External"/><Relationship Id="rId503" Type="http://schemas.openxmlformats.org/officeDocument/2006/relationships/hyperlink" Target="http://www.nowgoal.com/1x2/1271354.htm" TargetMode="External"/><Relationship Id="rId545" Type="http://schemas.openxmlformats.org/officeDocument/2006/relationships/hyperlink" Target="http://www.nowgoal.com/1x2/1348233.htm" TargetMode="External"/><Relationship Id="rId8" Type="http://schemas.openxmlformats.org/officeDocument/2006/relationships/hyperlink" Target="http://www.nowgoal.com/football.htm" TargetMode="External"/><Relationship Id="rId142" Type="http://schemas.openxmlformats.org/officeDocument/2006/relationships/hyperlink" Target="http://info.nowgoal.com/leagueinfo/596.html" TargetMode="External"/><Relationship Id="rId184" Type="http://schemas.openxmlformats.org/officeDocument/2006/relationships/hyperlink" Target="http://info.nowgoal.com/en/team/summary/1107.html" TargetMode="External"/><Relationship Id="rId391" Type="http://schemas.openxmlformats.org/officeDocument/2006/relationships/hyperlink" Target="http://info.nowgoal.com/en/team/summary/4402.html" TargetMode="External"/><Relationship Id="rId405" Type="http://schemas.openxmlformats.org/officeDocument/2006/relationships/hyperlink" Target="http://www.nowgoal.com/1x2/1346092.htm" TargetMode="External"/><Relationship Id="rId447" Type="http://schemas.openxmlformats.org/officeDocument/2006/relationships/hyperlink" Target="http://www.nowgoal.com/1x2/1356822.htm" TargetMode="External"/><Relationship Id="rId251" Type="http://schemas.openxmlformats.org/officeDocument/2006/relationships/hyperlink" Target="http://info.nowgoal.com/en/team/summary/7050.html" TargetMode="External"/><Relationship Id="rId489" Type="http://schemas.openxmlformats.org/officeDocument/2006/relationships/hyperlink" Target="http://info.nowgoal.com/en/team/summary/131.html" TargetMode="External"/><Relationship Id="rId46" Type="http://schemas.openxmlformats.org/officeDocument/2006/relationships/hyperlink" Target="http://www.nowgoal.com/1x2/1339866.htm" TargetMode="External"/><Relationship Id="rId293" Type="http://schemas.openxmlformats.org/officeDocument/2006/relationships/hyperlink" Target="http://info.nowgoal.com/leagueinfo/925.html" TargetMode="External"/><Relationship Id="rId307" Type="http://schemas.openxmlformats.org/officeDocument/2006/relationships/hyperlink" Target="http://info.nowgoal.com/en/team/summary/29146.html" TargetMode="External"/><Relationship Id="rId349" Type="http://schemas.openxmlformats.org/officeDocument/2006/relationships/hyperlink" Target="http://www.nowgoal.com/1x2/1248571.htm" TargetMode="External"/><Relationship Id="rId514" Type="http://schemas.openxmlformats.org/officeDocument/2006/relationships/hyperlink" Target="http://info.nowgoal.com/en/team/summary/452.html" TargetMode="External"/><Relationship Id="rId88" Type="http://schemas.openxmlformats.org/officeDocument/2006/relationships/hyperlink" Target="http://info.nowgoal.com/en/team/summary/13137.html" TargetMode="External"/><Relationship Id="rId111" Type="http://schemas.openxmlformats.org/officeDocument/2006/relationships/hyperlink" Target="http://info.nowgoal.com/en/team/summary/1040.html" TargetMode="External"/><Relationship Id="rId153" Type="http://schemas.openxmlformats.org/officeDocument/2006/relationships/hyperlink" Target="http://www.nowgoal.com/1x2/1341222.htm" TargetMode="External"/><Relationship Id="rId195" Type="http://schemas.openxmlformats.org/officeDocument/2006/relationships/hyperlink" Target="http://info.nowgoal.com/en/team/summary/26402.html" TargetMode="External"/><Relationship Id="rId209" Type="http://schemas.openxmlformats.org/officeDocument/2006/relationships/hyperlink" Target="http://www.nowgoal.com/1x2/1251557.htm" TargetMode="External"/><Relationship Id="rId360" Type="http://schemas.openxmlformats.org/officeDocument/2006/relationships/hyperlink" Target="http://info.nowgoal.com/en/team/summary/15955.html" TargetMode="External"/><Relationship Id="rId416" Type="http://schemas.openxmlformats.org/officeDocument/2006/relationships/hyperlink" Target="http://info.nowgoal.com/en/team/summary/13176.html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F208"/>
  <sheetViews>
    <sheetView showGridLines="0" showRowColHeaders="0" topLeftCell="A11" zoomScale="85" zoomScaleNormal="85" workbookViewId="0">
      <selection activeCell="A36" sqref="A36"/>
    </sheetView>
  </sheetViews>
  <sheetFormatPr defaultRowHeight="12.75"/>
  <cols>
    <col min="1" max="2" width="81.140625" customWidth="1"/>
    <col min="3" max="3" width="11" customWidth="1"/>
    <col min="4" max="4" width="29.140625" customWidth="1"/>
    <col min="5" max="5" width="19.42578125" customWidth="1"/>
    <col min="6" max="6" width="10.85546875" customWidth="1"/>
    <col min="7" max="7" width="13.5703125" customWidth="1"/>
    <col min="8" max="8" width="6.140625" customWidth="1"/>
    <col min="9" max="9" width="10.5703125" customWidth="1"/>
    <col min="10" max="10" width="8.140625" customWidth="1"/>
    <col min="11" max="11" width="16.5703125" customWidth="1"/>
    <col min="12" max="12" width="8.140625" customWidth="1"/>
    <col min="13" max="13" width="7.85546875" customWidth="1"/>
    <col min="14" max="15" width="5.7109375" customWidth="1"/>
    <col min="16" max="16" width="4.28515625" customWidth="1"/>
    <col min="17" max="17" width="5" customWidth="1"/>
    <col min="18" max="18" width="3.85546875" customWidth="1"/>
    <col min="19" max="19" width="5.28515625" customWidth="1"/>
    <col min="20" max="20" width="7.42578125" customWidth="1"/>
    <col min="21" max="21" width="5.7109375" customWidth="1"/>
    <col min="22" max="22" width="3.85546875" customWidth="1"/>
    <col min="23" max="23" width="5.28515625" customWidth="1"/>
    <col min="24" max="24" width="6.42578125" customWidth="1"/>
    <col min="25" max="25" width="25.28515625" customWidth="1"/>
    <col min="26" max="26" width="6" customWidth="1"/>
    <col min="27" max="27" width="7.85546875" customWidth="1"/>
    <col min="28" max="28" width="6.7109375" customWidth="1"/>
    <col min="29" max="29" width="19" bestFit="1" customWidth="1"/>
    <col min="30" max="30" width="4.140625" customWidth="1"/>
    <col min="31" max="31" width="6.140625" customWidth="1"/>
    <col min="32" max="32" width="4.140625" customWidth="1"/>
    <col min="33" max="33" width="5" customWidth="1"/>
    <col min="34" max="34" width="5.5703125" customWidth="1"/>
    <col min="35" max="35" width="7.85546875" customWidth="1"/>
    <col min="36" max="36" width="4.5703125" customWidth="1"/>
    <col min="37" max="37" width="5.5703125" customWidth="1"/>
    <col min="38" max="38" width="4.28515625" customWidth="1"/>
    <col min="39" max="39" width="47.42578125" bestFit="1" customWidth="1"/>
    <col min="40" max="40" width="6.42578125" customWidth="1"/>
    <col min="41" max="41" width="13.28515625" bestFit="1" customWidth="1"/>
    <col min="42" max="42" width="6.140625" customWidth="1"/>
    <col min="56" max="56" width="6.42578125" customWidth="1"/>
    <col min="57" max="57" width="13.28515625" bestFit="1" customWidth="1"/>
    <col min="58" max="58" width="6.140625" customWidth="1"/>
  </cols>
  <sheetData>
    <row r="1" spans="1:2">
      <c r="B1" t="s">
        <v>2470</v>
      </c>
    </row>
    <row r="3" spans="1:2">
      <c r="B3" t="s">
        <v>2471</v>
      </c>
    </row>
    <row r="5" spans="1:2">
      <c r="B5" t="s">
        <v>2472</v>
      </c>
    </row>
    <row r="6" spans="1:2">
      <c r="B6" t="s">
        <v>2473</v>
      </c>
    </row>
    <row r="7" spans="1:2">
      <c r="B7" t="s">
        <v>442</v>
      </c>
    </row>
    <row r="9" spans="1:2">
      <c r="A9" t="s">
        <v>443</v>
      </c>
    </row>
    <row r="11" spans="1:2">
      <c r="A11" t="s">
        <v>701</v>
      </c>
    </row>
    <row r="12" spans="1:2">
      <c r="A12" t="s">
        <v>918</v>
      </c>
      <c r="B12" t="s">
        <v>2474</v>
      </c>
    </row>
    <row r="14" spans="1:2">
      <c r="A14" t="s">
        <v>2475</v>
      </c>
      <c r="B14" t="s">
        <v>2476</v>
      </c>
    </row>
    <row r="16" spans="1:2">
      <c r="A16" t="s">
        <v>444</v>
      </c>
    </row>
    <row r="18" spans="1:20">
      <c r="A18" t="s">
        <v>189</v>
      </c>
    </row>
    <row r="20" spans="1:20">
      <c r="A20" t="s">
        <v>2477</v>
      </c>
      <c r="K20" t="s">
        <v>2482</v>
      </c>
    </row>
    <row r="21" spans="1:20">
      <c r="A21" t="s">
        <v>243</v>
      </c>
      <c r="B21" t="s">
        <v>190</v>
      </c>
      <c r="C21" t="s">
        <v>191</v>
      </c>
      <c r="D21" t="s">
        <v>192</v>
      </c>
      <c r="E21" t="s">
        <v>193</v>
      </c>
      <c r="F21" t="s">
        <v>194</v>
      </c>
      <c r="G21" t="s">
        <v>195</v>
      </c>
      <c r="H21" t="s">
        <v>196</v>
      </c>
      <c r="I21" t="s">
        <v>197</v>
      </c>
      <c r="J21" t="s">
        <v>406</v>
      </c>
      <c r="K21" t="s">
        <v>243</v>
      </c>
      <c r="L21" t="s">
        <v>190</v>
      </c>
      <c r="M21" t="s">
        <v>191</v>
      </c>
      <c r="N21" t="s">
        <v>192</v>
      </c>
      <c r="O21" t="s">
        <v>193</v>
      </c>
      <c r="P21" t="s">
        <v>194</v>
      </c>
      <c r="Q21" t="s">
        <v>195</v>
      </c>
      <c r="R21" t="s">
        <v>196</v>
      </c>
      <c r="S21" t="s">
        <v>197</v>
      </c>
      <c r="T21" t="s">
        <v>406</v>
      </c>
    </row>
    <row r="22" spans="1:20">
      <c r="A22" t="s">
        <v>198</v>
      </c>
      <c r="B22">
        <v>23</v>
      </c>
      <c r="C22">
        <v>8</v>
      </c>
      <c r="D22">
        <v>3</v>
      </c>
      <c r="E22">
        <v>12</v>
      </c>
      <c r="F22">
        <v>32</v>
      </c>
      <c r="G22">
        <v>48</v>
      </c>
      <c r="H22">
        <v>27</v>
      </c>
      <c r="I22">
        <v>15</v>
      </c>
      <c r="J22" t="s">
        <v>2478</v>
      </c>
      <c r="K22" t="s">
        <v>198</v>
      </c>
      <c r="L22">
        <v>23</v>
      </c>
      <c r="M22">
        <v>19</v>
      </c>
      <c r="N22">
        <v>0</v>
      </c>
      <c r="O22">
        <v>4</v>
      </c>
      <c r="P22">
        <v>47</v>
      </c>
      <c r="Q22">
        <v>16</v>
      </c>
      <c r="R22">
        <v>57</v>
      </c>
      <c r="S22">
        <v>1</v>
      </c>
      <c r="T22" t="s">
        <v>2483</v>
      </c>
    </row>
    <row r="23" spans="1:20">
      <c r="A23" t="s">
        <v>199</v>
      </c>
      <c r="B23">
        <v>11</v>
      </c>
      <c r="C23">
        <v>7</v>
      </c>
      <c r="D23">
        <v>2</v>
      </c>
      <c r="E23">
        <v>2</v>
      </c>
      <c r="F23">
        <v>25</v>
      </c>
      <c r="G23">
        <v>21</v>
      </c>
      <c r="H23">
        <v>23</v>
      </c>
      <c r="I23">
        <v>9</v>
      </c>
      <c r="J23" t="s">
        <v>2479</v>
      </c>
      <c r="K23" t="s">
        <v>199</v>
      </c>
      <c r="L23">
        <v>12</v>
      </c>
      <c r="M23">
        <v>12</v>
      </c>
      <c r="N23">
        <v>0</v>
      </c>
      <c r="O23">
        <v>0</v>
      </c>
      <c r="P23">
        <v>30</v>
      </c>
      <c r="Q23">
        <v>6</v>
      </c>
      <c r="R23">
        <v>36</v>
      </c>
      <c r="S23">
        <v>1</v>
      </c>
      <c r="T23" t="s">
        <v>2484</v>
      </c>
    </row>
    <row r="24" spans="1:20">
      <c r="A24" t="s">
        <v>200</v>
      </c>
      <c r="B24">
        <v>12</v>
      </c>
      <c r="C24">
        <v>1</v>
      </c>
      <c r="D24">
        <v>1</v>
      </c>
      <c r="E24">
        <v>10</v>
      </c>
      <c r="F24">
        <v>7</v>
      </c>
      <c r="G24">
        <v>27</v>
      </c>
      <c r="H24">
        <v>4</v>
      </c>
      <c r="I24">
        <v>19</v>
      </c>
      <c r="J24" t="s">
        <v>2480</v>
      </c>
      <c r="K24" t="s">
        <v>200</v>
      </c>
      <c r="L24">
        <v>11</v>
      </c>
      <c r="M24">
        <v>7</v>
      </c>
      <c r="N24">
        <v>0</v>
      </c>
      <c r="O24">
        <v>4</v>
      </c>
      <c r="P24">
        <v>17</v>
      </c>
      <c r="Q24">
        <v>10</v>
      </c>
      <c r="R24">
        <v>21</v>
      </c>
      <c r="S24">
        <v>2</v>
      </c>
      <c r="T24" t="s">
        <v>2479</v>
      </c>
    </row>
    <row r="25" spans="1:20">
      <c r="A25" t="s">
        <v>201</v>
      </c>
      <c r="B25">
        <v>6</v>
      </c>
      <c r="C25">
        <v>2</v>
      </c>
      <c r="D25">
        <v>1</v>
      </c>
      <c r="E25">
        <v>3</v>
      </c>
      <c r="F25">
        <v>9</v>
      </c>
      <c r="G25">
        <v>9</v>
      </c>
      <c r="H25">
        <v>7</v>
      </c>
      <c r="J25" t="s">
        <v>919</v>
      </c>
      <c r="K25" t="s">
        <v>201</v>
      </c>
      <c r="L25">
        <v>6</v>
      </c>
      <c r="M25">
        <v>5</v>
      </c>
      <c r="N25">
        <v>0</v>
      </c>
      <c r="O25">
        <v>1</v>
      </c>
      <c r="P25">
        <v>11</v>
      </c>
      <c r="Q25">
        <v>2</v>
      </c>
      <c r="R25">
        <v>15</v>
      </c>
      <c r="T25" t="s">
        <v>2485</v>
      </c>
    </row>
    <row r="26" spans="1:20">
      <c r="A26" t="s">
        <v>244</v>
      </c>
      <c r="B26" t="s">
        <v>190</v>
      </c>
      <c r="C26" t="s">
        <v>191</v>
      </c>
      <c r="D26" t="s">
        <v>192</v>
      </c>
      <c r="E26" t="s">
        <v>193</v>
      </c>
      <c r="F26" t="s">
        <v>194</v>
      </c>
      <c r="G26" t="s">
        <v>195</v>
      </c>
      <c r="H26" t="s">
        <v>196</v>
      </c>
      <c r="I26" t="s">
        <v>197</v>
      </c>
      <c r="J26" t="s">
        <v>406</v>
      </c>
      <c r="K26" t="s">
        <v>244</v>
      </c>
      <c r="L26" t="s">
        <v>190</v>
      </c>
      <c r="M26" t="s">
        <v>191</v>
      </c>
      <c r="N26" t="s">
        <v>192</v>
      </c>
      <c r="O26" t="s">
        <v>193</v>
      </c>
      <c r="P26" t="s">
        <v>194</v>
      </c>
      <c r="Q26" t="s">
        <v>195</v>
      </c>
      <c r="R26" t="s">
        <v>196</v>
      </c>
      <c r="S26" t="s">
        <v>197</v>
      </c>
      <c r="T26" t="s">
        <v>406</v>
      </c>
    </row>
    <row r="27" spans="1:20">
      <c r="A27" t="s">
        <v>198</v>
      </c>
      <c r="B27">
        <v>23</v>
      </c>
      <c r="C27">
        <v>6</v>
      </c>
      <c r="D27">
        <v>7</v>
      </c>
      <c r="E27">
        <v>10</v>
      </c>
      <c r="F27">
        <v>10</v>
      </c>
      <c r="G27">
        <v>23</v>
      </c>
      <c r="H27">
        <v>25</v>
      </c>
      <c r="I27">
        <v>15</v>
      </c>
      <c r="J27" t="s">
        <v>2481</v>
      </c>
      <c r="K27" t="s">
        <v>198</v>
      </c>
      <c r="L27">
        <v>23</v>
      </c>
      <c r="M27">
        <v>11</v>
      </c>
      <c r="N27">
        <v>10</v>
      </c>
      <c r="O27">
        <v>2</v>
      </c>
      <c r="P27">
        <v>22</v>
      </c>
      <c r="Q27">
        <v>7</v>
      </c>
      <c r="R27">
        <v>43</v>
      </c>
      <c r="S27">
        <v>1</v>
      </c>
      <c r="T27" t="s">
        <v>2486</v>
      </c>
    </row>
    <row r="28" spans="1:20">
      <c r="A28" t="s">
        <v>199</v>
      </c>
      <c r="B28">
        <v>11</v>
      </c>
      <c r="C28">
        <v>5</v>
      </c>
      <c r="D28">
        <v>2</v>
      </c>
      <c r="E28">
        <v>4</v>
      </c>
      <c r="F28">
        <v>8</v>
      </c>
      <c r="G28">
        <v>10</v>
      </c>
      <c r="H28">
        <v>17</v>
      </c>
      <c r="I28">
        <v>13</v>
      </c>
      <c r="J28" t="s">
        <v>507</v>
      </c>
      <c r="K28" t="s">
        <v>199</v>
      </c>
      <c r="L28">
        <v>12</v>
      </c>
      <c r="M28">
        <v>10</v>
      </c>
      <c r="N28">
        <v>2</v>
      </c>
      <c r="O28">
        <v>0</v>
      </c>
      <c r="P28">
        <v>19</v>
      </c>
      <c r="Q28">
        <v>2</v>
      </c>
      <c r="R28">
        <v>32</v>
      </c>
      <c r="S28">
        <v>1</v>
      </c>
      <c r="T28" t="s">
        <v>2485</v>
      </c>
    </row>
    <row r="29" spans="1:20">
      <c r="A29" t="s">
        <v>200</v>
      </c>
      <c r="B29">
        <v>12</v>
      </c>
      <c r="C29">
        <v>1</v>
      </c>
      <c r="D29">
        <v>5</v>
      </c>
      <c r="E29">
        <v>6</v>
      </c>
      <c r="F29">
        <v>2</v>
      </c>
      <c r="G29">
        <v>13</v>
      </c>
      <c r="H29">
        <v>8</v>
      </c>
      <c r="I29">
        <v>18</v>
      </c>
      <c r="J29" t="s">
        <v>2480</v>
      </c>
      <c r="K29" t="s">
        <v>200</v>
      </c>
      <c r="L29">
        <v>11</v>
      </c>
      <c r="M29">
        <v>1</v>
      </c>
      <c r="N29">
        <v>8</v>
      </c>
      <c r="O29">
        <v>2</v>
      </c>
      <c r="P29">
        <v>3</v>
      </c>
      <c r="Q29">
        <v>5</v>
      </c>
      <c r="R29">
        <v>11</v>
      </c>
      <c r="S29">
        <v>12</v>
      </c>
      <c r="T29" t="s">
        <v>2487</v>
      </c>
    </row>
    <row r="30" spans="1:20">
      <c r="A30" t="s">
        <v>201</v>
      </c>
      <c r="B30">
        <v>6</v>
      </c>
      <c r="C30">
        <v>1</v>
      </c>
      <c r="D30">
        <v>3</v>
      </c>
      <c r="E30">
        <v>2</v>
      </c>
      <c r="F30">
        <v>3</v>
      </c>
      <c r="G30">
        <v>5</v>
      </c>
      <c r="H30">
        <v>6</v>
      </c>
      <c r="J30" t="s">
        <v>874</v>
      </c>
      <c r="K30" t="s">
        <v>201</v>
      </c>
      <c r="L30">
        <v>6</v>
      </c>
      <c r="M30">
        <v>4</v>
      </c>
      <c r="N30">
        <v>1</v>
      </c>
      <c r="O30">
        <v>1</v>
      </c>
      <c r="P30">
        <v>7</v>
      </c>
      <c r="Q30">
        <v>1</v>
      </c>
      <c r="R30">
        <v>13</v>
      </c>
      <c r="T30" t="s">
        <v>590</v>
      </c>
    </row>
    <row r="32" spans="1:20">
      <c r="A32" t="s">
        <v>202</v>
      </c>
    </row>
    <row r="36" spans="1:16">
      <c r="A36" t="s">
        <v>203</v>
      </c>
    </row>
    <row r="38" spans="1:16">
      <c r="A38" t="s">
        <v>2488</v>
      </c>
    </row>
    <row r="39" spans="1:16">
      <c r="A39" t="s">
        <v>204</v>
      </c>
      <c r="B39" t="s">
        <v>205</v>
      </c>
      <c r="C39" t="s">
        <v>199</v>
      </c>
      <c r="D39" t="s">
        <v>206</v>
      </c>
      <c r="E39" t="s">
        <v>207</v>
      </c>
      <c r="F39" t="s">
        <v>445</v>
      </c>
      <c r="G39" t="s">
        <v>200</v>
      </c>
      <c r="N39" t="s">
        <v>208</v>
      </c>
      <c r="O39" t="s">
        <v>209</v>
      </c>
      <c r="P39" t="s">
        <v>210</v>
      </c>
    </row>
    <row r="40" spans="1:16">
      <c r="H40" t="s">
        <v>342</v>
      </c>
      <c r="I40" t="s">
        <v>213</v>
      </c>
      <c r="J40" t="s">
        <v>343</v>
      </c>
      <c r="K40" t="s">
        <v>283</v>
      </c>
      <c r="L40" t="s">
        <v>209</v>
      </c>
      <c r="M40" t="s">
        <v>330</v>
      </c>
    </row>
    <row r="41" spans="1:16">
      <c r="A41" t="s">
        <v>1350</v>
      </c>
      <c r="C41" t="s">
        <v>1356</v>
      </c>
      <c r="D41" t="s">
        <v>877</v>
      </c>
      <c r="E41" t="s">
        <v>706</v>
      </c>
      <c r="F41" t="s">
        <v>2489</v>
      </c>
      <c r="G41" t="s">
        <v>1351</v>
      </c>
      <c r="N41" t="s">
        <v>214</v>
      </c>
    </row>
    <row r="42" spans="1:16">
      <c r="A42" t="s">
        <v>1350</v>
      </c>
      <c r="C42" t="s">
        <v>1356</v>
      </c>
      <c r="D42" t="s">
        <v>211</v>
      </c>
      <c r="E42" t="s">
        <v>218</v>
      </c>
      <c r="F42" t="s">
        <v>981</v>
      </c>
      <c r="G42" t="s">
        <v>1351</v>
      </c>
      <c r="N42" t="s">
        <v>213</v>
      </c>
    </row>
    <row r="43" spans="1:16">
      <c r="A43" t="s">
        <v>1350</v>
      </c>
      <c r="C43" t="s">
        <v>1351</v>
      </c>
      <c r="D43" t="s">
        <v>1228</v>
      </c>
      <c r="E43" t="s">
        <v>921</v>
      </c>
      <c r="F43" t="s">
        <v>1232</v>
      </c>
      <c r="G43" t="s">
        <v>1356</v>
      </c>
      <c r="N43" t="s">
        <v>214</v>
      </c>
    </row>
    <row r="44" spans="1:16">
      <c r="A44" t="s">
        <v>1350</v>
      </c>
      <c r="C44" t="s">
        <v>1356</v>
      </c>
      <c r="D44" t="s">
        <v>706</v>
      </c>
      <c r="E44" t="s">
        <v>706</v>
      </c>
      <c r="F44" t="s">
        <v>2490</v>
      </c>
      <c r="G44" t="s">
        <v>1351</v>
      </c>
      <c r="N44" t="s">
        <v>214</v>
      </c>
    </row>
    <row r="45" spans="1:16">
      <c r="A45" t="s">
        <v>1350</v>
      </c>
      <c r="C45" t="s">
        <v>1351</v>
      </c>
      <c r="D45" t="s">
        <v>979</v>
      </c>
      <c r="E45" t="s">
        <v>211</v>
      </c>
      <c r="F45" t="s">
        <v>2491</v>
      </c>
      <c r="G45" t="s">
        <v>1356</v>
      </c>
      <c r="N45" t="s">
        <v>214</v>
      </c>
    </row>
    <row r="46" spans="1:16">
      <c r="A46" t="s">
        <v>1350</v>
      </c>
      <c r="C46" t="s">
        <v>1356</v>
      </c>
      <c r="D46" t="s">
        <v>211</v>
      </c>
      <c r="E46" t="s">
        <v>217</v>
      </c>
      <c r="G46" t="s">
        <v>1351</v>
      </c>
      <c r="N46" t="s">
        <v>213</v>
      </c>
    </row>
    <row r="47" spans="1:16">
      <c r="A47" t="s">
        <v>1350</v>
      </c>
      <c r="C47" t="s">
        <v>1351</v>
      </c>
      <c r="D47" t="s">
        <v>1228</v>
      </c>
      <c r="E47" t="s">
        <v>218</v>
      </c>
      <c r="G47" t="s">
        <v>1356</v>
      </c>
      <c r="N47" t="s">
        <v>214</v>
      </c>
    </row>
    <row r="48" spans="1:16">
      <c r="A48" t="s">
        <v>2492</v>
      </c>
      <c r="C48" t="s">
        <v>1356</v>
      </c>
      <c r="D48" t="s">
        <v>218</v>
      </c>
      <c r="E48" t="s">
        <v>212</v>
      </c>
      <c r="G48" t="s">
        <v>1351</v>
      </c>
      <c r="N48" t="s">
        <v>214</v>
      </c>
    </row>
    <row r="49" spans="1:16">
      <c r="A49" t="s">
        <v>1350</v>
      </c>
      <c r="C49" t="s">
        <v>1351</v>
      </c>
      <c r="D49" t="s">
        <v>921</v>
      </c>
      <c r="E49" t="s">
        <v>217</v>
      </c>
      <c r="G49" t="s">
        <v>1356</v>
      </c>
      <c r="N49" t="s">
        <v>214</v>
      </c>
    </row>
    <row r="50" spans="1:16">
      <c r="A50" t="s">
        <v>1350</v>
      </c>
      <c r="C50" t="s">
        <v>1356</v>
      </c>
      <c r="D50" t="s">
        <v>211</v>
      </c>
      <c r="E50" t="s">
        <v>218</v>
      </c>
      <c r="G50" t="s">
        <v>1351</v>
      </c>
      <c r="N50" t="s">
        <v>213</v>
      </c>
    </row>
    <row r="53" spans="1:16">
      <c r="A53" t="s">
        <v>219</v>
      </c>
    </row>
    <row r="55" spans="1:16">
      <c r="A55" t="s">
        <v>2493</v>
      </c>
    </row>
    <row r="56" spans="1:16">
      <c r="A56" t="s">
        <v>2488</v>
      </c>
    </row>
    <row r="57" spans="1:16">
      <c r="A57" t="s">
        <v>220</v>
      </c>
      <c r="B57" t="s">
        <v>205</v>
      </c>
      <c r="C57" t="s">
        <v>199</v>
      </c>
      <c r="D57" t="s">
        <v>206</v>
      </c>
      <c r="E57" t="s">
        <v>207</v>
      </c>
      <c r="F57" t="s">
        <v>445</v>
      </c>
      <c r="G57" t="s">
        <v>200</v>
      </c>
      <c r="N57" t="s">
        <v>208</v>
      </c>
      <c r="O57" t="s">
        <v>209</v>
      </c>
      <c r="P57" t="s">
        <v>210</v>
      </c>
    </row>
    <row r="58" spans="1:16">
      <c r="H58" t="s">
        <v>342</v>
      </c>
      <c r="I58" t="s">
        <v>213</v>
      </c>
      <c r="J58" t="s">
        <v>343</v>
      </c>
      <c r="K58" t="s">
        <v>283</v>
      </c>
      <c r="L58" t="s">
        <v>209</v>
      </c>
      <c r="M58" t="s">
        <v>330</v>
      </c>
    </row>
    <row r="59" spans="1:16">
      <c r="A59" t="s">
        <v>1350</v>
      </c>
      <c r="C59" t="s">
        <v>2494</v>
      </c>
      <c r="D59" t="s">
        <v>876</v>
      </c>
      <c r="E59" t="s">
        <v>876</v>
      </c>
      <c r="F59" t="s">
        <v>2495</v>
      </c>
      <c r="G59" t="s">
        <v>1351</v>
      </c>
      <c r="N59" t="s">
        <v>214</v>
      </c>
    </row>
    <row r="60" spans="1:16">
      <c r="A60" t="s">
        <v>1350</v>
      </c>
      <c r="C60" t="s">
        <v>1351</v>
      </c>
      <c r="D60" t="s">
        <v>211</v>
      </c>
      <c r="E60" t="s">
        <v>212</v>
      </c>
      <c r="F60" t="s">
        <v>978</v>
      </c>
      <c r="G60" t="s">
        <v>2496</v>
      </c>
      <c r="N60" t="s">
        <v>213</v>
      </c>
    </row>
    <row r="61" spans="1:16">
      <c r="A61" t="s">
        <v>1350</v>
      </c>
      <c r="C61" t="s">
        <v>2497</v>
      </c>
      <c r="D61" t="s">
        <v>218</v>
      </c>
      <c r="E61" t="s">
        <v>212</v>
      </c>
      <c r="F61" t="s">
        <v>922</v>
      </c>
      <c r="G61" t="s">
        <v>2498</v>
      </c>
      <c r="N61" t="s">
        <v>214</v>
      </c>
    </row>
    <row r="62" spans="1:16">
      <c r="A62" t="s">
        <v>1350</v>
      </c>
      <c r="C62" t="s">
        <v>2499</v>
      </c>
      <c r="D62" t="s">
        <v>1227</v>
      </c>
      <c r="E62" t="s">
        <v>216</v>
      </c>
      <c r="F62" t="s">
        <v>2500</v>
      </c>
      <c r="G62" t="s">
        <v>2501</v>
      </c>
      <c r="N62" t="s">
        <v>215</v>
      </c>
    </row>
    <row r="63" spans="1:16">
      <c r="A63" t="s">
        <v>1350</v>
      </c>
      <c r="C63" t="s">
        <v>2229</v>
      </c>
      <c r="D63" t="s">
        <v>218</v>
      </c>
      <c r="E63" t="s">
        <v>212</v>
      </c>
      <c r="F63" t="s">
        <v>2502</v>
      </c>
      <c r="G63" t="s">
        <v>2498</v>
      </c>
      <c r="N63" t="s">
        <v>214</v>
      </c>
    </row>
    <row r="64" spans="1:16">
      <c r="A64" t="s">
        <v>1350</v>
      </c>
      <c r="C64" t="s">
        <v>1351</v>
      </c>
      <c r="D64" t="s">
        <v>1234</v>
      </c>
      <c r="E64" t="s">
        <v>221</v>
      </c>
      <c r="F64" t="s">
        <v>922</v>
      </c>
      <c r="G64" t="s">
        <v>2503</v>
      </c>
      <c r="N64" t="s">
        <v>215</v>
      </c>
    </row>
    <row r="65" spans="1:14">
      <c r="A65" t="s">
        <v>1350</v>
      </c>
      <c r="C65" t="s">
        <v>2504</v>
      </c>
      <c r="D65" t="s">
        <v>876</v>
      </c>
      <c r="E65" t="s">
        <v>218</v>
      </c>
      <c r="F65" t="s">
        <v>978</v>
      </c>
      <c r="G65" t="s">
        <v>1351</v>
      </c>
      <c r="N65" t="s">
        <v>214</v>
      </c>
    </row>
    <row r="66" spans="1:14">
      <c r="A66" t="s">
        <v>1350</v>
      </c>
      <c r="C66" t="s">
        <v>1351</v>
      </c>
      <c r="D66" t="s">
        <v>1230</v>
      </c>
      <c r="E66" t="s">
        <v>921</v>
      </c>
      <c r="F66" t="s">
        <v>2505</v>
      </c>
      <c r="G66" t="s">
        <v>2506</v>
      </c>
      <c r="N66" t="s">
        <v>214</v>
      </c>
    </row>
    <row r="67" spans="1:14">
      <c r="A67" t="s">
        <v>1350</v>
      </c>
      <c r="C67" t="s">
        <v>2507</v>
      </c>
      <c r="D67" t="s">
        <v>211</v>
      </c>
      <c r="E67" t="s">
        <v>217</v>
      </c>
      <c r="F67" t="s">
        <v>2508</v>
      </c>
      <c r="G67" t="s">
        <v>2498</v>
      </c>
      <c r="N67" t="s">
        <v>213</v>
      </c>
    </row>
    <row r="68" spans="1:14">
      <c r="A68" t="s">
        <v>2492</v>
      </c>
      <c r="C68" t="s">
        <v>2509</v>
      </c>
      <c r="D68" t="s">
        <v>706</v>
      </c>
      <c r="E68" t="s">
        <v>218</v>
      </c>
      <c r="F68" t="s">
        <v>1231</v>
      </c>
      <c r="G68" t="s">
        <v>1351</v>
      </c>
      <c r="N68" t="s">
        <v>214</v>
      </c>
    </row>
    <row r="69" spans="1:14">
      <c r="A69" t="s">
        <v>1350</v>
      </c>
      <c r="C69" t="s">
        <v>1351</v>
      </c>
      <c r="D69" t="s">
        <v>216</v>
      </c>
      <c r="E69" t="s">
        <v>218</v>
      </c>
      <c r="F69" t="s">
        <v>2510</v>
      </c>
      <c r="G69" t="s">
        <v>2511</v>
      </c>
      <c r="N69" t="s">
        <v>215</v>
      </c>
    </row>
    <row r="70" spans="1:14">
      <c r="A70" t="s">
        <v>1350</v>
      </c>
      <c r="C70" t="s">
        <v>2512</v>
      </c>
      <c r="D70" t="s">
        <v>218</v>
      </c>
      <c r="E70" t="s">
        <v>212</v>
      </c>
      <c r="F70" t="s">
        <v>2513</v>
      </c>
      <c r="G70" t="s">
        <v>1351</v>
      </c>
      <c r="N70" t="s">
        <v>214</v>
      </c>
    </row>
    <row r="71" spans="1:14">
      <c r="A71" t="s">
        <v>1350</v>
      </c>
      <c r="C71" t="s">
        <v>2514</v>
      </c>
      <c r="D71" t="s">
        <v>2515</v>
      </c>
      <c r="E71" t="s">
        <v>920</v>
      </c>
      <c r="F71" t="s">
        <v>922</v>
      </c>
      <c r="G71" t="s">
        <v>2498</v>
      </c>
      <c r="N71" t="s">
        <v>214</v>
      </c>
    </row>
    <row r="72" spans="1:14">
      <c r="A72" t="s">
        <v>1350</v>
      </c>
      <c r="C72" t="s">
        <v>1351</v>
      </c>
      <c r="D72" t="s">
        <v>216</v>
      </c>
      <c r="E72" t="s">
        <v>212</v>
      </c>
      <c r="F72" t="s">
        <v>2516</v>
      </c>
      <c r="G72" t="s">
        <v>2517</v>
      </c>
      <c r="N72" t="s">
        <v>215</v>
      </c>
    </row>
    <row r="73" spans="1:14">
      <c r="A73" t="s">
        <v>1350</v>
      </c>
      <c r="C73" t="s">
        <v>2227</v>
      </c>
      <c r="D73" t="s">
        <v>1227</v>
      </c>
      <c r="E73" t="s">
        <v>706</v>
      </c>
      <c r="F73" t="s">
        <v>2518</v>
      </c>
      <c r="G73" t="s">
        <v>1351</v>
      </c>
      <c r="N73" t="s">
        <v>214</v>
      </c>
    </row>
    <row r="74" spans="1:14">
      <c r="A74" t="s">
        <v>1350</v>
      </c>
      <c r="C74" t="s">
        <v>1351</v>
      </c>
      <c r="D74" t="s">
        <v>982</v>
      </c>
      <c r="E74" t="s">
        <v>979</v>
      </c>
      <c r="F74" t="s">
        <v>2519</v>
      </c>
      <c r="G74" t="s">
        <v>2520</v>
      </c>
      <c r="N74" t="s">
        <v>214</v>
      </c>
    </row>
    <row r="75" spans="1:14">
      <c r="A75" t="s">
        <v>1350</v>
      </c>
      <c r="C75" t="s">
        <v>2521</v>
      </c>
      <c r="D75" t="s">
        <v>221</v>
      </c>
      <c r="E75" t="s">
        <v>212</v>
      </c>
      <c r="F75" t="s">
        <v>2522</v>
      </c>
      <c r="G75" t="s">
        <v>1351</v>
      </c>
      <c r="N75" t="s">
        <v>215</v>
      </c>
    </row>
    <row r="76" spans="1:14">
      <c r="A76" t="s">
        <v>1350</v>
      </c>
      <c r="C76" t="s">
        <v>1351</v>
      </c>
      <c r="D76" t="s">
        <v>216</v>
      </c>
      <c r="E76" t="s">
        <v>218</v>
      </c>
      <c r="F76" t="s">
        <v>2523</v>
      </c>
      <c r="G76" t="s">
        <v>2524</v>
      </c>
      <c r="N76" t="s">
        <v>215</v>
      </c>
    </row>
    <row r="77" spans="1:14">
      <c r="A77" t="s">
        <v>1350</v>
      </c>
      <c r="C77" t="s">
        <v>1351</v>
      </c>
      <c r="D77" t="s">
        <v>216</v>
      </c>
      <c r="E77" t="s">
        <v>218</v>
      </c>
      <c r="F77" t="s">
        <v>2525</v>
      </c>
      <c r="G77" t="s">
        <v>2509</v>
      </c>
      <c r="N77" t="s">
        <v>215</v>
      </c>
    </row>
    <row r="78" spans="1:14">
      <c r="A78" t="s">
        <v>1350</v>
      </c>
      <c r="C78" t="s">
        <v>1356</v>
      </c>
      <c r="D78" t="s">
        <v>877</v>
      </c>
      <c r="E78" t="s">
        <v>706</v>
      </c>
      <c r="F78" t="s">
        <v>2489</v>
      </c>
      <c r="G78" t="s">
        <v>1351</v>
      </c>
      <c r="N78" t="s">
        <v>214</v>
      </c>
    </row>
    <row r="79" spans="1:14">
      <c r="A79" t="s">
        <v>2526</v>
      </c>
    </row>
    <row r="80" spans="1:14">
      <c r="A80" t="s">
        <v>2527</v>
      </c>
    </row>
    <row r="81" spans="1:16">
      <c r="A81" t="s">
        <v>2528</v>
      </c>
    </row>
    <row r="82" spans="1:16">
      <c r="A82" t="s">
        <v>220</v>
      </c>
      <c r="B82" t="s">
        <v>205</v>
      </c>
      <c r="C82" t="s">
        <v>199</v>
      </c>
      <c r="D82" t="s">
        <v>206</v>
      </c>
      <c r="E82" t="s">
        <v>207</v>
      </c>
      <c r="F82" t="s">
        <v>445</v>
      </c>
      <c r="G82" t="s">
        <v>200</v>
      </c>
      <c r="N82" t="s">
        <v>208</v>
      </c>
      <c r="O82" t="s">
        <v>209</v>
      </c>
      <c r="P82" t="s">
        <v>210</v>
      </c>
    </row>
    <row r="83" spans="1:16">
      <c r="H83" t="s">
        <v>342</v>
      </c>
      <c r="I83" t="s">
        <v>213</v>
      </c>
      <c r="J83" t="s">
        <v>343</v>
      </c>
      <c r="K83" t="s">
        <v>283</v>
      </c>
      <c r="L83" t="s">
        <v>209</v>
      </c>
      <c r="M83" t="s">
        <v>330</v>
      </c>
    </row>
    <row r="84" spans="1:16">
      <c r="A84" t="s">
        <v>1350</v>
      </c>
      <c r="C84" t="s">
        <v>2524</v>
      </c>
      <c r="D84" t="s">
        <v>921</v>
      </c>
      <c r="E84" t="s">
        <v>212</v>
      </c>
      <c r="F84" t="s">
        <v>217</v>
      </c>
      <c r="G84" t="s">
        <v>1356</v>
      </c>
      <c r="N84" t="s">
        <v>215</v>
      </c>
    </row>
    <row r="85" spans="1:16">
      <c r="A85" t="s">
        <v>1350</v>
      </c>
      <c r="C85" t="s">
        <v>1356</v>
      </c>
      <c r="D85" t="s">
        <v>218</v>
      </c>
      <c r="E85" t="s">
        <v>218</v>
      </c>
      <c r="F85" t="s">
        <v>2529</v>
      </c>
      <c r="G85" t="s">
        <v>2530</v>
      </c>
      <c r="N85" t="s">
        <v>215</v>
      </c>
    </row>
    <row r="86" spans="1:16">
      <c r="A86" t="s">
        <v>1350</v>
      </c>
      <c r="C86" t="s">
        <v>2531</v>
      </c>
      <c r="D86" t="s">
        <v>921</v>
      </c>
      <c r="E86" t="s">
        <v>921</v>
      </c>
      <c r="F86" t="s">
        <v>2532</v>
      </c>
      <c r="G86" t="s">
        <v>1356</v>
      </c>
      <c r="N86" t="s">
        <v>215</v>
      </c>
    </row>
    <row r="87" spans="1:16">
      <c r="A87" t="s">
        <v>2492</v>
      </c>
      <c r="C87" t="s">
        <v>1356</v>
      </c>
      <c r="D87" t="s">
        <v>216</v>
      </c>
      <c r="E87" t="s">
        <v>876</v>
      </c>
      <c r="F87" t="s">
        <v>875</v>
      </c>
      <c r="G87" t="s">
        <v>2533</v>
      </c>
      <c r="N87" t="s">
        <v>215</v>
      </c>
    </row>
    <row r="88" spans="1:16">
      <c r="A88" t="s">
        <v>1350</v>
      </c>
      <c r="C88" t="s">
        <v>1356</v>
      </c>
      <c r="D88" t="s">
        <v>876</v>
      </c>
      <c r="E88" t="s">
        <v>876</v>
      </c>
      <c r="F88" t="s">
        <v>980</v>
      </c>
      <c r="G88" t="s">
        <v>2227</v>
      </c>
      <c r="N88" t="s">
        <v>215</v>
      </c>
    </row>
    <row r="89" spans="1:16">
      <c r="A89" t="s">
        <v>1350</v>
      </c>
      <c r="C89" t="s">
        <v>2520</v>
      </c>
      <c r="D89" t="s">
        <v>216</v>
      </c>
      <c r="E89" t="s">
        <v>218</v>
      </c>
      <c r="F89" t="s">
        <v>2534</v>
      </c>
      <c r="G89" t="s">
        <v>1356</v>
      </c>
      <c r="N89" t="s">
        <v>214</v>
      </c>
    </row>
    <row r="90" spans="1:16">
      <c r="A90" t="s">
        <v>2492</v>
      </c>
      <c r="C90" t="s">
        <v>1356</v>
      </c>
      <c r="D90" t="s">
        <v>978</v>
      </c>
      <c r="E90" t="s">
        <v>876</v>
      </c>
      <c r="F90" t="s">
        <v>2510</v>
      </c>
      <c r="G90" t="s">
        <v>2494</v>
      </c>
      <c r="N90" t="s">
        <v>215</v>
      </c>
    </row>
    <row r="91" spans="1:16">
      <c r="A91" t="s">
        <v>1350</v>
      </c>
      <c r="C91" t="s">
        <v>1356</v>
      </c>
      <c r="D91" t="s">
        <v>706</v>
      </c>
      <c r="E91" t="s">
        <v>876</v>
      </c>
      <c r="F91" t="s">
        <v>2535</v>
      </c>
      <c r="G91" t="s">
        <v>2536</v>
      </c>
      <c r="N91" t="s">
        <v>215</v>
      </c>
    </row>
    <row r="92" spans="1:16">
      <c r="A92" t="s">
        <v>2537</v>
      </c>
      <c r="C92" t="s">
        <v>2538</v>
      </c>
      <c r="D92" t="s">
        <v>211</v>
      </c>
      <c r="E92" t="s">
        <v>211</v>
      </c>
      <c r="F92" t="s">
        <v>2539</v>
      </c>
      <c r="G92" t="s">
        <v>2229</v>
      </c>
      <c r="N92" t="s">
        <v>213</v>
      </c>
    </row>
    <row r="93" spans="1:16">
      <c r="A93" t="s">
        <v>1350</v>
      </c>
      <c r="C93" t="s">
        <v>1356</v>
      </c>
      <c r="D93" t="s">
        <v>218</v>
      </c>
      <c r="E93" t="s">
        <v>218</v>
      </c>
      <c r="F93" t="s">
        <v>2540</v>
      </c>
      <c r="G93" t="s">
        <v>2497</v>
      </c>
      <c r="N93" t="s">
        <v>215</v>
      </c>
    </row>
    <row r="94" spans="1:16">
      <c r="A94" t="s">
        <v>1350</v>
      </c>
      <c r="C94" t="s">
        <v>2514</v>
      </c>
      <c r="D94" t="s">
        <v>1228</v>
      </c>
      <c r="E94" t="s">
        <v>211</v>
      </c>
      <c r="F94" t="s">
        <v>1234</v>
      </c>
      <c r="G94" t="s">
        <v>1356</v>
      </c>
      <c r="N94" t="s">
        <v>215</v>
      </c>
    </row>
    <row r="95" spans="1:16">
      <c r="A95" t="s">
        <v>1235</v>
      </c>
      <c r="C95" t="s">
        <v>1356</v>
      </c>
      <c r="D95" t="s">
        <v>876</v>
      </c>
      <c r="E95" t="s">
        <v>212</v>
      </c>
      <c r="F95" t="s">
        <v>983</v>
      </c>
      <c r="G95" t="s">
        <v>2541</v>
      </c>
      <c r="N95" t="s">
        <v>215</v>
      </c>
    </row>
    <row r="96" spans="1:16">
      <c r="A96" t="s">
        <v>1350</v>
      </c>
      <c r="C96" t="s">
        <v>1356</v>
      </c>
      <c r="D96" t="s">
        <v>920</v>
      </c>
      <c r="E96" t="s">
        <v>876</v>
      </c>
      <c r="F96" t="s">
        <v>2495</v>
      </c>
      <c r="G96" t="s">
        <v>2494</v>
      </c>
      <c r="N96" t="s">
        <v>215</v>
      </c>
    </row>
    <row r="97" spans="1:16">
      <c r="A97" t="s">
        <v>1350</v>
      </c>
      <c r="C97" t="s">
        <v>2501</v>
      </c>
      <c r="D97" t="s">
        <v>920</v>
      </c>
      <c r="E97" t="s">
        <v>706</v>
      </c>
      <c r="F97" t="s">
        <v>1229</v>
      </c>
      <c r="G97" t="s">
        <v>1356</v>
      </c>
      <c r="N97" t="s">
        <v>214</v>
      </c>
    </row>
    <row r="98" spans="1:16">
      <c r="A98" t="s">
        <v>1235</v>
      </c>
      <c r="C98" t="s">
        <v>2542</v>
      </c>
      <c r="D98" t="s">
        <v>1228</v>
      </c>
      <c r="E98" t="s">
        <v>211</v>
      </c>
      <c r="F98" t="s">
        <v>852</v>
      </c>
      <c r="G98" t="s">
        <v>1356</v>
      </c>
      <c r="N98" t="s">
        <v>215</v>
      </c>
    </row>
    <row r="99" spans="1:16">
      <c r="A99" t="s">
        <v>1350</v>
      </c>
      <c r="C99" t="s">
        <v>1356</v>
      </c>
      <c r="D99" t="s">
        <v>706</v>
      </c>
      <c r="E99" t="s">
        <v>218</v>
      </c>
      <c r="F99" t="s">
        <v>1227</v>
      </c>
      <c r="G99" t="s">
        <v>2507</v>
      </c>
      <c r="N99" t="s">
        <v>215</v>
      </c>
    </row>
    <row r="100" spans="1:16">
      <c r="A100" t="s">
        <v>1350</v>
      </c>
      <c r="C100" t="s">
        <v>2512</v>
      </c>
      <c r="D100" t="s">
        <v>221</v>
      </c>
      <c r="E100" t="s">
        <v>212</v>
      </c>
      <c r="F100" t="s">
        <v>2516</v>
      </c>
      <c r="G100" t="s">
        <v>1356</v>
      </c>
      <c r="N100" t="s">
        <v>215</v>
      </c>
    </row>
    <row r="101" spans="1:16">
      <c r="A101" t="s">
        <v>1235</v>
      </c>
      <c r="C101" t="s">
        <v>1356</v>
      </c>
      <c r="D101" t="s">
        <v>211</v>
      </c>
      <c r="E101" t="s">
        <v>218</v>
      </c>
      <c r="F101" t="s">
        <v>2516</v>
      </c>
      <c r="G101" t="s">
        <v>2543</v>
      </c>
      <c r="N101" t="s">
        <v>213</v>
      </c>
    </row>
    <row r="102" spans="1:16">
      <c r="A102" t="s">
        <v>1350</v>
      </c>
      <c r="C102" t="s">
        <v>1356</v>
      </c>
      <c r="D102" t="s">
        <v>216</v>
      </c>
      <c r="E102" t="s">
        <v>212</v>
      </c>
      <c r="F102" t="s">
        <v>2510</v>
      </c>
      <c r="G102" t="s">
        <v>2506</v>
      </c>
      <c r="N102" t="s">
        <v>215</v>
      </c>
    </row>
    <row r="103" spans="1:16">
      <c r="A103" t="s">
        <v>1350</v>
      </c>
      <c r="C103" t="s">
        <v>1356</v>
      </c>
      <c r="D103" t="s">
        <v>1227</v>
      </c>
      <c r="E103" t="s">
        <v>876</v>
      </c>
      <c r="F103" t="s">
        <v>2544</v>
      </c>
      <c r="G103" t="s">
        <v>2509</v>
      </c>
      <c r="N103" t="s">
        <v>215</v>
      </c>
    </row>
    <row r="104" spans="1:16">
      <c r="A104" t="s">
        <v>2545</v>
      </c>
    </row>
    <row r="106" spans="1:16">
      <c r="A106" t="s">
        <v>446</v>
      </c>
    </row>
    <row r="107" spans="1:16">
      <c r="A107" t="s">
        <v>447</v>
      </c>
    </row>
    <row r="109" spans="1:16">
      <c r="A109" t="s">
        <v>441</v>
      </c>
      <c r="B109" t="s">
        <v>194</v>
      </c>
      <c r="C109" t="s">
        <v>195</v>
      </c>
      <c r="D109" t="s">
        <v>448</v>
      </c>
      <c r="E109" t="s">
        <v>411</v>
      </c>
      <c r="F109" t="s">
        <v>449</v>
      </c>
      <c r="G109" t="s">
        <v>450</v>
      </c>
      <c r="H109" t="s">
        <v>451</v>
      </c>
      <c r="I109" t="s">
        <v>452</v>
      </c>
      <c r="J109" t="s">
        <v>194</v>
      </c>
      <c r="K109" t="s">
        <v>195</v>
      </c>
      <c r="L109" t="s">
        <v>448</v>
      </c>
      <c r="M109" t="s">
        <v>411</v>
      </c>
      <c r="N109" t="s">
        <v>449</v>
      </c>
      <c r="O109" t="s">
        <v>450</v>
      </c>
      <c r="P109" t="s">
        <v>451</v>
      </c>
    </row>
    <row r="110" spans="1:16">
      <c r="A110" t="s">
        <v>1351</v>
      </c>
      <c r="I110" t="s">
        <v>199</v>
      </c>
    </row>
    <row r="111" spans="1:16">
      <c r="A111" t="s">
        <v>1356</v>
      </c>
      <c r="I111" t="s">
        <v>200</v>
      </c>
    </row>
    <row r="113" spans="1:15">
      <c r="A113" t="s">
        <v>222</v>
      </c>
    </row>
    <row r="115" spans="1:15">
      <c r="A115" t="s">
        <v>2546</v>
      </c>
      <c r="I115" t="s">
        <v>2547</v>
      </c>
    </row>
    <row r="116" spans="1:15">
      <c r="B116" t="s">
        <v>190</v>
      </c>
      <c r="C116" t="s">
        <v>191</v>
      </c>
      <c r="D116" t="s">
        <v>192</v>
      </c>
      <c r="E116" t="s">
        <v>193</v>
      </c>
      <c r="F116" t="s">
        <v>197</v>
      </c>
      <c r="G116" t="s">
        <v>223</v>
      </c>
      <c r="J116" t="s">
        <v>190</v>
      </c>
      <c r="K116" t="s">
        <v>191</v>
      </c>
      <c r="L116" t="s">
        <v>192</v>
      </c>
      <c r="M116" t="s">
        <v>193</v>
      </c>
      <c r="N116" t="s">
        <v>197</v>
      </c>
      <c r="O116" t="s">
        <v>223</v>
      </c>
    </row>
    <row r="117" spans="1:15">
      <c r="A117" t="s">
        <v>198</v>
      </c>
      <c r="B117">
        <v>23</v>
      </c>
      <c r="C117">
        <v>10</v>
      </c>
      <c r="D117">
        <v>2</v>
      </c>
      <c r="E117">
        <v>11</v>
      </c>
      <c r="F117">
        <v>11</v>
      </c>
      <c r="G117" t="s">
        <v>704</v>
      </c>
      <c r="I117" t="s">
        <v>198</v>
      </c>
      <c r="J117">
        <v>23</v>
      </c>
      <c r="K117">
        <v>14</v>
      </c>
      <c r="L117">
        <v>3</v>
      </c>
      <c r="M117">
        <v>6</v>
      </c>
      <c r="N117">
        <v>2</v>
      </c>
      <c r="O117" t="s">
        <v>704</v>
      </c>
    </row>
    <row r="118" spans="1:15">
      <c r="A118" t="s">
        <v>199</v>
      </c>
      <c r="B118">
        <v>11</v>
      </c>
      <c r="C118">
        <v>7</v>
      </c>
      <c r="D118">
        <v>1</v>
      </c>
      <c r="E118">
        <v>3</v>
      </c>
      <c r="F118">
        <v>5</v>
      </c>
      <c r="G118" t="s">
        <v>704</v>
      </c>
      <c r="I118" t="s">
        <v>199</v>
      </c>
      <c r="J118">
        <v>12</v>
      </c>
      <c r="K118">
        <v>9</v>
      </c>
      <c r="L118">
        <v>2</v>
      </c>
      <c r="M118">
        <v>1</v>
      </c>
      <c r="N118">
        <v>1</v>
      </c>
      <c r="O118" t="s">
        <v>704</v>
      </c>
    </row>
    <row r="119" spans="1:15">
      <c r="A119" t="s">
        <v>200</v>
      </c>
      <c r="B119">
        <v>12</v>
      </c>
      <c r="C119">
        <v>3</v>
      </c>
      <c r="D119">
        <v>1</v>
      </c>
      <c r="E119">
        <v>8</v>
      </c>
      <c r="F119">
        <v>19</v>
      </c>
      <c r="G119" t="s">
        <v>704</v>
      </c>
      <c r="I119" t="s">
        <v>200</v>
      </c>
      <c r="J119">
        <v>11</v>
      </c>
      <c r="K119">
        <v>5</v>
      </c>
      <c r="L119">
        <v>1</v>
      </c>
      <c r="M119">
        <v>5</v>
      </c>
      <c r="N119">
        <v>11</v>
      </c>
      <c r="O119" t="s">
        <v>704</v>
      </c>
    </row>
    <row r="121" spans="1:15">
      <c r="A121" t="s">
        <v>405</v>
      </c>
    </row>
    <row r="123" spans="1:15">
      <c r="A123" t="s">
        <v>1351</v>
      </c>
      <c r="F123" t="s">
        <v>1356</v>
      </c>
    </row>
    <row r="124" spans="1:15">
      <c r="A124" t="s">
        <v>204</v>
      </c>
      <c r="B124" t="s">
        <v>205</v>
      </c>
      <c r="C124" t="s">
        <v>224</v>
      </c>
      <c r="D124" t="s">
        <v>225</v>
      </c>
      <c r="E124" t="s">
        <v>226</v>
      </c>
      <c r="F124" t="s">
        <v>204</v>
      </c>
      <c r="G124" t="s">
        <v>205</v>
      </c>
      <c r="H124" t="s">
        <v>224</v>
      </c>
      <c r="I124" t="s">
        <v>225</v>
      </c>
      <c r="J124" t="s">
        <v>226</v>
      </c>
    </row>
    <row r="125" spans="1:15">
      <c r="A125" t="s">
        <v>1350</v>
      </c>
      <c r="C125" t="s">
        <v>283</v>
      </c>
      <c r="D125" t="s">
        <v>1356</v>
      </c>
      <c r="E125" t="s">
        <v>702</v>
      </c>
      <c r="F125" t="s">
        <v>1350</v>
      </c>
      <c r="H125" t="s">
        <v>330</v>
      </c>
      <c r="I125" t="s">
        <v>1351</v>
      </c>
      <c r="J125" t="s">
        <v>702</v>
      </c>
    </row>
    <row r="126" spans="1:15">
      <c r="A126" t="s">
        <v>1350</v>
      </c>
      <c r="C126" t="s">
        <v>330</v>
      </c>
      <c r="D126" t="s">
        <v>2509</v>
      </c>
      <c r="E126" t="s">
        <v>2548</v>
      </c>
      <c r="F126" t="s">
        <v>1350</v>
      </c>
      <c r="H126" t="s">
        <v>283</v>
      </c>
      <c r="I126" t="s">
        <v>2517</v>
      </c>
      <c r="J126" t="s">
        <v>2550</v>
      </c>
    </row>
    <row r="127" spans="1:15">
      <c r="A127" t="s">
        <v>1350</v>
      </c>
      <c r="C127" t="s">
        <v>330</v>
      </c>
      <c r="D127" t="s">
        <v>2524</v>
      </c>
      <c r="E127" t="s">
        <v>2549</v>
      </c>
      <c r="F127" t="s">
        <v>1235</v>
      </c>
      <c r="H127" t="s">
        <v>330</v>
      </c>
      <c r="I127" t="s">
        <v>2551</v>
      </c>
      <c r="J127" t="s">
        <v>2552</v>
      </c>
    </row>
    <row r="129" spans="1:58">
      <c r="A129" t="s">
        <v>227</v>
      </c>
    </row>
    <row r="131" spans="1:58">
      <c r="A131" t="s">
        <v>1351</v>
      </c>
      <c r="C131" t="s">
        <v>1356</v>
      </c>
    </row>
    <row r="132" spans="1:58">
      <c r="A132" t="s">
        <v>228</v>
      </c>
      <c r="B132" t="s">
        <v>2553</v>
      </c>
      <c r="C132" t="s">
        <v>228</v>
      </c>
      <c r="D132" t="s">
        <v>2564</v>
      </c>
      <c r="BE132" t="s">
        <v>191</v>
      </c>
      <c r="BF132" t="s">
        <v>198</v>
      </c>
    </row>
    <row r="133" spans="1:58">
      <c r="B133" t="s">
        <v>2554</v>
      </c>
      <c r="D133" t="s">
        <v>2565</v>
      </c>
      <c r="BE133" t="s">
        <v>192</v>
      </c>
    </row>
    <row r="134" spans="1:58">
      <c r="B134" t="s">
        <v>2555</v>
      </c>
      <c r="D134" t="s">
        <v>2566</v>
      </c>
      <c r="BE134" t="s">
        <v>193</v>
      </c>
    </row>
    <row r="135" spans="1:58">
      <c r="B135" t="s">
        <v>2556</v>
      </c>
      <c r="D135" t="s">
        <v>2567</v>
      </c>
      <c r="BE135" t="s">
        <v>191</v>
      </c>
      <c r="BF135" t="s">
        <v>200</v>
      </c>
    </row>
    <row r="136" spans="1:58">
      <c r="B136" t="s">
        <v>2557</v>
      </c>
      <c r="D136" t="s">
        <v>2568</v>
      </c>
      <c r="BE136" t="s">
        <v>192</v>
      </c>
    </row>
    <row r="137" spans="1:58">
      <c r="B137" t="s">
        <v>2558</v>
      </c>
      <c r="D137" t="s">
        <v>2569</v>
      </c>
      <c r="BE137" t="s">
        <v>193</v>
      </c>
    </row>
    <row r="138" spans="1:58">
      <c r="B138" t="s">
        <v>2559</v>
      </c>
      <c r="D138" t="s">
        <v>2570</v>
      </c>
    </row>
    <row r="139" spans="1:58">
      <c r="B139" t="s">
        <v>2560</v>
      </c>
      <c r="D139" t="s">
        <v>2571</v>
      </c>
      <c r="BE139" t="s">
        <v>409</v>
      </c>
      <c r="BF139" t="s">
        <v>198</v>
      </c>
    </row>
    <row r="140" spans="1:58">
      <c r="B140" t="s">
        <v>2561</v>
      </c>
      <c r="D140" t="s">
        <v>2572</v>
      </c>
      <c r="BE140" t="s">
        <v>410</v>
      </c>
    </row>
    <row r="141" spans="1:58">
      <c r="B141" t="s">
        <v>2562</v>
      </c>
      <c r="D141" t="s">
        <v>2573</v>
      </c>
      <c r="BE141" t="s">
        <v>411</v>
      </c>
    </row>
    <row r="142" spans="1:58">
      <c r="B142" t="s">
        <v>2563</v>
      </c>
      <c r="D142" t="s">
        <v>2574</v>
      </c>
      <c r="BE142" t="s">
        <v>412</v>
      </c>
    </row>
    <row r="143" spans="1:58">
      <c r="A143" t="s">
        <v>229</v>
      </c>
      <c r="B143" t="s">
        <v>2575</v>
      </c>
      <c r="C143" t="s">
        <v>229</v>
      </c>
      <c r="D143" t="s">
        <v>2584</v>
      </c>
      <c r="BE143" t="s">
        <v>409</v>
      </c>
      <c r="BF143" t="s">
        <v>200</v>
      </c>
    </row>
    <row r="144" spans="1:58">
      <c r="B144" t="s">
        <v>2576</v>
      </c>
      <c r="D144" t="s">
        <v>2585</v>
      </c>
      <c r="BE144" t="s">
        <v>410</v>
      </c>
    </row>
    <row r="145" spans="1:58">
      <c r="B145" t="s">
        <v>2577</v>
      </c>
      <c r="D145" t="s">
        <v>2586</v>
      </c>
      <c r="BD145" t="s">
        <v>506</v>
      </c>
      <c r="BE145" t="s">
        <v>411</v>
      </c>
    </row>
    <row r="146" spans="1:58">
      <c r="B146" t="s">
        <v>2578</v>
      </c>
      <c r="D146" t="s">
        <v>2587</v>
      </c>
      <c r="BD146" s="77">
        <v>0</v>
      </c>
      <c r="BE146" t="s">
        <v>412</v>
      </c>
    </row>
    <row r="147" spans="1:58">
      <c r="B147" t="s">
        <v>2579</v>
      </c>
      <c r="D147" t="s">
        <v>2588</v>
      </c>
      <c r="BE147" t="s">
        <v>409</v>
      </c>
      <c r="BF147" t="s">
        <v>201</v>
      </c>
    </row>
    <row r="148" spans="1:58">
      <c r="B148" t="s">
        <v>2580</v>
      </c>
      <c r="D148" t="s">
        <v>2589</v>
      </c>
      <c r="BE148" t="s">
        <v>410</v>
      </c>
    </row>
    <row r="149" spans="1:58">
      <c r="B149" t="s">
        <v>2581</v>
      </c>
      <c r="D149" t="s">
        <v>2590</v>
      </c>
      <c r="BD149" t="s">
        <v>507</v>
      </c>
      <c r="BE149" t="s">
        <v>411</v>
      </c>
    </row>
    <row r="150" spans="1:58">
      <c r="B150" t="s">
        <v>2582</v>
      </c>
      <c r="D150" t="s">
        <v>2591</v>
      </c>
      <c r="BD150" s="77">
        <v>0</v>
      </c>
      <c r="BE150" t="s">
        <v>412</v>
      </c>
    </row>
    <row r="151" spans="1:58">
      <c r="B151" t="s">
        <v>2583</v>
      </c>
      <c r="D151" t="s">
        <v>2592</v>
      </c>
    </row>
    <row r="152" spans="1:58">
      <c r="D152" t="s">
        <v>2593</v>
      </c>
      <c r="BE152" t="s">
        <v>414</v>
      </c>
    </row>
    <row r="153" spans="1:58">
      <c r="BE153" t="s">
        <v>415</v>
      </c>
    </row>
    <row r="154" spans="1:58">
      <c r="A154" t="s">
        <v>230</v>
      </c>
      <c r="BE154" t="s">
        <v>192</v>
      </c>
    </row>
    <row r="155" spans="1:58">
      <c r="BE155" t="s">
        <v>416</v>
      </c>
    </row>
    <row r="156" spans="1:58">
      <c r="BE156" t="s">
        <v>417</v>
      </c>
    </row>
    <row r="157" spans="1:58">
      <c r="A157" t="s">
        <v>407</v>
      </c>
      <c r="E157" t="s">
        <v>434</v>
      </c>
    </row>
    <row r="158" spans="1:58">
      <c r="A158" t="s">
        <v>198</v>
      </c>
      <c r="B158" t="s">
        <v>191</v>
      </c>
      <c r="D158" t="s">
        <v>2594</v>
      </c>
      <c r="E158" t="s">
        <v>2614</v>
      </c>
      <c r="G158" t="s">
        <v>191</v>
      </c>
      <c r="H158" t="s">
        <v>198</v>
      </c>
      <c r="BE158" t="s">
        <v>419</v>
      </c>
      <c r="BF158" t="s">
        <v>198</v>
      </c>
    </row>
    <row r="159" spans="1:58">
      <c r="B159" t="s">
        <v>192</v>
      </c>
      <c r="D159" t="s">
        <v>2595</v>
      </c>
      <c r="E159" t="s">
        <v>2615</v>
      </c>
      <c r="G159" t="s">
        <v>192</v>
      </c>
      <c r="BE159" t="s">
        <v>420</v>
      </c>
    </row>
    <row r="160" spans="1:58">
      <c r="B160" t="s">
        <v>193</v>
      </c>
      <c r="D160" t="s">
        <v>2596</v>
      </c>
      <c r="E160" t="s">
        <v>2616</v>
      </c>
      <c r="G160" t="s">
        <v>193</v>
      </c>
      <c r="BE160" t="s">
        <v>421</v>
      </c>
    </row>
    <row r="161" spans="1:58">
      <c r="A161" t="s">
        <v>199</v>
      </c>
      <c r="B161" t="s">
        <v>191</v>
      </c>
      <c r="D161" t="s">
        <v>2597</v>
      </c>
      <c r="E161" t="s">
        <v>2617</v>
      </c>
      <c r="G161" t="s">
        <v>191</v>
      </c>
      <c r="H161" t="s">
        <v>200</v>
      </c>
      <c r="BE161" t="s">
        <v>419</v>
      </c>
      <c r="BF161" t="s">
        <v>200</v>
      </c>
    </row>
    <row r="162" spans="1:58">
      <c r="B162" t="s">
        <v>192</v>
      </c>
      <c r="D162" t="s">
        <v>2598</v>
      </c>
      <c r="E162" t="s">
        <v>2615</v>
      </c>
      <c r="G162" t="s">
        <v>192</v>
      </c>
      <c r="BE162" t="s">
        <v>420</v>
      </c>
    </row>
    <row r="163" spans="1:58">
      <c r="B163" t="s">
        <v>193</v>
      </c>
      <c r="D163" t="s">
        <v>2598</v>
      </c>
      <c r="E163" t="s">
        <v>2618</v>
      </c>
      <c r="G163" t="s">
        <v>193</v>
      </c>
      <c r="BE163" t="s">
        <v>421</v>
      </c>
    </row>
    <row r="164" spans="1:58">
      <c r="A164" t="s">
        <v>408</v>
      </c>
      <c r="E164" t="s">
        <v>435</v>
      </c>
    </row>
    <row r="165" spans="1:58">
      <c r="A165" t="s">
        <v>198</v>
      </c>
      <c r="B165" t="s">
        <v>409</v>
      </c>
      <c r="D165" t="s">
        <v>2599</v>
      </c>
      <c r="E165" t="s">
        <v>2619</v>
      </c>
      <c r="G165" t="s">
        <v>409</v>
      </c>
      <c r="H165" t="s">
        <v>198</v>
      </c>
      <c r="BE165" t="s">
        <v>423</v>
      </c>
      <c r="BF165" t="s">
        <v>198</v>
      </c>
    </row>
    <row r="166" spans="1:58">
      <c r="B166" t="s">
        <v>410</v>
      </c>
      <c r="D166" t="s">
        <v>2600</v>
      </c>
      <c r="E166" t="s">
        <v>2613</v>
      </c>
      <c r="G166" t="s">
        <v>410</v>
      </c>
      <c r="BE166" t="s">
        <v>424</v>
      </c>
    </row>
    <row r="167" spans="1:58">
      <c r="B167" t="s">
        <v>411</v>
      </c>
      <c r="D167" t="s">
        <v>2601</v>
      </c>
      <c r="E167" t="s">
        <v>2620</v>
      </c>
      <c r="G167" t="s">
        <v>411</v>
      </c>
      <c r="BE167" t="s">
        <v>423</v>
      </c>
      <c r="BF167" t="s">
        <v>200</v>
      </c>
    </row>
    <row r="168" spans="1:58">
      <c r="B168" t="s">
        <v>412</v>
      </c>
      <c r="D168" t="s">
        <v>2602</v>
      </c>
      <c r="E168" t="s">
        <v>2621</v>
      </c>
      <c r="G168" t="s">
        <v>412</v>
      </c>
      <c r="BE168" t="s">
        <v>424</v>
      </c>
    </row>
    <row r="169" spans="1:58">
      <c r="A169" t="s">
        <v>199</v>
      </c>
      <c r="B169" t="s">
        <v>409</v>
      </c>
      <c r="D169" t="s">
        <v>2603</v>
      </c>
      <c r="E169" t="s">
        <v>1237</v>
      </c>
      <c r="G169" t="s">
        <v>409</v>
      </c>
      <c r="H169" t="s">
        <v>200</v>
      </c>
    </row>
    <row r="170" spans="1:58">
      <c r="B170" t="s">
        <v>410</v>
      </c>
      <c r="D170" t="s">
        <v>2604</v>
      </c>
      <c r="E170" t="s">
        <v>780</v>
      </c>
      <c r="G170" t="s">
        <v>410</v>
      </c>
    </row>
    <row r="171" spans="1:58">
      <c r="B171" t="s">
        <v>411</v>
      </c>
      <c r="C171" t="s">
        <v>506</v>
      </c>
      <c r="D171" t="s">
        <v>2605</v>
      </c>
      <c r="E171" t="s">
        <v>2622</v>
      </c>
      <c r="F171" t="s">
        <v>506</v>
      </c>
      <c r="G171" t="s">
        <v>411</v>
      </c>
    </row>
    <row r="172" spans="1:58">
      <c r="B172" t="s">
        <v>412</v>
      </c>
      <c r="C172" s="77">
        <v>0</v>
      </c>
      <c r="D172" t="s">
        <v>2606</v>
      </c>
      <c r="E172" t="s">
        <v>2623</v>
      </c>
      <c r="F172" s="77">
        <v>0</v>
      </c>
      <c r="G172" t="s">
        <v>412</v>
      </c>
    </row>
    <row r="173" spans="1:58">
      <c r="A173" t="s">
        <v>201</v>
      </c>
      <c r="B173" t="s">
        <v>409</v>
      </c>
      <c r="D173" t="s">
        <v>880</v>
      </c>
      <c r="E173" t="s">
        <v>784</v>
      </c>
      <c r="G173" t="s">
        <v>409</v>
      </c>
      <c r="H173" t="s">
        <v>201</v>
      </c>
    </row>
    <row r="174" spans="1:58">
      <c r="B174" t="s">
        <v>410</v>
      </c>
      <c r="D174" t="s">
        <v>880</v>
      </c>
      <c r="E174" t="s">
        <v>783</v>
      </c>
      <c r="G174" t="s">
        <v>410</v>
      </c>
    </row>
    <row r="175" spans="1:58">
      <c r="B175" t="s">
        <v>411</v>
      </c>
      <c r="C175" t="s">
        <v>507</v>
      </c>
      <c r="D175" t="s">
        <v>923</v>
      </c>
      <c r="E175" t="s">
        <v>2624</v>
      </c>
      <c r="F175" t="s">
        <v>507</v>
      </c>
      <c r="G175" t="s">
        <v>411</v>
      </c>
    </row>
    <row r="176" spans="1:58">
      <c r="B176" t="s">
        <v>412</v>
      </c>
      <c r="C176" s="77">
        <v>0</v>
      </c>
      <c r="D176" t="s">
        <v>923</v>
      </c>
      <c r="E176" t="s">
        <v>2625</v>
      </c>
      <c r="F176" s="77">
        <v>0</v>
      </c>
      <c r="G176" t="s">
        <v>412</v>
      </c>
    </row>
    <row r="177" spans="1:8">
      <c r="A177" t="s">
        <v>413</v>
      </c>
      <c r="E177" t="s">
        <v>436</v>
      </c>
    </row>
    <row r="178" spans="1:8">
      <c r="A178" t="s">
        <v>414</v>
      </c>
      <c r="C178" t="s">
        <v>2607</v>
      </c>
      <c r="E178" t="s">
        <v>2626</v>
      </c>
      <c r="G178" t="s">
        <v>414</v>
      </c>
    </row>
    <row r="179" spans="1:8">
      <c r="A179" t="s">
        <v>415</v>
      </c>
      <c r="C179" t="s">
        <v>2608</v>
      </c>
      <c r="E179" t="s">
        <v>2627</v>
      </c>
      <c r="G179" t="s">
        <v>415</v>
      </c>
    </row>
    <row r="180" spans="1:8">
      <c r="A180" t="s">
        <v>192</v>
      </c>
      <c r="C180" t="s">
        <v>2609</v>
      </c>
      <c r="E180" t="s">
        <v>2628</v>
      </c>
      <c r="G180" t="s">
        <v>192</v>
      </c>
    </row>
    <row r="181" spans="1:8">
      <c r="A181" t="s">
        <v>416</v>
      </c>
      <c r="C181" t="s">
        <v>2610</v>
      </c>
      <c r="E181" t="s">
        <v>2629</v>
      </c>
      <c r="G181" t="s">
        <v>416</v>
      </c>
    </row>
    <row r="182" spans="1:8">
      <c r="A182" t="s">
        <v>417</v>
      </c>
      <c r="C182" t="s">
        <v>2611</v>
      </c>
      <c r="E182" t="s">
        <v>2630</v>
      </c>
      <c r="G182" t="s">
        <v>417</v>
      </c>
    </row>
    <row r="183" spans="1:8">
      <c r="A183" t="s">
        <v>418</v>
      </c>
      <c r="E183" t="s">
        <v>437</v>
      </c>
    </row>
    <row r="184" spans="1:8">
      <c r="A184" t="s">
        <v>198</v>
      </c>
      <c r="B184" t="s">
        <v>419</v>
      </c>
      <c r="D184" t="s">
        <v>879</v>
      </c>
      <c r="E184" t="s">
        <v>786</v>
      </c>
      <c r="G184" t="s">
        <v>419</v>
      </c>
      <c r="H184" t="s">
        <v>198</v>
      </c>
    </row>
    <row r="185" spans="1:8">
      <c r="B185" t="s">
        <v>420</v>
      </c>
      <c r="D185" t="s">
        <v>786</v>
      </c>
      <c r="E185" t="s">
        <v>879</v>
      </c>
      <c r="G185" t="s">
        <v>420</v>
      </c>
    </row>
    <row r="186" spans="1:8">
      <c r="B186" t="s">
        <v>421</v>
      </c>
      <c r="D186" t="s">
        <v>783</v>
      </c>
      <c r="E186" t="s">
        <v>783</v>
      </c>
      <c r="G186" t="s">
        <v>421</v>
      </c>
    </row>
    <row r="187" spans="1:8">
      <c r="A187" t="s">
        <v>199</v>
      </c>
      <c r="B187" t="s">
        <v>419</v>
      </c>
      <c r="D187" t="s">
        <v>783</v>
      </c>
      <c r="E187" t="s">
        <v>785</v>
      </c>
      <c r="G187" t="s">
        <v>419</v>
      </c>
      <c r="H187" t="s">
        <v>200</v>
      </c>
    </row>
    <row r="188" spans="1:8">
      <c r="B188" t="s">
        <v>420</v>
      </c>
      <c r="D188" t="s">
        <v>782</v>
      </c>
      <c r="E188" t="s">
        <v>787</v>
      </c>
      <c r="G188" t="s">
        <v>420</v>
      </c>
    </row>
    <row r="189" spans="1:8">
      <c r="B189" t="s">
        <v>421</v>
      </c>
      <c r="D189" t="s">
        <v>783</v>
      </c>
      <c r="E189" t="s">
        <v>781</v>
      </c>
      <c r="G189" t="s">
        <v>421</v>
      </c>
    </row>
    <row r="190" spans="1:8">
      <c r="A190" t="s">
        <v>422</v>
      </c>
      <c r="E190" t="s">
        <v>438</v>
      </c>
    </row>
    <row r="191" spans="1:8">
      <c r="A191" t="s">
        <v>198</v>
      </c>
      <c r="B191" t="s">
        <v>423</v>
      </c>
      <c r="D191" t="s">
        <v>2612</v>
      </c>
      <c r="E191" t="s">
        <v>1236</v>
      </c>
      <c r="G191" t="s">
        <v>423</v>
      </c>
      <c r="H191" t="s">
        <v>198</v>
      </c>
    </row>
    <row r="192" spans="1:8">
      <c r="B192" t="s">
        <v>424</v>
      </c>
      <c r="D192" t="s">
        <v>880</v>
      </c>
      <c r="E192" t="s">
        <v>786</v>
      </c>
      <c r="G192" t="s">
        <v>424</v>
      </c>
    </row>
    <row r="193" spans="1:8">
      <c r="A193" t="s">
        <v>199</v>
      </c>
      <c r="B193" t="s">
        <v>423</v>
      </c>
      <c r="D193" t="s">
        <v>786</v>
      </c>
      <c r="E193" t="s">
        <v>782</v>
      </c>
      <c r="G193" t="s">
        <v>423</v>
      </c>
      <c r="H193" t="s">
        <v>200</v>
      </c>
    </row>
    <row r="194" spans="1:8">
      <c r="B194" t="s">
        <v>424</v>
      </c>
      <c r="D194" t="s">
        <v>878</v>
      </c>
      <c r="E194" t="s">
        <v>788</v>
      </c>
      <c r="G194" t="s">
        <v>424</v>
      </c>
    </row>
    <row r="195" spans="1:8">
      <c r="A195" t="s">
        <v>425</v>
      </c>
      <c r="E195" t="s">
        <v>439</v>
      </c>
    </row>
    <row r="196" spans="1:8">
      <c r="A196" t="s">
        <v>198</v>
      </c>
      <c r="B196" t="s">
        <v>231</v>
      </c>
      <c r="D196" t="s">
        <v>2613</v>
      </c>
      <c r="E196" t="s">
        <v>1236</v>
      </c>
      <c r="G196" t="s">
        <v>231</v>
      </c>
      <c r="H196" t="s">
        <v>198</v>
      </c>
    </row>
    <row r="197" spans="1:8">
      <c r="B197" t="s">
        <v>232</v>
      </c>
      <c r="D197" t="s">
        <v>782</v>
      </c>
      <c r="E197" t="s">
        <v>786</v>
      </c>
      <c r="G197" t="s">
        <v>232</v>
      </c>
    </row>
    <row r="198" spans="1:8">
      <c r="A198" t="s">
        <v>199</v>
      </c>
      <c r="B198" t="s">
        <v>231</v>
      </c>
      <c r="D198" t="s">
        <v>780</v>
      </c>
      <c r="E198" t="s">
        <v>785</v>
      </c>
      <c r="G198" t="s">
        <v>231</v>
      </c>
      <c r="H198" t="s">
        <v>200</v>
      </c>
    </row>
    <row r="199" spans="1:8">
      <c r="B199" t="s">
        <v>232</v>
      </c>
      <c r="D199" t="s">
        <v>881</v>
      </c>
      <c r="E199" t="s">
        <v>787</v>
      </c>
      <c r="G199" t="s">
        <v>232</v>
      </c>
    </row>
    <row r="200" spans="1:8">
      <c r="A200" t="s">
        <v>426</v>
      </c>
      <c r="E200" t="s">
        <v>440</v>
      </c>
    </row>
    <row r="201" spans="1:8">
      <c r="A201" t="s">
        <v>198</v>
      </c>
      <c r="B201" t="s">
        <v>509</v>
      </c>
      <c r="D201" t="s">
        <v>878</v>
      </c>
      <c r="E201" t="s">
        <v>789</v>
      </c>
      <c r="G201" t="s">
        <v>509</v>
      </c>
      <c r="H201" t="s">
        <v>198</v>
      </c>
    </row>
    <row r="202" spans="1:8">
      <c r="A202" t="s">
        <v>427</v>
      </c>
      <c r="B202" t="s">
        <v>510</v>
      </c>
      <c r="D202" t="s">
        <v>782</v>
      </c>
      <c r="E202" t="s">
        <v>780</v>
      </c>
      <c r="G202" t="s">
        <v>510</v>
      </c>
      <c r="H202" t="s">
        <v>427</v>
      </c>
    </row>
    <row r="203" spans="1:8">
      <c r="B203" t="s">
        <v>428</v>
      </c>
      <c r="D203" t="s">
        <v>784</v>
      </c>
      <c r="E203" t="s">
        <v>1237</v>
      </c>
      <c r="G203" t="s">
        <v>428</v>
      </c>
    </row>
    <row r="204" spans="1:8">
      <c r="B204" t="s">
        <v>429</v>
      </c>
      <c r="D204" t="s">
        <v>784</v>
      </c>
      <c r="E204" t="s">
        <v>786</v>
      </c>
      <c r="G204" t="s">
        <v>429</v>
      </c>
    </row>
    <row r="205" spans="1:8">
      <c r="A205" t="s">
        <v>430</v>
      </c>
      <c r="B205" t="s">
        <v>509</v>
      </c>
      <c r="D205" t="s">
        <v>878</v>
      </c>
      <c r="E205" t="s">
        <v>784</v>
      </c>
      <c r="G205" t="s">
        <v>509</v>
      </c>
      <c r="H205" t="s">
        <v>430</v>
      </c>
    </row>
    <row r="206" spans="1:8">
      <c r="A206" t="s">
        <v>431</v>
      </c>
      <c r="B206" t="s">
        <v>511</v>
      </c>
      <c r="D206" t="s">
        <v>787</v>
      </c>
      <c r="E206" t="s">
        <v>786</v>
      </c>
      <c r="G206" t="s">
        <v>511</v>
      </c>
      <c r="H206" t="s">
        <v>431</v>
      </c>
    </row>
    <row r="207" spans="1:8">
      <c r="B207" t="s">
        <v>428</v>
      </c>
      <c r="D207" t="s">
        <v>780</v>
      </c>
      <c r="E207" t="s">
        <v>780</v>
      </c>
      <c r="G207" t="s">
        <v>428</v>
      </c>
    </row>
    <row r="208" spans="1:8">
      <c r="B208" t="s">
        <v>429</v>
      </c>
      <c r="D208" t="s">
        <v>782</v>
      </c>
      <c r="E208" t="s">
        <v>878</v>
      </c>
      <c r="G208" t="s">
        <v>429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XFC8"/>
  <sheetViews>
    <sheetView showGridLines="0" showRowColHeaders="0" zoomScale="115" zoomScaleNormal="115" workbookViewId="0">
      <selection activeCell="D4" sqref="D4:H4"/>
    </sheetView>
  </sheetViews>
  <sheetFormatPr defaultColWidth="0" defaultRowHeight="12.75" zeroHeight="1"/>
  <cols>
    <col min="1" max="3" width="9.140625" customWidth="1"/>
    <col min="4" max="4" width="9.5703125" customWidth="1"/>
    <col min="5" max="6" width="9.140625" customWidth="1"/>
    <col min="7" max="7" width="10.28515625" customWidth="1"/>
    <col min="8" max="8" width="16" customWidth="1"/>
    <col min="9" max="9" width="13.7109375" customWidth="1"/>
    <col min="10" max="10" width="7.140625" customWidth="1"/>
    <col min="11" max="11" width="13.140625" customWidth="1"/>
    <col min="12" max="16382" width="9.140625" hidden="1"/>
    <col min="16383" max="16383" width="4.7109375" hidden="1"/>
    <col min="16384" max="16384" width="1.140625" customWidth="1"/>
  </cols>
  <sheetData>
    <row r="1" spans="1:30" ht="31.5" customHeight="1">
      <c r="A1" s="506"/>
      <c r="B1" s="507"/>
      <c r="C1" s="508"/>
      <c r="D1" s="504"/>
      <c r="E1" s="505"/>
      <c r="F1" s="505"/>
      <c r="G1" s="505"/>
      <c r="H1" s="505"/>
      <c r="I1" s="443"/>
      <c r="J1" s="443"/>
      <c r="K1" s="444"/>
      <c r="L1" s="191"/>
      <c r="M1" s="191"/>
      <c r="N1" s="191"/>
      <c r="O1" s="191"/>
      <c r="P1" s="191"/>
      <c r="Q1" s="191"/>
      <c r="R1" s="191"/>
      <c r="S1" s="191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</row>
    <row r="2" spans="1:30" ht="26.25" customHeight="1">
      <c r="A2" s="509"/>
      <c r="B2" s="510"/>
      <c r="C2" s="511"/>
      <c r="D2" s="529" t="s">
        <v>628</v>
      </c>
      <c r="E2" s="530"/>
      <c r="F2" s="530"/>
      <c r="G2" s="530"/>
      <c r="H2" s="530"/>
      <c r="I2" s="445"/>
      <c r="J2" s="445"/>
      <c r="K2" s="446"/>
      <c r="L2" s="191"/>
      <c r="M2" s="191"/>
      <c r="N2" s="191"/>
      <c r="O2" s="191"/>
      <c r="P2" s="191"/>
      <c r="Q2" s="191"/>
      <c r="R2" s="191"/>
      <c r="S2" s="191"/>
      <c r="T2" s="190"/>
      <c r="U2" s="190"/>
      <c r="V2" s="190"/>
      <c r="W2" s="190"/>
      <c r="X2" s="190"/>
      <c r="Y2" s="190"/>
      <c r="Z2" s="89" t="str">
        <f>SUBSTITUTE(Z3,"htm","html")</f>
        <v>http://www.nowgoal.cc/analysis/1274563.html</v>
      </c>
      <c r="AA2" s="190"/>
      <c r="AB2" s="190"/>
      <c r="AC2" s="190"/>
      <c r="AD2" s="190"/>
    </row>
    <row r="3" spans="1:30" ht="15.75" customHeight="1" thickBot="1">
      <c r="A3" s="509"/>
      <c r="B3" s="510"/>
      <c r="C3" s="511"/>
      <c r="D3" s="531"/>
      <c r="E3" s="532"/>
      <c r="F3" s="532"/>
      <c r="G3" s="532"/>
      <c r="H3" s="532"/>
      <c r="I3" s="445"/>
      <c r="J3" s="518"/>
      <c r="K3" s="519"/>
      <c r="L3" s="191"/>
      <c r="M3" s="191"/>
      <c r="N3" s="191"/>
      <c r="O3" s="191"/>
      <c r="P3" s="191"/>
      <c r="Q3" s="191"/>
      <c r="R3" s="191"/>
      <c r="S3" s="191"/>
      <c r="T3" s="190"/>
      <c r="U3" s="190"/>
      <c r="V3" s="190"/>
      <c r="W3" s="190"/>
      <c r="X3" s="190"/>
      <c r="Y3" s="190"/>
      <c r="Z3" s="88" t="str">
        <f>"http://www.nowgoal.cc/analysis/"&amp;VLOOKUP(D4,Foglio1!G:H,2,FALSE)</f>
        <v>http://www.nowgoal.cc/analysis/1274563.htm</v>
      </c>
      <c r="AA3" s="190"/>
      <c r="AB3" s="190"/>
      <c r="AC3" s="190"/>
      <c r="AD3" s="190"/>
    </row>
    <row r="4" spans="1:30" ht="18.75" customHeight="1" thickTop="1">
      <c r="A4" s="512" t="s">
        <v>630</v>
      </c>
      <c r="B4" s="513"/>
      <c r="C4" s="514"/>
      <c r="D4" s="515" t="s">
        <v>2469</v>
      </c>
      <c r="E4" s="516"/>
      <c r="F4" s="516"/>
      <c r="G4" s="516"/>
      <c r="H4" s="517"/>
      <c r="I4" s="523"/>
      <c r="J4" s="523"/>
      <c r="K4" s="528"/>
      <c r="L4" s="191"/>
      <c r="M4" s="191"/>
      <c r="N4" s="191"/>
      <c r="O4" s="191"/>
      <c r="P4" s="191"/>
      <c r="Q4" s="191"/>
      <c r="R4" s="191"/>
      <c r="S4" s="191"/>
      <c r="T4" s="190"/>
      <c r="U4" s="190"/>
      <c r="V4" s="190"/>
      <c r="W4" s="190"/>
      <c r="X4" s="190"/>
      <c r="Y4" s="190"/>
      <c r="Z4" s="190"/>
      <c r="AA4" s="190"/>
      <c r="AB4" s="190"/>
      <c r="AC4" s="190"/>
      <c r="AD4" s="190"/>
    </row>
    <row r="5" spans="1:30" ht="18.75" customHeight="1">
      <c r="A5" s="512"/>
      <c r="B5" s="513"/>
      <c r="C5" s="514"/>
      <c r="D5" s="520"/>
      <c r="E5" s="521"/>
      <c r="F5" s="521"/>
      <c r="G5" s="521"/>
      <c r="H5" s="521"/>
      <c r="I5" s="523"/>
      <c r="J5" s="523"/>
      <c r="K5" s="528"/>
      <c r="L5" s="191"/>
      <c r="M5" s="191"/>
      <c r="N5" s="191"/>
      <c r="O5" s="191"/>
      <c r="P5" s="191"/>
      <c r="Q5" s="191"/>
      <c r="R5" s="191"/>
      <c r="S5" s="191"/>
      <c r="T5" s="190"/>
      <c r="U5" s="190"/>
      <c r="V5" s="190"/>
      <c r="W5" s="190"/>
      <c r="X5" s="190"/>
      <c r="Y5" s="190"/>
      <c r="Z5" s="190"/>
      <c r="AA5" s="190"/>
      <c r="AB5" s="190"/>
      <c r="AC5" s="190"/>
      <c r="AD5" s="190"/>
    </row>
    <row r="6" spans="1:30" ht="15" customHeight="1">
      <c r="A6" s="512"/>
      <c r="B6" s="513"/>
      <c r="C6" s="514"/>
      <c r="D6" s="522"/>
      <c r="E6" s="523"/>
      <c r="F6" s="523"/>
      <c r="G6" s="523"/>
      <c r="H6" s="523"/>
      <c r="I6" s="523"/>
      <c r="J6" s="523"/>
      <c r="K6" s="528"/>
      <c r="L6" s="191"/>
      <c r="M6" s="191"/>
      <c r="N6" s="191"/>
      <c r="O6" s="191"/>
      <c r="P6" s="191"/>
      <c r="Q6" s="191"/>
      <c r="R6" s="191"/>
      <c r="S6" s="191"/>
      <c r="T6" s="190"/>
      <c r="U6" s="190"/>
      <c r="V6" s="190"/>
      <c r="W6" s="190"/>
      <c r="X6" s="190"/>
      <c r="Y6" s="190"/>
      <c r="Z6" s="190"/>
      <c r="AA6" s="190"/>
      <c r="AB6" s="190"/>
      <c r="AC6" s="190"/>
      <c r="AD6" s="190"/>
    </row>
    <row r="7" spans="1:30" ht="15">
      <c r="A7" s="512"/>
      <c r="B7" s="513"/>
      <c r="C7" s="514"/>
      <c r="D7" s="524"/>
      <c r="E7" s="525"/>
      <c r="F7" s="525"/>
      <c r="G7" s="525"/>
      <c r="H7" s="525"/>
      <c r="I7" s="447"/>
      <c r="J7" s="526"/>
      <c r="K7" s="527"/>
      <c r="L7" s="191"/>
      <c r="M7" s="191"/>
      <c r="N7" s="191"/>
      <c r="O7" s="191"/>
      <c r="P7" s="191"/>
      <c r="Q7" s="191"/>
      <c r="R7" s="191"/>
      <c r="S7" s="191"/>
      <c r="T7" s="190"/>
      <c r="U7" s="190"/>
      <c r="V7" s="190"/>
      <c r="W7" s="190"/>
      <c r="X7" s="190"/>
      <c r="Y7" s="190"/>
      <c r="Z7" s="190"/>
      <c r="AA7" s="190"/>
      <c r="AB7" s="190"/>
      <c r="AC7" s="190"/>
      <c r="AD7" s="190"/>
    </row>
    <row r="8" spans="1:30"/>
  </sheetData>
  <mergeCells count="9">
    <mergeCell ref="D1:H1"/>
    <mergeCell ref="A1:C3"/>
    <mergeCell ref="A4:C7"/>
    <mergeCell ref="D4:H4"/>
    <mergeCell ref="J3:K3"/>
    <mergeCell ref="D5:H7"/>
    <mergeCell ref="J7:K7"/>
    <mergeCell ref="I4:K6"/>
    <mergeCell ref="D2:H3"/>
  </mergeCells>
  <dataValidations count="1">
    <dataValidation type="list" allowBlank="1" showInputMessage="1" showErrorMessage="1" sqref="D4">
      <formula1>lista</formula1>
    </dataValidation>
  </dataValidations>
  <hyperlinks>
    <hyperlink ref="Z3" r:id="rId1" display="http://www.nowgoal.cc/analysis/1249340.html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Macro1">
                <anchor moveWithCells="1" sizeWithCells="1">
                  <from>
                    <xdr:col>25</xdr:col>
                    <xdr:colOff>19050</xdr:colOff>
                    <xdr:row>4</xdr:row>
                    <xdr:rowOff>9525</xdr:rowOff>
                  </from>
                  <to>
                    <xdr:col>27</xdr:col>
                    <xdr:colOff>47625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6" name="Button 6">
              <controlPr defaultSize="0" print="0" autoFill="0" autoPict="0" macro="[0]!campeonato">
                <anchor moveWithCells="1" sizeWithCells="1">
                  <from>
                    <xdr:col>8</xdr:col>
                    <xdr:colOff>38100</xdr:colOff>
                    <xdr:row>0</xdr:row>
                    <xdr:rowOff>38100</xdr:rowOff>
                  </from>
                  <to>
                    <xdr:col>9</xdr:col>
                    <xdr:colOff>85725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Button 9">
              <controlPr defaultSize="0" print="0" autoFill="0" autoPict="0" macro="[0]!Macro1">
                <anchor moveWithCells="1" sizeWithCells="1">
                  <from>
                    <xdr:col>9</xdr:col>
                    <xdr:colOff>314325</xdr:colOff>
                    <xdr:row>0</xdr:row>
                    <xdr:rowOff>38100</xdr:rowOff>
                  </from>
                  <to>
                    <xdr:col>10</xdr:col>
                    <xdr:colOff>790575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8" name="Button 16">
              <controlPr defaultSize="0" print="0" autoFill="0" autoPict="0" macro="[0]!Eliminatorias">
                <anchor moveWithCells="1" sizeWithCells="1">
                  <from>
                    <xdr:col>9</xdr:col>
                    <xdr:colOff>323850</xdr:colOff>
                    <xdr:row>5</xdr:row>
                    <xdr:rowOff>38100</xdr:rowOff>
                  </from>
                  <to>
                    <xdr:col>10</xdr:col>
                    <xdr:colOff>800100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9" name="Button 22">
              <controlPr defaultSize="0" print="0" autoFill="0" autoPict="0" macro="[0]!Campeonato_HTFT">
                <anchor moveWithCells="1" sizeWithCells="1">
                  <from>
                    <xdr:col>8</xdr:col>
                    <xdr:colOff>66675</xdr:colOff>
                    <xdr:row>5</xdr:row>
                    <xdr:rowOff>38100</xdr:rowOff>
                  </from>
                  <to>
                    <xdr:col>9</xdr:col>
                    <xdr:colOff>104775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8:AF191"/>
  <sheetViews>
    <sheetView topLeftCell="A104" zoomScaleNormal="100" workbookViewId="0">
      <selection activeCell="D130" sqref="D130"/>
    </sheetView>
  </sheetViews>
  <sheetFormatPr defaultRowHeight="10.5"/>
  <cols>
    <col min="1" max="1" width="10.7109375" style="112" customWidth="1"/>
    <col min="2" max="2" width="3.28515625" style="112" bestFit="1" customWidth="1"/>
    <col min="3" max="3" width="10" style="112" bestFit="1" customWidth="1"/>
    <col min="4" max="4" width="26.28515625" style="112" bestFit="1" customWidth="1"/>
    <col min="5" max="5" width="13.42578125" style="112" bestFit="1" customWidth="1"/>
    <col min="6" max="6" width="10.5703125" style="112" bestFit="1" customWidth="1"/>
    <col min="7" max="7" width="10.140625" style="112" bestFit="1" customWidth="1"/>
    <col min="8" max="8" width="9.7109375" style="112" bestFit="1" customWidth="1"/>
    <col min="9" max="9" width="6.42578125" style="112" bestFit="1" customWidth="1"/>
    <col min="10" max="10" width="6.5703125" style="112" bestFit="1" customWidth="1"/>
    <col min="11" max="11" width="7.5703125" style="112" bestFit="1" customWidth="1"/>
    <col min="12" max="12" width="17.85546875" style="112" bestFit="1" customWidth="1"/>
    <col min="13" max="13" width="6.140625" style="112" bestFit="1" customWidth="1"/>
    <col min="14" max="14" width="4.28515625" style="112" bestFit="1" customWidth="1"/>
    <col min="15" max="17" width="5.85546875" style="112" bestFit="1" customWidth="1"/>
    <col min="18" max="18" width="11.5703125" style="112" bestFit="1" customWidth="1"/>
    <col min="19" max="19" width="4.5703125" style="112" bestFit="1" customWidth="1"/>
    <col min="20" max="20" width="6.7109375" style="112" bestFit="1" customWidth="1"/>
    <col min="21" max="22" width="5.5703125" style="112" bestFit="1" customWidth="1"/>
    <col min="23" max="23" width="4.28515625" style="112" bestFit="1" customWidth="1"/>
    <col min="24" max="24" width="4.5703125" style="112" bestFit="1" customWidth="1"/>
    <col min="25" max="25" width="3" style="112" bestFit="1" customWidth="1"/>
    <col min="26" max="26" width="52.5703125" style="112" bestFit="1" customWidth="1"/>
    <col min="27" max="27" width="16" style="112" bestFit="1" customWidth="1"/>
    <col min="28" max="29" width="2.7109375" style="112" customWidth="1"/>
    <col min="30" max="30" width="2.140625" style="112" customWidth="1"/>
    <col min="31" max="31" width="1.85546875" style="112" customWidth="1"/>
    <col min="32" max="32" width="7" style="114" customWidth="1"/>
    <col min="33" max="33" width="2.7109375" style="112" customWidth="1"/>
    <col min="34" max="34" width="22.42578125" style="112" bestFit="1" customWidth="1"/>
    <col min="35" max="16384" width="9.140625" style="112"/>
  </cols>
  <sheetData>
    <row r="8" spans="4:24">
      <c r="G8" s="113" t="s">
        <v>342</v>
      </c>
      <c r="H8" s="113" t="s">
        <v>213</v>
      </c>
      <c r="I8" s="113" t="s">
        <v>343</v>
      </c>
      <c r="J8" s="113" t="s">
        <v>277</v>
      </c>
      <c r="K8" s="113" t="s">
        <v>267</v>
      </c>
    </row>
    <row r="9" spans="4:24">
      <c r="G9" s="115">
        <f>D33</f>
        <v>20.458303134121472</v>
      </c>
      <c r="H9" s="115">
        <f>D34</f>
        <v>22.713432022618836</v>
      </c>
      <c r="I9" s="115">
        <f>D35</f>
        <v>56.763193229144363</v>
      </c>
      <c r="J9" s="115">
        <f>D37</f>
        <v>45.906461452614991</v>
      </c>
      <c r="K9" s="115">
        <f>D38</f>
        <v>54.093538547385009</v>
      </c>
      <c r="P9" s="116"/>
    </row>
    <row r="10" spans="4:24">
      <c r="P10" s="116"/>
    </row>
    <row r="14" spans="4:24">
      <c r="K14" s="116"/>
      <c r="L14" s="116"/>
      <c r="M14" s="117"/>
      <c r="N14" s="117"/>
      <c r="O14" s="117"/>
      <c r="P14" s="117"/>
      <c r="Q14" s="117"/>
      <c r="R14" s="117"/>
      <c r="S14" s="116"/>
      <c r="T14" s="116"/>
      <c r="U14" s="116"/>
      <c r="V14" s="116"/>
      <c r="W14" s="116"/>
      <c r="X14" s="116"/>
    </row>
    <row r="15" spans="4:24">
      <c r="K15" s="116"/>
    </row>
    <row r="16" spans="4:24">
      <c r="D16" s="116"/>
    </row>
    <row r="17" spans="4:18">
      <c r="D17" s="116"/>
      <c r="J17" s="112" t="s">
        <v>342</v>
      </c>
      <c r="R17" s="112" t="s">
        <v>344</v>
      </c>
    </row>
    <row r="18" spans="4:18">
      <c r="D18" s="116"/>
      <c r="G18" s="112" t="s">
        <v>279</v>
      </c>
      <c r="H18" s="112" t="s">
        <v>280</v>
      </c>
      <c r="O18" s="112" t="s">
        <v>283</v>
      </c>
      <c r="P18" s="112" t="s">
        <v>330</v>
      </c>
      <c r="Q18" s="112" t="s">
        <v>344</v>
      </c>
      <c r="R18" s="112" t="s">
        <v>345</v>
      </c>
    </row>
    <row r="19" spans="4:18">
      <c r="D19" s="116"/>
      <c r="F19" s="112">
        <v>0</v>
      </c>
      <c r="G19" s="116">
        <f t="shared" ref="G19:G26" si="0">POISSON(F19,$D$29,FALSE)*100</f>
        <v>36.534680207012741</v>
      </c>
      <c r="H19" s="116">
        <f t="shared" ref="H19:H26" si="1">POISSON(F19,$D$30,FALSE)*100</f>
        <v>15.930227831609612</v>
      </c>
      <c r="I19" s="112">
        <v>0</v>
      </c>
      <c r="J19" s="118">
        <v>7</v>
      </c>
      <c r="K19" s="119">
        <v>0</v>
      </c>
      <c r="O19" s="116">
        <f t="shared" ref="O19:O46" si="2">VLOOKUP(J19,$F$19:$H$26,2)</f>
        <v>7.6068354114938695E-3</v>
      </c>
      <c r="P19" s="116">
        <f t="shared" ref="P19:P46" si="3">VLOOKUP(K19,$F$19:$H$26,3)</f>
        <v>15.930227831609612</v>
      </c>
      <c r="Q19" s="116">
        <f t="shared" ref="Q19:Q46" si="4">(O19*P19)/100</f>
        <v>1.2117862118265321E-3</v>
      </c>
      <c r="R19" s="116">
        <f t="shared" ref="R19:R46" si="5">100/Q19</f>
        <v>82522.80726091894</v>
      </c>
    </row>
    <row r="20" spans="4:18">
      <c r="D20" s="116"/>
      <c r="F20" s="112">
        <v>1</v>
      </c>
      <c r="G20" s="116">
        <f t="shared" si="0"/>
        <v>36.787070321210152</v>
      </c>
      <c r="H20" s="116">
        <f t="shared" si="1"/>
        <v>29.263060054409401</v>
      </c>
      <c r="I20" s="112">
        <v>1</v>
      </c>
      <c r="J20" s="118">
        <v>7</v>
      </c>
      <c r="K20" s="119">
        <v>1</v>
      </c>
      <c r="O20" s="116">
        <f t="shared" si="2"/>
        <v>7.6068354114938695E-3</v>
      </c>
      <c r="P20" s="116">
        <f t="shared" si="3"/>
        <v>29.263060054409401</v>
      </c>
      <c r="Q20" s="116">
        <f t="shared" si="4"/>
        <v>2.2259928147055318E-3</v>
      </c>
      <c r="R20" s="116">
        <f t="shared" si="5"/>
        <v>44923.774838522389</v>
      </c>
    </row>
    <row r="21" spans="4:18">
      <c r="D21" s="116"/>
      <c r="F21" s="112">
        <v>2</v>
      </c>
      <c r="G21" s="116">
        <f t="shared" si="0"/>
        <v>18.520602002667864</v>
      </c>
      <c r="H21" s="116">
        <f t="shared" si="1"/>
        <v>26.87741483674208</v>
      </c>
      <c r="I21" s="112">
        <v>2</v>
      </c>
      <c r="J21" s="118">
        <v>7</v>
      </c>
      <c r="K21" s="119">
        <v>2</v>
      </c>
      <c r="O21" s="116">
        <f t="shared" si="2"/>
        <v>7.6068354114938695E-3</v>
      </c>
      <c r="P21" s="116">
        <f t="shared" si="3"/>
        <v>26.87741483674208</v>
      </c>
      <c r="Q21" s="116">
        <f t="shared" si="4"/>
        <v>2.0445207094954036E-3</v>
      </c>
      <c r="R21" s="116">
        <f t="shared" si="5"/>
        <v>48911.218915791971</v>
      </c>
    </row>
    <row r="22" spans="4:18">
      <c r="D22" s="116"/>
      <c r="F22" s="112">
        <v>3</v>
      </c>
      <c r="G22" s="116">
        <f t="shared" si="0"/>
        <v>6.2161822173963817</v>
      </c>
      <c r="H22" s="116">
        <f t="shared" si="1"/>
        <v>16.457504830621691</v>
      </c>
      <c r="I22" s="112">
        <v>3</v>
      </c>
      <c r="J22" s="118">
        <v>7</v>
      </c>
      <c r="K22" s="119">
        <v>3</v>
      </c>
      <c r="O22" s="116">
        <f t="shared" si="2"/>
        <v>7.6068354114938695E-3</v>
      </c>
      <c r="P22" s="116">
        <f t="shared" si="3"/>
        <v>16.457504830621691</v>
      </c>
      <c r="Q22" s="116">
        <f t="shared" si="4"/>
        <v>1.2518953053040449E-3</v>
      </c>
      <c r="R22" s="116">
        <f t="shared" si="5"/>
        <v>79878.8841018245</v>
      </c>
    </row>
    <row r="23" spans="4:18">
      <c r="D23" s="116"/>
      <c r="F23" s="112">
        <v>4</v>
      </c>
      <c r="G23" s="116">
        <f t="shared" si="0"/>
        <v>1.5647812644390076</v>
      </c>
      <c r="H23" s="116">
        <f t="shared" si="1"/>
        <v>7.5579106164540431</v>
      </c>
      <c r="I23" s="112">
        <v>4</v>
      </c>
      <c r="J23" s="118">
        <v>7</v>
      </c>
      <c r="K23" s="119">
        <v>4</v>
      </c>
      <c r="O23" s="116">
        <f t="shared" si="2"/>
        <v>7.6068354114938695E-3</v>
      </c>
      <c r="P23" s="116">
        <f t="shared" si="3"/>
        <v>7.5579106164540431</v>
      </c>
      <c r="Q23" s="116">
        <f t="shared" si="4"/>
        <v>5.7491782114148075E-4</v>
      </c>
      <c r="R23" s="116">
        <f t="shared" si="5"/>
        <v>173937.90264050823</v>
      </c>
    </row>
    <row r="24" spans="4:18">
      <c r="D24" s="116"/>
      <c r="F24" s="112">
        <v>5</v>
      </c>
      <c r="G24" s="116">
        <f t="shared" si="0"/>
        <v>0.31511822786493549</v>
      </c>
      <c r="H24" s="116">
        <f t="shared" si="1"/>
        <v>2.7767034419470207</v>
      </c>
      <c r="I24" s="112">
        <v>5</v>
      </c>
      <c r="J24" s="118">
        <v>7</v>
      </c>
      <c r="K24" s="119">
        <v>5</v>
      </c>
      <c r="O24" s="116">
        <f t="shared" si="2"/>
        <v>7.6068354114938695E-3</v>
      </c>
      <c r="P24" s="116">
        <f t="shared" si="3"/>
        <v>2.7767034419470207</v>
      </c>
      <c r="Q24" s="116">
        <f t="shared" si="4"/>
        <v>2.1121926069419508E-4</v>
      </c>
      <c r="R24" s="116">
        <f t="shared" si="5"/>
        <v>473441.67227618879</v>
      </c>
    </row>
    <row r="25" spans="4:18">
      <c r="D25" s="116"/>
      <c r="F25" s="112">
        <v>6</v>
      </c>
      <c r="G25" s="116">
        <f t="shared" si="0"/>
        <v>5.2882523045128471E-2</v>
      </c>
      <c r="H25" s="116">
        <f t="shared" si="1"/>
        <v>0.85011171250326478</v>
      </c>
      <c r="I25" s="112">
        <v>6</v>
      </c>
      <c r="J25" s="118">
        <v>7</v>
      </c>
      <c r="K25" s="119">
        <v>6</v>
      </c>
      <c r="O25" s="116">
        <f t="shared" si="2"/>
        <v>7.6068354114938695E-3</v>
      </c>
      <c r="P25" s="116">
        <f t="shared" si="3"/>
        <v>0.85011171250326478</v>
      </c>
      <c r="Q25" s="116">
        <f t="shared" si="4"/>
        <v>6.4666598783955301E-5</v>
      </c>
      <c r="R25" s="116">
        <f t="shared" si="5"/>
        <v>1546393.3758769359</v>
      </c>
    </row>
    <row r="26" spans="4:18">
      <c r="D26" s="116"/>
      <c r="F26" s="112">
        <v>7</v>
      </c>
      <c r="G26" s="116">
        <f t="shared" si="0"/>
        <v>7.6068354114938695E-3</v>
      </c>
      <c r="H26" s="116">
        <f t="shared" si="1"/>
        <v>0.22308774379752117</v>
      </c>
      <c r="I26" s="112">
        <v>7</v>
      </c>
      <c r="J26" s="118">
        <v>6</v>
      </c>
      <c r="K26" s="119">
        <v>0</v>
      </c>
      <c r="O26" s="116">
        <f t="shared" si="2"/>
        <v>5.2882523045128471E-2</v>
      </c>
      <c r="P26" s="116">
        <f t="shared" si="3"/>
        <v>15.930227831609612</v>
      </c>
      <c r="Q26" s="116">
        <f t="shared" si="4"/>
        <v>8.424306404192422E-3</v>
      </c>
      <c r="R26" s="116">
        <f t="shared" si="5"/>
        <v>11870.413444391603</v>
      </c>
    </row>
    <row r="27" spans="4:18">
      <c r="D27" s="116"/>
      <c r="F27" s="112">
        <f>MATCH(G27,G19:G26,0)</f>
        <v>2</v>
      </c>
      <c r="G27" s="116">
        <f>MAX(G19:G26)</f>
        <v>36.787070321210152</v>
      </c>
      <c r="H27" s="116">
        <f>MAX(H19:H26)</f>
        <v>29.263060054409401</v>
      </c>
      <c r="I27" s="112">
        <f>MATCH(H27,H19:H26,0)</f>
        <v>2</v>
      </c>
      <c r="J27" s="118">
        <v>6</v>
      </c>
      <c r="K27" s="119">
        <v>1</v>
      </c>
      <c r="O27" s="116">
        <f t="shared" si="2"/>
        <v>5.2882523045128471E-2</v>
      </c>
      <c r="P27" s="116">
        <f t="shared" si="3"/>
        <v>29.263060054409401</v>
      </c>
      <c r="Q27" s="116">
        <f t="shared" si="4"/>
        <v>1.5475044476982835E-2</v>
      </c>
      <c r="R27" s="116">
        <f t="shared" si="5"/>
        <v>6462.016968593357</v>
      </c>
    </row>
    <row r="28" spans="4:18">
      <c r="D28" s="116"/>
      <c r="J28" s="118">
        <v>6</v>
      </c>
      <c r="K28" s="119">
        <v>2</v>
      </c>
      <c r="O28" s="116">
        <f t="shared" si="2"/>
        <v>5.2882523045128471E-2</v>
      </c>
      <c r="P28" s="116">
        <f t="shared" si="3"/>
        <v>26.87741483674208</v>
      </c>
      <c r="Q28" s="116">
        <f t="shared" si="4"/>
        <v>1.421345509497491E-2</v>
      </c>
      <c r="R28" s="116">
        <f t="shared" si="5"/>
        <v>7035.5870076484398</v>
      </c>
    </row>
    <row r="29" spans="4:18">
      <c r="D29" s="116">
        <f>games!F5</f>
        <v>1.0069082338415807</v>
      </c>
      <c r="J29" s="119">
        <v>6</v>
      </c>
      <c r="K29" s="119">
        <v>3</v>
      </c>
      <c r="O29" s="116">
        <f t="shared" si="2"/>
        <v>5.2882523045128471E-2</v>
      </c>
      <c r="P29" s="116">
        <f t="shared" si="3"/>
        <v>16.457504830621691</v>
      </c>
      <c r="Q29" s="116">
        <f t="shared" si="4"/>
        <v>8.7031437847066469E-3</v>
      </c>
      <c r="R29" s="116">
        <f t="shared" si="5"/>
        <v>11490.100873172079</v>
      </c>
    </row>
    <row r="30" spans="4:18">
      <c r="D30" s="116">
        <f>games!F9</f>
        <v>1.836951760121351</v>
      </c>
      <c r="J30" s="119">
        <v>6</v>
      </c>
      <c r="K30" s="119">
        <v>4</v>
      </c>
      <c r="O30" s="116">
        <f t="shared" si="2"/>
        <v>5.2882523045128471E-2</v>
      </c>
      <c r="P30" s="116">
        <f t="shared" si="3"/>
        <v>7.5579106164540431</v>
      </c>
      <c r="Q30" s="116">
        <f t="shared" si="4"/>
        <v>3.9968138234765206E-3</v>
      </c>
      <c r="R30" s="116">
        <f t="shared" si="5"/>
        <v>25019.929477980462</v>
      </c>
    </row>
    <row r="31" spans="4:18">
      <c r="J31" s="119">
        <v>6</v>
      </c>
      <c r="K31" s="119">
        <v>5</v>
      </c>
      <c r="O31" s="116">
        <f t="shared" si="2"/>
        <v>5.2882523045128471E-2</v>
      </c>
      <c r="P31" s="116">
        <f t="shared" si="3"/>
        <v>2.7767034419470207</v>
      </c>
      <c r="Q31" s="116">
        <f t="shared" si="4"/>
        <v>1.4683908375825085E-3</v>
      </c>
      <c r="R31" s="116">
        <f t="shared" si="5"/>
        <v>68101.759722660368</v>
      </c>
    </row>
    <row r="32" spans="4:18">
      <c r="D32" s="112" t="s">
        <v>265</v>
      </c>
      <c r="E32" s="112" t="s">
        <v>345</v>
      </c>
      <c r="J32" s="119">
        <v>5</v>
      </c>
      <c r="K32" s="119">
        <v>0</v>
      </c>
      <c r="O32" s="116">
        <f t="shared" si="2"/>
        <v>0.31511822786493549</v>
      </c>
      <c r="P32" s="116">
        <f t="shared" si="3"/>
        <v>15.930227831609612</v>
      </c>
      <c r="Q32" s="116">
        <f t="shared" si="4"/>
        <v>5.0199051637814948E-2</v>
      </c>
      <c r="R32" s="116">
        <f t="shared" si="5"/>
        <v>1992.069506043616</v>
      </c>
    </row>
    <row r="33" spans="3:18">
      <c r="C33" s="112" t="s">
        <v>342</v>
      </c>
      <c r="D33" s="116">
        <f>SUM(Q19:Q46)</f>
        <v>20.458303134121472</v>
      </c>
      <c r="E33" s="116">
        <f>100/D33</f>
        <v>4.8879909220435076</v>
      </c>
      <c r="J33" s="119">
        <v>5</v>
      </c>
      <c r="K33" s="119">
        <v>1</v>
      </c>
      <c r="O33" s="116">
        <f t="shared" si="2"/>
        <v>0.31511822786493549</v>
      </c>
      <c r="P33" s="116">
        <f t="shared" si="3"/>
        <v>29.263060054409401</v>
      </c>
      <c r="Q33" s="116">
        <f t="shared" si="4"/>
        <v>9.2213236262506729E-2</v>
      </c>
      <c r="R33" s="116">
        <f t="shared" si="5"/>
        <v>1084.4430154834433</v>
      </c>
    </row>
    <row r="34" spans="3:18">
      <c r="C34" s="112" t="s">
        <v>213</v>
      </c>
      <c r="D34" s="116">
        <f>SUM(Q81:Q87)</f>
        <v>22.713432022618836</v>
      </c>
      <c r="E34" s="116">
        <f>100/D34</f>
        <v>4.402681193243561</v>
      </c>
      <c r="J34" s="119">
        <v>5</v>
      </c>
      <c r="K34" s="119">
        <v>2</v>
      </c>
      <c r="O34" s="116">
        <f t="shared" si="2"/>
        <v>0.31511822786493549</v>
      </c>
      <c r="P34" s="116">
        <f t="shared" si="3"/>
        <v>26.87741483674208</v>
      </c>
      <c r="Q34" s="116">
        <f t="shared" si="4"/>
        <v>8.4695633329448891E-2</v>
      </c>
      <c r="R34" s="116">
        <f t="shared" si="5"/>
        <v>1180.6984146516766</v>
      </c>
    </row>
    <row r="35" spans="3:18">
      <c r="C35" s="112" t="s">
        <v>330</v>
      </c>
      <c r="D35" s="116">
        <f>SUM(Q50:Q77)</f>
        <v>56.763193229144363</v>
      </c>
      <c r="E35" s="116">
        <f>100/D35</f>
        <v>1.7617049766089663</v>
      </c>
      <c r="J35" s="119">
        <v>5</v>
      </c>
      <c r="K35" s="119">
        <v>3</v>
      </c>
      <c r="O35" s="116">
        <f t="shared" si="2"/>
        <v>0.31511822786493549</v>
      </c>
      <c r="P35" s="116">
        <f t="shared" si="3"/>
        <v>16.457504830621691</v>
      </c>
      <c r="Q35" s="116">
        <f t="shared" si="4"/>
        <v>5.1860597573041227E-2</v>
      </c>
      <c r="R35" s="116">
        <f t="shared" si="5"/>
        <v>1928.2461961445495</v>
      </c>
    </row>
    <row r="36" spans="3:18">
      <c r="E36" s="116"/>
      <c r="J36" s="119">
        <v>5</v>
      </c>
      <c r="K36" s="119">
        <v>4</v>
      </c>
      <c r="O36" s="116">
        <f t="shared" si="2"/>
        <v>0.31511822786493549</v>
      </c>
      <c r="P36" s="116">
        <f t="shared" si="3"/>
        <v>7.5579106164540431</v>
      </c>
      <c r="Q36" s="116">
        <f t="shared" si="4"/>
        <v>2.3816353998185803E-2</v>
      </c>
      <c r="R36" s="116">
        <f t="shared" si="5"/>
        <v>4198.7955002523659</v>
      </c>
    </row>
    <row r="37" spans="3:18">
      <c r="C37" s="112" t="s">
        <v>346</v>
      </c>
      <c r="D37" s="116">
        <f>SUM(Q44+Q46+Q75+Q77+Q81+Q82)</f>
        <v>45.906461452614991</v>
      </c>
      <c r="E37" s="116">
        <f>100/D37</f>
        <v>2.1783425869846402</v>
      </c>
      <c r="J37" s="119">
        <v>4</v>
      </c>
      <c r="K37" s="119">
        <v>0</v>
      </c>
      <c r="O37" s="116">
        <f t="shared" si="2"/>
        <v>1.5647812644390076</v>
      </c>
      <c r="P37" s="116">
        <f t="shared" si="3"/>
        <v>15.930227831609612</v>
      </c>
      <c r="Q37" s="116">
        <f t="shared" si="4"/>
        <v>0.2492732204914756</v>
      </c>
      <c r="R37" s="116">
        <f t="shared" si="5"/>
        <v>401.16623760400972</v>
      </c>
    </row>
    <row r="38" spans="3:18">
      <c r="C38" s="112" t="s">
        <v>347</v>
      </c>
      <c r="D38" s="116">
        <f>100-D37</f>
        <v>54.093538547385009</v>
      </c>
      <c r="E38" s="116">
        <f>100/D38</f>
        <v>1.8486496296115242</v>
      </c>
      <c r="J38" s="119">
        <v>4</v>
      </c>
      <c r="K38" s="119">
        <v>1</v>
      </c>
      <c r="O38" s="116">
        <f t="shared" si="2"/>
        <v>1.5647812644390076</v>
      </c>
      <c r="P38" s="116">
        <f t="shared" si="3"/>
        <v>29.263060054409401</v>
      </c>
      <c r="Q38" s="116">
        <f t="shared" si="4"/>
        <v>0.45790288113293359</v>
      </c>
      <c r="R38" s="116">
        <f t="shared" si="5"/>
        <v>218.38692028445448</v>
      </c>
    </row>
    <row r="39" spans="3:18">
      <c r="J39" s="119">
        <v>4</v>
      </c>
      <c r="K39" s="119">
        <v>2</v>
      </c>
      <c r="O39" s="116">
        <f t="shared" si="2"/>
        <v>1.5647812644390076</v>
      </c>
      <c r="P39" s="116">
        <f t="shared" si="3"/>
        <v>26.87741483674208</v>
      </c>
      <c r="Q39" s="116">
        <f t="shared" si="4"/>
        <v>0.42057275173089009</v>
      </c>
      <c r="R39" s="116">
        <f t="shared" si="5"/>
        <v>237.77099107929496</v>
      </c>
    </row>
    <row r="40" spans="3:18">
      <c r="C40" s="112" t="s">
        <v>348</v>
      </c>
      <c r="D40" s="116">
        <f>100-(Q81+Q82+Q83+Q84+Q77+Q76+Q75+Q74+Q73+Q72+Q46+Q45+Q44+Q43+Q42+Q41)</f>
        <v>13.190536834230386</v>
      </c>
      <c r="E40" s="116">
        <f>100/D40</f>
        <v>7.5811925819798969</v>
      </c>
      <c r="J40" s="119">
        <v>4</v>
      </c>
      <c r="K40" s="119">
        <v>3</v>
      </c>
      <c r="O40" s="116">
        <f t="shared" si="2"/>
        <v>1.5647812644390076</v>
      </c>
      <c r="P40" s="116">
        <f t="shared" si="3"/>
        <v>16.457504830621691</v>
      </c>
      <c r="Q40" s="116">
        <f t="shared" si="4"/>
        <v>0.25752395218371282</v>
      </c>
      <c r="R40" s="116">
        <f t="shared" si="5"/>
        <v>388.31339435433114</v>
      </c>
    </row>
    <row r="41" spans="3:18">
      <c r="J41" s="119">
        <v>3</v>
      </c>
      <c r="K41" s="119">
        <v>0</v>
      </c>
      <c r="O41" s="116">
        <f t="shared" si="2"/>
        <v>6.2161822173963817</v>
      </c>
      <c r="P41" s="116">
        <f t="shared" si="3"/>
        <v>15.930227831609612</v>
      </c>
      <c r="Q41" s="116">
        <f t="shared" si="4"/>
        <v>0.99025198965924588</v>
      </c>
      <c r="R41" s="116">
        <f t="shared" si="5"/>
        <v>100.98439694568133</v>
      </c>
    </row>
    <row r="42" spans="3:18">
      <c r="J42" s="119">
        <v>3</v>
      </c>
      <c r="K42" s="119">
        <v>1</v>
      </c>
      <c r="O42" s="116">
        <f t="shared" si="2"/>
        <v>6.2161822173963817</v>
      </c>
      <c r="P42" s="116">
        <f t="shared" si="3"/>
        <v>29.263060054409401</v>
      </c>
      <c r="Q42" s="116">
        <f t="shared" si="4"/>
        <v>1.8190451353682213</v>
      </c>
      <c r="R42" s="116">
        <f t="shared" si="5"/>
        <v>54.973897049430519</v>
      </c>
    </row>
    <row r="43" spans="3:18">
      <c r="J43" s="119">
        <v>3</v>
      </c>
      <c r="K43" s="119">
        <v>2</v>
      </c>
      <c r="O43" s="116">
        <f t="shared" si="2"/>
        <v>6.2161822173963817</v>
      </c>
      <c r="P43" s="116">
        <f t="shared" si="3"/>
        <v>26.87741483674208</v>
      </c>
      <c r="Q43" s="116">
        <f t="shared" si="4"/>
        <v>1.670749081577418</v>
      </c>
      <c r="R43" s="116">
        <f t="shared" si="5"/>
        <v>59.853392171603758</v>
      </c>
    </row>
    <row r="44" spans="3:18">
      <c r="J44" s="119">
        <v>2</v>
      </c>
      <c r="K44" s="119">
        <v>0</v>
      </c>
      <c r="O44" s="116">
        <f t="shared" si="2"/>
        <v>18.520602002667864</v>
      </c>
      <c r="P44" s="116">
        <f t="shared" si="3"/>
        <v>15.930227831609612</v>
      </c>
      <c r="Q44" s="116">
        <f t="shared" si="4"/>
        <v>2.9503740948106434</v>
      </c>
      <c r="R44" s="116">
        <f t="shared" si="5"/>
        <v>33.894006924711036</v>
      </c>
    </row>
    <row r="45" spans="3:18">
      <c r="J45" s="119">
        <v>2</v>
      </c>
      <c r="K45" s="119">
        <v>1</v>
      </c>
      <c r="O45" s="116">
        <f t="shared" si="2"/>
        <v>18.520602002667864</v>
      </c>
      <c r="P45" s="116">
        <f t="shared" si="3"/>
        <v>29.263060054409401</v>
      </c>
      <c r="Q45" s="116">
        <f t="shared" si="4"/>
        <v>5.4196948864788475</v>
      </c>
      <c r="R45" s="116">
        <f t="shared" si="5"/>
        <v>18.451223195143662</v>
      </c>
    </row>
    <row r="46" spans="3:18">
      <c r="J46" s="119">
        <v>1</v>
      </c>
      <c r="K46" s="119">
        <v>0</v>
      </c>
      <c r="O46" s="116">
        <f t="shared" si="2"/>
        <v>36.787070321210152</v>
      </c>
      <c r="P46" s="116">
        <f t="shared" si="3"/>
        <v>15.930227831609612</v>
      </c>
      <c r="Q46" s="116">
        <f t="shared" si="4"/>
        <v>5.8602641147432193</v>
      </c>
      <c r="R46" s="116">
        <f t="shared" si="5"/>
        <v>17.06407732518754</v>
      </c>
    </row>
    <row r="47" spans="3:18">
      <c r="O47" s="116"/>
      <c r="P47" s="116"/>
      <c r="Q47" s="116"/>
      <c r="R47" s="116"/>
    </row>
    <row r="48" spans="3:18">
      <c r="J48" s="112" t="s">
        <v>343</v>
      </c>
      <c r="O48" s="116"/>
      <c r="P48" s="116"/>
      <c r="Q48" s="116"/>
      <c r="R48" s="116"/>
    </row>
    <row r="49" spans="10:18">
      <c r="O49" s="116"/>
      <c r="P49" s="116"/>
      <c r="Q49" s="116"/>
      <c r="R49" s="116"/>
    </row>
    <row r="50" spans="10:18">
      <c r="J50" s="120">
        <v>0</v>
      </c>
      <c r="K50" s="120">
        <v>7</v>
      </c>
      <c r="O50" s="116">
        <f t="shared" ref="O50:O77" si="6">VLOOKUP(J50,$F$19:$H$26,2)</f>
        <v>36.534680207012741</v>
      </c>
      <c r="P50" s="116">
        <f t="shared" ref="P50:P77" si="7">VLOOKUP(K50,$F$19:$H$26,3)</f>
        <v>0.22308774379752117</v>
      </c>
      <c r="Q50" s="116">
        <f t="shared" ref="Q50:Q77" si="8">(O50*P50)/100</f>
        <v>8.1504393777464268E-2</v>
      </c>
      <c r="R50" s="116">
        <f t="shared" ref="R50:R77" si="9">100/Q50</f>
        <v>1226.9277196642338</v>
      </c>
    </row>
    <row r="51" spans="10:18">
      <c r="J51" s="120">
        <v>1</v>
      </c>
      <c r="K51" s="120">
        <v>7</v>
      </c>
      <c r="O51" s="116">
        <f t="shared" si="6"/>
        <v>36.787070321210152</v>
      </c>
      <c r="P51" s="116">
        <f t="shared" si="7"/>
        <v>0.22308774379752117</v>
      </c>
      <c r="Q51" s="116">
        <f t="shared" si="8"/>
        <v>8.2067445188795246E-2</v>
      </c>
      <c r="R51" s="116">
        <f t="shared" si="9"/>
        <v>1218.5099678679055</v>
      </c>
    </row>
    <row r="52" spans="10:18">
      <c r="J52" s="120">
        <v>2</v>
      </c>
      <c r="K52" s="120">
        <v>7</v>
      </c>
      <c r="O52" s="116">
        <f t="shared" si="6"/>
        <v>18.520602002667864</v>
      </c>
      <c r="P52" s="116">
        <f t="shared" si="7"/>
        <v>0.22308774379752117</v>
      </c>
      <c r="Q52" s="116">
        <f t="shared" si="8"/>
        <v>4.1317193145470263E-2</v>
      </c>
      <c r="R52" s="116">
        <f t="shared" si="9"/>
        <v>2420.2999377987348</v>
      </c>
    </row>
    <row r="53" spans="10:18">
      <c r="J53" s="120">
        <v>3</v>
      </c>
      <c r="K53" s="120">
        <v>7</v>
      </c>
      <c r="O53" s="116">
        <f t="shared" si="6"/>
        <v>6.2161822173963817</v>
      </c>
      <c r="P53" s="116">
        <f t="shared" si="7"/>
        <v>0.22308774379752117</v>
      </c>
      <c r="Q53" s="116">
        <f t="shared" si="8"/>
        <v>1.3867540659132309E-2</v>
      </c>
      <c r="R53" s="116">
        <f t="shared" si="9"/>
        <v>7211.0839591550903</v>
      </c>
    </row>
    <row r="54" spans="10:18">
      <c r="J54" s="120">
        <v>4</v>
      </c>
      <c r="K54" s="120">
        <v>7</v>
      </c>
      <c r="O54" s="116">
        <f t="shared" si="6"/>
        <v>1.5647812644390076</v>
      </c>
      <c r="P54" s="116">
        <f t="shared" si="7"/>
        <v>0.22308774379752117</v>
      </c>
      <c r="Q54" s="116">
        <f t="shared" si="8"/>
        <v>3.4908352182033055E-3</v>
      </c>
      <c r="R54" s="116">
        <f t="shared" si="9"/>
        <v>28646.439533593595</v>
      </c>
    </row>
    <row r="55" spans="10:18">
      <c r="J55" s="120">
        <v>5</v>
      </c>
      <c r="K55" s="120">
        <v>7</v>
      </c>
      <c r="O55" s="116">
        <f t="shared" si="6"/>
        <v>0.31511822786493549</v>
      </c>
      <c r="P55" s="116">
        <f t="shared" si="7"/>
        <v>0.22308774379752117</v>
      </c>
      <c r="Q55" s="116">
        <f t="shared" si="8"/>
        <v>7.0299014483861627E-4</v>
      </c>
      <c r="R55" s="116">
        <f t="shared" si="9"/>
        <v>142249.50482478918</v>
      </c>
    </row>
    <row r="56" spans="10:18">
      <c r="J56" s="120">
        <v>6</v>
      </c>
      <c r="K56" s="120">
        <v>7</v>
      </c>
      <c r="O56" s="116">
        <f t="shared" si="6"/>
        <v>5.2882523045128471E-2</v>
      </c>
      <c r="P56" s="116">
        <f t="shared" si="7"/>
        <v>0.22308774379752117</v>
      </c>
      <c r="Q56" s="116">
        <f t="shared" si="8"/>
        <v>1.1797442752458129E-4</v>
      </c>
      <c r="R56" s="116">
        <f t="shared" si="9"/>
        <v>847641.32446554047</v>
      </c>
    </row>
    <row r="57" spans="10:18">
      <c r="J57" s="120">
        <v>0</v>
      </c>
      <c r="K57" s="120">
        <v>6</v>
      </c>
      <c r="O57" s="116">
        <f t="shared" si="6"/>
        <v>36.534680207012741</v>
      </c>
      <c r="P57" s="116">
        <f t="shared" si="7"/>
        <v>0.85011171250326478</v>
      </c>
      <c r="Q57" s="116">
        <f t="shared" si="8"/>
        <v>0.31058559556542731</v>
      </c>
      <c r="R57" s="116">
        <f t="shared" si="9"/>
        <v>321.97243345412716</v>
      </c>
    </row>
    <row r="58" spans="10:18">
      <c r="J58" s="120">
        <v>1</v>
      </c>
      <c r="K58" s="120">
        <v>6</v>
      </c>
      <c r="O58" s="116">
        <f t="shared" si="6"/>
        <v>36.787070321210152</v>
      </c>
      <c r="P58" s="116">
        <f t="shared" si="7"/>
        <v>0.85011171250326478</v>
      </c>
      <c r="Q58" s="116">
        <f t="shared" si="8"/>
        <v>0.3127311934874199</v>
      </c>
      <c r="R58" s="116">
        <f t="shared" si="9"/>
        <v>319.76343288576572</v>
      </c>
    </row>
    <row r="59" spans="10:18">
      <c r="J59" s="120">
        <v>2</v>
      </c>
      <c r="K59" s="120">
        <v>6</v>
      </c>
      <c r="O59" s="116">
        <f t="shared" si="6"/>
        <v>18.520602002667864</v>
      </c>
      <c r="P59" s="116">
        <f t="shared" si="7"/>
        <v>0.85011171250326478</v>
      </c>
      <c r="Q59" s="116">
        <f t="shared" si="8"/>
        <v>0.15744580685079373</v>
      </c>
      <c r="R59" s="116">
        <f t="shared" si="9"/>
        <v>635.13917582299757</v>
      </c>
    </row>
    <row r="60" spans="10:18">
      <c r="J60" s="120">
        <v>3</v>
      </c>
      <c r="K60" s="120">
        <v>6</v>
      </c>
      <c r="O60" s="116">
        <f t="shared" si="6"/>
        <v>6.2161822173963817</v>
      </c>
      <c r="P60" s="116">
        <f t="shared" si="7"/>
        <v>0.85011171250326478</v>
      </c>
      <c r="Q60" s="116">
        <f t="shared" si="8"/>
        <v>5.2844493100631801E-2</v>
      </c>
      <c r="R60" s="116">
        <f t="shared" si="9"/>
        <v>1892.3447673075402</v>
      </c>
    </row>
    <row r="61" spans="10:18">
      <c r="J61" s="120">
        <v>4</v>
      </c>
      <c r="K61" s="120">
        <v>6</v>
      </c>
      <c r="O61" s="116">
        <f t="shared" si="6"/>
        <v>1.5647812644390076</v>
      </c>
      <c r="P61" s="116">
        <f t="shared" si="7"/>
        <v>0.85011171250326478</v>
      </c>
      <c r="Q61" s="116">
        <f t="shared" si="8"/>
        <v>1.3302388804052687E-2</v>
      </c>
      <c r="R61" s="116">
        <f t="shared" si="9"/>
        <v>7517.4467889206589</v>
      </c>
    </row>
    <row r="62" spans="10:18">
      <c r="J62" s="120">
        <v>5</v>
      </c>
      <c r="K62" s="120">
        <v>6</v>
      </c>
      <c r="O62" s="116">
        <f t="shared" si="6"/>
        <v>0.31511822786493549</v>
      </c>
      <c r="P62" s="116">
        <f t="shared" si="7"/>
        <v>0.85011171250326478</v>
      </c>
      <c r="Q62" s="116">
        <f t="shared" si="8"/>
        <v>2.6788569633125429E-3</v>
      </c>
      <c r="R62" s="116">
        <f t="shared" si="9"/>
        <v>37329.354037755307</v>
      </c>
    </row>
    <row r="63" spans="10:18">
      <c r="J63" s="120">
        <v>0</v>
      </c>
      <c r="K63" s="120">
        <v>5</v>
      </c>
      <c r="O63" s="116">
        <f t="shared" si="6"/>
        <v>36.534680207012741</v>
      </c>
      <c r="P63" s="116">
        <f t="shared" si="7"/>
        <v>2.7767034419470207</v>
      </c>
      <c r="Q63" s="116">
        <f t="shared" si="8"/>
        <v>1.0144597228124597</v>
      </c>
      <c r="R63" s="116">
        <f t="shared" si="9"/>
        <v>98.574638057352146</v>
      </c>
    </row>
    <row r="64" spans="10:18">
      <c r="J64" s="120">
        <v>1</v>
      </c>
      <c r="K64" s="120">
        <v>5</v>
      </c>
      <c r="O64" s="116">
        <f t="shared" si="6"/>
        <v>36.787070321210152</v>
      </c>
      <c r="P64" s="116">
        <f t="shared" si="7"/>
        <v>2.7767034419470207</v>
      </c>
      <c r="Q64" s="116">
        <f t="shared" si="8"/>
        <v>1.0214678478005133</v>
      </c>
      <c r="R64" s="116">
        <f t="shared" si="9"/>
        <v>97.89833347699205</v>
      </c>
    </row>
    <row r="65" spans="10:18">
      <c r="J65" s="120">
        <v>2</v>
      </c>
      <c r="K65" s="120">
        <v>5</v>
      </c>
      <c r="O65" s="116">
        <f t="shared" si="6"/>
        <v>18.520602002667864</v>
      </c>
      <c r="P65" s="116">
        <f t="shared" si="7"/>
        <v>2.7767034419470207</v>
      </c>
      <c r="Q65" s="116">
        <f t="shared" si="8"/>
        <v>0.51426219327738742</v>
      </c>
      <c r="R65" s="116">
        <f t="shared" si="9"/>
        <v>194.45333782501311</v>
      </c>
    </row>
    <row r="66" spans="10:18">
      <c r="J66" s="120">
        <v>3</v>
      </c>
      <c r="K66" s="120">
        <v>5</v>
      </c>
      <c r="O66" s="116">
        <f t="shared" si="6"/>
        <v>6.2161822173963817</v>
      </c>
      <c r="P66" s="116">
        <f t="shared" si="7"/>
        <v>2.7767034419470207</v>
      </c>
      <c r="Q66" s="116">
        <f t="shared" si="8"/>
        <v>0.17260494558814396</v>
      </c>
      <c r="R66" s="116">
        <f t="shared" si="9"/>
        <v>579.35767517700197</v>
      </c>
    </row>
    <row r="67" spans="10:18">
      <c r="J67" s="120">
        <v>4</v>
      </c>
      <c r="K67" s="120">
        <v>5</v>
      </c>
      <c r="O67" s="116">
        <f t="shared" si="6"/>
        <v>1.5647812644390076</v>
      </c>
      <c r="P67" s="116">
        <f t="shared" si="7"/>
        <v>2.7767034419470207</v>
      </c>
      <c r="Q67" s="116">
        <f t="shared" si="8"/>
        <v>4.3449335228620038E-2</v>
      </c>
      <c r="R67" s="116">
        <f t="shared" si="9"/>
        <v>2301.5311850877315</v>
      </c>
    </row>
    <row r="68" spans="10:18">
      <c r="J68" s="120">
        <v>0</v>
      </c>
      <c r="K68" s="120">
        <v>4</v>
      </c>
      <c r="O68" s="116">
        <f t="shared" si="6"/>
        <v>36.534680207012741</v>
      </c>
      <c r="P68" s="116">
        <f t="shared" si="7"/>
        <v>7.5579106164540431</v>
      </c>
      <c r="Q68" s="116">
        <f t="shared" si="8"/>
        <v>2.7612584740533497</v>
      </c>
      <c r="R68" s="116">
        <f t="shared" si="9"/>
        <v>36.21537097655564</v>
      </c>
    </row>
    <row r="69" spans="10:18">
      <c r="J69" s="120">
        <v>1</v>
      </c>
      <c r="K69" s="120">
        <v>4</v>
      </c>
      <c r="O69" s="116">
        <f t="shared" si="6"/>
        <v>36.787070321210152</v>
      </c>
      <c r="P69" s="116">
        <f t="shared" si="7"/>
        <v>7.5579106164540431</v>
      </c>
      <c r="Q69" s="116">
        <f t="shared" si="8"/>
        <v>2.7803338932891561</v>
      </c>
      <c r="R69" s="116">
        <f t="shared" si="9"/>
        <v>35.966903198701523</v>
      </c>
    </row>
    <row r="70" spans="10:18">
      <c r="J70" s="120">
        <v>2</v>
      </c>
      <c r="K70" s="120">
        <v>4</v>
      </c>
      <c r="O70" s="116">
        <f t="shared" si="6"/>
        <v>18.520602002667864</v>
      </c>
      <c r="P70" s="116">
        <f t="shared" si="7"/>
        <v>7.5579106164540431</v>
      </c>
      <c r="Q70" s="116">
        <f t="shared" si="8"/>
        <v>1.3997705449908346</v>
      </c>
      <c r="R70" s="116">
        <f t="shared" si="9"/>
        <v>71.440280235825924</v>
      </c>
    </row>
    <row r="71" spans="10:18">
      <c r="J71" s="120">
        <v>3</v>
      </c>
      <c r="K71" s="120">
        <v>4</v>
      </c>
      <c r="O71" s="116">
        <f t="shared" si="6"/>
        <v>6.2161822173963817</v>
      </c>
      <c r="P71" s="116">
        <f t="shared" si="7"/>
        <v>7.5579106164540431</v>
      </c>
      <c r="Q71" s="116">
        <f t="shared" si="8"/>
        <v>0.46981349574672948</v>
      </c>
      <c r="R71" s="116">
        <f t="shared" si="9"/>
        <v>212.85042023124157</v>
      </c>
    </row>
    <row r="72" spans="10:18">
      <c r="J72" s="120">
        <v>0</v>
      </c>
      <c r="K72" s="120">
        <v>3</v>
      </c>
      <c r="O72" s="116">
        <f t="shared" si="6"/>
        <v>36.534680207012741</v>
      </c>
      <c r="P72" s="116">
        <f t="shared" si="7"/>
        <v>16.457504830621691</v>
      </c>
      <c r="Q72" s="116">
        <f t="shared" si="8"/>
        <v>6.0126967599213081</v>
      </c>
      <c r="R72" s="116">
        <f t="shared" si="9"/>
        <v>16.631472364707907</v>
      </c>
    </row>
    <row r="73" spans="10:18">
      <c r="J73" s="120">
        <v>1</v>
      </c>
      <c r="K73" s="120">
        <v>3</v>
      </c>
      <c r="O73" s="116">
        <f t="shared" si="6"/>
        <v>36.787070321210152</v>
      </c>
      <c r="P73" s="116">
        <f t="shared" si="7"/>
        <v>16.457504830621691</v>
      </c>
      <c r="Q73" s="116">
        <f t="shared" si="8"/>
        <v>6.0542338751573599</v>
      </c>
      <c r="R73" s="116">
        <f t="shared" si="9"/>
        <v>16.51736653424226</v>
      </c>
    </row>
    <row r="74" spans="10:18">
      <c r="J74" s="120">
        <v>2</v>
      </c>
      <c r="K74" s="120">
        <v>3</v>
      </c>
      <c r="O74" s="116">
        <f t="shared" si="6"/>
        <v>18.520602002667864</v>
      </c>
      <c r="P74" s="116">
        <f t="shared" si="7"/>
        <v>16.457504830621691</v>
      </c>
      <c r="Q74" s="116">
        <f t="shared" si="8"/>
        <v>3.0480289692492812</v>
      </c>
      <c r="R74" s="116">
        <f t="shared" si="9"/>
        <v>32.808087130690772</v>
      </c>
    </row>
    <row r="75" spans="10:18">
      <c r="J75" s="120">
        <v>0</v>
      </c>
      <c r="K75" s="120">
        <v>2</v>
      </c>
      <c r="O75" s="116">
        <f t="shared" si="6"/>
        <v>36.534680207012741</v>
      </c>
      <c r="P75" s="116">
        <f t="shared" si="7"/>
        <v>26.87741483674208</v>
      </c>
      <c r="Q75" s="116">
        <f t="shared" si="8"/>
        <v>9.8195775585159133</v>
      </c>
      <c r="R75" s="116">
        <f t="shared" si="9"/>
        <v>10.18373747791993</v>
      </c>
    </row>
    <row r="76" spans="10:18">
      <c r="J76" s="120">
        <v>1</v>
      </c>
      <c r="K76" s="120">
        <v>2</v>
      </c>
      <c r="O76" s="116">
        <f t="shared" si="6"/>
        <v>36.787070321210152</v>
      </c>
      <c r="P76" s="116">
        <f t="shared" si="7"/>
        <v>26.87741483674208</v>
      </c>
      <c r="Q76" s="116">
        <f t="shared" si="8"/>
        <v>9.8874134965156788</v>
      </c>
      <c r="R76" s="116">
        <f t="shared" si="9"/>
        <v>10.113868509215273</v>
      </c>
    </row>
    <row r="77" spans="10:18">
      <c r="J77" s="120">
        <v>0</v>
      </c>
      <c r="K77" s="120">
        <v>1</v>
      </c>
      <c r="O77" s="116">
        <f t="shared" si="6"/>
        <v>36.534680207012741</v>
      </c>
      <c r="P77" s="116">
        <f t="shared" si="7"/>
        <v>29.263060054409401</v>
      </c>
      <c r="Q77" s="116">
        <f t="shared" si="8"/>
        <v>10.691165409664563</v>
      </c>
      <c r="R77" s="116">
        <f t="shared" si="9"/>
        <v>9.3535172423393931</v>
      </c>
    </row>
    <row r="78" spans="10:18">
      <c r="O78" s="116"/>
      <c r="P78" s="116"/>
      <c r="Q78" s="116"/>
    </row>
    <row r="79" spans="10:18">
      <c r="J79" s="112" t="s">
        <v>349</v>
      </c>
      <c r="O79" s="116"/>
      <c r="P79" s="116"/>
      <c r="Q79" s="116"/>
    </row>
    <row r="80" spans="10:18">
      <c r="O80" s="116"/>
      <c r="P80" s="116"/>
      <c r="Q80" s="116"/>
    </row>
    <row r="81" spans="1:19">
      <c r="J81" s="121">
        <v>0</v>
      </c>
      <c r="K81" s="121">
        <v>0</v>
      </c>
      <c r="O81" s="116">
        <f t="shared" ref="O81:O87" si="10">VLOOKUP(J81,$F$19:$H$26,2)</f>
        <v>36.534680207012741</v>
      </c>
      <c r="P81" s="116">
        <f t="shared" ref="P81:P87" si="11">VLOOKUP(K81,$F$19:$H$26,3)</f>
        <v>15.930227831609612</v>
      </c>
      <c r="Q81" s="116">
        <f t="shared" ref="Q81:Q87" si="12">(O81*P81)/100</f>
        <v>5.8200577945271119</v>
      </c>
      <c r="R81" s="116">
        <f t="shared" ref="R81:R87" si="13">100/Q81</f>
        <v>17.18195996164075</v>
      </c>
    </row>
    <row r="82" spans="1:19">
      <c r="J82" s="121">
        <v>1</v>
      </c>
      <c r="K82" s="121">
        <v>1</v>
      </c>
      <c r="O82" s="116">
        <f t="shared" si="10"/>
        <v>36.787070321210152</v>
      </c>
      <c r="P82" s="116">
        <f t="shared" si="11"/>
        <v>29.263060054409401</v>
      </c>
      <c r="Q82" s="116">
        <f t="shared" si="12"/>
        <v>10.765022480353544</v>
      </c>
      <c r="R82" s="116">
        <f t="shared" si="13"/>
        <v>9.2893442798194528</v>
      </c>
    </row>
    <row r="83" spans="1:19">
      <c r="J83" s="121">
        <v>2</v>
      </c>
      <c r="K83" s="121">
        <v>2</v>
      </c>
      <c r="O83" s="116">
        <f t="shared" si="10"/>
        <v>18.520602002667864</v>
      </c>
      <c r="P83" s="116">
        <f t="shared" si="11"/>
        <v>26.87741483674208</v>
      </c>
      <c r="Q83" s="116">
        <f t="shared" si="12"/>
        <v>4.9778590305190029</v>
      </c>
      <c r="R83" s="116">
        <f t="shared" si="13"/>
        <v>20.08895780031235</v>
      </c>
    </row>
    <row r="84" spans="1:19">
      <c r="J84" s="121">
        <v>3</v>
      </c>
      <c r="K84" s="121">
        <v>3</v>
      </c>
      <c r="O84" s="116">
        <f t="shared" si="10"/>
        <v>6.2161822173963817</v>
      </c>
      <c r="P84" s="116">
        <f t="shared" si="11"/>
        <v>16.457504830621691</v>
      </c>
      <c r="Q84" s="116">
        <f t="shared" si="12"/>
        <v>1.0230284887082559</v>
      </c>
      <c r="R84" s="116">
        <f t="shared" si="13"/>
        <v>97.748988521587194</v>
      </c>
    </row>
    <row r="85" spans="1:19">
      <c r="J85" s="121">
        <v>4</v>
      </c>
      <c r="K85" s="121">
        <v>4</v>
      </c>
      <c r="O85" s="116">
        <f t="shared" si="10"/>
        <v>1.5647812644390076</v>
      </c>
      <c r="P85" s="116">
        <f t="shared" si="11"/>
        <v>7.5579106164540431</v>
      </c>
      <c r="Q85" s="116">
        <f t="shared" si="12"/>
        <v>0.11826476930931956</v>
      </c>
      <c r="R85" s="116">
        <f t="shared" si="13"/>
        <v>845.56035228421786</v>
      </c>
    </row>
    <row r="86" spans="1:19">
      <c r="J86" s="121">
        <v>5</v>
      </c>
      <c r="K86" s="121">
        <v>5</v>
      </c>
      <c r="O86" s="116">
        <f t="shared" si="10"/>
        <v>0.31511822786493549</v>
      </c>
      <c r="P86" s="116">
        <f t="shared" si="11"/>
        <v>2.7767034419470207</v>
      </c>
      <c r="Q86" s="116">
        <f t="shared" si="12"/>
        <v>8.7498986793281205E-3</v>
      </c>
      <c r="R86" s="116">
        <f t="shared" si="13"/>
        <v>11428.703767307934</v>
      </c>
    </row>
    <row r="87" spans="1:19">
      <c r="J87" s="121">
        <v>6</v>
      </c>
      <c r="K87" s="121">
        <v>6</v>
      </c>
      <c r="O87" s="116">
        <f t="shared" si="10"/>
        <v>5.2882523045128471E-2</v>
      </c>
      <c r="P87" s="116">
        <f t="shared" si="11"/>
        <v>0.85011171250326478</v>
      </c>
      <c r="Q87" s="116">
        <f t="shared" si="12"/>
        <v>4.495605222738753E-4</v>
      </c>
      <c r="R87" s="116">
        <f t="shared" si="13"/>
        <v>222439.46041836683</v>
      </c>
    </row>
    <row r="96" spans="1:19" ht="15">
      <c r="A96" s="122"/>
      <c r="B96" s="122"/>
      <c r="C96" s="122"/>
      <c r="D96" s="122"/>
      <c r="E96" s="122"/>
      <c r="F96" s="122"/>
      <c r="G96" s="122" t="s">
        <v>350</v>
      </c>
      <c r="H96" s="122" t="s">
        <v>351</v>
      </c>
      <c r="I96" s="122" t="s">
        <v>352</v>
      </c>
      <c r="J96" s="122" t="s">
        <v>353</v>
      </c>
      <c r="K96" s="122"/>
      <c r="L96" s="123"/>
      <c r="M96" s="122"/>
      <c r="N96" s="122"/>
      <c r="O96" s="122"/>
      <c r="P96" s="122"/>
      <c r="Q96" s="122"/>
      <c r="R96" s="122"/>
      <c r="S96" s="122"/>
    </row>
    <row r="97" spans="1:19" ht="15">
      <c r="A97" s="122"/>
      <c r="B97" s="122"/>
      <c r="C97" s="122"/>
      <c r="D97" s="122"/>
      <c r="E97" s="122"/>
      <c r="F97" s="122"/>
      <c r="G97" s="122">
        <v>0</v>
      </c>
      <c r="H97" s="124">
        <f>K109</f>
        <v>5.8200577945271108E-2</v>
      </c>
      <c r="I97" s="123">
        <f>H97</f>
        <v>5.8200577945271108E-2</v>
      </c>
      <c r="J97" s="123">
        <f t="shared" ref="J97:J103" si="14">1/I97</f>
        <v>17.181959961640754</v>
      </c>
      <c r="K97" s="123">
        <f t="shared" ref="K97:K103" si="15">1/(1-I97)</f>
        <v>1.0617972113619423</v>
      </c>
      <c r="L97" s="123">
        <f t="shared" ref="L97:L103" si="16">K97/100</f>
        <v>1.0617972113619423E-2</v>
      </c>
      <c r="M97" s="125">
        <v>0.5</v>
      </c>
      <c r="N97" s="122"/>
      <c r="O97" s="123"/>
      <c r="P97" s="122"/>
      <c r="Q97" s="122"/>
      <c r="R97" s="122"/>
      <c r="S97" s="122"/>
    </row>
    <row r="98" spans="1:19" ht="15">
      <c r="A98" s="122"/>
      <c r="B98" s="123"/>
      <c r="C98" s="123"/>
      <c r="D98" s="123"/>
      <c r="E98" s="123"/>
      <c r="F98" s="122"/>
      <c r="G98" s="122">
        <v>1</v>
      </c>
      <c r="H98" s="124">
        <f>K110+K111</f>
        <v>0.16551429524407779</v>
      </c>
      <c r="I98" s="123">
        <f>H97+H98</f>
        <v>0.22371487318934891</v>
      </c>
      <c r="J98" s="123">
        <f t="shared" si="14"/>
        <v>4.4699754904253286</v>
      </c>
      <c r="K98" s="123">
        <f t="shared" si="15"/>
        <v>1.2881864735815256</v>
      </c>
      <c r="L98" s="123">
        <f t="shared" si="16"/>
        <v>1.2881864735815256E-2</v>
      </c>
      <c r="M98" s="125">
        <v>1.5</v>
      </c>
      <c r="N98" s="122"/>
      <c r="O98" s="122"/>
      <c r="P98" s="122"/>
      <c r="Q98" s="122"/>
      <c r="R98" s="122"/>
      <c r="S98" s="122"/>
    </row>
    <row r="99" spans="1:19" ht="15">
      <c r="A99" s="122"/>
      <c r="B99" s="122"/>
      <c r="C99" s="122"/>
      <c r="D99" s="122"/>
      <c r="E99" s="123"/>
      <c r="F99" s="123"/>
      <c r="G99" s="122">
        <v>2</v>
      </c>
      <c r="H99" s="124">
        <f>K112+K113+K115</f>
        <v>0.23534974133680103</v>
      </c>
      <c r="I99" s="123">
        <f>H99+H98+H97</f>
        <v>0.45906461452614994</v>
      </c>
      <c r="J99" s="123">
        <f t="shared" si="14"/>
        <v>2.1783425869846398</v>
      </c>
      <c r="K99" s="123">
        <f t="shared" si="15"/>
        <v>1.848649629611524</v>
      </c>
      <c r="L99" s="123">
        <f t="shared" si="16"/>
        <v>1.8486496296115242E-2</v>
      </c>
      <c r="M99" s="125">
        <v>2.5</v>
      </c>
      <c r="N99" s="122"/>
      <c r="O99" s="122"/>
      <c r="P99" s="122"/>
      <c r="Q99" s="122"/>
      <c r="R99" s="122"/>
      <c r="S99" s="122"/>
    </row>
    <row r="100" spans="1:19" ht="15">
      <c r="A100" s="122"/>
      <c r="B100" s="122"/>
      <c r="C100" s="122"/>
      <c r="D100" s="122"/>
      <c r="E100" s="122"/>
      <c r="F100" s="122"/>
      <c r="G100" s="122">
        <v>3</v>
      </c>
      <c r="H100" s="124">
        <f>K114+K116+K118+K121</f>
        <v>0.22310057132575084</v>
      </c>
      <c r="I100" s="123">
        <f>H97+H98+H99+H100</f>
        <v>0.68216518585190078</v>
      </c>
      <c r="J100" s="123">
        <f t="shared" si="14"/>
        <v>1.4659206021356559</v>
      </c>
      <c r="K100" s="123">
        <f t="shared" si="15"/>
        <v>3.146288435017182</v>
      </c>
      <c r="L100" s="123">
        <f t="shared" si="16"/>
        <v>3.1462884350171819E-2</v>
      </c>
      <c r="M100" s="125">
        <v>3.5</v>
      </c>
      <c r="N100" s="122"/>
      <c r="O100" s="122"/>
      <c r="P100" s="122"/>
      <c r="Q100" s="122"/>
      <c r="R100" s="122"/>
      <c r="S100" s="122"/>
    </row>
    <row r="101" spans="1:19" ht="15">
      <c r="A101" s="122"/>
      <c r="B101" s="122"/>
      <c r="C101" s="122"/>
      <c r="D101" s="122"/>
      <c r="E101" s="122"/>
      <c r="F101" s="122"/>
      <c r="G101" s="122">
        <v>4</v>
      </c>
      <c r="H101" s="124">
        <f>K117+K119+K122+K125+K129</f>
        <v>0.15861669735589409</v>
      </c>
      <c r="I101" s="123">
        <f>H97+H98+H99+H100+H101</f>
        <v>0.8407818832077949</v>
      </c>
      <c r="J101" s="123">
        <f t="shared" si="14"/>
        <v>1.1893691098394601</v>
      </c>
      <c r="K101" s="123">
        <f t="shared" si="15"/>
        <v>6.2806922990120269</v>
      </c>
      <c r="L101" s="123">
        <f t="shared" si="16"/>
        <v>6.2806922990120265E-2</v>
      </c>
      <c r="M101" s="125">
        <v>4.5</v>
      </c>
      <c r="N101" s="122"/>
      <c r="O101" s="122"/>
      <c r="P101" s="122"/>
      <c r="Q101" s="122"/>
      <c r="R101" s="122"/>
      <c r="S101" s="122"/>
    </row>
    <row r="102" spans="1:19" ht="15">
      <c r="A102" s="122"/>
      <c r="B102" s="122"/>
      <c r="C102" s="122"/>
      <c r="D102" s="122"/>
      <c r="E102" s="123"/>
      <c r="F102" s="122"/>
      <c r="G102" s="122">
        <v>5</v>
      </c>
      <c r="H102" s="124">
        <f>K120+K123+K126+K130+K134+K139</f>
        <v>9.0216735996990649E-2</v>
      </c>
      <c r="I102" s="123">
        <f>H97+H98+H99+H100+H101+H102</f>
        <v>0.93099861920478555</v>
      </c>
      <c r="J102" s="123">
        <f t="shared" si="14"/>
        <v>1.0741154491229559</v>
      </c>
      <c r="K102" s="123">
        <f t="shared" si="15"/>
        <v>14.492463606892841</v>
      </c>
      <c r="L102" s="123">
        <f t="shared" si="16"/>
        <v>0.14492463606892841</v>
      </c>
      <c r="M102" s="125">
        <v>5.5</v>
      </c>
      <c r="N102" s="122"/>
      <c r="O102" s="122"/>
      <c r="P102" s="122"/>
      <c r="Q102" s="122"/>
      <c r="R102" s="122"/>
      <c r="S102" s="122"/>
    </row>
    <row r="103" spans="1:19" ht="15">
      <c r="A103" s="122"/>
      <c r="B103" s="122"/>
      <c r="C103" s="122"/>
      <c r="D103" s="122"/>
      <c r="E103" s="123"/>
      <c r="F103" s="122"/>
      <c r="G103" s="122">
        <v>6</v>
      </c>
      <c r="H103" s="124">
        <f>K124+K127+K131+K140+K145+K151</f>
        <v>4.183849535200114E-2</v>
      </c>
      <c r="I103" s="123">
        <f>H97+H98+H99+H100+H101+H102+H103</f>
        <v>0.97283711455678668</v>
      </c>
      <c r="J103" s="123">
        <f t="shared" si="14"/>
        <v>1.0279213087543317</v>
      </c>
      <c r="K103" s="123">
        <f t="shared" si="15"/>
        <v>36.814940080301781</v>
      </c>
      <c r="L103" s="123">
        <f t="shared" si="16"/>
        <v>0.36814940080301783</v>
      </c>
      <c r="M103" s="125">
        <v>6.5</v>
      </c>
      <c r="N103" s="122"/>
      <c r="O103" s="122"/>
      <c r="P103" s="122"/>
      <c r="Q103" s="122"/>
      <c r="R103" s="122"/>
      <c r="S103" s="122"/>
    </row>
    <row r="104" spans="1:19" ht="15">
      <c r="A104" s="122"/>
      <c r="B104" s="122"/>
      <c r="C104" s="122"/>
      <c r="D104" s="122"/>
      <c r="E104" s="123"/>
      <c r="F104" s="122"/>
      <c r="G104" s="122"/>
      <c r="H104" s="122"/>
      <c r="I104" s="122"/>
      <c r="J104" s="122"/>
      <c r="K104" s="123"/>
      <c r="L104" s="122"/>
      <c r="M104" s="122"/>
      <c r="N104" s="122"/>
      <c r="O104" s="122" t="s">
        <v>354</v>
      </c>
      <c r="P104" s="122"/>
      <c r="Q104" s="122"/>
      <c r="R104" s="122"/>
      <c r="S104" s="122"/>
    </row>
    <row r="105" spans="1:19" ht="15">
      <c r="A105" s="122"/>
      <c r="B105" s="122"/>
      <c r="C105" s="122"/>
      <c r="D105" s="122"/>
      <c r="E105" s="126"/>
      <c r="F105" s="127" t="s">
        <v>355</v>
      </c>
      <c r="G105" s="127" t="s">
        <v>356</v>
      </c>
      <c r="H105" s="127" t="s">
        <v>357</v>
      </c>
      <c r="I105" s="127" t="s">
        <v>358</v>
      </c>
      <c r="J105" s="122"/>
      <c r="K105" s="123" t="s">
        <v>307</v>
      </c>
      <c r="L105" s="128" t="s">
        <v>359</v>
      </c>
      <c r="M105" s="122" t="s">
        <v>308</v>
      </c>
      <c r="N105" s="122"/>
      <c r="O105" s="122" t="s">
        <v>307</v>
      </c>
      <c r="P105" s="122" t="s">
        <v>308</v>
      </c>
      <c r="Q105" s="122"/>
      <c r="R105" s="122"/>
      <c r="S105" s="122"/>
    </row>
    <row r="106" spans="1:19" ht="15">
      <c r="A106" s="122"/>
      <c r="B106" s="123"/>
      <c r="C106" s="122"/>
      <c r="D106" s="122"/>
      <c r="E106" s="126"/>
      <c r="F106" s="127">
        <f>Predictie!R4</f>
        <v>90</v>
      </c>
      <c r="G106" s="126">
        <f>G107*F106/90</f>
        <v>1.0069082338415807</v>
      </c>
      <c r="H106" s="126">
        <f>H107*F106/90</f>
        <v>1.836951760121351</v>
      </c>
      <c r="I106" s="126">
        <f>G106+H106</f>
        <v>2.8438599939629317</v>
      </c>
      <c r="J106" s="122"/>
      <c r="K106" s="123">
        <f>(K110+K113+K114+K118+K119+K120+K125+K126+K127+K128+K134+K135+K136+K137+K138+K145+K146+K147+K148+K149+K158+K159+K160+K161+K162+K163+K164+K173+K174+K175+K176+K177+K178+K179+K180)*100</f>
        <v>20.457791553885951</v>
      </c>
      <c r="L106" s="123">
        <f>(K109+K112+K117+K124+K133+K144+K157+K165+K181)*100</f>
        <v>22.713449482978039</v>
      </c>
      <c r="M106" s="123">
        <f>(K111+K115+K116+K121+K122+K123+K129+K130+K131+K132+K139+K140+K141+K142+K143+K151+K152+K153+K154+K155+K156+K166+K167+K168+K169+K170+K171+K172+K182+K183+K184+K185+K186+K187+K188+K189)*100</f>
        <v>56.814417855709856</v>
      </c>
      <c r="N106" s="123"/>
      <c r="O106" s="123">
        <f>1/(1/(K106/Q106))</f>
        <v>0.26474966498557845</v>
      </c>
      <c r="P106" s="123">
        <f>1/(1/(M106/Q106))</f>
        <v>0.73525033501442161</v>
      </c>
      <c r="Q106" s="123">
        <f>K106+M106</f>
        <v>77.272209409595803</v>
      </c>
      <c r="R106" s="122"/>
      <c r="S106" s="122"/>
    </row>
    <row r="107" spans="1:19" ht="15">
      <c r="A107" s="122"/>
      <c r="B107" s="122"/>
      <c r="C107" s="122"/>
      <c r="D107" s="122"/>
      <c r="E107" s="127"/>
      <c r="F107" s="127"/>
      <c r="G107" s="126">
        <f>Predictie!C6</f>
        <v>1.0069082338415807</v>
      </c>
      <c r="H107" s="126">
        <f>Predictie!G6</f>
        <v>1.836951760121351</v>
      </c>
      <c r="I107" s="127">
        <f>G107+H107</f>
        <v>2.8438599939629317</v>
      </c>
      <c r="J107" s="122"/>
      <c r="K107" s="123">
        <f>100/K106</f>
        <v>4.888113154178904</v>
      </c>
      <c r="L107" s="123">
        <f>100/L106</f>
        <v>4.4026778087996812</v>
      </c>
      <c r="M107" s="123">
        <f>100/M106</f>
        <v>1.7601166002257997</v>
      </c>
      <c r="N107" s="123"/>
      <c r="O107" s="123">
        <f>1/O106</f>
        <v>3.7771530326751215</v>
      </c>
      <c r="P107" s="123">
        <f>1/P106</f>
        <v>1.3600809851795381</v>
      </c>
      <c r="Q107" s="122"/>
      <c r="R107" s="122"/>
      <c r="S107" s="122"/>
    </row>
    <row r="108" spans="1:19" ht="15">
      <c r="A108" s="122"/>
      <c r="B108" s="122"/>
      <c r="C108" s="127"/>
      <c r="D108" s="127"/>
      <c r="E108" s="127"/>
      <c r="F108" s="127"/>
      <c r="G108" s="127" t="s">
        <v>360</v>
      </c>
      <c r="H108" s="127" t="s">
        <v>361</v>
      </c>
      <c r="I108" s="127"/>
      <c r="J108" s="122"/>
      <c r="K108" s="123"/>
      <c r="L108" s="123"/>
      <c r="M108" s="122"/>
      <c r="N108" s="122"/>
      <c r="O108" s="122"/>
      <c r="P108" s="123"/>
      <c r="Q108" s="122"/>
      <c r="R108" s="122"/>
      <c r="S108" s="122"/>
    </row>
    <row r="109" spans="1:19" ht="15">
      <c r="A109" s="122"/>
      <c r="B109" s="123"/>
      <c r="C109" s="127" t="s">
        <v>362</v>
      </c>
      <c r="D109" s="127">
        <v>1</v>
      </c>
      <c r="E109" s="122"/>
      <c r="F109" s="122"/>
      <c r="G109" s="122">
        <v>0</v>
      </c>
      <c r="H109" s="122">
        <v>0</v>
      </c>
      <c r="I109" s="123">
        <f t="shared" ref="I109:I172" si="17">POISSON(G109,$G$106,FALSE)</f>
        <v>0.36534680207012737</v>
      </c>
      <c r="J109" s="123">
        <f t="shared" ref="J109:J172" si="18">POISSON(H109,$H$106,FALSE)</f>
        <v>0.15930227831609611</v>
      </c>
      <c r="K109" s="129">
        <f>I109*J109*D109</f>
        <v>5.8200577945271108E-2</v>
      </c>
      <c r="L109" s="123">
        <f t="shared" ref="L109:L172" si="19">1/K109</f>
        <v>17.181959961640754</v>
      </c>
      <c r="M109" s="123"/>
      <c r="N109" s="123"/>
      <c r="O109" s="122" t="s">
        <v>363</v>
      </c>
      <c r="P109" s="123"/>
      <c r="Q109" s="122"/>
      <c r="R109" s="122"/>
      <c r="S109" s="122"/>
    </row>
    <row r="110" spans="1:19" ht="15">
      <c r="A110" s="122"/>
      <c r="B110" s="122"/>
      <c r="C110" s="127" t="s">
        <v>364</v>
      </c>
      <c r="D110" s="127">
        <v>1</v>
      </c>
      <c r="E110" s="123"/>
      <c r="F110" s="123"/>
      <c r="G110" s="122">
        <v>1</v>
      </c>
      <c r="H110" s="122">
        <v>0</v>
      </c>
      <c r="I110" s="123">
        <f t="shared" si="17"/>
        <v>0.36787070321210152</v>
      </c>
      <c r="J110" s="123">
        <f t="shared" si="18"/>
        <v>0.15930227831609611</v>
      </c>
      <c r="K110" s="129">
        <f>I110*J110*D110</f>
        <v>5.8602641147432188E-2</v>
      </c>
      <c r="L110" s="123">
        <f t="shared" si="19"/>
        <v>17.06407732518754</v>
      </c>
      <c r="M110" s="123"/>
      <c r="N110" s="123"/>
      <c r="O110" s="123" t="s">
        <v>365</v>
      </c>
      <c r="P110" s="122" t="s">
        <v>366</v>
      </c>
      <c r="Q110" s="122"/>
      <c r="R110" s="122"/>
      <c r="S110" s="122"/>
    </row>
    <row r="111" spans="1:19" ht="15">
      <c r="A111" s="122"/>
      <c r="B111" s="122"/>
      <c r="C111" s="127" t="s">
        <v>367</v>
      </c>
      <c r="D111" s="127">
        <v>1</v>
      </c>
      <c r="E111" s="122"/>
      <c r="F111" s="122"/>
      <c r="G111" s="122">
        <v>0</v>
      </c>
      <c r="H111" s="122">
        <v>1</v>
      </c>
      <c r="I111" s="123">
        <f t="shared" si="17"/>
        <v>0.36534680207012737</v>
      </c>
      <c r="J111" s="123">
        <f t="shared" si="18"/>
        <v>0.29263060054409401</v>
      </c>
      <c r="K111" s="129">
        <f>I111*J111*D111</f>
        <v>0.10691165409664562</v>
      </c>
      <c r="L111" s="123">
        <f t="shared" si="19"/>
        <v>9.3535172423393949</v>
      </c>
      <c r="M111" s="123"/>
      <c r="N111" s="123"/>
      <c r="O111" s="123">
        <f>1/(1-M106)</f>
        <v>-1.791651760276667E-2</v>
      </c>
      <c r="P111" s="123">
        <f>1/M106</f>
        <v>1.7601166002257997E-2</v>
      </c>
      <c r="Q111" s="122"/>
      <c r="R111" s="122"/>
      <c r="S111" s="122"/>
    </row>
    <row r="112" spans="1:19" ht="15">
      <c r="A112" s="122"/>
      <c r="B112" s="122"/>
      <c r="C112" s="127" t="s">
        <v>368</v>
      </c>
      <c r="D112" s="127">
        <v>1</v>
      </c>
      <c r="E112" s="122"/>
      <c r="F112" s="122"/>
      <c r="G112" s="122">
        <v>1</v>
      </c>
      <c r="H112" s="122">
        <v>1</v>
      </c>
      <c r="I112" s="123">
        <f t="shared" si="17"/>
        <v>0.36787070321210152</v>
      </c>
      <c r="J112" s="123">
        <f t="shared" si="18"/>
        <v>0.29263060054409401</v>
      </c>
      <c r="K112" s="129">
        <f>I112*J112*D112</f>
        <v>0.10765022480353545</v>
      </c>
      <c r="L112" s="123">
        <f t="shared" si="19"/>
        <v>9.289344279819451</v>
      </c>
      <c r="M112" s="123"/>
      <c r="N112" s="123"/>
      <c r="O112" s="122" t="s">
        <v>369</v>
      </c>
      <c r="P112" s="122" t="s">
        <v>370</v>
      </c>
      <c r="Q112" s="122"/>
      <c r="R112" s="122"/>
      <c r="S112" s="122"/>
    </row>
    <row r="113" spans="1:19" ht="15">
      <c r="A113" s="122"/>
      <c r="B113" s="122"/>
      <c r="C113" s="127" t="s">
        <v>371</v>
      </c>
      <c r="D113" s="127">
        <v>1</v>
      </c>
      <c r="E113" s="122"/>
      <c r="F113" s="122"/>
      <c r="G113" s="122">
        <v>2</v>
      </c>
      <c r="H113" s="122">
        <v>0</v>
      </c>
      <c r="I113" s="123">
        <f t="shared" si="17"/>
        <v>0.18520602002667866</v>
      </c>
      <c r="J113" s="123">
        <f t="shared" si="18"/>
        <v>0.15930227831609611</v>
      </c>
      <c r="K113" s="129">
        <f>I113*J113*D116</f>
        <v>2.9503740948106434E-2</v>
      </c>
      <c r="L113" s="123">
        <f t="shared" si="19"/>
        <v>33.894006924711036</v>
      </c>
      <c r="M113" s="123"/>
      <c r="N113" s="123"/>
      <c r="O113" s="123">
        <f>1/K106</f>
        <v>4.8881131541789039E-2</v>
      </c>
      <c r="P113" s="123">
        <f>1/(1-K106)</f>
        <v>-5.1393293901346587E-2</v>
      </c>
      <c r="Q113" s="122"/>
      <c r="R113" s="122"/>
      <c r="S113" s="122"/>
    </row>
    <row r="114" spans="1:19" ht="15">
      <c r="A114" s="122"/>
      <c r="B114" s="122"/>
      <c r="C114" s="127" t="s">
        <v>372</v>
      </c>
      <c r="D114" s="127">
        <v>1</v>
      </c>
      <c r="E114" s="122"/>
      <c r="F114" s="122"/>
      <c r="G114" s="122">
        <v>2</v>
      </c>
      <c r="H114" s="122">
        <v>1</v>
      </c>
      <c r="I114" s="123">
        <f t="shared" si="17"/>
        <v>0.18520602002667866</v>
      </c>
      <c r="J114" s="123">
        <f t="shared" si="18"/>
        <v>0.29263060054409401</v>
      </c>
      <c r="K114" s="123">
        <f>I114*J114*D113</f>
        <v>5.4196948864788479E-2</v>
      </c>
      <c r="L114" s="123">
        <f t="shared" si="19"/>
        <v>18.451223195143658</v>
      </c>
      <c r="M114" s="123"/>
      <c r="N114" s="123"/>
      <c r="O114" s="122"/>
      <c r="P114" s="122"/>
      <c r="Q114" s="122"/>
      <c r="R114" s="122"/>
      <c r="S114" s="122"/>
    </row>
    <row r="115" spans="1:19" ht="15">
      <c r="A115" s="122"/>
      <c r="B115" s="122"/>
      <c r="C115" s="127" t="s">
        <v>373</v>
      </c>
      <c r="D115" s="127">
        <v>1</v>
      </c>
      <c r="E115" s="122"/>
      <c r="F115" s="122"/>
      <c r="G115" s="122">
        <v>0</v>
      </c>
      <c r="H115" s="122">
        <v>2</v>
      </c>
      <c r="I115" s="123">
        <f t="shared" si="17"/>
        <v>0.36534680207012737</v>
      </c>
      <c r="J115" s="123">
        <f t="shared" si="18"/>
        <v>0.26877414836742081</v>
      </c>
      <c r="K115" s="129">
        <f>I115*J115*D117</f>
        <v>9.8195775585159142E-2</v>
      </c>
      <c r="L115" s="123">
        <f t="shared" si="19"/>
        <v>10.18373747791993</v>
      </c>
      <c r="M115" s="123"/>
      <c r="N115" s="123"/>
      <c r="O115" s="122" t="s">
        <v>374</v>
      </c>
      <c r="P115" s="122"/>
      <c r="Q115" s="122"/>
      <c r="R115" s="122"/>
      <c r="S115" s="122"/>
    </row>
    <row r="116" spans="1:19" ht="15">
      <c r="A116" s="122"/>
      <c r="B116" s="122"/>
      <c r="C116" s="127" t="s">
        <v>375</v>
      </c>
      <c r="D116" s="127">
        <v>1</v>
      </c>
      <c r="E116" s="122"/>
      <c r="F116" s="122"/>
      <c r="G116" s="122">
        <v>1</v>
      </c>
      <c r="H116" s="122">
        <v>2</v>
      </c>
      <c r="I116" s="123">
        <f t="shared" si="17"/>
        <v>0.36787070321210152</v>
      </c>
      <c r="J116" s="123">
        <f t="shared" si="18"/>
        <v>0.26877414836742081</v>
      </c>
      <c r="K116" s="123">
        <f>I116*J116*D114</f>
        <v>9.8874134965156804E-2</v>
      </c>
      <c r="L116" s="123">
        <f t="shared" si="19"/>
        <v>10.113868509215271</v>
      </c>
      <c r="M116" s="122"/>
      <c r="N116" s="122"/>
      <c r="O116" s="123">
        <f>1-(K109+K110+K111+K113+K115+K118+K121+K125+K129+K134+K139+K145+K151+K158+K172+K173+K182)</f>
        <v>0.53359828252563801</v>
      </c>
      <c r="P116" s="122"/>
      <c r="Q116" s="122"/>
      <c r="R116" s="122"/>
      <c r="S116" s="122"/>
    </row>
    <row r="117" spans="1:19" ht="15">
      <c r="A117" s="122"/>
      <c r="B117" s="122"/>
      <c r="C117" s="127" t="s">
        <v>376</v>
      </c>
      <c r="D117" s="127">
        <v>1</v>
      </c>
      <c r="E117" s="122"/>
      <c r="F117" s="122"/>
      <c r="G117" s="122">
        <v>2</v>
      </c>
      <c r="H117" s="122">
        <v>2</v>
      </c>
      <c r="I117" s="123">
        <f t="shared" si="17"/>
        <v>0.18520602002667866</v>
      </c>
      <c r="J117" s="123">
        <f t="shared" si="18"/>
        <v>0.26877414836742081</v>
      </c>
      <c r="K117" s="123">
        <f>I117*J117*D115</f>
        <v>4.9778590305190037E-2</v>
      </c>
      <c r="L117" s="123">
        <f t="shared" si="19"/>
        <v>20.088957800312347</v>
      </c>
      <c r="M117" s="122"/>
      <c r="N117" s="122"/>
      <c r="O117" s="123">
        <f>1/O116</f>
        <v>1.8740690004974905</v>
      </c>
      <c r="P117" s="122"/>
      <c r="Q117" s="122"/>
      <c r="R117" s="122"/>
      <c r="S117" s="122"/>
    </row>
    <row r="118" spans="1:19" ht="15">
      <c r="A118" s="123"/>
      <c r="B118" s="123"/>
      <c r="C118" s="126"/>
      <c r="D118" s="126"/>
      <c r="E118" s="122"/>
      <c r="F118" s="122"/>
      <c r="G118" s="122">
        <v>3</v>
      </c>
      <c r="H118" s="122">
        <v>0</v>
      </c>
      <c r="I118" s="123">
        <f t="shared" si="17"/>
        <v>6.2161822173963821E-2</v>
      </c>
      <c r="J118" s="123">
        <f t="shared" si="18"/>
        <v>0.15930227831609611</v>
      </c>
      <c r="K118" s="123">
        <f t="shared" ref="K118:K181" si="20">I118*J118</f>
        <v>9.9025198965924585E-3</v>
      </c>
      <c r="L118" s="123">
        <f t="shared" si="19"/>
        <v>100.98439694568133</v>
      </c>
      <c r="M118" s="122"/>
      <c r="N118" s="122"/>
      <c r="O118" s="122"/>
      <c r="P118" s="122"/>
      <c r="Q118" s="122"/>
      <c r="R118" s="122"/>
      <c r="S118" s="122"/>
    </row>
    <row r="119" spans="1:19" ht="15">
      <c r="A119" s="122"/>
      <c r="B119" s="122"/>
      <c r="C119" s="127"/>
      <c r="D119" s="127"/>
      <c r="E119" s="122"/>
      <c r="F119" s="122"/>
      <c r="G119" s="122">
        <v>3</v>
      </c>
      <c r="H119" s="122">
        <v>1</v>
      </c>
      <c r="I119" s="123">
        <f t="shared" si="17"/>
        <v>6.2161822173963821E-2</v>
      </c>
      <c r="J119" s="123">
        <f t="shared" si="18"/>
        <v>0.29263060054409401</v>
      </c>
      <c r="K119" s="123">
        <f t="shared" si="20"/>
        <v>1.8190451353682212E-2</v>
      </c>
      <c r="L119" s="123">
        <f t="shared" si="19"/>
        <v>54.973897049430519</v>
      </c>
      <c r="M119" s="122"/>
      <c r="N119" s="122"/>
      <c r="O119" s="122"/>
      <c r="P119" s="122"/>
      <c r="Q119" s="122"/>
      <c r="R119" s="122"/>
      <c r="S119" s="122"/>
    </row>
    <row r="120" spans="1:19" ht="15">
      <c r="A120" s="130"/>
      <c r="B120" s="122"/>
      <c r="C120" s="126"/>
      <c r="D120" s="126"/>
      <c r="E120" s="122"/>
      <c r="F120" s="122"/>
      <c r="G120" s="122">
        <v>3</v>
      </c>
      <c r="H120" s="122">
        <v>2</v>
      </c>
      <c r="I120" s="123">
        <f t="shared" si="17"/>
        <v>6.2161822173963821E-2</v>
      </c>
      <c r="J120" s="123">
        <f t="shared" si="18"/>
        <v>0.26877414836742081</v>
      </c>
      <c r="K120" s="123">
        <f t="shared" si="20"/>
        <v>1.6707490815774179E-2</v>
      </c>
      <c r="L120" s="123">
        <f t="shared" si="19"/>
        <v>59.853392171603758</v>
      </c>
      <c r="M120" s="122"/>
      <c r="N120" s="122"/>
      <c r="O120" s="122"/>
      <c r="P120" s="122"/>
      <c r="Q120" s="122"/>
      <c r="R120" s="122"/>
      <c r="S120" s="122"/>
    </row>
    <row r="121" spans="1:19" ht="15">
      <c r="A121" s="122"/>
      <c r="B121" s="122"/>
      <c r="C121" s="533" t="s">
        <v>377</v>
      </c>
      <c r="D121" s="533"/>
      <c r="E121" s="533"/>
      <c r="F121" s="122"/>
      <c r="G121" s="122">
        <v>0</v>
      </c>
      <c r="H121" s="122">
        <v>3</v>
      </c>
      <c r="I121" s="123">
        <f t="shared" si="17"/>
        <v>0.36534680207012737</v>
      </c>
      <c r="J121" s="123">
        <f t="shared" si="18"/>
        <v>0.16457504830621691</v>
      </c>
      <c r="K121" s="123">
        <f t="shared" si="20"/>
        <v>6.0126967599213085E-2</v>
      </c>
      <c r="L121" s="123">
        <f t="shared" si="19"/>
        <v>16.631472364707903</v>
      </c>
      <c r="M121" s="122"/>
      <c r="N121" s="122"/>
      <c r="O121" s="122"/>
      <c r="P121" s="122"/>
      <c r="Q121" s="122"/>
      <c r="R121" s="122"/>
      <c r="S121" s="122"/>
    </row>
    <row r="122" spans="1:19" ht="15">
      <c r="A122" s="122"/>
      <c r="B122" s="122"/>
      <c r="C122" s="131" t="s">
        <v>378</v>
      </c>
      <c r="D122" s="132" t="s">
        <v>209</v>
      </c>
      <c r="E122" s="131" t="str">
        <f>IF(D122="","",IF(D122="Odds","Probability, %",IF(D122="Probability, %","Odds","Error")))</f>
        <v>Probability, %</v>
      </c>
      <c r="F122" s="122"/>
      <c r="G122" s="122">
        <v>1</v>
      </c>
      <c r="H122" s="122">
        <v>3</v>
      </c>
      <c r="I122" s="123">
        <f t="shared" si="17"/>
        <v>0.36787070321210152</v>
      </c>
      <c r="J122" s="123">
        <f t="shared" si="18"/>
        <v>0.16457504830621691</v>
      </c>
      <c r="K122" s="123">
        <f t="shared" si="20"/>
        <v>6.0542338751573596E-2</v>
      </c>
      <c r="L122" s="123">
        <f t="shared" si="19"/>
        <v>16.51736653424226</v>
      </c>
      <c r="M122" s="122"/>
      <c r="N122" s="122"/>
      <c r="O122" s="122"/>
      <c r="P122" s="122"/>
      <c r="Q122" s="122"/>
      <c r="R122" s="122"/>
      <c r="S122" s="122"/>
    </row>
    <row r="123" spans="1:19" ht="15">
      <c r="A123" s="123"/>
      <c r="B123" s="123"/>
      <c r="C123" s="133">
        <v>1</v>
      </c>
      <c r="D123" s="134">
        <f>Predictie!M10</f>
        <v>4.888113154178904</v>
      </c>
      <c r="E123" s="135">
        <f>IF(D123="","",100/D123)</f>
        <v>20.457791553885951</v>
      </c>
      <c r="F123" s="122"/>
      <c r="G123" s="122">
        <v>2</v>
      </c>
      <c r="H123" s="122">
        <v>3</v>
      </c>
      <c r="I123" s="123">
        <f t="shared" si="17"/>
        <v>0.18520602002667866</v>
      </c>
      <c r="J123" s="123">
        <f t="shared" si="18"/>
        <v>0.16457504830621691</v>
      </c>
      <c r="K123" s="123">
        <f t="shared" si="20"/>
        <v>3.0480289692492817E-2</v>
      </c>
      <c r="L123" s="123">
        <f t="shared" si="19"/>
        <v>32.808087130690765</v>
      </c>
      <c r="M123" s="122"/>
      <c r="N123" s="122"/>
      <c r="O123" s="122"/>
      <c r="P123" s="122"/>
      <c r="Q123" s="122"/>
      <c r="R123" s="122"/>
      <c r="S123" s="122"/>
    </row>
    <row r="124" spans="1:19" ht="15">
      <c r="A124" s="123"/>
      <c r="B124" s="123"/>
      <c r="C124" s="133" t="s">
        <v>278</v>
      </c>
      <c r="D124" s="134">
        <f>Predictie!N10</f>
        <v>4.4026778087996812</v>
      </c>
      <c r="E124" s="135">
        <f>IF(D124="","",100/D124)</f>
        <v>22.713449482978039</v>
      </c>
      <c r="F124" s="122"/>
      <c r="G124" s="122">
        <v>3</v>
      </c>
      <c r="H124" s="122">
        <v>3</v>
      </c>
      <c r="I124" s="123">
        <f t="shared" si="17"/>
        <v>6.2161822173963821E-2</v>
      </c>
      <c r="J124" s="123">
        <f t="shared" si="18"/>
        <v>0.16457504830621691</v>
      </c>
      <c r="K124" s="123">
        <f t="shared" si="20"/>
        <v>1.0230284887082561E-2</v>
      </c>
      <c r="L124" s="123">
        <f t="shared" si="19"/>
        <v>97.748988521587179</v>
      </c>
      <c r="M124" s="122"/>
      <c r="N124" s="122"/>
      <c r="O124" s="122"/>
      <c r="P124" s="122"/>
      <c r="Q124" s="122"/>
      <c r="R124" s="122"/>
      <c r="S124" s="122"/>
    </row>
    <row r="125" spans="1:19" ht="15">
      <c r="A125" s="122"/>
      <c r="B125" s="122"/>
      <c r="C125" s="133">
        <v>2</v>
      </c>
      <c r="D125" s="134">
        <f>Predictie!O10</f>
        <v>1.7601166002257997</v>
      </c>
      <c r="E125" s="135">
        <f>IF(D125="","",100/D125)</f>
        <v>56.814417855709856</v>
      </c>
      <c r="F125" s="122"/>
      <c r="G125" s="122">
        <v>4</v>
      </c>
      <c r="H125" s="122">
        <v>0</v>
      </c>
      <c r="I125" s="123">
        <f t="shared" si="17"/>
        <v>1.5647812644390077E-2</v>
      </c>
      <c r="J125" s="123">
        <f t="shared" si="18"/>
        <v>0.15930227831609611</v>
      </c>
      <c r="K125" s="123">
        <f t="shared" si="20"/>
        <v>2.4927322049147558E-3</v>
      </c>
      <c r="L125" s="123">
        <f t="shared" si="19"/>
        <v>401.16623760400972</v>
      </c>
      <c r="M125" s="122"/>
      <c r="N125" s="122"/>
      <c r="O125" s="122"/>
      <c r="P125" s="122"/>
      <c r="Q125" s="122"/>
      <c r="R125" s="122"/>
      <c r="S125" s="122"/>
    </row>
    <row r="126" spans="1:19" ht="15">
      <c r="A126" s="122"/>
      <c r="B126" s="122"/>
      <c r="C126" s="534" t="str">
        <f>IF(COUNT(D$4:D$6)=3,"Overround, %","")</f>
        <v/>
      </c>
      <c r="D126" s="534"/>
      <c r="E126" s="135" t="str">
        <f>IF(C126="","",IF(D$3="odds",SUM(E123:E125),SUM(D123:D125)))</f>
        <v/>
      </c>
      <c r="F126" s="122"/>
      <c r="G126" s="122">
        <v>4</v>
      </c>
      <c r="H126" s="122">
        <v>1</v>
      </c>
      <c r="I126" s="123">
        <f t="shared" si="17"/>
        <v>1.5647812644390077E-2</v>
      </c>
      <c r="J126" s="123">
        <f t="shared" si="18"/>
        <v>0.29263060054409401</v>
      </c>
      <c r="K126" s="123">
        <f t="shared" si="20"/>
        <v>4.5790288113293359E-3</v>
      </c>
      <c r="L126" s="123">
        <f t="shared" si="19"/>
        <v>218.38692028445448</v>
      </c>
      <c r="M126" s="122"/>
      <c r="N126" s="122"/>
      <c r="O126" s="122"/>
      <c r="P126" s="122"/>
      <c r="Q126" s="122"/>
      <c r="R126" s="122"/>
      <c r="S126" s="122"/>
    </row>
    <row r="127" spans="1:19" ht="15">
      <c r="A127" s="122"/>
      <c r="B127" s="122"/>
      <c r="C127" s="533" t="s">
        <v>379</v>
      </c>
      <c r="D127" s="533"/>
      <c r="E127" s="533"/>
      <c r="F127" s="122"/>
      <c r="G127" s="122">
        <v>4</v>
      </c>
      <c r="H127" s="122">
        <v>2</v>
      </c>
      <c r="I127" s="123">
        <f t="shared" si="17"/>
        <v>1.5647812644390077E-2</v>
      </c>
      <c r="J127" s="123">
        <f t="shared" si="18"/>
        <v>0.26877414836742081</v>
      </c>
      <c r="K127" s="123">
        <f t="shared" si="20"/>
        <v>4.2057275173089017E-3</v>
      </c>
      <c r="L127" s="123">
        <f t="shared" si="19"/>
        <v>237.7709910792949</v>
      </c>
      <c r="M127" s="122"/>
      <c r="N127" s="122"/>
      <c r="O127" s="122"/>
      <c r="P127" s="122"/>
      <c r="Q127" s="122"/>
      <c r="R127" s="122"/>
      <c r="S127" s="122"/>
    </row>
    <row r="128" spans="1:19" ht="15">
      <c r="A128" s="122"/>
      <c r="B128" s="122"/>
      <c r="C128" s="131"/>
      <c r="D128" s="131"/>
      <c r="E128" s="131"/>
      <c r="F128" s="122"/>
      <c r="G128" s="122">
        <v>4</v>
      </c>
      <c r="H128" s="122">
        <v>3</v>
      </c>
      <c r="I128" s="123">
        <f t="shared" si="17"/>
        <v>1.5647812644390077E-2</v>
      </c>
      <c r="J128" s="123">
        <f t="shared" si="18"/>
        <v>0.16457504830621691</v>
      </c>
      <c r="K128" s="123">
        <f t="shared" si="20"/>
        <v>2.5752395218371286E-3</v>
      </c>
      <c r="L128" s="123">
        <f t="shared" si="19"/>
        <v>388.31339435433108</v>
      </c>
      <c r="M128" s="122"/>
      <c r="N128" s="122"/>
      <c r="O128" s="122"/>
      <c r="P128" s="122"/>
      <c r="Q128" s="122"/>
      <c r="R128" s="122"/>
      <c r="S128" s="122"/>
    </row>
    <row r="129" spans="1:19" ht="15">
      <c r="A129" s="122"/>
      <c r="B129" s="122"/>
      <c r="C129" s="133" t="s">
        <v>161</v>
      </c>
      <c r="D129" s="135">
        <f>(E123+E124)</f>
        <v>43.171241036863989</v>
      </c>
      <c r="E129" s="135">
        <f>100/D129</f>
        <v>2.3163568523455198</v>
      </c>
      <c r="F129" s="122"/>
      <c r="G129" s="122">
        <v>0</v>
      </c>
      <c r="H129" s="122">
        <v>4</v>
      </c>
      <c r="I129" s="123">
        <f t="shared" si="17"/>
        <v>0.36534680207012737</v>
      </c>
      <c r="J129" s="123">
        <f t="shared" si="18"/>
        <v>7.557910616454043E-2</v>
      </c>
      <c r="K129" s="123">
        <f t="shared" si="20"/>
        <v>2.7612584740533495E-2</v>
      </c>
      <c r="L129" s="123">
        <f t="shared" si="19"/>
        <v>36.215370976555647</v>
      </c>
      <c r="M129" s="122"/>
      <c r="N129" s="122"/>
      <c r="O129" s="122"/>
      <c r="P129" s="122"/>
      <c r="Q129" s="122"/>
      <c r="R129" s="122"/>
      <c r="S129" s="122"/>
    </row>
    <row r="130" spans="1:19" ht="15">
      <c r="A130" s="122"/>
      <c r="B130" s="122"/>
      <c r="C130" s="133">
        <v>12</v>
      </c>
      <c r="D130" s="135">
        <f>(E123+E125)</f>
        <v>77.272209409595803</v>
      </c>
      <c r="E130" s="135">
        <f>100/D130</f>
        <v>1.294126319980464</v>
      </c>
      <c r="F130" s="122"/>
      <c r="G130" s="122">
        <v>1</v>
      </c>
      <c r="H130" s="122">
        <v>4</v>
      </c>
      <c r="I130" s="123">
        <f t="shared" si="17"/>
        <v>0.36787070321210152</v>
      </c>
      <c r="J130" s="123">
        <f t="shared" si="18"/>
        <v>7.557910616454043E-2</v>
      </c>
      <c r="K130" s="123">
        <f t="shared" si="20"/>
        <v>2.7803338932891566E-2</v>
      </c>
      <c r="L130" s="123">
        <f t="shared" si="19"/>
        <v>35.966903198701516</v>
      </c>
      <c r="M130" s="122"/>
      <c r="N130" s="122"/>
      <c r="O130" s="122"/>
      <c r="P130" s="122"/>
      <c r="Q130" s="122"/>
      <c r="R130" s="122"/>
      <c r="S130" s="122"/>
    </row>
    <row r="131" spans="1:19" ht="15">
      <c r="A131" s="122"/>
      <c r="B131" s="122"/>
      <c r="C131" s="133" t="s">
        <v>162</v>
      </c>
      <c r="D131" s="135">
        <f>(E124+E125)</f>
        <v>79.527867338687898</v>
      </c>
      <c r="E131" s="135">
        <f>100/D131</f>
        <v>1.2574208682615211</v>
      </c>
      <c r="F131" s="122"/>
      <c r="G131" s="122">
        <v>2</v>
      </c>
      <c r="H131" s="122">
        <v>4</v>
      </c>
      <c r="I131" s="123">
        <f t="shared" si="17"/>
        <v>0.18520602002667866</v>
      </c>
      <c r="J131" s="123">
        <f t="shared" si="18"/>
        <v>7.557910616454043E-2</v>
      </c>
      <c r="K131" s="123">
        <f t="shared" si="20"/>
        <v>1.3997705449908348E-2</v>
      </c>
      <c r="L131" s="123">
        <f t="shared" si="19"/>
        <v>71.440280235825909</v>
      </c>
      <c r="M131" s="122"/>
      <c r="N131" s="122"/>
      <c r="O131" s="122"/>
      <c r="P131" s="122"/>
      <c r="Q131" s="122"/>
      <c r="R131" s="122"/>
      <c r="S131" s="122"/>
    </row>
    <row r="132" spans="1:19" ht="15">
      <c r="A132" s="122"/>
      <c r="B132" s="122"/>
      <c r="C132" s="136"/>
      <c r="D132" s="136"/>
      <c r="E132" s="137"/>
      <c r="F132" s="122"/>
      <c r="G132" s="122">
        <v>3</v>
      </c>
      <c r="H132" s="122">
        <v>4</v>
      </c>
      <c r="I132" s="123">
        <f t="shared" si="17"/>
        <v>6.2161822173963821E-2</v>
      </c>
      <c r="J132" s="123">
        <f t="shared" si="18"/>
        <v>7.557910616454043E-2</v>
      </c>
      <c r="K132" s="123">
        <f t="shared" si="20"/>
        <v>4.6981349574672952E-3</v>
      </c>
      <c r="L132" s="123">
        <f t="shared" si="19"/>
        <v>212.85042023124157</v>
      </c>
      <c r="M132" s="122"/>
      <c r="N132" s="122"/>
      <c r="O132" s="122"/>
      <c r="P132" s="122"/>
      <c r="Q132" s="122"/>
      <c r="R132" s="122"/>
      <c r="S132" s="122"/>
    </row>
    <row r="133" spans="1:19" ht="15">
      <c r="A133" s="122"/>
      <c r="B133" s="122"/>
      <c r="C133" s="138">
        <f>Predictie!C22*Predictie!G21/100</f>
        <v>0</v>
      </c>
      <c r="D133" s="138">
        <f>Predictie!D22*Predictie!G20/100</f>
        <v>0</v>
      </c>
      <c r="E133" s="138">
        <f>Predictie!E22*Predictie!I21/100</f>
        <v>0</v>
      </c>
      <c r="F133" s="122"/>
      <c r="G133" s="122">
        <v>4</v>
      </c>
      <c r="H133" s="122">
        <v>4</v>
      </c>
      <c r="I133" s="123">
        <f t="shared" si="17"/>
        <v>1.5647812644390077E-2</v>
      </c>
      <c r="J133" s="123">
        <f t="shared" si="18"/>
        <v>7.557910616454043E-2</v>
      </c>
      <c r="K133" s="123">
        <f t="shared" si="20"/>
        <v>1.1826476930931957E-3</v>
      </c>
      <c r="L133" s="123">
        <f t="shared" si="19"/>
        <v>845.56035228421774</v>
      </c>
      <c r="M133" s="122"/>
      <c r="N133" s="122"/>
      <c r="O133" s="122"/>
      <c r="P133" s="122"/>
      <c r="Q133" s="122"/>
      <c r="R133" s="122"/>
      <c r="S133" s="122"/>
    </row>
    <row r="134" spans="1:19" ht="15">
      <c r="A134" s="122"/>
      <c r="B134" s="122"/>
      <c r="F134" s="122"/>
      <c r="G134" s="122">
        <v>5</v>
      </c>
      <c r="H134" s="122">
        <v>0</v>
      </c>
      <c r="I134" s="123">
        <f t="shared" si="17"/>
        <v>3.1511822786493547E-3</v>
      </c>
      <c r="J134" s="123">
        <f t="shared" si="18"/>
        <v>0.15930227831609611</v>
      </c>
      <c r="K134" s="123">
        <f t="shared" si="20"/>
        <v>5.0199051637814945E-4</v>
      </c>
      <c r="L134" s="123">
        <f t="shared" si="19"/>
        <v>1992.0695060436162</v>
      </c>
      <c r="M134" s="122"/>
      <c r="N134" s="122"/>
      <c r="O134" s="122"/>
      <c r="P134" s="122"/>
      <c r="Q134" s="122"/>
      <c r="R134" s="122"/>
      <c r="S134" s="122"/>
    </row>
    <row r="135" spans="1:19" ht="15">
      <c r="A135" s="122"/>
      <c r="B135" s="122"/>
      <c r="C135" s="136"/>
      <c r="D135" s="137"/>
      <c r="E135" s="137"/>
      <c r="F135" s="122"/>
      <c r="G135" s="122">
        <v>5</v>
      </c>
      <c r="H135" s="122">
        <v>1</v>
      </c>
      <c r="I135" s="123">
        <f t="shared" si="17"/>
        <v>3.1511822786493547E-3</v>
      </c>
      <c r="J135" s="123">
        <f t="shared" si="18"/>
        <v>0.29263060054409401</v>
      </c>
      <c r="K135" s="123">
        <f t="shared" si="20"/>
        <v>9.2213236262506722E-4</v>
      </c>
      <c r="L135" s="123">
        <f t="shared" si="19"/>
        <v>1084.4430154834433</v>
      </c>
      <c r="M135" s="122"/>
      <c r="N135" s="122"/>
      <c r="O135" s="122"/>
      <c r="P135" s="122"/>
      <c r="Q135" s="122"/>
      <c r="R135" s="122"/>
      <c r="S135" s="122"/>
    </row>
    <row r="136" spans="1:19" ht="15">
      <c r="A136" s="122"/>
      <c r="B136" s="122"/>
      <c r="C136" s="139">
        <v>0.5</v>
      </c>
      <c r="D136" s="140" t="e">
        <f>Predictie!#REF!*Predictie!#REF!/100</f>
        <v>#REF!</v>
      </c>
      <c r="E136" s="137"/>
      <c r="F136" s="122"/>
      <c r="G136" s="122">
        <v>5</v>
      </c>
      <c r="H136" s="122">
        <v>2</v>
      </c>
      <c r="I136" s="123">
        <f t="shared" si="17"/>
        <v>3.1511822786493547E-3</v>
      </c>
      <c r="J136" s="123">
        <f t="shared" si="18"/>
        <v>0.26877414836742081</v>
      </c>
      <c r="K136" s="123">
        <f t="shared" si="20"/>
        <v>8.4695633329448885E-4</v>
      </c>
      <c r="L136" s="123">
        <f t="shared" si="19"/>
        <v>1180.6984146516766</v>
      </c>
      <c r="M136" s="122"/>
      <c r="N136" s="122"/>
      <c r="O136" s="122"/>
      <c r="P136" s="122"/>
      <c r="Q136" s="122"/>
      <c r="R136" s="122"/>
      <c r="S136" s="122"/>
    </row>
    <row r="137" spans="1:19" ht="15">
      <c r="A137" s="122"/>
      <c r="B137" s="122"/>
      <c r="C137" s="139">
        <v>1.5</v>
      </c>
      <c r="D137" s="141" t="e">
        <f>Predictie!#REF!*Predictie!#REF!/100</f>
        <v>#REF!</v>
      </c>
      <c r="E137" s="137"/>
      <c r="F137" s="122"/>
      <c r="G137" s="122">
        <v>5</v>
      </c>
      <c r="H137" s="122">
        <v>3</v>
      </c>
      <c r="I137" s="123">
        <f t="shared" si="17"/>
        <v>3.1511822786493547E-3</v>
      </c>
      <c r="J137" s="123">
        <f t="shared" si="18"/>
        <v>0.16457504830621691</v>
      </c>
      <c r="K137" s="123">
        <f t="shared" si="20"/>
        <v>5.1860597573041226E-4</v>
      </c>
      <c r="L137" s="123">
        <f t="shared" si="19"/>
        <v>1928.2461961445495</v>
      </c>
      <c r="M137" s="122"/>
      <c r="N137" s="122"/>
      <c r="O137" s="122"/>
      <c r="P137" s="122"/>
      <c r="Q137" s="122"/>
      <c r="R137" s="122"/>
      <c r="S137" s="122"/>
    </row>
    <row r="138" spans="1:19" ht="15">
      <c r="A138" s="122"/>
      <c r="B138" s="122"/>
      <c r="C138" s="142">
        <v>2.5</v>
      </c>
      <c r="D138" s="143" t="e">
        <f>Predictie!#REF!*Predictie!#REF!/100</f>
        <v>#REF!</v>
      </c>
      <c r="E138" s="127"/>
      <c r="F138" s="122"/>
      <c r="G138" s="122">
        <v>5</v>
      </c>
      <c r="H138" s="122">
        <v>4</v>
      </c>
      <c r="I138" s="123">
        <f t="shared" si="17"/>
        <v>3.1511822786493547E-3</v>
      </c>
      <c r="J138" s="123">
        <f t="shared" si="18"/>
        <v>7.557910616454043E-2</v>
      </c>
      <c r="K138" s="123">
        <f t="shared" si="20"/>
        <v>2.38163539981858E-4</v>
      </c>
      <c r="L138" s="123">
        <f t="shared" si="19"/>
        <v>4198.7955002523668</v>
      </c>
      <c r="M138" s="122"/>
      <c r="N138" s="122"/>
      <c r="O138" s="122"/>
      <c r="P138" s="122"/>
      <c r="Q138" s="122"/>
      <c r="R138" s="122"/>
      <c r="S138" s="122"/>
    </row>
    <row r="139" spans="1:19" ht="15">
      <c r="A139" s="122"/>
      <c r="B139" s="122"/>
      <c r="C139" s="128">
        <v>3.5</v>
      </c>
      <c r="D139" s="125" t="e">
        <f>Predictie!#REF!*Predictie!#REF!/100</f>
        <v>#REF!</v>
      </c>
      <c r="E139" s="122"/>
      <c r="F139" s="122"/>
      <c r="G139" s="122">
        <v>0</v>
      </c>
      <c r="H139" s="122">
        <v>5</v>
      </c>
      <c r="I139" s="123">
        <f t="shared" si="17"/>
        <v>0.36534680207012737</v>
      </c>
      <c r="J139" s="123">
        <f t="shared" si="18"/>
        <v>2.7767034419470205E-2</v>
      </c>
      <c r="K139" s="123">
        <f t="shared" si="20"/>
        <v>1.0144597228124596E-2</v>
      </c>
      <c r="L139" s="123">
        <f t="shared" si="19"/>
        <v>98.574638057352161</v>
      </c>
      <c r="M139" s="122"/>
      <c r="N139" s="122"/>
      <c r="O139" s="122"/>
      <c r="P139" s="122"/>
      <c r="Q139" s="122"/>
      <c r="R139" s="122"/>
      <c r="S139" s="122"/>
    </row>
    <row r="140" spans="1:19" ht="15">
      <c r="A140" s="122"/>
      <c r="B140" s="122"/>
      <c r="C140" s="128">
        <v>4.5</v>
      </c>
      <c r="D140" s="125" t="e">
        <f>Predictie!#REF!*Predictie!#REF!/100</f>
        <v>#REF!</v>
      </c>
      <c r="E140" s="122"/>
      <c r="F140" s="122"/>
      <c r="G140" s="122">
        <v>1</v>
      </c>
      <c r="H140" s="122">
        <v>5</v>
      </c>
      <c r="I140" s="123">
        <f t="shared" si="17"/>
        <v>0.36787070321210152</v>
      </c>
      <c r="J140" s="123">
        <f t="shared" si="18"/>
        <v>2.7767034419470205E-2</v>
      </c>
      <c r="K140" s="123">
        <f t="shared" si="20"/>
        <v>1.0214678478005132E-2</v>
      </c>
      <c r="L140" s="123">
        <f t="shared" si="19"/>
        <v>97.89833347699205</v>
      </c>
      <c r="M140" s="122"/>
      <c r="N140" s="122"/>
      <c r="O140" s="122"/>
      <c r="P140" s="122"/>
      <c r="Q140" s="122"/>
      <c r="R140" s="122"/>
      <c r="S140" s="122"/>
    </row>
    <row r="141" spans="1:19" ht="15">
      <c r="A141" s="122"/>
      <c r="B141" s="122"/>
      <c r="C141" s="122"/>
      <c r="D141" s="122"/>
      <c r="E141" s="122"/>
      <c r="F141" s="122"/>
      <c r="G141" s="122">
        <v>2</v>
      </c>
      <c r="H141" s="122">
        <v>5</v>
      </c>
      <c r="I141" s="123">
        <f t="shared" si="17"/>
        <v>0.18520602002667866</v>
      </c>
      <c r="J141" s="123">
        <f t="shared" si="18"/>
        <v>2.7767034419470205E-2</v>
      </c>
      <c r="K141" s="123">
        <f t="shared" si="20"/>
        <v>5.1426219327738746E-3</v>
      </c>
      <c r="L141" s="123">
        <f t="shared" si="19"/>
        <v>194.45333782501308</v>
      </c>
      <c r="M141" s="122"/>
      <c r="N141" s="122"/>
      <c r="O141" s="122"/>
      <c r="P141" s="122"/>
      <c r="Q141" s="122"/>
      <c r="R141" s="122"/>
      <c r="S141" s="122"/>
    </row>
    <row r="142" spans="1:19" ht="15">
      <c r="A142" s="122"/>
      <c r="B142" s="122"/>
      <c r="C142" s="122"/>
      <c r="D142" s="122"/>
      <c r="E142" s="122"/>
      <c r="F142" s="122"/>
      <c r="G142" s="122">
        <v>3</v>
      </c>
      <c r="H142" s="122">
        <v>5</v>
      </c>
      <c r="I142" s="123">
        <f t="shared" si="17"/>
        <v>6.2161822173963821E-2</v>
      </c>
      <c r="J142" s="123">
        <f t="shared" si="18"/>
        <v>2.7767034419470205E-2</v>
      </c>
      <c r="K142" s="123">
        <f t="shared" si="20"/>
        <v>1.7260494558814397E-3</v>
      </c>
      <c r="L142" s="123">
        <f t="shared" si="19"/>
        <v>579.35767517700185</v>
      </c>
      <c r="M142" s="122"/>
      <c r="N142" s="122"/>
      <c r="O142" s="122"/>
      <c r="P142" s="122"/>
      <c r="Q142" s="122"/>
      <c r="R142" s="122"/>
      <c r="S142" s="122"/>
    </row>
    <row r="143" spans="1:19" ht="15">
      <c r="A143" s="122"/>
      <c r="B143" s="122"/>
      <c r="C143" s="122"/>
      <c r="D143" s="122"/>
      <c r="E143" s="122"/>
      <c r="F143" s="122"/>
      <c r="G143" s="122">
        <v>4</v>
      </c>
      <c r="H143" s="122">
        <v>5</v>
      </c>
      <c r="I143" s="123">
        <f t="shared" si="17"/>
        <v>1.5647812644390077E-2</v>
      </c>
      <c r="J143" s="123">
        <f t="shared" si="18"/>
        <v>2.7767034419470205E-2</v>
      </c>
      <c r="K143" s="123">
        <f t="shared" si="20"/>
        <v>4.3449335228620036E-4</v>
      </c>
      <c r="L143" s="123">
        <f t="shared" si="19"/>
        <v>2301.5311850877315</v>
      </c>
      <c r="M143" s="122"/>
      <c r="N143" s="122"/>
      <c r="O143" s="122"/>
      <c r="P143" s="122"/>
      <c r="Q143" s="122"/>
      <c r="R143" s="122"/>
      <c r="S143" s="122"/>
    </row>
    <row r="144" spans="1:19" ht="15">
      <c r="A144" s="122"/>
      <c r="B144" s="122"/>
      <c r="C144" s="122"/>
      <c r="D144" s="122"/>
      <c r="E144" s="122"/>
      <c r="F144" s="122"/>
      <c r="G144" s="122">
        <v>5</v>
      </c>
      <c r="H144" s="122">
        <v>5</v>
      </c>
      <c r="I144" s="123">
        <f t="shared" si="17"/>
        <v>3.1511822786493547E-3</v>
      </c>
      <c r="J144" s="123">
        <f t="shared" si="18"/>
        <v>2.7767034419470205E-2</v>
      </c>
      <c r="K144" s="123">
        <f t="shared" si="20"/>
        <v>8.7498986793281184E-5</v>
      </c>
      <c r="L144" s="123">
        <f t="shared" si="19"/>
        <v>11428.703767307936</v>
      </c>
      <c r="M144" s="122"/>
      <c r="N144" s="122"/>
      <c r="O144" s="122"/>
      <c r="P144" s="122"/>
      <c r="Q144" s="122"/>
      <c r="R144" s="122"/>
      <c r="S144" s="122"/>
    </row>
    <row r="145" spans="1:19" ht="15">
      <c r="A145" s="122"/>
      <c r="B145" s="122"/>
      <c r="C145" s="122"/>
      <c r="D145" s="122"/>
      <c r="E145" s="122"/>
      <c r="F145" s="122"/>
      <c r="G145" s="122">
        <v>6</v>
      </c>
      <c r="H145" s="122">
        <v>0</v>
      </c>
      <c r="I145" s="123">
        <f t="shared" si="17"/>
        <v>5.288252304512847E-4</v>
      </c>
      <c r="J145" s="123">
        <f t="shared" si="18"/>
        <v>0.15930227831609611</v>
      </c>
      <c r="K145" s="123">
        <f t="shared" si="20"/>
        <v>8.4243064041924216E-5</v>
      </c>
      <c r="L145" s="123">
        <f t="shared" si="19"/>
        <v>11870.413444391603</v>
      </c>
      <c r="M145" s="122"/>
      <c r="N145" s="122"/>
      <c r="O145" s="122"/>
      <c r="P145" s="122"/>
      <c r="Q145" s="122"/>
      <c r="R145" s="122"/>
      <c r="S145" s="122"/>
    </row>
    <row r="146" spans="1:19" ht="15">
      <c r="A146" s="122"/>
      <c r="B146" s="122"/>
      <c r="C146" s="122"/>
      <c r="D146" s="122"/>
      <c r="E146" s="122"/>
      <c r="F146" s="122"/>
      <c r="G146" s="122">
        <v>6</v>
      </c>
      <c r="H146" s="122">
        <v>1</v>
      </c>
      <c r="I146" s="123">
        <f t="shared" si="17"/>
        <v>5.288252304512847E-4</v>
      </c>
      <c r="J146" s="123">
        <f t="shared" si="18"/>
        <v>0.29263060054409401</v>
      </c>
      <c r="K146" s="123">
        <f t="shared" si="20"/>
        <v>1.5475044476982836E-4</v>
      </c>
      <c r="L146" s="123">
        <f t="shared" si="19"/>
        <v>6462.016968593357</v>
      </c>
      <c r="M146" s="122"/>
      <c r="N146" s="122"/>
      <c r="O146" s="122"/>
      <c r="P146" s="122"/>
      <c r="Q146" s="122"/>
      <c r="R146" s="122"/>
      <c r="S146" s="122"/>
    </row>
    <row r="147" spans="1:19" ht="15">
      <c r="A147" s="122"/>
      <c r="B147" s="122"/>
      <c r="C147" s="122"/>
      <c r="D147" s="122"/>
      <c r="E147" s="122"/>
      <c r="F147" s="122"/>
      <c r="G147" s="122">
        <v>6</v>
      </c>
      <c r="H147" s="122">
        <v>2</v>
      </c>
      <c r="I147" s="123">
        <f t="shared" si="17"/>
        <v>5.288252304512847E-4</v>
      </c>
      <c r="J147" s="123">
        <f t="shared" si="18"/>
        <v>0.26877414836742081</v>
      </c>
      <c r="K147" s="123">
        <f t="shared" si="20"/>
        <v>1.421345509497491E-4</v>
      </c>
      <c r="L147" s="123">
        <f t="shared" si="19"/>
        <v>7035.5870076484398</v>
      </c>
      <c r="M147" s="122"/>
      <c r="N147" s="122"/>
      <c r="O147" s="122"/>
      <c r="P147" s="122"/>
      <c r="Q147" s="122"/>
      <c r="R147" s="122"/>
      <c r="S147" s="122"/>
    </row>
    <row r="148" spans="1:19" ht="15">
      <c r="A148" s="122"/>
      <c r="B148" s="122"/>
      <c r="C148" s="122"/>
      <c r="D148" s="122"/>
      <c r="E148" s="122"/>
      <c r="F148" s="122"/>
      <c r="G148" s="122">
        <v>6</v>
      </c>
      <c r="H148" s="122">
        <v>3</v>
      </c>
      <c r="I148" s="123">
        <f t="shared" si="17"/>
        <v>5.288252304512847E-4</v>
      </c>
      <c r="J148" s="123">
        <f t="shared" si="18"/>
        <v>0.16457504830621691</v>
      </c>
      <c r="K148" s="123">
        <f t="shared" si="20"/>
        <v>8.7031437847066465E-5</v>
      </c>
      <c r="L148" s="123">
        <f t="shared" si="19"/>
        <v>11490.100873172079</v>
      </c>
      <c r="M148" s="122"/>
      <c r="N148" s="122"/>
      <c r="O148" s="122"/>
      <c r="P148" s="122"/>
      <c r="Q148" s="122"/>
      <c r="R148" s="122"/>
      <c r="S148" s="122"/>
    </row>
    <row r="149" spans="1:19" ht="15">
      <c r="A149" s="122"/>
      <c r="B149" s="122"/>
      <c r="C149" s="122"/>
      <c r="D149" s="122"/>
      <c r="E149" s="122"/>
      <c r="F149" s="122"/>
      <c r="G149" s="122">
        <v>6</v>
      </c>
      <c r="H149" s="122">
        <v>4</v>
      </c>
      <c r="I149" s="123">
        <f t="shared" si="17"/>
        <v>5.288252304512847E-4</v>
      </c>
      <c r="J149" s="123">
        <f t="shared" si="18"/>
        <v>7.557910616454043E-2</v>
      </c>
      <c r="K149" s="123">
        <f t="shared" si="20"/>
        <v>3.9968138234765209E-5</v>
      </c>
      <c r="L149" s="123">
        <f t="shared" si="19"/>
        <v>25019.929477980462</v>
      </c>
      <c r="M149" s="122"/>
      <c r="N149" s="122"/>
      <c r="O149" s="122"/>
      <c r="P149" s="122"/>
      <c r="Q149" s="122"/>
      <c r="R149" s="122"/>
      <c r="S149" s="122"/>
    </row>
    <row r="150" spans="1:19" ht="15">
      <c r="A150" s="122"/>
      <c r="B150" s="122"/>
      <c r="C150" s="122"/>
      <c r="D150" s="122"/>
      <c r="E150" s="122"/>
      <c r="F150" s="122"/>
      <c r="G150" s="122">
        <v>6</v>
      </c>
      <c r="H150" s="122">
        <v>5</v>
      </c>
      <c r="I150" s="123">
        <f t="shared" si="17"/>
        <v>5.288252304512847E-4</v>
      </c>
      <c r="J150" s="123">
        <f t="shared" si="18"/>
        <v>2.7767034419470205E-2</v>
      </c>
      <c r="K150" s="123">
        <f t="shared" si="20"/>
        <v>1.4683908375825085E-5</v>
      </c>
      <c r="L150" s="123">
        <f t="shared" si="19"/>
        <v>68101.759722660368</v>
      </c>
      <c r="M150" s="122"/>
      <c r="N150" s="122"/>
      <c r="O150" s="122"/>
      <c r="P150" s="122"/>
      <c r="Q150" s="122"/>
      <c r="R150" s="122"/>
      <c r="S150" s="122"/>
    </row>
    <row r="151" spans="1:19" ht="15">
      <c r="A151" s="122"/>
      <c r="B151" s="122"/>
      <c r="C151" s="122"/>
      <c r="D151" s="122"/>
      <c r="E151" s="122"/>
      <c r="F151" s="122"/>
      <c r="G151" s="122">
        <v>0</v>
      </c>
      <c r="H151" s="122">
        <v>6</v>
      </c>
      <c r="I151" s="123">
        <f t="shared" si="17"/>
        <v>0.36534680207012737</v>
      </c>
      <c r="J151" s="123">
        <f t="shared" si="18"/>
        <v>8.5011171250326482E-3</v>
      </c>
      <c r="K151" s="123">
        <f t="shared" si="20"/>
        <v>3.105855955654273E-3</v>
      </c>
      <c r="L151" s="123">
        <f t="shared" si="19"/>
        <v>321.97243345412721</v>
      </c>
      <c r="M151" s="122"/>
      <c r="N151" s="122"/>
      <c r="O151" s="122"/>
      <c r="P151" s="122"/>
      <c r="Q151" s="122"/>
      <c r="R151" s="122"/>
      <c r="S151" s="122"/>
    </row>
    <row r="152" spans="1:19" ht="15">
      <c r="A152" s="122"/>
      <c r="B152" s="122"/>
      <c r="C152" s="122"/>
      <c r="D152" s="122"/>
      <c r="E152" s="122"/>
      <c r="F152" s="122"/>
      <c r="G152" s="122">
        <v>1</v>
      </c>
      <c r="H152" s="122">
        <v>6</v>
      </c>
      <c r="I152" s="123">
        <f t="shared" si="17"/>
        <v>0.36787070321210152</v>
      </c>
      <c r="J152" s="123">
        <f t="shared" si="18"/>
        <v>8.5011171250326482E-3</v>
      </c>
      <c r="K152" s="123">
        <f t="shared" si="20"/>
        <v>3.1273119348741991E-3</v>
      </c>
      <c r="L152" s="123">
        <f t="shared" si="19"/>
        <v>319.76343288576567</v>
      </c>
      <c r="M152" s="122"/>
      <c r="N152" s="122"/>
      <c r="O152" s="122"/>
      <c r="P152" s="122"/>
      <c r="Q152" s="122"/>
      <c r="R152" s="122"/>
      <c r="S152" s="122"/>
    </row>
    <row r="153" spans="1:19" ht="15">
      <c r="A153" s="122"/>
      <c r="B153" s="122"/>
      <c r="C153" s="122"/>
      <c r="D153" s="122"/>
      <c r="E153" s="122"/>
      <c r="F153" s="122"/>
      <c r="G153" s="122">
        <v>2</v>
      </c>
      <c r="H153" s="122">
        <v>6</v>
      </c>
      <c r="I153" s="123">
        <f t="shared" si="17"/>
        <v>0.18520602002667866</v>
      </c>
      <c r="J153" s="123">
        <f t="shared" si="18"/>
        <v>8.5011171250326482E-3</v>
      </c>
      <c r="K153" s="123">
        <f t="shared" si="20"/>
        <v>1.5744580685079375E-3</v>
      </c>
      <c r="L153" s="123">
        <f t="shared" si="19"/>
        <v>635.13917582299746</v>
      </c>
      <c r="M153" s="122"/>
      <c r="N153" s="122"/>
      <c r="O153" s="122"/>
      <c r="P153" s="122"/>
      <c r="Q153" s="122"/>
      <c r="R153" s="122"/>
      <c r="S153" s="122"/>
    </row>
    <row r="154" spans="1:19" ht="15">
      <c r="A154" s="122"/>
      <c r="B154" s="122"/>
      <c r="C154" s="122"/>
      <c r="D154" s="122"/>
      <c r="E154" s="122"/>
      <c r="F154" s="122"/>
      <c r="G154" s="122">
        <v>3</v>
      </c>
      <c r="H154" s="122">
        <v>6</v>
      </c>
      <c r="I154" s="123">
        <f t="shared" si="17"/>
        <v>6.2161822173963821E-2</v>
      </c>
      <c r="J154" s="123">
        <f t="shared" si="18"/>
        <v>8.5011171250326482E-3</v>
      </c>
      <c r="K154" s="123">
        <f t="shared" si="20"/>
        <v>5.2844493100631803E-4</v>
      </c>
      <c r="L154" s="123">
        <f t="shared" si="19"/>
        <v>1892.3447673075402</v>
      </c>
      <c r="M154" s="122"/>
      <c r="N154" s="122"/>
      <c r="O154" s="122"/>
      <c r="P154" s="122"/>
      <c r="Q154" s="122"/>
      <c r="R154" s="122"/>
      <c r="S154" s="122"/>
    </row>
    <row r="155" spans="1:19" ht="15">
      <c r="A155" s="122"/>
      <c r="B155" s="122"/>
      <c r="C155" s="122"/>
      <c r="D155" s="122"/>
      <c r="E155" s="122"/>
      <c r="F155" s="122"/>
      <c r="G155" s="122">
        <v>4</v>
      </c>
      <c r="H155" s="122">
        <v>6</v>
      </c>
      <c r="I155" s="123">
        <f t="shared" si="17"/>
        <v>1.5647812644390077E-2</v>
      </c>
      <c r="J155" s="123">
        <f t="shared" si="18"/>
        <v>8.5011171250326482E-3</v>
      </c>
      <c r="K155" s="123">
        <f t="shared" si="20"/>
        <v>1.330238880405269E-4</v>
      </c>
      <c r="L155" s="123">
        <f t="shared" si="19"/>
        <v>7517.4467889206571</v>
      </c>
      <c r="M155" s="122"/>
      <c r="N155" s="122"/>
      <c r="O155" s="122"/>
      <c r="P155" s="122"/>
      <c r="Q155" s="122"/>
      <c r="R155" s="122"/>
      <c r="S155" s="122"/>
    </row>
    <row r="156" spans="1:19" ht="15">
      <c r="A156" s="122"/>
      <c r="B156" s="122"/>
      <c r="C156" s="122"/>
      <c r="D156" s="122"/>
      <c r="E156" s="122"/>
      <c r="F156" s="122"/>
      <c r="G156" s="122">
        <v>5</v>
      </c>
      <c r="H156" s="122">
        <v>6</v>
      </c>
      <c r="I156" s="123">
        <f t="shared" si="17"/>
        <v>3.1511822786493547E-3</v>
      </c>
      <c r="J156" s="123">
        <f t="shared" si="18"/>
        <v>8.5011171250326482E-3</v>
      </c>
      <c r="K156" s="123">
        <f t="shared" si="20"/>
        <v>2.678856963312543E-5</v>
      </c>
      <c r="L156" s="123">
        <f t="shared" si="19"/>
        <v>37329.354037755307</v>
      </c>
      <c r="M156" s="122"/>
      <c r="N156" s="122"/>
      <c r="O156" s="122"/>
      <c r="P156" s="122"/>
      <c r="Q156" s="122"/>
      <c r="R156" s="122"/>
      <c r="S156" s="122"/>
    </row>
    <row r="157" spans="1:19" ht="15">
      <c r="A157" s="122"/>
      <c r="B157" s="122"/>
      <c r="C157" s="122"/>
      <c r="D157" s="122"/>
      <c r="E157" s="122"/>
      <c r="F157" s="122"/>
      <c r="G157" s="122">
        <v>6</v>
      </c>
      <c r="H157" s="122">
        <v>6</v>
      </c>
      <c r="I157" s="123">
        <f t="shared" si="17"/>
        <v>5.288252304512847E-4</v>
      </c>
      <c r="J157" s="123">
        <f t="shared" si="18"/>
        <v>8.5011171250326482E-3</v>
      </c>
      <c r="K157" s="123">
        <f t="shared" si="20"/>
        <v>4.4956052227387528E-6</v>
      </c>
      <c r="L157" s="123">
        <f t="shared" si="19"/>
        <v>222439.46041836683</v>
      </c>
      <c r="M157" s="122"/>
      <c r="N157" s="122"/>
      <c r="O157" s="122"/>
      <c r="P157" s="122"/>
      <c r="Q157" s="122"/>
      <c r="R157" s="122"/>
      <c r="S157" s="122"/>
    </row>
    <row r="158" spans="1:19" ht="15">
      <c r="A158" s="122"/>
      <c r="B158" s="122"/>
      <c r="C158" s="122"/>
      <c r="D158" s="122"/>
      <c r="E158" s="122"/>
      <c r="F158" s="122"/>
      <c r="G158" s="122">
        <v>7</v>
      </c>
      <c r="H158" s="122">
        <v>0</v>
      </c>
      <c r="I158" s="123">
        <f t="shared" si="17"/>
        <v>7.6068354114938697E-5</v>
      </c>
      <c r="J158" s="123">
        <f t="shared" si="18"/>
        <v>0.15930227831609611</v>
      </c>
      <c r="K158" s="123">
        <f t="shared" si="20"/>
        <v>1.2117862118265319E-5</v>
      </c>
      <c r="L158" s="123">
        <f t="shared" si="19"/>
        <v>82522.807260918955</v>
      </c>
      <c r="M158" s="122"/>
      <c r="N158" s="122"/>
      <c r="O158" s="122"/>
      <c r="P158" s="122"/>
      <c r="Q158" s="122"/>
      <c r="R158" s="122"/>
      <c r="S158" s="122"/>
    </row>
    <row r="159" spans="1:19" ht="15">
      <c r="A159" s="122"/>
      <c r="B159" s="122"/>
      <c r="C159" s="122"/>
      <c r="D159" s="122"/>
      <c r="E159" s="122"/>
      <c r="F159" s="122"/>
      <c r="G159" s="122">
        <v>7</v>
      </c>
      <c r="H159" s="122">
        <v>1</v>
      </c>
      <c r="I159" s="123">
        <f t="shared" si="17"/>
        <v>7.6068354114938697E-5</v>
      </c>
      <c r="J159" s="123">
        <f t="shared" si="18"/>
        <v>0.29263060054409401</v>
      </c>
      <c r="K159" s="123">
        <f t="shared" si="20"/>
        <v>2.2259928147055314E-5</v>
      </c>
      <c r="L159" s="123">
        <f t="shared" si="19"/>
        <v>44923.774838522397</v>
      </c>
      <c r="M159" s="122"/>
      <c r="N159" s="122"/>
      <c r="O159" s="122"/>
      <c r="P159" s="122"/>
      <c r="Q159" s="122"/>
      <c r="R159" s="122"/>
      <c r="S159" s="122"/>
    </row>
    <row r="160" spans="1:19" ht="15">
      <c r="A160" s="122"/>
      <c r="B160" s="122"/>
      <c r="C160" s="122"/>
      <c r="D160" s="122"/>
      <c r="E160" s="122"/>
      <c r="F160" s="122"/>
      <c r="G160" s="122">
        <v>7</v>
      </c>
      <c r="H160" s="122">
        <v>2</v>
      </c>
      <c r="I160" s="123">
        <f t="shared" si="17"/>
        <v>7.6068354114938697E-5</v>
      </c>
      <c r="J160" s="123">
        <f t="shared" si="18"/>
        <v>0.26877414836742081</v>
      </c>
      <c r="K160" s="123">
        <f t="shared" si="20"/>
        <v>2.0445207094954038E-5</v>
      </c>
      <c r="L160" s="123">
        <f t="shared" si="19"/>
        <v>48911.218915791964</v>
      </c>
      <c r="M160" s="122"/>
      <c r="N160" s="122"/>
      <c r="O160" s="122"/>
      <c r="P160" s="122"/>
      <c r="Q160" s="122"/>
      <c r="R160" s="122"/>
      <c r="S160" s="122"/>
    </row>
    <row r="161" spans="1:19" ht="15">
      <c r="A161" s="122"/>
      <c r="B161" s="122"/>
      <c r="C161" s="122"/>
      <c r="D161" s="122"/>
      <c r="E161" s="122"/>
      <c r="F161" s="122"/>
      <c r="G161" s="122">
        <v>7</v>
      </c>
      <c r="H161" s="122">
        <v>3</v>
      </c>
      <c r="I161" s="123">
        <f t="shared" si="17"/>
        <v>7.6068354114938697E-5</v>
      </c>
      <c r="J161" s="123">
        <f t="shared" si="18"/>
        <v>0.16457504830621691</v>
      </c>
      <c r="K161" s="123">
        <f t="shared" si="20"/>
        <v>1.2518953053040451E-5</v>
      </c>
      <c r="L161" s="123">
        <f t="shared" si="19"/>
        <v>79878.884101824486</v>
      </c>
      <c r="M161" s="122"/>
      <c r="N161" s="122"/>
      <c r="O161" s="122"/>
      <c r="P161" s="122"/>
      <c r="Q161" s="122"/>
      <c r="R161" s="122"/>
      <c r="S161" s="122"/>
    </row>
    <row r="162" spans="1:19" ht="15">
      <c r="A162" s="122"/>
      <c r="B162" s="122"/>
      <c r="C162" s="122"/>
      <c r="D162" s="122"/>
      <c r="E162" s="122"/>
      <c r="F162" s="122"/>
      <c r="G162" s="122">
        <v>7</v>
      </c>
      <c r="H162" s="122">
        <v>4</v>
      </c>
      <c r="I162" s="123">
        <f t="shared" si="17"/>
        <v>7.6068354114938697E-5</v>
      </c>
      <c r="J162" s="123">
        <f t="shared" si="18"/>
        <v>7.557910616454043E-2</v>
      </c>
      <c r="K162" s="123">
        <f t="shared" si="20"/>
        <v>5.7491782114148079E-6</v>
      </c>
      <c r="L162" s="123">
        <f t="shared" si="19"/>
        <v>173937.90264050823</v>
      </c>
      <c r="M162" s="122"/>
      <c r="N162" s="122"/>
      <c r="O162" s="122"/>
      <c r="P162" s="122"/>
      <c r="Q162" s="122"/>
      <c r="R162" s="122"/>
      <c r="S162" s="122"/>
    </row>
    <row r="163" spans="1:19" ht="15">
      <c r="A163" s="122"/>
      <c r="B163" s="122"/>
      <c r="C163" s="122"/>
      <c r="D163" s="122"/>
      <c r="E163" s="122"/>
      <c r="F163" s="122"/>
      <c r="G163" s="122">
        <v>7</v>
      </c>
      <c r="H163" s="122">
        <v>5</v>
      </c>
      <c r="I163" s="123">
        <f t="shared" si="17"/>
        <v>7.6068354114938697E-5</v>
      </c>
      <c r="J163" s="123">
        <f t="shared" si="18"/>
        <v>2.7767034419470205E-2</v>
      </c>
      <c r="K163" s="123">
        <f t="shared" si="20"/>
        <v>2.112192606941951E-6</v>
      </c>
      <c r="L163" s="123">
        <f t="shared" si="19"/>
        <v>473441.67227618879</v>
      </c>
      <c r="M163" s="122"/>
      <c r="N163" s="122"/>
      <c r="O163" s="122"/>
      <c r="P163" s="122"/>
      <c r="Q163" s="122"/>
      <c r="R163" s="122"/>
      <c r="S163" s="122"/>
    </row>
    <row r="164" spans="1:19" ht="15">
      <c r="A164" s="122"/>
      <c r="B164" s="122"/>
      <c r="C164" s="122"/>
      <c r="D164" s="122"/>
      <c r="E164" s="122"/>
      <c r="F164" s="122"/>
      <c r="G164" s="122">
        <v>7</v>
      </c>
      <c r="H164" s="122">
        <v>6</v>
      </c>
      <c r="I164" s="123">
        <f t="shared" si="17"/>
        <v>7.6068354114938697E-5</v>
      </c>
      <c r="J164" s="123">
        <f t="shared" si="18"/>
        <v>8.5011171250326482E-3</v>
      </c>
      <c r="K164" s="123">
        <f t="shared" si="20"/>
        <v>6.4666598783955307E-7</v>
      </c>
      <c r="L164" s="123">
        <f t="shared" si="19"/>
        <v>1546393.3758769359</v>
      </c>
      <c r="M164" s="122"/>
      <c r="N164" s="122"/>
      <c r="O164" s="122"/>
      <c r="P164" s="122"/>
      <c r="Q164" s="122"/>
      <c r="R164" s="122"/>
      <c r="S164" s="122"/>
    </row>
    <row r="165" spans="1:19" ht="15">
      <c r="A165" s="122"/>
      <c r="B165" s="122"/>
      <c r="C165" s="122"/>
      <c r="D165" s="122"/>
      <c r="E165" s="122"/>
      <c r="F165" s="122"/>
      <c r="G165" s="122">
        <v>7</v>
      </c>
      <c r="H165" s="122">
        <v>7</v>
      </c>
      <c r="I165" s="123">
        <f t="shared" si="17"/>
        <v>7.6068354114938697E-5</v>
      </c>
      <c r="J165" s="123">
        <f t="shared" si="18"/>
        <v>2.2308774379752117E-3</v>
      </c>
      <c r="K165" s="123">
        <f t="shared" si="20"/>
        <v>1.6969917493892561E-7</v>
      </c>
      <c r="L165" s="123">
        <f t="shared" si="19"/>
        <v>5892780.5651376797</v>
      </c>
      <c r="M165" s="122"/>
      <c r="N165" s="122"/>
      <c r="O165" s="122"/>
      <c r="P165" s="122"/>
      <c r="Q165" s="122"/>
      <c r="R165" s="122"/>
      <c r="S165" s="122"/>
    </row>
    <row r="166" spans="1:19" ht="15">
      <c r="A166" s="122"/>
      <c r="B166" s="122"/>
      <c r="C166" s="122"/>
      <c r="D166" s="122"/>
      <c r="E166" s="122"/>
      <c r="F166" s="122"/>
      <c r="G166" s="122">
        <v>1</v>
      </c>
      <c r="H166" s="122">
        <v>7</v>
      </c>
      <c r="I166" s="123">
        <f t="shared" si="17"/>
        <v>0.36787070321210152</v>
      </c>
      <c r="J166" s="123">
        <f t="shared" si="18"/>
        <v>2.2308774379752117E-3</v>
      </c>
      <c r="K166" s="123">
        <f t="shared" si="20"/>
        <v>8.2067445188795248E-4</v>
      </c>
      <c r="L166" s="123">
        <f t="shared" si="19"/>
        <v>1218.5099678679055</v>
      </c>
      <c r="M166" s="122"/>
      <c r="N166" s="122"/>
      <c r="O166" s="122"/>
      <c r="P166" s="122"/>
      <c r="Q166" s="122"/>
      <c r="R166" s="122"/>
      <c r="S166" s="122"/>
    </row>
    <row r="167" spans="1:19" ht="15">
      <c r="A167" s="122"/>
      <c r="B167" s="122"/>
      <c r="C167" s="122"/>
      <c r="D167" s="122"/>
      <c r="E167" s="122"/>
      <c r="F167" s="122"/>
      <c r="G167" s="122">
        <v>2</v>
      </c>
      <c r="H167" s="122">
        <v>7</v>
      </c>
      <c r="I167" s="123">
        <f t="shared" si="17"/>
        <v>0.18520602002667866</v>
      </c>
      <c r="J167" s="123">
        <f t="shared" si="18"/>
        <v>2.2308774379752117E-3</v>
      </c>
      <c r="K167" s="123">
        <f t="shared" si="20"/>
        <v>4.1317193145470264E-4</v>
      </c>
      <c r="L167" s="123">
        <f t="shared" si="19"/>
        <v>2420.2999377987348</v>
      </c>
      <c r="M167" s="122"/>
      <c r="N167" s="122"/>
      <c r="O167" s="122"/>
      <c r="P167" s="122"/>
      <c r="Q167" s="122"/>
      <c r="R167" s="122"/>
      <c r="S167" s="122"/>
    </row>
    <row r="168" spans="1:19" ht="15">
      <c r="A168" s="122"/>
      <c r="B168" s="122"/>
      <c r="C168" s="122"/>
      <c r="D168" s="122"/>
      <c r="E168" s="122"/>
      <c r="F168" s="122"/>
      <c r="G168" s="122">
        <v>3</v>
      </c>
      <c r="H168" s="122">
        <v>7</v>
      </c>
      <c r="I168" s="123">
        <f t="shared" si="17"/>
        <v>6.2161822173963821E-2</v>
      </c>
      <c r="J168" s="123">
        <f t="shared" si="18"/>
        <v>2.2308774379752117E-3</v>
      </c>
      <c r="K168" s="123">
        <f t="shared" si="20"/>
        <v>1.3867540659132311E-4</v>
      </c>
      <c r="L168" s="123">
        <f t="shared" si="19"/>
        <v>7211.0839591550894</v>
      </c>
      <c r="M168" s="122"/>
      <c r="N168" s="122"/>
      <c r="O168" s="122"/>
      <c r="P168" s="122"/>
      <c r="Q168" s="122"/>
      <c r="R168" s="122"/>
      <c r="S168" s="122"/>
    </row>
    <row r="169" spans="1:19" ht="15">
      <c r="A169" s="122"/>
      <c r="B169" s="122"/>
      <c r="C169" s="122"/>
      <c r="D169" s="122"/>
      <c r="E169" s="122"/>
      <c r="F169" s="122"/>
      <c r="G169" s="122">
        <v>4</v>
      </c>
      <c r="H169" s="122">
        <v>7</v>
      </c>
      <c r="I169" s="123">
        <f t="shared" si="17"/>
        <v>1.5647812644390077E-2</v>
      </c>
      <c r="J169" s="123">
        <f t="shared" si="18"/>
        <v>2.2308774379752117E-3</v>
      </c>
      <c r="K169" s="123">
        <f t="shared" si="20"/>
        <v>3.4908352182033054E-5</v>
      </c>
      <c r="L169" s="123">
        <f t="shared" si="19"/>
        <v>28646.439533593599</v>
      </c>
      <c r="M169" s="122"/>
      <c r="N169" s="122"/>
      <c r="O169" s="122"/>
      <c r="P169" s="122"/>
      <c r="Q169" s="122"/>
      <c r="R169" s="122"/>
      <c r="S169" s="122"/>
    </row>
    <row r="170" spans="1:19" ht="15">
      <c r="A170" s="122"/>
      <c r="B170" s="122"/>
      <c r="C170" s="122"/>
      <c r="D170" s="122"/>
      <c r="E170" s="122"/>
      <c r="F170" s="122"/>
      <c r="G170" s="122">
        <v>5</v>
      </c>
      <c r="H170" s="122">
        <v>7</v>
      </c>
      <c r="I170" s="123">
        <f t="shared" si="17"/>
        <v>3.1511822786493547E-3</v>
      </c>
      <c r="J170" s="123">
        <f t="shared" si="18"/>
        <v>2.2308774379752117E-3</v>
      </c>
      <c r="K170" s="123">
        <f t="shared" si="20"/>
        <v>7.0299014483861619E-6</v>
      </c>
      <c r="L170" s="123">
        <f t="shared" si="19"/>
        <v>142249.50482478921</v>
      </c>
      <c r="M170" s="122"/>
      <c r="N170" s="122"/>
      <c r="O170" s="122"/>
      <c r="P170" s="122"/>
      <c r="Q170" s="122"/>
      <c r="R170" s="122"/>
      <c r="S170" s="122"/>
    </row>
    <row r="171" spans="1:19" ht="15">
      <c r="A171" s="122"/>
      <c r="B171" s="122"/>
      <c r="C171" s="122"/>
      <c r="D171" s="122"/>
      <c r="E171" s="122"/>
      <c r="F171" s="122"/>
      <c r="G171" s="122">
        <v>6</v>
      </c>
      <c r="H171" s="122">
        <v>7</v>
      </c>
      <c r="I171" s="123">
        <f t="shared" si="17"/>
        <v>5.288252304512847E-4</v>
      </c>
      <c r="J171" s="123">
        <f t="shared" si="18"/>
        <v>2.2308774379752117E-3</v>
      </c>
      <c r="K171" s="123">
        <f t="shared" si="20"/>
        <v>1.1797442752458129E-6</v>
      </c>
      <c r="L171" s="123">
        <f t="shared" si="19"/>
        <v>847641.32446554047</v>
      </c>
      <c r="M171" s="122"/>
      <c r="N171" s="122"/>
      <c r="O171" s="122"/>
      <c r="P171" s="122"/>
      <c r="Q171" s="122"/>
      <c r="R171" s="122"/>
      <c r="S171" s="122"/>
    </row>
    <row r="172" spans="1:19" ht="15">
      <c r="A172" s="122"/>
      <c r="B172" s="122"/>
      <c r="C172" s="122"/>
      <c r="D172" s="122"/>
      <c r="E172" s="122"/>
      <c r="F172" s="122"/>
      <c r="G172" s="122">
        <v>0</v>
      </c>
      <c r="H172" s="122">
        <v>7</v>
      </c>
      <c r="I172" s="123">
        <f t="shared" si="17"/>
        <v>0.36534680207012737</v>
      </c>
      <c r="J172" s="123">
        <f t="shared" si="18"/>
        <v>2.2308774379752117E-3</v>
      </c>
      <c r="K172" s="123">
        <f t="shared" si="20"/>
        <v>8.1504393777464255E-4</v>
      </c>
      <c r="L172" s="123">
        <f t="shared" si="19"/>
        <v>1226.927719664234</v>
      </c>
      <c r="M172" s="122"/>
      <c r="N172" s="122"/>
      <c r="O172" s="122"/>
      <c r="P172" s="122"/>
      <c r="Q172" s="122"/>
      <c r="R172" s="122"/>
      <c r="S172" s="122"/>
    </row>
    <row r="173" spans="1:19" ht="15">
      <c r="A173" s="122"/>
      <c r="B173" s="122"/>
      <c r="C173" s="122"/>
      <c r="D173" s="122"/>
      <c r="E173" s="122"/>
      <c r="F173" s="122"/>
      <c r="G173" s="122">
        <v>8</v>
      </c>
      <c r="H173" s="122">
        <v>0</v>
      </c>
      <c r="I173" s="123">
        <f t="shared" ref="I173:I189" si="21">POISSON(G173,$G$106,FALSE)</f>
        <v>9.5742315116385716E-6</v>
      </c>
      <c r="J173" s="123">
        <f t="shared" ref="J173:J189" si="22">POISSON(H173,$H$106,FALSE)</f>
        <v>0.15930227831609611</v>
      </c>
      <c r="K173" s="123">
        <f t="shared" si="20"/>
        <v>1.5251968929297853E-6</v>
      </c>
      <c r="L173" s="123">
        <f t="shared" ref="L173:L189" si="23">1/K173</f>
        <v>655653.05347500241</v>
      </c>
      <c r="M173" s="122"/>
      <c r="N173" s="122"/>
      <c r="O173" s="122"/>
      <c r="P173" s="122"/>
      <c r="Q173" s="122"/>
      <c r="R173" s="122"/>
      <c r="S173" s="122"/>
    </row>
    <row r="174" spans="1:19" ht="15">
      <c r="A174" s="122"/>
      <c r="B174" s="122"/>
      <c r="C174" s="122"/>
      <c r="D174" s="122"/>
      <c r="E174" s="122"/>
      <c r="F174" s="122"/>
      <c r="G174" s="122">
        <v>8</v>
      </c>
      <c r="H174" s="122">
        <v>1</v>
      </c>
      <c r="I174" s="123">
        <f t="shared" si="21"/>
        <v>9.5742315116385716E-6</v>
      </c>
      <c r="J174" s="123">
        <f t="shared" si="22"/>
        <v>0.29263060054409401</v>
      </c>
      <c r="K174" s="123">
        <f t="shared" si="20"/>
        <v>2.8017131169989842E-6</v>
      </c>
      <c r="L174" s="123">
        <f t="shared" si="23"/>
        <v>356924.48093013035</v>
      </c>
      <c r="M174" s="122"/>
      <c r="N174" s="122"/>
      <c r="O174" s="122"/>
      <c r="P174" s="122"/>
      <c r="Q174" s="122"/>
      <c r="R174" s="122"/>
      <c r="S174" s="122"/>
    </row>
    <row r="175" spans="1:19" ht="15">
      <c r="A175" s="122"/>
      <c r="B175" s="122"/>
      <c r="C175" s="122"/>
      <c r="D175" s="122"/>
      <c r="E175" s="122"/>
      <c r="F175" s="122"/>
      <c r="G175" s="122">
        <v>8</v>
      </c>
      <c r="H175" s="122">
        <v>2</v>
      </c>
      <c r="I175" s="123">
        <f t="shared" si="21"/>
        <v>9.5742315116385716E-6</v>
      </c>
      <c r="J175" s="123">
        <f t="shared" si="22"/>
        <v>0.26877414836742081</v>
      </c>
      <c r="K175" s="123">
        <f t="shared" si="20"/>
        <v>2.5733059208131811E-6</v>
      </c>
      <c r="L175" s="123">
        <f t="shared" si="23"/>
        <v>388605.17589917703</v>
      </c>
      <c r="M175" s="122"/>
      <c r="N175" s="122"/>
      <c r="O175" s="122"/>
      <c r="P175" s="122"/>
      <c r="Q175" s="122"/>
      <c r="R175" s="122"/>
      <c r="S175" s="122"/>
    </row>
    <row r="176" spans="1:19" ht="15">
      <c r="A176" s="122"/>
      <c r="B176" s="122"/>
      <c r="C176" s="122"/>
      <c r="D176" s="122"/>
      <c r="E176" s="122"/>
      <c r="F176" s="122"/>
      <c r="G176" s="122">
        <v>8</v>
      </c>
      <c r="H176" s="122">
        <v>3</v>
      </c>
      <c r="I176" s="123">
        <f t="shared" si="21"/>
        <v>9.5742315116385716E-6</v>
      </c>
      <c r="J176" s="123">
        <f t="shared" si="22"/>
        <v>0.16457504830621691</v>
      </c>
      <c r="K176" s="123">
        <f t="shared" si="20"/>
        <v>1.575679613522822E-6</v>
      </c>
      <c r="L176" s="123">
        <f t="shared" si="23"/>
        <v>634646.78442101076</v>
      </c>
      <c r="M176" s="122"/>
      <c r="N176" s="122"/>
      <c r="O176" s="122"/>
      <c r="P176" s="122"/>
      <c r="Q176" s="122"/>
      <c r="R176" s="122"/>
      <c r="S176" s="122"/>
    </row>
    <row r="177" spans="1:19" ht="15">
      <c r="A177" s="122"/>
      <c r="B177" s="122"/>
      <c r="C177" s="122"/>
      <c r="D177" s="122"/>
      <c r="E177" s="122"/>
      <c r="F177" s="122"/>
      <c r="G177" s="122">
        <v>8</v>
      </c>
      <c r="H177" s="122">
        <v>4</v>
      </c>
      <c r="I177" s="123">
        <f t="shared" si="21"/>
        <v>9.5742315116385716E-6</v>
      </c>
      <c r="J177" s="123">
        <f t="shared" si="22"/>
        <v>7.557910616454043E-2</v>
      </c>
      <c r="K177" s="123">
        <f t="shared" si="20"/>
        <v>7.2361185986202E-7</v>
      </c>
      <c r="L177" s="123">
        <f t="shared" si="23"/>
        <v>1381956.3435440131</v>
      </c>
      <c r="M177" s="122"/>
      <c r="N177" s="122"/>
      <c r="O177" s="122"/>
      <c r="P177" s="122"/>
      <c r="Q177" s="122"/>
      <c r="R177" s="122"/>
      <c r="S177" s="122"/>
    </row>
    <row r="178" spans="1:19" ht="15">
      <c r="A178" s="122"/>
      <c r="B178" s="122"/>
      <c r="C178" s="122"/>
      <c r="D178" s="122"/>
      <c r="E178" s="122"/>
      <c r="F178" s="122"/>
      <c r="G178" s="122">
        <v>8</v>
      </c>
      <c r="H178" s="122">
        <v>5</v>
      </c>
      <c r="I178" s="123">
        <f t="shared" si="21"/>
        <v>9.5742315116385716E-6</v>
      </c>
      <c r="J178" s="123">
        <f t="shared" si="22"/>
        <v>2.7767034419470205E-2</v>
      </c>
      <c r="K178" s="123">
        <f t="shared" si="20"/>
        <v>2.6584801592364444E-7</v>
      </c>
      <c r="L178" s="123">
        <f t="shared" si="23"/>
        <v>3761547.7269057939</v>
      </c>
      <c r="M178" s="122"/>
      <c r="N178" s="122"/>
      <c r="O178" s="122"/>
      <c r="P178" s="122"/>
      <c r="Q178" s="122"/>
      <c r="R178" s="122"/>
      <c r="S178" s="122"/>
    </row>
    <row r="179" spans="1:19" ht="15">
      <c r="A179" s="122"/>
      <c r="B179" s="122"/>
      <c r="C179" s="122"/>
      <c r="D179" s="122"/>
      <c r="E179" s="122"/>
      <c r="F179" s="122"/>
      <c r="G179" s="122">
        <v>8</v>
      </c>
      <c r="H179" s="122">
        <v>6</v>
      </c>
      <c r="I179" s="123">
        <f t="shared" si="21"/>
        <v>9.5742315116385716E-6</v>
      </c>
      <c r="J179" s="123">
        <f t="shared" si="22"/>
        <v>8.5011171250326482E-3</v>
      </c>
      <c r="K179" s="123">
        <f t="shared" si="20"/>
        <v>8.1391663462617884E-8</v>
      </c>
      <c r="L179" s="123">
        <f t="shared" si="23"/>
        <v>12286270.57682986</v>
      </c>
      <c r="M179" s="122"/>
      <c r="N179" s="122"/>
      <c r="O179" s="122"/>
      <c r="P179" s="122"/>
      <c r="Q179" s="122"/>
      <c r="R179" s="122"/>
      <c r="S179" s="122"/>
    </row>
    <row r="180" spans="1:19" ht="15">
      <c r="A180" s="122"/>
      <c r="B180" s="122"/>
      <c r="C180" s="122"/>
      <c r="D180" s="122"/>
      <c r="E180" s="122"/>
      <c r="F180" s="122"/>
      <c r="G180" s="122">
        <v>8</v>
      </c>
      <c r="H180" s="122">
        <v>7</v>
      </c>
      <c r="I180" s="123">
        <f t="shared" si="21"/>
        <v>9.5742315116385716E-6</v>
      </c>
      <c r="J180" s="123">
        <f t="shared" si="22"/>
        <v>2.2308774379752117E-3</v>
      </c>
      <c r="K180" s="123">
        <f t="shared" si="20"/>
        <v>2.1358937065265794E-8</v>
      </c>
      <c r="L180" s="123">
        <f t="shared" si="23"/>
        <v>46818809.238696344</v>
      </c>
      <c r="M180" s="122"/>
      <c r="N180" s="122"/>
      <c r="O180" s="122"/>
      <c r="P180" s="122"/>
      <c r="Q180" s="122"/>
      <c r="R180" s="122"/>
      <c r="S180" s="122"/>
    </row>
    <row r="181" spans="1:19" ht="15">
      <c r="A181" s="122"/>
      <c r="B181" s="122"/>
      <c r="C181" s="122"/>
      <c r="D181" s="122"/>
      <c r="E181" s="122"/>
      <c r="F181" s="122"/>
      <c r="G181" s="122">
        <v>8</v>
      </c>
      <c r="H181" s="122">
        <v>8</v>
      </c>
      <c r="I181" s="123">
        <f t="shared" si="21"/>
        <v>9.5742315116385716E-6</v>
      </c>
      <c r="J181" s="123">
        <f t="shared" si="22"/>
        <v>5.1225177953794724E-4</v>
      </c>
      <c r="K181" s="123">
        <f t="shared" si="20"/>
        <v>4.9044171295451488E-9</v>
      </c>
      <c r="L181" s="123">
        <f t="shared" si="23"/>
        <v>203897827.93470162</v>
      </c>
      <c r="M181" s="122"/>
      <c r="N181" s="122"/>
      <c r="O181" s="122"/>
      <c r="P181" s="122"/>
      <c r="Q181" s="122"/>
      <c r="R181" s="122"/>
      <c r="S181" s="122"/>
    </row>
    <row r="182" spans="1:19" ht="15">
      <c r="A182" s="122"/>
      <c r="B182" s="122"/>
      <c r="C182" s="122"/>
      <c r="D182" s="122"/>
      <c r="E182" s="122"/>
      <c r="F182" s="122"/>
      <c r="G182" s="122">
        <v>0</v>
      </c>
      <c r="H182" s="122">
        <v>8</v>
      </c>
      <c r="I182" s="123">
        <f t="shared" si="21"/>
        <v>0.36534680207012737</v>
      </c>
      <c r="J182" s="123">
        <f t="shared" si="22"/>
        <v>5.1225177953794724E-4</v>
      </c>
      <c r="K182" s="123">
        <f t="shared" ref="K182:K189" si="24">I182*J182</f>
        <v>1.8714954950892093E-4</v>
      </c>
      <c r="L182" s="123">
        <f t="shared" si="23"/>
        <v>5343.3203693195774</v>
      </c>
      <c r="M182" s="122"/>
      <c r="N182" s="122"/>
      <c r="O182" s="122"/>
      <c r="P182" s="122"/>
      <c r="Q182" s="122"/>
      <c r="R182" s="122"/>
      <c r="S182" s="122"/>
    </row>
    <row r="183" spans="1:19" ht="15">
      <c r="A183" s="122"/>
      <c r="B183" s="122"/>
      <c r="C183" s="122"/>
      <c r="D183" s="122"/>
      <c r="E183" s="122"/>
      <c r="F183" s="122"/>
      <c r="G183" s="122">
        <v>1</v>
      </c>
      <c r="H183" s="122">
        <v>8</v>
      </c>
      <c r="I183" s="123">
        <f t="shared" si="21"/>
        <v>0.36787070321210152</v>
      </c>
      <c r="J183" s="123">
        <f t="shared" si="22"/>
        <v>5.1225177953794724E-4</v>
      </c>
      <c r="K183" s="123">
        <f t="shared" si="24"/>
        <v>1.8844242236027505E-4</v>
      </c>
      <c r="L183" s="123">
        <f t="shared" si="23"/>
        <v>5306.660716174315</v>
      </c>
      <c r="M183" s="122"/>
      <c r="N183" s="122"/>
      <c r="O183" s="122"/>
      <c r="P183" s="122"/>
      <c r="Q183" s="122"/>
      <c r="R183" s="122"/>
      <c r="S183" s="122"/>
    </row>
    <row r="184" spans="1:19" ht="15">
      <c r="A184" s="122"/>
      <c r="B184" s="122"/>
      <c r="C184" s="122"/>
      <c r="D184" s="122"/>
      <c r="E184" s="122"/>
      <c r="F184" s="122"/>
      <c r="G184" s="122">
        <v>2</v>
      </c>
      <c r="H184" s="122">
        <v>8</v>
      </c>
      <c r="I184" s="123">
        <f t="shared" si="21"/>
        <v>0.18520602002667866</v>
      </c>
      <c r="J184" s="123">
        <f t="shared" si="22"/>
        <v>5.1225177953794724E-4</v>
      </c>
      <c r="K184" s="123">
        <f t="shared" si="24"/>
        <v>9.4872113339806842E-5</v>
      </c>
      <c r="L184" s="123">
        <f t="shared" si="23"/>
        <v>10540.505157909409</v>
      </c>
      <c r="M184" s="122"/>
      <c r="N184" s="122"/>
      <c r="O184" s="122"/>
      <c r="P184" s="122"/>
      <c r="Q184" s="122"/>
      <c r="R184" s="122"/>
      <c r="S184" s="122"/>
    </row>
    <row r="185" spans="1:19" ht="15">
      <c r="A185" s="122"/>
      <c r="B185" s="122"/>
      <c r="C185" s="122"/>
      <c r="D185" s="122"/>
      <c r="E185" s="122"/>
      <c r="F185" s="122"/>
      <c r="G185" s="122">
        <v>3</v>
      </c>
      <c r="H185" s="122">
        <v>8</v>
      </c>
      <c r="I185" s="123">
        <f t="shared" si="21"/>
        <v>6.2161822173963821E-2</v>
      </c>
      <c r="J185" s="123">
        <f t="shared" si="22"/>
        <v>5.1225177953794724E-4</v>
      </c>
      <c r="K185" s="123">
        <f t="shared" si="24"/>
        <v>3.1842504027934398E-5</v>
      </c>
      <c r="L185" s="123">
        <f t="shared" si="23"/>
        <v>31404.565392304965</v>
      </c>
      <c r="M185" s="122"/>
      <c r="N185" s="122"/>
      <c r="O185" s="122"/>
      <c r="P185" s="122"/>
      <c r="Q185" s="122"/>
      <c r="R185" s="122"/>
      <c r="S185" s="122"/>
    </row>
    <row r="186" spans="1:19" ht="15">
      <c r="A186" s="122"/>
      <c r="B186" s="122"/>
      <c r="C186" s="122"/>
      <c r="D186" s="122"/>
      <c r="E186" s="122"/>
      <c r="F186" s="122"/>
      <c r="G186" s="122">
        <v>4</v>
      </c>
      <c r="H186" s="122">
        <v>8</v>
      </c>
      <c r="I186" s="123">
        <f t="shared" si="21"/>
        <v>1.5647812644390077E-2</v>
      </c>
      <c r="J186" s="123">
        <f t="shared" si="22"/>
        <v>5.1225177953794724E-4</v>
      </c>
      <c r="K186" s="123">
        <f t="shared" si="24"/>
        <v>8.0156198729652085E-6</v>
      </c>
      <c r="L186" s="123">
        <f t="shared" si="23"/>
        <v>124756.41508060576</v>
      </c>
      <c r="M186" s="122"/>
      <c r="N186" s="122"/>
      <c r="O186" s="122"/>
      <c r="P186" s="122"/>
      <c r="Q186" s="122"/>
      <c r="R186" s="122"/>
      <c r="S186" s="122"/>
    </row>
    <row r="187" spans="1:19" ht="15">
      <c r="A187" s="122"/>
      <c r="B187" s="122"/>
      <c r="C187" s="122"/>
      <c r="D187" s="122"/>
      <c r="E187" s="122"/>
      <c r="F187" s="122"/>
      <c r="G187" s="122">
        <v>5</v>
      </c>
      <c r="H187" s="122">
        <v>8</v>
      </c>
      <c r="I187" s="123">
        <f t="shared" si="21"/>
        <v>3.1511822786493547E-3</v>
      </c>
      <c r="J187" s="123">
        <f t="shared" si="22"/>
        <v>5.1225177953794724E-4</v>
      </c>
      <c r="K187" s="123">
        <f t="shared" si="24"/>
        <v>1.6141987298865755E-6</v>
      </c>
      <c r="L187" s="123">
        <f t="shared" si="23"/>
        <v>619502.40790380666</v>
      </c>
      <c r="M187" s="122"/>
      <c r="N187" s="122"/>
      <c r="O187" s="122"/>
      <c r="P187" s="122"/>
      <c r="Q187" s="122"/>
      <c r="R187" s="122"/>
      <c r="S187" s="122"/>
    </row>
    <row r="188" spans="1:19" ht="15">
      <c r="A188" s="122"/>
      <c r="B188" s="122"/>
      <c r="C188" s="122"/>
      <c r="D188" s="122"/>
      <c r="E188" s="122"/>
      <c r="F188" s="122"/>
      <c r="G188" s="122">
        <v>6</v>
      </c>
      <c r="H188" s="122">
        <v>8</v>
      </c>
      <c r="I188" s="123">
        <f t="shared" si="21"/>
        <v>5.288252304512847E-4</v>
      </c>
      <c r="J188" s="123">
        <f t="shared" si="22"/>
        <v>5.1225177953794724E-4</v>
      </c>
      <c r="K188" s="123">
        <f t="shared" si="24"/>
        <v>2.7089166536323564E-7</v>
      </c>
      <c r="L188" s="123">
        <f t="shared" si="23"/>
        <v>3691512.6150489384</v>
      </c>
      <c r="M188" s="122"/>
      <c r="N188" s="122"/>
      <c r="O188" s="122"/>
      <c r="P188" s="122"/>
      <c r="Q188" s="122"/>
      <c r="R188" s="122"/>
      <c r="S188" s="122"/>
    </row>
    <row r="189" spans="1:19" ht="15">
      <c r="A189" s="122"/>
      <c r="B189" s="122"/>
      <c r="C189" s="122"/>
      <c r="D189" s="122"/>
      <c r="E189" s="122"/>
      <c r="F189" s="122"/>
      <c r="G189" s="122">
        <v>7</v>
      </c>
      <c r="H189" s="122">
        <v>8</v>
      </c>
      <c r="I189" s="123">
        <f t="shared" si="21"/>
        <v>7.6068354114938697E-5</v>
      </c>
      <c r="J189" s="123">
        <f t="shared" si="22"/>
        <v>5.1225177953794724E-4</v>
      </c>
      <c r="K189" s="123">
        <f t="shared" si="24"/>
        <v>3.8966149761900079E-8</v>
      </c>
      <c r="L189" s="123">
        <f t="shared" si="23"/>
        <v>25663300.22623302</v>
      </c>
      <c r="M189" s="122"/>
      <c r="N189" s="122"/>
      <c r="O189" s="122"/>
      <c r="P189" s="122"/>
      <c r="Q189" s="122"/>
      <c r="R189" s="122"/>
      <c r="S189" s="122"/>
    </row>
    <row r="190" spans="1:19" ht="15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3"/>
      <c r="L190" s="122"/>
      <c r="M190" s="122"/>
      <c r="N190" s="122"/>
      <c r="O190" s="122"/>
      <c r="P190" s="122"/>
      <c r="Q190" s="122"/>
      <c r="R190" s="122"/>
      <c r="S190" s="122"/>
    </row>
    <row r="191" spans="1:19" ht="15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3"/>
      <c r="L191" s="122"/>
      <c r="M191" s="122"/>
      <c r="N191" s="122"/>
      <c r="O191" s="122"/>
      <c r="P191" s="122"/>
      <c r="Q191" s="122"/>
      <c r="R191" s="122"/>
      <c r="S191" s="122"/>
    </row>
  </sheetData>
  <sheetProtection sheet="1" selectLockedCells="1" selectUnlockedCells="1"/>
  <mergeCells count="3">
    <mergeCell ref="C121:E121"/>
    <mergeCell ref="C126:D126"/>
    <mergeCell ref="C127:E127"/>
  </mergeCells>
  <dataValidations count="1">
    <dataValidation type="list" allowBlank="1" showInputMessage="1" showErrorMessage="1" sqref="D122">
      <formula1>$F$3:$F$4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/>
  </sheetPr>
  <dimension ref="A1:M66"/>
  <sheetViews>
    <sheetView showGridLines="0" workbookViewId="0">
      <selection activeCell="I11" sqref="I11"/>
    </sheetView>
  </sheetViews>
  <sheetFormatPr defaultRowHeight="12.75"/>
  <cols>
    <col min="1" max="1" width="19.140625" style="193" customWidth="1"/>
    <col min="2" max="2" width="15.85546875" style="193" customWidth="1"/>
    <col min="3" max="3" width="10.85546875" style="193" customWidth="1"/>
    <col min="4" max="4" width="8.7109375" style="193" customWidth="1"/>
    <col min="5" max="5" width="13.5703125" style="193" customWidth="1"/>
    <col min="6" max="6" width="13.140625" style="193" bestFit="1" customWidth="1"/>
    <col min="7" max="7" width="14.140625" style="193" bestFit="1" customWidth="1"/>
    <col min="8" max="8" width="9.140625" style="193"/>
    <col min="9" max="9" width="8" style="193" customWidth="1"/>
    <col min="10" max="10" width="7.42578125" style="193" bestFit="1" customWidth="1"/>
    <col min="11" max="16384" width="9.140625" style="193"/>
  </cols>
  <sheetData>
    <row r="1" spans="1:13">
      <c r="A1" s="536" t="s">
        <v>380</v>
      </c>
      <c r="B1" s="536"/>
      <c r="C1" s="537" t="s">
        <v>333</v>
      </c>
      <c r="D1" s="538"/>
      <c r="E1" s="539" t="s">
        <v>381</v>
      </c>
      <c r="F1" s="540"/>
      <c r="G1" s="540"/>
      <c r="H1" s="540"/>
      <c r="I1" s="540"/>
      <c r="J1" s="541"/>
      <c r="K1" s="544" t="s">
        <v>334</v>
      </c>
      <c r="L1" s="545"/>
      <c r="M1" s="545"/>
    </row>
    <row r="2" spans="1:13">
      <c r="A2" s="536"/>
      <c r="B2" s="536"/>
      <c r="C2" s="546">
        <f>Date!F27-1</f>
        <v>1</v>
      </c>
      <c r="D2" s="548">
        <f>Date!I27-1</f>
        <v>1</v>
      </c>
      <c r="E2" s="194" t="s">
        <v>264</v>
      </c>
      <c r="F2" s="68">
        <v>1</v>
      </c>
      <c r="G2" s="68" t="s">
        <v>152</v>
      </c>
      <c r="H2" s="68">
        <v>2</v>
      </c>
      <c r="I2" s="68" t="s">
        <v>335</v>
      </c>
      <c r="J2" s="68" t="s">
        <v>336</v>
      </c>
      <c r="K2" s="544"/>
      <c r="L2" s="545"/>
      <c r="M2" s="545"/>
    </row>
    <row r="3" spans="1:13" ht="12" customHeight="1">
      <c r="A3" s="195">
        <v>1</v>
      </c>
      <c r="B3" s="195">
        <v>2</v>
      </c>
      <c r="C3" s="547"/>
      <c r="D3" s="549"/>
      <c r="E3" s="194" t="s">
        <v>272</v>
      </c>
      <c r="F3" s="69">
        <f>Date!D33</f>
        <v>20.458303134121472</v>
      </c>
      <c r="G3" s="69">
        <f>Date!D34</f>
        <v>22.713432022618836</v>
      </c>
      <c r="H3" s="69">
        <f>Date!D35</f>
        <v>56.763193229144363</v>
      </c>
      <c r="I3" s="69">
        <f>Date!D37</f>
        <v>45.906461452614991</v>
      </c>
      <c r="J3" s="69">
        <f>Date!D38</f>
        <v>54.093538547385009</v>
      </c>
      <c r="L3" s="550">
        <v>90</v>
      </c>
    </row>
    <row r="4" spans="1:13" ht="12" customHeight="1">
      <c r="A4" s="196">
        <f>A5*L3/90</f>
        <v>1.0069082338415807</v>
      </c>
      <c r="B4" s="196">
        <f>B5*L3/90</f>
        <v>1.836951760121351</v>
      </c>
      <c r="C4" s="537" t="s">
        <v>333</v>
      </c>
      <c r="D4" s="538"/>
      <c r="E4" s="194" t="s">
        <v>266</v>
      </c>
      <c r="F4" s="197">
        <f>100/F3</f>
        <v>4.8879909220435076</v>
      </c>
      <c r="G4" s="197">
        <f>100/G3</f>
        <v>4.402681193243561</v>
      </c>
      <c r="H4" s="197">
        <f>100/H3</f>
        <v>1.7617049766089663</v>
      </c>
      <c r="I4" s="197">
        <f>100/I3</f>
        <v>2.1783425869846402</v>
      </c>
      <c r="J4" s="197">
        <f>100/J3</f>
        <v>1.8486496296115242</v>
      </c>
      <c r="L4" s="550"/>
    </row>
    <row r="5" spans="1:13" ht="12.75" customHeight="1">
      <c r="A5" s="542">
        <f>L3*games!F5/90</f>
        <v>1.0069082338415807</v>
      </c>
      <c r="B5" s="542">
        <f>L3*games!F9/90</f>
        <v>1.836951760121351</v>
      </c>
      <c r="C5" s="551">
        <f>Date!F27-0</f>
        <v>2</v>
      </c>
      <c r="D5" s="551">
        <f>Date!F27-0</f>
        <v>2</v>
      </c>
      <c r="L5" s="550"/>
    </row>
    <row r="6" spans="1:13">
      <c r="A6" s="543"/>
      <c r="B6" s="543"/>
      <c r="C6" s="552"/>
      <c r="D6" s="552"/>
    </row>
    <row r="7" spans="1:13">
      <c r="E7" s="535" t="s">
        <v>382</v>
      </c>
      <c r="F7" s="535"/>
      <c r="G7" s="535"/>
      <c r="H7" s="198" t="s">
        <v>383</v>
      </c>
      <c r="I7" s="198" t="s">
        <v>272</v>
      </c>
      <c r="J7" s="199" t="s">
        <v>266</v>
      </c>
    </row>
    <row r="8" spans="1:13">
      <c r="E8" s="200" t="s">
        <v>198</v>
      </c>
      <c r="F8" s="198" t="s">
        <v>272</v>
      </c>
      <c r="G8" s="199" t="s">
        <v>266</v>
      </c>
      <c r="H8" s="201" t="s">
        <v>384</v>
      </c>
      <c r="I8" s="202">
        <f>Date!Q81</f>
        <v>5.8200577945271119</v>
      </c>
      <c r="J8" s="202">
        <f t="shared" ref="J8:J23" si="0">100/I8</f>
        <v>17.18195996164075</v>
      </c>
    </row>
    <row r="9" spans="1:13">
      <c r="E9" s="203" t="s">
        <v>268</v>
      </c>
      <c r="F9" s="202">
        <f>100-F19</f>
        <v>94.179942205472884</v>
      </c>
      <c r="G9" s="202">
        <f>100/F9</f>
        <v>1.0617972113619423</v>
      </c>
      <c r="H9" s="201" t="s">
        <v>385</v>
      </c>
      <c r="I9" s="202">
        <f>Date!Q82</f>
        <v>10.765022480353544</v>
      </c>
      <c r="J9" s="202">
        <f t="shared" si="0"/>
        <v>9.2893442798194528</v>
      </c>
    </row>
    <row r="10" spans="1:13">
      <c r="E10" s="203" t="s">
        <v>270</v>
      </c>
      <c r="F10" s="202">
        <f>100-F20</f>
        <v>77.628512681065104</v>
      </c>
      <c r="G10" s="202">
        <f>100/F10</f>
        <v>1.2881864735815256</v>
      </c>
      <c r="H10" s="201" t="s">
        <v>386</v>
      </c>
      <c r="I10" s="202">
        <f>Date!Q83</f>
        <v>4.9778590305190029</v>
      </c>
      <c r="J10" s="202">
        <f t="shared" si="0"/>
        <v>20.08895780031235</v>
      </c>
    </row>
    <row r="11" spans="1:13">
      <c r="E11" s="203" t="s">
        <v>231</v>
      </c>
      <c r="F11" s="202">
        <f>100-F21</f>
        <v>54.093538547385002</v>
      </c>
      <c r="G11" s="202">
        <f>100/F11</f>
        <v>1.8486496296115245</v>
      </c>
      <c r="H11" s="201" t="s">
        <v>387</v>
      </c>
      <c r="I11" s="202">
        <f>Date!Q84</f>
        <v>1.0230284887082559</v>
      </c>
      <c r="J11" s="202">
        <f t="shared" si="0"/>
        <v>97.748988521587194</v>
      </c>
    </row>
    <row r="12" spans="1:13">
      <c r="E12" s="203" t="s">
        <v>273</v>
      </c>
      <c r="F12" s="202">
        <f>100-F22</f>
        <v>31.783481414809927</v>
      </c>
      <c r="G12" s="202">
        <f>100/F12</f>
        <v>3.1462884350171816</v>
      </c>
      <c r="H12" s="201" t="s">
        <v>388</v>
      </c>
      <c r="I12" s="202">
        <f>Date!Q46</f>
        <v>5.8602641147432193</v>
      </c>
      <c r="J12" s="202">
        <f t="shared" si="0"/>
        <v>17.06407732518754</v>
      </c>
    </row>
    <row r="13" spans="1:13">
      <c r="E13" s="203" t="s">
        <v>275</v>
      </c>
      <c r="F13" s="202">
        <f>100-F23</f>
        <v>15.921811679220525</v>
      </c>
      <c r="G13" s="202">
        <f>100/F13</f>
        <v>6.2806922990120206</v>
      </c>
      <c r="H13" s="201" t="s">
        <v>389</v>
      </c>
      <c r="I13" s="202">
        <f>Date!Q44</f>
        <v>2.9503740948106434</v>
      </c>
      <c r="J13" s="202">
        <f t="shared" si="0"/>
        <v>33.894006924711036</v>
      </c>
    </row>
    <row r="14" spans="1:13">
      <c r="H14" s="201" t="s">
        <v>390</v>
      </c>
      <c r="I14" s="202">
        <f>Date!Q45</f>
        <v>5.4196948864788475</v>
      </c>
      <c r="J14" s="202">
        <f t="shared" si="0"/>
        <v>18.451223195143662</v>
      </c>
    </row>
    <row r="15" spans="1:13">
      <c r="H15" s="201" t="s">
        <v>391</v>
      </c>
      <c r="I15" s="202">
        <f>Date!Q41</f>
        <v>0.99025198965924588</v>
      </c>
      <c r="J15" s="202">
        <f t="shared" si="0"/>
        <v>100.98439694568133</v>
      </c>
    </row>
    <row r="16" spans="1:13">
      <c r="H16" s="201" t="s">
        <v>392</v>
      </c>
      <c r="I16" s="202">
        <f>Date!Q42</f>
        <v>1.8190451353682213</v>
      </c>
      <c r="J16" s="202">
        <f t="shared" si="0"/>
        <v>54.973897049430519</v>
      </c>
    </row>
    <row r="17" spans="5:12">
      <c r="E17" s="535" t="s">
        <v>393</v>
      </c>
      <c r="F17" s="535"/>
      <c r="G17" s="535"/>
      <c r="H17" s="201" t="s">
        <v>394</v>
      </c>
      <c r="I17" s="202">
        <f>Date!Q43</f>
        <v>1.670749081577418</v>
      </c>
      <c r="J17" s="202">
        <f t="shared" si="0"/>
        <v>59.853392171603758</v>
      </c>
    </row>
    <row r="18" spans="5:12">
      <c r="E18" s="200" t="s">
        <v>198</v>
      </c>
      <c r="F18" s="198" t="s">
        <v>272</v>
      </c>
      <c r="G18" s="199" t="s">
        <v>266</v>
      </c>
      <c r="H18" s="201" t="s">
        <v>395</v>
      </c>
      <c r="I18" s="202">
        <f>Date!Q77</f>
        <v>10.691165409664563</v>
      </c>
      <c r="J18" s="202">
        <f t="shared" si="0"/>
        <v>9.3535172423393931</v>
      </c>
      <c r="L18" s="193" t="s">
        <v>401</v>
      </c>
    </row>
    <row r="19" spans="5:12">
      <c r="E19" s="203" t="s">
        <v>337</v>
      </c>
      <c r="F19" s="202">
        <f>Date!Q81</f>
        <v>5.8200577945271119</v>
      </c>
      <c r="G19" s="202">
        <f>100/F19</f>
        <v>17.18195996164075</v>
      </c>
      <c r="H19" s="201" t="s">
        <v>396</v>
      </c>
      <c r="I19" s="202">
        <f>Date!Q75</f>
        <v>9.8195775585159133</v>
      </c>
      <c r="J19" s="202">
        <f t="shared" si="0"/>
        <v>10.18373747791993</v>
      </c>
    </row>
    <row r="20" spans="5:12">
      <c r="E20" s="203" t="s">
        <v>338</v>
      </c>
      <c r="F20" s="202">
        <f>Date!Q46+Date!Q77+Date!Q81</f>
        <v>22.371487318934896</v>
      </c>
      <c r="G20" s="202">
        <f>100/F20</f>
        <v>4.4699754904253268</v>
      </c>
      <c r="H20" s="201" t="s">
        <v>397</v>
      </c>
      <c r="I20" s="202">
        <f>Date!Q76</f>
        <v>9.8874134965156788</v>
      </c>
      <c r="J20" s="202">
        <f t="shared" si="0"/>
        <v>10.113868509215273</v>
      </c>
    </row>
    <row r="21" spans="5:12">
      <c r="E21" s="203" t="s">
        <v>339</v>
      </c>
      <c r="F21" s="202">
        <f>Date!Q46+Date!Q44+Date!Q77+Date!Q75+Date!Q81+Date!Q82</f>
        <v>45.906461452614998</v>
      </c>
      <c r="G21" s="202">
        <f>100/F21</f>
        <v>2.1783425869846398</v>
      </c>
      <c r="H21" s="201" t="s">
        <v>398</v>
      </c>
      <c r="I21" s="202">
        <f>Date!Q72</f>
        <v>6.0126967599213081</v>
      </c>
      <c r="J21" s="202">
        <f t="shared" si="0"/>
        <v>16.631472364707907</v>
      </c>
    </row>
    <row r="22" spans="5:12">
      <c r="E22" s="203" t="s">
        <v>340</v>
      </c>
      <c r="F22" s="202">
        <f>Date!Q82+Date!Q81+Date!Q77+Date!Q76+Date!Q75+Date!Q72+Date!Q46+Date!Q45+Date!Q44+Date!Q41</f>
        <v>68.216518585190073</v>
      </c>
      <c r="G22" s="202">
        <f>100/F22</f>
        <v>1.4659206021356559</v>
      </c>
      <c r="H22" s="201" t="s">
        <v>399</v>
      </c>
      <c r="I22" s="202">
        <f>Date!Q73</f>
        <v>6.0542338751573599</v>
      </c>
      <c r="J22" s="202">
        <f t="shared" si="0"/>
        <v>16.51736653424226</v>
      </c>
    </row>
    <row r="23" spans="5:12">
      <c r="E23" s="203" t="s">
        <v>341</v>
      </c>
      <c r="F23" s="202">
        <f>Date!Q81+Date!Q82+Date!Q83+Date!Q77+Date!Q76+Date!Q75+Date!Q73+Date!Q72+Date!Q68+Date!Q46+Date!Q45+Date!Q44+Date!Q42+Date!Q41+Date!Q37</f>
        <v>84.078188320779475</v>
      </c>
      <c r="G23" s="202">
        <f>100/F23</f>
        <v>1.1893691098394603</v>
      </c>
      <c r="H23" s="201" t="s">
        <v>400</v>
      </c>
      <c r="I23" s="202">
        <f>Date!Q74</f>
        <v>3.0480289692492812</v>
      </c>
      <c r="J23" s="202">
        <f t="shared" si="0"/>
        <v>32.808087130690772</v>
      </c>
    </row>
    <row r="29" spans="5:12">
      <c r="H29" s="204"/>
      <c r="I29" s="204"/>
    </row>
    <row r="36" spans="5:7">
      <c r="E36" s="70"/>
      <c r="F36" s="205"/>
      <c r="G36" s="205"/>
    </row>
    <row r="37" spans="5:7">
      <c r="E37" s="71"/>
      <c r="F37" s="206"/>
      <c r="G37" s="206"/>
    </row>
    <row r="38" spans="5:7">
      <c r="E38" s="207"/>
      <c r="F38" s="206"/>
      <c r="G38" s="206"/>
    </row>
    <row r="39" spans="5:7">
      <c r="E39" s="207"/>
      <c r="F39" s="206"/>
      <c r="G39" s="206"/>
    </row>
    <row r="40" spans="5:7">
      <c r="E40" s="207"/>
      <c r="F40" s="206"/>
      <c r="G40" s="206"/>
    </row>
    <row r="41" spans="5:7">
      <c r="E41" s="207"/>
      <c r="F41" s="206"/>
      <c r="G41" s="206"/>
    </row>
    <row r="42" spans="5:7">
      <c r="E42" s="207"/>
      <c r="F42" s="206"/>
      <c r="G42" s="206"/>
    </row>
    <row r="43" spans="5:7">
      <c r="E43" s="207"/>
      <c r="F43" s="206"/>
      <c r="G43" s="206"/>
    </row>
    <row r="44" spans="5:7">
      <c r="E44" s="208"/>
      <c r="F44" s="206"/>
      <c r="G44" s="206"/>
    </row>
    <row r="45" spans="5:7">
      <c r="E45" s="209"/>
      <c r="F45" s="209"/>
      <c r="G45" s="209"/>
    </row>
    <row r="61" spans="5:7">
      <c r="E61" s="204"/>
      <c r="F61" s="204"/>
      <c r="G61" s="204"/>
    </row>
    <row r="62" spans="5:7">
      <c r="E62" s="204"/>
      <c r="F62" s="204"/>
      <c r="G62" s="204"/>
    </row>
    <row r="63" spans="5:7">
      <c r="E63" s="204"/>
      <c r="F63" s="204"/>
      <c r="G63" s="204"/>
    </row>
    <row r="64" spans="5:7">
      <c r="E64" s="204"/>
      <c r="F64" s="204"/>
      <c r="G64" s="204"/>
    </row>
    <row r="65" spans="5:7">
      <c r="E65" s="204"/>
      <c r="F65" s="204"/>
      <c r="G65" s="204"/>
    </row>
    <row r="66" spans="5:7">
      <c r="E66" s="204"/>
      <c r="F66" s="204"/>
      <c r="G66" s="204"/>
    </row>
  </sheetData>
  <sheetProtection sheet="1" selectLockedCells="1" selectUnlockedCells="1"/>
  <mergeCells count="14">
    <mergeCell ref="K1:M2"/>
    <mergeCell ref="C2:C3"/>
    <mergeCell ref="D2:D3"/>
    <mergeCell ref="L3:L5"/>
    <mergeCell ref="C4:D4"/>
    <mergeCell ref="C5:C6"/>
    <mergeCell ref="D5:D6"/>
    <mergeCell ref="E7:G7"/>
    <mergeCell ref="E17:G17"/>
    <mergeCell ref="A1:B2"/>
    <mergeCell ref="C1:D1"/>
    <mergeCell ref="E1:J1"/>
    <mergeCell ref="A5:A6"/>
    <mergeCell ref="B5:B6"/>
  </mergeCells>
  <conditionalFormatting sqref="J8:J23">
    <cfRule type="cellIs" dxfId="206" priority="5" stopIfTrue="1" operator="between">
      <formula>10</formula>
      <formula>15.01</formula>
    </cfRule>
    <cfRule type="cellIs" dxfId="205" priority="6" stopIfTrue="1" operator="lessThan">
      <formula>10</formula>
    </cfRule>
    <cfRule type="cellIs" dxfId="204" priority="7" stopIfTrue="1" operator="greaterThan">
      <formula>15</formula>
    </cfRule>
  </conditionalFormatting>
  <conditionalFormatting sqref="F19:F23">
    <cfRule type="cellIs" dxfId="203" priority="3" operator="lessThan">
      <formula>48.66</formula>
    </cfRule>
    <cfRule type="cellIs" dxfId="202" priority="4" operator="greaterThan">
      <formula>48.66</formula>
    </cfRule>
  </conditionalFormatting>
  <conditionalFormatting sqref="F9:F13">
    <cfRule type="cellIs" dxfId="201" priority="1" operator="lessThan">
      <formula>51.34</formula>
    </cfRule>
    <cfRule type="cellIs" dxfId="200" priority="2" operator="greaterThan">
      <formula>51.34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V88"/>
  <sheetViews>
    <sheetView topLeftCell="C10" zoomScale="70" zoomScaleNormal="70" workbookViewId="0">
      <selection activeCell="C57" sqref="C57"/>
    </sheetView>
  </sheetViews>
  <sheetFormatPr defaultColWidth="11.5703125" defaultRowHeight="12.75"/>
  <cols>
    <col min="1" max="1" width="11.5703125" style="146"/>
    <col min="2" max="2" width="25.28515625" style="146" customWidth="1"/>
    <col min="3" max="3" width="23.28515625" style="146" customWidth="1"/>
    <col min="4" max="4" width="14.5703125" style="146" customWidth="1"/>
    <col min="5" max="5" width="22.140625" style="146" customWidth="1"/>
    <col min="6" max="6" width="14.5703125" style="146" customWidth="1"/>
    <col min="7" max="7" width="16.85546875" style="146" customWidth="1"/>
    <col min="8" max="8" width="18.85546875" style="146" customWidth="1"/>
    <col min="9" max="11" width="11.5703125" style="146"/>
    <col min="12" max="12" width="14.7109375" style="146" customWidth="1"/>
    <col min="13" max="13" width="11.28515625" style="146" customWidth="1"/>
    <col min="14" max="16384" width="11.5703125" style="146"/>
  </cols>
  <sheetData>
    <row r="1" spans="1:22">
      <c r="A1" s="159"/>
      <c r="B1" s="159"/>
      <c r="C1" s="159"/>
      <c r="E1" s="159"/>
      <c r="F1" s="159"/>
      <c r="G1" s="147"/>
      <c r="H1" s="159"/>
      <c r="I1" s="159"/>
      <c r="J1" s="159"/>
      <c r="K1" s="159"/>
      <c r="L1" s="159"/>
      <c r="M1" s="159"/>
      <c r="N1" s="159"/>
      <c r="O1" s="159"/>
      <c r="P1" s="159"/>
    </row>
    <row r="2" spans="1:22">
      <c r="A2" s="148" t="e">
        <f>Evolution!C3</f>
        <v>#VALUE!</v>
      </c>
      <c r="B2" s="149" t="s">
        <v>0</v>
      </c>
      <c r="C2" s="150">
        <f>Evolution!D6</f>
        <v>11</v>
      </c>
      <c r="D2" s="151" t="s">
        <v>1</v>
      </c>
      <c r="E2" s="149" t="s">
        <v>0</v>
      </c>
      <c r="F2" s="152">
        <f>Evolution!D8</f>
        <v>6</v>
      </c>
      <c r="G2" s="153"/>
      <c r="H2" s="154" t="s">
        <v>2</v>
      </c>
      <c r="I2" s="155" t="s">
        <v>3</v>
      </c>
      <c r="J2" s="159"/>
      <c r="K2" s="159"/>
      <c r="L2" s="159"/>
      <c r="M2" s="159"/>
      <c r="N2" s="159"/>
      <c r="O2" s="159"/>
      <c r="P2" s="159"/>
      <c r="Q2" s="159"/>
      <c r="R2" s="159"/>
      <c r="S2" s="159"/>
    </row>
    <row r="3" spans="1:22">
      <c r="A3" s="156" t="s">
        <v>4</v>
      </c>
      <c r="B3" s="149" t="s">
        <v>5</v>
      </c>
      <c r="C3" s="150">
        <f>Evolution!H6</f>
        <v>25</v>
      </c>
      <c r="D3" s="157" t="e">
        <f>Evolution!C3</f>
        <v>#VALUE!</v>
      </c>
      <c r="E3" s="149" t="s">
        <v>6</v>
      </c>
      <c r="F3" s="150">
        <f>Evolution!H8</f>
        <v>9</v>
      </c>
      <c r="G3" s="153"/>
      <c r="H3" s="159"/>
      <c r="I3" s="158">
        <f>C57*$C$71</f>
        <v>5.2300069671684088E-2</v>
      </c>
      <c r="J3" s="158"/>
      <c r="K3" s="158"/>
      <c r="L3" s="159"/>
      <c r="M3" s="159"/>
      <c r="N3" s="159"/>
      <c r="O3" s="159"/>
      <c r="P3" s="159"/>
      <c r="Q3" s="159"/>
      <c r="R3" s="159"/>
      <c r="S3" s="159"/>
      <c r="T3" s="553" t="s">
        <v>242</v>
      </c>
      <c r="U3" s="553"/>
      <c r="V3" s="553"/>
    </row>
    <row r="4" spans="1:22">
      <c r="A4" s="160"/>
      <c r="B4" s="149" t="s">
        <v>7</v>
      </c>
      <c r="C4" s="150">
        <f>Evolution!I6</f>
        <v>21</v>
      </c>
      <c r="D4" s="161" t="s">
        <v>4</v>
      </c>
      <c r="E4" s="149" t="s">
        <v>8</v>
      </c>
      <c r="F4" s="150">
        <f>Evolution!I8</f>
        <v>9</v>
      </c>
      <c r="G4" s="153">
        <f>(D6+A6)/2</f>
        <v>1.2537878787878789</v>
      </c>
      <c r="H4" s="159"/>
      <c r="I4" s="162" t="s">
        <v>9</v>
      </c>
      <c r="J4" s="162" t="s">
        <v>10</v>
      </c>
      <c r="K4" s="162" t="s">
        <v>11</v>
      </c>
      <c r="L4" s="162" t="s">
        <v>12</v>
      </c>
      <c r="M4" s="162" t="s">
        <v>13</v>
      </c>
      <c r="N4" s="162" t="s">
        <v>14</v>
      </c>
      <c r="O4" s="162" t="s">
        <v>15</v>
      </c>
      <c r="P4" s="162" t="s">
        <v>16</v>
      </c>
      <c r="Q4" s="162" t="s">
        <v>17</v>
      </c>
      <c r="R4" s="162" t="s">
        <v>18</v>
      </c>
      <c r="S4" s="159"/>
      <c r="T4" s="163">
        <f>Evolution!O13</f>
        <v>0</v>
      </c>
      <c r="U4" s="163">
        <f>Evolution!O14</f>
        <v>0</v>
      </c>
      <c r="V4" s="163">
        <f>Evolution!O15</f>
        <v>0</v>
      </c>
    </row>
    <row r="5" spans="1:22">
      <c r="A5" s="164"/>
      <c r="B5" s="149" t="s">
        <v>19</v>
      </c>
      <c r="C5" s="165">
        <f>C3/C2</f>
        <v>2.2727272727272729</v>
      </c>
      <c r="D5" s="166"/>
      <c r="E5" s="149" t="s">
        <v>19</v>
      </c>
      <c r="F5" s="165">
        <f>F3/F2</f>
        <v>1.5</v>
      </c>
      <c r="G5" s="153"/>
      <c r="H5" s="159"/>
      <c r="I5" s="167">
        <f>$C57*C72</f>
        <v>8.8751633382251768E-2</v>
      </c>
      <c r="J5" s="167">
        <f>$C57*C73</f>
        <v>7.5304416203122698E-2</v>
      </c>
      <c r="K5" s="167">
        <f>$C57*C74</f>
        <v>4.2596437448231023E-2</v>
      </c>
      <c r="L5" s="167">
        <f>$C57*C75</f>
        <v>1.8071215887128313E-2</v>
      </c>
      <c r="M5" s="167">
        <f>$C57*C76</f>
        <v>6.1332611495708202E-3</v>
      </c>
      <c r="N5" s="167">
        <f>$C57*C77</f>
        <v>1.734659719070535E-3</v>
      </c>
      <c r="O5" s="167">
        <f>$C57*C78</f>
        <v>4.205235682595236E-4</v>
      </c>
      <c r="P5" s="167">
        <f>$C57*C79</f>
        <v>8.9201969024747409E-5</v>
      </c>
      <c r="Q5" s="167">
        <f>$C57*C80</f>
        <v>1.6819226482780653E-5</v>
      </c>
      <c r="R5" s="167">
        <f>$C57*C81</f>
        <v>2.8541717667748988E-6</v>
      </c>
      <c r="S5" s="159"/>
      <c r="T5" s="163">
        <f>Evolution!R25</f>
        <v>0</v>
      </c>
      <c r="U5" s="163">
        <f>Evolution!T25</f>
        <v>0</v>
      </c>
      <c r="V5" s="163">
        <f>Evolution!V25</f>
        <v>0</v>
      </c>
    </row>
    <row r="6" spans="1:22">
      <c r="A6" s="147">
        <f>(C5+C12)/2</f>
        <v>1.5909090909090911</v>
      </c>
      <c r="B6" s="149" t="s">
        <v>20</v>
      </c>
      <c r="C6" s="165">
        <f>C4/C2</f>
        <v>1.9090909090909092</v>
      </c>
      <c r="D6" s="153">
        <f>(F5+F12)/2</f>
        <v>0.91666666666666663</v>
      </c>
      <c r="E6" s="149" t="s">
        <v>20</v>
      </c>
      <c r="F6" s="165">
        <f>F4/F2</f>
        <v>1.5</v>
      </c>
      <c r="G6" s="153"/>
      <c r="H6" s="159"/>
      <c r="I6" s="168" t="s">
        <v>21</v>
      </c>
      <c r="J6" s="155" t="s">
        <v>22</v>
      </c>
      <c r="K6" s="155" t="s">
        <v>23</v>
      </c>
      <c r="L6" s="155" t="s">
        <v>24</v>
      </c>
      <c r="M6" s="155" t="s">
        <v>25</v>
      </c>
      <c r="N6" s="155" t="s">
        <v>26</v>
      </c>
      <c r="O6" s="155" t="s">
        <v>27</v>
      </c>
      <c r="P6" s="155" t="s">
        <v>28</v>
      </c>
      <c r="Q6" s="155" t="s">
        <v>29</v>
      </c>
      <c r="R6" s="155" t="s">
        <v>30</v>
      </c>
      <c r="S6" s="159"/>
      <c r="T6" s="163">
        <f>Evolution!R28</f>
        <v>0</v>
      </c>
      <c r="U6" s="163">
        <f>Evolution!T28</f>
        <v>0</v>
      </c>
      <c r="V6" s="163">
        <f>Evolution!V28</f>
        <v>0</v>
      </c>
    </row>
    <row r="7" spans="1:22">
      <c r="A7" s="159"/>
      <c r="B7" s="169"/>
      <c r="C7" s="159"/>
      <c r="D7" s="147"/>
      <c r="E7" s="169"/>
      <c r="F7" s="159"/>
      <c r="G7" s="153"/>
      <c r="H7" s="159"/>
      <c r="I7" s="167">
        <f>C58*$C$71</f>
        <v>6.5573193414119074E-2</v>
      </c>
      <c r="J7" s="167">
        <f>C59*$C$71</f>
        <v>4.1107437538017828E-2</v>
      </c>
      <c r="K7" s="167">
        <f>C60*$C$71</f>
        <v>1.7180002304398867E-2</v>
      </c>
      <c r="L7" s="167">
        <f>C61*$C$71</f>
        <v>5.3850196617007823E-3</v>
      </c>
      <c r="M7" s="167">
        <f>C62*$C$71</f>
        <v>1.350334475774969E-3</v>
      </c>
      <c r="N7" s="167">
        <f>C63*$C$71</f>
        <v>2.8217216633934011E-4</v>
      </c>
      <c r="O7" s="167">
        <f>C64*$C$71</f>
        <v>5.0540577412511685E-5</v>
      </c>
      <c r="P7" s="167">
        <f>C65*$C$71</f>
        <v>7.9208954183434523E-6</v>
      </c>
      <c r="Q7" s="167">
        <f>C66*$C$71</f>
        <v>1.1034580738517185E-6</v>
      </c>
      <c r="R7" s="167">
        <f>C67*$C$71</f>
        <v>1.3835023577459048E-7</v>
      </c>
      <c r="S7" s="159"/>
      <c r="T7" s="553" t="s">
        <v>285</v>
      </c>
      <c r="U7" s="553"/>
      <c r="V7" s="553"/>
    </row>
    <row r="8" spans="1:22">
      <c r="A8" s="170" t="e">
        <f>Evolution!L3</f>
        <v>#VALUE!</v>
      </c>
      <c r="B8" s="149" t="s">
        <v>31</v>
      </c>
      <c r="C8" s="150">
        <f>Evolution!M7</f>
        <v>11</v>
      </c>
      <c r="D8" s="151" t="s">
        <v>1</v>
      </c>
      <c r="E8" s="149" t="s">
        <v>31</v>
      </c>
      <c r="F8" s="152">
        <f>Evolution!M8</f>
        <v>6</v>
      </c>
      <c r="G8" s="153"/>
      <c r="H8" s="159"/>
      <c r="I8" s="155" t="s">
        <v>32</v>
      </c>
      <c r="J8" s="155" t="s">
        <v>33</v>
      </c>
      <c r="K8" s="155" t="s">
        <v>34</v>
      </c>
      <c r="L8" s="155" t="s">
        <v>35</v>
      </c>
      <c r="M8" s="155" t="s">
        <v>36</v>
      </c>
      <c r="N8" s="155" t="s">
        <v>37</v>
      </c>
      <c r="O8" s="155" t="s">
        <v>38</v>
      </c>
      <c r="P8" s="155" t="s">
        <v>39</v>
      </c>
      <c r="Q8" s="155" t="s">
        <v>40</v>
      </c>
      <c r="R8" s="155" t="s">
        <v>41</v>
      </c>
      <c r="S8" s="159"/>
      <c r="T8" s="163" t="e">
        <f>#REF!</f>
        <v>#REF!</v>
      </c>
      <c r="U8" s="163" t="e">
        <f>#REF!</f>
        <v>#REF!</v>
      </c>
      <c r="V8" s="163" t="e">
        <f>#REF!</f>
        <v>#REF!</v>
      </c>
    </row>
    <row r="9" spans="1:22">
      <c r="A9" s="156" t="s">
        <v>42</v>
      </c>
      <c r="B9" s="149" t="s">
        <v>43</v>
      </c>
      <c r="C9" s="150">
        <f>Evolution!Q7</f>
        <v>17</v>
      </c>
      <c r="D9" s="157" t="e">
        <f>Evolution!L3</f>
        <v>#VALUE!</v>
      </c>
      <c r="E9" s="149" t="s">
        <v>6</v>
      </c>
      <c r="F9" s="150">
        <f>Evolution!Q8</f>
        <v>11</v>
      </c>
      <c r="G9" s="153"/>
      <c r="H9" s="159"/>
      <c r="I9" s="167">
        <f>C58*$C72</f>
        <v>0.11127572215729295</v>
      </c>
      <c r="J9" s="167">
        <f>C59*$C72</f>
        <v>6.9758075822090843E-2</v>
      </c>
      <c r="K9" s="167">
        <f>C60*$C72</f>
        <v>2.9153943304434434E-2</v>
      </c>
      <c r="L9" s="167">
        <f>C61*$C72</f>
        <v>9.1382151834922352E-3</v>
      </c>
      <c r="M9" s="167">
        <f>C62*$C72</f>
        <v>2.2914766861635832E-3</v>
      </c>
      <c r="N9" s="167">
        <f>C63*$C72</f>
        <v>4.7883761560615288E-4</v>
      </c>
      <c r="O9" s="167">
        <f>C64*$C72</f>
        <v>8.5765828336383456E-5</v>
      </c>
      <c r="P9" s="167">
        <f>C65*$C72</f>
        <v>1.3441519497794946E-5</v>
      </c>
      <c r="Q9" s="167">
        <f>C66*$C72</f>
        <v>1.8725349132029158E-6</v>
      </c>
      <c r="R9" s="167">
        <f>C67*$C72</f>
        <v>2.3477615767809289E-7</v>
      </c>
      <c r="S9" s="159"/>
      <c r="T9" s="553" t="s">
        <v>234</v>
      </c>
      <c r="U9" s="553"/>
      <c r="V9" s="553"/>
    </row>
    <row r="10" spans="1:22">
      <c r="A10" s="160"/>
      <c r="B10" s="149" t="s">
        <v>44</v>
      </c>
      <c r="C10" s="150">
        <f>Evolution!R7</f>
        <v>10</v>
      </c>
      <c r="D10" s="161" t="s">
        <v>45</v>
      </c>
      <c r="E10" s="149" t="s">
        <v>8</v>
      </c>
      <c r="F10" s="150">
        <f>Evolution!R8</f>
        <v>2</v>
      </c>
      <c r="G10" s="153">
        <f>(D12+A12)/2</f>
        <v>1.6969696969696968</v>
      </c>
      <c r="H10" s="159"/>
      <c r="I10" s="155" t="s">
        <v>46</v>
      </c>
      <c r="J10" s="155" t="s">
        <v>47</v>
      </c>
      <c r="K10" s="155" t="s">
        <v>48</v>
      </c>
      <c r="L10" s="155" t="s">
        <v>49</v>
      </c>
      <c r="M10" s="155" t="s">
        <v>50</v>
      </c>
      <c r="N10" s="155" t="s">
        <v>51</v>
      </c>
      <c r="O10" s="155" t="s">
        <v>52</v>
      </c>
      <c r="P10" s="155" t="s">
        <v>53</v>
      </c>
      <c r="Q10" s="155" t="s">
        <v>54</v>
      </c>
      <c r="R10" s="155" t="s">
        <v>55</v>
      </c>
      <c r="S10" s="159"/>
      <c r="U10" s="163" t="e">
        <f>#REF!</f>
        <v>#REF!</v>
      </c>
    </row>
    <row r="11" spans="1:22">
      <c r="A11" s="160"/>
      <c r="B11" s="149" t="s">
        <v>19</v>
      </c>
      <c r="C11" s="165">
        <f>C9/C8</f>
        <v>1.5454545454545454</v>
      </c>
      <c r="D11" s="171"/>
      <c r="E11" s="149" t="s">
        <v>19</v>
      </c>
      <c r="F11" s="165">
        <f>F9/F8</f>
        <v>1.8333333333333333</v>
      </c>
      <c r="G11" s="153"/>
      <c r="H11" s="159"/>
      <c r="I11" s="167">
        <f>C58*$C73</f>
        <v>9.4415764254672782E-2</v>
      </c>
      <c r="J11" s="167">
        <f>C59*$C73</f>
        <v>5.9188670394501312E-2</v>
      </c>
      <c r="K11" s="167">
        <f>C60*$C73</f>
        <v>2.4736679167398912E-2</v>
      </c>
      <c r="L11" s="167">
        <f>C61*$C73</f>
        <v>7.7536371253873488E-3</v>
      </c>
      <c r="M11" s="167">
        <f>C62*$C73</f>
        <v>1.9442832488660703E-3</v>
      </c>
      <c r="N11" s="167">
        <f>C63*$C73</f>
        <v>4.0628646172643265E-4</v>
      </c>
      <c r="O11" s="167">
        <f>C64*$C73</f>
        <v>7.2771005861173822E-5</v>
      </c>
      <c r="P11" s="167">
        <f>C65*$C73</f>
        <v>1.1404925634492679E-5</v>
      </c>
      <c r="Q11" s="167">
        <f>C66*$C73</f>
        <v>1.5888175021115645E-6</v>
      </c>
      <c r="R11" s="167">
        <f>C67*$C73</f>
        <v>1.992040125753515E-7</v>
      </c>
      <c r="S11" s="159"/>
    </row>
    <row r="12" spans="1:22">
      <c r="A12" s="147">
        <f>(C6+C11)/2</f>
        <v>1.7272727272727273</v>
      </c>
      <c r="B12" s="149" t="s">
        <v>20</v>
      </c>
      <c r="C12" s="165">
        <f>C10/C8</f>
        <v>0.90909090909090906</v>
      </c>
      <c r="D12" s="153">
        <f>(F6+F11)/2</f>
        <v>1.6666666666666665</v>
      </c>
      <c r="E12" s="149" t="s">
        <v>20</v>
      </c>
      <c r="F12" s="165">
        <f>F10/F8</f>
        <v>0.33333333333333331</v>
      </c>
      <c r="G12" s="172"/>
      <c r="H12" s="173"/>
      <c r="I12" s="174" t="s">
        <v>56</v>
      </c>
      <c r="J12" s="155" t="s">
        <v>57</v>
      </c>
      <c r="K12" s="155" t="s">
        <v>58</v>
      </c>
      <c r="L12" s="155" t="s">
        <v>59</v>
      </c>
      <c r="M12" s="155" t="s">
        <v>60</v>
      </c>
      <c r="N12" s="155" t="s">
        <v>61</v>
      </c>
      <c r="O12" s="155" t="s">
        <v>62</v>
      </c>
      <c r="P12" s="155" t="s">
        <v>63</v>
      </c>
      <c r="Q12" s="155" t="s">
        <v>64</v>
      </c>
      <c r="R12" s="155" t="s">
        <v>65</v>
      </c>
      <c r="S12" s="159"/>
      <c r="T12" s="175">
        <f>games!D5</f>
        <v>0.83151131568853098</v>
      </c>
      <c r="U12" s="175">
        <f>games!E5</f>
        <v>0.50639204545454553</v>
      </c>
      <c r="V12" s="175">
        <f>games!F5</f>
        <v>1.0069082338415807</v>
      </c>
    </row>
    <row r="13" spans="1:22">
      <c r="A13" s="176"/>
      <c r="B13" s="176"/>
      <c r="C13" s="176"/>
      <c r="D13" s="176"/>
      <c r="E13" s="172"/>
      <c r="F13" s="172"/>
      <c r="H13" s="159"/>
      <c r="I13" s="177">
        <f>C58*$C74</f>
        <v>5.3406896952138141E-2</v>
      </c>
      <c r="J13" s="167">
        <f>C59*$C74</f>
        <v>3.3480460021132058E-2</v>
      </c>
      <c r="K13" s="167">
        <f>C60*$C74</f>
        <v>1.3992464983579181E-2</v>
      </c>
      <c r="L13" s="167">
        <f>C61*$C74</f>
        <v>4.3858957476938538E-3</v>
      </c>
      <c r="M13" s="167">
        <f>C62*$C74</f>
        <v>1.0997965852171711E-3</v>
      </c>
      <c r="N13" s="167">
        <f>C63*$C74</f>
        <v>2.2981860461293162E-4</v>
      </c>
      <c r="O13" s="167">
        <f>C64*$C74</f>
        <v>4.1163397254805398E-5</v>
      </c>
      <c r="P13" s="167">
        <f>C65*$C74</f>
        <v>6.4512710659756574E-6</v>
      </c>
      <c r="Q13" s="167">
        <f>C66*$C74</f>
        <v>8.9872505169947091E-7</v>
      </c>
      <c r="R13" s="167">
        <f>C67*$C74</f>
        <v>1.1268105761838065E-7</v>
      </c>
      <c r="S13" s="159"/>
      <c r="T13" s="175" t="str">
        <f>games!D6</f>
        <v>Away team</v>
      </c>
      <c r="U13" s="175" t="str">
        <f>games!E6</f>
        <v>Home team</v>
      </c>
      <c r="V13" s="175">
        <f>games!F6</f>
        <v>0</v>
      </c>
    </row>
    <row r="14" spans="1:22">
      <c r="A14" s="176"/>
      <c r="B14" s="176"/>
      <c r="C14" s="176"/>
      <c r="D14" s="176"/>
      <c r="E14" s="172"/>
      <c r="F14" s="172"/>
      <c r="H14" s="159"/>
      <c r="I14" s="174" t="s">
        <v>66</v>
      </c>
      <c r="J14" s="155" t="s">
        <v>67</v>
      </c>
      <c r="K14" s="155" t="s">
        <v>68</v>
      </c>
      <c r="L14" s="155" t="s">
        <v>69</v>
      </c>
      <c r="M14" s="155" t="s">
        <v>70</v>
      </c>
      <c r="N14" s="155" t="s">
        <v>71</v>
      </c>
      <c r="O14" s="155" t="s">
        <v>72</v>
      </c>
      <c r="P14" s="155" t="s">
        <v>73</v>
      </c>
      <c r="Q14" s="155" t="s">
        <v>74</v>
      </c>
      <c r="R14" s="155" t="s">
        <v>75</v>
      </c>
      <c r="S14" s="159"/>
      <c r="T14" s="175" t="str">
        <f>games!D7</f>
        <v>attack</v>
      </c>
      <c r="U14" s="175" t="str">
        <f>games!E7</f>
        <v>defence</v>
      </c>
      <c r="V14" s="175" t="str">
        <f>games!F7</f>
        <v>Expected</v>
      </c>
    </row>
    <row r="15" spans="1:22">
      <c r="A15" s="176"/>
      <c r="C15" s="178"/>
      <c r="D15" s="176"/>
      <c r="E15" s="179" t="s">
        <v>76</v>
      </c>
      <c r="F15" s="179" t="s">
        <v>77</v>
      </c>
      <c r="H15" s="159"/>
      <c r="I15" s="177">
        <f>C58*$C75</f>
        <v>2.2657471434240423E-2</v>
      </c>
      <c r="J15" s="167">
        <f>C59*$C75</f>
        <v>1.420383152411663E-2</v>
      </c>
      <c r="K15" s="167">
        <f>C60*$C75</f>
        <v>5.9361972657608654E-3</v>
      </c>
      <c r="L15" s="167">
        <f>C61*$C75</f>
        <v>1.8606830444761805E-3</v>
      </c>
      <c r="M15" s="167">
        <f>C62*$C75</f>
        <v>4.6658036948607257E-4</v>
      </c>
      <c r="N15" s="167">
        <f>C63*$C75</f>
        <v>9.7498801957001288E-5</v>
      </c>
      <c r="O15" s="167">
        <f>C64*$C75</f>
        <v>1.7463259441432593E-5</v>
      </c>
      <c r="P15" s="167">
        <f>C65*$C75</f>
        <v>2.7369028764745213E-6</v>
      </c>
      <c r="Q15" s="167">
        <f>C66*$C75</f>
        <v>3.8127729466038158E-7</v>
      </c>
      <c r="R15" s="167">
        <f>C67*$C75</f>
        <v>4.7804085050222092E-8</v>
      </c>
      <c r="S15" s="159"/>
      <c r="T15" s="175" t="str">
        <f>games!D8</f>
        <v>strength</v>
      </c>
      <c r="U15" s="175" t="str">
        <f>games!E8</f>
        <v>weakness</v>
      </c>
      <c r="V15" s="175" t="str">
        <f>games!F8</f>
        <v>goals</v>
      </c>
    </row>
    <row r="16" spans="1:22">
      <c r="A16" s="176"/>
      <c r="B16" s="154" t="s">
        <v>78</v>
      </c>
      <c r="C16" s="155">
        <f>IF(D16=I32,I31,IF(D16=J32,J31,K31))</f>
        <v>2</v>
      </c>
      <c r="D16" s="180">
        <f>MAX(I32:K32)</f>
        <v>0.47803668654064996</v>
      </c>
      <c r="E16" s="181"/>
      <c r="F16" s="182">
        <f>(E16*D16)-1</f>
        <v>-1</v>
      </c>
      <c r="G16" s="178" t="s">
        <v>79</v>
      </c>
      <c r="H16" s="159"/>
      <c r="I16" s="174" t="s">
        <v>80</v>
      </c>
      <c r="J16" s="155" t="s">
        <v>81</v>
      </c>
      <c r="K16" s="155" t="s">
        <v>82</v>
      </c>
      <c r="L16" s="155" t="s">
        <v>83</v>
      </c>
      <c r="M16" s="155" t="s">
        <v>84</v>
      </c>
      <c r="N16" s="155" t="s">
        <v>85</v>
      </c>
      <c r="O16" s="155" t="s">
        <v>86</v>
      </c>
      <c r="P16" s="155" t="s">
        <v>87</v>
      </c>
      <c r="Q16" s="155" t="s">
        <v>88</v>
      </c>
      <c r="R16" s="155" t="s">
        <v>89</v>
      </c>
      <c r="S16" s="159"/>
      <c r="T16" s="175">
        <f>games!D9</f>
        <v>1.1777905638665129</v>
      </c>
      <c r="U16" s="175">
        <f>games!E9</f>
        <v>1.4946732954545454</v>
      </c>
      <c r="V16" s="175">
        <f>games!F9</f>
        <v>1.836951760121351</v>
      </c>
    </row>
    <row r="17" spans="1:22">
      <c r="A17" s="176"/>
      <c r="C17" s="178"/>
      <c r="D17" s="176"/>
      <c r="E17" s="172"/>
      <c r="F17" s="172"/>
      <c r="G17" s="176" t="s">
        <v>90</v>
      </c>
      <c r="H17" s="159"/>
      <c r="I17" s="177">
        <f>C58*$C76</f>
        <v>7.6898084867725062E-3</v>
      </c>
      <c r="J17" s="167">
        <f>C59*$C76</f>
        <v>4.8206943354577644E-3</v>
      </c>
      <c r="K17" s="167">
        <f>C60*$C76</f>
        <v>2.0147093750461117E-3</v>
      </c>
      <c r="L17" s="167">
        <f>C61*$C76</f>
        <v>6.3150454842827932E-4</v>
      </c>
      <c r="M17" s="167">
        <f>C62*$C76</f>
        <v>1.5835454964375795E-4</v>
      </c>
      <c r="N17" s="167">
        <f>C63*$C76</f>
        <v>3.3090502482376193E-5</v>
      </c>
      <c r="O17" s="167">
        <f>C64*$C76</f>
        <v>5.9269244164862126E-6</v>
      </c>
      <c r="P17" s="167">
        <f>C65*$C76</f>
        <v>9.2888824898529196E-7</v>
      </c>
      <c r="Q17" s="167">
        <f>C66*$C76</f>
        <v>1.2940320303625071E-7</v>
      </c>
      <c r="R17" s="167">
        <f>C67*$C76</f>
        <v>1.6224416744317798E-8</v>
      </c>
      <c r="S17" s="159"/>
      <c r="T17" s="175">
        <f>games!D10</f>
        <v>0</v>
      </c>
      <c r="U17" s="175">
        <f>games!E10</f>
        <v>0</v>
      </c>
      <c r="V17" s="175">
        <f>games!F10</f>
        <v>0</v>
      </c>
    </row>
    <row r="18" spans="1:22">
      <c r="A18" s="176"/>
      <c r="B18" s="154" t="s">
        <v>91</v>
      </c>
      <c r="C18" s="155">
        <f>IF(D18=I35,I34,IF(D18=J35,J34,K34))</f>
        <v>12</v>
      </c>
      <c r="D18" s="180">
        <f>MAX(I35:K35)</f>
        <v>0.76121425602048465</v>
      </c>
      <c r="E18" s="181"/>
      <c r="F18" s="182">
        <f>(E18*D18)-1</f>
        <v>-1</v>
      </c>
      <c r="G18" s="176" t="s">
        <v>92</v>
      </c>
      <c r="H18" s="159"/>
      <c r="I18" s="174" t="s">
        <v>93</v>
      </c>
      <c r="J18" s="155" t="s">
        <v>94</v>
      </c>
      <c r="K18" s="155" t="s">
        <v>95</v>
      </c>
      <c r="L18" s="155" t="s">
        <v>96</v>
      </c>
      <c r="M18" s="155" t="s">
        <v>97</v>
      </c>
      <c r="N18" s="155" t="s">
        <v>98</v>
      </c>
      <c r="O18" s="155" t="s">
        <v>99</v>
      </c>
      <c r="P18" s="155" t="s">
        <v>100</v>
      </c>
      <c r="Q18" s="155" t="s">
        <v>101</v>
      </c>
      <c r="R18" s="155" t="s">
        <v>102</v>
      </c>
      <c r="S18" s="159"/>
    </row>
    <row r="19" spans="1:22">
      <c r="A19" s="176"/>
      <c r="C19" s="178"/>
      <c r="D19" s="176"/>
      <c r="E19" s="172"/>
      <c r="F19" s="172"/>
      <c r="G19" s="176" t="s">
        <v>103</v>
      </c>
      <c r="H19" s="159"/>
      <c r="I19" s="177">
        <f>C58*$C77</f>
        <v>2.1748953295922238E-3</v>
      </c>
      <c r="J19" s="167">
        <f>C59*$C77</f>
        <v>1.3634287009375496E-3</v>
      </c>
      <c r="K19" s="167">
        <f>C60*$C77</f>
        <v>5.6981679294233452E-4</v>
      </c>
      <c r="L19" s="167">
        <f>C61*$C77</f>
        <v>1.786073470302204E-4</v>
      </c>
      <c r="M19" s="167">
        <f>C62*$C77</f>
        <v>4.4787145353790124E-5</v>
      </c>
      <c r="N19" s="167">
        <f>C63*$C77</f>
        <v>9.3589299950154871E-6</v>
      </c>
      <c r="O19" s="167">
        <f>C64*$C77</f>
        <v>1.6763018551678176E-6</v>
      </c>
      <c r="P19" s="167">
        <f>C65*$C77</f>
        <v>2.6271586839988055E-7</v>
      </c>
      <c r="Q19" s="167">
        <f>C66*$C77</f>
        <v>3.6598885707222419E-8</v>
      </c>
      <c r="R19" s="167">
        <f>C67*$C77</f>
        <v>4.5887239276858421E-9</v>
      </c>
      <c r="S19" s="159"/>
    </row>
    <row r="20" spans="1:22">
      <c r="A20" s="176"/>
      <c r="B20" s="154" t="s">
        <v>104</v>
      </c>
      <c r="C20" s="155">
        <f>IF(D20=I38,I37,IF(D20=J38,J37,IF(D20=K38,K37,IF(D20=L38,L37,IF(D20=M38,M37,IF(D20=N38,N37,IF(D20=O38,O37,IF(D20=P38,P37,Q37))))))))</f>
        <v>2</v>
      </c>
      <c r="D20" s="180">
        <f>MAX(I38:Q38)</f>
        <v>0.22768757589843347</v>
      </c>
      <c r="E20" s="181"/>
      <c r="F20" s="182">
        <f>(E20*D20)-1</f>
        <v>-1</v>
      </c>
      <c r="H20" s="159"/>
      <c r="I20" s="174" t="s">
        <v>105</v>
      </c>
      <c r="J20" s="155" t="s">
        <v>106</v>
      </c>
      <c r="K20" s="155" t="s">
        <v>107</v>
      </c>
      <c r="L20" s="155" t="s">
        <v>108</v>
      </c>
      <c r="M20" s="155" t="s">
        <v>109</v>
      </c>
      <c r="N20" s="155" t="s">
        <v>110</v>
      </c>
      <c r="O20" s="155" t="s">
        <v>111</v>
      </c>
      <c r="P20" s="155" t="s">
        <v>112</v>
      </c>
      <c r="Q20" s="155" t="s">
        <v>113</v>
      </c>
      <c r="R20" s="155" t="s">
        <v>114</v>
      </c>
      <c r="S20" s="159"/>
    </row>
    <row r="21" spans="1:22">
      <c r="A21" s="176"/>
      <c r="C21" s="178"/>
      <c r="D21" s="176"/>
      <c r="E21" s="172"/>
      <c r="F21" s="172"/>
      <c r="H21" s="159"/>
      <c r="I21" s="177">
        <f>C58*$C78</f>
        <v>5.272473526284179E-4</v>
      </c>
      <c r="J21" s="167">
        <f>C59*$C78</f>
        <v>3.3052816992425443E-4</v>
      </c>
      <c r="K21" s="167">
        <f>C60*$C78</f>
        <v>1.3813740434965685E-4</v>
      </c>
      <c r="L21" s="167">
        <f>C61*$C78</f>
        <v>4.3298750795204949E-5</v>
      </c>
      <c r="M21" s="167">
        <f>C62*$C78</f>
        <v>1.0857489782736999E-5</v>
      </c>
      <c r="N21" s="167">
        <f>C63*$C78</f>
        <v>2.2688315139431484E-6</v>
      </c>
      <c r="O21" s="167">
        <f>C64*$C78</f>
        <v>4.0637620731341031E-7</v>
      </c>
      <c r="P21" s="167">
        <f>C65*$C78</f>
        <v>6.3688695369668009E-8</v>
      </c>
      <c r="Q21" s="167">
        <f>C66*$C78</f>
        <v>8.872457141144829E-9</v>
      </c>
      <c r="R21" s="167">
        <f>C67*$C78</f>
        <v>1.1124179218632343E-9</v>
      </c>
      <c r="S21" s="159"/>
    </row>
    <row r="22" spans="1:22">
      <c r="A22" s="176"/>
      <c r="B22" s="154" t="s">
        <v>115</v>
      </c>
      <c r="C22" s="155" t="str">
        <f>IF(D22=I41,I40,IF(D22=J41,J40,K40))</f>
        <v>2 – 3</v>
      </c>
      <c r="D22" s="180">
        <f>MAX(I41:K41)</f>
        <v>0.451637855727827</v>
      </c>
      <c r="E22" s="181"/>
      <c r="F22" s="182">
        <f>(E22*D22)-1</f>
        <v>-1</v>
      </c>
      <c r="H22" s="159"/>
      <c r="I22" s="174" t="s">
        <v>116</v>
      </c>
      <c r="J22" s="155" t="s">
        <v>117</v>
      </c>
      <c r="K22" s="155" t="s">
        <v>118</v>
      </c>
      <c r="L22" s="155" t="s">
        <v>119</v>
      </c>
      <c r="M22" s="155" t="s">
        <v>120</v>
      </c>
      <c r="N22" s="155" t="s">
        <v>121</v>
      </c>
      <c r="O22" s="155" t="s">
        <v>122</v>
      </c>
      <c r="P22" s="155" t="s">
        <v>123</v>
      </c>
      <c r="Q22" s="155" t="s">
        <v>124</v>
      </c>
      <c r="R22" s="155" t="s">
        <v>125</v>
      </c>
      <c r="S22" s="159"/>
    </row>
    <row r="23" spans="1:22">
      <c r="A23" s="176"/>
      <c r="C23" s="178"/>
      <c r="D23" s="176"/>
      <c r="E23" s="172"/>
      <c r="F23" s="172"/>
      <c r="H23" s="159"/>
      <c r="I23" s="177">
        <f>C58*$C79</f>
        <v>1.1184034752724014E-4</v>
      </c>
      <c r="J23" s="167">
        <f>C59*$C79</f>
        <v>7.0112036044538796E-5</v>
      </c>
      <c r="K23" s="167">
        <f>C60*$C79</f>
        <v>2.9301873649927206E-5</v>
      </c>
      <c r="L23" s="167">
        <f>C61*$C79</f>
        <v>9.1845835020131686E-6</v>
      </c>
      <c r="M23" s="167">
        <f>C62*$C79</f>
        <v>2.3031038933078478E-6</v>
      </c>
      <c r="N23" s="167">
        <f>C63*$C79</f>
        <v>4.8126729083642533E-7</v>
      </c>
      <c r="O23" s="167">
        <f>C64*$C79</f>
        <v>8.6201013672541566E-8</v>
      </c>
      <c r="P23" s="167">
        <f>C65*$C79</f>
        <v>1.3509723260232605E-8</v>
      </c>
      <c r="Q23" s="167">
        <f>C66*$C79</f>
        <v>1.8820363632731452E-9</v>
      </c>
      <c r="R23" s="167">
        <f>C67*$C79</f>
        <v>2.3596743797098906E-10</v>
      </c>
      <c r="S23" s="159"/>
    </row>
    <row r="24" spans="1:22">
      <c r="A24" s="176"/>
      <c r="B24" s="154" t="s">
        <v>126</v>
      </c>
      <c r="C24" s="155" t="str">
        <f>IF(D24=M32,M31,N31)</f>
        <v>HS</v>
      </c>
      <c r="D24" s="180">
        <f>MAX(M32:N32)</f>
        <v>0.71457890760340703</v>
      </c>
      <c r="E24" s="181"/>
      <c r="F24" s="182">
        <f>(E24*D24)-1</f>
        <v>-1</v>
      </c>
      <c r="H24" s="159"/>
      <c r="I24" s="174" t="s">
        <v>127</v>
      </c>
      <c r="J24" s="155" t="s">
        <v>128</v>
      </c>
      <c r="K24" s="155" t="s">
        <v>129</v>
      </c>
      <c r="L24" s="155" t="s">
        <v>130</v>
      </c>
      <c r="M24" s="155" t="s">
        <v>131</v>
      </c>
      <c r="N24" s="155" t="s">
        <v>132</v>
      </c>
      <c r="O24" s="155" t="s">
        <v>133</v>
      </c>
      <c r="P24" s="155" t="s">
        <v>134</v>
      </c>
      <c r="Q24" s="155" t="s">
        <v>135</v>
      </c>
      <c r="R24" s="155" t="s">
        <v>136</v>
      </c>
      <c r="S24" s="159"/>
    </row>
    <row r="25" spans="1:22">
      <c r="A25" s="172"/>
      <c r="C25" s="178"/>
      <c r="D25" s="176"/>
      <c r="E25" s="172"/>
      <c r="F25" s="172"/>
      <c r="H25" s="159"/>
      <c r="I25" s="177">
        <f>C58*$C80</f>
        <v>2.1087742294698473E-5</v>
      </c>
      <c r="J25" s="167">
        <f>C59*$C80</f>
        <v>1.3219777840047718E-5</v>
      </c>
      <c r="K25" s="167">
        <f>C60*$C80</f>
        <v>5.5249324053734788E-6</v>
      </c>
      <c r="L25" s="167">
        <f>C61*$C80</f>
        <v>1.731773320244907E-6</v>
      </c>
      <c r="M25" s="167">
        <f>C62*$C80</f>
        <v>4.3425527954626081E-7</v>
      </c>
      <c r="N25" s="167">
        <f>C63*$C80</f>
        <v>9.0744000965790614E-8</v>
      </c>
      <c r="O25" s="167">
        <f>C64*$C80</f>
        <v>1.6253389783374836E-8</v>
      </c>
      <c r="P25" s="167">
        <f>C65*$C80</f>
        <v>2.5472878874512652E-9</v>
      </c>
      <c r="Q25" s="167">
        <f>C66*$C80</f>
        <v>3.548620752299532E-10</v>
      </c>
      <c r="R25" s="167">
        <f>C67*$C80</f>
        <v>4.4492176856482777E-11</v>
      </c>
      <c r="S25" s="159"/>
    </row>
    <row r="26" spans="1:22">
      <c r="A26" s="172"/>
      <c r="B26" s="154" t="s">
        <v>137</v>
      </c>
      <c r="C26" s="155" t="str">
        <f>IF(D26=M35,M34,N34)</f>
        <v>AS</v>
      </c>
      <c r="D26" s="180">
        <f>MAX(M35:N35)</f>
        <v>0.81676206748682456</v>
      </c>
      <c r="E26" s="181"/>
      <c r="F26" s="182">
        <f>(E26*D26)-1</f>
        <v>-1</v>
      </c>
      <c r="H26" s="159"/>
      <c r="I26" s="174" t="s">
        <v>138</v>
      </c>
      <c r="J26" s="155" t="s">
        <v>139</v>
      </c>
      <c r="K26" s="155" t="s">
        <v>140</v>
      </c>
      <c r="L26" s="155" t="s">
        <v>141</v>
      </c>
      <c r="M26" s="155" t="s">
        <v>142</v>
      </c>
      <c r="N26" s="155" t="s">
        <v>143</v>
      </c>
      <c r="O26" s="155" t="s">
        <v>144</v>
      </c>
      <c r="P26" s="155" t="s">
        <v>145</v>
      </c>
      <c r="Q26" s="155" t="s">
        <v>146</v>
      </c>
      <c r="R26" s="155" t="s">
        <v>147</v>
      </c>
      <c r="S26" s="159"/>
    </row>
    <row r="27" spans="1:22">
      <c r="A27" s="172"/>
      <c r="C27" s="178"/>
      <c r="D27" s="176"/>
      <c r="E27" s="172"/>
      <c r="F27" s="172"/>
      <c r="H27" s="159"/>
      <c r="I27" s="177">
        <f>C58*$C81</f>
        <v>3.5785259651609525E-6</v>
      </c>
      <c r="J27" s="167">
        <f>C59*$C81</f>
        <v>2.2433562395232488E-6</v>
      </c>
      <c r="K27" s="167">
        <f>C60*$C81</f>
        <v>9.3756428697246907E-7</v>
      </c>
      <c r="L27" s="167">
        <f>C61*$C81</f>
        <v>2.9387668464762056E-7</v>
      </c>
      <c r="M27" s="167">
        <f>C62*$C81</f>
        <v>7.3691805013910918E-8</v>
      </c>
      <c r="N27" s="167">
        <f>C63*$C81</f>
        <v>1.5398981982073559E-8</v>
      </c>
      <c r="O27" s="167">
        <f>C64*$C81</f>
        <v>2.7581509935423965E-9</v>
      </c>
      <c r="P27" s="167">
        <f>C65*$C81</f>
        <v>4.3226703544627523E-10</v>
      </c>
      <c r="Q27" s="167">
        <f>C66*$C81</f>
        <v>6.0219018826901144E-11</v>
      </c>
      <c r="R27" s="167">
        <f>C67*$C81</f>
        <v>7.5501875877667734E-12</v>
      </c>
      <c r="S27" s="159"/>
    </row>
    <row r="28" spans="1:22">
      <c r="A28" s="172"/>
      <c r="B28" s="154" t="s">
        <v>148</v>
      </c>
      <c r="C28" s="155" t="e">
        <f>IF(D28=P32,P31,Q31)</f>
        <v>#N/A</v>
      </c>
      <c r="D28" s="180" t="e">
        <f>MAX(P32:Q32)</f>
        <v>#N/A</v>
      </c>
      <c r="E28" s="172"/>
      <c r="F28" s="172"/>
      <c r="H28" s="159"/>
      <c r="I28" s="155" t="s">
        <v>149</v>
      </c>
      <c r="J28" s="159"/>
      <c r="K28" s="159"/>
      <c r="L28" s="159"/>
      <c r="M28" s="159"/>
      <c r="N28" s="159"/>
      <c r="O28" s="159"/>
      <c r="P28" s="159"/>
      <c r="Q28" s="159"/>
      <c r="R28" s="159"/>
      <c r="S28" s="159"/>
    </row>
    <row r="29" spans="1:22">
      <c r="A29" s="172"/>
      <c r="C29" s="178"/>
      <c r="D29" s="176"/>
      <c r="E29" s="172"/>
      <c r="F29" s="172"/>
      <c r="H29" s="159"/>
      <c r="I29" s="167">
        <f>C68*C82</f>
        <v>1.7215135943405731E-13</v>
      </c>
      <c r="J29" s="159"/>
      <c r="K29" s="159"/>
      <c r="L29" s="159"/>
      <c r="M29" s="159"/>
      <c r="N29" s="159"/>
      <c r="O29" s="159"/>
      <c r="P29" s="159"/>
      <c r="Q29" s="159"/>
      <c r="R29" s="159"/>
      <c r="S29" s="159"/>
    </row>
    <row r="30" spans="1:22">
      <c r="A30" s="172"/>
      <c r="B30" s="154" t="s">
        <v>150</v>
      </c>
      <c r="C30" s="155" t="str">
        <f>IF(D30=P35,P34,Q34)</f>
        <v>GOL</v>
      </c>
      <c r="D30" s="180">
        <f>MAX(P35:Q35)</f>
        <v>0.58363915599457006</v>
      </c>
      <c r="E30" s="183"/>
      <c r="F30" s="182">
        <f>(E30*D30)-1</f>
        <v>-1</v>
      </c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</row>
    <row r="31" spans="1:22">
      <c r="A31" s="172"/>
      <c r="C31" s="178"/>
      <c r="D31" s="176"/>
      <c r="E31" s="172"/>
      <c r="F31" s="172"/>
      <c r="H31" s="154" t="s">
        <v>151</v>
      </c>
      <c r="I31" s="155">
        <v>1</v>
      </c>
      <c r="J31" s="155" t="s">
        <v>152</v>
      </c>
      <c r="K31" s="155">
        <v>2</v>
      </c>
      <c r="L31" s="159"/>
      <c r="M31" s="154" t="s">
        <v>153</v>
      </c>
      <c r="N31" s="154" t="s">
        <v>154</v>
      </c>
      <c r="O31" s="159"/>
      <c r="P31" s="154" t="s">
        <v>155</v>
      </c>
      <c r="Q31" s="154" t="s">
        <v>156</v>
      </c>
      <c r="S31" s="154" t="s">
        <v>157</v>
      </c>
      <c r="T31" s="154" t="s">
        <v>158</v>
      </c>
    </row>
    <row r="32" spans="1:22">
      <c r="A32" s="172"/>
      <c r="B32" s="154" t="s">
        <v>159</v>
      </c>
      <c r="C32" s="155" t="str">
        <f>IF(D32=S32,S31,T31)</f>
        <v>OV 0,5</v>
      </c>
      <c r="D32" s="180">
        <f>MAX(S32:T32)</f>
        <v>0.94769804112853118</v>
      </c>
      <c r="E32" s="183"/>
      <c r="F32" s="182">
        <f>(E32*D32)-1</f>
        <v>-1</v>
      </c>
      <c r="H32" s="159"/>
      <c r="I32" s="167">
        <f>SUM(I7:R7,J9:R9,K11:R11,L13:R13,M15:R15,N17:R17,O19:R19,P21:R21,Q23:R23,R25)</f>
        <v>0.28317756947983469</v>
      </c>
      <c r="J32" s="167">
        <f>SUM(I3,I9,J11,K13,L15,M17,N19,O21,P23,Q25,R27)</f>
        <v>0.2387857439795153</v>
      </c>
      <c r="K32" s="167">
        <f>1-J32-I32</f>
        <v>0.47803668654064996</v>
      </c>
      <c r="L32" s="159"/>
      <c r="M32" s="167">
        <f>1-$N$32</f>
        <v>0.71457890760340703</v>
      </c>
      <c r="N32" s="167">
        <f>SUM(I3,I5:R5)</f>
        <v>0.28542109239659302</v>
      </c>
      <c r="O32" s="159"/>
      <c r="P32" s="167" t="e">
        <f>NA()</f>
        <v>#N/A</v>
      </c>
      <c r="Q32" s="167" t="e">
        <f>1-P32</f>
        <v>#N/A</v>
      </c>
      <c r="S32" s="167">
        <f>I3</f>
        <v>5.2300069671684088E-2</v>
      </c>
      <c r="T32" s="167">
        <f>SUM(I5:R5,I7:R7,I9:R9,I11:R11,I13:R13,I15:R15,I17:R17,I19:R19,I21:R21,I23:R23,I25:R25,I27:R27)</f>
        <v>0.94769804112853118</v>
      </c>
    </row>
    <row r="33" spans="1:21">
      <c r="A33" s="172"/>
      <c r="C33" s="178"/>
      <c r="D33" s="176"/>
      <c r="E33" s="172"/>
      <c r="F33" s="172"/>
      <c r="H33" s="159"/>
      <c r="I33" s="159"/>
      <c r="J33" s="159"/>
      <c r="K33" s="159"/>
      <c r="L33" s="159"/>
      <c r="M33" s="159"/>
      <c r="N33" s="159"/>
      <c r="O33" s="159"/>
      <c r="S33" s="159"/>
      <c r="T33" s="159"/>
    </row>
    <row r="34" spans="1:21">
      <c r="A34" s="172"/>
      <c r="B34" s="154" t="s">
        <v>160</v>
      </c>
      <c r="C34" s="155" t="str">
        <f>IF(D34=S35,S34,T34)</f>
        <v>OV 1,5</v>
      </c>
      <c r="D34" s="180">
        <f>MAX(S35:T35)</f>
        <v>0.79337510353194507</v>
      </c>
      <c r="E34" s="183"/>
      <c r="F34" s="182">
        <f>(E34*D34)-1</f>
        <v>-1</v>
      </c>
      <c r="H34" s="154" t="s">
        <v>91</v>
      </c>
      <c r="I34" s="155" t="s">
        <v>161</v>
      </c>
      <c r="J34" s="155" t="s">
        <v>162</v>
      </c>
      <c r="K34" s="155">
        <v>12</v>
      </c>
      <c r="L34" s="159"/>
      <c r="M34" s="154" t="s">
        <v>163</v>
      </c>
      <c r="N34" s="154" t="s">
        <v>164</v>
      </c>
      <c r="O34" s="159"/>
      <c r="P34" s="154" t="s">
        <v>165</v>
      </c>
      <c r="Q34" s="154" t="s">
        <v>166</v>
      </c>
      <c r="S34" s="154" t="s">
        <v>167</v>
      </c>
      <c r="T34" s="154" t="s">
        <v>168</v>
      </c>
    </row>
    <row r="35" spans="1:21">
      <c r="A35" s="172"/>
      <c r="C35" s="178"/>
      <c r="D35" s="176"/>
      <c r="E35" s="172"/>
      <c r="F35" s="172"/>
      <c r="H35" s="159"/>
      <c r="I35" s="167">
        <f>SUM(I32:J32)</f>
        <v>0.52196331345934999</v>
      </c>
      <c r="J35" s="167">
        <f>SUM(J32:K32)</f>
        <v>0.71682243052016525</v>
      </c>
      <c r="K35" s="167">
        <f>SUM(K32,I32)</f>
        <v>0.76121425602048465</v>
      </c>
      <c r="L35" s="159"/>
      <c r="M35" s="167">
        <f>1-$N$35</f>
        <v>0.81676206748682456</v>
      </c>
      <c r="N35" s="167">
        <f>SUM(I3,I7:R7)</f>
        <v>0.18323793251317541</v>
      </c>
      <c r="O35" s="159"/>
      <c r="P35" s="167">
        <f>SUM(P27:P31,I9:R9,I11:R11,I13:R13,I15:R15,I17:R17,I19:R19,I21:R21,I23:R23,I25:R25,I27:R27,I29)</f>
        <v>0.58363915599457006</v>
      </c>
      <c r="Q35" s="167">
        <f>1-P35</f>
        <v>0.41636084400542994</v>
      </c>
      <c r="S35" s="167">
        <f>SUM(I3,I5,I7)</f>
        <v>0.20662489646805493</v>
      </c>
      <c r="T35" s="167">
        <f>1-S35</f>
        <v>0.79337510353194507</v>
      </c>
    </row>
    <row r="36" spans="1:21">
      <c r="A36" s="172"/>
      <c r="B36" s="154" t="s">
        <v>169</v>
      </c>
      <c r="C36" s="155" t="str">
        <f>IF(D36=S38,S37,T37)</f>
        <v>OV 2,5</v>
      </c>
      <c r="D36" s="180">
        <f>MAX(S38:T38)</f>
        <v>0.5656875276335116</v>
      </c>
      <c r="E36" s="183"/>
      <c r="F36" s="182">
        <f>(E36*D36)-1</f>
        <v>-1</v>
      </c>
      <c r="H36" s="159"/>
      <c r="I36" s="159"/>
      <c r="J36" s="159"/>
      <c r="K36" s="159"/>
      <c r="L36" s="159"/>
      <c r="O36" s="159"/>
      <c r="S36" s="159"/>
      <c r="T36" s="159"/>
      <c r="U36" s="159"/>
    </row>
    <row r="37" spans="1:21">
      <c r="A37" s="172"/>
      <c r="C37" s="178"/>
      <c r="D37" s="176"/>
      <c r="E37" s="172"/>
      <c r="F37" s="172"/>
      <c r="H37" s="154" t="s">
        <v>115</v>
      </c>
      <c r="I37" s="155">
        <v>0</v>
      </c>
      <c r="J37" s="155">
        <v>1</v>
      </c>
      <c r="K37" s="155">
        <v>2</v>
      </c>
      <c r="L37" s="155">
        <v>3</v>
      </c>
      <c r="M37" s="155">
        <v>4</v>
      </c>
      <c r="N37" s="155">
        <v>5</v>
      </c>
      <c r="O37" s="155">
        <v>6</v>
      </c>
      <c r="P37" s="155">
        <v>7</v>
      </c>
      <c r="Q37" s="155" t="s">
        <v>170</v>
      </c>
      <c r="S37" s="154" t="s">
        <v>171</v>
      </c>
      <c r="T37" s="154" t="s">
        <v>172</v>
      </c>
    </row>
    <row r="38" spans="1:21">
      <c r="A38" s="172"/>
      <c r="B38" s="154" t="s">
        <v>173</v>
      </c>
      <c r="C38" s="155" t="str">
        <f>IF(D38=S41,S40,T40)</f>
        <v>UN 3,5</v>
      </c>
      <c r="D38" s="180">
        <f>MAX(S41:T41)</f>
        <v>0.65826275219588193</v>
      </c>
      <c r="E38" s="183"/>
      <c r="F38" s="182">
        <f>(E38*D38)-1</f>
        <v>-1</v>
      </c>
      <c r="H38" s="159"/>
      <c r="I38" s="167">
        <f>SUM(I3)</f>
        <v>5.2300069671684088E-2</v>
      </c>
      <c r="J38" s="167">
        <f>SUM(I5,I7)</f>
        <v>0.15432482679637083</v>
      </c>
      <c r="K38" s="167">
        <f>SUM(J5,J7,I9)</f>
        <v>0.22768757589843347</v>
      </c>
      <c r="L38" s="167">
        <f>SUM(K5,K7,J9,I11)</f>
        <v>0.22395027982939353</v>
      </c>
      <c r="M38" s="167">
        <f>SUM(L5,L7,K9,I13,J11)</f>
        <v>0.165205746199903</v>
      </c>
      <c r="N38" s="167">
        <f>SUM(M5,M7,L9,I15,K11,J13)</f>
        <v>9.7496421431609415E-2</v>
      </c>
      <c r="O38" s="167">
        <f>SUM(N5,N7,M9,I17,L11,J15,K13)</f>
        <v>4.7948050691429121E-2</v>
      </c>
      <c r="P38" s="167">
        <f>SUM(O5,O7,N9,I19,M11,J17,L13,K15)</f>
        <v>2.0211867688648966E-2</v>
      </c>
      <c r="Q38" s="167">
        <f>SUM(P5:R5,P7:R7,O9:R9,N11:R11,M13:R13,L15:R15,K17:R17,J19:R19,J21:R21,J23:R23,J25:R25,J27:R27,I29)</f>
        <v>1.0209518624499606E-2</v>
      </c>
      <c r="S38" s="167">
        <f>SUM(I3,I5:J5,I7:J7,I9)</f>
        <v>0.4343124723664884</v>
      </c>
      <c r="T38" s="167">
        <f>1-S38</f>
        <v>0.5656875276335116</v>
      </c>
    </row>
    <row r="39" spans="1:21">
      <c r="A39" s="172"/>
      <c r="C39" s="178"/>
      <c r="D39" s="176"/>
      <c r="E39" s="172"/>
      <c r="F39" s="172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S39" s="159"/>
      <c r="T39" s="159"/>
      <c r="U39" s="159"/>
    </row>
    <row r="40" spans="1:21">
      <c r="A40" s="172"/>
      <c r="B40" s="184" t="s">
        <v>174</v>
      </c>
      <c r="C40" s="166"/>
      <c r="D40" s="176"/>
      <c r="E40" s="172"/>
      <c r="F40" s="172"/>
      <c r="H40" s="154" t="s">
        <v>115</v>
      </c>
      <c r="I40" s="155" t="s">
        <v>9</v>
      </c>
      <c r="J40" s="155" t="s">
        <v>57</v>
      </c>
      <c r="K40" s="155" t="s">
        <v>175</v>
      </c>
      <c r="L40" s="159"/>
      <c r="M40" s="159"/>
      <c r="N40" s="159"/>
      <c r="O40" s="159"/>
      <c r="P40" s="159"/>
      <c r="Q40" s="159"/>
      <c r="S40" s="154" t="s">
        <v>176</v>
      </c>
      <c r="T40" s="154" t="s">
        <v>177</v>
      </c>
      <c r="U40" s="159"/>
    </row>
    <row r="41" spans="1:21">
      <c r="A41" s="172"/>
      <c r="B41" s="154" t="s">
        <v>178</v>
      </c>
      <c r="C41" s="155">
        <f>IF(D41=I47,I46,IF(D41=J47,J46,K46))</f>
        <v>2</v>
      </c>
      <c r="D41" s="180">
        <f>MAX(I47:K47)</f>
        <v>0.71682054132038042</v>
      </c>
      <c r="E41" s="183"/>
      <c r="F41" s="182">
        <f>(E41*D41)-1</f>
        <v>-1</v>
      </c>
      <c r="H41" s="159"/>
      <c r="I41" s="167">
        <f>SUM(I38:J38)</f>
        <v>0.20662489646805493</v>
      </c>
      <c r="J41" s="167">
        <f>SUM(K38:L38)</f>
        <v>0.451637855727827</v>
      </c>
      <c r="K41" s="167">
        <f>SUM(M38:Q38)</f>
        <v>0.3410716046360901</v>
      </c>
      <c r="L41" s="159"/>
      <c r="P41" s="159"/>
      <c r="Q41" s="159"/>
      <c r="S41" s="167">
        <f>SUM(I3,I5:K5,I7:K7,I9:J9,I11)</f>
        <v>0.65826275219588193</v>
      </c>
      <c r="T41" s="167">
        <f>1-S41</f>
        <v>0.34173724780411807</v>
      </c>
      <c r="U41" s="159"/>
    </row>
    <row r="42" spans="1:21">
      <c r="A42" s="185"/>
      <c r="B42" s="154" t="s">
        <v>179</v>
      </c>
      <c r="C42" s="155">
        <f>IF(D42=I50,I49,IF(D42=J50,J49,K49))</f>
        <v>2</v>
      </c>
      <c r="D42" s="180">
        <f>MAX(I50:K50)</f>
        <v>0.88177768746051544</v>
      </c>
      <c r="E42" s="183"/>
      <c r="F42" s="182">
        <f>(E42*D42)-1</f>
        <v>-1</v>
      </c>
      <c r="S42" s="159"/>
      <c r="T42" s="159"/>
      <c r="U42" s="159"/>
    </row>
    <row r="43" spans="1:21">
      <c r="A43" s="185"/>
      <c r="B43" s="154" t="s">
        <v>180</v>
      </c>
      <c r="C43" s="155">
        <f>IF(D43=I53,I52,IF(D43=J53,J52,K52))</f>
        <v>2</v>
      </c>
      <c r="D43" s="180">
        <f>MAX(I53:K53)</f>
        <v>0.96099619956423876</v>
      </c>
      <c r="E43" s="183"/>
      <c r="F43" s="182">
        <f>(E43*D43)-1</f>
        <v>-1</v>
      </c>
      <c r="U43" s="159"/>
    </row>
    <row r="44" spans="1:21">
      <c r="A44" s="185"/>
      <c r="B44" s="186"/>
      <c r="C44" s="166"/>
      <c r="D44" s="176"/>
      <c r="E44" s="185"/>
      <c r="F44" s="172"/>
      <c r="U44" s="159"/>
    </row>
    <row r="45" spans="1:21">
      <c r="A45" s="185"/>
      <c r="B45" s="184" t="s">
        <v>181</v>
      </c>
      <c r="C45" s="178"/>
      <c r="D45" s="176"/>
      <c r="E45" s="185"/>
      <c r="F45" s="172"/>
      <c r="H45" s="184" t="s">
        <v>174</v>
      </c>
      <c r="L45" s="184" t="s">
        <v>181</v>
      </c>
      <c r="R45" s="159"/>
      <c r="S45" s="159"/>
    </row>
    <row r="46" spans="1:21">
      <c r="A46" s="185"/>
      <c r="B46" s="154" t="s">
        <v>182</v>
      </c>
      <c r="C46" s="155">
        <f>IF(D46=M47,M46,IF(D46=N47,N46,O46))</f>
        <v>1</v>
      </c>
      <c r="D46" s="180">
        <f>MAX(M47:O47)</f>
        <v>0.52196331345934988</v>
      </c>
      <c r="E46" s="183"/>
      <c r="F46" s="182">
        <f>(E46*D46)-1</f>
        <v>-1</v>
      </c>
      <c r="H46" s="154" t="s">
        <v>178</v>
      </c>
      <c r="I46" s="155">
        <v>1</v>
      </c>
      <c r="J46" s="155" t="s">
        <v>152</v>
      </c>
      <c r="K46" s="155">
        <v>2</v>
      </c>
      <c r="L46" s="154" t="s">
        <v>182</v>
      </c>
      <c r="M46" s="155">
        <v>1</v>
      </c>
      <c r="N46" s="155" t="s">
        <v>152</v>
      </c>
      <c r="O46" s="155">
        <v>2</v>
      </c>
      <c r="R46" s="159"/>
    </row>
    <row r="47" spans="1:21">
      <c r="A47" s="185"/>
      <c r="B47" s="154" t="s">
        <v>183</v>
      </c>
      <c r="C47" s="155">
        <f>IF(D47=M50,M49,IF(D47=N50,N49,O49))</f>
        <v>1</v>
      </c>
      <c r="D47" s="180">
        <f>MAX(M50:O50)</f>
        <v>0.74522601771698416</v>
      </c>
      <c r="E47" s="183"/>
      <c r="F47" s="182">
        <f>(E47*D47)-1</f>
        <v>-1</v>
      </c>
      <c r="H47" s="159"/>
      <c r="I47" s="167">
        <f>SUM(J7:R7,K9:R9,L11:R11,M13:R13,N15:R15,O17:R17,P19:R19,Q21:R21,R23)</f>
        <v>0.11822231253948459</v>
      </c>
      <c r="J47" s="167">
        <f>SUM(I7,J9,K11,L13,M15,N17,O19,P21,Q23,R25)</f>
        <v>0.16495525694035021</v>
      </c>
      <c r="K47" s="167">
        <f>SUM(I3,I5:R5,I9,I11:J11,I13:K13,I15:L15,I17:M17,I19:N19,I21:O21,I23:P23,I25:Q25,I27:R27)</f>
        <v>0.71682054132038042</v>
      </c>
      <c r="L47" s="159"/>
      <c r="M47" s="167">
        <f>SUM(I3,I7:R7,I9:R9,J11:R11,K13:R13,L15:R15,M17:R17,N19:R19,O21:R21,P23:R23,Q25:R25,R27)</f>
        <v>0.52196331345934988</v>
      </c>
      <c r="N47" s="167">
        <f>SUM(I5,I11,J13,K15,L17,M19,N21,O23,P25,Q27)</f>
        <v>0.22326270425763406</v>
      </c>
      <c r="O47" s="167">
        <f>1-N47-M47</f>
        <v>0.25477398228301606</v>
      </c>
      <c r="R47" s="159"/>
      <c r="S47" s="159"/>
    </row>
    <row r="48" spans="1:21">
      <c r="A48" s="185"/>
      <c r="B48" s="154" t="s">
        <v>184</v>
      </c>
      <c r="C48" s="155">
        <f>IF(D48=M53,M52,IF(D48=N53,N52,O52))</f>
        <v>1</v>
      </c>
      <c r="D48" s="180">
        <f>MAX(M53:O53)</f>
        <v>0.89034583456116845</v>
      </c>
      <c r="E48" s="183"/>
      <c r="F48" s="182">
        <f>(E48*D48)-1</f>
        <v>-1</v>
      </c>
      <c r="H48" s="159"/>
      <c r="I48" s="159"/>
      <c r="J48" s="159"/>
      <c r="K48" s="159"/>
      <c r="L48" s="159"/>
      <c r="M48" s="159"/>
      <c r="N48" s="159"/>
      <c r="O48" s="159"/>
      <c r="R48" s="159"/>
      <c r="S48" s="159"/>
    </row>
    <row r="49" spans="1:19">
      <c r="A49" s="185"/>
      <c r="D49" s="187"/>
      <c r="E49" s="185"/>
      <c r="F49" s="172"/>
      <c r="H49" s="154" t="s">
        <v>179</v>
      </c>
      <c r="I49" s="155">
        <v>1</v>
      </c>
      <c r="J49" s="155" t="s">
        <v>152</v>
      </c>
      <c r="K49" s="155">
        <v>2</v>
      </c>
      <c r="L49" s="154" t="s">
        <v>183</v>
      </c>
      <c r="M49" s="155">
        <v>1</v>
      </c>
      <c r="N49" s="155" t="s">
        <v>152</v>
      </c>
      <c r="O49" s="155">
        <v>2</v>
      </c>
      <c r="R49" s="159"/>
      <c r="S49" s="159"/>
    </row>
    <row r="50" spans="1:19">
      <c r="A50" s="185"/>
      <c r="D50" s="187"/>
      <c r="E50" s="185"/>
      <c r="F50" s="172"/>
      <c r="H50" s="159"/>
      <c r="I50" s="167">
        <f>SUM(K7:R7,L9:R9,M11:R11,N13:R13,O15:R15,P17:R17,Q19:R19,R21)</f>
        <v>3.9003800435761293E-2</v>
      </c>
      <c r="J50" s="167">
        <f>SUM(J7,K9,L11,M13,N15,O17,P19,Q21,R23)</f>
        <v>7.9218512103723243E-2</v>
      </c>
      <c r="K50" s="167">
        <f>1-J50-I50</f>
        <v>0.88177768746051544</v>
      </c>
      <c r="L50" s="159"/>
      <c r="M50" s="167">
        <f>SUM(I3,I5,I7:R7,I9:R9,I11:R11,J13:R13,K15:R15,L17:R17,M19:R19,N21:R21,O23:R23,P25:R25,Q27:R27)</f>
        <v>0.74522601771698416</v>
      </c>
      <c r="N50" s="167">
        <f>SUM(J5,I13,J15,K17,L19,M21,N23,O25,P27)</f>
        <v>0.14511981684418418</v>
      </c>
      <c r="O50" s="167">
        <f>1-N50-M50</f>
        <v>0.10965416543883166</v>
      </c>
      <c r="R50" s="159"/>
      <c r="S50" s="159"/>
    </row>
    <row r="51" spans="1:19">
      <c r="A51" s="185"/>
      <c r="D51" s="187"/>
      <c r="E51" s="187"/>
      <c r="F51" s="176"/>
      <c r="G51" s="159"/>
      <c r="H51" s="159"/>
      <c r="I51" s="159"/>
      <c r="J51" s="159"/>
      <c r="K51" s="159"/>
      <c r="L51" s="159"/>
      <c r="M51" s="159"/>
      <c r="N51" s="159"/>
      <c r="O51" s="159"/>
    </row>
    <row r="52" spans="1:19">
      <c r="A52" s="185"/>
      <c r="D52" s="187"/>
      <c r="E52" s="187"/>
      <c r="F52" s="176"/>
      <c r="G52" s="159"/>
      <c r="H52" s="154" t="s">
        <v>180</v>
      </c>
      <c r="I52" s="155">
        <v>1</v>
      </c>
      <c r="J52" s="155" t="s">
        <v>152</v>
      </c>
      <c r="K52" s="155">
        <v>2</v>
      </c>
      <c r="L52" s="154" t="s">
        <v>184</v>
      </c>
      <c r="M52" s="155">
        <v>1</v>
      </c>
      <c r="N52" s="155" t="s">
        <v>152</v>
      </c>
      <c r="O52" s="155">
        <v>2</v>
      </c>
    </row>
    <row r="53" spans="1:19">
      <c r="A53" s="185"/>
      <c r="D53" s="185"/>
      <c r="E53" s="185"/>
      <c r="F53" s="172"/>
      <c r="H53" s="159"/>
      <c r="I53" s="167">
        <f>SUM(L7:R7,M9:R9,N11:R11,O13:R13,P15:R15,Q17:R17,R19)</f>
        <v>1.0493051235397144E-2</v>
      </c>
      <c r="J53" s="167">
        <f>SUM(K7,L9,M11,N13,O15,P17,Q19,R21)</f>
        <v>2.8510749200364151E-2</v>
      </c>
      <c r="K53" s="167">
        <f>1-J53-I53</f>
        <v>0.96099619956423876</v>
      </c>
      <c r="L53" s="159"/>
      <c r="M53" s="167">
        <f>SUM(I3,I5:J5,I7:R7,I9:R9,I11:R11,I13:R13,J15:R15,K17:R17,L19:R19,M21:R21,N23:R23,O25:R25,P27:R27)</f>
        <v>0.89034583456116845</v>
      </c>
      <c r="N53" s="167">
        <f>SUM(K5,I15,J17,K19,L21,M23,N25,O27)</f>
        <v>7.0690115367712011E-2</v>
      </c>
      <c r="O53" s="167">
        <f>1-N53-M53</f>
        <v>3.8964050071119583E-2</v>
      </c>
      <c r="P53" s="159"/>
      <c r="Q53" s="159"/>
    </row>
    <row r="54" spans="1:19">
      <c r="A54" s="185"/>
      <c r="D54" s="185"/>
      <c r="E54" s="185"/>
      <c r="F54" s="172"/>
    </row>
    <row r="55" spans="1:19">
      <c r="A55" s="185"/>
      <c r="B55" s="153"/>
      <c r="C55" s="153"/>
      <c r="D55" s="185"/>
      <c r="E55" s="185"/>
      <c r="F55" s="172"/>
    </row>
    <row r="56" spans="1:19">
      <c r="A56" s="185"/>
      <c r="B56" s="188" t="s">
        <v>185</v>
      </c>
      <c r="C56" s="188" t="s">
        <v>186</v>
      </c>
      <c r="D56" s="185"/>
      <c r="E56" s="185"/>
      <c r="F56" s="172"/>
    </row>
    <row r="57" spans="1:19">
      <c r="A57" s="185"/>
      <c r="B57" s="171">
        <v>0</v>
      </c>
      <c r="C57" s="189">
        <f>EXP(-G4)</f>
        <v>0.28542160421390123</v>
      </c>
      <c r="D57" s="185"/>
      <c r="E57" s="185"/>
    </row>
    <row r="58" spans="1:19">
      <c r="A58" s="185"/>
      <c r="B58" s="171">
        <v>1</v>
      </c>
      <c r="C58" s="189">
        <f t="shared" ref="C58:C67" si="0">($G$4/B58)*C57</f>
        <v>0.35785814770758073</v>
      </c>
      <c r="D58" s="185"/>
      <c r="E58" s="185"/>
    </row>
    <row r="59" spans="1:19">
      <c r="A59" s="185"/>
      <c r="B59" s="171">
        <v>2</v>
      </c>
      <c r="C59" s="189">
        <f t="shared" si="0"/>
        <v>0.22433910396062354</v>
      </c>
      <c r="D59" s="185"/>
      <c r="E59" s="185"/>
    </row>
    <row r="60" spans="1:19">
      <c r="A60" s="185"/>
      <c r="B60" s="171">
        <v>3</v>
      </c>
      <c r="C60" s="189">
        <f t="shared" si="0"/>
        <v>9.3757883094654548E-2</v>
      </c>
      <c r="D60" s="185"/>
      <c r="E60" s="185"/>
    </row>
    <row r="61" spans="1:19">
      <c r="A61" s="185"/>
      <c r="B61" s="171">
        <v>4</v>
      </c>
      <c r="C61" s="189">
        <f t="shared" si="0"/>
        <v>2.9388124341222215E-2</v>
      </c>
      <c r="D61" s="185"/>
      <c r="E61" s="185"/>
    </row>
    <row r="62" spans="1:19">
      <c r="A62" s="185"/>
      <c r="B62" s="171">
        <v>5</v>
      </c>
      <c r="C62" s="189">
        <f t="shared" si="0"/>
        <v>7.3692948158670868E-3</v>
      </c>
      <c r="D62" s="185"/>
      <c r="E62" s="185"/>
    </row>
    <row r="63" spans="1:19">
      <c r="A63" s="185"/>
      <c r="B63" s="171">
        <v>6</v>
      </c>
      <c r="C63" s="189">
        <f t="shared" si="0"/>
        <v>1.5399220858914179E-3</v>
      </c>
      <c r="D63" s="185"/>
      <c r="E63" s="185"/>
    </row>
    <row r="64" spans="1:19">
      <c r="A64" s="185"/>
      <c r="B64" s="171">
        <v>7</v>
      </c>
      <c r="C64" s="189">
        <f t="shared" si="0"/>
        <v>2.7581937793834383E-4</v>
      </c>
      <c r="D64" s="185"/>
      <c r="E64" s="185"/>
    </row>
    <row r="65" spans="1:5">
      <c r="A65" s="185"/>
      <c r="B65" s="171">
        <v>8</v>
      </c>
      <c r="C65" s="189">
        <f t="shared" si="0"/>
        <v>4.3227374099238551E-5</v>
      </c>
      <c r="D65" s="185"/>
      <c r="E65" s="185"/>
    </row>
    <row r="66" spans="1:5">
      <c r="A66" s="185"/>
      <c r="B66" s="171">
        <v>9</v>
      </c>
      <c r="C66" s="189">
        <f t="shared" si="0"/>
        <v>6.0219952974949335E-6</v>
      </c>
      <c r="D66" s="185"/>
      <c r="E66" s="185"/>
    </row>
    <row r="67" spans="1:5">
      <c r="A67" s="185"/>
      <c r="B67" s="171">
        <v>10</v>
      </c>
      <c r="C67" s="189">
        <f t="shared" si="0"/>
        <v>7.5503047101167547E-7</v>
      </c>
      <c r="D67" s="185"/>
      <c r="E67" s="185"/>
    </row>
    <row r="68" spans="1:5">
      <c r="A68" s="185"/>
      <c r="B68" s="171" t="s">
        <v>187</v>
      </c>
      <c r="C68" s="189">
        <f>1-SUM(C57:C67)</f>
        <v>9.6002453209287353E-8</v>
      </c>
      <c r="D68" s="185"/>
      <c r="E68" s="185"/>
    </row>
    <row r="69" spans="1:5">
      <c r="A69" s="185"/>
      <c r="B69" s="153"/>
      <c r="C69" s="153"/>
      <c r="D69" s="185"/>
      <c r="E69" s="185"/>
    </row>
    <row r="70" spans="1:5">
      <c r="A70" s="185"/>
      <c r="B70" s="188" t="s">
        <v>188</v>
      </c>
      <c r="C70" s="188" t="s">
        <v>186</v>
      </c>
      <c r="D70" s="185"/>
      <c r="E70" s="185"/>
    </row>
    <row r="71" spans="1:5">
      <c r="A71" s="185"/>
      <c r="B71" s="171">
        <v>0</v>
      </c>
      <c r="C71" s="189">
        <f>EXP(-G10)</f>
        <v>0.18323795010446814</v>
      </c>
      <c r="D71" s="185"/>
      <c r="E71" s="185"/>
    </row>
    <row r="72" spans="1:5">
      <c r="A72" s="185"/>
      <c r="B72" s="171">
        <v>1</v>
      </c>
      <c r="C72" s="189">
        <f t="shared" ref="C72:C81" si="1">($G$10/B72)*C71</f>
        <v>0.3109492486621277</v>
      </c>
      <c r="D72" s="185"/>
      <c r="E72" s="185"/>
    </row>
    <row r="73" spans="1:5">
      <c r="A73" s="185"/>
      <c r="B73" s="171">
        <v>2</v>
      </c>
      <c r="C73" s="189">
        <f t="shared" si="1"/>
        <v>0.26383572613756284</v>
      </c>
      <c r="D73" s="185"/>
      <c r="E73" s="185"/>
    </row>
    <row r="74" spans="1:5">
      <c r="A74" s="185"/>
      <c r="B74" s="171">
        <v>3</v>
      </c>
      <c r="C74" s="189">
        <f t="shared" si="1"/>
        <v>0.14924041074448</v>
      </c>
      <c r="D74" s="185"/>
      <c r="E74" s="185"/>
    </row>
    <row r="75" spans="1:5">
      <c r="A75" s="185"/>
      <c r="B75" s="171">
        <v>4</v>
      </c>
      <c r="C75" s="189">
        <f t="shared" si="1"/>
        <v>6.3314113649173331E-2</v>
      </c>
      <c r="D75" s="185"/>
      <c r="E75" s="185"/>
    </row>
    <row r="76" spans="1:5">
      <c r="A76" s="185"/>
      <c r="B76" s="171">
        <v>5</v>
      </c>
      <c r="C76" s="189">
        <f t="shared" si="1"/>
        <v>2.1488426450628522E-2</v>
      </c>
      <c r="D76" s="185"/>
      <c r="E76" s="185"/>
    </row>
    <row r="77" spans="1:5">
      <c r="A77" s="185"/>
      <c r="B77" s="171">
        <v>6</v>
      </c>
      <c r="C77" s="189">
        <f t="shared" si="1"/>
        <v>6.077534753713117E-3</v>
      </c>
      <c r="D77" s="185"/>
      <c r="E77" s="185"/>
    </row>
    <row r="78" spans="1:5">
      <c r="A78" s="185"/>
      <c r="B78" s="171">
        <v>7</v>
      </c>
      <c r="C78" s="189">
        <f t="shared" si="1"/>
        <v>1.4733417584759071E-3</v>
      </c>
      <c r="D78" s="185"/>
      <c r="E78" s="185"/>
    </row>
    <row r="79" spans="1:5">
      <c r="A79" s="185"/>
      <c r="B79" s="171">
        <v>8</v>
      </c>
      <c r="C79" s="189">
        <f t="shared" si="1"/>
        <v>3.125270396767075E-4</v>
      </c>
      <c r="D79" s="185"/>
      <c r="E79" s="185"/>
    </row>
    <row r="80" spans="1:5">
      <c r="A80" s="185"/>
      <c r="B80" s="171">
        <v>9</v>
      </c>
      <c r="C80" s="189">
        <f t="shared" si="1"/>
        <v>5.8927657312779856E-5</v>
      </c>
      <c r="D80" s="185"/>
      <c r="E80" s="185"/>
    </row>
    <row r="81" spans="1:5">
      <c r="A81" s="185"/>
      <c r="B81" s="171">
        <v>10</v>
      </c>
      <c r="C81" s="189">
        <f t="shared" si="1"/>
        <v>9.999844877320217E-6</v>
      </c>
      <c r="D81" s="185"/>
      <c r="E81" s="185"/>
    </row>
    <row r="82" spans="1:5">
      <c r="A82" s="185"/>
      <c r="B82" s="171" t="s">
        <v>187</v>
      </c>
      <c r="C82" s="189">
        <f>1-SUM(C71:C81)</f>
        <v>1.793197503596744E-6</v>
      </c>
      <c r="D82" s="185"/>
      <c r="E82" s="185"/>
    </row>
    <row r="83" spans="1:5">
      <c r="A83" s="185"/>
      <c r="B83" s="185"/>
      <c r="C83" s="185"/>
      <c r="D83" s="185"/>
      <c r="E83" s="185"/>
    </row>
    <row r="84" spans="1:5">
      <c r="A84" s="185"/>
      <c r="B84" s="185"/>
      <c r="C84" s="185"/>
      <c r="D84" s="185"/>
      <c r="E84" s="185"/>
    </row>
    <row r="85" spans="1:5">
      <c r="A85" s="185"/>
      <c r="B85" s="185"/>
      <c r="C85" s="185"/>
      <c r="D85" s="185"/>
      <c r="E85" s="185"/>
    </row>
    <row r="86" spans="1:5">
      <c r="A86" s="185"/>
      <c r="B86" s="185"/>
      <c r="C86" s="185"/>
      <c r="D86" s="185"/>
      <c r="E86" s="185"/>
    </row>
    <row r="87" spans="1:5">
      <c r="A87" s="185"/>
      <c r="B87" s="185"/>
      <c r="C87" s="185"/>
      <c r="D87" s="185"/>
      <c r="E87" s="185"/>
    </row>
    <row r="88" spans="1:5">
      <c r="A88" s="185"/>
      <c r="B88" s="185"/>
      <c r="C88" s="185"/>
      <c r="D88" s="185"/>
      <c r="E88" s="185"/>
    </row>
  </sheetData>
  <mergeCells count="3">
    <mergeCell ref="T3:V3"/>
    <mergeCell ref="T7:V7"/>
    <mergeCell ref="T9:V9"/>
  </mergeCells>
  <conditionalFormatting sqref="D16">
    <cfRule type="cellIs" dxfId="199" priority="1" stopIfTrue="1" operator="greaterThanOrEqual">
      <formula>0.5</formula>
    </cfRule>
    <cfRule type="cellIs" dxfId="198" priority="2" stopIfTrue="1" operator="between">
      <formula>0.4</formula>
      <formula>0.5</formula>
    </cfRule>
    <cfRule type="cellIs" dxfId="197" priority="3" stopIfTrue="1" operator="lessThanOrEqual">
      <formula>0.4</formula>
    </cfRule>
  </conditionalFormatting>
  <conditionalFormatting sqref="D18">
    <cfRule type="cellIs" dxfId="196" priority="4" stopIfTrue="1" operator="greaterThanOrEqual">
      <formula>0.72</formula>
    </cfRule>
    <cfRule type="cellIs" dxfId="195" priority="5" stopIfTrue="1" operator="between">
      <formula>0.68</formula>
      <formula>0.72</formula>
    </cfRule>
    <cfRule type="cellIs" dxfId="194" priority="6" stopIfTrue="1" operator="lessThanOrEqual">
      <formula>0.68</formula>
    </cfRule>
  </conditionalFormatting>
  <conditionalFormatting sqref="D20">
    <cfRule type="cellIs" dxfId="193" priority="7" stopIfTrue="1" operator="greaterThanOrEqual">
      <formula>0.23</formula>
    </cfRule>
    <cfRule type="cellIs" dxfId="192" priority="8" stopIfTrue="1" operator="between">
      <formula>0.18</formula>
      <formula>0.23</formula>
    </cfRule>
    <cfRule type="cellIs" dxfId="191" priority="9" stopIfTrue="1" operator="lessThanOrEqual">
      <formula>0.18</formula>
    </cfRule>
  </conditionalFormatting>
  <conditionalFormatting sqref="D22">
    <cfRule type="cellIs" dxfId="190" priority="10" stopIfTrue="1" operator="greaterThanOrEqual">
      <formula>0.45</formula>
    </cfRule>
    <cfRule type="cellIs" dxfId="189" priority="11" stopIfTrue="1" operator="between">
      <formula>0.4</formula>
      <formula>0.45</formula>
    </cfRule>
    <cfRule type="cellIs" dxfId="188" priority="12" stopIfTrue="1" operator="lessThanOrEqual">
      <formula>0.4</formula>
    </cfRule>
  </conditionalFormatting>
  <conditionalFormatting sqref="D24">
    <cfRule type="cellIs" dxfId="187" priority="13" stopIfTrue="1" operator="greaterThanOrEqual">
      <formula>0.8</formula>
    </cfRule>
    <cfRule type="cellIs" dxfId="186" priority="14" stopIfTrue="1" operator="between">
      <formula>0.7</formula>
      <formula>0.8</formula>
    </cfRule>
    <cfRule type="cellIs" dxfId="185" priority="15" stopIfTrue="1" operator="lessThanOrEqual">
      <formula>0.7</formula>
    </cfRule>
  </conditionalFormatting>
  <conditionalFormatting sqref="D26">
    <cfRule type="cellIs" dxfId="184" priority="16" stopIfTrue="1" operator="greaterThanOrEqual">
      <formula>0.8</formula>
    </cfRule>
    <cfRule type="cellIs" dxfId="183" priority="17" stopIfTrue="1" operator="between">
      <formula>0.7</formula>
      <formula>0.8</formula>
    </cfRule>
    <cfRule type="cellIs" dxfId="182" priority="18" stopIfTrue="1" operator="lessThanOrEqual">
      <formula>0.7</formula>
    </cfRule>
  </conditionalFormatting>
  <conditionalFormatting sqref="I2:R29">
    <cfRule type="cellIs" dxfId="181" priority="19" stopIfTrue="1" operator="greaterThanOrEqual">
      <formula>0.135</formula>
    </cfRule>
    <cfRule type="cellIs" dxfId="180" priority="20" stopIfTrue="1" operator="between">
      <formula>0.1</formula>
      <formula>0.135</formula>
    </cfRule>
  </conditionalFormatting>
  <conditionalFormatting sqref="I32:K32">
    <cfRule type="cellIs" dxfId="179" priority="21" stopIfTrue="1" operator="greaterThan">
      <formula>0.5</formula>
    </cfRule>
    <cfRule type="cellIs" dxfId="178" priority="22" stopIfTrue="1" operator="between">
      <formula>0.4</formula>
      <formula>0.5</formula>
    </cfRule>
  </conditionalFormatting>
  <conditionalFormatting sqref="I35:K35">
    <cfRule type="cellIs" dxfId="177" priority="23" stopIfTrue="1" operator="greaterThanOrEqual">
      <formula>0.72</formula>
    </cfRule>
    <cfRule type="cellIs" dxfId="176" priority="24" stopIfTrue="1" operator="between">
      <formula>0.68</formula>
      <formula>0.72</formula>
    </cfRule>
  </conditionalFormatting>
  <conditionalFormatting sqref="I38:Q38">
    <cfRule type="cellIs" dxfId="175" priority="25" stopIfTrue="1" operator="greaterThanOrEqual">
      <formula>0.23</formula>
    </cfRule>
    <cfRule type="cellIs" dxfId="174" priority="26" stopIfTrue="1" operator="between">
      <formula>0.18</formula>
      <formula>0.23</formula>
    </cfRule>
  </conditionalFormatting>
  <conditionalFormatting sqref="I41:K41">
    <cfRule type="cellIs" dxfId="173" priority="27" stopIfTrue="1" operator="greaterThanOrEqual">
      <formula>0.45</formula>
    </cfRule>
    <cfRule type="cellIs" dxfId="172" priority="28" stopIfTrue="1" operator="between">
      <formula>0.4</formula>
      <formula>0.45</formula>
    </cfRule>
  </conditionalFormatting>
  <conditionalFormatting sqref="I47:K47 I50:K50 I53:K53 M47:O47 M50:O50 M53:O53">
    <cfRule type="cellIs" dxfId="171" priority="29" stopIfTrue="1" operator="greaterThanOrEqual">
      <formula>0.8</formula>
    </cfRule>
    <cfRule type="cellIs" dxfId="170" priority="30" stopIfTrue="1" operator="between">
      <formula>0.7</formula>
      <formula>0.8</formula>
    </cfRule>
  </conditionalFormatting>
  <conditionalFormatting sqref="M32:N32">
    <cfRule type="cellIs" dxfId="169" priority="31" stopIfTrue="1" operator="greaterThanOrEqual">
      <formula>0.8</formula>
    </cfRule>
    <cfRule type="cellIs" dxfId="168" priority="32" stopIfTrue="1" operator="between">
      <formula>0.7</formula>
      <formula>0.8</formula>
    </cfRule>
  </conditionalFormatting>
  <conditionalFormatting sqref="M35:N35">
    <cfRule type="cellIs" dxfId="167" priority="33" stopIfTrue="1" operator="greaterThanOrEqual">
      <formula>0.8</formula>
    </cfRule>
    <cfRule type="cellIs" dxfId="166" priority="34" stopIfTrue="1" operator="between">
      <formula>0.7</formula>
      <formula>0.8</formula>
    </cfRule>
  </conditionalFormatting>
  <conditionalFormatting sqref="P32:Q32">
    <cfRule type="cellIs" dxfId="165" priority="35" stopIfTrue="1" operator="greaterThanOrEqual">
      <formula>0.6</formula>
    </cfRule>
    <cfRule type="cellIs" dxfId="164" priority="36" stopIfTrue="1" operator="between">
      <formula>0.53</formula>
      <formula>0.6</formula>
    </cfRule>
  </conditionalFormatting>
  <conditionalFormatting sqref="P35:Q35">
    <cfRule type="cellIs" dxfId="163" priority="37" stopIfTrue="1" operator="greaterThanOrEqual">
      <formula>0.6</formula>
    </cfRule>
    <cfRule type="cellIs" dxfId="162" priority="38" stopIfTrue="1" operator="between">
      <formula>0.53</formula>
      <formula>0.6</formula>
    </cfRule>
  </conditionalFormatting>
  <conditionalFormatting sqref="S32:T32">
    <cfRule type="cellIs" dxfId="161" priority="39" stopIfTrue="1" operator="greaterThanOrEqual">
      <formula>0.85</formula>
    </cfRule>
    <cfRule type="cellIs" dxfId="160" priority="40" stopIfTrue="1" operator="between">
      <formula>0.75</formula>
      <formula>0.85</formula>
    </cfRule>
  </conditionalFormatting>
  <conditionalFormatting sqref="S35:T35">
    <cfRule type="cellIs" dxfId="159" priority="41" stopIfTrue="1" operator="greaterThanOrEqual">
      <formula>0.7</formula>
    </cfRule>
    <cfRule type="cellIs" dxfId="158" priority="42" stopIfTrue="1" operator="between">
      <formula>0.6</formula>
      <formula>0.7</formula>
    </cfRule>
  </conditionalFormatting>
  <conditionalFormatting sqref="S38:T38">
    <cfRule type="cellIs" dxfId="157" priority="43" stopIfTrue="1" operator="greaterThanOrEqual">
      <formula>0.65</formula>
    </cfRule>
    <cfRule type="cellIs" dxfId="156" priority="44" stopIfTrue="1" operator="between">
      <formula>0.6</formula>
      <formula>0.65</formula>
    </cfRule>
  </conditionalFormatting>
  <conditionalFormatting sqref="S41:T41">
    <cfRule type="cellIs" dxfId="155" priority="45" stopIfTrue="1" operator="greaterThanOrEqual">
      <formula>0.8</formula>
    </cfRule>
    <cfRule type="cellIs" dxfId="154" priority="46" stopIfTrue="1" operator="between">
      <formula>0.7</formula>
      <formula>0.8</formula>
    </cfRule>
  </conditionalFormatting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L4033"/>
  <sheetViews>
    <sheetView showGridLines="0" showRowColHeaders="0" zoomScale="25" zoomScaleNormal="25" workbookViewId="0">
      <selection activeCell="A133" sqref="A133:D133"/>
    </sheetView>
  </sheetViews>
  <sheetFormatPr defaultRowHeight="12.75"/>
  <cols>
    <col min="1" max="10" width="9.140625" style="346"/>
    <col min="11" max="11" width="9.140625" style="87"/>
    <col min="12" max="26" width="9.140625" style="80"/>
    <col min="27" max="27" width="12.28515625" style="80" customWidth="1"/>
    <col min="28" max="28" width="5.28515625" style="80" customWidth="1"/>
    <col min="29" max="29" width="24.140625" style="80" customWidth="1"/>
    <col min="30" max="30" width="6.42578125" style="80" customWidth="1"/>
    <col min="31" max="32" width="7" style="80" customWidth="1"/>
    <col min="33" max="36" width="8.140625" style="80" customWidth="1"/>
    <col min="37" max="37" width="25.7109375" style="80" customWidth="1"/>
    <col min="38" max="38" width="9.28515625" style="80" customWidth="1"/>
    <col min="39" max="16384" width="9.140625" style="80"/>
  </cols>
  <sheetData>
    <row r="2" spans="1:38" ht="13.5" thickBot="1">
      <c r="A2" s="346" t="s">
        <v>1280</v>
      </c>
      <c r="B2" s="346" t="s">
        <v>1281</v>
      </c>
      <c r="C2" s="346" t="s">
        <v>1286</v>
      </c>
      <c r="D2" s="346" t="s">
        <v>2337</v>
      </c>
      <c r="G2" s="346" t="str">
        <f>IF(D2="","",A2&amp;" "&amp;"     =    "&amp;" "&amp;B2&amp;"  Vs  "&amp;C2)</f>
        <v>ITA C1      =     Arezzo  Vs  Lucchese</v>
      </c>
      <c r="H2" s="347" t="str">
        <f>IF(G2="","",D2)</f>
        <v>1295421.htm</v>
      </c>
      <c r="T2" s="80" t="str">
        <f t="shared" ref="T2" si="0">IF(W2="","",AA2)</f>
        <v/>
      </c>
      <c r="U2" s="80" t="str">
        <f t="shared" ref="U2" si="1">IF(W2="","",AC2)</f>
        <v/>
      </c>
      <c r="V2" s="80" t="str">
        <f t="shared" ref="V2" si="2">IF(W2="","",AK2)</f>
        <v/>
      </c>
      <c r="W2" s="80" t="str">
        <f t="shared" ref="W2" si="3">IFERROR(IF(Y2="","",MID(Y2,SEARCH("1x2/",Y2,1) + 4,LEN(Y2))),"")</f>
        <v/>
      </c>
      <c r="Y2" s="80" t="str">
        <f t="shared" ref="Y2" si="4">HLink(AL2)</f>
        <v/>
      </c>
    </row>
    <row r="3" spans="1:38" ht="13.5" thickTop="1">
      <c r="A3" s="348" t="s">
        <v>1280</v>
      </c>
      <c r="B3" s="346" t="s">
        <v>1293</v>
      </c>
      <c r="C3" s="346" t="s">
        <v>1300</v>
      </c>
      <c r="D3" s="346" t="s">
        <v>2338</v>
      </c>
      <c r="G3" s="346" t="str">
        <f t="shared" ref="G3:G66" si="5">IF(D3="","",A3&amp;" "&amp;"     =    "&amp;" "&amp;B3&amp;"  Vs  "&amp;C3)</f>
        <v>ITA C1      =     Carrarese  Vs  Pistoiese</v>
      </c>
      <c r="H3" s="347" t="str">
        <f t="shared" ref="H3:H66" si="6">IF(G3="","",D3)</f>
        <v>1295423.htm</v>
      </c>
      <c r="T3" s="502" t="str">
        <f t="shared" ref="T3:T66" si="7">IF(W3="","",AA3)</f>
        <v/>
      </c>
      <c r="U3" s="502" t="str">
        <f t="shared" ref="U3:U66" si="8">IF(W3="","",AC3)</f>
        <v/>
      </c>
      <c r="V3" s="502" t="str">
        <f t="shared" ref="V3:V66" si="9">IF(W3="","",AK3)</f>
        <v/>
      </c>
      <c r="W3" s="502" t="str">
        <f t="shared" ref="W3:W66" si="10">IFERROR(IF(Y3="","",MID(Y3,SEARCH("1x2/",Y3,1) + 4,LEN(Y3))),"")</f>
        <v/>
      </c>
      <c r="X3" s="502"/>
      <c r="Y3" s="502" t="str">
        <f t="shared" ref="Y3:Y66" si="11">HLink(AL3)</f>
        <v/>
      </c>
    </row>
    <row r="4" spans="1:38">
      <c r="A4" s="349" t="s">
        <v>1307</v>
      </c>
      <c r="B4" s="346" t="s">
        <v>1308</v>
      </c>
      <c r="C4" s="346" t="s">
        <v>1312</v>
      </c>
      <c r="D4" s="346" t="s">
        <v>2339</v>
      </c>
      <c r="G4" s="346" t="str">
        <f t="shared" si="5"/>
        <v>CRC D1      =     Municipal Liberia  Vs  Universidad de Costa Rica</v>
      </c>
      <c r="H4" s="347" t="str">
        <f t="shared" si="6"/>
        <v>1339864.htm</v>
      </c>
      <c r="T4" s="502" t="str">
        <f t="shared" si="7"/>
        <v/>
      </c>
      <c r="U4" s="502" t="str">
        <f t="shared" si="8"/>
        <v/>
      </c>
      <c r="V4" s="502" t="str">
        <f t="shared" si="9"/>
        <v/>
      </c>
      <c r="W4" s="502" t="str">
        <f t="shared" si="10"/>
        <v/>
      </c>
      <c r="X4" s="502"/>
      <c r="Y4" s="502" t="str">
        <f t="shared" si="11"/>
        <v/>
      </c>
    </row>
    <row r="5" spans="1:38">
      <c r="A5" s="349" t="s">
        <v>1307</v>
      </c>
      <c r="B5" s="346" t="s">
        <v>1316</v>
      </c>
      <c r="C5" s="346" t="s">
        <v>1321</v>
      </c>
      <c r="D5" s="346" t="s">
        <v>2340</v>
      </c>
      <c r="G5" s="346" t="str">
        <f t="shared" si="5"/>
        <v>CRC D1      =     Santos De Guapiles  Vs  AD Carmelita</v>
      </c>
      <c r="H5" s="347" t="str">
        <f t="shared" si="6"/>
        <v>1339866.htm</v>
      </c>
      <c r="T5" s="502" t="str">
        <f t="shared" si="7"/>
        <v/>
      </c>
      <c r="U5" s="502" t="str">
        <f t="shared" si="8"/>
        <v/>
      </c>
      <c r="V5" s="502" t="str">
        <f t="shared" si="9"/>
        <v/>
      </c>
      <c r="W5" s="502" t="str">
        <f t="shared" si="10"/>
        <v/>
      </c>
      <c r="X5" s="502"/>
      <c r="Y5" s="502" t="str">
        <f t="shared" si="11"/>
        <v/>
      </c>
      <c r="AA5" s="92" t="s">
        <v>464</v>
      </c>
      <c r="AB5" s="503"/>
      <c r="AC5" s="503"/>
      <c r="AD5" s="503"/>
      <c r="AE5" s="503"/>
      <c r="AF5" s="503"/>
      <c r="AG5" s="503"/>
      <c r="AH5" s="503"/>
      <c r="AI5" s="503"/>
      <c r="AJ5" s="503"/>
      <c r="AK5" s="503"/>
      <c r="AL5" s="503"/>
    </row>
    <row r="6" spans="1:38" ht="13.5" thickBot="1">
      <c r="A6" s="350" t="s">
        <v>1328</v>
      </c>
      <c r="B6" s="346" t="s">
        <v>1329</v>
      </c>
      <c r="C6" s="346" t="s">
        <v>1334</v>
      </c>
      <c r="D6" s="346" t="s">
        <v>2341</v>
      </c>
      <c r="G6" s="346" t="str">
        <f t="shared" si="5"/>
        <v>ARG TB      =     Argentino Pergamino  Vs  Juventud de Rojas</v>
      </c>
      <c r="H6" s="347" t="str">
        <f t="shared" si="6"/>
        <v>1356825.htm</v>
      </c>
      <c r="T6" s="502" t="str">
        <f t="shared" si="7"/>
        <v/>
      </c>
      <c r="U6" s="502" t="str">
        <f t="shared" si="8"/>
        <v/>
      </c>
      <c r="V6" s="502" t="str">
        <f t="shared" si="9"/>
        <v/>
      </c>
      <c r="W6" s="502" t="str">
        <f t="shared" si="10"/>
        <v/>
      </c>
      <c r="X6" s="502"/>
      <c r="Y6" s="502" t="str">
        <f t="shared" si="11"/>
        <v/>
      </c>
      <c r="AA6" s="90" t="s">
        <v>465</v>
      </c>
      <c r="AB6" s="503"/>
      <c r="AC6" s="503"/>
      <c r="AD6" s="503"/>
      <c r="AE6" s="503"/>
      <c r="AF6" s="503"/>
      <c r="AG6" s="503"/>
      <c r="AH6" s="503"/>
      <c r="AI6" s="503"/>
      <c r="AJ6" s="503"/>
      <c r="AK6" s="503"/>
      <c r="AL6" s="503"/>
    </row>
    <row r="7" spans="1:38" ht="13.5" thickTop="1">
      <c r="A7" s="346" t="s">
        <v>1159</v>
      </c>
      <c r="B7" s="346" t="s">
        <v>1335</v>
      </c>
      <c r="C7" s="346" t="s">
        <v>1342</v>
      </c>
      <c r="D7" s="346" t="s">
        <v>2342</v>
      </c>
      <c r="G7" s="346" t="str">
        <f t="shared" si="5"/>
        <v>SPA D1      =     Atletico Madrid  Vs  Celta Vigo</v>
      </c>
      <c r="H7" s="347" t="str">
        <f t="shared" si="6"/>
        <v>1268222.htm</v>
      </c>
      <c r="T7" s="502" t="str">
        <f t="shared" si="7"/>
        <v/>
      </c>
      <c r="U7" s="502" t="str">
        <f t="shared" si="8"/>
        <v/>
      </c>
      <c r="V7" s="502" t="str">
        <f t="shared" si="9"/>
        <v/>
      </c>
      <c r="W7" s="502" t="str">
        <f t="shared" si="10"/>
        <v/>
      </c>
      <c r="X7" s="502"/>
      <c r="Y7" s="502" t="str">
        <f t="shared" si="11"/>
        <v/>
      </c>
      <c r="AA7" s="82" t="s">
        <v>466</v>
      </c>
      <c r="AB7" s="503"/>
      <c r="AC7" s="503"/>
      <c r="AD7" s="503"/>
      <c r="AE7" s="503"/>
      <c r="AF7" s="503"/>
      <c r="AG7" s="503"/>
      <c r="AH7" s="503"/>
      <c r="AI7" s="503"/>
      <c r="AJ7" s="503"/>
      <c r="AK7" s="503"/>
      <c r="AL7" s="503"/>
    </row>
    <row r="8" spans="1:38">
      <c r="A8" s="346" t="s">
        <v>1350</v>
      </c>
      <c r="B8" s="346" t="s">
        <v>1351</v>
      </c>
      <c r="C8" s="346" t="s">
        <v>1356</v>
      </c>
      <c r="D8" s="346" t="s">
        <v>2343</v>
      </c>
      <c r="G8" s="346" t="str">
        <f t="shared" si="5"/>
        <v>ITA D1      =     Cagliari  Vs  Juventus</v>
      </c>
      <c r="H8" s="347" t="str">
        <f t="shared" si="6"/>
        <v>1274563.htm</v>
      </c>
      <c r="T8" s="502" t="str">
        <f t="shared" si="7"/>
        <v/>
      </c>
      <c r="U8" s="502" t="str">
        <f t="shared" si="8"/>
        <v/>
      </c>
      <c r="V8" s="502" t="str">
        <f t="shared" si="9"/>
        <v/>
      </c>
      <c r="W8" s="502" t="str">
        <f t="shared" si="10"/>
        <v/>
      </c>
      <c r="X8" s="502"/>
      <c r="Y8" s="502" t="str">
        <f t="shared" si="11"/>
        <v/>
      </c>
      <c r="AA8" s="83" t="s">
        <v>467</v>
      </c>
      <c r="AB8" s="503"/>
      <c r="AC8" s="503"/>
      <c r="AD8" s="503"/>
      <c r="AE8" s="503"/>
      <c r="AF8" s="503"/>
      <c r="AG8" s="503"/>
      <c r="AH8" s="503"/>
      <c r="AI8" s="503"/>
      <c r="AJ8" s="503"/>
      <c r="AK8" s="503"/>
      <c r="AL8" s="503"/>
    </row>
    <row r="9" spans="1:38">
      <c r="A9" s="346" t="s">
        <v>911</v>
      </c>
      <c r="B9" s="346" t="s">
        <v>1364</v>
      </c>
      <c r="C9" s="346" t="s">
        <v>912</v>
      </c>
      <c r="D9" s="346" t="s">
        <v>2344</v>
      </c>
      <c r="G9" s="346" t="str">
        <f t="shared" si="5"/>
        <v>FRA D1      =     Nantes  Vs  Marseille</v>
      </c>
      <c r="H9" s="347" t="str">
        <f t="shared" si="6"/>
        <v>1281784.htm</v>
      </c>
      <c r="T9" s="502" t="str">
        <f t="shared" si="7"/>
        <v/>
      </c>
      <c r="U9" s="502" t="str">
        <f t="shared" si="8"/>
        <v/>
      </c>
      <c r="V9" s="502" t="str">
        <f t="shared" si="9"/>
        <v/>
      </c>
      <c r="W9" s="502" t="str">
        <f t="shared" si="10"/>
        <v/>
      </c>
      <c r="X9" s="502"/>
      <c r="Y9" s="502" t="str">
        <f t="shared" si="11"/>
        <v/>
      </c>
      <c r="AA9" s="83" t="s">
        <v>468</v>
      </c>
      <c r="AB9" s="503"/>
      <c r="AC9" s="503"/>
      <c r="AD9" s="503"/>
      <c r="AE9" s="503"/>
      <c r="AF9" s="503"/>
      <c r="AG9" s="503"/>
      <c r="AH9" s="503"/>
      <c r="AI9" s="503"/>
      <c r="AJ9" s="503"/>
      <c r="AK9" s="503"/>
      <c r="AL9" s="503"/>
    </row>
    <row r="10" spans="1:38" ht="13.5" thickBot="1">
      <c r="A10" s="346" t="s">
        <v>1200</v>
      </c>
      <c r="B10" s="346" t="s">
        <v>1373</v>
      </c>
      <c r="C10" s="346" t="s">
        <v>1378</v>
      </c>
      <c r="D10" s="346" t="s">
        <v>2345</v>
      </c>
      <c r="G10" s="346" t="str">
        <f t="shared" si="5"/>
        <v>COL D1      =     Deportiva Once Caldas  Vs  Deportivo Cali</v>
      </c>
      <c r="H10" s="347" t="str">
        <f t="shared" si="6"/>
        <v>1349582.htm</v>
      </c>
      <c r="T10" s="502" t="str">
        <f t="shared" si="7"/>
        <v/>
      </c>
      <c r="U10" s="502" t="str">
        <f t="shared" si="8"/>
        <v/>
      </c>
      <c r="V10" s="502" t="str">
        <f t="shared" si="9"/>
        <v/>
      </c>
      <c r="W10" s="502" t="str">
        <f t="shared" si="10"/>
        <v/>
      </c>
      <c r="X10" s="502"/>
      <c r="Y10" s="502" t="str">
        <f t="shared" si="11"/>
        <v/>
      </c>
      <c r="AA10" s="84" t="s">
        <v>469</v>
      </c>
      <c r="AB10" s="503"/>
      <c r="AC10" s="503"/>
      <c r="AD10" s="503"/>
      <c r="AE10" s="503"/>
      <c r="AF10" s="503"/>
      <c r="AG10" s="503"/>
      <c r="AH10" s="503"/>
      <c r="AI10" s="503"/>
      <c r="AJ10" s="503"/>
      <c r="AK10" s="503"/>
      <c r="AL10" s="503"/>
    </row>
    <row r="11" spans="1:38" ht="13.5" thickTop="1">
      <c r="A11" s="346" t="s">
        <v>1383</v>
      </c>
      <c r="B11" s="346" t="s">
        <v>1384</v>
      </c>
      <c r="C11" s="346" t="s">
        <v>1389</v>
      </c>
      <c r="D11" s="346" t="s">
        <v>2346</v>
      </c>
      <c r="G11" s="346" t="str">
        <f t="shared" si="5"/>
        <v>URU D1      =     Wanderers FC  Vs  Plaza Colonia</v>
      </c>
      <c r="H11" s="347" t="str">
        <f t="shared" si="6"/>
        <v>1354258.htm</v>
      </c>
      <c r="T11" s="502" t="str">
        <f t="shared" si="7"/>
        <v/>
      </c>
      <c r="U11" s="502" t="str">
        <f t="shared" si="8"/>
        <v/>
      </c>
      <c r="V11" s="502" t="str">
        <f t="shared" si="9"/>
        <v/>
      </c>
      <c r="W11" s="502" t="str">
        <f t="shared" si="10"/>
        <v/>
      </c>
      <c r="X11" s="502"/>
      <c r="Y11" s="502" t="str">
        <f t="shared" si="11"/>
        <v/>
      </c>
      <c r="AA11" s="85" t="s">
        <v>470</v>
      </c>
      <c r="AB11" s="503"/>
      <c r="AC11" s="503"/>
      <c r="AD11" s="503"/>
      <c r="AE11" s="503"/>
      <c r="AF11" s="503"/>
      <c r="AG11" s="503"/>
      <c r="AH11" s="503"/>
      <c r="AI11" s="503"/>
      <c r="AJ11" s="503"/>
      <c r="AK11" s="503"/>
      <c r="AL11" s="503"/>
    </row>
    <row r="12" spans="1:38">
      <c r="A12" s="346" t="s">
        <v>1383</v>
      </c>
      <c r="B12" s="346" t="s">
        <v>1394</v>
      </c>
      <c r="C12" s="346" t="s">
        <v>1398</v>
      </c>
      <c r="D12" s="346" t="s">
        <v>2347</v>
      </c>
      <c r="G12" s="346" t="str">
        <f t="shared" si="5"/>
        <v>URU D1      =     Rampla Juniors FC  Vs  IA Sud America</v>
      </c>
      <c r="H12" s="347" t="str">
        <f t="shared" si="6"/>
        <v>1354419.htm</v>
      </c>
      <c r="T12" s="502" t="str">
        <f t="shared" si="7"/>
        <v/>
      </c>
      <c r="U12" s="502" t="str">
        <f t="shared" si="8"/>
        <v/>
      </c>
      <c r="V12" s="502" t="str">
        <f t="shared" si="9"/>
        <v/>
      </c>
      <c r="W12" s="502" t="str">
        <f t="shared" si="10"/>
        <v/>
      </c>
      <c r="X12" s="502"/>
      <c r="Y12" s="502" t="str">
        <f t="shared" si="11"/>
        <v/>
      </c>
      <c r="AA12" s="85" t="s">
        <v>471</v>
      </c>
      <c r="AB12" s="503"/>
      <c r="AC12" s="503"/>
      <c r="AD12" s="503"/>
      <c r="AE12" s="503"/>
      <c r="AF12" s="503"/>
      <c r="AG12" s="503"/>
      <c r="AH12" s="503"/>
      <c r="AI12" s="503"/>
      <c r="AJ12" s="503"/>
      <c r="AK12" s="503"/>
      <c r="AL12" s="503"/>
    </row>
    <row r="13" spans="1:38">
      <c r="A13" s="346" t="s">
        <v>1383</v>
      </c>
      <c r="B13" s="346" t="s">
        <v>1401</v>
      </c>
      <c r="C13" s="346" t="s">
        <v>1404</v>
      </c>
      <c r="D13" s="346" t="s">
        <v>2348</v>
      </c>
      <c r="G13" s="346" t="str">
        <f t="shared" si="5"/>
        <v>URU D1      =     Boston River  Vs  CA River Plate</v>
      </c>
      <c r="H13" s="347" t="str">
        <f t="shared" si="6"/>
        <v>1354420.htm</v>
      </c>
      <c r="T13" s="502" t="str">
        <f t="shared" si="7"/>
        <v/>
      </c>
      <c r="U13" s="502" t="str">
        <f t="shared" si="8"/>
        <v/>
      </c>
      <c r="V13" s="502" t="str">
        <f t="shared" si="9"/>
        <v/>
      </c>
      <c r="W13" s="502" t="str">
        <f t="shared" si="10"/>
        <v/>
      </c>
      <c r="X13" s="502"/>
      <c r="Y13" s="502" t="str">
        <f t="shared" si="11"/>
        <v/>
      </c>
      <c r="AA13" s="85" t="s">
        <v>472</v>
      </c>
      <c r="AB13" s="503"/>
      <c r="AC13" s="503"/>
      <c r="AD13" s="503"/>
      <c r="AE13" s="503"/>
      <c r="AF13" s="503"/>
      <c r="AG13" s="503"/>
      <c r="AH13" s="503"/>
      <c r="AI13" s="503"/>
      <c r="AJ13" s="503"/>
      <c r="AK13" s="503"/>
      <c r="AL13" s="503"/>
    </row>
    <row r="14" spans="1:38">
      <c r="A14" s="346" t="s">
        <v>1135</v>
      </c>
      <c r="B14" s="346" t="s">
        <v>1411</v>
      </c>
      <c r="C14" s="346" t="s">
        <v>1416</v>
      </c>
      <c r="D14" s="346" t="s">
        <v>2349</v>
      </c>
      <c r="G14" s="346" t="str">
        <f t="shared" si="5"/>
        <v>VEN D1      =     Trujillanos  Vs  Atletico Socopo FC</v>
      </c>
      <c r="H14" s="347" t="str">
        <f t="shared" si="6"/>
        <v>1348095.htm</v>
      </c>
      <c r="T14" s="502" t="str">
        <f t="shared" si="7"/>
        <v/>
      </c>
      <c r="U14" s="502" t="str">
        <f t="shared" si="8"/>
        <v/>
      </c>
      <c r="V14" s="502" t="str">
        <f t="shared" si="9"/>
        <v/>
      </c>
      <c r="W14" s="502" t="str">
        <f t="shared" si="10"/>
        <v/>
      </c>
      <c r="X14" s="502"/>
      <c r="Y14" s="502" t="str">
        <f t="shared" si="11"/>
        <v/>
      </c>
      <c r="AA14" s="85" t="s">
        <v>473</v>
      </c>
      <c r="AB14" s="503"/>
      <c r="AC14" s="503"/>
      <c r="AD14" s="503"/>
      <c r="AE14" s="503"/>
      <c r="AF14" s="503"/>
      <c r="AG14" s="503"/>
      <c r="AH14" s="503"/>
      <c r="AI14" s="503"/>
      <c r="AJ14" s="503"/>
      <c r="AK14" s="503"/>
      <c r="AL14" s="503"/>
    </row>
    <row r="15" spans="1:38">
      <c r="A15" s="346" t="s">
        <v>1420</v>
      </c>
      <c r="B15" s="346" t="s">
        <v>1421</v>
      </c>
      <c r="C15" s="346" t="s">
        <v>1425</v>
      </c>
      <c r="D15" s="346" t="s">
        <v>2350</v>
      </c>
      <c r="G15" s="346" t="str">
        <f t="shared" si="5"/>
        <v>ECU D1      =     Delfin SC  Vs  Barcelona SC(ECU)</v>
      </c>
      <c r="H15" s="347" t="str">
        <f t="shared" si="6"/>
        <v>1348235.htm</v>
      </c>
      <c r="T15" s="502" t="str">
        <f t="shared" si="7"/>
        <v/>
      </c>
      <c r="U15" s="502" t="str">
        <f t="shared" si="8"/>
        <v/>
      </c>
      <c r="V15" s="502" t="str">
        <f t="shared" si="9"/>
        <v/>
      </c>
      <c r="W15" s="502" t="str">
        <f t="shared" si="10"/>
        <v/>
      </c>
      <c r="X15" s="502"/>
      <c r="Y15" s="502" t="str">
        <f t="shared" si="11"/>
        <v/>
      </c>
      <c r="AA15" s="85" t="s">
        <v>474</v>
      </c>
      <c r="AB15" s="503"/>
      <c r="AC15" s="503"/>
      <c r="AD15" s="503"/>
      <c r="AE15" s="503"/>
      <c r="AF15" s="503"/>
      <c r="AG15" s="503"/>
      <c r="AH15" s="503"/>
      <c r="AI15" s="503"/>
      <c r="AJ15" s="503"/>
      <c r="AK15" s="503"/>
      <c r="AL15" s="503"/>
    </row>
    <row r="16" spans="1:38">
      <c r="A16" s="346" t="s">
        <v>1431</v>
      </c>
      <c r="B16" s="346" t="s">
        <v>1432</v>
      </c>
      <c r="C16" s="346" t="s">
        <v>1437</v>
      </c>
      <c r="D16" s="346" t="s">
        <v>2351</v>
      </c>
      <c r="G16" s="346" t="str">
        <f t="shared" si="5"/>
        <v>BRA CGD1      =     Juventude  Vs  Ypiranga(RS)</v>
      </c>
      <c r="H16" s="347" t="str">
        <f t="shared" si="6"/>
        <v>1347387.htm</v>
      </c>
      <c r="T16" s="502" t="str">
        <f t="shared" si="7"/>
        <v/>
      </c>
      <c r="U16" s="502" t="str">
        <f t="shared" si="8"/>
        <v/>
      </c>
      <c r="V16" s="502" t="str">
        <f t="shared" si="9"/>
        <v/>
      </c>
      <c r="W16" s="502" t="str">
        <f t="shared" si="10"/>
        <v/>
      </c>
      <c r="X16" s="502"/>
      <c r="Y16" s="502" t="str">
        <f t="shared" si="11"/>
        <v/>
      </c>
      <c r="AA16" s="85" t="s">
        <v>475</v>
      </c>
      <c r="AB16" s="503"/>
      <c r="AC16" s="503"/>
      <c r="AD16" s="503"/>
      <c r="AE16" s="503"/>
      <c r="AF16" s="503"/>
      <c r="AG16" s="503"/>
      <c r="AH16" s="503"/>
      <c r="AI16" s="503"/>
      <c r="AJ16" s="503"/>
      <c r="AK16" s="503"/>
      <c r="AL16" s="503"/>
    </row>
    <row r="17" spans="1:38">
      <c r="A17" s="346" t="s">
        <v>1431</v>
      </c>
      <c r="B17" s="346" t="s">
        <v>1442</v>
      </c>
      <c r="C17" s="346" t="s">
        <v>1446</v>
      </c>
      <c r="D17" s="346" t="s">
        <v>2352</v>
      </c>
      <c r="G17" s="346" t="str">
        <f t="shared" si="5"/>
        <v>BRA CGD1      =     Cruzeiro RS  Vs  Sao Paulo RS</v>
      </c>
      <c r="H17" s="347" t="str">
        <f t="shared" si="6"/>
        <v>1347388.htm</v>
      </c>
      <c r="T17" s="502" t="str">
        <f t="shared" si="7"/>
        <v/>
      </c>
      <c r="U17" s="502" t="str">
        <f t="shared" si="8"/>
        <v/>
      </c>
      <c r="V17" s="502" t="str">
        <f t="shared" si="9"/>
        <v/>
      </c>
      <c r="W17" s="502" t="str">
        <f t="shared" si="10"/>
        <v/>
      </c>
      <c r="X17" s="502"/>
      <c r="Y17" s="502" t="str">
        <f t="shared" si="11"/>
        <v/>
      </c>
      <c r="AA17" s="85" t="s">
        <v>476</v>
      </c>
      <c r="AB17" s="503"/>
      <c r="AC17" s="503"/>
      <c r="AD17" s="503"/>
      <c r="AE17" s="503"/>
      <c r="AF17" s="503"/>
      <c r="AG17" s="503"/>
      <c r="AH17" s="503"/>
      <c r="AI17" s="503"/>
      <c r="AJ17" s="503"/>
      <c r="AK17" s="503"/>
      <c r="AL17" s="503"/>
    </row>
    <row r="18" spans="1:38">
      <c r="A18" s="346" t="s">
        <v>1451</v>
      </c>
      <c r="B18" s="346" t="s">
        <v>1452</v>
      </c>
      <c r="C18" s="346" t="s">
        <v>1456</v>
      </c>
      <c r="D18" s="346" t="s">
        <v>2353</v>
      </c>
      <c r="G18" s="346" t="str">
        <f t="shared" si="5"/>
        <v>BRA CBD      =     Fluminense de Feira BA  Vs  EC Jacuipense</v>
      </c>
      <c r="H18" s="347" t="str">
        <f t="shared" si="6"/>
        <v>1347452.htm</v>
      </c>
      <c r="T18" s="502" t="str">
        <f t="shared" si="7"/>
        <v/>
      </c>
      <c r="U18" s="502" t="str">
        <f t="shared" si="8"/>
        <v/>
      </c>
      <c r="V18" s="502" t="str">
        <f t="shared" si="9"/>
        <v/>
      </c>
      <c r="W18" s="502" t="str">
        <f t="shared" si="10"/>
        <v/>
      </c>
      <c r="X18" s="502"/>
      <c r="Y18" s="502" t="str">
        <f t="shared" si="11"/>
        <v/>
      </c>
      <c r="AA18" s="85" t="s">
        <v>477</v>
      </c>
      <c r="AB18" s="503"/>
      <c r="AC18" s="503"/>
      <c r="AD18" s="503"/>
      <c r="AE18" s="503"/>
      <c r="AF18" s="503"/>
      <c r="AG18" s="503"/>
      <c r="AH18" s="503"/>
      <c r="AI18" s="503"/>
      <c r="AJ18" s="503"/>
      <c r="AK18" s="503"/>
      <c r="AL18" s="503"/>
    </row>
    <row r="19" spans="1:38">
      <c r="A19" s="346" t="s">
        <v>1171</v>
      </c>
      <c r="B19" s="346" t="s">
        <v>1460</v>
      </c>
      <c r="C19" s="346" t="s">
        <v>1466</v>
      </c>
      <c r="D19" s="346" t="s">
        <v>2354</v>
      </c>
      <c r="G19" s="346" t="str">
        <f t="shared" si="5"/>
        <v>POR D1      =     Boavista FC  Vs  Sporting Braga</v>
      </c>
      <c r="H19" s="347" t="str">
        <f t="shared" si="6"/>
        <v>1271898.htm</v>
      </c>
      <c r="T19" s="502" t="str">
        <f t="shared" si="7"/>
        <v/>
      </c>
      <c r="U19" s="502" t="str">
        <f t="shared" si="8"/>
        <v/>
      </c>
      <c r="V19" s="502" t="str">
        <f t="shared" si="9"/>
        <v/>
      </c>
      <c r="W19" s="502" t="str">
        <f t="shared" si="10"/>
        <v/>
      </c>
      <c r="X19" s="502"/>
      <c r="Y19" s="502" t="str">
        <f t="shared" si="11"/>
        <v/>
      </c>
      <c r="AA19" s="85" t="s">
        <v>463</v>
      </c>
      <c r="AB19" s="503"/>
      <c r="AC19" s="503"/>
      <c r="AD19" s="503"/>
      <c r="AE19" s="503"/>
      <c r="AF19" s="503"/>
      <c r="AG19" s="503"/>
      <c r="AH19" s="503"/>
      <c r="AI19" s="503"/>
      <c r="AJ19" s="503"/>
      <c r="AK19" s="503"/>
      <c r="AL19" s="503"/>
    </row>
    <row r="20" spans="1:38">
      <c r="A20" s="346" t="s">
        <v>1200</v>
      </c>
      <c r="B20" s="346" t="s">
        <v>1471</v>
      </c>
      <c r="C20" s="346" t="s">
        <v>1474</v>
      </c>
      <c r="D20" s="346" t="s">
        <v>2355</v>
      </c>
      <c r="G20" s="346" t="str">
        <f t="shared" si="5"/>
        <v>COL D1      =     Jaguares de Cordoba  Vs  La Equidad</v>
      </c>
      <c r="H20" s="347" t="str">
        <f t="shared" si="6"/>
        <v>1349580.htm</v>
      </c>
      <c r="T20" s="502" t="str">
        <f t="shared" si="7"/>
        <v/>
      </c>
      <c r="U20" s="502" t="str">
        <f t="shared" si="8"/>
        <v/>
      </c>
      <c r="V20" s="502" t="str">
        <f t="shared" si="9"/>
        <v/>
      </c>
      <c r="W20" s="502" t="str">
        <f t="shared" si="10"/>
        <v/>
      </c>
      <c r="X20" s="502"/>
      <c r="Y20" s="502" t="str">
        <f t="shared" si="11"/>
        <v/>
      </c>
      <c r="AA20" s="85" t="s">
        <v>478</v>
      </c>
      <c r="AB20" s="503"/>
      <c r="AC20" s="503"/>
      <c r="AD20" s="503"/>
      <c r="AE20" s="503"/>
      <c r="AF20" s="503"/>
      <c r="AG20" s="503"/>
      <c r="AH20" s="503"/>
      <c r="AI20" s="503"/>
      <c r="AJ20" s="503"/>
      <c r="AK20" s="503"/>
      <c r="AL20" s="503"/>
    </row>
    <row r="21" spans="1:38">
      <c r="A21" s="346" t="s">
        <v>1478</v>
      </c>
      <c r="B21" s="346" t="s">
        <v>1479</v>
      </c>
      <c r="C21" s="346" t="s">
        <v>1483</v>
      </c>
      <c r="D21" s="346" t="s">
        <v>2356</v>
      </c>
      <c r="G21" s="346" t="str">
        <f t="shared" si="5"/>
        <v>PER D1      =     Alianza Atletico Sullana  Vs  Sporting Cristal</v>
      </c>
      <c r="H21" s="347" t="str">
        <f t="shared" si="6"/>
        <v>1351904.htm</v>
      </c>
      <c r="T21" s="502" t="str">
        <f t="shared" si="7"/>
        <v/>
      </c>
      <c r="U21" s="502" t="str">
        <f t="shared" si="8"/>
        <v/>
      </c>
      <c r="V21" s="502" t="str">
        <f t="shared" si="9"/>
        <v/>
      </c>
      <c r="W21" s="502" t="str">
        <f t="shared" si="10"/>
        <v/>
      </c>
      <c r="X21" s="502"/>
      <c r="Y21" s="502" t="str">
        <f t="shared" si="11"/>
        <v/>
      </c>
      <c r="AA21" s="81" t="s">
        <v>479</v>
      </c>
      <c r="AB21" s="503"/>
      <c r="AC21" s="503"/>
      <c r="AD21" s="503"/>
      <c r="AE21" s="503"/>
      <c r="AF21" s="503"/>
      <c r="AG21" s="503"/>
      <c r="AH21" s="503"/>
      <c r="AI21" s="503"/>
      <c r="AJ21" s="503"/>
      <c r="AK21" s="503"/>
      <c r="AL21" s="503"/>
    </row>
    <row r="22" spans="1:38">
      <c r="A22" s="346" t="s">
        <v>1187</v>
      </c>
      <c r="B22" s="346" t="s">
        <v>1488</v>
      </c>
      <c r="C22" s="346" t="s">
        <v>1493</v>
      </c>
      <c r="D22" s="346" t="s">
        <v>2357</v>
      </c>
      <c r="G22" s="346" t="str">
        <f t="shared" si="5"/>
        <v>PAR D1      =     Cerro Porteno  Vs  FC Nacional Asuncion</v>
      </c>
      <c r="H22" s="347" t="str">
        <f t="shared" si="6"/>
        <v>1341084.htm</v>
      </c>
      <c r="T22" s="502" t="str">
        <f t="shared" si="7"/>
        <v/>
      </c>
      <c r="U22" s="502" t="str">
        <f t="shared" si="8"/>
        <v/>
      </c>
      <c r="V22" s="502" t="str">
        <f t="shared" si="9"/>
        <v/>
      </c>
      <c r="W22" s="502" t="str">
        <f t="shared" si="10"/>
        <v/>
      </c>
      <c r="X22" s="502"/>
      <c r="Y22" s="502" t="str">
        <f t="shared" si="11"/>
        <v/>
      </c>
      <c r="AA22" s="81" t="s">
        <v>480</v>
      </c>
      <c r="AB22" s="503"/>
      <c r="AC22" s="503"/>
      <c r="AD22" s="503"/>
      <c r="AE22" s="503"/>
      <c r="AF22" s="503"/>
      <c r="AG22" s="503"/>
      <c r="AH22" s="503"/>
      <c r="AI22" s="503"/>
      <c r="AJ22" s="503"/>
      <c r="AK22" s="503"/>
      <c r="AL22" s="503"/>
    </row>
    <row r="23" spans="1:38">
      <c r="A23" s="346" t="s">
        <v>1499</v>
      </c>
      <c r="B23" s="346" t="s">
        <v>1500</v>
      </c>
      <c r="C23" s="346" t="s">
        <v>1505</v>
      </c>
      <c r="D23" s="346" t="s">
        <v>2358</v>
      </c>
      <c r="G23" s="346" t="str">
        <f t="shared" si="5"/>
        <v>CHI D1      =     Colo Colo  Vs  Audax Italiano</v>
      </c>
      <c r="H23" s="347" t="str">
        <f t="shared" si="6"/>
        <v>1346950.htm</v>
      </c>
      <c r="T23" s="502" t="str">
        <f t="shared" si="7"/>
        <v/>
      </c>
      <c r="U23" s="502" t="str">
        <f t="shared" si="8"/>
        <v/>
      </c>
      <c r="V23" s="502" t="str">
        <f t="shared" si="9"/>
        <v/>
      </c>
      <c r="W23" s="502" t="str">
        <f t="shared" si="10"/>
        <v/>
      </c>
      <c r="X23" s="502"/>
      <c r="Y23" s="502" t="str">
        <f t="shared" si="11"/>
        <v/>
      </c>
      <c r="AA23" s="81" t="s">
        <v>481</v>
      </c>
      <c r="AB23" s="503"/>
      <c r="AC23" s="503"/>
      <c r="AD23" s="503"/>
      <c r="AE23" s="503"/>
      <c r="AF23" s="503"/>
      <c r="AG23" s="503"/>
      <c r="AH23" s="503"/>
      <c r="AI23" s="503"/>
      <c r="AJ23" s="503"/>
      <c r="AK23" s="503"/>
      <c r="AL23" s="503"/>
    </row>
    <row r="24" spans="1:38">
      <c r="A24" s="346" t="s">
        <v>1135</v>
      </c>
      <c r="B24" s="346" t="s">
        <v>1512</v>
      </c>
      <c r="C24" s="346" t="s">
        <v>1174</v>
      </c>
      <c r="D24" s="346" t="s">
        <v>2359</v>
      </c>
      <c r="G24" s="346" t="str">
        <f t="shared" si="5"/>
        <v>VEN D1      =     Monagas SC  Vs  Zulia FC</v>
      </c>
      <c r="H24" s="347" t="str">
        <f t="shared" si="6"/>
        <v>1348094.htm</v>
      </c>
      <c r="T24" s="502" t="str">
        <f t="shared" si="7"/>
        <v/>
      </c>
      <c r="U24" s="502" t="str">
        <f t="shared" si="8"/>
        <v/>
      </c>
      <c r="V24" s="502" t="str">
        <f t="shared" si="9"/>
        <v/>
      </c>
      <c r="W24" s="502" t="str">
        <f t="shared" si="10"/>
        <v/>
      </c>
      <c r="X24" s="502"/>
      <c r="Y24" s="502" t="str">
        <f t="shared" si="11"/>
        <v/>
      </c>
      <c r="AA24" s="81" t="s">
        <v>482</v>
      </c>
      <c r="AB24" s="503"/>
      <c r="AC24" s="503"/>
      <c r="AD24" s="503"/>
      <c r="AE24" s="503"/>
      <c r="AF24" s="503"/>
      <c r="AG24" s="503"/>
      <c r="AH24" s="503"/>
      <c r="AI24" s="503"/>
      <c r="AJ24" s="503"/>
      <c r="AK24" s="503"/>
      <c r="AL24" s="503"/>
    </row>
    <row r="25" spans="1:38">
      <c r="A25" s="346" t="s">
        <v>1524</v>
      </c>
      <c r="B25" s="346" t="s">
        <v>1525</v>
      </c>
      <c r="C25" s="346" t="s">
        <v>1531</v>
      </c>
      <c r="D25" s="346" t="s">
        <v>2360</v>
      </c>
      <c r="G25" s="346" t="str">
        <f t="shared" si="5"/>
        <v>BOL D1      =     Jorge Wilstermann  Vs  Sport Boys Warnes</v>
      </c>
      <c r="H25" s="347" t="str">
        <f t="shared" si="6"/>
        <v>1348423.htm</v>
      </c>
      <c r="T25" s="502" t="str">
        <f t="shared" si="7"/>
        <v/>
      </c>
      <c r="U25" s="502" t="str">
        <f t="shared" si="8"/>
        <v/>
      </c>
      <c r="V25" s="502" t="str">
        <f t="shared" si="9"/>
        <v/>
      </c>
      <c r="W25" s="502" t="str">
        <f t="shared" si="10"/>
        <v/>
      </c>
      <c r="X25" s="502"/>
      <c r="Y25" s="502" t="str">
        <f t="shared" si="11"/>
        <v/>
      </c>
      <c r="AA25" s="81" t="s">
        <v>483</v>
      </c>
      <c r="AB25" s="503"/>
      <c r="AC25" s="503"/>
      <c r="AD25" s="503"/>
      <c r="AE25" s="503"/>
      <c r="AF25" s="503"/>
      <c r="AG25" s="503"/>
      <c r="AH25" s="503"/>
      <c r="AI25" s="503"/>
      <c r="AJ25" s="503"/>
      <c r="AK25" s="503"/>
      <c r="AL25" s="503"/>
    </row>
    <row r="26" spans="1:38">
      <c r="A26" s="346" t="s">
        <v>1535</v>
      </c>
      <c r="B26" s="346" t="s">
        <v>1536</v>
      </c>
      <c r="C26" s="346" t="s">
        <v>1539</v>
      </c>
      <c r="D26" s="346" t="s">
        <v>2361</v>
      </c>
      <c r="G26" s="346" t="str">
        <f t="shared" si="5"/>
        <v>BRA RJ      =     Botafogo RJ  Vs  Flamengo</v>
      </c>
      <c r="H26" s="347" t="str">
        <f t="shared" si="6"/>
        <v>1347854.htm</v>
      </c>
      <c r="T26" s="502" t="str">
        <f t="shared" si="7"/>
        <v/>
      </c>
      <c r="U26" s="502" t="str">
        <f t="shared" si="8"/>
        <v/>
      </c>
      <c r="V26" s="502" t="str">
        <f t="shared" si="9"/>
        <v/>
      </c>
      <c r="W26" s="502" t="str">
        <f t="shared" si="10"/>
        <v/>
      </c>
      <c r="X26" s="502"/>
      <c r="Y26" s="502" t="str">
        <f t="shared" si="11"/>
        <v/>
      </c>
      <c r="AA26" s="81" t="s">
        <v>484</v>
      </c>
      <c r="AB26" s="503"/>
      <c r="AC26" s="503"/>
      <c r="AD26" s="503"/>
      <c r="AE26" s="503"/>
      <c r="AF26" s="503"/>
      <c r="AG26" s="503"/>
      <c r="AH26" s="503"/>
      <c r="AI26" s="503"/>
      <c r="AJ26" s="503"/>
      <c r="AK26" s="503"/>
      <c r="AL26" s="503"/>
    </row>
    <row r="27" spans="1:38">
      <c r="A27" s="346" t="s">
        <v>1535</v>
      </c>
      <c r="B27" s="346" t="s">
        <v>1543</v>
      </c>
      <c r="C27" s="346" t="s">
        <v>1546</v>
      </c>
      <c r="D27" s="346" t="s">
        <v>2362</v>
      </c>
      <c r="G27" s="346" t="str">
        <f t="shared" si="5"/>
        <v>BRA RJ      =     Volta Redonda  Vs  Vasco da Gama</v>
      </c>
      <c r="H27" s="347" t="str">
        <f t="shared" si="6"/>
        <v>1347856.htm</v>
      </c>
      <c r="T27" s="502" t="str">
        <f t="shared" si="7"/>
        <v/>
      </c>
      <c r="U27" s="502" t="str">
        <f t="shared" si="8"/>
        <v/>
      </c>
      <c r="V27" s="502" t="str">
        <f t="shared" si="9"/>
        <v/>
      </c>
      <c r="W27" s="502" t="str">
        <f t="shared" si="10"/>
        <v/>
      </c>
      <c r="X27" s="502"/>
      <c r="Y27" s="502" t="str">
        <f t="shared" si="11"/>
        <v/>
      </c>
      <c r="AA27" s="81" t="s">
        <v>485</v>
      </c>
      <c r="AB27" s="503"/>
      <c r="AC27" s="503"/>
      <c r="AD27" s="503"/>
      <c r="AE27" s="503"/>
      <c r="AF27" s="503"/>
      <c r="AG27" s="503"/>
      <c r="AH27" s="503"/>
      <c r="AI27" s="503"/>
      <c r="AJ27" s="503"/>
      <c r="AK27" s="503"/>
      <c r="AL27" s="503"/>
    </row>
    <row r="28" spans="1:38">
      <c r="A28" s="346" t="s">
        <v>1189</v>
      </c>
      <c r="B28" s="346" t="s">
        <v>1552</v>
      </c>
      <c r="C28" s="346" t="s">
        <v>1557</v>
      </c>
      <c r="D28" s="346" t="s">
        <v>2363</v>
      </c>
      <c r="G28" s="346" t="str">
        <f t="shared" si="5"/>
        <v>BRA SP      =     Ituano SP  Vs  Palmeiras</v>
      </c>
      <c r="H28" s="347" t="str">
        <f t="shared" si="6"/>
        <v>1347550.htm</v>
      </c>
      <c r="T28" s="502" t="str">
        <f t="shared" si="7"/>
        <v/>
      </c>
      <c r="U28" s="502" t="str">
        <f t="shared" si="8"/>
        <v/>
      </c>
      <c r="V28" s="502" t="str">
        <f t="shared" si="9"/>
        <v/>
      </c>
      <c r="W28" s="502" t="str">
        <f t="shared" si="10"/>
        <v/>
      </c>
      <c r="X28" s="502"/>
      <c r="Y28" s="502" t="str">
        <f t="shared" si="11"/>
        <v/>
      </c>
      <c r="AA28" s="81" t="s">
        <v>486</v>
      </c>
      <c r="AB28" s="503"/>
      <c r="AC28" s="503"/>
      <c r="AD28" s="503"/>
      <c r="AE28" s="503"/>
      <c r="AF28" s="503"/>
      <c r="AG28" s="503"/>
      <c r="AH28" s="503"/>
      <c r="AI28" s="503"/>
      <c r="AJ28" s="503"/>
      <c r="AK28" s="503"/>
      <c r="AL28" s="503"/>
    </row>
    <row r="29" spans="1:38">
      <c r="A29" s="346" t="s">
        <v>1189</v>
      </c>
      <c r="B29" s="346" t="s">
        <v>1562</v>
      </c>
      <c r="C29" s="346" t="s">
        <v>1566</v>
      </c>
      <c r="D29" s="346" t="s">
        <v>2364</v>
      </c>
      <c r="G29" s="346" t="str">
        <f t="shared" si="5"/>
        <v>BRA SP      =     Sao Bernardo  Vs  Sao Bento</v>
      </c>
      <c r="H29" s="347" t="str">
        <f t="shared" si="6"/>
        <v>1347552.htm</v>
      </c>
      <c r="T29" s="502" t="str">
        <f t="shared" si="7"/>
        <v/>
      </c>
      <c r="U29" s="502" t="str">
        <f t="shared" si="8"/>
        <v/>
      </c>
      <c r="V29" s="502" t="str">
        <f t="shared" si="9"/>
        <v/>
      </c>
      <c r="W29" s="502" t="str">
        <f t="shared" si="10"/>
        <v/>
      </c>
      <c r="X29" s="502"/>
      <c r="Y29" s="502" t="str">
        <f t="shared" si="11"/>
        <v/>
      </c>
      <c r="AA29" s="81" t="s">
        <v>487</v>
      </c>
      <c r="AB29" s="503"/>
      <c r="AC29" s="503"/>
      <c r="AD29" s="503"/>
      <c r="AE29" s="503"/>
      <c r="AF29" s="503"/>
      <c r="AG29" s="503"/>
      <c r="AH29" s="503"/>
      <c r="AI29" s="503"/>
      <c r="AJ29" s="503"/>
      <c r="AK29" s="503"/>
      <c r="AL29" s="503"/>
    </row>
    <row r="30" spans="1:38">
      <c r="A30" s="346" t="s">
        <v>1420</v>
      </c>
      <c r="B30" s="346" t="s">
        <v>1572</v>
      </c>
      <c r="C30" s="346" t="s">
        <v>1577</v>
      </c>
      <c r="D30" s="346" t="s">
        <v>2365</v>
      </c>
      <c r="G30" s="346" t="str">
        <f t="shared" si="5"/>
        <v>ECU D1      =     Club Sport Emelec  Vs  Liga Dep. Universitaria Quito</v>
      </c>
      <c r="H30" s="347" t="str">
        <f t="shared" si="6"/>
        <v>1348232.htm</v>
      </c>
      <c r="T30" s="502" t="str">
        <f t="shared" si="7"/>
        <v/>
      </c>
      <c r="U30" s="502" t="str">
        <f t="shared" si="8"/>
        <v/>
      </c>
      <c r="V30" s="502" t="str">
        <f t="shared" si="9"/>
        <v/>
      </c>
      <c r="W30" s="502" t="str">
        <f t="shared" si="10"/>
        <v/>
      </c>
      <c r="X30" s="502"/>
      <c r="Y30" s="502" t="str">
        <f t="shared" si="11"/>
        <v/>
      </c>
      <c r="AA30" s="81" t="s">
        <v>189</v>
      </c>
      <c r="AB30" s="503"/>
      <c r="AC30" s="503"/>
      <c r="AD30" s="503"/>
      <c r="AE30" s="503"/>
      <c r="AF30" s="503"/>
      <c r="AG30" s="503"/>
      <c r="AH30" s="503"/>
      <c r="AI30" s="503"/>
      <c r="AJ30" s="503"/>
      <c r="AK30" s="503"/>
      <c r="AL30" s="503"/>
    </row>
    <row r="31" spans="1:38">
      <c r="A31" s="346" t="s">
        <v>1581</v>
      </c>
      <c r="B31" s="346" t="s">
        <v>1582</v>
      </c>
      <c r="C31" s="346" t="s">
        <v>1584</v>
      </c>
      <c r="D31" s="346" t="s">
        <v>2366</v>
      </c>
      <c r="G31" s="346" t="str">
        <f t="shared" si="5"/>
        <v>BRA CCD1      =     Figueirense  Vs  Criciuma</v>
      </c>
      <c r="H31" s="347" t="str">
        <f t="shared" si="6"/>
        <v>1347303.htm</v>
      </c>
      <c r="T31" s="502" t="str">
        <f t="shared" si="7"/>
        <v/>
      </c>
      <c r="U31" s="502" t="str">
        <f t="shared" si="8"/>
        <v/>
      </c>
      <c r="V31" s="502" t="str">
        <f t="shared" si="9"/>
        <v/>
      </c>
      <c r="W31" s="502" t="str">
        <f t="shared" si="10"/>
        <v/>
      </c>
      <c r="X31" s="502"/>
      <c r="Y31" s="502" t="str">
        <f t="shared" si="11"/>
        <v/>
      </c>
      <c r="AA31" s="81" t="s">
        <v>488</v>
      </c>
      <c r="AB31" s="503"/>
      <c r="AC31" s="503"/>
      <c r="AD31" s="503"/>
      <c r="AE31" s="503"/>
      <c r="AF31" s="503"/>
      <c r="AG31" s="503"/>
      <c r="AH31" s="503"/>
      <c r="AI31" s="503"/>
      <c r="AJ31" s="503"/>
      <c r="AK31" s="503"/>
      <c r="AL31" s="503"/>
    </row>
    <row r="32" spans="1:38">
      <c r="A32" s="346" t="s">
        <v>1587</v>
      </c>
      <c r="B32" s="346" t="s">
        <v>1588</v>
      </c>
      <c r="C32" s="346" t="s">
        <v>1591</v>
      </c>
      <c r="D32" s="346" t="s">
        <v>2367</v>
      </c>
      <c r="G32" s="346" t="str">
        <f t="shared" si="5"/>
        <v>BRA MG      =     Caldense MG  Vs  America MG</v>
      </c>
      <c r="H32" s="347" t="str">
        <f t="shared" si="6"/>
        <v>1341222.htm</v>
      </c>
      <c r="T32" s="502" t="str">
        <f t="shared" si="7"/>
        <v/>
      </c>
      <c r="U32" s="502" t="str">
        <f t="shared" si="8"/>
        <v/>
      </c>
      <c r="V32" s="502" t="str">
        <f t="shared" si="9"/>
        <v/>
      </c>
      <c r="W32" s="502" t="str">
        <f t="shared" si="10"/>
        <v/>
      </c>
      <c r="X32" s="502"/>
      <c r="Y32" s="502" t="str">
        <f t="shared" si="11"/>
        <v/>
      </c>
      <c r="AA32" s="81" t="s">
        <v>489</v>
      </c>
      <c r="AB32" s="503"/>
      <c r="AC32" s="503"/>
      <c r="AD32" s="503"/>
      <c r="AE32" s="503"/>
      <c r="AF32" s="503"/>
      <c r="AG32" s="503"/>
      <c r="AH32" s="503"/>
      <c r="AI32" s="503"/>
      <c r="AJ32" s="503"/>
      <c r="AK32" s="503"/>
      <c r="AL32" s="503"/>
    </row>
    <row r="33" spans="1:38" ht="13.5" thickBot="1">
      <c r="A33" s="346" t="s">
        <v>1307</v>
      </c>
      <c r="B33" s="346" t="s">
        <v>1598</v>
      </c>
      <c r="C33" s="346" t="s">
        <v>1601</v>
      </c>
      <c r="D33" s="346" t="s">
        <v>2368</v>
      </c>
      <c r="G33" s="346" t="str">
        <f t="shared" si="5"/>
        <v>CRC D1      =     Perez Zeledon  Vs  Deportivo Saprissa</v>
      </c>
      <c r="H33" s="347" t="str">
        <f t="shared" si="6"/>
        <v>1339865.htm</v>
      </c>
      <c r="T33" s="502" t="str">
        <f t="shared" si="7"/>
        <v/>
      </c>
      <c r="U33" s="502" t="str">
        <f t="shared" si="8"/>
        <v/>
      </c>
      <c r="V33" s="502" t="str">
        <f t="shared" si="9"/>
        <v/>
      </c>
      <c r="W33" s="502" t="str">
        <f t="shared" si="10"/>
        <v/>
      </c>
      <c r="X33" s="502"/>
      <c r="Y33" s="502" t="str">
        <f t="shared" si="11"/>
        <v/>
      </c>
      <c r="AA33" s="93" t="s">
        <v>490</v>
      </c>
      <c r="AB33" s="503"/>
      <c r="AC33" s="503"/>
      <c r="AD33" s="503"/>
      <c r="AE33" s="503"/>
      <c r="AF33" s="503"/>
      <c r="AG33" s="503"/>
      <c r="AH33" s="503"/>
      <c r="AI33" s="503"/>
      <c r="AJ33" s="503"/>
      <c r="AK33" s="503"/>
      <c r="AL33" s="503"/>
    </row>
    <row r="34" spans="1:38">
      <c r="A34" s="346" t="s">
        <v>1307</v>
      </c>
      <c r="B34" s="346" t="s">
        <v>1603</v>
      </c>
      <c r="C34" s="346" t="s">
        <v>1606</v>
      </c>
      <c r="D34" s="346" t="s">
        <v>2369</v>
      </c>
      <c r="G34" s="346" t="str">
        <f t="shared" si="5"/>
        <v>CRC D1      =     AD Belen Siglo XXI  Vs  Cartagines Deportiva SA</v>
      </c>
      <c r="H34" s="347" t="str">
        <f t="shared" si="6"/>
        <v>1339867.htm</v>
      </c>
      <c r="T34" s="502" t="str">
        <f t="shared" si="7"/>
        <v/>
      </c>
      <c r="U34" s="502" t="str">
        <f t="shared" si="8"/>
        <v/>
      </c>
      <c r="V34" s="502" t="str">
        <f t="shared" si="9"/>
        <v/>
      </c>
      <c r="W34" s="502" t="str">
        <f t="shared" si="10"/>
        <v/>
      </c>
      <c r="X34" s="502"/>
      <c r="Y34" s="502" t="str">
        <f t="shared" si="11"/>
        <v/>
      </c>
      <c r="AA34" s="94" t="s">
        <v>1238</v>
      </c>
      <c r="AB34" s="503"/>
      <c r="AC34" s="503"/>
      <c r="AD34" s="503"/>
      <c r="AE34" s="503"/>
      <c r="AF34" s="503"/>
      <c r="AG34" s="503"/>
      <c r="AH34" s="503"/>
      <c r="AI34" s="503"/>
      <c r="AJ34" s="503"/>
      <c r="AK34" s="503"/>
      <c r="AL34" s="503"/>
    </row>
    <row r="35" spans="1:38">
      <c r="A35" s="346" t="s">
        <v>1200</v>
      </c>
      <c r="B35" s="346" t="s">
        <v>1612</v>
      </c>
      <c r="C35" s="346" t="s">
        <v>1617</v>
      </c>
      <c r="D35" s="346" t="s">
        <v>2370</v>
      </c>
      <c r="G35" s="346" t="str">
        <f t="shared" si="5"/>
        <v>COL D1      =     Millonarios  Vs  Atletico Bucaramanga</v>
      </c>
      <c r="H35" s="347" t="str">
        <f t="shared" si="6"/>
        <v>1349581.htm</v>
      </c>
      <c r="T35" s="502" t="str">
        <f t="shared" si="7"/>
        <v/>
      </c>
      <c r="U35" s="502" t="str">
        <f t="shared" si="8"/>
        <v/>
      </c>
      <c r="V35" s="502" t="str">
        <f t="shared" si="9"/>
        <v/>
      </c>
      <c r="W35" s="502" t="str">
        <f t="shared" si="10"/>
        <v/>
      </c>
      <c r="X35" s="502"/>
      <c r="Y35" s="502" t="str">
        <f t="shared" si="11"/>
        <v/>
      </c>
      <c r="AA35" s="94" t="s">
        <v>1239</v>
      </c>
      <c r="AB35" s="503"/>
      <c r="AC35" s="503"/>
      <c r="AD35" s="503"/>
      <c r="AE35" s="503"/>
      <c r="AF35" s="503"/>
      <c r="AG35" s="503"/>
      <c r="AH35" s="503"/>
      <c r="AI35" s="503"/>
      <c r="AJ35" s="503"/>
      <c r="AK35" s="503"/>
      <c r="AL35" s="503"/>
    </row>
    <row r="36" spans="1:38">
      <c r="A36" s="346" t="s">
        <v>1383</v>
      </c>
      <c r="B36" s="346" t="s">
        <v>1621</v>
      </c>
      <c r="C36" s="346" t="s">
        <v>1625</v>
      </c>
      <c r="D36" s="346" t="s">
        <v>2371</v>
      </c>
      <c r="G36" s="346" t="str">
        <f t="shared" si="5"/>
        <v>URU D1      =     Nacional Montevideo  Vs  Danubio FC</v>
      </c>
      <c r="H36" s="347" t="str">
        <f t="shared" si="6"/>
        <v>1354257.htm</v>
      </c>
      <c r="T36" s="502" t="str">
        <f t="shared" si="7"/>
        <v/>
      </c>
      <c r="U36" s="502" t="str">
        <f t="shared" si="8"/>
        <v/>
      </c>
      <c r="V36" s="502" t="str">
        <f t="shared" si="9"/>
        <v/>
      </c>
      <c r="W36" s="502" t="str">
        <f t="shared" si="10"/>
        <v/>
      </c>
      <c r="X36" s="502"/>
      <c r="Y36" s="502" t="str">
        <f t="shared" si="11"/>
        <v/>
      </c>
      <c r="AA36" s="94" t="s">
        <v>1240</v>
      </c>
      <c r="AB36" s="503"/>
      <c r="AC36" s="503"/>
      <c r="AD36" s="503"/>
      <c r="AE36" s="503"/>
      <c r="AF36" s="503"/>
      <c r="AG36" s="503"/>
      <c r="AH36" s="503"/>
      <c r="AI36" s="503"/>
      <c r="AJ36" s="503"/>
      <c r="AK36" s="503"/>
      <c r="AL36" s="503"/>
    </row>
    <row r="37" spans="1:38">
      <c r="A37" s="346" t="s">
        <v>1206</v>
      </c>
      <c r="B37" s="346" t="s">
        <v>1219</v>
      </c>
      <c r="C37" s="346" t="s">
        <v>1631</v>
      </c>
      <c r="D37" s="346" t="s">
        <v>2372</v>
      </c>
      <c r="G37" s="346" t="str">
        <f t="shared" si="5"/>
        <v>MEX D1      =     Jaguares Chiapas FC  Vs  Monarcas Morelia</v>
      </c>
      <c r="H37" s="347" t="str">
        <f t="shared" si="6"/>
        <v>1338476.htm</v>
      </c>
      <c r="T37" s="502" t="str">
        <f t="shared" si="7"/>
        <v/>
      </c>
      <c r="U37" s="502" t="str">
        <f t="shared" si="8"/>
        <v/>
      </c>
      <c r="V37" s="502" t="str">
        <f t="shared" si="9"/>
        <v/>
      </c>
      <c r="W37" s="502" t="str">
        <f t="shared" si="10"/>
        <v/>
      </c>
      <c r="X37" s="502"/>
      <c r="Y37" s="502" t="str">
        <f t="shared" si="11"/>
        <v/>
      </c>
      <c r="AA37" s="94" t="s">
        <v>991</v>
      </c>
      <c r="AB37" s="503"/>
      <c r="AC37" s="503"/>
      <c r="AD37" s="503"/>
      <c r="AE37" s="503"/>
      <c r="AF37" s="503"/>
      <c r="AG37" s="503"/>
      <c r="AH37" s="503"/>
      <c r="AI37" s="503"/>
      <c r="AJ37" s="503"/>
      <c r="AK37" s="503"/>
      <c r="AL37" s="503"/>
    </row>
    <row r="38" spans="1:38">
      <c r="A38" s="346" t="s">
        <v>1187</v>
      </c>
      <c r="B38" s="346" t="s">
        <v>1635</v>
      </c>
      <c r="C38" s="346" t="s">
        <v>1188</v>
      </c>
      <c r="D38" s="346" t="s">
        <v>2373</v>
      </c>
      <c r="G38" s="346" t="str">
        <f t="shared" si="5"/>
        <v>PAR D1      =     Deportivo Capiata  Vs  Libertad</v>
      </c>
      <c r="H38" s="347" t="str">
        <f t="shared" si="6"/>
        <v>1341085.htm</v>
      </c>
      <c r="T38" s="502" t="str">
        <f t="shared" si="7"/>
        <v/>
      </c>
      <c r="U38" s="502" t="str">
        <f t="shared" si="8"/>
        <v/>
      </c>
      <c r="V38" s="502" t="str">
        <f t="shared" si="9"/>
        <v/>
      </c>
      <c r="W38" s="502" t="str">
        <f t="shared" si="10"/>
        <v/>
      </c>
      <c r="X38" s="502"/>
      <c r="Y38" s="502" t="str">
        <f t="shared" si="11"/>
        <v/>
      </c>
      <c r="AA38" s="94" t="s">
        <v>1241</v>
      </c>
      <c r="AB38" s="503"/>
      <c r="AC38" s="503"/>
      <c r="AD38" s="503"/>
      <c r="AE38" s="503"/>
      <c r="AF38" s="503"/>
      <c r="AG38" s="503"/>
      <c r="AH38" s="503"/>
      <c r="AI38" s="503"/>
      <c r="AJ38" s="503"/>
      <c r="AK38" s="503"/>
      <c r="AL38" s="503"/>
    </row>
    <row r="39" spans="1:38">
      <c r="A39" s="346" t="s">
        <v>1478</v>
      </c>
      <c r="B39" s="346" t="s">
        <v>1645</v>
      </c>
      <c r="C39" s="346" t="s">
        <v>1649</v>
      </c>
      <c r="D39" s="346" t="s">
        <v>2374</v>
      </c>
      <c r="G39" s="346" t="str">
        <f t="shared" si="5"/>
        <v>PER D1      =     Alianza Lima  Vs  Universitario De Deportes</v>
      </c>
      <c r="H39" s="347" t="str">
        <f t="shared" si="6"/>
        <v>1349920.htm</v>
      </c>
      <c r="T39" s="502" t="str">
        <f t="shared" si="7"/>
        <v/>
      </c>
      <c r="U39" s="502" t="str">
        <f t="shared" si="8"/>
        <v/>
      </c>
      <c r="V39" s="502" t="str">
        <f t="shared" si="9"/>
        <v/>
      </c>
      <c r="W39" s="502" t="str">
        <f t="shared" si="10"/>
        <v/>
      </c>
      <c r="X39" s="502"/>
      <c r="Y39" s="502" t="str">
        <f t="shared" si="11"/>
        <v/>
      </c>
      <c r="AA39" s="94" t="s">
        <v>992</v>
      </c>
      <c r="AB39" s="503"/>
      <c r="AC39" s="503"/>
      <c r="AD39" s="503"/>
      <c r="AE39" s="503"/>
      <c r="AF39" s="503"/>
      <c r="AG39" s="503"/>
      <c r="AH39" s="503"/>
      <c r="AI39" s="503"/>
      <c r="AJ39" s="503"/>
      <c r="AK39" s="503"/>
      <c r="AL39" s="503"/>
    </row>
    <row r="40" spans="1:38">
      <c r="A40" s="346" t="s">
        <v>1499</v>
      </c>
      <c r="B40" s="346" t="s">
        <v>1654</v>
      </c>
      <c r="C40" s="346" t="s">
        <v>1656</v>
      </c>
      <c r="D40" s="346" t="s">
        <v>2375</v>
      </c>
      <c r="G40" s="346" t="str">
        <f t="shared" si="5"/>
        <v>CHI D1      =     Universidad de Concepcion  Vs  Santiago Wanderers</v>
      </c>
      <c r="H40" s="347" t="str">
        <f t="shared" si="6"/>
        <v>1347005.htm</v>
      </c>
      <c r="T40" s="502" t="str">
        <f t="shared" si="7"/>
        <v/>
      </c>
      <c r="U40" s="502" t="str">
        <f t="shared" si="8"/>
        <v/>
      </c>
      <c r="V40" s="502" t="str">
        <f t="shared" si="9"/>
        <v/>
      </c>
      <c r="W40" s="502" t="str">
        <f t="shared" si="10"/>
        <v/>
      </c>
      <c r="X40" s="502"/>
      <c r="Y40" s="502" t="str">
        <f t="shared" si="11"/>
        <v/>
      </c>
      <c r="AA40" s="94" t="s">
        <v>996</v>
      </c>
      <c r="AB40" s="503"/>
      <c r="AC40" s="503"/>
      <c r="AD40" s="503"/>
      <c r="AE40" s="503"/>
      <c r="AF40" s="503"/>
      <c r="AG40" s="503"/>
      <c r="AH40" s="503"/>
      <c r="AI40" s="503"/>
      <c r="AJ40" s="503"/>
      <c r="AK40" s="503"/>
      <c r="AL40" s="503"/>
    </row>
    <row r="41" spans="1:38">
      <c r="A41" s="346" t="s">
        <v>1206</v>
      </c>
      <c r="B41" s="346" t="s">
        <v>1658</v>
      </c>
      <c r="C41" s="346" t="s">
        <v>1663</v>
      </c>
      <c r="D41" s="346" t="s">
        <v>2376</v>
      </c>
      <c r="G41" s="346" t="str">
        <f t="shared" si="5"/>
        <v>MEX D1      =     Santos Laguna  Vs  CDSyC Cruz Azul</v>
      </c>
      <c r="H41" s="347" t="str">
        <f t="shared" si="6"/>
        <v>1338477.htm</v>
      </c>
      <c r="T41" s="502" t="str">
        <f t="shared" si="7"/>
        <v/>
      </c>
      <c r="U41" s="502" t="str">
        <f t="shared" si="8"/>
        <v/>
      </c>
      <c r="V41" s="502" t="str">
        <f t="shared" si="9"/>
        <v/>
      </c>
      <c r="W41" s="502" t="str">
        <f t="shared" si="10"/>
        <v/>
      </c>
      <c r="X41" s="502"/>
      <c r="Y41" s="502" t="str">
        <f t="shared" si="11"/>
        <v/>
      </c>
      <c r="AA41" s="94" t="s">
        <v>1242</v>
      </c>
      <c r="AB41" s="503"/>
      <c r="AC41" s="503"/>
      <c r="AD41" s="503"/>
      <c r="AE41" s="503"/>
      <c r="AF41" s="503"/>
      <c r="AG41" s="503"/>
      <c r="AH41" s="503"/>
      <c r="AI41" s="503"/>
      <c r="AJ41" s="503"/>
      <c r="AK41" s="503"/>
      <c r="AL41" s="503"/>
    </row>
    <row r="42" spans="1:38">
      <c r="A42" s="346" t="s">
        <v>1200</v>
      </c>
      <c r="B42" s="346" t="s">
        <v>1668</v>
      </c>
      <c r="C42" s="346" t="s">
        <v>1673</v>
      </c>
      <c r="D42" s="346" t="s">
        <v>2377</v>
      </c>
      <c r="G42" s="346" t="str">
        <f t="shared" si="5"/>
        <v>COL D1      =     Atletico Nacional Medellin  Vs  Aguilas Doradas</v>
      </c>
      <c r="H42" s="347" t="str">
        <f t="shared" si="6"/>
        <v>1349577.htm</v>
      </c>
      <c r="T42" s="502" t="str">
        <f t="shared" si="7"/>
        <v/>
      </c>
      <c r="U42" s="502" t="str">
        <f t="shared" si="8"/>
        <v/>
      </c>
      <c r="V42" s="502" t="str">
        <f t="shared" si="9"/>
        <v/>
      </c>
      <c r="W42" s="502" t="str">
        <f t="shared" si="10"/>
        <v/>
      </c>
      <c r="X42" s="502"/>
      <c r="Y42" s="502" t="str">
        <f t="shared" si="11"/>
        <v/>
      </c>
      <c r="AA42" s="94" t="s">
        <v>989</v>
      </c>
      <c r="AB42" s="503"/>
      <c r="AC42" s="503"/>
      <c r="AD42" s="503"/>
      <c r="AE42" s="503"/>
      <c r="AF42" s="503"/>
      <c r="AG42" s="503"/>
      <c r="AH42" s="503"/>
      <c r="AI42" s="503"/>
      <c r="AJ42" s="503"/>
      <c r="AK42" s="503"/>
      <c r="AL42" s="503"/>
    </row>
    <row r="43" spans="1:38">
      <c r="A43" s="346" t="s">
        <v>1203</v>
      </c>
      <c r="B43" s="346" t="s">
        <v>1678</v>
      </c>
      <c r="C43" s="346" t="s">
        <v>1684</v>
      </c>
      <c r="D43" s="346" t="s">
        <v>2378</v>
      </c>
      <c r="G43" s="346" t="str">
        <f t="shared" si="5"/>
        <v>Aus VPL U21      =     FC Bulleen Lions U21  Vs  South Melbourne U21</v>
      </c>
      <c r="H43" s="347" t="str">
        <f t="shared" si="6"/>
        <v>1351122.htm</v>
      </c>
      <c r="T43" s="502" t="str">
        <f t="shared" si="7"/>
        <v/>
      </c>
      <c r="U43" s="502" t="str">
        <f t="shared" si="8"/>
        <v/>
      </c>
      <c r="V43" s="502" t="str">
        <f t="shared" si="9"/>
        <v/>
      </c>
      <c r="W43" s="502" t="str">
        <f t="shared" si="10"/>
        <v/>
      </c>
      <c r="X43" s="502"/>
      <c r="Y43" s="502" t="str">
        <f t="shared" si="11"/>
        <v/>
      </c>
      <c r="AA43" s="94" t="s">
        <v>1243</v>
      </c>
      <c r="AB43" s="503"/>
      <c r="AC43" s="503"/>
      <c r="AD43" s="503"/>
      <c r="AE43" s="503"/>
      <c r="AF43" s="503"/>
      <c r="AG43" s="503"/>
      <c r="AH43" s="503"/>
      <c r="AI43" s="503"/>
      <c r="AJ43" s="503"/>
      <c r="AK43" s="503"/>
      <c r="AL43" s="503"/>
    </row>
    <row r="44" spans="1:38">
      <c r="A44" s="346" t="s">
        <v>739</v>
      </c>
      <c r="B44" s="346" t="s">
        <v>1685</v>
      </c>
      <c r="C44" s="346" t="s">
        <v>1690</v>
      </c>
      <c r="D44" s="346" t="s">
        <v>2379</v>
      </c>
      <c r="G44" s="346" t="str">
        <f t="shared" si="5"/>
        <v>INT CF      =     Zenit Penza  Vs  KAMAZ Naberezhnye Chelny</v>
      </c>
      <c r="H44" s="347" t="str">
        <f t="shared" si="6"/>
        <v>1356823.htm</v>
      </c>
      <c r="T44" s="502" t="str">
        <f t="shared" si="7"/>
        <v/>
      </c>
      <c r="U44" s="502" t="str">
        <f t="shared" si="8"/>
        <v/>
      </c>
      <c r="V44" s="502" t="str">
        <f t="shared" si="9"/>
        <v/>
      </c>
      <c r="W44" s="502" t="str">
        <f t="shared" si="10"/>
        <v/>
      </c>
      <c r="X44" s="502"/>
      <c r="Y44" s="502" t="str">
        <f t="shared" si="11"/>
        <v/>
      </c>
      <c r="AA44" s="94" t="s">
        <v>1244</v>
      </c>
      <c r="AB44" s="503"/>
      <c r="AC44" s="503"/>
      <c r="AD44" s="503"/>
      <c r="AE44" s="503"/>
      <c r="AF44" s="503"/>
      <c r="AG44" s="503"/>
      <c r="AH44" s="503"/>
      <c r="AI44" s="503"/>
      <c r="AJ44" s="503"/>
      <c r="AK44" s="503"/>
      <c r="AL44" s="503"/>
    </row>
    <row r="45" spans="1:38">
      <c r="A45" s="346" t="s">
        <v>1691</v>
      </c>
      <c r="B45" s="346" t="s">
        <v>1692</v>
      </c>
      <c r="C45" s="346" t="s">
        <v>1697</v>
      </c>
      <c r="D45" s="346" t="s">
        <v>2380</v>
      </c>
      <c r="G45" s="346" t="str">
        <f t="shared" si="5"/>
        <v>IDN C      =     Sriwijaya FC  Vs  Barito Putera</v>
      </c>
      <c r="H45" s="347" t="str">
        <f t="shared" si="6"/>
        <v>1352340.htm</v>
      </c>
      <c r="T45" s="502" t="str">
        <f t="shared" si="7"/>
        <v/>
      </c>
      <c r="U45" s="502" t="str">
        <f t="shared" si="8"/>
        <v/>
      </c>
      <c r="V45" s="502" t="str">
        <f t="shared" si="9"/>
        <v/>
      </c>
      <c r="W45" s="502" t="str">
        <f t="shared" si="10"/>
        <v/>
      </c>
      <c r="X45" s="502"/>
      <c r="Y45" s="502" t="str">
        <f t="shared" si="11"/>
        <v/>
      </c>
      <c r="AA45" s="94" t="s">
        <v>1245</v>
      </c>
      <c r="AB45" s="503"/>
      <c r="AC45" s="503"/>
      <c r="AD45" s="503"/>
      <c r="AE45" s="503"/>
      <c r="AF45" s="503"/>
      <c r="AG45" s="503"/>
      <c r="AH45" s="503"/>
      <c r="AI45" s="503"/>
      <c r="AJ45" s="503"/>
      <c r="AK45" s="503"/>
      <c r="AL45" s="503"/>
    </row>
    <row r="46" spans="1:38">
      <c r="A46" s="346" t="s">
        <v>1699</v>
      </c>
      <c r="B46" s="346" t="s">
        <v>1700</v>
      </c>
      <c r="C46" s="346" t="s">
        <v>1704</v>
      </c>
      <c r="D46" s="346" t="s">
        <v>2381</v>
      </c>
      <c r="G46" s="346" t="str">
        <f t="shared" si="5"/>
        <v>AUS D1      =     Newcastle Jets  Vs  Melbourne Victory</v>
      </c>
      <c r="H46" s="347" t="str">
        <f t="shared" si="6"/>
        <v>1251557.htm</v>
      </c>
      <c r="T46" s="502" t="str">
        <f t="shared" si="7"/>
        <v/>
      </c>
      <c r="U46" s="502" t="str">
        <f t="shared" si="8"/>
        <v/>
      </c>
      <c r="V46" s="502" t="str">
        <f t="shared" si="9"/>
        <v/>
      </c>
      <c r="W46" s="502" t="str">
        <f t="shared" si="10"/>
        <v/>
      </c>
      <c r="X46" s="502"/>
      <c r="Y46" s="502" t="str">
        <f t="shared" si="11"/>
        <v/>
      </c>
      <c r="AA46" s="94" t="s">
        <v>993</v>
      </c>
      <c r="AB46" s="503"/>
      <c r="AC46" s="503"/>
      <c r="AD46" s="503"/>
      <c r="AE46" s="503"/>
      <c r="AF46" s="503"/>
      <c r="AG46" s="503"/>
      <c r="AH46" s="503"/>
      <c r="AI46" s="503"/>
      <c r="AJ46" s="503"/>
      <c r="AK46" s="503"/>
      <c r="AL46" s="503"/>
    </row>
    <row r="47" spans="1:38">
      <c r="A47" s="346" t="s">
        <v>1710</v>
      </c>
      <c r="B47" s="346" t="s">
        <v>1711</v>
      </c>
      <c r="C47" s="346" t="s">
        <v>1715</v>
      </c>
      <c r="D47" s="346" t="s">
        <v>2382</v>
      </c>
      <c r="G47" s="346" t="str">
        <f t="shared" si="5"/>
        <v>SLL      =     SL Army SC  Vs  New Young's SC</v>
      </c>
      <c r="H47" s="347" t="str">
        <f t="shared" si="6"/>
        <v>1356815.htm</v>
      </c>
      <c r="T47" s="502" t="str">
        <f t="shared" si="7"/>
        <v/>
      </c>
      <c r="U47" s="502" t="str">
        <f t="shared" si="8"/>
        <v/>
      </c>
      <c r="V47" s="502" t="str">
        <f t="shared" si="9"/>
        <v/>
      </c>
      <c r="W47" s="502" t="str">
        <f t="shared" si="10"/>
        <v/>
      </c>
      <c r="X47" s="502"/>
      <c r="Y47" s="502" t="str">
        <f t="shared" si="11"/>
        <v/>
      </c>
      <c r="AA47" s="94" t="s">
        <v>1246</v>
      </c>
      <c r="AB47" s="503"/>
      <c r="AC47" s="503"/>
      <c r="AD47" s="503"/>
      <c r="AE47" s="503"/>
      <c r="AF47" s="503"/>
      <c r="AG47" s="503"/>
      <c r="AH47" s="503"/>
      <c r="AI47" s="503"/>
      <c r="AJ47" s="503"/>
      <c r="AK47" s="503"/>
      <c r="AL47" s="503"/>
    </row>
    <row r="48" spans="1:38">
      <c r="A48" s="346" t="s">
        <v>1716</v>
      </c>
      <c r="B48" s="346" t="s">
        <v>1717</v>
      </c>
      <c r="C48" s="346" t="s">
        <v>1720</v>
      </c>
      <c r="D48" s="346" t="s">
        <v>2383</v>
      </c>
      <c r="G48" s="346" t="str">
        <f t="shared" si="5"/>
        <v>AUS VPL      =     FC Bulleen Lions  Vs  South Melbourne</v>
      </c>
      <c r="H48" s="347" t="str">
        <f t="shared" si="6"/>
        <v>1345096.htm</v>
      </c>
      <c r="T48" s="502" t="str">
        <f t="shared" si="7"/>
        <v/>
      </c>
      <c r="U48" s="502" t="str">
        <f t="shared" si="8"/>
        <v/>
      </c>
      <c r="V48" s="502" t="str">
        <f t="shared" si="9"/>
        <v/>
      </c>
      <c r="W48" s="502" t="str">
        <f t="shared" si="10"/>
        <v/>
      </c>
      <c r="X48" s="502"/>
      <c r="Y48" s="502" t="str">
        <f t="shared" si="11"/>
        <v/>
      </c>
      <c r="AA48" s="94" t="s">
        <v>994</v>
      </c>
      <c r="AB48" s="503"/>
      <c r="AC48" s="503"/>
      <c r="AD48" s="503"/>
      <c r="AE48" s="503"/>
      <c r="AF48" s="503"/>
      <c r="AG48" s="503"/>
      <c r="AH48" s="503"/>
      <c r="AI48" s="503"/>
      <c r="AJ48" s="503"/>
      <c r="AK48" s="503"/>
      <c r="AL48" s="503"/>
    </row>
    <row r="49" spans="1:38">
      <c r="A49" s="346" t="s">
        <v>1726</v>
      </c>
      <c r="B49" s="346" t="s">
        <v>1727</v>
      </c>
      <c r="C49" s="346" t="s">
        <v>1731</v>
      </c>
      <c r="D49" s="346" t="s">
        <v>2384</v>
      </c>
      <c r="G49" s="346" t="str">
        <f t="shared" si="5"/>
        <v>LAT VWC      =     Metta/LU Riga  Vs  Kazlu Ruda</v>
      </c>
      <c r="H49" s="347" t="str">
        <f t="shared" si="6"/>
        <v>1343400.htm</v>
      </c>
      <c r="T49" s="502" t="str">
        <f t="shared" si="7"/>
        <v/>
      </c>
      <c r="U49" s="502" t="str">
        <f t="shared" si="8"/>
        <v/>
      </c>
      <c r="V49" s="502" t="str">
        <f t="shared" si="9"/>
        <v/>
      </c>
      <c r="W49" s="502" t="str">
        <f t="shared" si="10"/>
        <v/>
      </c>
      <c r="X49" s="502"/>
      <c r="Y49" s="502" t="str">
        <f t="shared" si="11"/>
        <v/>
      </c>
      <c r="AA49" s="94" t="s">
        <v>1247</v>
      </c>
      <c r="AB49" s="503"/>
      <c r="AC49" s="503"/>
      <c r="AD49" s="503"/>
      <c r="AE49" s="503"/>
      <c r="AF49" s="503"/>
      <c r="AG49" s="503"/>
      <c r="AH49" s="503"/>
      <c r="AI49" s="503"/>
      <c r="AJ49" s="503"/>
      <c r="AK49" s="503"/>
      <c r="AL49" s="503"/>
    </row>
    <row r="50" spans="1:38">
      <c r="A50" s="346" t="s">
        <v>739</v>
      </c>
      <c r="B50" s="346" t="s">
        <v>1735</v>
      </c>
      <c r="C50" s="346" t="s">
        <v>1739</v>
      </c>
      <c r="D50" s="346" t="s">
        <v>2385</v>
      </c>
      <c r="G50" s="346" t="str">
        <f t="shared" si="5"/>
        <v>INT CF      =     Rubin Kazan  Vs  Spartak Moscow</v>
      </c>
      <c r="H50" s="347" t="str">
        <f t="shared" si="6"/>
        <v>1356824.htm</v>
      </c>
      <c r="T50" s="502" t="str">
        <f t="shared" si="7"/>
        <v/>
      </c>
      <c r="U50" s="502" t="str">
        <f t="shared" si="8"/>
        <v/>
      </c>
      <c r="V50" s="502" t="str">
        <f t="shared" si="9"/>
        <v/>
      </c>
      <c r="W50" s="502" t="str">
        <f t="shared" si="10"/>
        <v/>
      </c>
      <c r="X50" s="502"/>
      <c r="Y50" s="502" t="str">
        <f t="shared" si="11"/>
        <v/>
      </c>
      <c r="AA50" s="94" t="s">
        <v>1248</v>
      </c>
      <c r="AB50" s="503"/>
      <c r="AC50" s="503"/>
      <c r="AD50" s="503"/>
      <c r="AE50" s="503"/>
      <c r="AF50" s="503"/>
      <c r="AG50" s="503"/>
      <c r="AH50" s="503"/>
      <c r="AI50" s="503"/>
      <c r="AJ50" s="503"/>
      <c r="AK50" s="503"/>
      <c r="AL50" s="503"/>
    </row>
    <row r="51" spans="1:38">
      <c r="A51" s="346" t="s">
        <v>1740</v>
      </c>
      <c r="B51" s="346" t="s">
        <v>1741</v>
      </c>
      <c r="C51" s="346" t="s">
        <v>1747</v>
      </c>
      <c r="D51" s="346" t="s">
        <v>2386</v>
      </c>
      <c r="G51" s="346" t="str">
        <f t="shared" si="5"/>
        <v>IRN D1      =     Khouneh Be Khouneh  Vs  Foolad Yazd FC</v>
      </c>
      <c r="H51" s="347" t="str">
        <f t="shared" si="6"/>
        <v>1342351.htm</v>
      </c>
      <c r="T51" s="502" t="str">
        <f t="shared" si="7"/>
        <v/>
      </c>
      <c r="U51" s="502" t="str">
        <f t="shared" si="8"/>
        <v/>
      </c>
      <c r="V51" s="502" t="str">
        <f t="shared" si="9"/>
        <v/>
      </c>
      <c r="W51" s="502" t="str">
        <f t="shared" si="10"/>
        <v/>
      </c>
      <c r="X51" s="502"/>
      <c r="Y51" s="502" t="str">
        <f t="shared" si="11"/>
        <v/>
      </c>
      <c r="AA51" s="94" t="s">
        <v>1249</v>
      </c>
      <c r="AB51" s="503"/>
      <c r="AC51" s="503"/>
      <c r="AD51" s="503"/>
      <c r="AE51" s="503"/>
      <c r="AF51" s="503"/>
      <c r="AG51" s="503"/>
      <c r="AH51" s="503"/>
      <c r="AI51" s="503"/>
      <c r="AJ51" s="503"/>
      <c r="AK51" s="503"/>
      <c r="AL51" s="503"/>
    </row>
    <row r="52" spans="1:38">
      <c r="A52" s="346" t="s">
        <v>1740</v>
      </c>
      <c r="B52" s="346" t="s">
        <v>1753</v>
      </c>
      <c r="C52" s="346" t="s">
        <v>1758</v>
      </c>
      <c r="D52" s="346" t="s">
        <v>2387</v>
      </c>
      <c r="G52" s="346" t="str">
        <f t="shared" si="5"/>
        <v>IRN D1      =     Kheybar Khorramabad  Vs  Nassaji Mazandaran</v>
      </c>
      <c r="H52" s="347" t="str">
        <f t="shared" si="6"/>
        <v>1342352.htm</v>
      </c>
      <c r="T52" s="502" t="str">
        <f t="shared" si="7"/>
        <v/>
      </c>
      <c r="U52" s="502" t="str">
        <f t="shared" si="8"/>
        <v/>
      </c>
      <c r="V52" s="502" t="str">
        <f t="shared" si="9"/>
        <v/>
      </c>
      <c r="W52" s="502" t="str">
        <f t="shared" si="10"/>
        <v/>
      </c>
      <c r="X52" s="502"/>
      <c r="Y52" s="502" t="str">
        <f t="shared" si="11"/>
        <v/>
      </c>
      <c r="AA52" s="94" t="s">
        <v>995</v>
      </c>
      <c r="AB52" s="503"/>
      <c r="AC52" s="503"/>
      <c r="AD52" s="503"/>
      <c r="AE52" s="503"/>
      <c r="AF52" s="503"/>
      <c r="AG52" s="503"/>
      <c r="AH52" s="503"/>
      <c r="AI52" s="503"/>
      <c r="AJ52" s="503"/>
      <c r="AK52" s="503"/>
      <c r="AL52" s="503"/>
    </row>
    <row r="53" spans="1:38" ht="13.5" customHeight="1">
      <c r="A53" s="346" t="s">
        <v>1740</v>
      </c>
      <c r="B53" s="346" t="s">
        <v>1760</v>
      </c>
      <c r="C53" s="346" t="s">
        <v>1765</v>
      </c>
      <c r="D53" s="346" t="s">
        <v>2388</v>
      </c>
      <c r="G53" s="346" t="str">
        <f t="shared" si="5"/>
        <v>IRN D1      =     Malavan  Vs  Gol Gohar FC</v>
      </c>
      <c r="H53" s="347" t="str">
        <f t="shared" si="6"/>
        <v>1342354.htm</v>
      </c>
      <c r="T53" s="502" t="str">
        <f t="shared" si="7"/>
        <v/>
      </c>
      <c r="U53" s="502" t="str">
        <f t="shared" si="8"/>
        <v/>
      </c>
      <c r="V53" s="502" t="str">
        <f t="shared" si="9"/>
        <v/>
      </c>
      <c r="W53" s="502" t="str">
        <f t="shared" si="10"/>
        <v/>
      </c>
      <c r="X53" s="502"/>
      <c r="Y53" s="502" t="str">
        <f t="shared" si="11"/>
        <v/>
      </c>
      <c r="AA53" s="94" t="s">
        <v>1250</v>
      </c>
      <c r="AB53" s="503"/>
      <c r="AC53" s="503"/>
      <c r="AD53" s="503"/>
      <c r="AE53" s="503"/>
      <c r="AF53" s="503"/>
      <c r="AG53" s="503"/>
      <c r="AH53" s="503"/>
      <c r="AI53" s="503"/>
      <c r="AJ53" s="503"/>
      <c r="AK53" s="503"/>
      <c r="AL53" s="503"/>
    </row>
    <row r="54" spans="1:38">
      <c r="A54" s="346" t="s">
        <v>1740</v>
      </c>
      <c r="B54" s="346" t="s">
        <v>1766</v>
      </c>
      <c r="C54" s="346" t="s">
        <v>1772</v>
      </c>
      <c r="D54" s="346" t="s">
        <v>2389</v>
      </c>
      <c r="G54" s="346" t="str">
        <f t="shared" si="5"/>
        <v>IRN D1      =     Baderan Tehran FC  Vs  Oxin Alborz</v>
      </c>
      <c r="H54" s="347" t="str">
        <f t="shared" si="6"/>
        <v>1342356.htm</v>
      </c>
      <c r="T54" s="502" t="str">
        <f t="shared" si="7"/>
        <v/>
      </c>
      <c r="U54" s="502" t="str">
        <f t="shared" si="8"/>
        <v/>
      </c>
      <c r="V54" s="502" t="str">
        <f t="shared" si="9"/>
        <v/>
      </c>
      <c r="W54" s="502" t="str">
        <f t="shared" si="10"/>
        <v/>
      </c>
      <c r="X54" s="502"/>
      <c r="Y54" s="502" t="str">
        <f t="shared" si="11"/>
        <v/>
      </c>
      <c r="AA54" s="94" t="s">
        <v>1251</v>
      </c>
      <c r="AB54" s="503"/>
      <c r="AC54" s="503"/>
      <c r="AD54" s="503"/>
      <c r="AE54" s="503"/>
      <c r="AF54" s="503"/>
      <c r="AG54" s="503"/>
      <c r="AH54" s="503"/>
      <c r="AI54" s="503"/>
      <c r="AJ54" s="503"/>
      <c r="AK54" s="503"/>
      <c r="AL54" s="503"/>
    </row>
    <row r="55" spans="1:38">
      <c r="A55" s="346" t="s">
        <v>1773</v>
      </c>
      <c r="B55" s="346" t="s">
        <v>1774</v>
      </c>
      <c r="C55" s="346" t="s">
        <v>1778</v>
      </c>
      <c r="D55" s="346" t="s">
        <v>2390</v>
      </c>
      <c r="G55" s="346" t="str">
        <f t="shared" si="5"/>
        <v>AZE D1      =     AZAL PFC Baku  Vs  FK Inter Baku</v>
      </c>
      <c r="H55" s="347" t="str">
        <f t="shared" si="6"/>
        <v>1314261.htm</v>
      </c>
      <c r="T55" s="502" t="str">
        <f t="shared" si="7"/>
        <v/>
      </c>
      <c r="U55" s="502" t="str">
        <f t="shared" si="8"/>
        <v/>
      </c>
      <c r="V55" s="502" t="str">
        <f t="shared" si="9"/>
        <v/>
      </c>
      <c r="W55" s="502" t="str">
        <f t="shared" si="10"/>
        <v/>
      </c>
      <c r="X55" s="502"/>
      <c r="Y55" s="502" t="str">
        <f t="shared" si="11"/>
        <v/>
      </c>
      <c r="AA55" s="94" t="s">
        <v>998</v>
      </c>
      <c r="AB55" s="503"/>
      <c r="AC55" s="503"/>
      <c r="AD55" s="503"/>
      <c r="AE55" s="503"/>
      <c r="AF55" s="503"/>
      <c r="AG55" s="503"/>
      <c r="AH55" s="503"/>
      <c r="AI55" s="503"/>
      <c r="AJ55" s="503"/>
      <c r="AK55" s="503"/>
      <c r="AL55" s="503"/>
    </row>
    <row r="56" spans="1:38">
      <c r="A56" s="346" t="s">
        <v>1740</v>
      </c>
      <c r="B56" s="346" t="s">
        <v>1783</v>
      </c>
      <c r="C56" s="346" t="s">
        <v>1785</v>
      </c>
      <c r="D56" s="346" t="s">
        <v>2391</v>
      </c>
      <c r="G56" s="346" t="str">
        <f t="shared" si="5"/>
        <v>IRN D1      =     Esteghlal Ahvaz  Vs  Rah Ahan</v>
      </c>
      <c r="H56" s="347" t="str">
        <f t="shared" si="6"/>
        <v>1342353.htm</v>
      </c>
      <c r="T56" s="502" t="str">
        <f t="shared" si="7"/>
        <v/>
      </c>
      <c r="U56" s="502" t="str">
        <f t="shared" si="8"/>
        <v/>
      </c>
      <c r="V56" s="502" t="str">
        <f t="shared" si="9"/>
        <v/>
      </c>
      <c r="W56" s="502" t="str">
        <f t="shared" si="10"/>
        <v/>
      </c>
      <c r="X56" s="502"/>
      <c r="Y56" s="502" t="str">
        <f t="shared" si="11"/>
        <v/>
      </c>
      <c r="AA56" s="94" t="s">
        <v>997</v>
      </c>
      <c r="AB56" s="503"/>
      <c r="AC56" s="503"/>
      <c r="AD56" s="503"/>
      <c r="AE56" s="503"/>
      <c r="AF56" s="503"/>
      <c r="AG56" s="503"/>
      <c r="AH56" s="503"/>
      <c r="AI56" s="503"/>
      <c r="AJ56" s="503"/>
      <c r="AK56" s="503"/>
      <c r="AL56" s="503"/>
    </row>
    <row r="57" spans="1:38" ht="13.5" customHeight="1">
      <c r="A57" s="346" t="s">
        <v>1726</v>
      </c>
      <c r="B57" s="346" t="s">
        <v>1786</v>
      </c>
      <c r="C57" s="346" t="s">
        <v>1005</v>
      </c>
      <c r="D57" s="346" t="s">
        <v>2392</v>
      </c>
      <c r="G57" s="346" t="str">
        <f t="shared" si="5"/>
        <v>LAT VWC      =     Caramba/Dinamo Riga  Vs  Nomme JK Kalju</v>
      </c>
      <c r="H57" s="347" t="str">
        <f t="shared" si="6"/>
        <v>1343401.htm</v>
      </c>
      <c r="T57" s="502" t="str">
        <f t="shared" si="7"/>
        <v/>
      </c>
      <c r="U57" s="502" t="str">
        <f t="shared" si="8"/>
        <v/>
      </c>
      <c r="V57" s="502" t="str">
        <f t="shared" si="9"/>
        <v/>
      </c>
      <c r="W57" s="502" t="str">
        <f t="shared" si="10"/>
        <v/>
      </c>
      <c r="X57" s="502"/>
      <c r="Y57" s="502" t="str">
        <f t="shared" si="11"/>
        <v/>
      </c>
      <c r="AA57" s="94" t="s">
        <v>735</v>
      </c>
      <c r="AB57" s="503"/>
      <c r="AC57" s="503"/>
      <c r="AD57" s="503"/>
      <c r="AE57" s="503"/>
      <c r="AF57" s="503"/>
      <c r="AG57" s="503"/>
      <c r="AH57" s="503"/>
      <c r="AI57" s="503"/>
      <c r="AJ57" s="503"/>
      <c r="AK57" s="503"/>
      <c r="AL57" s="503"/>
    </row>
    <row r="58" spans="1:38" ht="13.5" customHeight="1">
      <c r="A58" s="346" t="s">
        <v>1691</v>
      </c>
      <c r="B58" s="346" t="s">
        <v>1793</v>
      </c>
      <c r="C58" s="346" t="s">
        <v>1797</v>
      </c>
      <c r="D58" s="346" t="s">
        <v>2393</v>
      </c>
      <c r="G58" s="346" t="str">
        <f t="shared" si="5"/>
        <v>IDN C      =     Bali United  Vs  Pusamania Borneo FC</v>
      </c>
      <c r="H58" s="347" t="str">
        <f t="shared" si="6"/>
        <v>1352341.htm</v>
      </c>
      <c r="T58" s="502" t="str">
        <f t="shared" si="7"/>
        <v/>
      </c>
      <c r="U58" s="502" t="str">
        <f t="shared" si="8"/>
        <v/>
      </c>
      <c r="V58" s="502" t="str">
        <f t="shared" si="9"/>
        <v/>
      </c>
      <c r="W58" s="502" t="str">
        <f t="shared" si="10"/>
        <v/>
      </c>
      <c r="X58" s="502"/>
      <c r="Y58" s="502" t="str">
        <f t="shared" si="11"/>
        <v/>
      </c>
      <c r="AA58" s="94" t="s">
        <v>1252</v>
      </c>
      <c r="AB58" s="503"/>
      <c r="AC58" s="503"/>
      <c r="AD58" s="503"/>
      <c r="AE58" s="503"/>
      <c r="AF58" s="503"/>
      <c r="AG58" s="503"/>
      <c r="AH58" s="503"/>
      <c r="AI58" s="503"/>
      <c r="AJ58" s="503"/>
      <c r="AK58" s="503"/>
      <c r="AL58" s="503"/>
    </row>
    <row r="59" spans="1:38" ht="13.5" customHeight="1">
      <c r="A59" s="346" t="s">
        <v>1726</v>
      </c>
      <c r="B59" s="346" t="s">
        <v>1799</v>
      </c>
      <c r="C59" s="346" t="s">
        <v>1806</v>
      </c>
      <c r="D59" s="346" t="s">
        <v>2394</v>
      </c>
      <c r="G59" s="346" t="str">
        <f t="shared" si="5"/>
        <v>LAT VWC      =     Rigas Futbola skola  Vs  BFC Daugavpils</v>
      </c>
      <c r="H59" s="347" t="str">
        <f t="shared" si="6"/>
        <v>1343402.htm</v>
      </c>
      <c r="T59" s="502" t="str">
        <f t="shared" si="7"/>
        <v/>
      </c>
      <c r="U59" s="502" t="str">
        <f t="shared" si="8"/>
        <v/>
      </c>
      <c r="V59" s="502" t="str">
        <f t="shared" si="9"/>
        <v/>
      </c>
      <c r="W59" s="502" t="str">
        <f t="shared" si="10"/>
        <v/>
      </c>
      <c r="X59" s="502"/>
      <c r="Y59" s="502" t="str">
        <f t="shared" si="11"/>
        <v/>
      </c>
      <c r="AA59" s="94" t="s">
        <v>1253</v>
      </c>
      <c r="AB59" s="503"/>
      <c r="AC59" s="503"/>
      <c r="AD59" s="503"/>
      <c r="AE59" s="503"/>
      <c r="AF59" s="503"/>
      <c r="AG59" s="503"/>
      <c r="AH59" s="503"/>
      <c r="AI59" s="503"/>
      <c r="AJ59" s="503"/>
      <c r="AK59" s="503"/>
      <c r="AL59" s="503"/>
    </row>
    <row r="60" spans="1:38" ht="13.5" customHeight="1">
      <c r="A60" s="346" t="s">
        <v>1812</v>
      </c>
      <c r="B60" s="346" t="s">
        <v>1813</v>
      </c>
      <c r="C60" s="346" t="s">
        <v>1819</v>
      </c>
      <c r="D60" s="346" t="s">
        <v>2395</v>
      </c>
      <c r="G60" s="346" t="str">
        <f t="shared" si="5"/>
        <v>EGY D1      =     Tanta  Vs  Misr Elmaqasah</v>
      </c>
      <c r="H60" s="347" t="str">
        <f t="shared" si="6"/>
        <v>1336184.htm</v>
      </c>
      <c r="T60" s="502" t="str">
        <f t="shared" si="7"/>
        <v/>
      </c>
      <c r="U60" s="502" t="str">
        <f t="shared" si="8"/>
        <v/>
      </c>
      <c r="V60" s="502" t="str">
        <f t="shared" si="9"/>
        <v/>
      </c>
      <c r="W60" s="502" t="str">
        <f t="shared" si="10"/>
        <v/>
      </c>
      <c r="X60" s="502"/>
      <c r="Y60" s="502" t="str">
        <f t="shared" si="11"/>
        <v/>
      </c>
      <c r="AA60" s="94" t="s">
        <v>1254</v>
      </c>
      <c r="AB60" s="503"/>
      <c r="AC60" s="503"/>
      <c r="AD60" s="503"/>
      <c r="AE60" s="503"/>
      <c r="AF60" s="503"/>
      <c r="AG60" s="503"/>
      <c r="AH60" s="503"/>
      <c r="AI60" s="503"/>
      <c r="AJ60" s="503"/>
      <c r="AK60" s="503"/>
      <c r="AL60" s="503"/>
    </row>
    <row r="61" spans="1:38" ht="13.5" customHeight="1">
      <c r="A61" s="346" t="s">
        <v>1824</v>
      </c>
      <c r="B61" s="346" t="s">
        <v>1825</v>
      </c>
      <c r="C61" s="346" t="s">
        <v>1828</v>
      </c>
      <c r="D61" s="346" t="s">
        <v>2396</v>
      </c>
      <c r="G61" s="346" t="str">
        <f t="shared" si="5"/>
        <v>GER Reg      =     Koln (Youth)  Vs  Bonner</v>
      </c>
      <c r="H61" s="347" t="str">
        <f t="shared" si="6"/>
        <v>1265736.htm</v>
      </c>
      <c r="T61" s="502" t="str">
        <f t="shared" si="7"/>
        <v/>
      </c>
      <c r="U61" s="502" t="str">
        <f t="shared" si="8"/>
        <v/>
      </c>
      <c r="V61" s="502" t="str">
        <f t="shared" si="9"/>
        <v/>
      </c>
      <c r="W61" s="502" t="str">
        <f t="shared" si="10"/>
        <v/>
      </c>
      <c r="X61" s="502"/>
      <c r="Y61" s="502" t="str">
        <f t="shared" si="11"/>
        <v/>
      </c>
      <c r="AA61" s="94" t="s">
        <v>1255</v>
      </c>
      <c r="AB61" s="503"/>
      <c r="AC61" s="503"/>
      <c r="AD61" s="503"/>
      <c r="AE61" s="503"/>
      <c r="AF61" s="503"/>
      <c r="AG61" s="503"/>
      <c r="AH61" s="503"/>
      <c r="AI61" s="503"/>
      <c r="AJ61" s="503"/>
      <c r="AK61" s="503"/>
      <c r="AL61" s="503"/>
    </row>
    <row r="62" spans="1:38" ht="13.5" customHeight="1">
      <c r="A62" s="346" t="s">
        <v>1832</v>
      </c>
      <c r="B62" s="346" t="s">
        <v>1833</v>
      </c>
      <c r="C62" s="346" t="s">
        <v>1837</v>
      </c>
      <c r="D62" s="346" t="s">
        <v>2397</v>
      </c>
      <c r="G62" s="346" t="str">
        <f t="shared" si="5"/>
        <v>ENG U23LC      =     Newcastle U23  Vs  Bristol City U23</v>
      </c>
      <c r="H62" s="347" t="str">
        <f t="shared" si="6"/>
        <v>1319786.htm</v>
      </c>
      <c r="T62" s="502" t="str">
        <f t="shared" si="7"/>
        <v/>
      </c>
      <c r="U62" s="502" t="str">
        <f t="shared" si="8"/>
        <v/>
      </c>
      <c r="V62" s="502" t="str">
        <f t="shared" si="9"/>
        <v/>
      </c>
      <c r="W62" s="502" t="str">
        <f t="shared" si="10"/>
        <v/>
      </c>
      <c r="X62" s="502"/>
      <c r="Y62" s="502" t="str">
        <f t="shared" si="11"/>
        <v/>
      </c>
      <c r="AA62" s="94" t="s">
        <v>1256</v>
      </c>
      <c r="AB62" s="503"/>
      <c r="AC62" s="503"/>
      <c r="AD62" s="503"/>
      <c r="AE62" s="503"/>
      <c r="AF62" s="503"/>
      <c r="AG62" s="503"/>
      <c r="AH62" s="503"/>
      <c r="AI62" s="503"/>
      <c r="AJ62" s="503"/>
      <c r="AK62" s="503"/>
      <c r="AL62" s="503"/>
    </row>
    <row r="63" spans="1:38">
      <c r="A63" s="346" t="s">
        <v>1832</v>
      </c>
      <c r="B63" s="346" t="s">
        <v>1842</v>
      </c>
      <c r="C63" s="346" t="s">
        <v>1847</v>
      </c>
      <c r="D63" s="346" t="s">
        <v>2398</v>
      </c>
      <c r="G63" s="346" t="str">
        <f t="shared" si="5"/>
        <v>ENG U23LC      =     Charlton U23  Vs  Middlesbrough U23</v>
      </c>
      <c r="H63" s="347" t="str">
        <f t="shared" si="6"/>
        <v>1319843.htm</v>
      </c>
      <c r="T63" s="502" t="str">
        <f t="shared" si="7"/>
        <v/>
      </c>
      <c r="U63" s="502" t="str">
        <f t="shared" si="8"/>
        <v/>
      </c>
      <c r="V63" s="502" t="str">
        <f t="shared" si="9"/>
        <v/>
      </c>
      <c r="W63" s="502" t="str">
        <f t="shared" si="10"/>
        <v/>
      </c>
      <c r="X63" s="502"/>
      <c r="Y63" s="502" t="str">
        <f t="shared" si="11"/>
        <v/>
      </c>
      <c r="AA63" s="94" t="s">
        <v>1257</v>
      </c>
      <c r="AB63" s="503"/>
      <c r="AC63" s="503"/>
      <c r="AD63" s="503"/>
      <c r="AE63" s="503"/>
      <c r="AF63" s="503"/>
      <c r="AG63" s="503"/>
      <c r="AH63" s="503"/>
      <c r="AI63" s="503"/>
      <c r="AJ63" s="503"/>
      <c r="AK63" s="503"/>
      <c r="AL63" s="503"/>
    </row>
    <row r="64" spans="1:38" ht="13.5" customHeight="1">
      <c r="A64" s="346" t="s">
        <v>1773</v>
      </c>
      <c r="B64" s="346" t="s">
        <v>1853</v>
      </c>
      <c r="C64" s="346" t="s">
        <v>1855</v>
      </c>
      <c r="D64" s="346" t="s">
        <v>2399</v>
      </c>
      <c r="G64" s="346" t="str">
        <f t="shared" si="5"/>
        <v>AZE D1      =     FC Neftci Baku  Vs  Standard Sumqayit</v>
      </c>
      <c r="H64" s="347" t="str">
        <f t="shared" si="6"/>
        <v>1314260.htm</v>
      </c>
      <c r="T64" s="502" t="str">
        <f t="shared" si="7"/>
        <v/>
      </c>
      <c r="U64" s="502" t="str">
        <f t="shared" si="8"/>
        <v/>
      </c>
      <c r="V64" s="502" t="str">
        <f t="shared" si="9"/>
        <v/>
      </c>
      <c r="W64" s="502" t="str">
        <f t="shared" si="10"/>
        <v/>
      </c>
      <c r="X64" s="502"/>
      <c r="Y64" s="502" t="str">
        <f t="shared" si="11"/>
        <v/>
      </c>
      <c r="AA64" s="94" t="s">
        <v>1258</v>
      </c>
      <c r="AB64" s="503"/>
      <c r="AC64" s="503"/>
      <c r="AD64" s="503"/>
      <c r="AE64" s="503"/>
      <c r="AF64" s="503"/>
      <c r="AG64" s="503"/>
      <c r="AH64" s="503"/>
      <c r="AI64" s="503"/>
      <c r="AJ64" s="503"/>
      <c r="AK64" s="503"/>
      <c r="AL64" s="503"/>
    </row>
    <row r="65" spans="1:38" ht="13.5" customHeight="1">
      <c r="A65" s="346" t="s">
        <v>1860</v>
      </c>
      <c r="B65" s="346" t="s">
        <v>1861</v>
      </c>
      <c r="C65" s="346" t="s">
        <v>1864</v>
      </c>
      <c r="D65" s="346" t="s">
        <v>2400</v>
      </c>
      <c r="G65" s="346" t="str">
        <f t="shared" si="5"/>
        <v>OMA Cup      =     Al-Khaboora  Vs  Dhufar</v>
      </c>
      <c r="H65" s="347" t="str">
        <f t="shared" si="6"/>
        <v>1355677.htm</v>
      </c>
      <c r="T65" s="502" t="str">
        <f t="shared" si="7"/>
        <v/>
      </c>
      <c r="U65" s="502" t="str">
        <f t="shared" si="8"/>
        <v/>
      </c>
      <c r="V65" s="502" t="str">
        <f t="shared" si="9"/>
        <v/>
      </c>
      <c r="W65" s="502" t="str">
        <f t="shared" si="10"/>
        <v/>
      </c>
      <c r="X65" s="502"/>
      <c r="Y65" s="502" t="str">
        <f t="shared" si="11"/>
        <v/>
      </c>
      <c r="AA65" s="94" t="s">
        <v>1259</v>
      </c>
      <c r="AB65" s="503"/>
      <c r="AC65" s="503"/>
      <c r="AD65" s="503"/>
      <c r="AE65" s="503"/>
      <c r="AF65" s="503"/>
      <c r="AG65" s="503"/>
      <c r="AH65" s="503"/>
      <c r="AI65" s="503"/>
      <c r="AJ65" s="503"/>
      <c r="AK65" s="503"/>
      <c r="AL65" s="503"/>
    </row>
    <row r="66" spans="1:38" ht="13.5" customHeight="1">
      <c r="A66" s="346" t="s">
        <v>1866</v>
      </c>
      <c r="B66" s="346" t="s">
        <v>1867</v>
      </c>
      <c r="C66" s="346" t="s">
        <v>1868</v>
      </c>
      <c r="D66" s="346" t="s">
        <v>2401</v>
      </c>
      <c r="G66" s="346" t="str">
        <f t="shared" si="5"/>
        <v>SCO U20      =     Dundee U20  Vs  Dunfermline Athletic U20</v>
      </c>
      <c r="H66" s="347" t="str">
        <f t="shared" si="6"/>
        <v>1303234.htm</v>
      </c>
      <c r="T66" s="502" t="str">
        <f t="shared" si="7"/>
        <v/>
      </c>
      <c r="U66" s="502" t="str">
        <f t="shared" si="8"/>
        <v/>
      </c>
      <c r="V66" s="502" t="str">
        <f t="shared" si="9"/>
        <v/>
      </c>
      <c r="W66" s="502" t="str">
        <f t="shared" si="10"/>
        <v/>
      </c>
      <c r="X66" s="502"/>
      <c r="Y66" s="502" t="str">
        <f t="shared" si="11"/>
        <v/>
      </c>
      <c r="AA66" s="94" t="s">
        <v>1260</v>
      </c>
      <c r="AB66" s="503"/>
      <c r="AC66" s="503"/>
      <c r="AD66" s="503"/>
      <c r="AE66" s="503"/>
      <c r="AF66" s="503"/>
      <c r="AG66" s="503"/>
      <c r="AH66" s="503"/>
      <c r="AI66" s="503"/>
      <c r="AJ66" s="503"/>
      <c r="AK66" s="503"/>
      <c r="AL66" s="503"/>
    </row>
    <row r="67" spans="1:38" ht="13.5" customHeight="1">
      <c r="A67" s="346" t="s">
        <v>1832</v>
      </c>
      <c r="B67" s="346" t="s">
        <v>1873</v>
      </c>
      <c r="C67" s="346" t="s">
        <v>1876</v>
      </c>
      <c r="D67" s="346" t="s">
        <v>2402</v>
      </c>
      <c r="G67" s="346" t="str">
        <f t="shared" ref="G67:G130" si="12">IF(D67="","",A67&amp;" "&amp;"     =    "&amp;" "&amp;B67&amp;"  Vs  "&amp;C67)</f>
        <v>ENG U23LC      =     Cardiff City U23  Vs  Burnley U23</v>
      </c>
      <c r="H67" s="347" t="str">
        <f t="shared" ref="H67:H130" si="13">IF(G67="","",D67)</f>
        <v>1319796.htm</v>
      </c>
      <c r="T67" s="502" t="str">
        <f t="shared" ref="T67:T130" si="14">IF(W67="","",AA67)</f>
        <v/>
      </c>
      <c r="U67" s="502" t="str">
        <f t="shared" ref="U67:U130" si="15">IF(W67="","",AC67)</f>
        <v/>
      </c>
      <c r="V67" s="502" t="str">
        <f t="shared" ref="V67:V130" si="16">IF(W67="","",AK67)</f>
        <v/>
      </c>
      <c r="W67" s="502" t="str">
        <f t="shared" ref="W67:W130" si="17">IFERROR(IF(Y67="","",MID(Y67,SEARCH("1x2/",Y67,1) + 4,LEN(Y67))),"")</f>
        <v/>
      </c>
      <c r="X67" s="502"/>
      <c r="Y67" s="502" t="str">
        <f t="shared" ref="Y67:Y130" si="18">HLink(AL67)</f>
        <v/>
      </c>
      <c r="AA67" s="94" t="s">
        <v>1261</v>
      </c>
      <c r="AB67" s="503"/>
      <c r="AC67" s="503"/>
      <c r="AD67" s="503"/>
      <c r="AE67" s="503"/>
      <c r="AF67" s="503"/>
      <c r="AG67" s="503"/>
      <c r="AH67" s="503"/>
      <c r="AI67" s="503"/>
      <c r="AJ67" s="503"/>
      <c r="AK67" s="503"/>
      <c r="AL67" s="503"/>
    </row>
    <row r="68" spans="1:38" ht="13.5" customHeight="1">
      <c r="A68" s="346" t="s">
        <v>1860</v>
      </c>
      <c r="B68" s="346" t="s">
        <v>1879</v>
      </c>
      <c r="C68" s="346" t="s">
        <v>1033</v>
      </c>
      <c r="D68" s="346" t="s">
        <v>2403</v>
      </c>
      <c r="G68" s="346" t="str">
        <f t="shared" si="12"/>
        <v>OMA Cup      =     Jalan  Vs  Saham</v>
      </c>
      <c r="H68" s="347" t="str">
        <f t="shared" si="13"/>
        <v>1355676.htm</v>
      </c>
      <c r="T68" s="502" t="str">
        <f t="shared" si="14"/>
        <v/>
      </c>
      <c r="U68" s="502" t="str">
        <f t="shared" si="15"/>
        <v/>
      </c>
      <c r="V68" s="502" t="str">
        <f t="shared" si="16"/>
        <v/>
      </c>
      <c r="W68" s="502" t="str">
        <f t="shared" si="17"/>
        <v/>
      </c>
      <c r="X68" s="502"/>
      <c r="Y68" s="502" t="str">
        <f t="shared" si="18"/>
        <v/>
      </c>
      <c r="AA68" s="94" t="s">
        <v>1262</v>
      </c>
      <c r="AB68" s="503"/>
      <c r="AC68" s="503"/>
      <c r="AD68" s="503"/>
      <c r="AE68" s="503"/>
      <c r="AF68" s="503"/>
      <c r="AG68" s="503"/>
      <c r="AH68" s="503"/>
      <c r="AI68" s="503"/>
      <c r="AJ68" s="503"/>
      <c r="AK68" s="503"/>
      <c r="AL68" s="503"/>
    </row>
    <row r="69" spans="1:38" ht="13.5" customHeight="1">
      <c r="A69" s="346" t="s">
        <v>1812</v>
      </c>
      <c r="B69" s="346" t="s">
        <v>1883</v>
      </c>
      <c r="C69" s="346" t="s">
        <v>1888</v>
      </c>
      <c r="D69" s="346" t="s">
        <v>2404</v>
      </c>
      <c r="G69" s="346" t="str">
        <f t="shared" si="12"/>
        <v>EGY D1      =     El Daklyeh  Vs  Aswan</v>
      </c>
      <c r="H69" s="347" t="str">
        <f t="shared" si="13"/>
        <v>1336182.htm</v>
      </c>
      <c r="T69" s="502" t="str">
        <f t="shared" si="14"/>
        <v/>
      </c>
      <c r="U69" s="502" t="str">
        <f t="shared" si="15"/>
        <v/>
      </c>
      <c r="V69" s="502" t="str">
        <f t="shared" si="16"/>
        <v/>
      </c>
      <c r="W69" s="502" t="str">
        <f t="shared" si="17"/>
        <v/>
      </c>
      <c r="X69" s="502"/>
      <c r="Y69" s="502" t="str">
        <f t="shared" si="18"/>
        <v/>
      </c>
      <c r="AA69" s="94" t="s">
        <v>1263</v>
      </c>
      <c r="AB69" s="503"/>
      <c r="AC69" s="503"/>
      <c r="AD69" s="503"/>
      <c r="AE69" s="503"/>
      <c r="AF69" s="503"/>
      <c r="AG69" s="503"/>
      <c r="AH69" s="503"/>
      <c r="AI69" s="503"/>
      <c r="AJ69" s="503"/>
      <c r="AK69" s="503"/>
      <c r="AL69" s="503"/>
    </row>
    <row r="70" spans="1:38" ht="13.5" customHeight="1">
      <c r="A70" s="346" t="s">
        <v>1812</v>
      </c>
      <c r="B70" s="346" t="s">
        <v>1892</v>
      </c>
      <c r="C70" s="346" t="s">
        <v>1894</v>
      </c>
      <c r="D70" s="346" t="s">
        <v>2405</v>
      </c>
      <c r="G70" s="346" t="str">
        <f t="shared" si="12"/>
        <v>EGY D1      =     Wadi Degla SC  Vs  Petrojet</v>
      </c>
      <c r="H70" s="347" t="str">
        <f t="shared" si="13"/>
        <v>1336183.htm</v>
      </c>
      <c r="T70" s="502" t="str">
        <f t="shared" si="14"/>
        <v/>
      </c>
      <c r="U70" s="502" t="str">
        <f t="shared" si="15"/>
        <v/>
      </c>
      <c r="V70" s="502" t="str">
        <f t="shared" si="16"/>
        <v/>
      </c>
      <c r="W70" s="502" t="str">
        <f t="shared" si="17"/>
        <v/>
      </c>
      <c r="X70" s="502"/>
      <c r="Y70" s="502" t="str">
        <f t="shared" si="18"/>
        <v/>
      </c>
      <c r="AA70" s="94" t="s">
        <v>984</v>
      </c>
      <c r="AB70" s="503"/>
      <c r="AC70" s="503"/>
      <c r="AD70" s="503"/>
      <c r="AE70" s="503"/>
      <c r="AF70" s="503"/>
      <c r="AG70" s="503"/>
      <c r="AH70" s="503"/>
      <c r="AI70" s="503"/>
      <c r="AJ70" s="503"/>
      <c r="AK70" s="503"/>
      <c r="AL70" s="503"/>
    </row>
    <row r="71" spans="1:38" ht="13.5" customHeight="1">
      <c r="A71" s="346" t="s">
        <v>1832</v>
      </c>
      <c r="B71" s="346" t="s">
        <v>1897</v>
      </c>
      <c r="C71" s="346" t="s">
        <v>1903</v>
      </c>
      <c r="D71" s="346" t="s">
        <v>2406</v>
      </c>
      <c r="G71" s="346" t="str">
        <f t="shared" si="12"/>
        <v>ENG U23LC      =     Reading U23  Vs  Sheffield Utd U23</v>
      </c>
      <c r="H71" s="347" t="str">
        <f t="shared" si="13"/>
        <v>1319867.htm</v>
      </c>
      <c r="T71" s="502" t="str">
        <f t="shared" si="14"/>
        <v/>
      </c>
      <c r="U71" s="502" t="str">
        <f t="shared" si="15"/>
        <v/>
      </c>
      <c r="V71" s="502" t="str">
        <f t="shared" si="16"/>
        <v/>
      </c>
      <c r="W71" s="502" t="str">
        <f t="shared" si="17"/>
        <v/>
      </c>
      <c r="X71" s="502"/>
      <c r="Y71" s="502" t="str">
        <f t="shared" si="18"/>
        <v/>
      </c>
      <c r="AA71" s="94" t="s">
        <v>1264</v>
      </c>
      <c r="AB71" s="503"/>
      <c r="AC71" s="503"/>
      <c r="AD71" s="503"/>
      <c r="AE71" s="503"/>
      <c r="AF71" s="503"/>
      <c r="AG71" s="503"/>
      <c r="AH71" s="503"/>
      <c r="AI71" s="503"/>
      <c r="AJ71" s="503"/>
      <c r="AK71" s="503"/>
      <c r="AL71" s="503"/>
    </row>
    <row r="72" spans="1:38" ht="13.5" customHeight="1">
      <c r="A72" s="346" t="s">
        <v>999</v>
      </c>
      <c r="B72" s="346" t="s">
        <v>1909</v>
      </c>
      <c r="C72" s="346" t="s">
        <v>1000</v>
      </c>
      <c r="D72" s="346" t="s">
        <v>2407</v>
      </c>
      <c r="G72" s="346" t="str">
        <f t="shared" si="12"/>
        <v>ROM D1      =     FC Viitorul Constanta  Vs  Pandurii Targu-Jiu</v>
      </c>
      <c r="H72" s="347" t="str">
        <f t="shared" si="13"/>
        <v>1270642.htm</v>
      </c>
      <c r="T72" s="502" t="str">
        <f t="shared" si="14"/>
        <v/>
      </c>
      <c r="U72" s="502" t="str">
        <f t="shared" si="15"/>
        <v/>
      </c>
      <c r="V72" s="502" t="str">
        <f t="shared" si="16"/>
        <v/>
      </c>
      <c r="W72" s="502" t="str">
        <f t="shared" si="17"/>
        <v/>
      </c>
      <c r="X72" s="502"/>
      <c r="Y72" s="502" t="str">
        <f t="shared" si="18"/>
        <v/>
      </c>
      <c r="AA72" s="94" t="s">
        <v>1265</v>
      </c>
      <c r="AB72" s="503"/>
      <c r="AC72" s="503"/>
      <c r="AD72" s="503"/>
      <c r="AE72" s="503"/>
      <c r="AF72" s="503"/>
      <c r="AG72" s="503"/>
      <c r="AH72" s="503"/>
      <c r="AI72" s="503"/>
      <c r="AJ72" s="503"/>
      <c r="AK72" s="503"/>
      <c r="AL72" s="503"/>
    </row>
    <row r="73" spans="1:38" ht="13.5" customHeight="1">
      <c r="A73" s="346" t="s">
        <v>1921</v>
      </c>
      <c r="B73" s="346" t="s">
        <v>1922</v>
      </c>
      <c r="C73" s="346" t="s">
        <v>1926</v>
      </c>
      <c r="D73" s="346" t="s">
        <v>2408</v>
      </c>
      <c r="G73" s="346" t="str">
        <f t="shared" si="12"/>
        <v>TUR D2      =     Goztepe  Vs  Balikesirspor</v>
      </c>
      <c r="H73" s="347" t="str">
        <f t="shared" si="13"/>
        <v>1282123.htm</v>
      </c>
      <c r="T73" s="502" t="str">
        <f t="shared" si="14"/>
        <v/>
      </c>
      <c r="U73" s="502" t="str">
        <f t="shared" si="15"/>
        <v/>
      </c>
      <c r="V73" s="502" t="str">
        <f t="shared" si="16"/>
        <v/>
      </c>
      <c r="W73" s="502" t="str">
        <f t="shared" si="17"/>
        <v/>
      </c>
      <c r="X73" s="502"/>
      <c r="Y73" s="502" t="str">
        <f t="shared" si="18"/>
        <v/>
      </c>
      <c r="AA73" s="94" t="s">
        <v>1266</v>
      </c>
      <c r="AB73" s="503"/>
      <c r="AC73" s="503"/>
      <c r="AD73" s="503"/>
      <c r="AE73" s="503"/>
      <c r="AF73" s="503"/>
      <c r="AG73" s="503"/>
      <c r="AH73" s="503"/>
      <c r="AI73" s="503"/>
      <c r="AJ73" s="503"/>
      <c r="AK73" s="503"/>
      <c r="AL73" s="503"/>
    </row>
    <row r="74" spans="1:38" ht="13.5" customHeight="1">
      <c r="A74" s="346" t="s">
        <v>1860</v>
      </c>
      <c r="B74" s="346" t="s">
        <v>1929</v>
      </c>
      <c r="C74" s="346" t="s">
        <v>1935</v>
      </c>
      <c r="D74" s="346" t="s">
        <v>2409</v>
      </c>
      <c r="G74" s="346" t="str">
        <f t="shared" si="12"/>
        <v>OMA Cup      =     Oman Club  Vs  Bousher</v>
      </c>
      <c r="H74" s="347" t="str">
        <f t="shared" si="13"/>
        <v>1355675.htm</v>
      </c>
      <c r="T74" s="502" t="str">
        <f t="shared" si="14"/>
        <v/>
      </c>
      <c r="U74" s="502" t="str">
        <f t="shared" si="15"/>
        <v/>
      </c>
      <c r="V74" s="502" t="str">
        <f t="shared" si="16"/>
        <v/>
      </c>
      <c r="W74" s="502" t="str">
        <f t="shared" si="17"/>
        <v/>
      </c>
      <c r="X74" s="502"/>
      <c r="Y74" s="502" t="str">
        <f t="shared" si="18"/>
        <v/>
      </c>
      <c r="AA74" s="94" t="s">
        <v>1267</v>
      </c>
      <c r="AB74" s="503"/>
      <c r="AC74" s="503"/>
      <c r="AD74" s="503"/>
      <c r="AE74" s="503"/>
      <c r="AF74" s="503"/>
      <c r="AG74" s="503"/>
      <c r="AH74" s="503"/>
      <c r="AI74" s="503"/>
      <c r="AJ74" s="503"/>
      <c r="AK74" s="503"/>
      <c r="AL74" s="503"/>
    </row>
    <row r="75" spans="1:38" ht="13.5" customHeight="1">
      <c r="A75" s="346" t="s">
        <v>739</v>
      </c>
      <c r="B75" s="346" t="s">
        <v>1940</v>
      </c>
      <c r="C75" s="346" t="s">
        <v>1944</v>
      </c>
      <c r="D75" s="346" t="s">
        <v>2410</v>
      </c>
      <c r="G75" s="346" t="str">
        <f t="shared" si="12"/>
        <v>INT CF      =     Aalborg  Vs  Odd Grenland</v>
      </c>
      <c r="H75" s="347" t="str">
        <f t="shared" si="13"/>
        <v>1355691.htm</v>
      </c>
      <c r="T75" s="502" t="str">
        <f t="shared" si="14"/>
        <v/>
      </c>
      <c r="U75" s="502" t="str">
        <f t="shared" si="15"/>
        <v/>
      </c>
      <c r="V75" s="502" t="str">
        <f t="shared" si="16"/>
        <v/>
      </c>
      <c r="W75" s="502" t="str">
        <f t="shared" si="17"/>
        <v/>
      </c>
      <c r="X75" s="502"/>
      <c r="Y75" s="502" t="str">
        <f t="shared" si="18"/>
        <v/>
      </c>
      <c r="AA75" s="94" t="s">
        <v>985</v>
      </c>
      <c r="AB75" s="503"/>
      <c r="AC75" s="503"/>
      <c r="AD75" s="503"/>
      <c r="AE75" s="503"/>
      <c r="AF75" s="503"/>
      <c r="AG75" s="503"/>
      <c r="AH75" s="503"/>
      <c r="AI75" s="503"/>
      <c r="AJ75" s="503"/>
      <c r="AK75" s="503"/>
      <c r="AL75" s="503"/>
    </row>
    <row r="76" spans="1:38" ht="13.5" customHeight="1">
      <c r="A76" s="346" t="s">
        <v>1945</v>
      </c>
      <c r="B76" s="346" t="s">
        <v>1946</v>
      </c>
      <c r="C76" s="346" t="s">
        <v>1947</v>
      </c>
      <c r="D76" s="346" t="s">
        <v>2411</v>
      </c>
      <c r="G76" s="346" t="str">
        <f t="shared" si="12"/>
        <v>HOL RE      =     NEC Nijmegen Reserve  Vs  RKC Waalwijk Reserve</v>
      </c>
      <c r="H76" s="347" t="str">
        <f t="shared" si="13"/>
        <v>1356804.htm</v>
      </c>
      <c r="T76" s="502" t="str">
        <f t="shared" si="14"/>
        <v/>
      </c>
      <c r="U76" s="502" t="str">
        <f t="shared" si="15"/>
        <v/>
      </c>
      <c r="V76" s="502" t="str">
        <f t="shared" si="16"/>
        <v/>
      </c>
      <c r="W76" s="502" t="str">
        <f t="shared" si="17"/>
        <v/>
      </c>
      <c r="X76" s="502"/>
      <c r="Y76" s="502" t="str">
        <f t="shared" si="18"/>
        <v/>
      </c>
      <c r="AA76" s="94" t="s">
        <v>1268</v>
      </c>
      <c r="AB76" s="503"/>
      <c r="AC76" s="503"/>
      <c r="AD76" s="503"/>
      <c r="AE76" s="503"/>
      <c r="AF76" s="503"/>
      <c r="AG76" s="503"/>
      <c r="AH76" s="503"/>
      <c r="AI76" s="503"/>
      <c r="AJ76" s="503"/>
      <c r="AK76" s="503"/>
      <c r="AL76" s="503"/>
    </row>
    <row r="77" spans="1:38" ht="13.5" customHeight="1">
      <c r="A77" s="346" t="s">
        <v>1945</v>
      </c>
      <c r="B77" s="346" t="s">
        <v>1948</v>
      </c>
      <c r="C77" s="346" t="s">
        <v>1953</v>
      </c>
      <c r="D77" s="346" t="s">
        <v>2412</v>
      </c>
      <c r="G77" s="346" t="str">
        <f t="shared" si="12"/>
        <v>HOL RE      =     Heracles Almelo Reserves  Vs  Jong Den Haag Reserve</v>
      </c>
      <c r="H77" s="347" t="str">
        <f t="shared" si="13"/>
        <v>1356805.htm</v>
      </c>
      <c r="T77" s="502" t="str">
        <f t="shared" si="14"/>
        <v/>
      </c>
      <c r="U77" s="502" t="str">
        <f t="shared" si="15"/>
        <v/>
      </c>
      <c r="V77" s="502" t="str">
        <f t="shared" si="16"/>
        <v/>
      </c>
      <c r="W77" s="502" t="str">
        <f t="shared" si="17"/>
        <v/>
      </c>
      <c r="X77" s="502"/>
      <c r="Y77" s="502" t="str">
        <f t="shared" si="18"/>
        <v/>
      </c>
      <c r="AA77" s="94" t="s">
        <v>1269</v>
      </c>
      <c r="AB77" s="503"/>
      <c r="AC77" s="503"/>
      <c r="AD77" s="503"/>
      <c r="AE77" s="503"/>
      <c r="AF77" s="503"/>
      <c r="AG77" s="503"/>
      <c r="AH77" s="503"/>
      <c r="AI77" s="503"/>
      <c r="AJ77" s="503"/>
      <c r="AK77" s="503"/>
      <c r="AL77" s="503"/>
    </row>
    <row r="78" spans="1:38" ht="13.5" customHeight="1">
      <c r="A78" s="346" t="s">
        <v>1945</v>
      </c>
      <c r="B78" s="346" t="s">
        <v>1954</v>
      </c>
      <c r="C78" s="346" t="s">
        <v>1957</v>
      </c>
      <c r="D78" s="346" t="s">
        <v>2413</v>
      </c>
      <c r="G78" s="346" t="str">
        <f t="shared" si="12"/>
        <v>HOL RE      =     Cambuur Reserve  Vs  NAC Breda Reserve</v>
      </c>
      <c r="H78" s="347" t="str">
        <f t="shared" si="13"/>
        <v>1356806.htm</v>
      </c>
      <c r="T78" s="502" t="str">
        <f t="shared" si="14"/>
        <v/>
      </c>
      <c r="U78" s="502" t="str">
        <f t="shared" si="15"/>
        <v/>
      </c>
      <c r="V78" s="502" t="str">
        <f t="shared" si="16"/>
        <v/>
      </c>
      <c r="W78" s="502" t="str">
        <f t="shared" si="17"/>
        <v/>
      </c>
      <c r="X78" s="502"/>
      <c r="Y78" s="502" t="str">
        <f t="shared" si="18"/>
        <v/>
      </c>
      <c r="AA78" s="94" t="s">
        <v>1270</v>
      </c>
      <c r="AB78" s="503"/>
      <c r="AC78" s="503"/>
      <c r="AD78" s="503"/>
      <c r="AE78" s="503"/>
      <c r="AF78" s="503"/>
      <c r="AG78" s="503"/>
      <c r="AH78" s="503"/>
      <c r="AI78" s="503"/>
      <c r="AJ78" s="503"/>
      <c r="AK78" s="503"/>
      <c r="AL78" s="503"/>
    </row>
    <row r="79" spans="1:38" ht="13.5" customHeight="1">
      <c r="A79" s="346" t="s">
        <v>1945</v>
      </c>
      <c r="B79" s="346" t="s">
        <v>1958</v>
      </c>
      <c r="C79" s="346" t="s">
        <v>1962</v>
      </c>
      <c r="D79" s="346" t="s">
        <v>2414</v>
      </c>
      <c r="G79" s="346" t="str">
        <f t="shared" si="12"/>
        <v>HOL RE      =     Willem II Reserves  Vs  Go Ahead Eagles Reserve</v>
      </c>
      <c r="H79" s="347" t="str">
        <f t="shared" si="13"/>
        <v>1356807.htm</v>
      </c>
      <c r="T79" s="502" t="str">
        <f t="shared" si="14"/>
        <v/>
      </c>
      <c r="U79" s="502" t="str">
        <f t="shared" si="15"/>
        <v/>
      </c>
      <c r="V79" s="502" t="str">
        <f t="shared" si="16"/>
        <v/>
      </c>
      <c r="W79" s="502" t="str">
        <f t="shared" si="17"/>
        <v/>
      </c>
      <c r="X79" s="502"/>
      <c r="Y79" s="502" t="str">
        <f t="shared" si="18"/>
        <v/>
      </c>
      <c r="AA79" s="94" t="s">
        <v>987</v>
      </c>
      <c r="AB79" s="503"/>
      <c r="AC79" s="503"/>
      <c r="AD79" s="503"/>
      <c r="AE79" s="503"/>
      <c r="AF79" s="503"/>
      <c r="AG79" s="503"/>
      <c r="AH79" s="503"/>
      <c r="AI79" s="503"/>
      <c r="AJ79" s="503"/>
      <c r="AK79" s="503"/>
      <c r="AL79" s="503"/>
    </row>
    <row r="80" spans="1:38" ht="13.5" customHeight="1">
      <c r="A80" s="346" t="s">
        <v>1945</v>
      </c>
      <c r="B80" s="346" t="s">
        <v>1963</v>
      </c>
      <c r="C80" s="346" t="s">
        <v>1967</v>
      </c>
      <c r="D80" s="346" t="s">
        <v>2415</v>
      </c>
      <c r="G80" s="346" t="str">
        <f t="shared" si="12"/>
        <v>HOL RE      =     SC Heerenveen Reserve  Vs  Feyenoord Reserve</v>
      </c>
      <c r="H80" s="347" t="str">
        <f t="shared" si="13"/>
        <v>1356808.htm</v>
      </c>
      <c r="T80" s="502" t="str">
        <f t="shared" si="14"/>
        <v/>
      </c>
      <c r="U80" s="502" t="str">
        <f t="shared" si="15"/>
        <v/>
      </c>
      <c r="V80" s="502" t="str">
        <f t="shared" si="16"/>
        <v/>
      </c>
      <c r="W80" s="502" t="str">
        <f t="shared" si="17"/>
        <v/>
      </c>
      <c r="X80" s="502"/>
      <c r="Y80" s="502" t="str">
        <f t="shared" si="18"/>
        <v/>
      </c>
      <c r="AA80" s="94" t="s">
        <v>990</v>
      </c>
      <c r="AB80" s="503"/>
      <c r="AC80" s="503"/>
      <c r="AD80" s="503"/>
      <c r="AE80" s="503"/>
      <c r="AF80" s="503"/>
      <c r="AG80" s="503"/>
      <c r="AH80" s="503"/>
      <c r="AI80" s="503"/>
      <c r="AJ80" s="503"/>
      <c r="AK80" s="503"/>
      <c r="AL80" s="503"/>
    </row>
    <row r="81" spans="1:38" ht="13.5" customHeight="1">
      <c r="A81" s="346" t="s">
        <v>1945</v>
      </c>
      <c r="B81" s="346" t="s">
        <v>1968</v>
      </c>
      <c r="C81" s="346" t="s">
        <v>1970</v>
      </c>
      <c r="D81" s="346" t="s">
        <v>2416</v>
      </c>
      <c r="G81" s="346" t="str">
        <f t="shared" si="12"/>
        <v>HOL RE      =     Fortuna Sittard Reserve  Vs  Dordrecht Reserve</v>
      </c>
      <c r="H81" s="347" t="str">
        <f t="shared" si="13"/>
        <v>1356809.htm</v>
      </c>
      <c r="T81" s="502" t="str">
        <f t="shared" si="14"/>
        <v/>
      </c>
      <c r="U81" s="502" t="str">
        <f t="shared" si="15"/>
        <v/>
      </c>
      <c r="V81" s="502" t="str">
        <f t="shared" si="16"/>
        <v/>
      </c>
      <c r="W81" s="502" t="str">
        <f t="shared" si="17"/>
        <v/>
      </c>
      <c r="X81" s="502"/>
      <c r="Y81" s="502" t="str">
        <f t="shared" si="18"/>
        <v/>
      </c>
      <c r="AA81" s="94" t="s">
        <v>1271</v>
      </c>
      <c r="AB81" s="503"/>
      <c r="AC81" s="503"/>
      <c r="AD81" s="503"/>
      <c r="AE81" s="503"/>
      <c r="AF81" s="503"/>
      <c r="AG81" s="503"/>
      <c r="AH81" s="503"/>
      <c r="AI81" s="503"/>
      <c r="AJ81" s="503"/>
      <c r="AK81" s="503"/>
      <c r="AL81" s="503"/>
    </row>
    <row r="82" spans="1:38" ht="13.5" customHeight="1">
      <c r="A82" s="346" t="s">
        <v>1945</v>
      </c>
      <c r="B82" s="346" t="s">
        <v>1971</v>
      </c>
      <c r="C82" s="346" t="s">
        <v>1974</v>
      </c>
      <c r="D82" s="346" t="s">
        <v>2417</v>
      </c>
      <c r="G82" s="346" t="str">
        <f t="shared" si="12"/>
        <v>HOL RE      =     Roda JC Kerkrade Reserve  Vs  SBV Excelsior Reserve</v>
      </c>
      <c r="H82" s="347" t="str">
        <f t="shared" si="13"/>
        <v>1356810.htm</v>
      </c>
      <c r="T82" s="502" t="str">
        <f t="shared" si="14"/>
        <v/>
      </c>
      <c r="U82" s="502" t="str">
        <f t="shared" si="15"/>
        <v/>
      </c>
      <c r="V82" s="502" t="str">
        <f t="shared" si="16"/>
        <v/>
      </c>
      <c r="W82" s="502" t="str">
        <f t="shared" si="17"/>
        <v/>
      </c>
      <c r="X82" s="502"/>
      <c r="Y82" s="502" t="str">
        <f t="shared" si="18"/>
        <v/>
      </c>
      <c r="AA82" s="94" t="s">
        <v>1272</v>
      </c>
      <c r="AB82" s="503"/>
      <c r="AC82" s="503"/>
      <c r="AD82" s="503"/>
      <c r="AE82" s="503"/>
      <c r="AF82" s="503"/>
      <c r="AG82" s="503"/>
      <c r="AH82" s="503"/>
      <c r="AI82" s="503"/>
      <c r="AJ82" s="503"/>
      <c r="AK82" s="503"/>
      <c r="AL82" s="503"/>
    </row>
    <row r="83" spans="1:38" ht="13.5" customHeight="1">
      <c r="A83" s="346" t="s">
        <v>1975</v>
      </c>
      <c r="B83" s="346" t="s">
        <v>1976</v>
      </c>
      <c r="C83" s="346" t="s">
        <v>1980</v>
      </c>
      <c r="D83" s="346" t="s">
        <v>2418</v>
      </c>
      <c r="G83" s="346" t="str">
        <f t="shared" si="12"/>
        <v>POL D1      =     Pogon Szczecin  Vs  Piast Gliwice</v>
      </c>
      <c r="H83" s="347" t="str">
        <f t="shared" si="13"/>
        <v>1248571.htm</v>
      </c>
      <c r="T83" s="502" t="str">
        <f t="shared" si="14"/>
        <v/>
      </c>
      <c r="U83" s="502" t="str">
        <f t="shared" si="15"/>
        <v/>
      </c>
      <c r="V83" s="502" t="str">
        <f t="shared" si="16"/>
        <v/>
      </c>
      <c r="W83" s="502" t="str">
        <f t="shared" si="17"/>
        <v/>
      </c>
      <c r="X83" s="502"/>
      <c r="Y83" s="502" t="str">
        <f t="shared" si="18"/>
        <v/>
      </c>
      <c r="AA83" s="94" t="s">
        <v>1273</v>
      </c>
      <c r="AB83" s="503"/>
      <c r="AC83" s="503"/>
      <c r="AD83" s="503"/>
      <c r="AE83" s="503"/>
      <c r="AF83" s="503"/>
      <c r="AG83" s="503"/>
      <c r="AH83" s="503"/>
      <c r="AI83" s="503"/>
      <c r="AJ83" s="503"/>
      <c r="AK83" s="503"/>
      <c r="AL83" s="503"/>
    </row>
    <row r="84" spans="1:38" ht="13.5" customHeight="1">
      <c r="A84" s="346" t="s">
        <v>1986</v>
      </c>
      <c r="B84" s="346" t="s">
        <v>1987</v>
      </c>
      <c r="C84" s="346" t="s">
        <v>1991</v>
      </c>
      <c r="D84" s="346" t="s">
        <v>2419</v>
      </c>
      <c r="G84" s="346" t="str">
        <f t="shared" si="12"/>
        <v>TUR D1      =     Gaziantepspor  Vs  Adanaspor</v>
      </c>
      <c r="H84" s="347" t="str">
        <f t="shared" si="13"/>
        <v>1277504.htm</v>
      </c>
      <c r="T84" s="502" t="str">
        <f t="shared" si="14"/>
        <v/>
      </c>
      <c r="U84" s="502" t="str">
        <f t="shared" si="15"/>
        <v/>
      </c>
      <c r="V84" s="502" t="str">
        <f t="shared" si="16"/>
        <v/>
      </c>
      <c r="W84" s="502" t="str">
        <f t="shared" si="17"/>
        <v/>
      </c>
      <c r="X84" s="502"/>
      <c r="Y84" s="502" t="str">
        <f t="shared" si="18"/>
        <v/>
      </c>
      <c r="AA84" s="94" t="s">
        <v>988</v>
      </c>
      <c r="AB84" s="503"/>
      <c r="AC84" s="503"/>
      <c r="AD84" s="503"/>
      <c r="AE84" s="503"/>
      <c r="AF84" s="503"/>
      <c r="AG84" s="503"/>
      <c r="AH84" s="503"/>
      <c r="AI84" s="503"/>
      <c r="AJ84" s="503"/>
      <c r="AK84" s="503"/>
      <c r="AL84" s="503"/>
    </row>
    <row r="85" spans="1:38" ht="21.75" customHeight="1">
      <c r="A85" s="346" t="s">
        <v>1017</v>
      </c>
      <c r="B85" s="346" t="s">
        <v>1994</v>
      </c>
      <c r="C85" s="346" t="s">
        <v>2000</v>
      </c>
      <c r="D85" s="346" t="s">
        <v>2420</v>
      </c>
      <c r="G85" s="346" t="str">
        <f t="shared" si="12"/>
        <v>FIN CUP      =     HJK Helsinki  Vs  KTP Kotka</v>
      </c>
      <c r="H85" s="347" t="str">
        <f t="shared" si="13"/>
        <v>1343444.htm</v>
      </c>
      <c r="T85" s="502" t="str">
        <f t="shared" si="14"/>
        <v/>
      </c>
      <c r="U85" s="502" t="str">
        <f t="shared" si="15"/>
        <v/>
      </c>
      <c r="V85" s="502" t="str">
        <f t="shared" si="16"/>
        <v/>
      </c>
      <c r="W85" s="502" t="str">
        <f t="shared" si="17"/>
        <v/>
      </c>
      <c r="X85" s="502"/>
      <c r="Y85" s="502" t="str">
        <f t="shared" si="18"/>
        <v/>
      </c>
      <c r="AA85" s="94" t="s">
        <v>1274</v>
      </c>
      <c r="AB85" s="503"/>
      <c r="AC85" s="503"/>
      <c r="AD85" s="503"/>
      <c r="AE85" s="503"/>
      <c r="AF85" s="503"/>
      <c r="AG85" s="503"/>
      <c r="AH85" s="503"/>
      <c r="AI85" s="503"/>
      <c r="AJ85" s="503"/>
      <c r="AK85" s="503"/>
      <c r="AL85" s="503"/>
    </row>
    <row r="86" spans="1:38" ht="13.5" customHeight="1">
      <c r="A86" s="346" t="s">
        <v>1860</v>
      </c>
      <c r="B86" s="346" t="s">
        <v>2006</v>
      </c>
      <c r="C86" s="346" t="s">
        <v>2010</v>
      </c>
      <c r="D86" s="346" t="s">
        <v>2421</v>
      </c>
      <c r="G86" s="346" t="str">
        <f t="shared" si="12"/>
        <v>OMA Cup      =     Al-Suwaiq  Vs  Alslam</v>
      </c>
      <c r="H86" s="347" t="str">
        <f t="shared" si="13"/>
        <v>1355679.htm</v>
      </c>
      <c r="T86" s="502" t="str">
        <f t="shared" si="14"/>
        <v/>
      </c>
      <c r="U86" s="502" t="str">
        <f t="shared" si="15"/>
        <v/>
      </c>
      <c r="V86" s="502" t="str">
        <f t="shared" si="16"/>
        <v/>
      </c>
      <c r="W86" s="502" t="str">
        <f t="shared" si="17"/>
        <v/>
      </c>
      <c r="X86" s="502"/>
      <c r="Y86" s="502" t="str">
        <f t="shared" si="18"/>
        <v/>
      </c>
      <c r="AA86" s="94" t="s">
        <v>986</v>
      </c>
      <c r="AB86" s="503"/>
      <c r="AC86" s="503"/>
      <c r="AD86" s="503"/>
      <c r="AE86" s="503"/>
      <c r="AF86" s="503"/>
      <c r="AG86" s="503"/>
      <c r="AH86" s="503"/>
      <c r="AI86" s="503"/>
      <c r="AJ86" s="503"/>
      <c r="AK86" s="503"/>
      <c r="AL86" s="503"/>
    </row>
    <row r="87" spans="1:38" ht="13.5" customHeight="1">
      <c r="A87" s="346" t="s">
        <v>2013</v>
      </c>
      <c r="B87" s="346" t="s">
        <v>2014</v>
      </c>
      <c r="C87" s="346" t="s">
        <v>2015</v>
      </c>
      <c r="D87" s="346" t="s">
        <v>2422</v>
      </c>
      <c r="G87" s="346" t="str">
        <f t="shared" si="12"/>
        <v>SUD PR      =     Ahli Al Khartoum  Vs  Al Ahly Shendi</v>
      </c>
      <c r="H87" s="347" t="str">
        <f t="shared" si="13"/>
        <v>1346791.htm</v>
      </c>
      <c r="T87" s="502" t="str">
        <f t="shared" si="14"/>
        <v/>
      </c>
      <c r="U87" s="502" t="str">
        <f t="shared" si="15"/>
        <v/>
      </c>
      <c r="V87" s="502" t="str">
        <f t="shared" si="16"/>
        <v/>
      </c>
      <c r="W87" s="502" t="str">
        <f t="shared" si="17"/>
        <v/>
      </c>
      <c r="X87" s="502"/>
      <c r="Y87" s="502" t="str">
        <f t="shared" si="18"/>
        <v/>
      </c>
      <c r="AA87" s="94" t="s">
        <v>1275</v>
      </c>
      <c r="AB87" s="503"/>
      <c r="AC87" s="503"/>
      <c r="AD87" s="503"/>
      <c r="AE87" s="503"/>
      <c r="AF87" s="503"/>
      <c r="AG87" s="503"/>
      <c r="AH87" s="503"/>
      <c r="AI87" s="503"/>
      <c r="AJ87" s="503"/>
      <c r="AK87" s="503"/>
      <c r="AL87" s="503"/>
    </row>
    <row r="88" spans="1:38" ht="13.5" customHeight="1">
      <c r="A88" s="346" t="s">
        <v>2016</v>
      </c>
      <c r="B88" s="346" t="s">
        <v>2017</v>
      </c>
      <c r="C88" s="346" t="s">
        <v>1060</v>
      </c>
      <c r="D88" s="346" t="s">
        <v>2423</v>
      </c>
      <c r="G88" s="346" t="str">
        <f t="shared" si="12"/>
        <v>KSA CC      =     Al-Qadasiya  Vs  Al Ahli Jeddah</v>
      </c>
      <c r="H88" s="347" t="str">
        <f t="shared" si="13"/>
        <v>1346219.htm</v>
      </c>
      <c r="T88" s="502" t="str">
        <f t="shared" si="14"/>
        <v/>
      </c>
      <c r="U88" s="502" t="str">
        <f t="shared" si="15"/>
        <v/>
      </c>
      <c r="V88" s="502" t="str">
        <f t="shared" si="16"/>
        <v/>
      </c>
      <c r="W88" s="502" t="str">
        <f t="shared" si="17"/>
        <v/>
      </c>
      <c r="X88" s="502"/>
      <c r="Y88" s="502" t="str">
        <f t="shared" si="18"/>
        <v/>
      </c>
      <c r="AA88" s="94" t="s">
        <v>1276</v>
      </c>
      <c r="AB88" s="503"/>
      <c r="AC88" s="503"/>
      <c r="AD88" s="503"/>
      <c r="AE88" s="503"/>
      <c r="AF88" s="503"/>
      <c r="AG88" s="503"/>
      <c r="AH88" s="503"/>
      <c r="AI88" s="503"/>
      <c r="AJ88" s="503"/>
      <c r="AK88" s="503"/>
      <c r="AL88" s="503"/>
    </row>
    <row r="89" spans="1:38" ht="13.5" customHeight="1">
      <c r="A89" s="346" t="s">
        <v>2024</v>
      </c>
      <c r="B89" s="346" t="s">
        <v>2025</v>
      </c>
      <c r="C89" s="346" t="s">
        <v>2029</v>
      </c>
      <c r="D89" s="346" t="s">
        <v>2424</v>
      </c>
      <c r="G89" s="346" t="str">
        <f t="shared" si="12"/>
        <v>GRE D1      =     Iraklis  Vs  AEK Athens</v>
      </c>
      <c r="H89" s="347" t="str">
        <f t="shared" si="13"/>
        <v>1353367.htm</v>
      </c>
      <c r="T89" s="502" t="str">
        <f t="shared" si="14"/>
        <v/>
      </c>
      <c r="U89" s="502" t="str">
        <f t="shared" si="15"/>
        <v/>
      </c>
      <c r="V89" s="502" t="str">
        <f t="shared" si="16"/>
        <v/>
      </c>
      <c r="W89" s="502" t="str">
        <f t="shared" si="17"/>
        <v/>
      </c>
      <c r="X89" s="502"/>
      <c r="Y89" s="502" t="str">
        <f t="shared" si="18"/>
        <v/>
      </c>
      <c r="AA89" s="94" t="s">
        <v>1277</v>
      </c>
      <c r="AB89" s="503"/>
      <c r="AC89" s="503"/>
      <c r="AD89" s="503"/>
      <c r="AE89" s="503"/>
      <c r="AF89" s="503"/>
      <c r="AG89" s="503"/>
      <c r="AH89" s="503"/>
      <c r="AI89" s="503"/>
      <c r="AJ89" s="503"/>
      <c r="AK89" s="503"/>
      <c r="AL89" s="503"/>
    </row>
    <row r="90" spans="1:38" ht="13.5" customHeight="1">
      <c r="A90" s="346" t="s">
        <v>1280</v>
      </c>
      <c r="B90" s="346" t="s">
        <v>2033</v>
      </c>
      <c r="C90" s="346" t="s">
        <v>2040</v>
      </c>
      <c r="D90" s="346" t="s">
        <v>2425</v>
      </c>
      <c r="G90" s="346" t="str">
        <f t="shared" si="12"/>
        <v>ITA C1      =     Fano Calcio  Vs  Teramo</v>
      </c>
      <c r="H90" s="347" t="str">
        <f t="shared" si="13"/>
        <v>1295807.htm</v>
      </c>
      <c r="T90" s="502" t="str">
        <f t="shared" si="14"/>
        <v/>
      </c>
      <c r="U90" s="502" t="str">
        <f t="shared" si="15"/>
        <v/>
      </c>
      <c r="V90" s="502" t="str">
        <f t="shared" si="16"/>
        <v/>
      </c>
      <c r="W90" s="502" t="str">
        <f t="shared" si="17"/>
        <v/>
      </c>
      <c r="X90" s="502"/>
      <c r="Y90" s="502" t="str">
        <f t="shared" si="18"/>
        <v/>
      </c>
      <c r="AA90" s="94" t="s">
        <v>1278</v>
      </c>
      <c r="AB90" s="503"/>
      <c r="AC90" s="503"/>
      <c r="AD90" s="503"/>
      <c r="AE90" s="503"/>
      <c r="AF90" s="503"/>
      <c r="AG90" s="503"/>
      <c r="AH90" s="503"/>
      <c r="AI90" s="503"/>
      <c r="AJ90" s="503"/>
      <c r="AK90" s="503"/>
      <c r="AL90" s="503"/>
    </row>
    <row r="91" spans="1:38" ht="13.5" customHeight="1">
      <c r="A91" s="346" t="s">
        <v>1812</v>
      </c>
      <c r="B91" s="346" t="s">
        <v>2045</v>
      </c>
      <c r="C91" s="346" t="s">
        <v>2049</v>
      </c>
      <c r="D91" s="346" t="s">
        <v>2426</v>
      </c>
      <c r="G91" s="346" t="str">
        <f t="shared" si="12"/>
        <v>EGY D1      =     Arab Contractors  Vs  Ittihad Alexandria</v>
      </c>
      <c r="H91" s="347" t="str">
        <f t="shared" si="13"/>
        <v>1336181.htm</v>
      </c>
      <c r="T91" s="502" t="str">
        <f t="shared" si="14"/>
        <v/>
      </c>
      <c r="U91" s="502" t="str">
        <f t="shared" si="15"/>
        <v/>
      </c>
      <c r="V91" s="502" t="str">
        <f t="shared" si="16"/>
        <v/>
      </c>
      <c r="W91" s="502" t="str">
        <f t="shared" si="17"/>
        <v/>
      </c>
      <c r="X91" s="502"/>
      <c r="Y91" s="502" t="str">
        <f t="shared" si="18"/>
        <v/>
      </c>
      <c r="AA91" s="94" t="s">
        <v>1279</v>
      </c>
      <c r="AB91" s="503"/>
      <c r="AC91" s="503"/>
      <c r="AD91" s="503"/>
      <c r="AE91" s="503"/>
      <c r="AF91" s="503"/>
      <c r="AG91" s="503"/>
      <c r="AH91" s="503"/>
      <c r="AI91" s="503"/>
      <c r="AJ91" s="503"/>
      <c r="AK91" s="503"/>
      <c r="AL91" s="503"/>
    </row>
    <row r="92" spans="1:38" ht="13.5" customHeight="1">
      <c r="A92" s="346" t="s">
        <v>1096</v>
      </c>
      <c r="B92" s="346" t="s">
        <v>907</v>
      </c>
      <c r="C92" s="346" t="s">
        <v>2058</v>
      </c>
      <c r="D92" s="346" t="s">
        <v>2427</v>
      </c>
      <c r="G92" s="346" t="str">
        <f t="shared" si="12"/>
        <v>FRA D2      =     Strasbourg  Vs  Orleans US 45</v>
      </c>
      <c r="H92" s="347" t="str">
        <f t="shared" si="13"/>
        <v>1249145.htm</v>
      </c>
      <c r="T92" s="502" t="str">
        <f t="shared" si="14"/>
        <v/>
      </c>
      <c r="U92" s="502" t="str">
        <f t="shared" si="15"/>
        <v/>
      </c>
      <c r="V92" s="502" t="str">
        <f t="shared" si="16"/>
        <v/>
      </c>
      <c r="W92" s="502" t="str">
        <f t="shared" si="17"/>
        <v/>
      </c>
      <c r="X92" s="502"/>
      <c r="Y92" s="502" t="str">
        <f t="shared" si="18"/>
        <v/>
      </c>
      <c r="AA92" s="95" t="s">
        <v>491</v>
      </c>
      <c r="AB92" s="503"/>
      <c r="AC92" s="503"/>
      <c r="AD92" s="503"/>
      <c r="AE92" s="503"/>
      <c r="AF92" s="503"/>
      <c r="AG92" s="503"/>
      <c r="AH92" s="503"/>
      <c r="AI92" s="503"/>
      <c r="AJ92" s="503"/>
      <c r="AK92" s="503"/>
      <c r="AL92" s="503"/>
    </row>
    <row r="93" spans="1:38" ht="13.5" customHeight="1">
      <c r="A93" s="346" t="s">
        <v>999</v>
      </c>
      <c r="B93" s="346" t="s">
        <v>2062</v>
      </c>
      <c r="C93" s="346" t="s">
        <v>2068</v>
      </c>
      <c r="D93" s="346" t="s">
        <v>2428</v>
      </c>
      <c r="G93" s="346" t="str">
        <f t="shared" si="12"/>
        <v>ROM D1      =     Concordia Chiajna  Vs  Dinamo Bucuresti</v>
      </c>
      <c r="H93" s="347" t="str">
        <f t="shared" si="13"/>
        <v>1270641.htm</v>
      </c>
      <c r="T93" s="502" t="str">
        <f t="shared" si="14"/>
        <v/>
      </c>
      <c r="U93" s="502" t="str">
        <f t="shared" si="15"/>
        <v/>
      </c>
      <c r="V93" s="502" t="str">
        <f t="shared" si="16"/>
        <v/>
      </c>
      <c r="W93" s="502" t="str">
        <f t="shared" si="17"/>
        <v/>
      </c>
      <c r="X93" s="502"/>
      <c r="Y93" s="502" t="str">
        <f t="shared" si="18"/>
        <v/>
      </c>
      <c r="AA93" s="86" t="s">
        <v>492</v>
      </c>
      <c r="AB93" s="503"/>
      <c r="AC93" s="503"/>
      <c r="AD93" s="503"/>
      <c r="AE93" s="503"/>
      <c r="AF93" s="503"/>
      <c r="AG93" s="503"/>
      <c r="AH93" s="503"/>
      <c r="AI93" s="503"/>
      <c r="AJ93" s="503"/>
      <c r="AK93" s="503"/>
      <c r="AL93" s="503"/>
    </row>
    <row r="94" spans="1:38" ht="13.5" customHeight="1">
      <c r="A94" s="346" t="s">
        <v>1139</v>
      </c>
      <c r="B94" s="346" t="s">
        <v>2071</v>
      </c>
      <c r="C94" s="346" t="s">
        <v>2075</v>
      </c>
      <c r="D94" s="346" t="s">
        <v>2429</v>
      </c>
      <c r="G94" s="346" t="str">
        <f t="shared" si="12"/>
        <v>REYT      =     Fjolnir  Vs  Valur Reykjavik</v>
      </c>
      <c r="H94" s="347" t="str">
        <f t="shared" si="13"/>
        <v>1356821.htm</v>
      </c>
      <c r="T94" s="502" t="str">
        <f t="shared" si="14"/>
        <v/>
      </c>
      <c r="U94" s="502" t="str">
        <f t="shared" si="15"/>
        <v/>
      </c>
      <c r="V94" s="502" t="str">
        <f t="shared" si="16"/>
        <v/>
      </c>
      <c r="W94" s="502" t="str">
        <f t="shared" si="17"/>
        <v/>
      </c>
      <c r="X94" s="502"/>
      <c r="Y94" s="502" t="str">
        <f t="shared" si="18"/>
        <v/>
      </c>
      <c r="AA94" s="96" t="s">
        <v>493</v>
      </c>
      <c r="AB94" s="503"/>
      <c r="AC94" s="503"/>
      <c r="AD94" s="503"/>
      <c r="AE94" s="503"/>
      <c r="AF94" s="503"/>
      <c r="AG94" s="503"/>
      <c r="AH94" s="503"/>
      <c r="AI94" s="503"/>
      <c r="AJ94" s="503"/>
      <c r="AK94" s="503"/>
      <c r="AL94" s="503"/>
    </row>
    <row r="95" spans="1:38" ht="13.5" customHeight="1">
      <c r="A95" s="346" t="s">
        <v>739</v>
      </c>
      <c r="B95" s="346" t="s">
        <v>2077</v>
      </c>
      <c r="C95" s="346" t="s">
        <v>2080</v>
      </c>
      <c r="D95" s="346" t="s">
        <v>2430</v>
      </c>
      <c r="G95" s="346" t="str">
        <f t="shared" si="12"/>
        <v>INT CF      =     Chelmsford City  Vs  Heybridge Swifts</v>
      </c>
      <c r="H95" s="347" t="str">
        <f t="shared" si="13"/>
        <v>1356812.htm</v>
      </c>
      <c r="T95" s="502" t="str">
        <f t="shared" si="14"/>
        <v/>
      </c>
      <c r="U95" s="502" t="str">
        <f t="shared" si="15"/>
        <v/>
      </c>
      <c r="V95" s="502" t="str">
        <f t="shared" si="16"/>
        <v/>
      </c>
      <c r="W95" s="502" t="str">
        <f t="shared" si="17"/>
        <v/>
      </c>
      <c r="X95" s="502"/>
      <c r="Y95" s="502" t="str">
        <f t="shared" si="18"/>
        <v/>
      </c>
      <c r="AA95" s="86" t="s">
        <v>494</v>
      </c>
      <c r="AB95" s="503"/>
      <c r="AC95" s="503"/>
      <c r="AD95" s="503"/>
      <c r="AE95" s="503"/>
      <c r="AF95" s="503"/>
      <c r="AG95" s="503"/>
      <c r="AH95" s="503"/>
      <c r="AI95" s="503"/>
      <c r="AJ95" s="503"/>
      <c r="AK95" s="503"/>
      <c r="AL95" s="503"/>
    </row>
    <row r="96" spans="1:38" ht="13.5" customHeight="1" thickBot="1">
      <c r="A96" s="346" t="s">
        <v>739</v>
      </c>
      <c r="B96" s="346" t="s">
        <v>2081</v>
      </c>
      <c r="C96" s="346" t="s">
        <v>2082</v>
      </c>
      <c r="D96" s="346" t="s">
        <v>2431</v>
      </c>
      <c r="G96" s="346" t="str">
        <f t="shared" si="12"/>
        <v>INT CF      =     Gloucester City  Vs  Shortwood United</v>
      </c>
      <c r="H96" s="347" t="str">
        <f t="shared" si="13"/>
        <v>1356813.htm</v>
      </c>
      <c r="T96" s="502" t="str">
        <f t="shared" si="14"/>
        <v/>
      </c>
      <c r="U96" s="502" t="str">
        <f t="shared" si="15"/>
        <v/>
      </c>
      <c r="V96" s="502" t="str">
        <f t="shared" si="16"/>
        <v/>
      </c>
      <c r="W96" s="502" t="str">
        <f t="shared" si="17"/>
        <v/>
      </c>
      <c r="X96" s="502"/>
      <c r="Y96" s="502" t="str">
        <f t="shared" si="18"/>
        <v/>
      </c>
      <c r="AA96" s="90" t="s">
        <v>495</v>
      </c>
      <c r="AB96" s="503"/>
      <c r="AC96" s="503"/>
      <c r="AD96" s="503"/>
      <c r="AE96" s="503"/>
      <c r="AF96" s="503"/>
      <c r="AG96" s="503"/>
      <c r="AH96" s="503"/>
      <c r="AI96" s="503"/>
      <c r="AJ96" s="503"/>
      <c r="AK96" s="503"/>
      <c r="AL96" s="503"/>
    </row>
    <row r="97" spans="1:38" ht="13.5" customHeight="1" thickBot="1">
      <c r="A97" s="346" t="s">
        <v>2083</v>
      </c>
      <c r="B97" s="346" t="s">
        <v>2084</v>
      </c>
      <c r="C97" s="346" t="s">
        <v>2088</v>
      </c>
      <c r="D97" s="346" t="s">
        <v>2432</v>
      </c>
      <c r="G97" s="346" t="str">
        <f t="shared" si="12"/>
        <v>BEL U21      =     Standard Liege U21  Vs  Kortrijk U21</v>
      </c>
      <c r="H97" s="347" t="str">
        <f t="shared" si="13"/>
        <v>1346092.htm</v>
      </c>
      <c r="T97" s="502" t="str">
        <f t="shared" si="14"/>
        <v/>
      </c>
      <c r="U97" s="502" t="str">
        <f t="shared" si="15"/>
        <v/>
      </c>
      <c r="V97" s="502" t="str">
        <f t="shared" si="16"/>
        <v/>
      </c>
      <c r="W97" s="502" t="str">
        <f t="shared" si="17"/>
        <v/>
      </c>
      <c r="X97" s="502"/>
      <c r="Y97" s="502" t="str">
        <f t="shared" si="18"/>
        <v/>
      </c>
      <c r="AA97" s="97" t="s">
        <v>496</v>
      </c>
      <c r="AB97" s="503"/>
      <c r="AC97" s="503"/>
      <c r="AD97" s="503"/>
      <c r="AE97" s="503"/>
      <c r="AF97" s="503"/>
      <c r="AG97" s="503"/>
      <c r="AH97" s="503"/>
      <c r="AI97" s="503"/>
      <c r="AJ97" s="503"/>
      <c r="AK97" s="503"/>
      <c r="AL97" s="503"/>
    </row>
    <row r="98" spans="1:38" ht="13.5" customHeight="1" thickBot="1">
      <c r="A98" s="346" t="s">
        <v>2083</v>
      </c>
      <c r="B98" s="346" t="s">
        <v>2089</v>
      </c>
      <c r="C98" s="346" t="s">
        <v>2093</v>
      </c>
      <c r="D98" s="346" t="s">
        <v>2433</v>
      </c>
      <c r="G98" s="346" t="str">
        <f t="shared" si="12"/>
        <v>BEL U21      =     KAA GentU21  Vs  Racing Genk U21</v>
      </c>
      <c r="H98" s="347" t="str">
        <f t="shared" si="13"/>
        <v>1346093.htm</v>
      </c>
      <c r="T98" s="502" t="str">
        <f t="shared" si="14"/>
        <v/>
      </c>
      <c r="U98" s="502" t="str">
        <f t="shared" si="15"/>
        <v/>
      </c>
      <c r="V98" s="502" t="str">
        <f t="shared" si="16"/>
        <v/>
      </c>
      <c r="W98" s="502" t="str">
        <f t="shared" si="17"/>
        <v/>
      </c>
      <c r="X98" s="502"/>
      <c r="Y98" s="502" t="str">
        <f t="shared" si="18"/>
        <v/>
      </c>
      <c r="AA98" s="98" t="s">
        <v>497</v>
      </c>
      <c r="AB98" s="503"/>
      <c r="AC98" s="503"/>
      <c r="AD98" s="503"/>
      <c r="AE98" s="503"/>
      <c r="AF98" s="503"/>
      <c r="AG98" s="503"/>
      <c r="AH98" s="503"/>
      <c r="AI98" s="503"/>
      <c r="AJ98" s="503"/>
      <c r="AK98" s="503"/>
      <c r="AL98" s="503"/>
    </row>
    <row r="99" spans="1:38" ht="13.5" customHeight="1" thickBot="1">
      <c r="A99" s="346" t="s">
        <v>2083</v>
      </c>
      <c r="B99" s="346" t="s">
        <v>2094</v>
      </c>
      <c r="C99" s="346" t="s">
        <v>2097</v>
      </c>
      <c r="D99" s="346" t="s">
        <v>2434</v>
      </c>
      <c r="G99" s="346" t="str">
        <f t="shared" si="12"/>
        <v>BEL U21      =     Lokeren U21  Vs  Club Brugge U21</v>
      </c>
      <c r="H99" s="347" t="str">
        <f t="shared" si="13"/>
        <v>1346094.htm</v>
      </c>
      <c r="T99" s="502" t="str">
        <f t="shared" si="14"/>
        <v/>
      </c>
      <c r="U99" s="502" t="str">
        <f t="shared" si="15"/>
        <v/>
      </c>
      <c r="V99" s="502" t="str">
        <f t="shared" si="16"/>
        <v/>
      </c>
      <c r="W99" s="502" t="str">
        <f t="shared" si="17"/>
        <v/>
      </c>
      <c r="X99" s="502"/>
      <c r="Y99" s="502" t="str">
        <f t="shared" si="18"/>
        <v/>
      </c>
      <c r="AA99" s="99" t="s">
        <v>220</v>
      </c>
      <c r="AB99" s="99" t="s">
        <v>498</v>
      </c>
      <c r="AC99" s="99" t="s">
        <v>199</v>
      </c>
      <c r="AD99" s="99" t="s">
        <v>342</v>
      </c>
      <c r="AE99" s="99" t="s">
        <v>213</v>
      </c>
      <c r="AF99" s="99" t="s">
        <v>343</v>
      </c>
      <c r="AG99" s="99" t="s">
        <v>499</v>
      </c>
      <c r="AH99" s="99" t="s">
        <v>500</v>
      </c>
      <c r="AI99" s="99" t="s">
        <v>501</v>
      </c>
      <c r="AJ99" s="99" t="s">
        <v>502</v>
      </c>
      <c r="AK99" s="99" t="s">
        <v>200</v>
      </c>
      <c r="AL99" s="99" t="s">
        <v>503</v>
      </c>
    </row>
    <row r="100" spans="1:38" ht="13.5" customHeight="1" thickBot="1">
      <c r="A100" s="346" t="s">
        <v>2083</v>
      </c>
      <c r="B100" s="346" t="s">
        <v>2102</v>
      </c>
      <c r="C100" s="346" t="s">
        <v>2103</v>
      </c>
      <c r="D100" s="346" t="s">
        <v>2435</v>
      </c>
      <c r="G100" s="346" t="str">
        <f t="shared" si="12"/>
        <v>BEL U21      =     Anderlecht U21  Vs  St.-Truidense U21</v>
      </c>
      <c r="H100" s="347" t="str">
        <f t="shared" si="13"/>
        <v>1346095.htm</v>
      </c>
      <c r="T100" s="502" t="str">
        <f t="shared" si="14"/>
        <v>ITA C1</v>
      </c>
      <c r="U100" s="502" t="str">
        <f t="shared" si="15"/>
        <v>Arezzo</v>
      </c>
      <c r="V100" s="502" t="str">
        <f t="shared" si="16"/>
        <v>Lucchese</v>
      </c>
      <c r="W100" s="502" t="str">
        <f t="shared" si="17"/>
        <v>1295421.htm</v>
      </c>
      <c r="X100" s="502"/>
      <c r="Y100" s="502" t="str">
        <f t="shared" si="18"/>
        <v>http://www.nowgoal.com/1x2/1295421.htm</v>
      </c>
      <c r="AA100" s="764" t="s">
        <v>1280</v>
      </c>
      <c r="AB100" s="556"/>
      <c r="AC100" s="558" t="s">
        <v>1281</v>
      </c>
      <c r="AD100" s="100" t="s">
        <v>1148</v>
      </c>
      <c r="AE100" s="100" t="s">
        <v>740</v>
      </c>
      <c r="AF100" s="100" t="s">
        <v>945</v>
      </c>
      <c r="AG100" s="100" t="s">
        <v>1282</v>
      </c>
      <c r="AH100" s="100" t="s">
        <v>1283</v>
      </c>
      <c r="AI100" s="100" t="s">
        <v>1284</v>
      </c>
      <c r="AJ100" s="100" t="s">
        <v>1285</v>
      </c>
      <c r="AK100" s="558" t="s">
        <v>1286</v>
      </c>
      <c r="AL100" s="558" t="s">
        <v>1287</v>
      </c>
    </row>
    <row r="101" spans="1:38" ht="21.75" customHeight="1" thickBot="1">
      <c r="A101" s="346" t="s">
        <v>2083</v>
      </c>
      <c r="B101" s="346" t="s">
        <v>2104</v>
      </c>
      <c r="C101" s="346" t="s">
        <v>2109</v>
      </c>
      <c r="D101" s="346" t="s">
        <v>2436</v>
      </c>
      <c r="G101" s="346" t="str">
        <f t="shared" si="12"/>
        <v>BEL U21      =     KV Mechelen U21  Vs  Excelsior Mouscron U21</v>
      </c>
      <c r="H101" s="347" t="str">
        <f t="shared" si="13"/>
        <v>1346148.htm</v>
      </c>
      <c r="T101" s="502" t="str">
        <f t="shared" si="14"/>
        <v/>
      </c>
      <c r="U101" s="502" t="str">
        <f t="shared" si="15"/>
        <v/>
      </c>
      <c r="V101" s="502" t="str">
        <f t="shared" si="16"/>
        <v/>
      </c>
      <c r="W101" s="502" t="str">
        <f t="shared" si="17"/>
        <v/>
      </c>
      <c r="X101" s="502"/>
      <c r="Y101" s="502" t="str">
        <f t="shared" si="18"/>
        <v/>
      </c>
      <c r="AA101" s="765"/>
      <c r="AB101" s="557"/>
      <c r="AC101" s="559"/>
      <c r="AD101" s="101" t="s">
        <v>1141</v>
      </c>
      <c r="AE101" s="102" t="s">
        <v>1288</v>
      </c>
      <c r="AF101" s="102" t="s">
        <v>1289</v>
      </c>
      <c r="AG101" s="100" t="s">
        <v>1290</v>
      </c>
      <c r="AH101" s="100" t="s">
        <v>1291</v>
      </c>
      <c r="AI101" s="100" t="s">
        <v>1292</v>
      </c>
      <c r="AJ101" s="100" t="s">
        <v>914</v>
      </c>
      <c r="AK101" s="559"/>
      <c r="AL101" s="559"/>
    </row>
    <row r="102" spans="1:38" ht="13.5" customHeight="1" thickBot="1">
      <c r="A102" s="346" t="s">
        <v>2083</v>
      </c>
      <c r="B102" s="346" t="s">
        <v>2110</v>
      </c>
      <c r="C102" s="346" t="s">
        <v>2114</v>
      </c>
      <c r="D102" s="346" t="s">
        <v>2437</v>
      </c>
      <c r="G102" s="346" t="str">
        <f t="shared" si="12"/>
        <v>BEL U21      =     Zulte-Waregem U21  Vs  KV Oostende U21</v>
      </c>
      <c r="H102" s="347" t="str">
        <f t="shared" si="13"/>
        <v>1346149.htm</v>
      </c>
      <c r="T102" s="502" t="str">
        <f t="shared" si="14"/>
        <v>ITA C1</v>
      </c>
      <c r="U102" s="502" t="str">
        <f t="shared" si="15"/>
        <v>Carrarese</v>
      </c>
      <c r="V102" s="502" t="str">
        <f t="shared" si="16"/>
        <v>Pistoiese</v>
      </c>
      <c r="W102" s="502" t="str">
        <f t="shared" si="17"/>
        <v>1295423.htm</v>
      </c>
      <c r="X102" s="502"/>
      <c r="Y102" s="502" t="str">
        <f t="shared" si="18"/>
        <v>http://www.nowgoal.com/1x2/1295423.htm</v>
      </c>
      <c r="AA102" s="764" t="s">
        <v>1280</v>
      </c>
      <c r="AB102" s="556"/>
      <c r="AC102" s="558" t="s">
        <v>1293</v>
      </c>
      <c r="AD102" s="100" t="s">
        <v>1294</v>
      </c>
      <c r="AE102" s="100" t="s">
        <v>806</v>
      </c>
      <c r="AF102" s="100" t="s">
        <v>1295</v>
      </c>
      <c r="AG102" s="100" t="s">
        <v>1296</v>
      </c>
      <c r="AH102" s="100" t="s">
        <v>1297</v>
      </c>
      <c r="AI102" s="100" t="s">
        <v>1298</v>
      </c>
      <c r="AJ102" s="100" t="s">
        <v>1299</v>
      </c>
      <c r="AK102" s="558" t="s">
        <v>1300</v>
      </c>
      <c r="AL102" s="558" t="s">
        <v>1301</v>
      </c>
    </row>
    <row r="103" spans="1:38" ht="13.5" customHeight="1" thickBot="1">
      <c r="A103" s="346" t="s">
        <v>2083</v>
      </c>
      <c r="B103" s="346" t="s">
        <v>2115</v>
      </c>
      <c r="C103" s="346" t="s">
        <v>2118</v>
      </c>
      <c r="D103" s="346" t="s">
        <v>2438</v>
      </c>
      <c r="G103" s="346" t="str">
        <f t="shared" si="12"/>
        <v>BEL U21      =     RS Waasland Beveren U21  Vs  Royal Charleroi U21</v>
      </c>
      <c r="H103" s="347" t="str">
        <f t="shared" si="13"/>
        <v>1346150.htm</v>
      </c>
      <c r="T103" s="502" t="str">
        <f t="shared" si="14"/>
        <v/>
      </c>
      <c r="U103" s="502" t="str">
        <f t="shared" si="15"/>
        <v/>
      </c>
      <c r="V103" s="502" t="str">
        <f t="shared" si="16"/>
        <v/>
      </c>
      <c r="W103" s="502" t="str">
        <f t="shared" si="17"/>
        <v/>
      </c>
      <c r="X103" s="502"/>
      <c r="Y103" s="502" t="str">
        <f t="shared" si="18"/>
        <v/>
      </c>
      <c r="AA103" s="765"/>
      <c r="AB103" s="557"/>
      <c r="AC103" s="559"/>
      <c r="AD103" s="101" t="s">
        <v>1302</v>
      </c>
      <c r="AE103" s="101" t="s">
        <v>810</v>
      </c>
      <c r="AF103" s="102" t="s">
        <v>1150</v>
      </c>
      <c r="AG103" s="100" t="s">
        <v>1303</v>
      </c>
      <c r="AH103" s="100" t="s">
        <v>1304</v>
      </c>
      <c r="AI103" s="100" t="s">
        <v>1305</v>
      </c>
      <c r="AJ103" s="100" t="s">
        <v>1306</v>
      </c>
      <c r="AK103" s="559"/>
      <c r="AL103" s="559"/>
    </row>
    <row r="104" spans="1:38" ht="13.5" customHeight="1" thickBot="1">
      <c r="A104" s="346" t="s">
        <v>2083</v>
      </c>
      <c r="B104" s="346" t="s">
        <v>2119</v>
      </c>
      <c r="C104" s="346" t="s">
        <v>2120</v>
      </c>
      <c r="D104" s="346" t="s">
        <v>2439</v>
      </c>
      <c r="G104" s="346" t="str">
        <f t="shared" si="12"/>
        <v>BEL U21      =     AS Eupen U21  Vs  Westerlo U21</v>
      </c>
      <c r="H104" s="347" t="str">
        <f t="shared" si="13"/>
        <v>1346151.htm</v>
      </c>
      <c r="T104" s="502" t="str">
        <f t="shared" si="14"/>
        <v>CRC D1</v>
      </c>
      <c r="U104" s="502" t="str">
        <f t="shared" si="15"/>
        <v>Municipal Liberia</v>
      </c>
      <c r="V104" s="502" t="str">
        <f t="shared" si="16"/>
        <v>Universidad de Costa Rica</v>
      </c>
      <c r="W104" s="502" t="str">
        <f t="shared" si="17"/>
        <v>1339864.htm</v>
      </c>
      <c r="X104" s="502"/>
      <c r="Y104" s="502" t="str">
        <f t="shared" si="18"/>
        <v>http://www.nowgoal.com/1x2/1339864.htm</v>
      </c>
      <c r="AA104" s="766" t="s">
        <v>1307</v>
      </c>
      <c r="AB104" s="556"/>
      <c r="AC104" s="558" t="s">
        <v>1308</v>
      </c>
      <c r="AD104" s="100" t="s">
        <v>747</v>
      </c>
      <c r="AE104" s="100" t="s">
        <v>864</v>
      </c>
      <c r="AF104" s="100" t="s">
        <v>808</v>
      </c>
      <c r="AG104" s="100" t="s">
        <v>1309</v>
      </c>
      <c r="AH104" s="100" t="s">
        <v>1310</v>
      </c>
      <c r="AI104" s="100" t="s">
        <v>1311</v>
      </c>
      <c r="AJ104" s="100" t="s">
        <v>850</v>
      </c>
      <c r="AK104" s="558" t="s">
        <v>1312</v>
      </c>
      <c r="AL104" s="558" t="s">
        <v>1009</v>
      </c>
    </row>
    <row r="105" spans="1:38" ht="13.5" customHeight="1" thickBot="1">
      <c r="A105" s="346" t="s">
        <v>2121</v>
      </c>
      <c r="B105" s="346" t="s">
        <v>2122</v>
      </c>
      <c r="C105" s="346" t="s">
        <v>2128</v>
      </c>
      <c r="D105" s="346" t="s">
        <v>2440</v>
      </c>
      <c r="G105" s="346" t="str">
        <f t="shared" si="12"/>
        <v>SCO DU20      =     Livingston U20  Vs  Berwick Rangers U20</v>
      </c>
      <c r="H105" s="347" t="str">
        <f t="shared" si="13"/>
        <v>1356814.htm</v>
      </c>
      <c r="T105" s="502" t="str">
        <f t="shared" si="14"/>
        <v/>
      </c>
      <c r="U105" s="502" t="str">
        <f t="shared" si="15"/>
        <v/>
      </c>
      <c r="V105" s="502" t="str">
        <f t="shared" si="16"/>
        <v/>
      </c>
      <c r="W105" s="502" t="str">
        <f t="shared" si="17"/>
        <v/>
      </c>
      <c r="X105" s="502"/>
      <c r="Y105" s="502" t="str">
        <f t="shared" si="18"/>
        <v/>
      </c>
      <c r="AA105" s="767"/>
      <c r="AB105" s="557"/>
      <c r="AC105" s="559"/>
      <c r="AD105" s="102" t="s">
        <v>901</v>
      </c>
      <c r="AE105" s="102" t="s">
        <v>746</v>
      </c>
      <c r="AF105" s="101" t="s">
        <v>717</v>
      </c>
      <c r="AG105" s="100" t="s">
        <v>1313</v>
      </c>
      <c r="AH105" s="100" t="s">
        <v>1314</v>
      </c>
      <c r="AI105" s="100" t="s">
        <v>1315</v>
      </c>
      <c r="AJ105" s="100" t="s">
        <v>909</v>
      </c>
      <c r="AK105" s="559"/>
      <c r="AL105" s="559"/>
    </row>
    <row r="106" spans="1:38" ht="13.5" customHeight="1" thickBot="1">
      <c r="A106" s="346" t="s">
        <v>2121</v>
      </c>
      <c r="B106" s="346" t="s">
        <v>2129</v>
      </c>
      <c r="C106" s="346" t="s">
        <v>2134</v>
      </c>
      <c r="D106" s="346" t="s">
        <v>2441</v>
      </c>
      <c r="G106" s="346" t="str">
        <f t="shared" si="12"/>
        <v>SCO DU20      =     Queen's Park U20  Vs  Clyde U20</v>
      </c>
      <c r="H106" s="347" t="str">
        <f t="shared" si="13"/>
        <v>1356816.htm</v>
      </c>
      <c r="T106" s="502" t="str">
        <f t="shared" si="14"/>
        <v>CRC D1</v>
      </c>
      <c r="U106" s="502" t="str">
        <f t="shared" si="15"/>
        <v>Santos De Guapiles</v>
      </c>
      <c r="V106" s="502" t="str">
        <f t="shared" si="16"/>
        <v>AD Carmelita</v>
      </c>
      <c r="W106" s="502" t="str">
        <f t="shared" si="17"/>
        <v>1339866.htm</v>
      </c>
      <c r="X106" s="502"/>
      <c r="Y106" s="502" t="str">
        <f t="shared" si="18"/>
        <v>http://www.nowgoal.com/1x2/1339866.htm</v>
      </c>
      <c r="AA106" s="766" t="s">
        <v>1307</v>
      </c>
      <c r="AB106" s="556"/>
      <c r="AC106" s="558" t="s">
        <v>1316</v>
      </c>
      <c r="AD106" s="100" t="s">
        <v>1148</v>
      </c>
      <c r="AE106" s="100" t="s">
        <v>741</v>
      </c>
      <c r="AF106" s="100" t="s">
        <v>1008</v>
      </c>
      <c r="AG106" s="100" t="s">
        <v>1317</v>
      </c>
      <c r="AH106" s="100" t="s">
        <v>1318</v>
      </c>
      <c r="AI106" s="100" t="s">
        <v>1319</v>
      </c>
      <c r="AJ106" s="100" t="s">
        <v>1320</v>
      </c>
      <c r="AK106" s="558" t="s">
        <v>1321</v>
      </c>
      <c r="AL106" s="558" t="s">
        <v>1322</v>
      </c>
    </row>
    <row r="107" spans="1:38" ht="13.5" customHeight="1" thickBot="1">
      <c r="A107" s="346" t="s">
        <v>2135</v>
      </c>
      <c r="B107" s="346" t="s">
        <v>2136</v>
      </c>
      <c r="C107" s="346" t="s">
        <v>2139</v>
      </c>
      <c r="D107" s="346" t="s">
        <v>2442</v>
      </c>
      <c r="G107" s="346" t="str">
        <f t="shared" si="12"/>
        <v>SUI D1      =     FC Zurich  Vs  Neuchatel Xamax</v>
      </c>
      <c r="H107" s="347" t="str">
        <f t="shared" si="13"/>
        <v>1260241.htm</v>
      </c>
      <c r="T107" s="502" t="str">
        <f t="shared" si="14"/>
        <v/>
      </c>
      <c r="U107" s="502" t="str">
        <f t="shared" si="15"/>
        <v/>
      </c>
      <c r="V107" s="502" t="str">
        <f t="shared" si="16"/>
        <v/>
      </c>
      <c r="W107" s="502" t="str">
        <f t="shared" si="17"/>
        <v/>
      </c>
      <c r="X107" s="502"/>
      <c r="Y107" s="502" t="str">
        <f t="shared" si="18"/>
        <v/>
      </c>
      <c r="AA107" s="767"/>
      <c r="AB107" s="557"/>
      <c r="AC107" s="559"/>
      <c r="AD107" s="101" t="s">
        <v>1323</v>
      </c>
      <c r="AE107" s="102" t="s">
        <v>765</v>
      </c>
      <c r="AF107" s="102" t="s">
        <v>1324</v>
      </c>
      <c r="AG107" s="100" t="s">
        <v>1325</v>
      </c>
      <c r="AH107" s="100" t="s">
        <v>1326</v>
      </c>
      <c r="AI107" s="100" t="s">
        <v>1327</v>
      </c>
      <c r="AJ107" s="100" t="s">
        <v>1140</v>
      </c>
      <c r="AK107" s="559"/>
      <c r="AL107" s="559"/>
    </row>
    <row r="108" spans="1:38" ht="13.5" customHeight="1" thickBot="1">
      <c r="A108" s="346" t="s">
        <v>739</v>
      </c>
      <c r="B108" s="346" t="s">
        <v>1162</v>
      </c>
      <c r="C108" s="346" t="s">
        <v>1154</v>
      </c>
      <c r="D108" s="346" t="s">
        <v>2443</v>
      </c>
      <c r="G108" s="346" t="str">
        <f t="shared" si="12"/>
        <v>INT CF      =     Salthill Devon Galway  Vs  Limerick FC</v>
      </c>
      <c r="H108" s="347" t="str">
        <f t="shared" si="13"/>
        <v>1356822.htm</v>
      </c>
      <c r="T108" s="502" t="str">
        <f t="shared" si="14"/>
        <v>ARG TB</v>
      </c>
      <c r="U108" s="502" t="str">
        <f t="shared" si="15"/>
        <v>Argentino Pergamino</v>
      </c>
      <c r="V108" s="502" t="str">
        <f t="shared" si="16"/>
        <v>Juventud de Rojas</v>
      </c>
      <c r="W108" s="502" t="str">
        <f t="shared" si="17"/>
        <v>1356825.htm</v>
      </c>
      <c r="X108" s="502"/>
      <c r="Y108" s="502" t="str">
        <f t="shared" si="18"/>
        <v>http://www.nowgoal.com/1x2/1356825.htm</v>
      </c>
      <c r="AA108" s="768" t="s">
        <v>1328</v>
      </c>
      <c r="AB108" s="556"/>
      <c r="AC108" s="558" t="s">
        <v>1329</v>
      </c>
      <c r="AD108" s="100" t="s">
        <v>817</v>
      </c>
      <c r="AE108" s="100" t="s">
        <v>761</v>
      </c>
      <c r="AF108" s="100" t="s">
        <v>869</v>
      </c>
      <c r="AG108" s="100" t="s">
        <v>1330</v>
      </c>
      <c r="AH108" s="100" t="s">
        <v>1331</v>
      </c>
      <c r="AI108" s="100" t="s">
        <v>1332</v>
      </c>
      <c r="AJ108" s="100" t="s">
        <v>1333</v>
      </c>
      <c r="AK108" s="558" t="s">
        <v>1334</v>
      </c>
      <c r="AL108" s="558" t="s">
        <v>724</v>
      </c>
    </row>
    <row r="109" spans="1:38" ht="13.5" customHeight="1" thickBot="1">
      <c r="A109" s="346" t="s">
        <v>1117</v>
      </c>
      <c r="B109" s="346" t="s">
        <v>2147</v>
      </c>
      <c r="C109" s="346" t="s">
        <v>1124</v>
      </c>
      <c r="D109" s="346" t="s">
        <v>2444</v>
      </c>
      <c r="G109" s="346" t="str">
        <f t="shared" si="12"/>
        <v>HOL D2      =     FC Utrecht (Youth)  Vs  Volendam</v>
      </c>
      <c r="H109" s="347" t="str">
        <f t="shared" si="13"/>
        <v>1255212.htm</v>
      </c>
      <c r="T109" s="502" t="str">
        <f t="shared" si="14"/>
        <v/>
      </c>
      <c r="U109" s="502" t="str">
        <f t="shared" si="15"/>
        <v/>
      </c>
      <c r="V109" s="502" t="str">
        <f t="shared" si="16"/>
        <v/>
      </c>
      <c r="W109" s="502" t="str">
        <f t="shared" si="17"/>
        <v/>
      </c>
      <c r="X109" s="502"/>
      <c r="Y109" s="502" t="str">
        <f t="shared" si="18"/>
        <v/>
      </c>
      <c r="AA109" s="769"/>
      <c r="AB109" s="557"/>
      <c r="AC109" s="559"/>
      <c r="AD109" s="100"/>
      <c r="AE109" s="100"/>
      <c r="AF109" s="100"/>
      <c r="AG109" s="100"/>
      <c r="AH109" s="100"/>
      <c r="AI109" s="100"/>
      <c r="AJ109" s="100"/>
      <c r="AK109" s="559"/>
      <c r="AL109" s="559"/>
    </row>
    <row r="110" spans="1:38" ht="13.5" customHeight="1" thickBot="1">
      <c r="A110" s="346" t="s">
        <v>1117</v>
      </c>
      <c r="B110" s="346" t="s">
        <v>1120</v>
      </c>
      <c r="C110" s="346" t="s">
        <v>1126</v>
      </c>
      <c r="D110" s="346" t="s">
        <v>2445</v>
      </c>
      <c r="G110" s="346" t="str">
        <f t="shared" si="12"/>
        <v>HOL D2      =     Jong Ajax (Youth)  Vs  MVV Maastricht</v>
      </c>
      <c r="H110" s="347" t="str">
        <f t="shared" si="13"/>
        <v>1255213.htm</v>
      </c>
      <c r="T110" s="502" t="str">
        <f t="shared" si="14"/>
        <v>SPA D1</v>
      </c>
      <c r="U110" s="502" t="str">
        <f t="shared" si="15"/>
        <v>Atletico Madrid</v>
      </c>
      <c r="V110" s="502" t="str">
        <f t="shared" si="16"/>
        <v>Celta Vigo</v>
      </c>
      <c r="W110" s="502" t="str">
        <f t="shared" si="17"/>
        <v>1268222.htm</v>
      </c>
      <c r="X110" s="502"/>
      <c r="Y110" s="502" t="str">
        <f t="shared" si="18"/>
        <v>http://www.nowgoal.com/1x2/1268222.htm</v>
      </c>
      <c r="AA110" s="592" t="s">
        <v>1159</v>
      </c>
      <c r="AB110" s="556"/>
      <c r="AC110" s="558" t="s">
        <v>1335</v>
      </c>
      <c r="AD110" s="100" t="s">
        <v>1336</v>
      </c>
      <c r="AE110" s="100" t="s">
        <v>1337</v>
      </c>
      <c r="AF110" s="100" t="s">
        <v>947</v>
      </c>
      <c r="AG110" s="100" t="s">
        <v>1338</v>
      </c>
      <c r="AH110" s="100" t="s">
        <v>1339</v>
      </c>
      <c r="AI110" s="100" t="s">
        <v>1340</v>
      </c>
      <c r="AJ110" s="100" t="s">
        <v>1341</v>
      </c>
      <c r="AK110" s="558" t="s">
        <v>1342</v>
      </c>
      <c r="AL110" s="558" t="s">
        <v>1343</v>
      </c>
    </row>
    <row r="111" spans="1:38" ht="13.5" customHeight="1" thickBot="1">
      <c r="A111" s="346" t="s">
        <v>2160</v>
      </c>
      <c r="B111" s="346" t="s">
        <v>2161</v>
      </c>
      <c r="C111" s="346" t="s">
        <v>2166</v>
      </c>
      <c r="D111" s="346" t="s">
        <v>2446</v>
      </c>
      <c r="G111" s="346" t="str">
        <f t="shared" si="12"/>
        <v>ISR D1      =     Maccabi Petah Tikva FC  Vs  Maccabi Tel Aviv</v>
      </c>
      <c r="H111" s="347" t="str">
        <f t="shared" si="13"/>
        <v>1293230.htm</v>
      </c>
      <c r="T111" s="502" t="str">
        <f t="shared" si="14"/>
        <v/>
      </c>
      <c r="U111" s="502" t="str">
        <f t="shared" si="15"/>
        <v/>
      </c>
      <c r="V111" s="502" t="str">
        <f t="shared" si="16"/>
        <v/>
      </c>
      <c r="W111" s="502" t="str">
        <f t="shared" si="17"/>
        <v/>
      </c>
      <c r="X111" s="502"/>
      <c r="Y111" s="502" t="str">
        <f t="shared" si="18"/>
        <v/>
      </c>
      <c r="AA111" s="593"/>
      <c r="AB111" s="557"/>
      <c r="AC111" s="559"/>
      <c r="AD111" s="101" t="s">
        <v>1336</v>
      </c>
      <c r="AE111" s="102" t="s">
        <v>1344</v>
      </c>
      <c r="AF111" s="102" t="s">
        <v>1345</v>
      </c>
      <c r="AG111" s="100" t="s">
        <v>1346</v>
      </c>
      <c r="AH111" s="100" t="s">
        <v>1347</v>
      </c>
      <c r="AI111" s="100" t="s">
        <v>1348</v>
      </c>
      <c r="AJ111" s="100" t="s">
        <v>1349</v>
      </c>
      <c r="AK111" s="559"/>
      <c r="AL111" s="559"/>
    </row>
    <row r="112" spans="1:38" ht="13.5" customHeight="1" thickBot="1">
      <c r="A112" s="346" t="s">
        <v>1832</v>
      </c>
      <c r="B112" s="346" t="s">
        <v>2169</v>
      </c>
      <c r="C112" s="346" t="s">
        <v>2171</v>
      </c>
      <c r="D112" s="346" t="s">
        <v>2447</v>
      </c>
      <c r="G112" s="346" t="str">
        <f t="shared" si="12"/>
        <v>ENG U23LC      =     Southampton U23  Vs  Swansea City U23</v>
      </c>
      <c r="H112" s="347" t="str">
        <f t="shared" si="13"/>
        <v>1319787.htm</v>
      </c>
      <c r="T112" s="502" t="str">
        <f t="shared" si="14"/>
        <v>ITA D1</v>
      </c>
      <c r="U112" s="502" t="str">
        <f t="shared" si="15"/>
        <v>Cagliari</v>
      </c>
      <c r="V112" s="502" t="str">
        <f t="shared" si="16"/>
        <v>Juventus</v>
      </c>
      <c r="W112" s="502" t="str">
        <f t="shared" si="17"/>
        <v>1274563.htm</v>
      </c>
      <c r="X112" s="502"/>
      <c r="Y112" s="502" t="str">
        <f t="shared" si="18"/>
        <v>http://www.nowgoal.com/1x2/1274563.htm</v>
      </c>
      <c r="AA112" s="770" t="s">
        <v>1350</v>
      </c>
      <c r="AB112" s="556"/>
      <c r="AC112" s="558" t="s">
        <v>1351</v>
      </c>
      <c r="AD112" s="100" t="s">
        <v>1352</v>
      </c>
      <c r="AE112" s="100" t="s">
        <v>869</v>
      </c>
      <c r="AF112" s="100" t="s">
        <v>1353</v>
      </c>
      <c r="AG112" s="100" t="s">
        <v>936</v>
      </c>
      <c r="AH112" s="100" t="s">
        <v>1347</v>
      </c>
      <c r="AI112" s="100" t="s">
        <v>1354</v>
      </c>
      <c r="AJ112" s="100" t="s">
        <v>1355</v>
      </c>
      <c r="AK112" s="558" t="s">
        <v>1356</v>
      </c>
      <c r="AL112" s="558" t="s">
        <v>1357</v>
      </c>
    </row>
    <row r="113" spans="1:38" ht="13.5" customHeight="1" thickBot="1">
      <c r="A113" s="346" t="s">
        <v>1832</v>
      </c>
      <c r="B113" s="346" t="s">
        <v>2175</v>
      </c>
      <c r="C113" s="346" t="s">
        <v>2179</v>
      </c>
      <c r="D113" s="346" t="s">
        <v>2448</v>
      </c>
      <c r="G113" s="346" t="str">
        <f t="shared" si="12"/>
        <v>ENG U23LC      =     Hull City U23  Vs  Derby County U23</v>
      </c>
      <c r="H113" s="347" t="str">
        <f t="shared" si="13"/>
        <v>1319809.htm</v>
      </c>
      <c r="T113" s="502" t="str">
        <f t="shared" si="14"/>
        <v/>
      </c>
      <c r="U113" s="502" t="str">
        <f t="shared" si="15"/>
        <v/>
      </c>
      <c r="V113" s="502" t="str">
        <f t="shared" si="16"/>
        <v/>
      </c>
      <c r="W113" s="502" t="str">
        <f t="shared" si="17"/>
        <v/>
      </c>
      <c r="X113" s="502"/>
      <c r="Y113" s="502" t="str">
        <f t="shared" si="18"/>
        <v/>
      </c>
      <c r="AA113" s="771"/>
      <c r="AB113" s="557"/>
      <c r="AC113" s="559"/>
      <c r="AD113" s="102" t="s">
        <v>1358</v>
      </c>
      <c r="AE113" s="102" t="s">
        <v>1359</v>
      </c>
      <c r="AF113" s="101" t="s">
        <v>899</v>
      </c>
      <c r="AG113" s="100" t="s">
        <v>1360</v>
      </c>
      <c r="AH113" s="100" t="s">
        <v>1361</v>
      </c>
      <c r="AI113" s="100" t="s">
        <v>1362</v>
      </c>
      <c r="AJ113" s="100" t="s">
        <v>1363</v>
      </c>
      <c r="AK113" s="559"/>
      <c r="AL113" s="559"/>
    </row>
    <row r="114" spans="1:38" ht="13.5" customHeight="1" thickBot="1">
      <c r="A114" s="346" t="s">
        <v>1832</v>
      </c>
      <c r="B114" s="346" t="s">
        <v>2183</v>
      </c>
      <c r="C114" s="346" t="s">
        <v>2186</v>
      </c>
      <c r="D114" s="346" t="s">
        <v>2449</v>
      </c>
      <c r="G114" s="346" t="str">
        <f t="shared" si="12"/>
        <v>ENG U23LC      =     Brighton U23  Vs  Leicester City U23</v>
      </c>
      <c r="H114" s="347" t="str">
        <f t="shared" si="13"/>
        <v>1319831.htm</v>
      </c>
      <c r="T114" s="502" t="str">
        <f t="shared" si="14"/>
        <v>FRA D1</v>
      </c>
      <c r="U114" s="502" t="str">
        <f t="shared" si="15"/>
        <v>Nantes</v>
      </c>
      <c r="V114" s="502" t="str">
        <f t="shared" si="16"/>
        <v>Marseille</v>
      </c>
      <c r="W114" s="502" t="str">
        <f t="shared" si="17"/>
        <v>1281784.htm</v>
      </c>
      <c r="X114" s="502"/>
      <c r="Y114" s="502" t="str">
        <f t="shared" si="18"/>
        <v>http://www.nowgoal.com/1x2/1281784.htm</v>
      </c>
      <c r="AA114" s="594" t="s">
        <v>911</v>
      </c>
      <c r="AB114" s="556"/>
      <c r="AC114" s="558" t="s">
        <v>1364</v>
      </c>
      <c r="AD114" s="100" t="s">
        <v>742</v>
      </c>
      <c r="AE114" s="100" t="s">
        <v>711</v>
      </c>
      <c r="AF114" s="100" t="s">
        <v>901</v>
      </c>
      <c r="AG114" s="100" t="s">
        <v>1365</v>
      </c>
      <c r="AH114" s="100" t="s">
        <v>1366</v>
      </c>
      <c r="AI114" s="100" t="s">
        <v>1367</v>
      </c>
      <c r="AJ114" s="100" t="s">
        <v>1368</v>
      </c>
      <c r="AK114" s="558" t="s">
        <v>912</v>
      </c>
      <c r="AL114" s="558" t="s">
        <v>1369</v>
      </c>
    </row>
    <row r="115" spans="1:38" ht="13.5" customHeight="1" thickBot="1">
      <c r="A115" s="346" t="s">
        <v>1832</v>
      </c>
      <c r="B115" s="346" t="s">
        <v>1144</v>
      </c>
      <c r="C115" s="346" t="s">
        <v>2193</v>
      </c>
      <c r="D115" s="346" t="s">
        <v>2450</v>
      </c>
      <c r="G115" s="346" t="str">
        <f t="shared" si="12"/>
        <v>ENG U23LC      =     West Ham U23  Vs  Nottingham Forest U23</v>
      </c>
      <c r="H115" s="347" t="str">
        <f t="shared" si="13"/>
        <v>1319832.htm</v>
      </c>
      <c r="T115" s="502" t="str">
        <f t="shared" si="14"/>
        <v/>
      </c>
      <c r="U115" s="502" t="str">
        <f t="shared" si="15"/>
        <v/>
      </c>
      <c r="V115" s="502" t="str">
        <f t="shared" si="16"/>
        <v/>
      </c>
      <c r="W115" s="502" t="str">
        <f t="shared" si="17"/>
        <v/>
      </c>
      <c r="X115" s="502"/>
      <c r="Y115" s="502" t="str">
        <f t="shared" si="18"/>
        <v/>
      </c>
      <c r="AA115" s="595"/>
      <c r="AB115" s="557"/>
      <c r="AC115" s="559"/>
      <c r="AD115" s="101" t="s">
        <v>1110</v>
      </c>
      <c r="AE115" s="101" t="s">
        <v>890</v>
      </c>
      <c r="AF115" s="102" t="s">
        <v>844</v>
      </c>
      <c r="AG115" s="100" t="s">
        <v>1099</v>
      </c>
      <c r="AH115" s="100" t="s">
        <v>1370</v>
      </c>
      <c r="AI115" s="100" t="s">
        <v>1371</v>
      </c>
      <c r="AJ115" s="100" t="s">
        <v>1372</v>
      </c>
      <c r="AK115" s="559"/>
      <c r="AL115" s="559"/>
    </row>
    <row r="116" spans="1:38" ht="13.5" customHeight="1" thickBot="1">
      <c r="A116" s="346" t="s">
        <v>1832</v>
      </c>
      <c r="B116" s="346" t="s">
        <v>2197</v>
      </c>
      <c r="C116" s="346" t="s">
        <v>2201</v>
      </c>
      <c r="D116" s="346" t="s">
        <v>2451</v>
      </c>
      <c r="G116" s="346" t="str">
        <f t="shared" si="12"/>
        <v>ENG U23LC      =     West Bromwich U23  Vs  Ipswich U23</v>
      </c>
      <c r="H116" s="347" t="str">
        <f t="shared" si="13"/>
        <v>1319854.htm</v>
      </c>
      <c r="T116" s="502" t="str">
        <f t="shared" si="14"/>
        <v>COL D1</v>
      </c>
      <c r="U116" s="502" t="str">
        <f t="shared" si="15"/>
        <v>Deportiva Once Caldas</v>
      </c>
      <c r="V116" s="502" t="str">
        <f t="shared" si="16"/>
        <v>Deportivo Cali</v>
      </c>
      <c r="W116" s="502" t="str">
        <f t="shared" si="17"/>
        <v>1349582.htm</v>
      </c>
      <c r="X116" s="502"/>
      <c r="Y116" s="502" t="str">
        <f t="shared" si="18"/>
        <v>http://www.nowgoal.com/1x2/1349582.htm</v>
      </c>
      <c r="AA116" s="566" t="s">
        <v>1200</v>
      </c>
      <c r="AB116" s="556"/>
      <c r="AC116" s="558" t="s">
        <v>1373</v>
      </c>
      <c r="AD116" s="100" t="s">
        <v>1294</v>
      </c>
      <c r="AE116" s="100" t="s">
        <v>752</v>
      </c>
      <c r="AF116" s="100" t="s">
        <v>1374</v>
      </c>
      <c r="AG116" s="100" t="s">
        <v>1375</v>
      </c>
      <c r="AH116" s="100" t="s">
        <v>1376</v>
      </c>
      <c r="AI116" s="100" t="s">
        <v>1377</v>
      </c>
      <c r="AJ116" s="100" t="s">
        <v>872</v>
      </c>
      <c r="AK116" s="558" t="s">
        <v>1378</v>
      </c>
      <c r="AL116" s="558" t="s">
        <v>866</v>
      </c>
    </row>
    <row r="117" spans="1:38" ht="13.5" customHeight="1" thickBot="1">
      <c r="A117" s="346" t="s">
        <v>1061</v>
      </c>
      <c r="B117" s="346" t="s">
        <v>1066</v>
      </c>
      <c r="C117" s="346" t="s">
        <v>1233</v>
      </c>
      <c r="D117" s="346" t="s">
        <v>2452</v>
      </c>
      <c r="G117" s="346" t="str">
        <f t="shared" si="12"/>
        <v>GER D2      =     Hannover 96  Vs  VfL Bochum</v>
      </c>
      <c r="H117" s="347" t="str">
        <f t="shared" si="13"/>
        <v>1259156.htm</v>
      </c>
      <c r="T117" s="502" t="str">
        <f t="shared" si="14"/>
        <v/>
      </c>
      <c r="U117" s="502" t="str">
        <f t="shared" si="15"/>
        <v/>
      </c>
      <c r="V117" s="502" t="str">
        <f t="shared" si="16"/>
        <v/>
      </c>
      <c r="W117" s="502" t="str">
        <f t="shared" si="17"/>
        <v/>
      </c>
      <c r="X117" s="502"/>
      <c r="Y117" s="502" t="str">
        <f t="shared" si="18"/>
        <v/>
      </c>
      <c r="AA117" s="567"/>
      <c r="AB117" s="557"/>
      <c r="AC117" s="559"/>
      <c r="AD117" s="102" t="s">
        <v>1379</v>
      </c>
      <c r="AE117" s="102" t="s">
        <v>806</v>
      </c>
      <c r="AF117" s="101" t="s">
        <v>1380</v>
      </c>
      <c r="AG117" s="100" t="s">
        <v>1381</v>
      </c>
      <c r="AH117" s="100" t="s">
        <v>1142</v>
      </c>
      <c r="AI117" s="100" t="s">
        <v>1382</v>
      </c>
      <c r="AJ117" s="100" t="s">
        <v>916</v>
      </c>
      <c r="AK117" s="559"/>
      <c r="AL117" s="559"/>
    </row>
    <row r="118" spans="1:38" ht="13.5" customHeight="1" thickBot="1">
      <c r="A118" s="346" t="s">
        <v>1866</v>
      </c>
      <c r="B118" s="346" t="s">
        <v>2211</v>
      </c>
      <c r="C118" s="346" t="s">
        <v>2216</v>
      </c>
      <c r="D118" s="346" t="s">
        <v>2453</v>
      </c>
      <c r="G118" s="346" t="str">
        <f t="shared" si="12"/>
        <v>SCO U20      =     Hearts U20  Vs  Celtic U20</v>
      </c>
      <c r="H118" s="347" t="str">
        <f t="shared" si="13"/>
        <v>1303236.htm</v>
      </c>
      <c r="T118" s="502" t="str">
        <f t="shared" si="14"/>
        <v>URU D1</v>
      </c>
      <c r="U118" s="502" t="str">
        <f t="shared" si="15"/>
        <v>Wanderers FC</v>
      </c>
      <c r="V118" s="502" t="str">
        <f t="shared" si="16"/>
        <v>Plaza Colonia</v>
      </c>
      <c r="W118" s="502" t="str">
        <f t="shared" si="17"/>
        <v>1354258.htm</v>
      </c>
      <c r="X118" s="502"/>
      <c r="Y118" s="502" t="str">
        <f t="shared" si="18"/>
        <v>http://www.nowgoal.com/1x2/1354258.htm</v>
      </c>
      <c r="AA118" s="772" t="s">
        <v>1383</v>
      </c>
      <c r="AB118" s="556"/>
      <c r="AC118" s="558" t="s">
        <v>1384</v>
      </c>
      <c r="AD118" s="100" t="s">
        <v>930</v>
      </c>
      <c r="AE118" s="100" t="s">
        <v>769</v>
      </c>
      <c r="AF118" s="100" t="s">
        <v>790</v>
      </c>
      <c r="AG118" s="100" t="s">
        <v>1385</v>
      </c>
      <c r="AH118" s="100" t="s">
        <v>1386</v>
      </c>
      <c r="AI118" s="100" t="s">
        <v>1387</v>
      </c>
      <c r="AJ118" s="100" t="s">
        <v>1388</v>
      </c>
      <c r="AK118" s="558" t="s">
        <v>1389</v>
      </c>
      <c r="AL118" s="558" t="s">
        <v>1390</v>
      </c>
    </row>
    <row r="119" spans="1:38" ht="13.5" customHeight="1" thickBot="1">
      <c r="A119" s="346" t="s">
        <v>1159</v>
      </c>
      <c r="B119" s="346" t="s">
        <v>2217</v>
      </c>
      <c r="C119" s="346" t="s">
        <v>2220</v>
      </c>
      <c r="D119" s="346" t="s">
        <v>2454</v>
      </c>
      <c r="G119" s="346" t="str">
        <f t="shared" si="12"/>
        <v>SPA D1      =     Eibar  Vs  Granada CF</v>
      </c>
      <c r="H119" s="347" t="str">
        <f t="shared" si="13"/>
        <v>1268224.htm</v>
      </c>
      <c r="T119" s="502" t="str">
        <f t="shared" si="14"/>
        <v/>
      </c>
      <c r="U119" s="502" t="str">
        <f t="shared" si="15"/>
        <v/>
      </c>
      <c r="V119" s="502" t="str">
        <f t="shared" si="16"/>
        <v/>
      </c>
      <c r="W119" s="502" t="str">
        <f t="shared" si="17"/>
        <v/>
      </c>
      <c r="X119" s="502"/>
      <c r="Y119" s="502" t="str">
        <f t="shared" si="18"/>
        <v/>
      </c>
      <c r="AA119" s="773"/>
      <c r="AB119" s="557"/>
      <c r="AC119" s="559"/>
      <c r="AD119" s="102" t="s">
        <v>1141</v>
      </c>
      <c r="AE119" s="101" t="s">
        <v>815</v>
      </c>
      <c r="AF119" s="101" t="s">
        <v>1157</v>
      </c>
      <c r="AG119" s="100" t="s">
        <v>1391</v>
      </c>
      <c r="AH119" s="100" t="s">
        <v>1392</v>
      </c>
      <c r="AI119" s="100" t="s">
        <v>1393</v>
      </c>
      <c r="AJ119" s="100" t="s">
        <v>975</v>
      </c>
      <c r="AK119" s="559"/>
      <c r="AL119" s="559"/>
    </row>
    <row r="120" spans="1:38" ht="13.5" customHeight="1" thickBot="1">
      <c r="A120" s="346" t="s">
        <v>1350</v>
      </c>
      <c r="B120" s="346" t="s">
        <v>2227</v>
      </c>
      <c r="C120" s="346" t="s">
        <v>2229</v>
      </c>
      <c r="D120" s="346" t="s">
        <v>2455</v>
      </c>
      <c r="G120" s="346" t="str">
        <f t="shared" si="12"/>
        <v>ITA D1      =     Lazio  Vs  AC Milan</v>
      </c>
      <c r="H120" s="347" t="str">
        <f t="shared" si="13"/>
        <v>1274567.htm</v>
      </c>
      <c r="T120" s="502" t="str">
        <f t="shared" si="14"/>
        <v>URU D1</v>
      </c>
      <c r="U120" s="502" t="str">
        <f t="shared" si="15"/>
        <v>Rampla Juniors FC</v>
      </c>
      <c r="V120" s="502" t="str">
        <f t="shared" si="16"/>
        <v>IA Sud America</v>
      </c>
      <c r="W120" s="502" t="str">
        <f t="shared" si="17"/>
        <v>1354419.htm</v>
      </c>
      <c r="X120" s="502"/>
      <c r="Y120" s="502" t="str">
        <f t="shared" si="18"/>
        <v>http://www.nowgoal.com/1x2/1354419.htm</v>
      </c>
      <c r="AA120" s="772" t="s">
        <v>1383</v>
      </c>
      <c r="AB120" s="556"/>
      <c r="AC120" s="558" t="s">
        <v>1394</v>
      </c>
      <c r="AD120" s="100" t="s">
        <v>886</v>
      </c>
      <c r="AE120" s="100" t="s">
        <v>864</v>
      </c>
      <c r="AF120" s="100" t="s">
        <v>1150</v>
      </c>
      <c r="AG120" s="100" t="s">
        <v>1395</v>
      </c>
      <c r="AH120" s="100" t="s">
        <v>1396</v>
      </c>
      <c r="AI120" s="100" t="s">
        <v>1397</v>
      </c>
      <c r="AJ120" s="100" t="s">
        <v>1143</v>
      </c>
      <c r="AK120" s="558" t="s">
        <v>1398</v>
      </c>
      <c r="AL120" s="558" t="s">
        <v>1301</v>
      </c>
    </row>
    <row r="121" spans="1:38" ht="13.5" customHeight="1" thickBot="1">
      <c r="A121" s="346" t="s">
        <v>1096</v>
      </c>
      <c r="B121" s="346" t="s">
        <v>944</v>
      </c>
      <c r="C121" s="346" t="s">
        <v>906</v>
      </c>
      <c r="D121" s="346" t="s">
        <v>2456</v>
      </c>
      <c r="G121" s="346" t="str">
        <f t="shared" si="12"/>
        <v>FRA D2      =     Lens  Vs  Clermont</v>
      </c>
      <c r="H121" s="347" t="str">
        <f t="shared" si="13"/>
        <v>1249141.htm</v>
      </c>
      <c r="T121" s="502" t="str">
        <f t="shared" si="14"/>
        <v/>
      </c>
      <c r="U121" s="502" t="str">
        <f t="shared" si="15"/>
        <v/>
      </c>
      <c r="V121" s="502" t="str">
        <f t="shared" si="16"/>
        <v/>
      </c>
      <c r="W121" s="502" t="str">
        <f t="shared" si="17"/>
        <v/>
      </c>
      <c r="X121" s="502"/>
      <c r="Y121" s="502" t="str">
        <f t="shared" si="18"/>
        <v/>
      </c>
      <c r="AA121" s="773"/>
      <c r="AB121" s="557"/>
      <c r="AC121" s="559"/>
      <c r="AD121" s="102" t="s">
        <v>886</v>
      </c>
      <c r="AE121" s="102" t="s">
        <v>864</v>
      </c>
      <c r="AF121" s="101" t="s">
        <v>1150</v>
      </c>
      <c r="AG121" s="100" t="s">
        <v>1399</v>
      </c>
      <c r="AH121" s="100" t="s">
        <v>1400</v>
      </c>
      <c r="AI121" s="100" t="s">
        <v>1036</v>
      </c>
      <c r="AJ121" s="100" t="s">
        <v>965</v>
      </c>
      <c r="AK121" s="559"/>
      <c r="AL121" s="559"/>
    </row>
    <row r="122" spans="1:38" ht="13.5" customHeight="1" thickBot="1">
      <c r="A122" s="346" t="s">
        <v>2241</v>
      </c>
      <c r="B122" s="346" t="s">
        <v>2242</v>
      </c>
      <c r="C122" s="346" t="s">
        <v>2246</v>
      </c>
      <c r="D122" s="346" t="s">
        <v>2457</v>
      </c>
      <c r="G122" s="346" t="str">
        <f t="shared" si="12"/>
        <v>ENG CS      =     Wealdstone FC  Vs  Whitehawk</v>
      </c>
      <c r="H122" s="347" t="str">
        <f t="shared" si="13"/>
        <v>1271354.htm</v>
      </c>
      <c r="T122" s="502" t="str">
        <f t="shared" si="14"/>
        <v>URU D1</v>
      </c>
      <c r="U122" s="502" t="str">
        <f t="shared" si="15"/>
        <v>Boston River</v>
      </c>
      <c r="V122" s="502" t="str">
        <f t="shared" si="16"/>
        <v>CA River Plate</v>
      </c>
      <c r="W122" s="502" t="str">
        <f t="shared" si="17"/>
        <v>1354420.htm</v>
      </c>
      <c r="X122" s="502"/>
      <c r="Y122" s="502" t="str">
        <f t="shared" si="18"/>
        <v>http://www.nowgoal.com/1x2/1354420.htm</v>
      </c>
      <c r="AA122" s="772" t="s">
        <v>1383</v>
      </c>
      <c r="AB122" s="556"/>
      <c r="AC122" s="558" t="s">
        <v>1401</v>
      </c>
      <c r="AD122" s="100" t="s">
        <v>752</v>
      </c>
      <c r="AE122" s="100" t="s">
        <v>890</v>
      </c>
      <c r="AF122" s="100" t="s">
        <v>1097</v>
      </c>
      <c r="AG122" s="100" t="s">
        <v>1142</v>
      </c>
      <c r="AH122" s="100" t="s">
        <v>904</v>
      </c>
      <c r="AI122" s="100" t="s">
        <v>1402</v>
      </c>
      <c r="AJ122" s="100" t="s">
        <v>1403</v>
      </c>
      <c r="AK122" s="558" t="s">
        <v>1404</v>
      </c>
      <c r="AL122" s="558" t="s">
        <v>1405</v>
      </c>
    </row>
    <row r="123" spans="1:38" ht="21.75" customHeight="1" thickBot="1">
      <c r="A123" s="346" t="s">
        <v>1280</v>
      </c>
      <c r="B123" s="346" t="s">
        <v>2249</v>
      </c>
      <c r="C123" s="346" t="s">
        <v>2252</v>
      </c>
      <c r="D123" s="346" t="s">
        <v>2458</v>
      </c>
      <c r="G123" s="346" t="str">
        <f t="shared" si="12"/>
        <v>ITA C1      =     Cosenza Calcio 1914  Vs  Reggina</v>
      </c>
      <c r="H123" s="347" t="str">
        <f t="shared" si="13"/>
        <v>1296185.htm</v>
      </c>
      <c r="T123" s="502" t="str">
        <f t="shared" si="14"/>
        <v/>
      </c>
      <c r="U123" s="502" t="str">
        <f t="shared" si="15"/>
        <v/>
      </c>
      <c r="V123" s="502" t="str">
        <f t="shared" si="16"/>
        <v/>
      </c>
      <c r="W123" s="502" t="str">
        <f t="shared" si="17"/>
        <v/>
      </c>
      <c r="X123" s="502"/>
      <c r="Y123" s="502" t="str">
        <f t="shared" si="18"/>
        <v/>
      </c>
      <c r="AA123" s="773"/>
      <c r="AB123" s="557"/>
      <c r="AC123" s="559"/>
      <c r="AD123" s="101" t="s">
        <v>1406</v>
      </c>
      <c r="AE123" s="101" t="s">
        <v>808</v>
      </c>
      <c r="AF123" s="102" t="s">
        <v>1407</v>
      </c>
      <c r="AG123" s="100" t="s">
        <v>1408</v>
      </c>
      <c r="AH123" s="100" t="s">
        <v>1209</v>
      </c>
      <c r="AI123" s="100" t="s">
        <v>1409</v>
      </c>
      <c r="AJ123" s="100" t="s">
        <v>1410</v>
      </c>
      <c r="AK123" s="559"/>
      <c r="AL123" s="559"/>
    </row>
    <row r="124" spans="1:38" ht="13.5" customHeight="1" thickBot="1">
      <c r="A124" s="346" t="s">
        <v>2255</v>
      </c>
      <c r="B124" s="346" t="s">
        <v>2256</v>
      </c>
      <c r="C124" s="346" t="s">
        <v>2261</v>
      </c>
      <c r="D124" s="346" t="s">
        <v>2459</v>
      </c>
      <c r="G124" s="346" t="str">
        <f t="shared" si="12"/>
        <v>ENG PR      =     Bournemouth AFC  Vs  Manchester City</v>
      </c>
      <c r="H124" s="347" t="str">
        <f t="shared" si="13"/>
        <v>1247898.htm</v>
      </c>
      <c r="T124" s="502" t="str">
        <f t="shared" si="14"/>
        <v>VEN D1</v>
      </c>
      <c r="U124" s="502" t="str">
        <f t="shared" si="15"/>
        <v>Trujillanos</v>
      </c>
      <c r="V124" s="502" t="str">
        <f t="shared" si="16"/>
        <v>Atletico Socopo FC</v>
      </c>
      <c r="W124" s="502" t="str">
        <f t="shared" si="17"/>
        <v>1348095.htm</v>
      </c>
      <c r="X124" s="502"/>
      <c r="Y124" s="502" t="str">
        <f t="shared" si="18"/>
        <v>http://www.nowgoal.com/1x2/1348095.htm</v>
      </c>
      <c r="AA124" s="588" t="s">
        <v>1135</v>
      </c>
      <c r="AB124" s="556"/>
      <c r="AC124" s="558" t="s">
        <v>1411</v>
      </c>
      <c r="AD124" s="100" t="s">
        <v>1141</v>
      </c>
      <c r="AE124" s="100" t="s">
        <v>722</v>
      </c>
      <c r="AF124" s="100" t="s">
        <v>1412</v>
      </c>
      <c r="AG124" s="100" t="s">
        <v>1413</v>
      </c>
      <c r="AH124" s="100" t="s">
        <v>1414</v>
      </c>
      <c r="AI124" s="100" t="s">
        <v>1415</v>
      </c>
      <c r="AJ124" s="100" t="s">
        <v>850</v>
      </c>
      <c r="AK124" s="558" t="s">
        <v>1416</v>
      </c>
      <c r="AL124" s="558" t="s">
        <v>1417</v>
      </c>
    </row>
    <row r="125" spans="1:38" ht="21.75" customHeight="1" thickBot="1">
      <c r="A125" s="346" t="s">
        <v>1171</v>
      </c>
      <c r="B125" s="346" t="s">
        <v>2270</v>
      </c>
      <c r="C125" s="346" t="s">
        <v>2274</v>
      </c>
      <c r="D125" s="346" t="s">
        <v>2460</v>
      </c>
      <c r="G125" s="346" t="str">
        <f t="shared" si="12"/>
        <v>POR D1      =     Rio Ave  Vs  Maritimo</v>
      </c>
      <c r="H125" s="347" t="str">
        <f t="shared" si="13"/>
        <v>1271897.htm</v>
      </c>
      <c r="T125" s="502" t="str">
        <f t="shared" si="14"/>
        <v/>
      </c>
      <c r="U125" s="502" t="str">
        <f t="shared" si="15"/>
        <v/>
      </c>
      <c r="V125" s="502" t="str">
        <f t="shared" si="16"/>
        <v/>
      </c>
      <c r="W125" s="502" t="str">
        <f t="shared" si="17"/>
        <v/>
      </c>
      <c r="X125" s="502"/>
      <c r="Y125" s="502" t="str">
        <f t="shared" si="18"/>
        <v/>
      </c>
      <c r="AA125" s="589"/>
      <c r="AB125" s="557"/>
      <c r="AC125" s="559"/>
      <c r="AD125" s="102" t="s">
        <v>727</v>
      </c>
      <c r="AE125" s="101" t="s">
        <v>722</v>
      </c>
      <c r="AF125" s="101" t="s">
        <v>1157</v>
      </c>
      <c r="AG125" s="100" t="s">
        <v>1418</v>
      </c>
      <c r="AH125" s="100" t="s">
        <v>892</v>
      </c>
      <c r="AI125" s="100" t="s">
        <v>1419</v>
      </c>
      <c r="AJ125" s="100" t="s">
        <v>776</v>
      </c>
      <c r="AK125" s="559"/>
      <c r="AL125" s="559"/>
    </row>
    <row r="126" spans="1:38" ht="13.5" customHeight="1" thickBot="1">
      <c r="A126" s="346" t="s">
        <v>1277</v>
      </c>
      <c r="B126" s="346" t="s">
        <v>2279</v>
      </c>
      <c r="C126" s="346" t="s">
        <v>2284</v>
      </c>
      <c r="D126" s="346" t="s">
        <v>2461</v>
      </c>
      <c r="G126" s="346" t="str">
        <f t="shared" si="12"/>
        <v>BRA CGD      =     Atletico Clube Goianiense  Vs  Itumbiara EC GO</v>
      </c>
      <c r="H126" s="347" t="str">
        <f t="shared" si="13"/>
        <v>1341323.htm</v>
      </c>
      <c r="T126" s="502" t="str">
        <f t="shared" si="14"/>
        <v>ECU D1</v>
      </c>
      <c r="U126" s="502" t="str">
        <f t="shared" si="15"/>
        <v>Delfin SC</v>
      </c>
      <c r="V126" s="502" t="str">
        <f t="shared" si="16"/>
        <v>Barcelona SC(ECU)</v>
      </c>
      <c r="W126" s="502" t="str">
        <f t="shared" si="17"/>
        <v>1348235.htm</v>
      </c>
      <c r="X126" s="502"/>
      <c r="Y126" s="502" t="str">
        <f t="shared" si="18"/>
        <v>http://www.nowgoal.com/1x2/1348235.htm</v>
      </c>
      <c r="AA126" s="774" t="s">
        <v>1420</v>
      </c>
      <c r="AB126" s="556"/>
      <c r="AC126" s="558" t="s">
        <v>1421</v>
      </c>
      <c r="AD126" s="100" t="s">
        <v>955</v>
      </c>
      <c r="AE126" s="100" t="s">
        <v>744</v>
      </c>
      <c r="AF126" s="100" t="s">
        <v>768</v>
      </c>
      <c r="AG126" s="100" t="s">
        <v>1422</v>
      </c>
      <c r="AH126" s="100" t="s">
        <v>1423</v>
      </c>
      <c r="AI126" s="100" t="s">
        <v>1424</v>
      </c>
      <c r="AJ126" s="100" t="s">
        <v>1007</v>
      </c>
      <c r="AK126" s="558" t="s">
        <v>1425</v>
      </c>
      <c r="AL126" s="558" t="s">
        <v>1287</v>
      </c>
    </row>
    <row r="127" spans="1:38" ht="13.5" customHeight="1" thickBot="1">
      <c r="A127" s="346" t="s">
        <v>1278</v>
      </c>
      <c r="B127" s="346" t="s">
        <v>2288</v>
      </c>
      <c r="C127" s="346" t="s">
        <v>2292</v>
      </c>
      <c r="D127" s="346" t="s">
        <v>2462</v>
      </c>
      <c r="G127" s="346" t="str">
        <f t="shared" si="12"/>
        <v>BRA SE      =     Confianca SE  Vs  Lagarto</v>
      </c>
      <c r="H127" s="347" t="str">
        <f t="shared" si="13"/>
        <v>1356817.htm</v>
      </c>
      <c r="T127" s="502" t="str">
        <f t="shared" si="14"/>
        <v/>
      </c>
      <c r="U127" s="502" t="str">
        <f t="shared" si="15"/>
        <v/>
      </c>
      <c r="V127" s="502" t="str">
        <f t="shared" si="16"/>
        <v/>
      </c>
      <c r="W127" s="502" t="str">
        <f t="shared" si="17"/>
        <v/>
      </c>
      <c r="X127" s="502"/>
      <c r="Y127" s="502" t="str">
        <f t="shared" si="18"/>
        <v/>
      </c>
      <c r="AA127" s="775"/>
      <c r="AB127" s="557"/>
      <c r="AC127" s="559"/>
      <c r="AD127" s="102" t="s">
        <v>1426</v>
      </c>
      <c r="AE127" s="102" t="s">
        <v>1427</v>
      </c>
      <c r="AF127" s="101" t="s">
        <v>728</v>
      </c>
      <c r="AG127" s="100" t="s">
        <v>1428</v>
      </c>
      <c r="AH127" s="100" t="s">
        <v>1429</v>
      </c>
      <c r="AI127" s="100" t="s">
        <v>1430</v>
      </c>
      <c r="AJ127" s="100" t="s">
        <v>1145</v>
      </c>
      <c r="AK127" s="559"/>
      <c r="AL127" s="559"/>
    </row>
    <row r="128" spans="1:38" ht="13.5" customHeight="1" thickBot="1">
      <c r="A128" s="346" t="s">
        <v>2293</v>
      </c>
      <c r="B128" s="346" t="s">
        <v>2294</v>
      </c>
      <c r="C128" s="346" t="s">
        <v>2298</v>
      </c>
      <c r="D128" s="346" t="s">
        <v>2463</v>
      </c>
      <c r="G128" s="346" t="str">
        <f t="shared" si="12"/>
        <v>BRA D3      =     CSA-AL  Vs  CEO AL</v>
      </c>
      <c r="H128" s="347" t="str">
        <f t="shared" si="13"/>
        <v>1356811.htm</v>
      </c>
      <c r="T128" s="502" t="str">
        <f t="shared" si="14"/>
        <v>BRA CGD1</v>
      </c>
      <c r="U128" s="502" t="str">
        <f t="shared" si="15"/>
        <v>Juventude</v>
      </c>
      <c r="V128" s="502" t="str">
        <f t="shared" si="16"/>
        <v>Ypiranga(RS)</v>
      </c>
      <c r="W128" s="502" t="str">
        <f t="shared" si="17"/>
        <v>1347387.htm</v>
      </c>
      <c r="X128" s="502"/>
      <c r="Y128" s="502" t="str">
        <f t="shared" si="18"/>
        <v>http://www.nowgoal.com/1x2/1347387.htm</v>
      </c>
      <c r="AA128" s="776" t="s">
        <v>1431</v>
      </c>
      <c r="AB128" s="556"/>
      <c r="AC128" s="558" t="s">
        <v>1432</v>
      </c>
      <c r="AD128" s="100" t="s">
        <v>758</v>
      </c>
      <c r="AE128" s="100" t="s">
        <v>745</v>
      </c>
      <c r="AF128" s="100" t="s">
        <v>1433</v>
      </c>
      <c r="AG128" s="100" t="s">
        <v>1434</v>
      </c>
      <c r="AH128" s="100" t="s">
        <v>1435</v>
      </c>
      <c r="AI128" s="100" t="s">
        <v>1436</v>
      </c>
      <c r="AJ128" s="100" t="s">
        <v>791</v>
      </c>
      <c r="AK128" s="558" t="s">
        <v>1437</v>
      </c>
      <c r="AL128" s="558" t="s">
        <v>1438</v>
      </c>
    </row>
    <row r="129" spans="1:38" ht="13.5" customHeight="1" thickBot="1">
      <c r="A129" s="346" t="s">
        <v>1200</v>
      </c>
      <c r="B129" s="346" t="s">
        <v>2299</v>
      </c>
      <c r="C129" s="346" t="s">
        <v>1202</v>
      </c>
      <c r="D129" s="346" t="s">
        <v>2464</v>
      </c>
      <c r="G129" s="346" t="str">
        <f t="shared" si="12"/>
        <v>COL D1      =     Tigres Zipaquira  Vs  Deportivo Pasto</v>
      </c>
      <c r="H129" s="347" t="str">
        <f t="shared" si="13"/>
        <v>1349583.htm</v>
      </c>
      <c r="T129" s="502" t="str">
        <f t="shared" si="14"/>
        <v/>
      </c>
      <c r="U129" s="502" t="str">
        <f t="shared" si="15"/>
        <v/>
      </c>
      <c r="V129" s="502" t="str">
        <f t="shared" si="16"/>
        <v/>
      </c>
      <c r="W129" s="502" t="str">
        <f t="shared" si="17"/>
        <v/>
      </c>
      <c r="X129" s="502"/>
      <c r="Y129" s="502" t="str">
        <f t="shared" si="18"/>
        <v/>
      </c>
      <c r="AA129" s="777"/>
      <c r="AB129" s="557"/>
      <c r="AC129" s="559"/>
      <c r="AD129" s="101" t="s">
        <v>758</v>
      </c>
      <c r="AE129" s="102" t="s">
        <v>1080</v>
      </c>
      <c r="AF129" s="102" t="s">
        <v>1439</v>
      </c>
      <c r="AG129" s="100" t="s">
        <v>1440</v>
      </c>
      <c r="AH129" s="100" t="s">
        <v>1435</v>
      </c>
      <c r="AI129" s="100" t="s">
        <v>1441</v>
      </c>
      <c r="AJ129" s="100" t="s">
        <v>1177</v>
      </c>
      <c r="AK129" s="559"/>
      <c r="AL129" s="559"/>
    </row>
    <row r="130" spans="1:38" ht="13.5" customHeight="1" thickBot="1">
      <c r="A130" s="346" t="s">
        <v>1187</v>
      </c>
      <c r="B130" s="346" t="s">
        <v>2308</v>
      </c>
      <c r="C130" s="346" t="s">
        <v>2312</v>
      </c>
      <c r="D130" s="346" t="s">
        <v>2465</v>
      </c>
      <c r="G130" s="346" t="str">
        <f t="shared" si="12"/>
        <v>PAR D1      =     Sportivo Luqueno  Vs  Olimpia Asuncion</v>
      </c>
      <c r="H130" s="347" t="str">
        <f t="shared" si="13"/>
        <v>1341083.htm</v>
      </c>
      <c r="T130" s="502" t="str">
        <f t="shared" si="14"/>
        <v>BRA CGD1</v>
      </c>
      <c r="U130" s="502" t="str">
        <f t="shared" si="15"/>
        <v>Cruzeiro RS</v>
      </c>
      <c r="V130" s="502" t="str">
        <f t="shared" si="16"/>
        <v>Sao Paulo RS</v>
      </c>
      <c r="W130" s="502" t="str">
        <f t="shared" si="17"/>
        <v>1347388.htm</v>
      </c>
      <c r="X130" s="502"/>
      <c r="Y130" s="502" t="str">
        <f t="shared" si="18"/>
        <v>http://www.nowgoal.com/1x2/1347388.htm</v>
      </c>
      <c r="AA130" s="776" t="s">
        <v>1431</v>
      </c>
      <c r="AB130" s="556"/>
      <c r="AC130" s="558" t="s">
        <v>1442</v>
      </c>
      <c r="AD130" s="100" t="s">
        <v>795</v>
      </c>
      <c r="AE130" s="100" t="s">
        <v>793</v>
      </c>
      <c r="AF130" s="100" t="s">
        <v>718</v>
      </c>
      <c r="AG130" s="100" t="s">
        <v>1443</v>
      </c>
      <c r="AH130" s="100" t="s">
        <v>1444</v>
      </c>
      <c r="AI130" s="100" t="s">
        <v>963</v>
      </c>
      <c r="AJ130" s="100" t="s">
        <v>1445</v>
      </c>
      <c r="AK130" s="558" t="s">
        <v>1446</v>
      </c>
      <c r="AL130" s="558" t="s">
        <v>1447</v>
      </c>
    </row>
    <row r="131" spans="1:38" ht="13.5" customHeight="1" thickBot="1">
      <c r="A131" s="346" t="s">
        <v>1135</v>
      </c>
      <c r="B131" s="346" t="s">
        <v>2317</v>
      </c>
      <c r="C131" s="346" t="s">
        <v>1136</v>
      </c>
      <c r="D131" s="346" t="s">
        <v>2466</v>
      </c>
      <c r="G131" s="346" t="str">
        <f t="shared" ref="G131:G194" si="19">IF(D131="","",A131&amp;" "&amp;"     =    "&amp;" "&amp;B131&amp;"  Vs  "&amp;C131)</f>
        <v>VEN D1      =     Carabobo FC  Vs  Portuguesa FC</v>
      </c>
      <c r="H131" s="347" t="str">
        <f t="shared" ref="H131:H194" si="20">IF(G131="","",D131)</f>
        <v>1348090.htm</v>
      </c>
      <c r="T131" s="502" t="str">
        <f t="shared" ref="T131:T194" si="21">IF(W131="","",AA131)</f>
        <v/>
      </c>
      <c r="U131" s="502" t="str">
        <f t="shared" ref="U131:U194" si="22">IF(W131="","",AC131)</f>
        <v/>
      </c>
      <c r="V131" s="502" t="str">
        <f t="shared" ref="V131:V194" si="23">IF(W131="","",AK131)</f>
        <v/>
      </c>
      <c r="W131" s="502" t="str">
        <f t="shared" ref="W131:W194" si="24">IFERROR(IF(Y131="","",MID(Y131,SEARCH("1x2/",Y131,1) + 4,LEN(Y131))),"")</f>
        <v/>
      </c>
      <c r="X131" s="502"/>
      <c r="Y131" s="502" t="str">
        <f t="shared" ref="Y131:Y194" si="25">HLink(AL131)</f>
        <v/>
      </c>
      <c r="AA131" s="777"/>
      <c r="AB131" s="557"/>
      <c r="AC131" s="559"/>
      <c r="AD131" s="102" t="s">
        <v>747</v>
      </c>
      <c r="AE131" s="101" t="s">
        <v>810</v>
      </c>
      <c r="AF131" s="102" t="s">
        <v>740</v>
      </c>
      <c r="AG131" s="100" t="s">
        <v>1448</v>
      </c>
      <c r="AH131" s="100" t="s">
        <v>1449</v>
      </c>
      <c r="AI131" s="100" t="s">
        <v>1450</v>
      </c>
      <c r="AJ131" s="100" t="s">
        <v>1143</v>
      </c>
      <c r="AK131" s="559"/>
      <c r="AL131" s="559"/>
    </row>
    <row r="132" spans="1:38" ht="13.5" customHeight="1" thickBot="1">
      <c r="A132" s="346" t="s">
        <v>1200</v>
      </c>
      <c r="B132" s="346" t="s">
        <v>1201</v>
      </c>
      <c r="C132" s="346" t="s">
        <v>2327</v>
      </c>
      <c r="D132" s="346" t="s">
        <v>2467</v>
      </c>
      <c r="G132" s="346" t="str">
        <f t="shared" si="19"/>
        <v>COL D1      =     Cortulua  Vs  Patriotas FC</v>
      </c>
      <c r="H132" s="347" t="str">
        <f t="shared" si="20"/>
        <v>1349578.htm</v>
      </c>
      <c r="T132" s="502" t="str">
        <f t="shared" si="21"/>
        <v>BRA CBD</v>
      </c>
      <c r="U132" s="502" t="str">
        <f t="shared" si="22"/>
        <v>Fluminense de Feira BA</v>
      </c>
      <c r="V132" s="502" t="str">
        <f t="shared" si="23"/>
        <v>EC Jacuipense</v>
      </c>
      <c r="W132" s="502" t="str">
        <f t="shared" si="24"/>
        <v>1347452.htm</v>
      </c>
      <c r="X132" s="502"/>
      <c r="Y132" s="502" t="str">
        <f t="shared" si="25"/>
        <v>http://www.nowgoal.com/1x2/1347452.htm</v>
      </c>
      <c r="AA132" s="778" t="s">
        <v>1451</v>
      </c>
      <c r="AB132" s="556"/>
      <c r="AC132" s="558" t="s">
        <v>1452</v>
      </c>
      <c r="AD132" s="100" t="s">
        <v>1109</v>
      </c>
      <c r="AE132" s="100" t="s">
        <v>749</v>
      </c>
      <c r="AF132" s="100" t="s">
        <v>746</v>
      </c>
      <c r="AG132" s="100" t="s">
        <v>1453</v>
      </c>
      <c r="AH132" s="100" t="s">
        <v>1454</v>
      </c>
      <c r="AI132" s="100" t="s">
        <v>1147</v>
      </c>
      <c r="AJ132" s="100" t="s">
        <v>1455</v>
      </c>
      <c r="AK132" s="558" t="s">
        <v>1456</v>
      </c>
      <c r="AL132" s="558" t="s">
        <v>1457</v>
      </c>
    </row>
    <row r="133" spans="1:38" ht="13.5" customHeight="1" thickBot="1">
      <c r="A133" s="346" t="s">
        <v>1420</v>
      </c>
      <c r="B133" s="346" t="s">
        <v>2331</v>
      </c>
      <c r="C133" s="346" t="s">
        <v>2334</v>
      </c>
      <c r="D133" s="346" t="s">
        <v>2468</v>
      </c>
      <c r="G133" s="346" t="str">
        <f t="shared" si="19"/>
        <v>ECU D1      =     CD River Plate  Vs  Independiente Jose Teran</v>
      </c>
      <c r="H133" s="347" t="str">
        <f t="shared" si="20"/>
        <v>1348233.htm</v>
      </c>
      <c r="T133" s="502" t="str">
        <f t="shared" si="21"/>
        <v/>
      </c>
      <c r="U133" s="502" t="str">
        <f t="shared" si="22"/>
        <v/>
      </c>
      <c r="V133" s="502" t="str">
        <f t="shared" si="23"/>
        <v/>
      </c>
      <c r="W133" s="502" t="str">
        <f t="shared" si="24"/>
        <v/>
      </c>
      <c r="X133" s="502"/>
      <c r="Y133" s="502" t="str">
        <f t="shared" si="25"/>
        <v/>
      </c>
      <c r="AA133" s="779"/>
      <c r="AB133" s="557"/>
      <c r="AC133" s="559"/>
      <c r="AD133" s="101" t="s">
        <v>1458</v>
      </c>
      <c r="AE133" s="102" t="s">
        <v>731</v>
      </c>
      <c r="AF133" s="102" t="s">
        <v>1212</v>
      </c>
      <c r="AG133" s="100" t="s">
        <v>1282</v>
      </c>
      <c r="AH133" s="100" t="s">
        <v>1216</v>
      </c>
      <c r="AI133" s="100" t="s">
        <v>1459</v>
      </c>
      <c r="AJ133" s="100" t="s">
        <v>1218</v>
      </c>
      <c r="AK133" s="559"/>
      <c r="AL133" s="559"/>
    </row>
    <row r="134" spans="1:38" ht="13.5" customHeight="1" thickBot="1">
      <c r="G134" s="346" t="str">
        <f t="shared" si="19"/>
        <v/>
      </c>
      <c r="H134" s="347" t="str">
        <f t="shared" si="20"/>
        <v/>
      </c>
      <c r="T134" s="502" t="str">
        <f t="shared" si="21"/>
        <v>POR D1</v>
      </c>
      <c r="U134" s="502" t="str">
        <f t="shared" si="22"/>
        <v>Boavista FC</v>
      </c>
      <c r="V134" s="502" t="str">
        <f t="shared" si="23"/>
        <v>Sporting Braga</v>
      </c>
      <c r="W134" s="502" t="str">
        <f t="shared" si="24"/>
        <v>1271898.htm</v>
      </c>
      <c r="X134" s="502"/>
      <c r="Y134" s="502" t="str">
        <f t="shared" si="25"/>
        <v>http://www.nowgoal.com/1x2/1271898.htm</v>
      </c>
      <c r="AA134" s="596" t="s">
        <v>1171</v>
      </c>
      <c r="AB134" s="556"/>
      <c r="AC134" s="558" t="s">
        <v>1460</v>
      </c>
      <c r="AD134" s="100" t="s">
        <v>890</v>
      </c>
      <c r="AE134" s="100" t="s">
        <v>1068</v>
      </c>
      <c r="AF134" s="100" t="s">
        <v>1461</v>
      </c>
      <c r="AG134" s="100" t="s">
        <v>1462</v>
      </c>
      <c r="AH134" s="100" t="s">
        <v>1463</v>
      </c>
      <c r="AI134" s="100" t="s">
        <v>1464</v>
      </c>
      <c r="AJ134" s="100" t="s">
        <v>1465</v>
      </c>
      <c r="AK134" s="558" t="s">
        <v>1466</v>
      </c>
      <c r="AL134" s="558" t="s">
        <v>1173</v>
      </c>
    </row>
    <row r="135" spans="1:38" ht="13.5" customHeight="1" thickBot="1">
      <c r="G135" s="346" t="str">
        <f t="shared" si="19"/>
        <v/>
      </c>
      <c r="H135" s="347" t="str">
        <f t="shared" si="20"/>
        <v/>
      </c>
      <c r="T135" s="502" t="str">
        <f t="shared" si="21"/>
        <v/>
      </c>
      <c r="U135" s="502" t="str">
        <f t="shared" si="22"/>
        <v/>
      </c>
      <c r="V135" s="502" t="str">
        <f t="shared" si="23"/>
        <v/>
      </c>
      <c r="W135" s="502" t="str">
        <f t="shared" si="24"/>
        <v/>
      </c>
      <c r="X135" s="502"/>
      <c r="Y135" s="502" t="str">
        <f t="shared" si="25"/>
        <v/>
      </c>
      <c r="AA135" s="597"/>
      <c r="AB135" s="557"/>
      <c r="AC135" s="559"/>
      <c r="AD135" s="101" t="s">
        <v>743</v>
      </c>
      <c r="AE135" s="101" t="s">
        <v>807</v>
      </c>
      <c r="AF135" s="102" t="s">
        <v>844</v>
      </c>
      <c r="AG135" s="100" t="s">
        <v>1467</v>
      </c>
      <c r="AH135" s="100" t="s">
        <v>1468</v>
      </c>
      <c r="AI135" s="100" t="s">
        <v>1469</v>
      </c>
      <c r="AJ135" s="100" t="s">
        <v>1470</v>
      </c>
      <c r="AK135" s="559"/>
      <c r="AL135" s="559"/>
    </row>
    <row r="136" spans="1:38" ht="13.5" customHeight="1" thickBot="1">
      <c r="G136" s="346" t="str">
        <f t="shared" si="19"/>
        <v/>
      </c>
      <c r="H136" s="347" t="str">
        <f t="shared" si="20"/>
        <v/>
      </c>
      <c r="T136" s="502" t="str">
        <f t="shared" si="21"/>
        <v>COL D1</v>
      </c>
      <c r="U136" s="502" t="str">
        <f t="shared" si="22"/>
        <v>Jaguares de Cordoba</v>
      </c>
      <c r="V136" s="502" t="str">
        <f t="shared" si="23"/>
        <v>La Equidad</v>
      </c>
      <c r="W136" s="502" t="str">
        <f t="shared" si="24"/>
        <v>1349580.htm</v>
      </c>
      <c r="X136" s="502"/>
      <c r="Y136" s="502" t="str">
        <f t="shared" si="25"/>
        <v>http://www.nowgoal.com/1x2/1349580.htm</v>
      </c>
      <c r="AA136" s="566" t="s">
        <v>1200</v>
      </c>
      <c r="AB136" s="556"/>
      <c r="AC136" s="558" t="s">
        <v>1471</v>
      </c>
      <c r="AD136" s="100" t="s">
        <v>1109</v>
      </c>
      <c r="AE136" s="100" t="s">
        <v>707</v>
      </c>
      <c r="AF136" s="100" t="s">
        <v>719</v>
      </c>
      <c r="AG136" s="100" t="s">
        <v>1472</v>
      </c>
      <c r="AH136" s="100" t="s">
        <v>1170</v>
      </c>
      <c r="AI136" s="100" t="s">
        <v>1473</v>
      </c>
      <c r="AJ136" s="100" t="s">
        <v>821</v>
      </c>
      <c r="AK136" s="558" t="s">
        <v>1474</v>
      </c>
      <c r="AL136" s="558" t="s">
        <v>1475</v>
      </c>
    </row>
    <row r="137" spans="1:38" ht="13.5" customHeight="1" thickBot="1">
      <c r="G137" s="346" t="str">
        <f t="shared" si="19"/>
        <v/>
      </c>
      <c r="H137" s="347" t="str">
        <f t="shared" si="20"/>
        <v/>
      </c>
      <c r="T137" s="502" t="str">
        <f t="shared" si="21"/>
        <v/>
      </c>
      <c r="U137" s="502" t="str">
        <f t="shared" si="22"/>
        <v/>
      </c>
      <c r="V137" s="502" t="str">
        <f t="shared" si="23"/>
        <v/>
      </c>
      <c r="W137" s="502" t="str">
        <f t="shared" si="24"/>
        <v/>
      </c>
      <c r="X137" s="502"/>
      <c r="Y137" s="502" t="str">
        <f t="shared" si="25"/>
        <v/>
      </c>
      <c r="AA137" s="567"/>
      <c r="AB137" s="557"/>
      <c r="AC137" s="559"/>
      <c r="AD137" s="101" t="s">
        <v>854</v>
      </c>
      <c r="AE137" s="101" t="s">
        <v>752</v>
      </c>
      <c r="AF137" s="102" t="s">
        <v>842</v>
      </c>
      <c r="AG137" s="100" t="s">
        <v>1476</v>
      </c>
      <c r="AH137" s="100" t="s">
        <v>1477</v>
      </c>
      <c r="AI137" s="100" t="s">
        <v>1392</v>
      </c>
      <c r="AJ137" s="100" t="s">
        <v>914</v>
      </c>
      <c r="AK137" s="559"/>
      <c r="AL137" s="559"/>
    </row>
    <row r="138" spans="1:38" ht="13.5" customHeight="1" thickBot="1">
      <c r="G138" s="346" t="str">
        <f t="shared" si="19"/>
        <v/>
      </c>
      <c r="H138" s="347" t="str">
        <f t="shared" si="20"/>
        <v/>
      </c>
      <c r="T138" s="502" t="str">
        <f t="shared" si="21"/>
        <v>PER D1</v>
      </c>
      <c r="U138" s="502" t="str">
        <f t="shared" si="22"/>
        <v>Alianza Atletico Sullana</v>
      </c>
      <c r="V138" s="502" t="str">
        <f t="shared" si="23"/>
        <v>Sporting Cristal</v>
      </c>
      <c r="W138" s="502" t="str">
        <f t="shared" si="24"/>
        <v>1351904.htm</v>
      </c>
      <c r="X138" s="502"/>
      <c r="Y138" s="502" t="str">
        <f t="shared" si="25"/>
        <v>http://www.nowgoal.com/1x2/1351904.htm</v>
      </c>
      <c r="AA138" s="554" t="s">
        <v>1478</v>
      </c>
      <c r="AB138" s="556"/>
      <c r="AC138" s="558" t="s">
        <v>1479</v>
      </c>
      <c r="AD138" s="100" t="s">
        <v>870</v>
      </c>
      <c r="AE138" s="100" t="s">
        <v>740</v>
      </c>
      <c r="AF138" s="100" t="s">
        <v>859</v>
      </c>
      <c r="AG138" s="100" t="s">
        <v>1480</v>
      </c>
      <c r="AH138" s="100" t="s">
        <v>1481</v>
      </c>
      <c r="AI138" s="100" t="s">
        <v>1482</v>
      </c>
      <c r="AJ138" s="100" t="s">
        <v>1198</v>
      </c>
      <c r="AK138" s="558" t="s">
        <v>1483</v>
      </c>
      <c r="AL138" s="558" t="s">
        <v>1484</v>
      </c>
    </row>
    <row r="139" spans="1:38" ht="13.5" customHeight="1" thickBot="1">
      <c r="G139" s="346" t="str">
        <f t="shared" si="19"/>
        <v/>
      </c>
      <c r="H139" s="347" t="str">
        <f t="shared" si="20"/>
        <v/>
      </c>
      <c r="T139" s="502" t="str">
        <f t="shared" si="21"/>
        <v/>
      </c>
      <c r="U139" s="502" t="str">
        <f t="shared" si="22"/>
        <v/>
      </c>
      <c r="V139" s="502" t="str">
        <f t="shared" si="23"/>
        <v/>
      </c>
      <c r="W139" s="502" t="str">
        <f t="shared" si="24"/>
        <v/>
      </c>
      <c r="X139" s="502"/>
      <c r="Y139" s="502" t="str">
        <f t="shared" si="25"/>
        <v/>
      </c>
      <c r="AA139" s="555"/>
      <c r="AB139" s="557"/>
      <c r="AC139" s="559"/>
      <c r="AD139" s="102" t="s">
        <v>748</v>
      </c>
      <c r="AE139" s="102" t="s">
        <v>731</v>
      </c>
      <c r="AF139" s="101" t="s">
        <v>1485</v>
      </c>
      <c r="AG139" s="100" t="s">
        <v>1166</v>
      </c>
      <c r="AH139" s="100" t="s">
        <v>1486</v>
      </c>
      <c r="AI139" s="100" t="s">
        <v>1487</v>
      </c>
      <c r="AJ139" s="100" t="s">
        <v>1070</v>
      </c>
      <c r="AK139" s="559"/>
      <c r="AL139" s="559"/>
    </row>
    <row r="140" spans="1:38" ht="13.5" customHeight="1" thickBot="1">
      <c r="G140" s="346" t="str">
        <f t="shared" si="19"/>
        <v/>
      </c>
      <c r="H140" s="347" t="str">
        <f t="shared" si="20"/>
        <v/>
      </c>
      <c r="T140" s="502" t="str">
        <f t="shared" si="21"/>
        <v>PAR D1</v>
      </c>
      <c r="U140" s="502" t="str">
        <f t="shared" si="22"/>
        <v>Cerro Porteno</v>
      </c>
      <c r="V140" s="502" t="str">
        <f t="shared" si="23"/>
        <v>FC Nacional Asuncion</v>
      </c>
      <c r="W140" s="502" t="str">
        <f t="shared" si="24"/>
        <v>1341084.htm</v>
      </c>
      <c r="X140" s="502"/>
      <c r="Y140" s="502" t="str">
        <f t="shared" si="25"/>
        <v>http://www.nowgoal.com/1x2/1341084.htm</v>
      </c>
      <c r="AA140" s="574" t="s">
        <v>1187</v>
      </c>
      <c r="AB140" s="556"/>
      <c r="AC140" s="558" t="s">
        <v>1488</v>
      </c>
      <c r="AD140" s="100" t="s">
        <v>930</v>
      </c>
      <c r="AE140" s="100" t="s">
        <v>767</v>
      </c>
      <c r="AF140" s="100" t="s">
        <v>1489</v>
      </c>
      <c r="AG140" s="100" t="s">
        <v>1490</v>
      </c>
      <c r="AH140" s="100" t="s">
        <v>1491</v>
      </c>
      <c r="AI140" s="100" t="s">
        <v>1492</v>
      </c>
      <c r="AJ140" s="100" t="s">
        <v>798</v>
      </c>
      <c r="AK140" s="558" t="s">
        <v>1493</v>
      </c>
      <c r="AL140" s="558" t="s">
        <v>1494</v>
      </c>
    </row>
    <row r="141" spans="1:38" ht="13.5" customHeight="1" thickBot="1">
      <c r="G141" s="346" t="str">
        <f t="shared" si="19"/>
        <v/>
      </c>
      <c r="H141" s="347" t="str">
        <f t="shared" si="20"/>
        <v/>
      </c>
      <c r="T141" s="502" t="str">
        <f t="shared" si="21"/>
        <v/>
      </c>
      <c r="U141" s="502" t="str">
        <f t="shared" si="22"/>
        <v/>
      </c>
      <c r="V141" s="502" t="str">
        <f t="shared" si="23"/>
        <v/>
      </c>
      <c r="W141" s="502" t="str">
        <f t="shared" si="24"/>
        <v/>
      </c>
      <c r="X141" s="502"/>
      <c r="Y141" s="502" t="str">
        <f t="shared" si="25"/>
        <v/>
      </c>
      <c r="AA141" s="575"/>
      <c r="AB141" s="557"/>
      <c r="AC141" s="559"/>
      <c r="AD141" s="102" t="s">
        <v>758</v>
      </c>
      <c r="AE141" s="102" t="s">
        <v>769</v>
      </c>
      <c r="AF141" s="101" t="s">
        <v>1495</v>
      </c>
      <c r="AG141" s="100" t="s">
        <v>1496</v>
      </c>
      <c r="AH141" s="100" t="s">
        <v>1386</v>
      </c>
      <c r="AI141" s="100" t="s">
        <v>1497</v>
      </c>
      <c r="AJ141" s="100" t="s">
        <v>1498</v>
      </c>
      <c r="AK141" s="559"/>
      <c r="AL141" s="559"/>
    </row>
    <row r="142" spans="1:38" ht="13.5" customHeight="1" thickBot="1">
      <c r="G142" s="346" t="str">
        <f t="shared" si="19"/>
        <v/>
      </c>
      <c r="H142" s="347" t="str">
        <f t="shared" si="20"/>
        <v/>
      </c>
      <c r="T142" s="502" t="str">
        <f t="shared" si="21"/>
        <v>CHI D1</v>
      </c>
      <c r="U142" s="502" t="str">
        <f t="shared" si="22"/>
        <v>Colo Colo</v>
      </c>
      <c r="V142" s="502" t="str">
        <f t="shared" si="23"/>
        <v>Audax Italiano</v>
      </c>
      <c r="W142" s="502" t="str">
        <f t="shared" si="24"/>
        <v>1346950.htm</v>
      </c>
      <c r="X142" s="502"/>
      <c r="Y142" s="502" t="str">
        <f t="shared" si="25"/>
        <v>http://www.nowgoal.com/1x2/1346950.htm</v>
      </c>
      <c r="AA142" s="780" t="s">
        <v>1499</v>
      </c>
      <c r="AB142" s="556"/>
      <c r="AC142" s="558" t="s">
        <v>1500</v>
      </c>
      <c r="AD142" s="100" t="s">
        <v>1501</v>
      </c>
      <c r="AE142" s="100" t="s">
        <v>1146</v>
      </c>
      <c r="AF142" s="100" t="s">
        <v>1502</v>
      </c>
      <c r="AG142" s="100" t="s">
        <v>1503</v>
      </c>
      <c r="AH142" s="100" t="s">
        <v>1504</v>
      </c>
      <c r="AI142" s="100" t="s">
        <v>1133</v>
      </c>
      <c r="AJ142" s="100" t="s">
        <v>929</v>
      </c>
      <c r="AK142" s="558" t="s">
        <v>1505</v>
      </c>
      <c r="AL142" s="558" t="s">
        <v>1506</v>
      </c>
    </row>
    <row r="143" spans="1:38" ht="13.5" customHeight="1" thickBot="1">
      <c r="G143" s="346" t="str">
        <f t="shared" si="19"/>
        <v/>
      </c>
      <c r="H143" s="347" t="str">
        <f t="shared" si="20"/>
        <v/>
      </c>
      <c r="T143" s="502" t="str">
        <f t="shared" si="21"/>
        <v/>
      </c>
      <c r="U143" s="502" t="str">
        <f t="shared" si="22"/>
        <v/>
      </c>
      <c r="V143" s="502" t="str">
        <f t="shared" si="23"/>
        <v/>
      </c>
      <c r="W143" s="502" t="str">
        <f t="shared" si="24"/>
        <v/>
      </c>
      <c r="X143" s="502"/>
      <c r="Y143" s="502" t="str">
        <f t="shared" si="25"/>
        <v/>
      </c>
      <c r="AA143" s="781"/>
      <c r="AB143" s="557"/>
      <c r="AC143" s="559"/>
      <c r="AD143" s="102" t="s">
        <v>1507</v>
      </c>
      <c r="AE143" s="102" t="s">
        <v>1146</v>
      </c>
      <c r="AF143" s="101" t="s">
        <v>1508</v>
      </c>
      <c r="AG143" s="100" t="s">
        <v>1509</v>
      </c>
      <c r="AH143" s="100" t="s">
        <v>1327</v>
      </c>
      <c r="AI143" s="100" t="s">
        <v>1510</v>
      </c>
      <c r="AJ143" s="100" t="s">
        <v>1511</v>
      </c>
      <c r="AK143" s="559"/>
      <c r="AL143" s="559"/>
    </row>
    <row r="144" spans="1:38" ht="13.5" customHeight="1" thickBot="1">
      <c r="G144" s="346" t="str">
        <f t="shared" si="19"/>
        <v/>
      </c>
      <c r="H144" s="347" t="str">
        <f t="shared" si="20"/>
        <v/>
      </c>
      <c r="T144" s="502" t="str">
        <f t="shared" si="21"/>
        <v>VEN D1</v>
      </c>
      <c r="U144" s="502" t="str">
        <f t="shared" si="22"/>
        <v>Monagas SC</v>
      </c>
      <c r="V144" s="502" t="str">
        <f t="shared" si="23"/>
        <v>Zulia FC</v>
      </c>
      <c r="W144" s="502" t="str">
        <f t="shared" si="24"/>
        <v>1348094.htm</v>
      </c>
      <c r="X144" s="502"/>
      <c r="Y144" s="502" t="str">
        <f t="shared" si="25"/>
        <v>http://www.nowgoal.com/1x2/1348094.htm</v>
      </c>
      <c r="AA144" s="588" t="s">
        <v>1135</v>
      </c>
      <c r="AB144" s="556"/>
      <c r="AC144" s="558" t="s">
        <v>1512</v>
      </c>
      <c r="AD144" s="100" t="s">
        <v>1513</v>
      </c>
      <c r="AE144" s="100" t="s">
        <v>764</v>
      </c>
      <c r="AF144" s="100" t="s">
        <v>1514</v>
      </c>
      <c r="AG144" s="100" t="s">
        <v>1515</v>
      </c>
      <c r="AH144" s="100" t="s">
        <v>1516</v>
      </c>
      <c r="AI144" s="100" t="s">
        <v>1517</v>
      </c>
      <c r="AJ144" s="100" t="s">
        <v>1518</v>
      </c>
      <c r="AK144" s="558" t="s">
        <v>1174</v>
      </c>
      <c r="AL144" s="558" t="s">
        <v>1519</v>
      </c>
    </row>
    <row r="145" spans="7:38" ht="13.5" customHeight="1" thickBot="1">
      <c r="G145" s="346" t="str">
        <f t="shared" si="19"/>
        <v/>
      </c>
      <c r="H145" s="347" t="str">
        <f t="shared" si="20"/>
        <v/>
      </c>
      <c r="T145" s="502" t="str">
        <f t="shared" si="21"/>
        <v/>
      </c>
      <c r="U145" s="502" t="str">
        <f t="shared" si="22"/>
        <v/>
      </c>
      <c r="V145" s="502" t="str">
        <f t="shared" si="23"/>
        <v/>
      </c>
      <c r="W145" s="502" t="str">
        <f t="shared" si="24"/>
        <v/>
      </c>
      <c r="X145" s="502"/>
      <c r="Y145" s="502" t="str">
        <f t="shared" si="25"/>
        <v/>
      </c>
      <c r="AA145" s="589"/>
      <c r="AB145" s="557"/>
      <c r="AC145" s="559"/>
      <c r="AD145" s="102" t="s">
        <v>1520</v>
      </c>
      <c r="AE145" s="101" t="s">
        <v>793</v>
      </c>
      <c r="AF145" s="101" t="s">
        <v>1379</v>
      </c>
      <c r="AG145" s="100" t="s">
        <v>1521</v>
      </c>
      <c r="AH145" s="100" t="s">
        <v>1522</v>
      </c>
      <c r="AI145" s="100" t="s">
        <v>1523</v>
      </c>
      <c r="AJ145" s="100" t="s">
        <v>1086</v>
      </c>
      <c r="AK145" s="559"/>
      <c r="AL145" s="559"/>
    </row>
    <row r="146" spans="7:38" ht="13.5" customHeight="1" thickBot="1">
      <c r="G146" s="346" t="str">
        <f t="shared" si="19"/>
        <v/>
      </c>
      <c r="H146" s="347" t="str">
        <f t="shared" si="20"/>
        <v/>
      </c>
      <c r="T146" s="502" t="str">
        <f t="shared" si="21"/>
        <v>BOL D1</v>
      </c>
      <c r="U146" s="502" t="str">
        <f t="shared" si="22"/>
        <v>Jorge Wilstermann</v>
      </c>
      <c r="V146" s="502" t="str">
        <f t="shared" si="23"/>
        <v>Sport Boys Warnes</v>
      </c>
      <c r="W146" s="502" t="str">
        <f t="shared" si="24"/>
        <v>1348423.htm</v>
      </c>
      <c r="X146" s="502"/>
      <c r="Y146" s="502" t="str">
        <f t="shared" si="25"/>
        <v>http://www.nowgoal.com/1x2/1348423.htm</v>
      </c>
      <c r="AA146" s="782" t="s">
        <v>1524</v>
      </c>
      <c r="AB146" s="556"/>
      <c r="AC146" s="558" t="s">
        <v>1525</v>
      </c>
      <c r="AD146" s="100" t="s">
        <v>1323</v>
      </c>
      <c r="AE146" s="100" t="s">
        <v>1526</v>
      </c>
      <c r="AF146" s="100" t="s">
        <v>843</v>
      </c>
      <c r="AG146" s="100" t="s">
        <v>1527</v>
      </c>
      <c r="AH146" s="100" t="s">
        <v>1528</v>
      </c>
      <c r="AI146" s="100" t="s">
        <v>1529</v>
      </c>
      <c r="AJ146" s="100" t="s">
        <v>1530</v>
      </c>
      <c r="AK146" s="558" t="s">
        <v>1531</v>
      </c>
      <c r="AL146" s="558" t="s">
        <v>1390</v>
      </c>
    </row>
    <row r="147" spans="7:38" ht="13.5" customHeight="1" thickBot="1">
      <c r="G147" s="346" t="str">
        <f t="shared" si="19"/>
        <v/>
      </c>
      <c r="H147" s="347" t="str">
        <f t="shared" si="20"/>
        <v/>
      </c>
      <c r="T147" s="502" t="str">
        <f t="shared" si="21"/>
        <v/>
      </c>
      <c r="U147" s="502" t="str">
        <f t="shared" si="22"/>
        <v/>
      </c>
      <c r="V147" s="502" t="str">
        <f t="shared" si="23"/>
        <v/>
      </c>
      <c r="W147" s="502" t="str">
        <f t="shared" si="24"/>
        <v/>
      </c>
      <c r="X147" s="502"/>
      <c r="Y147" s="502" t="str">
        <f t="shared" si="25"/>
        <v/>
      </c>
      <c r="AA147" s="783"/>
      <c r="AB147" s="557"/>
      <c r="AC147" s="559"/>
      <c r="AD147" s="101" t="s">
        <v>1045</v>
      </c>
      <c r="AE147" s="102" t="s">
        <v>815</v>
      </c>
      <c r="AF147" s="102" t="s">
        <v>952</v>
      </c>
      <c r="AG147" s="100" t="s">
        <v>1532</v>
      </c>
      <c r="AH147" s="100" t="s">
        <v>1533</v>
      </c>
      <c r="AI147" s="100" t="s">
        <v>1534</v>
      </c>
      <c r="AJ147" s="100" t="s">
        <v>915</v>
      </c>
      <c r="AK147" s="559"/>
      <c r="AL147" s="559"/>
    </row>
    <row r="148" spans="7:38" ht="13.5" customHeight="1" thickBot="1">
      <c r="G148" s="346" t="str">
        <f t="shared" si="19"/>
        <v/>
      </c>
      <c r="H148" s="347" t="str">
        <f t="shared" si="20"/>
        <v/>
      </c>
      <c r="T148" s="502" t="str">
        <f t="shared" si="21"/>
        <v>BRA RJ</v>
      </c>
      <c r="U148" s="502" t="str">
        <f t="shared" si="22"/>
        <v>Botafogo RJ</v>
      </c>
      <c r="V148" s="502" t="str">
        <f t="shared" si="23"/>
        <v>Flamengo</v>
      </c>
      <c r="W148" s="502" t="str">
        <f t="shared" si="24"/>
        <v>1347854.htm</v>
      </c>
      <c r="X148" s="502"/>
      <c r="Y148" s="502" t="str">
        <f t="shared" si="25"/>
        <v>http://www.nowgoal.com/1x2/1347854.htm</v>
      </c>
      <c r="AA148" s="784" t="s">
        <v>1535</v>
      </c>
      <c r="AB148" s="556"/>
      <c r="AC148" s="558" t="s">
        <v>1536</v>
      </c>
      <c r="AD148" s="100" t="s">
        <v>772</v>
      </c>
      <c r="AE148" s="100" t="s">
        <v>951</v>
      </c>
      <c r="AF148" s="100" t="s">
        <v>827</v>
      </c>
      <c r="AG148" s="100" t="s">
        <v>1537</v>
      </c>
      <c r="AH148" s="100" t="s">
        <v>1538</v>
      </c>
      <c r="AI148" s="100" t="s">
        <v>1122</v>
      </c>
      <c r="AJ148" s="100" t="s">
        <v>971</v>
      </c>
      <c r="AK148" s="558" t="s">
        <v>1539</v>
      </c>
      <c r="AL148" s="558" t="s">
        <v>1077</v>
      </c>
    </row>
    <row r="149" spans="7:38" ht="13.5" customHeight="1" thickBot="1">
      <c r="G149" s="346" t="str">
        <f t="shared" si="19"/>
        <v/>
      </c>
      <c r="H149" s="347" t="str">
        <f t="shared" si="20"/>
        <v/>
      </c>
      <c r="T149" s="502" t="str">
        <f t="shared" si="21"/>
        <v/>
      </c>
      <c r="U149" s="502" t="str">
        <f t="shared" si="22"/>
        <v/>
      </c>
      <c r="V149" s="502" t="str">
        <f t="shared" si="23"/>
        <v/>
      </c>
      <c r="W149" s="502" t="str">
        <f t="shared" si="24"/>
        <v/>
      </c>
      <c r="X149" s="502"/>
      <c r="Y149" s="502" t="str">
        <f t="shared" si="25"/>
        <v/>
      </c>
      <c r="AA149" s="785"/>
      <c r="AB149" s="557"/>
      <c r="AC149" s="559"/>
      <c r="AD149" s="102" t="s">
        <v>1540</v>
      </c>
      <c r="AE149" s="102" t="s">
        <v>721</v>
      </c>
      <c r="AF149" s="101" t="s">
        <v>1323</v>
      </c>
      <c r="AG149" s="100" t="s">
        <v>1541</v>
      </c>
      <c r="AH149" s="100" t="s">
        <v>1081</v>
      </c>
      <c r="AI149" s="100" t="s">
        <v>1542</v>
      </c>
      <c r="AJ149" s="100" t="s">
        <v>1208</v>
      </c>
      <c r="AK149" s="559"/>
      <c r="AL149" s="559"/>
    </row>
    <row r="150" spans="7:38" ht="13.5" customHeight="1" thickBot="1">
      <c r="G150" s="346" t="str">
        <f t="shared" si="19"/>
        <v/>
      </c>
      <c r="H150" s="347" t="str">
        <f t="shared" si="20"/>
        <v/>
      </c>
      <c r="T150" s="502" t="str">
        <f t="shared" si="21"/>
        <v>BRA RJ</v>
      </c>
      <c r="U150" s="502" t="str">
        <f t="shared" si="22"/>
        <v>Volta Redonda</v>
      </c>
      <c r="V150" s="502" t="str">
        <f t="shared" si="23"/>
        <v>Vasco da Gama</v>
      </c>
      <c r="W150" s="502" t="str">
        <f t="shared" si="24"/>
        <v>1347856.htm</v>
      </c>
      <c r="X150" s="502"/>
      <c r="Y150" s="502" t="str">
        <f t="shared" si="25"/>
        <v>http://www.nowgoal.com/1x2/1347856.htm</v>
      </c>
      <c r="AA150" s="784" t="s">
        <v>1535</v>
      </c>
      <c r="AB150" s="556"/>
      <c r="AC150" s="558" t="s">
        <v>1543</v>
      </c>
      <c r="AD150" s="100" t="s">
        <v>1029</v>
      </c>
      <c r="AE150" s="100" t="s">
        <v>742</v>
      </c>
      <c r="AF150" s="100" t="s">
        <v>1485</v>
      </c>
      <c r="AG150" s="100" t="s">
        <v>1544</v>
      </c>
      <c r="AH150" s="100" t="s">
        <v>1545</v>
      </c>
      <c r="AI150" s="100" t="s">
        <v>1057</v>
      </c>
      <c r="AJ150" s="100" t="s">
        <v>1026</v>
      </c>
      <c r="AK150" s="558" t="s">
        <v>1546</v>
      </c>
      <c r="AL150" s="558" t="s">
        <v>1547</v>
      </c>
    </row>
    <row r="151" spans="7:38" ht="13.5" customHeight="1" thickBot="1">
      <c r="G151" s="346" t="str">
        <f t="shared" si="19"/>
        <v/>
      </c>
      <c r="H151" s="347" t="str">
        <f t="shared" si="20"/>
        <v/>
      </c>
      <c r="T151" s="502" t="str">
        <f t="shared" si="21"/>
        <v/>
      </c>
      <c r="U151" s="502" t="str">
        <f t="shared" si="22"/>
        <v/>
      </c>
      <c r="V151" s="502" t="str">
        <f t="shared" si="23"/>
        <v/>
      </c>
      <c r="W151" s="502" t="str">
        <f t="shared" si="24"/>
        <v/>
      </c>
      <c r="X151" s="502"/>
      <c r="Y151" s="502" t="str">
        <f t="shared" si="25"/>
        <v/>
      </c>
      <c r="AA151" s="785"/>
      <c r="AB151" s="557"/>
      <c r="AC151" s="559"/>
      <c r="AD151" s="102" t="s">
        <v>1548</v>
      </c>
      <c r="AE151" s="101" t="s">
        <v>720</v>
      </c>
      <c r="AF151" s="101" t="s">
        <v>1549</v>
      </c>
      <c r="AG151" s="100" t="s">
        <v>1184</v>
      </c>
      <c r="AH151" s="100" t="s">
        <v>1550</v>
      </c>
      <c r="AI151" s="100" t="s">
        <v>1551</v>
      </c>
      <c r="AJ151" s="100" t="s">
        <v>1114</v>
      </c>
      <c r="AK151" s="559"/>
      <c r="AL151" s="559"/>
    </row>
    <row r="152" spans="7:38" ht="13.5" customHeight="1" thickBot="1">
      <c r="G152" s="346" t="str">
        <f t="shared" si="19"/>
        <v/>
      </c>
      <c r="H152" s="347" t="str">
        <f t="shared" si="20"/>
        <v/>
      </c>
      <c r="T152" s="502" t="str">
        <f t="shared" si="21"/>
        <v>BRA SP</v>
      </c>
      <c r="U152" s="502" t="str">
        <f t="shared" si="22"/>
        <v>Ituano SP</v>
      </c>
      <c r="V152" s="502" t="str">
        <f t="shared" si="23"/>
        <v>Palmeiras</v>
      </c>
      <c r="W152" s="502" t="str">
        <f t="shared" si="24"/>
        <v>1347550.htm</v>
      </c>
      <c r="X152" s="502"/>
      <c r="Y152" s="502" t="str">
        <f t="shared" si="25"/>
        <v>http://www.nowgoal.com/1x2/1347550.htm</v>
      </c>
      <c r="AA152" s="570" t="s">
        <v>1189</v>
      </c>
      <c r="AB152" s="556"/>
      <c r="AC152" s="558" t="s">
        <v>1552</v>
      </c>
      <c r="AD152" s="100" t="s">
        <v>868</v>
      </c>
      <c r="AE152" s="100" t="s">
        <v>761</v>
      </c>
      <c r="AF152" s="100" t="s">
        <v>709</v>
      </c>
      <c r="AG152" s="100" t="s">
        <v>1553</v>
      </c>
      <c r="AH152" s="100" t="s">
        <v>1554</v>
      </c>
      <c r="AI152" s="100" t="s">
        <v>1555</v>
      </c>
      <c r="AJ152" s="100" t="s">
        <v>1556</v>
      </c>
      <c r="AK152" s="558" t="s">
        <v>1557</v>
      </c>
      <c r="AL152" s="558" t="s">
        <v>1558</v>
      </c>
    </row>
    <row r="153" spans="7:38" ht="13.5" customHeight="1" thickBot="1">
      <c r="G153" s="346" t="str">
        <f t="shared" si="19"/>
        <v/>
      </c>
      <c r="H153" s="347" t="str">
        <f t="shared" si="20"/>
        <v/>
      </c>
      <c r="T153" s="502" t="str">
        <f t="shared" si="21"/>
        <v/>
      </c>
      <c r="U153" s="502" t="str">
        <f t="shared" si="22"/>
        <v/>
      </c>
      <c r="V153" s="502" t="str">
        <f t="shared" si="23"/>
        <v/>
      </c>
      <c r="W153" s="502" t="str">
        <f t="shared" si="24"/>
        <v/>
      </c>
      <c r="X153" s="502"/>
      <c r="Y153" s="502" t="str">
        <f t="shared" si="25"/>
        <v/>
      </c>
      <c r="AA153" s="571"/>
      <c r="AB153" s="557"/>
      <c r="AC153" s="559"/>
      <c r="AD153" s="102" t="s">
        <v>1344</v>
      </c>
      <c r="AE153" s="102" t="s">
        <v>870</v>
      </c>
      <c r="AF153" s="101" t="s">
        <v>1149</v>
      </c>
      <c r="AG153" s="100" t="s">
        <v>1559</v>
      </c>
      <c r="AH153" s="100" t="s">
        <v>1560</v>
      </c>
      <c r="AI153" s="100" t="s">
        <v>1561</v>
      </c>
      <c r="AJ153" s="100" t="s">
        <v>958</v>
      </c>
      <c r="AK153" s="559"/>
      <c r="AL153" s="559"/>
    </row>
    <row r="154" spans="7:38" ht="13.5" customHeight="1" thickBot="1">
      <c r="G154" s="346" t="str">
        <f t="shared" si="19"/>
        <v/>
      </c>
      <c r="H154" s="347" t="str">
        <f t="shared" si="20"/>
        <v/>
      </c>
      <c r="T154" s="502" t="str">
        <f t="shared" si="21"/>
        <v>BRA SP</v>
      </c>
      <c r="U154" s="502" t="str">
        <f t="shared" si="22"/>
        <v>Sao Bernardo</v>
      </c>
      <c r="V154" s="502" t="str">
        <f t="shared" si="23"/>
        <v>Sao Bento</v>
      </c>
      <c r="W154" s="502" t="str">
        <f t="shared" si="24"/>
        <v>1347552.htm</v>
      </c>
      <c r="X154" s="502"/>
      <c r="Y154" s="502" t="str">
        <f t="shared" si="25"/>
        <v>http://www.nowgoal.com/1x2/1347552.htm</v>
      </c>
      <c r="AA154" s="570" t="s">
        <v>1189</v>
      </c>
      <c r="AB154" s="556"/>
      <c r="AC154" s="558" t="s">
        <v>1562</v>
      </c>
      <c r="AD154" s="100" t="s">
        <v>754</v>
      </c>
      <c r="AE154" s="100" t="s">
        <v>1107</v>
      </c>
      <c r="AF154" s="100" t="s">
        <v>717</v>
      </c>
      <c r="AG154" s="100" t="s">
        <v>1563</v>
      </c>
      <c r="AH154" s="100" t="s">
        <v>1564</v>
      </c>
      <c r="AI154" s="100" t="s">
        <v>1108</v>
      </c>
      <c r="AJ154" s="100" t="s">
        <v>1565</v>
      </c>
      <c r="AK154" s="558" t="s">
        <v>1566</v>
      </c>
      <c r="AL154" s="558" t="s">
        <v>1567</v>
      </c>
    </row>
    <row r="155" spans="7:38" ht="13.5" customHeight="1" thickBot="1">
      <c r="G155" s="346" t="str">
        <f t="shared" si="19"/>
        <v/>
      </c>
      <c r="H155" s="347" t="str">
        <f t="shared" si="20"/>
        <v/>
      </c>
      <c r="T155" s="502" t="str">
        <f t="shared" si="21"/>
        <v/>
      </c>
      <c r="U155" s="502" t="str">
        <f t="shared" si="22"/>
        <v/>
      </c>
      <c r="V155" s="502" t="str">
        <f t="shared" si="23"/>
        <v/>
      </c>
      <c r="W155" s="502" t="str">
        <f t="shared" si="24"/>
        <v/>
      </c>
      <c r="X155" s="502"/>
      <c r="Y155" s="502" t="str">
        <f t="shared" si="25"/>
        <v/>
      </c>
      <c r="AA155" s="571"/>
      <c r="AB155" s="557"/>
      <c r="AC155" s="559"/>
      <c r="AD155" s="102" t="s">
        <v>837</v>
      </c>
      <c r="AE155" s="101" t="s">
        <v>1568</v>
      </c>
      <c r="AF155" s="101" t="s">
        <v>807</v>
      </c>
      <c r="AG155" s="100" t="s">
        <v>1569</v>
      </c>
      <c r="AH155" s="100" t="s">
        <v>1570</v>
      </c>
      <c r="AI155" s="100" t="s">
        <v>1571</v>
      </c>
      <c r="AJ155" s="100" t="s">
        <v>1075</v>
      </c>
      <c r="AK155" s="559"/>
      <c r="AL155" s="559"/>
    </row>
    <row r="156" spans="7:38" ht="13.5" customHeight="1" thickBot="1">
      <c r="G156" s="346" t="str">
        <f t="shared" si="19"/>
        <v/>
      </c>
      <c r="H156" s="347" t="str">
        <f t="shared" si="20"/>
        <v/>
      </c>
      <c r="T156" s="502" t="str">
        <f t="shared" si="21"/>
        <v>ECU D1</v>
      </c>
      <c r="U156" s="502" t="str">
        <f t="shared" si="22"/>
        <v>Club Sport Emelec</v>
      </c>
      <c r="V156" s="502" t="str">
        <f t="shared" si="23"/>
        <v>Liga Dep. Universitaria Quito</v>
      </c>
      <c r="W156" s="502" t="str">
        <f t="shared" si="24"/>
        <v>1348232.htm</v>
      </c>
      <c r="X156" s="502"/>
      <c r="Y156" s="502" t="str">
        <f t="shared" si="25"/>
        <v>http://www.nowgoal.com/1x2/1348232.htm</v>
      </c>
      <c r="AA156" s="774" t="s">
        <v>1420</v>
      </c>
      <c r="AB156" s="556"/>
      <c r="AC156" s="558" t="s">
        <v>1572</v>
      </c>
      <c r="AD156" s="100" t="s">
        <v>729</v>
      </c>
      <c r="AE156" s="100" t="s">
        <v>832</v>
      </c>
      <c r="AF156" s="100" t="s">
        <v>1573</v>
      </c>
      <c r="AG156" s="100" t="s">
        <v>1574</v>
      </c>
      <c r="AH156" s="100" t="s">
        <v>1575</v>
      </c>
      <c r="AI156" s="100" t="s">
        <v>1576</v>
      </c>
      <c r="AJ156" s="100" t="s">
        <v>1007</v>
      </c>
      <c r="AK156" s="558" t="s">
        <v>1577</v>
      </c>
      <c r="AL156" s="558" t="s">
        <v>1301</v>
      </c>
    </row>
    <row r="157" spans="7:38" ht="13.5" customHeight="1" thickBot="1">
      <c r="G157" s="346" t="str">
        <f t="shared" si="19"/>
        <v/>
      </c>
      <c r="H157" s="347" t="str">
        <f t="shared" si="20"/>
        <v/>
      </c>
      <c r="T157" s="502" t="str">
        <f t="shared" si="21"/>
        <v/>
      </c>
      <c r="U157" s="502" t="str">
        <f t="shared" si="22"/>
        <v/>
      </c>
      <c r="V157" s="502" t="str">
        <f t="shared" si="23"/>
        <v/>
      </c>
      <c r="W157" s="502" t="str">
        <f t="shared" si="24"/>
        <v/>
      </c>
      <c r="X157" s="502"/>
      <c r="Y157" s="502" t="str">
        <f t="shared" si="25"/>
        <v/>
      </c>
      <c r="AA157" s="775"/>
      <c r="AB157" s="557"/>
      <c r="AC157" s="559"/>
      <c r="AD157" s="101" t="s">
        <v>818</v>
      </c>
      <c r="AE157" s="102" t="s">
        <v>1113</v>
      </c>
      <c r="AF157" s="102" t="s">
        <v>871</v>
      </c>
      <c r="AG157" s="100" t="s">
        <v>1578</v>
      </c>
      <c r="AH157" s="100" t="s">
        <v>1579</v>
      </c>
      <c r="AI157" s="100" t="s">
        <v>1580</v>
      </c>
      <c r="AJ157" s="100" t="s">
        <v>1070</v>
      </c>
      <c r="AK157" s="559"/>
      <c r="AL157" s="559"/>
    </row>
    <row r="158" spans="7:38" ht="13.5" customHeight="1" thickBot="1">
      <c r="G158" s="346" t="str">
        <f t="shared" si="19"/>
        <v/>
      </c>
      <c r="H158" s="347" t="str">
        <f t="shared" si="20"/>
        <v/>
      </c>
      <c r="T158" s="502" t="str">
        <f t="shared" si="21"/>
        <v>BRA CCD1</v>
      </c>
      <c r="U158" s="502" t="str">
        <f t="shared" si="22"/>
        <v>Figueirense</v>
      </c>
      <c r="V158" s="502" t="str">
        <f t="shared" si="23"/>
        <v>Criciuma</v>
      </c>
      <c r="W158" s="502" t="str">
        <f t="shared" si="24"/>
        <v>1347303.htm</v>
      </c>
      <c r="X158" s="502"/>
      <c r="Y158" s="502" t="str">
        <f t="shared" si="25"/>
        <v>http://www.nowgoal.com/1x2/1347303.htm</v>
      </c>
      <c r="AA158" s="786" t="s">
        <v>1581</v>
      </c>
      <c r="AB158" s="556"/>
      <c r="AC158" s="558" t="s">
        <v>1582</v>
      </c>
      <c r="AD158" s="100" t="s">
        <v>1485</v>
      </c>
      <c r="AE158" s="100" t="s">
        <v>761</v>
      </c>
      <c r="AF158" s="100" t="s">
        <v>1113</v>
      </c>
      <c r="AG158" s="100" t="s">
        <v>1583</v>
      </c>
      <c r="AH158" s="100" t="s">
        <v>1454</v>
      </c>
      <c r="AI158" s="100" t="s">
        <v>969</v>
      </c>
      <c r="AJ158" s="100" t="s">
        <v>872</v>
      </c>
      <c r="AK158" s="558" t="s">
        <v>1584</v>
      </c>
      <c r="AL158" s="558" t="s">
        <v>1585</v>
      </c>
    </row>
    <row r="159" spans="7:38" ht="13.5" customHeight="1" thickBot="1">
      <c r="G159" s="346" t="str">
        <f t="shared" si="19"/>
        <v/>
      </c>
      <c r="H159" s="347" t="str">
        <f t="shared" si="20"/>
        <v/>
      </c>
      <c r="T159" s="502" t="str">
        <f t="shared" si="21"/>
        <v/>
      </c>
      <c r="U159" s="502" t="str">
        <f t="shared" si="22"/>
        <v/>
      </c>
      <c r="V159" s="502" t="str">
        <f t="shared" si="23"/>
        <v/>
      </c>
      <c r="W159" s="502" t="str">
        <f t="shared" si="24"/>
        <v/>
      </c>
      <c r="X159" s="502"/>
      <c r="Y159" s="502" t="str">
        <f t="shared" si="25"/>
        <v/>
      </c>
      <c r="AA159" s="787"/>
      <c r="AB159" s="557"/>
      <c r="AC159" s="559"/>
      <c r="AD159" s="102" t="s">
        <v>795</v>
      </c>
      <c r="AE159" s="101" t="s">
        <v>808</v>
      </c>
      <c r="AF159" s="101" t="s">
        <v>951</v>
      </c>
      <c r="AG159" s="100" t="s">
        <v>1586</v>
      </c>
      <c r="AH159" s="100" t="s">
        <v>972</v>
      </c>
      <c r="AI159" s="100" t="s">
        <v>1112</v>
      </c>
      <c r="AJ159" s="100" t="s">
        <v>1115</v>
      </c>
      <c r="AK159" s="559"/>
      <c r="AL159" s="559"/>
    </row>
    <row r="160" spans="7:38" ht="13.5" customHeight="1" thickBot="1">
      <c r="G160" s="346" t="str">
        <f t="shared" si="19"/>
        <v/>
      </c>
      <c r="H160" s="347" t="str">
        <f t="shared" si="20"/>
        <v/>
      </c>
      <c r="T160" s="502" t="str">
        <f t="shared" si="21"/>
        <v>BRA MG</v>
      </c>
      <c r="U160" s="502" t="str">
        <f t="shared" si="22"/>
        <v>Caldense MG</v>
      </c>
      <c r="V160" s="502" t="str">
        <f t="shared" si="23"/>
        <v>America MG</v>
      </c>
      <c r="W160" s="502" t="str">
        <f t="shared" si="24"/>
        <v>1341222.htm</v>
      </c>
      <c r="X160" s="502"/>
      <c r="Y160" s="502" t="str">
        <f t="shared" si="25"/>
        <v>http://www.nowgoal.com/1x2/1341222.htm</v>
      </c>
      <c r="AA160" s="788" t="s">
        <v>1587</v>
      </c>
      <c r="AB160" s="556"/>
      <c r="AC160" s="558" t="s">
        <v>1588</v>
      </c>
      <c r="AD160" s="100" t="s">
        <v>976</v>
      </c>
      <c r="AE160" s="100" t="s">
        <v>864</v>
      </c>
      <c r="AF160" s="100" t="s">
        <v>1172</v>
      </c>
      <c r="AG160" s="100" t="s">
        <v>1589</v>
      </c>
      <c r="AH160" s="100" t="s">
        <v>1220</v>
      </c>
      <c r="AI160" s="100" t="s">
        <v>1590</v>
      </c>
      <c r="AJ160" s="100" t="s">
        <v>1032</v>
      </c>
      <c r="AK160" s="558" t="s">
        <v>1591</v>
      </c>
      <c r="AL160" s="558" t="s">
        <v>1592</v>
      </c>
    </row>
    <row r="161" spans="7:38" ht="13.5" customHeight="1" thickBot="1">
      <c r="G161" s="346" t="str">
        <f t="shared" si="19"/>
        <v/>
      </c>
      <c r="H161" s="347" t="str">
        <f t="shared" si="20"/>
        <v/>
      </c>
      <c r="T161" s="502" t="str">
        <f t="shared" si="21"/>
        <v/>
      </c>
      <c r="U161" s="502" t="str">
        <f t="shared" si="22"/>
        <v/>
      </c>
      <c r="V161" s="502" t="str">
        <f t="shared" si="23"/>
        <v/>
      </c>
      <c r="W161" s="502" t="str">
        <f t="shared" si="24"/>
        <v/>
      </c>
      <c r="X161" s="502"/>
      <c r="Y161" s="502" t="str">
        <f t="shared" si="25"/>
        <v/>
      </c>
      <c r="AA161" s="789"/>
      <c r="AB161" s="557"/>
      <c r="AC161" s="559"/>
      <c r="AD161" s="102" t="s">
        <v>1593</v>
      </c>
      <c r="AE161" s="101" t="s">
        <v>717</v>
      </c>
      <c r="AF161" s="102" t="s">
        <v>1407</v>
      </c>
      <c r="AG161" s="100" t="s">
        <v>1594</v>
      </c>
      <c r="AH161" s="100" t="s">
        <v>1595</v>
      </c>
      <c r="AI161" s="100" t="s">
        <v>1596</v>
      </c>
      <c r="AJ161" s="100" t="s">
        <v>1597</v>
      </c>
      <c r="AK161" s="559"/>
      <c r="AL161" s="559"/>
    </row>
    <row r="162" spans="7:38" ht="13.5" customHeight="1" thickBot="1">
      <c r="G162" s="346" t="str">
        <f t="shared" si="19"/>
        <v/>
      </c>
      <c r="H162" s="347" t="str">
        <f t="shared" si="20"/>
        <v/>
      </c>
      <c r="T162" s="502" t="str">
        <f t="shared" si="21"/>
        <v>CRC D1</v>
      </c>
      <c r="U162" s="502" t="str">
        <f t="shared" si="22"/>
        <v>Perez Zeledon</v>
      </c>
      <c r="V162" s="502" t="str">
        <f t="shared" si="23"/>
        <v>Deportivo Saprissa</v>
      </c>
      <c r="W162" s="502" t="str">
        <f t="shared" si="24"/>
        <v>1339865.htm</v>
      </c>
      <c r="X162" s="502"/>
      <c r="Y162" s="502" t="str">
        <f t="shared" si="25"/>
        <v>http://www.nowgoal.com/1x2/1339865.htm</v>
      </c>
      <c r="AA162" s="766" t="s">
        <v>1307</v>
      </c>
      <c r="AB162" s="556"/>
      <c r="AC162" s="558" t="s">
        <v>1598</v>
      </c>
      <c r="AD162" s="100" t="s">
        <v>718</v>
      </c>
      <c r="AE162" s="100" t="s">
        <v>856</v>
      </c>
      <c r="AF162" s="100" t="s">
        <v>705</v>
      </c>
      <c r="AG162" s="100" t="s">
        <v>1039</v>
      </c>
      <c r="AH162" s="100" t="s">
        <v>1599</v>
      </c>
      <c r="AI162" s="100" t="s">
        <v>1600</v>
      </c>
      <c r="AJ162" s="100" t="s">
        <v>932</v>
      </c>
      <c r="AK162" s="558" t="s">
        <v>1601</v>
      </c>
      <c r="AL162" s="558" t="s">
        <v>908</v>
      </c>
    </row>
    <row r="163" spans="7:38" ht="13.5" customHeight="1" thickBot="1">
      <c r="G163" s="346" t="str">
        <f t="shared" si="19"/>
        <v/>
      </c>
      <c r="H163" s="347" t="str">
        <f t="shared" si="20"/>
        <v/>
      </c>
      <c r="T163" s="502" t="str">
        <f t="shared" si="21"/>
        <v/>
      </c>
      <c r="U163" s="502" t="str">
        <f t="shared" si="22"/>
        <v/>
      </c>
      <c r="V163" s="502" t="str">
        <f t="shared" si="23"/>
        <v/>
      </c>
      <c r="W163" s="502" t="str">
        <f t="shared" si="24"/>
        <v/>
      </c>
      <c r="X163" s="502"/>
      <c r="Y163" s="502" t="str">
        <f t="shared" si="25"/>
        <v/>
      </c>
      <c r="AA163" s="767"/>
      <c r="AB163" s="557"/>
      <c r="AC163" s="559"/>
      <c r="AD163" s="101" t="s">
        <v>764</v>
      </c>
      <c r="AE163" s="101" t="s">
        <v>840</v>
      </c>
      <c r="AF163" s="102" t="s">
        <v>715</v>
      </c>
      <c r="AG163" s="100" t="s">
        <v>1193</v>
      </c>
      <c r="AH163" s="100" t="s">
        <v>963</v>
      </c>
      <c r="AI163" s="100" t="s">
        <v>1602</v>
      </c>
      <c r="AJ163" s="100" t="s">
        <v>1556</v>
      </c>
      <c r="AK163" s="559"/>
      <c r="AL163" s="559"/>
    </row>
    <row r="164" spans="7:38" ht="13.5" customHeight="1" thickBot="1">
      <c r="G164" s="346" t="str">
        <f t="shared" si="19"/>
        <v/>
      </c>
      <c r="H164" s="347" t="str">
        <f t="shared" si="20"/>
        <v/>
      </c>
      <c r="T164" s="502" t="str">
        <f t="shared" si="21"/>
        <v>CRC D1</v>
      </c>
      <c r="U164" s="502" t="str">
        <f t="shared" si="22"/>
        <v>AD Belen Siglo XXI</v>
      </c>
      <c r="V164" s="502" t="str">
        <f t="shared" si="23"/>
        <v>Cartagines Deportiva SA</v>
      </c>
      <c r="W164" s="502" t="str">
        <f t="shared" si="24"/>
        <v>1339867.htm</v>
      </c>
      <c r="X164" s="502"/>
      <c r="Y164" s="502" t="str">
        <f t="shared" si="25"/>
        <v>http://www.nowgoal.com/1x2/1339867.htm</v>
      </c>
      <c r="AA164" s="766" t="s">
        <v>1307</v>
      </c>
      <c r="AB164" s="556"/>
      <c r="AC164" s="558" t="s">
        <v>1603</v>
      </c>
      <c r="AD164" s="100" t="s">
        <v>855</v>
      </c>
      <c r="AE164" s="100" t="s">
        <v>718</v>
      </c>
      <c r="AF164" s="100" t="s">
        <v>1098</v>
      </c>
      <c r="AG164" s="100" t="s">
        <v>1034</v>
      </c>
      <c r="AH164" s="100" t="s">
        <v>1604</v>
      </c>
      <c r="AI164" s="100" t="s">
        <v>1605</v>
      </c>
      <c r="AJ164" s="100" t="s">
        <v>1032</v>
      </c>
      <c r="AK164" s="558" t="s">
        <v>1606</v>
      </c>
      <c r="AL164" s="558" t="s">
        <v>1607</v>
      </c>
    </row>
    <row r="165" spans="7:38" ht="13.5" customHeight="1" thickBot="1">
      <c r="G165" s="346" t="str">
        <f t="shared" si="19"/>
        <v/>
      </c>
      <c r="H165" s="347" t="str">
        <f t="shared" si="20"/>
        <v/>
      </c>
      <c r="T165" s="502" t="str">
        <f t="shared" si="21"/>
        <v/>
      </c>
      <c r="U165" s="502" t="str">
        <f t="shared" si="22"/>
        <v/>
      </c>
      <c r="V165" s="502" t="str">
        <f t="shared" si="23"/>
        <v/>
      </c>
      <c r="W165" s="502" t="str">
        <f t="shared" si="24"/>
        <v/>
      </c>
      <c r="X165" s="502"/>
      <c r="Y165" s="502" t="str">
        <f t="shared" si="25"/>
        <v/>
      </c>
      <c r="AA165" s="767"/>
      <c r="AB165" s="557"/>
      <c r="AC165" s="559"/>
      <c r="AD165" s="102" t="s">
        <v>829</v>
      </c>
      <c r="AE165" s="102" t="s">
        <v>1608</v>
      </c>
      <c r="AF165" s="101" t="s">
        <v>825</v>
      </c>
      <c r="AG165" s="100" t="s">
        <v>1609</v>
      </c>
      <c r="AH165" s="100" t="s">
        <v>1610</v>
      </c>
      <c r="AI165" s="100" t="s">
        <v>1611</v>
      </c>
      <c r="AJ165" s="100" t="s">
        <v>805</v>
      </c>
      <c r="AK165" s="559"/>
      <c r="AL165" s="559"/>
    </row>
    <row r="166" spans="7:38" ht="13.5" customHeight="1" thickBot="1">
      <c r="G166" s="346" t="str">
        <f t="shared" si="19"/>
        <v/>
      </c>
      <c r="H166" s="347" t="str">
        <f t="shared" si="20"/>
        <v/>
      </c>
      <c r="T166" s="502" t="str">
        <f t="shared" si="21"/>
        <v>COL D1</v>
      </c>
      <c r="U166" s="502" t="str">
        <f t="shared" si="22"/>
        <v>Millonarios</v>
      </c>
      <c r="V166" s="502" t="str">
        <f t="shared" si="23"/>
        <v>Atletico Bucaramanga</v>
      </c>
      <c r="W166" s="502" t="str">
        <f t="shared" si="24"/>
        <v>1349581.htm</v>
      </c>
      <c r="X166" s="502"/>
      <c r="Y166" s="502" t="str">
        <f t="shared" si="25"/>
        <v>http://www.nowgoal.com/1x2/1349581.htm</v>
      </c>
      <c r="AA166" s="566" t="s">
        <v>1200</v>
      </c>
      <c r="AB166" s="556"/>
      <c r="AC166" s="558" t="s">
        <v>1612</v>
      </c>
      <c r="AD166" s="100" t="s">
        <v>804</v>
      </c>
      <c r="AE166" s="100" t="s">
        <v>742</v>
      </c>
      <c r="AF166" s="100" t="s">
        <v>1153</v>
      </c>
      <c r="AG166" s="100" t="s">
        <v>1613</v>
      </c>
      <c r="AH166" s="100" t="s">
        <v>1614</v>
      </c>
      <c r="AI166" s="100" t="s">
        <v>1615</v>
      </c>
      <c r="AJ166" s="100" t="s">
        <v>1616</v>
      </c>
      <c r="AK166" s="558" t="s">
        <v>1617</v>
      </c>
      <c r="AL166" s="558" t="s">
        <v>1618</v>
      </c>
    </row>
    <row r="167" spans="7:38" ht="13.5" customHeight="1" thickBot="1">
      <c r="G167" s="346" t="str">
        <f t="shared" si="19"/>
        <v/>
      </c>
      <c r="H167" s="347" t="str">
        <f t="shared" si="20"/>
        <v/>
      </c>
      <c r="T167" s="502" t="str">
        <f t="shared" si="21"/>
        <v/>
      </c>
      <c r="U167" s="502" t="str">
        <f t="shared" si="22"/>
        <v/>
      </c>
      <c r="V167" s="502" t="str">
        <f t="shared" si="23"/>
        <v/>
      </c>
      <c r="W167" s="502" t="str">
        <f t="shared" si="24"/>
        <v/>
      </c>
      <c r="X167" s="502"/>
      <c r="Y167" s="502" t="str">
        <f t="shared" si="25"/>
        <v/>
      </c>
      <c r="AA167" s="567"/>
      <c r="AB167" s="557"/>
      <c r="AC167" s="559"/>
      <c r="AD167" s="101" t="s">
        <v>1149</v>
      </c>
      <c r="AE167" s="102" t="s">
        <v>721</v>
      </c>
      <c r="AF167" s="102" t="s">
        <v>1412</v>
      </c>
      <c r="AG167" s="100" t="s">
        <v>1619</v>
      </c>
      <c r="AH167" s="100" t="s">
        <v>1486</v>
      </c>
      <c r="AI167" s="100" t="s">
        <v>931</v>
      </c>
      <c r="AJ167" s="100" t="s">
        <v>1620</v>
      </c>
      <c r="AK167" s="559"/>
      <c r="AL167" s="559"/>
    </row>
    <row r="168" spans="7:38" ht="13.5" customHeight="1" thickBot="1">
      <c r="G168" s="346" t="str">
        <f t="shared" si="19"/>
        <v/>
      </c>
      <c r="H168" s="347" t="str">
        <f t="shared" si="20"/>
        <v/>
      </c>
      <c r="T168" s="502" t="str">
        <f t="shared" si="21"/>
        <v>URU D1</v>
      </c>
      <c r="U168" s="502" t="str">
        <f t="shared" si="22"/>
        <v>Nacional Montevideo</v>
      </c>
      <c r="V168" s="502" t="str">
        <f t="shared" si="23"/>
        <v>Danubio FC</v>
      </c>
      <c r="W168" s="502" t="str">
        <f t="shared" si="24"/>
        <v>1354257.htm</v>
      </c>
      <c r="X168" s="502"/>
      <c r="Y168" s="502" t="str">
        <f t="shared" si="25"/>
        <v>http://www.nowgoal.com/1x2/1354257.htm</v>
      </c>
      <c r="AA168" s="772" t="s">
        <v>1383</v>
      </c>
      <c r="AB168" s="556"/>
      <c r="AC168" s="558" t="s">
        <v>1621</v>
      </c>
      <c r="AD168" s="100" t="s">
        <v>729</v>
      </c>
      <c r="AE168" s="100" t="s">
        <v>744</v>
      </c>
      <c r="AF168" s="100" t="s">
        <v>1191</v>
      </c>
      <c r="AG168" s="100" t="s">
        <v>1622</v>
      </c>
      <c r="AH168" s="100" t="s">
        <v>1623</v>
      </c>
      <c r="AI168" s="100" t="s">
        <v>1624</v>
      </c>
      <c r="AJ168" s="100" t="s">
        <v>1035</v>
      </c>
      <c r="AK168" s="558" t="s">
        <v>1625</v>
      </c>
      <c r="AL168" s="558" t="s">
        <v>1626</v>
      </c>
    </row>
    <row r="169" spans="7:38" ht="13.5" customHeight="1" thickBot="1">
      <c r="G169" s="346" t="str">
        <f t="shared" si="19"/>
        <v/>
      </c>
      <c r="H169" s="347" t="str">
        <f t="shared" si="20"/>
        <v/>
      </c>
      <c r="T169" s="502" t="str">
        <f t="shared" si="21"/>
        <v/>
      </c>
      <c r="U169" s="502" t="str">
        <f t="shared" si="22"/>
        <v/>
      </c>
      <c r="V169" s="502" t="str">
        <f t="shared" si="23"/>
        <v/>
      </c>
      <c r="W169" s="502" t="str">
        <f t="shared" si="24"/>
        <v/>
      </c>
      <c r="X169" s="502"/>
      <c r="Y169" s="502" t="str">
        <f t="shared" si="25"/>
        <v/>
      </c>
      <c r="AA169" s="773"/>
      <c r="AB169" s="557"/>
      <c r="AC169" s="559"/>
      <c r="AD169" s="102" t="s">
        <v>804</v>
      </c>
      <c r="AE169" s="101" t="s">
        <v>737</v>
      </c>
      <c r="AF169" s="101" t="s">
        <v>937</v>
      </c>
      <c r="AG169" s="100" t="s">
        <v>1627</v>
      </c>
      <c r="AH169" s="100" t="s">
        <v>1025</v>
      </c>
      <c r="AI169" s="100" t="s">
        <v>938</v>
      </c>
      <c r="AJ169" s="100" t="s">
        <v>1001</v>
      </c>
      <c r="AK169" s="559"/>
      <c r="AL169" s="559"/>
    </row>
    <row r="170" spans="7:38" ht="13.5" customHeight="1" thickBot="1">
      <c r="G170" s="346" t="str">
        <f t="shared" si="19"/>
        <v/>
      </c>
      <c r="H170" s="347" t="str">
        <f t="shared" si="20"/>
        <v/>
      </c>
      <c r="T170" s="502" t="str">
        <f t="shared" si="21"/>
        <v>MEX D1</v>
      </c>
      <c r="U170" s="502" t="str">
        <f t="shared" si="22"/>
        <v>Jaguares Chiapas FC</v>
      </c>
      <c r="V170" s="502" t="str">
        <f t="shared" si="23"/>
        <v>Monarcas Morelia</v>
      </c>
      <c r="W170" s="502" t="str">
        <f t="shared" si="24"/>
        <v>1338476.htm</v>
      </c>
      <c r="X170" s="502"/>
      <c r="Y170" s="502" t="str">
        <f t="shared" si="25"/>
        <v>http://www.nowgoal.com/1x2/1338476.htm</v>
      </c>
      <c r="AA170" s="562" t="s">
        <v>1206</v>
      </c>
      <c r="AB170" s="556"/>
      <c r="AC170" s="558" t="s">
        <v>1219</v>
      </c>
      <c r="AD170" s="100" t="s">
        <v>865</v>
      </c>
      <c r="AE170" s="100" t="s">
        <v>796</v>
      </c>
      <c r="AF170" s="100" t="s">
        <v>1514</v>
      </c>
      <c r="AG170" s="100" t="s">
        <v>1628</v>
      </c>
      <c r="AH170" s="100" t="s">
        <v>1207</v>
      </c>
      <c r="AI170" s="100" t="s">
        <v>1629</v>
      </c>
      <c r="AJ170" s="100" t="s">
        <v>1630</v>
      </c>
      <c r="AK170" s="558" t="s">
        <v>1631</v>
      </c>
      <c r="AL170" s="558" t="s">
        <v>1632</v>
      </c>
    </row>
    <row r="171" spans="7:38" ht="13.5" customHeight="1" thickBot="1">
      <c r="G171" s="346" t="str">
        <f t="shared" si="19"/>
        <v/>
      </c>
      <c r="H171" s="347" t="str">
        <f t="shared" si="20"/>
        <v/>
      </c>
      <c r="T171" s="502" t="str">
        <f t="shared" si="21"/>
        <v/>
      </c>
      <c r="U171" s="502" t="str">
        <f t="shared" si="22"/>
        <v/>
      </c>
      <c r="V171" s="502" t="str">
        <f t="shared" si="23"/>
        <v/>
      </c>
      <c r="W171" s="502" t="str">
        <f t="shared" si="24"/>
        <v/>
      </c>
      <c r="X171" s="502"/>
      <c r="Y171" s="502" t="str">
        <f t="shared" si="25"/>
        <v/>
      </c>
      <c r="AA171" s="563"/>
      <c r="AB171" s="557"/>
      <c r="AC171" s="559"/>
      <c r="AD171" s="101" t="s">
        <v>886</v>
      </c>
      <c r="AE171" s="102" t="s">
        <v>746</v>
      </c>
      <c r="AF171" s="102" t="s">
        <v>1062</v>
      </c>
      <c r="AG171" s="100" t="s">
        <v>1633</v>
      </c>
      <c r="AH171" s="100" t="s">
        <v>943</v>
      </c>
      <c r="AI171" s="100" t="s">
        <v>1634</v>
      </c>
      <c r="AJ171" s="100" t="s">
        <v>1134</v>
      </c>
      <c r="AK171" s="559"/>
      <c r="AL171" s="559"/>
    </row>
    <row r="172" spans="7:38" ht="13.5" customHeight="1" thickBot="1">
      <c r="G172" s="346" t="str">
        <f t="shared" si="19"/>
        <v/>
      </c>
      <c r="H172" s="347" t="str">
        <f t="shared" si="20"/>
        <v/>
      </c>
      <c r="T172" s="502" t="str">
        <f t="shared" si="21"/>
        <v>PAR D1</v>
      </c>
      <c r="U172" s="502" t="str">
        <f t="shared" si="22"/>
        <v>Deportivo Capiata</v>
      </c>
      <c r="V172" s="502" t="str">
        <f t="shared" si="23"/>
        <v>Libertad</v>
      </c>
      <c r="W172" s="502" t="str">
        <f t="shared" si="24"/>
        <v>1341085.htm</v>
      </c>
      <c r="X172" s="502"/>
      <c r="Y172" s="502" t="str">
        <f t="shared" si="25"/>
        <v>http://www.nowgoal.com/1x2/1341085.htm</v>
      </c>
      <c r="AA172" s="574" t="s">
        <v>1187</v>
      </c>
      <c r="AB172" s="556"/>
      <c r="AC172" s="558" t="s">
        <v>1635</v>
      </c>
      <c r="AD172" s="100" t="s">
        <v>1636</v>
      </c>
      <c r="AE172" s="100" t="s">
        <v>763</v>
      </c>
      <c r="AF172" s="100" t="s">
        <v>799</v>
      </c>
      <c r="AG172" s="100" t="s">
        <v>1637</v>
      </c>
      <c r="AH172" s="100" t="s">
        <v>1638</v>
      </c>
      <c r="AI172" s="100" t="s">
        <v>1639</v>
      </c>
      <c r="AJ172" s="100" t="s">
        <v>956</v>
      </c>
      <c r="AK172" s="558" t="s">
        <v>1188</v>
      </c>
      <c r="AL172" s="558" t="s">
        <v>1640</v>
      </c>
    </row>
    <row r="173" spans="7:38" ht="13.5" customHeight="1" thickBot="1">
      <c r="G173" s="346" t="str">
        <f t="shared" si="19"/>
        <v/>
      </c>
      <c r="H173" s="347" t="str">
        <f t="shared" si="20"/>
        <v/>
      </c>
      <c r="T173" s="502" t="str">
        <f t="shared" si="21"/>
        <v/>
      </c>
      <c r="U173" s="502" t="str">
        <f t="shared" si="22"/>
        <v/>
      </c>
      <c r="V173" s="502" t="str">
        <f t="shared" si="23"/>
        <v/>
      </c>
      <c r="W173" s="502" t="str">
        <f t="shared" si="24"/>
        <v/>
      </c>
      <c r="X173" s="502"/>
      <c r="Y173" s="502" t="str">
        <f t="shared" si="25"/>
        <v/>
      </c>
      <c r="AA173" s="575"/>
      <c r="AB173" s="557"/>
      <c r="AC173" s="559"/>
      <c r="AD173" s="102" t="s">
        <v>773</v>
      </c>
      <c r="AE173" s="102" t="s">
        <v>759</v>
      </c>
      <c r="AF173" s="101" t="s">
        <v>755</v>
      </c>
      <c r="AG173" s="100" t="s">
        <v>1641</v>
      </c>
      <c r="AH173" s="100" t="s">
        <v>1642</v>
      </c>
      <c r="AI173" s="100" t="s">
        <v>1643</v>
      </c>
      <c r="AJ173" s="100" t="s">
        <v>1644</v>
      </c>
      <c r="AK173" s="559"/>
      <c r="AL173" s="559"/>
    </row>
    <row r="174" spans="7:38" ht="13.5" customHeight="1" thickBot="1">
      <c r="G174" s="346" t="str">
        <f t="shared" si="19"/>
        <v/>
      </c>
      <c r="H174" s="347" t="str">
        <f t="shared" si="20"/>
        <v/>
      </c>
      <c r="T174" s="502" t="str">
        <f t="shared" si="21"/>
        <v>PER D1</v>
      </c>
      <c r="U174" s="502" t="str">
        <f t="shared" si="22"/>
        <v>Alianza Lima</v>
      </c>
      <c r="V174" s="502" t="str">
        <f t="shared" si="23"/>
        <v>Universitario De Deportes</v>
      </c>
      <c r="W174" s="502" t="str">
        <f t="shared" si="24"/>
        <v>1349920.htm</v>
      </c>
      <c r="X174" s="502"/>
      <c r="Y174" s="502" t="str">
        <f t="shared" si="25"/>
        <v>http://www.nowgoal.com/1x2/1349920.htm</v>
      </c>
      <c r="AA174" s="554" t="s">
        <v>1478</v>
      </c>
      <c r="AB174" s="556"/>
      <c r="AC174" s="558" t="s">
        <v>1645</v>
      </c>
      <c r="AD174" s="100" t="s">
        <v>1646</v>
      </c>
      <c r="AE174" s="100" t="s">
        <v>847</v>
      </c>
      <c r="AF174" s="100" t="s">
        <v>752</v>
      </c>
      <c r="AG174" s="100" t="s">
        <v>1647</v>
      </c>
      <c r="AH174" s="100" t="s">
        <v>1127</v>
      </c>
      <c r="AI174" s="100" t="s">
        <v>1648</v>
      </c>
      <c r="AJ174" s="100" t="s">
        <v>853</v>
      </c>
      <c r="AK174" s="558" t="s">
        <v>1649</v>
      </c>
      <c r="AL174" s="558" t="s">
        <v>1287</v>
      </c>
    </row>
    <row r="175" spans="7:38" ht="13.5" customHeight="1" thickBot="1">
      <c r="G175" s="346" t="str">
        <f t="shared" si="19"/>
        <v/>
      </c>
      <c r="H175" s="347" t="str">
        <f t="shared" si="20"/>
        <v/>
      </c>
      <c r="T175" s="502" t="str">
        <f t="shared" si="21"/>
        <v/>
      </c>
      <c r="U175" s="502" t="str">
        <f t="shared" si="22"/>
        <v/>
      </c>
      <c r="V175" s="502" t="str">
        <f t="shared" si="23"/>
        <v/>
      </c>
      <c r="W175" s="502" t="str">
        <f t="shared" si="24"/>
        <v/>
      </c>
      <c r="X175" s="502"/>
      <c r="Y175" s="502" t="str">
        <f t="shared" si="25"/>
        <v/>
      </c>
      <c r="AA175" s="555"/>
      <c r="AB175" s="557"/>
      <c r="AC175" s="559"/>
      <c r="AD175" s="102" t="s">
        <v>1461</v>
      </c>
      <c r="AE175" s="101" t="s">
        <v>764</v>
      </c>
      <c r="AF175" s="101" t="s">
        <v>1650</v>
      </c>
      <c r="AG175" s="100" t="s">
        <v>1651</v>
      </c>
      <c r="AH175" s="100" t="s">
        <v>1160</v>
      </c>
      <c r="AI175" s="100" t="s">
        <v>1652</v>
      </c>
      <c r="AJ175" s="100" t="s">
        <v>1653</v>
      </c>
      <c r="AK175" s="559"/>
      <c r="AL175" s="559"/>
    </row>
    <row r="176" spans="7:38" ht="13.5" customHeight="1" thickBot="1">
      <c r="G176" s="346" t="str">
        <f t="shared" si="19"/>
        <v/>
      </c>
      <c r="H176" s="347" t="str">
        <f t="shared" si="20"/>
        <v/>
      </c>
      <c r="T176" s="502" t="str">
        <f t="shared" si="21"/>
        <v>CHI D1</v>
      </c>
      <c r="U176" s="502" t="str">
        <f t="shared" si="22"/>
        <v>Universidad de Concepcion</v>
      </c>
      <c r="V176" s="502" t="str">
        <f t="shared" si="23"/>
        <v>Santiago Wanderers</v>
      </c>
      <c r="W176" s="502" t="str">
        <f t="shared" si="24"/>
        <v>1347005.htm</v>
      </c>
      <c r="X176" s="502"/>
      <c r="Y176" s="502" t="str">
        <f t="shared" si="25"/>
        <v>http://www.nowgoal.com/1x2/1347005.htm</v>
      </c>
      <c r="AA176" s="780" t="s">
        <v>1499</v>
      </c>
      <c r="AB176" s="556"/>
      <c r="AC176" s="558" t="s">
        <v>1654</v>
      </c>
      <c r="AD176" s="100" t="s">
        <v>1097</v>
      </c>
      <c r="AE176" s="100" t="s">
        <v>726</v>
      </c>
      <c r="AF176" s="100" t="s">
        <v>778</v>
      </c>
      <c r="AG176" s="100" t="s">
        <v>1655</v>
      </c>
      <c r="AH176" s="100" t="s">
        <v>1082</v>
      </c>
      <c r="AI176" s="100" t="s">
        <v>1116</v>
      </c>
      <c r="AJ176" s="100" t="s">
        <v>1055</v>
      </c>
      <c r="AK176" s="558" t="s">
        <v>1656</v>
      </c>
      <c r="AL176" s="558" t="s">
        <v>968</v>
      </c>
    </row>
    <row r="177" spans="7:38" ht="13.5" customHeight="1" thickBot="1">
      <c r="G177" s="346" t="str">
        <f t="shared" si="19"/>
        <v/>
      </c>
      <c r="H177" s="347" t="str">
        <f t="shared" si="20"/>
        <v/>
      </c>
      <c r="T177" s="502" t="str">
        <f t="shared" si="21"/>
        <v/>
      </c>
      <c r="U177" s="502" t="str">
        <f t="shared" si="22"/>
        <v/>
      </c>
      <c r="V177" s="502" t="str">
        <f t="shared" si="23"/>
        <v/>
      </c>
      <c r="W177" s="502" t="str">
        <f t="shared" si="24"/>
        <v/>
      </c>
      <c r="X177" s="502"/>
      <c r="Y177" s="502" t="str">
        <f t="shared" si="25"/>
        <v/>
      </c>
      <c r="AA177" s="781"/>
      <c r="AB177" s="557"/>
      <c r="AC177" s="559"/>
      <c r="AD177" s="101" t="s">
        <v>854</v>
      </c>
      <c r="AE177" s="102" t="s">
        <v>856</v>
      </c>
      <c r="AF177" s="102" t="s">
        <v>856</v>
      </c>
      <c r="AG177" s="100" t="s">
        <v>1217</v>
      </c>
      <c r="AH177" s="100" t="s">
        <v>1094</v>
      </c>
      <c r="AI177" s="100" t="s">
        <v>1657</v>
      </c>
      <c r="AJ177" s="100" t="s">
        <v>1195</v>
      </c>
      <c r="AK177" s="559"/>
      <c r="AL177" s="559"/>
    </row>
    <row r="178" spans="7:38" ht="13.5" customHeight="1" thickBot="1">
      <c r="G178" s="346" t="str">
        <f t="shared" si="19"/>
        <v/>
      </c>
      <c r="H178" s="347" t="str">
        <f t="shared" si="20"/>
        <v/>
      </c>
      <c r="T178" s="502" t="str">
        <f t="shared" si="21"/>
        <v>MEX D1</v>
      </c>
      <c r="U178" s="502" t="str">
        <f t="shared" si="22"/>
        <v>Santos Laguna</v>
      </c>
      <c r="V178" s="502" t="str">
        <f t="shared" si="23"/>
        <v>CDSyC Cruz Azul</v>
      </c>
      <c r="W178" s="502" t="str">
        <f t="shared" si="24"/>
        <v>1338477.htm</v>
      </c>
      <c r="X178" s="502"/>
      <c r="Y178" s="502" t="str">
        <f t="shared" si="25"/>
        <v>http://www.nowgoal.com/1x2/1338477.htm</v>
      </c>
      <c r="AA178" s="562" t="s">
        <v>1206</v>
      </c>
      <c r="AB178" s="556"/>
      <c r="AC178" s="558" t="s">
        <v>1658</v>
      </c>
      <c r="AD178" s="100" t="s">
        <v>825</v>
      </c>
      <c r="AE178" s="100" t="s">
        <v>824</v>
      </c>
      <c r="AF178" s="100" t="s">
        <v>793</v>
      </c>
      <c r="AG178" s="100" t="s">
        <v>1659</v>
      </c>
      <c r="AH178" s="100" t="s">
        <v>1660</v>
      </c>
      <c r="AI178" s="100" t="s">
        <v>1661</v>
      </c>
      <c r="AJ178" s="100" t="s">
        <v>1662</v>
      </c>
      <c r="AK178" s="558" t="s">
        <v>1663</v>
      </c>
      <c r="AL178" s="558" t="s">
        <v>1632</v>
      </c>
    </row>
    <row r="179" spans="7:38" ht="13.5" customHeight="1" thickBot="1">
      <c r="G179" s="346" t="str">
        <f t="shared" si="19"/>
        <v/>
      </c>
      <c r="H179" s="347" t="str">
        <f t="shared" si="20"/>
        <v/>
      </c>
      <c r="T179" s="502" t="str">
        <f t="shared" si="21"/>
        <v/>
      </c>
      <c r="U179" s="502" t="str">
        <f t="shared" si="22"/>
        <v/>
      </c>
      <c r="V179" s="502" t="str">
        <f t="shared" si="23"/>
        <v/>
      </c>
      <c r="W179" s="502" t="str">
        <f t="shared" si="24"/>
        <v/>
      </c>
      <c r="X179" s="502"/>
      <c r="Y179" s="502" t="str">
        <f t="shared" si="25"/>
        <v/>
      </c>
      <c r="AA179" s="563"/>
      <c r="AB179" s="557"/>
      <c r="AC179" s="559"/>
      <c r="AD179" s="102" t="s">
        <v>1664</v>
      </c>
      <c r="AE179" s="101" t="s">
        <v>862</v>
      </c>
      <c r="AF179" s="101" t="s">
        <v>1593</v>
      </c>
      <c r="AG179" s="100" t="s">
        <v>1665</v>
      </c>
      <c r="AH179" s="100" t="s">
        <v>1666</v>
      </c>
      <c r="AI179" s="100" t="s">
        <v>1667</v>
      </c>
      <c r="AJ179" s="100" t="s">
        <v>1041</v>
      </c>
      <c r="AK179" s="559"/>
      <c r="AL179" s="559"/>
    </row>
    <row r="180" spans="7:38" ht="13.5" customHeight="1" thickBot="1">
      <c r="G180" s="346" t="str">
        <f t="shared" si="19"/>
        <v/>
      </c>
      <c r="H180" s="347" t="str">
        <f t="shared" si="20"/>
        <v/>
      </c>
      <c r="T180" s="502" t="str">
        <f t="shared" si="21"/>
        <v>COL D1</v>
      </c>
      <c r="U180" s="502" t="str">
        <f t="shared" si="22"/>
        <v>Atletico Nacional Medellin</v>
      </c>
      <c r="V180" s="502" t="str">
        <f t="shared" si="23"/>
        <v>Aguilas Doradas</v>
      </c>
      <c r="W180" s="502" t="str">
        <f t="shared" si="24"/>
        <v>1349577.htm</v>
      </c>
      <c r="X180" s="502"/>
      <c r="Y180" s="502" t="str">
        <f t="shared" si="25"/>
        <v>http://www.nowgoal.com/1x2/1349577.htm</v>
      </c>
      <c r="AA180" s="566" t="s">
        <v>1200</v>
      </c>
      <c r="AB180" s="556"/>
      <c r="AC180" s="558" t="s">
        <v>1668</v>
      </c>
      <c r="AD180" s="100" t="s">
        <v>1353</v>
      </c>
      <c r="AE180" s="100" t="s">
        <v>1053</v>
      </c>
      <c r="AF180" s="100" t="s">
        <v>1669</v>
      </c>
      <c r="AG180" s="100" t="s">
        <v>1670</v>
      </c>
      <c r="AH180" s="100" t="s">
        <v>1671</v>
      </c>
      <c r="AI180" s="100" t="s">
        <v>1672</v>
      </c>
      <c r="AJ180" s="100" t="s">
        <v>850</v>
      </c>
      <c r="AK180" s="558" t="s">
        <v>1673</v>
      </c>
      <c r="AL180" s="558" t="s">
        <v>1674</v>
      </c>
    </row>
    <row r="181" spans="7:38" ht="13.5" customHeight="1" thickBot="1">
      <c r="G181" s="346" t="str">
        <f t="shared" si="19"/>
        <v/>
      </c>
      <c r="H181" s="347" t="str">
        <f t="shared" si="20"/>
        <v/>
      </c>
      <c r="T181" s="502" t="str">
        <f t="shared" si="21"/>
        <v/>
      </c>
      <c r="U181" s="502" t="str">
        <f t="shared" si="22"/>
        <v/>
      </c>
      <c r="V181" s="502" t="str">
        <f t="shared" si="23"/>
        <v/>
      </c>
      <c r="W181" s="502" t="str">
        <f t="shared" si="24"/>
        <v/>
      </c>
      <c r="X181" s="502"/>
      <c r="Y181" s="502" t="str">
        <f t="shared" si="25"/>
        <v/>
      </c>
      <c r="AA181" s="567"/>
      <c r="AB181" s="557"/>
      <c r="AC181" s="559"/>
      <c r="AD181" s="101" t="s">
        <v>1353</v>
      </c>
      <c r="AE181" s="102" t="s">
        <v>757</v>
      </c>
      <c r="AF181" s="102" t="s">
        <v>1675</v>
      </c>
      <c r="AG181" s="100" t="s">
        <v>1676</v>
      </c>
      <c r="AH181" s="100" t="s">
        <v>1671</v>
      </c>
      <c r="AI181" s="100" t="s">
        <v>1677</v>
      </c>
      <c r="AJ181" s="100" t="s">
        <v>965</v>
      </c>
      <c r="AK181" s="559"/>
      <c r="AL181" s="559"/>
    </row>
    <row r="182" spans="7:38" ht="13.5" customHeight="1" thickBot="1">
      <c r="G182" s="346" t="str">
        <f t="shared" si="19"/>
        <v/>
      </c>
      <c r="H182" s="347" t="str">
        <f t="shared" si="20"/>
        <v/>
      </c>
      <c r="T182" s="502" t="str">
        <f t="shared" si="21"/>
        <v>Aus VPL U21</v>
      </c>
      <c r="U182" s="502" t="str">
        <f t="shared" si="22"/>
        <v>FC Bulleen Lions U21</v>
      </c>
      <c r="V182" s="502" t="str">
        <f t="shared" si="23"/>
        <v>South Melbourne U21</v>
      </c>
      <c r="W182" s="502" t="str">
        <f t="shared" si="24"/>
        <v>1351122.htm</v>
      </c>
      <c r="X182" s="502"/>
      <c r="Y182" s="502" t="str">
        <f t="shared" si="25"/>
        <v>http://www.nowgoal.com/1x2/1351122.htm</v>
      </c>
      <c r="AA182" s="564" t="s">
        <v>1203</v>
      </c>
      <c r="AB182" s="556"/>
      <c r="AC182" s="558" t="s">
        <v>1678</v>
      </c>
      <c r="AD182" s="100" t="s">
        <v>889</v>
      </c>
      <c r="AE182" s="100" t="s">
        <v>1679</v>
      </c>
      <c r="AF182" s="100" t="s">
        <v>1172</v>
      </c>
      <c r="AG182" s="100" t="s">
        <v>1680</v>
      </c>
      <c r="AH182" s="100" t="s">
        <v>1681</v>
      </c>
      <c r="AI182" s="100" t="s">
        <v>1682</v>
      </c>
      <c r="AJ182" s="100" t="s">
        <v>1683</v>
      </c>
      <c r="AK182" s="558" t="s">
        <v>1684</v>
      </c>
      <c r="AL182" s="558" t="s">
        <v>724</v>
      </c>
    </row>
    <row r="183" spans="7:38" ht="13.5" customHeight="1" thickBot="1">
      <c r="G183" s="346" t="str">
        <f t="shared" si="19"/>
        <v/>
      </c>
      <c r="H183" s="347" t="str">
        <f t="shared" si="20"/>
        <v/>
      </c>
      <c r="T183" s="502" t="str">
        <f t="shared" si="21"/>
        <v/>
      </c>
      <c r="U183" s="502" t="str">
        <f t="shared" si="22"/>
        <v/>
      </c>
      <c r="V183" s="502" t="str">
        <f t="shared" si="23"/>
        <v/>
      </c>
      <c r="W183" s="502" t="str">
        <f t="shared" si="24"/>
        <v/>
      </c>
      <c r="X183" s="502"/>
      <c r="Y183" s="502" t="str">
        <f t="shared" si="25"/>
        <v/>
      </c>
      <c r="AA183" s="565"/>
      <c r="AB183" s="557"/>
      <c r="AC183" s="559"/>
      <c r="AD183" s="100"/>
      <c r="AE183" s="100"/>
      <c r="AF183" s="100"/>
      <c r="AG183" s="100"/>
      <c r="AH183" s="100"/>
      <c r="AI183" s="100"/>
      <c r="AJ183" s="100"/>
      <c r="AK183" s="559"/>
      <c r="AL183" s="559"/>
    </row>
    <row r="184" spans="7:38" ht="13.5" customHeight="1" thickBot="1">
      <c r="G184" s="346" t="str">
        <f t="shared" si="19"/>
        <v/>
      </c>
      <c r="H184" s="347" t="str">
        <f t="shared" si="20"/>
        <v/>
      </c>
      <c r="T184" s="502" t="str">
        <f t="shared" si="21"/>
        <v>INT CF</v>
      </c>
      <c r="U184" s="502" t="str">
        <f t="shared" si="22"/>
        <v>Zenit Penza</v>
      </c>
      <c r="V184" s="502" t="str">
        <f t="shared" si="23"/>
        <v>KAMAZ Naberezhnye Chelny</v>
      </c>
      <c r="W184" s="502" t="str">
        <f t="shared" si="24"/>
        <v>1356823.htm</v>
      </c>
      <c r="X184" s="502"/>
      <c r="Y184" s="502" t="str">
        <f t="shared" si="25"/>
        <v>http://www.nowgoal.com/1x2/1356823.htm</v>
      </c>
      <c r="AA184" s="568" t="s">
        <v>739</v>
      </c>
      <c r="AB184" s="556"/>
      <c r="AC184" s="558" t="s">
        <v>1685</v>
      </c>
      <c r="AD184" s="100" t="s">
        <v>885</v>
      </c>
      <c r="AE184" s="100" t="s">
        <v>718</v>
      </c>
      <c r="AF184" s="100" t="s">
        <v>1098</v>
      </c>
      <c r="AG184" s="100" t="s">
        <v>1686</v>
      </c>
      <c r="AH184" s="100" t="s">
        <v>1687</v>
      </c>
      <c r="AI184" s="100" t="s">
        <v>1688</v>
      </c>
      <c r="AJ184" s="100" t="s">
        <v>1689</v>
      </c>
      <c r="AK184" s="558" t="s">
        <v>1690</v>
      </c>
      <c r="AL184" s="558" t="s">
        <v>724</v>
      </c>
    </row>
    <row r="185" spans="7:38" ht="13.5" customHeight="1" thickBot="1">
      <c r="G185" s="346" t="str">
        <f t="shared" si="19"/>
        <v/>
      </c>
      <c r="H185" s="347" t="str">
        <f t="shared" si="20"/>
        <v/>
      </c>
      <c r="T185" s="502" t="str">
        <f t="shared" si="21"/>
        <v/>
      </c>
      <c r="U185" s="502" t="str">
        <f t="shared" si="22"/>
        <v/>
      </c>
      <c r="V185" s="502" t="str">
        <f t="shared" si="23"/>
        <v/>
      </c>
      <c r="W185" s="502" t="str">
        <f t="shared" si="24"/>
        <v/>
      </c>
      <c r="X185" s="502"/>
      <c r="Y185" s="502" t="str">
        <f t="shared" si="25"/>
        <v/>
      </c>
      <c r="AA185" s="569"/>
      <c r="AB185" s="557"/>
      <c r="AC185" s="559"/>
      <c r="AD185" s="100"/>
      <c r="AE185" s="100"/>
      <c r="AF185" s="100"/>
      <c r="AG185" s="100"/>
      <c r="AH185" s="100"/>
      <c r="AI185" s="100"/>
      <c r="AJ185" s="100"/>
      <c r="AK185" s="559"/>
      <c r="AL185" s="559"/>
    </row>
    <row r="186" spans="7:38" ht="13.5" customHeight="1" thickBot="1">
      <c r="G186" s="346" t="str">
        <f t="shared" si="19"/>
        <v/>
      </c>
      <c r="H186" s="347" t="str">
        <f t="shared" si="20"/>
        <v/>
      </c>
      <c r="T186" s="502" t="str">
        <f t="shared" si="21"/>
        <v>IDN C</v>
      </c>
      <c r="U186" s="502" t="str">
        <f t="shared" si="22"/>
        <v>Sriwijaya FC</v>
      </c>
      <c r="V186" s="502" t="str">
        <f t="shared" si="23"/>
        <v>Barito Putera</v>
      </c>
      <c r="W186" s="502" t="str">
        <f t="shared" si="24"/>
        <v>1352340.htm</v>
      </c>
      <c r="X186" s="502"/>
      <c r="Y186" s="502" t="str">
        <f t="shared" si="25"/>
        <v>http://www.nowgoal.com/1x2/1352340.htm</v>
      </c>
      <c r="AA186" s="790" t="s">
        <v>1691</v>
      </c>
      <c r="AB186" s="556"/>
      <c r="AC186" s="558" t="s">
        <v>1692</v>
      </c>
      <c r="AD186" s="100" t="s">
        <v>771</v>
      </c>
      <c r="AE186" s="100" t="s">
        <v>737</v>
      </c>
      <c r="AF186" s="100" t="s">
        <v>815</v>
      </c>
      <c r="AG186" s="100" t="s">
        <v>1693</v>
      </c>
      <c r="AH186" s="100" t="s">
        <v>1694</v>
      </c>
      <c r="AI186" s="100" t="s">
        <v>1695</v>
      </c>
      <c r="AJ186" s="100" t="s">
        <v>1696</v>
      </c>
      <c r="AK186" s="558" t="s">
        <v>1697</v>
      </c>
      <c r="AL186" s="558" t="s">
        <v>1698</v>
      </c>
    </row>
    <row r="187" spans="7:38" ht="13.5" customHeight="1" thickBot="1">
      <c r="G187" s="346" t="str">
        <f t="shared" si="19"/>
        <v/>
      </c>
      <c r="H187" s="347" t="str">
        <f t="shared" si="20"/>
        <v/>
      </c>
      <c r="T187" s="502" t="str">
        <f t="shared" si="21"/>
        <v/>
      </c>
      <c r="U187" s="502" t="str">
        <f t="shared" si="22"/>
        <v/>
      </c>
      <c r="V187" s="502" t="str">
        <f t="shared" si="23"/>
        <v/>
      </c>
      <c r="W187" s="502" t="str">
        <f t="shared" si="24"/>
        <v/>
      </c>
      <c r="X187" s="502"/>
      <c r="Y187" s="502" t="str">
        <f t="shared" si="25"/>
        <v/>
      </c>
      <c r="AA187" s="791"/>
      <c r="AB187" s="557"/>
      <c r="AC187" s="559"/>
      <c r="AD187" s="100"/>
      <c r="AE187" s="100"/>
      <c r="AF187" s="100"/>
      <c r="AG187" s="100"/>
      <c r="AH187" s="100"/>
      <c r="AI187" s="100"/>
      <c r="AJ187" s="100"/>
      <c r="AK187" s="559"/>
      <c r="AL187" s="559"/>
    </row>
    <row r="188" spans="7:38" ht="13.5" customHeight="1" thickBot="1">
      <c r="G188" s="346" t="str">
        <f t="shared" si="19"/>
        <v/>
      </c>
      <c r="H188" s="347" t="str">
        <f t="shared" si="20"/>
        <v/>
      </c>
      <c r="T188" s="502" t="str">
        <f t="shared" si="21"/>
        <v>AUS D1</v>
      </c>
      <c r="U188" s="502" t="str">
        <f t="shared" si="22"/>
        <v>Newcastle Jets</v>
      </c>
      <c r="V188" s="502" t="str">
        <f t="shared" si="23"/>
        <v>Melbourne Victory</v>
      </c>
      <c r="W188" s="502" t="str">
        <f t="shared" si="24"/>
        <v>1251557.htm</v>
      </c>
      <c r="X188" s="502"/>
      <c r="Y188" s="502" t="str">
        <f t="shared" si="25"/>
        <v>http://www.nowgoal.com/1x2/1251557.htm</v>
      </c>
      <c r="AA188" s="792" t="s">
        <v>1699</v>
      </c>
      <c r="AB188" s="556"/>
      <c r="AC188" s="558" t="s">
        <v>1700</v>
      </c>
      <c r="AD188" s="100" t="s">
        <v>723</v>
      </c>
      <c r="AE188" s="100" t="s">
        <v>772</v>
      </c>
      <c r="AF188" s="100" t="s">
        <v>839</v>
      </c>
      <c r="AG188" s="100" t="s">
        <v>1701</v>
      </c>
      <c r="AH188" s="100" t="s">
        <v>1702</v>
      </c>
      <c r="AI188" s="100" t="s">
        <v>1703</v>
      </c>
      <c r="AJ188" s="100" t="s">
        <v>1103</v>
      </c>
      <c r="AK188" s="558" t="s">
        <v>1704</v>
      </c>
      <c r="AL188" s="558" t="s">
        <v>905</v>
      </c>
    </row>
    <row r="189" spans="7:38" ht="13.5" customHeight="1" thickBot="1">
      <c r="G189" s="346" t="str">
        <f t="shared" si="19"/>
        <v/>
      </c>
      <c r="H189" s="347" t="str">
        <f t="shared" si="20"/>
        <v/>
      </c>
      <c r="T189" s="502" t="str">
        <f t="shared" si="21"/>
        <v/>
      </c>
      <c r="U189" s="502" t="str">
        <f t="shared" si="22"/>
        <v/>
      </c>
      <c r="V189" s="502" t="str">
        <f t="shared" si="23"/>
        <v/>
      </c>
      <c r="W189" s="502" t="str">
        <f t="shared" si="24"/>
        <v/>
      </c>
      <c r="X189" s="502"/>
      <c r="Y189" s="502" t="str">
        <f t="shared" si="25"/>
        <v/>
      </c>
      <c r="AA189" s="793"/>
      <c r="AB189" s="557"/>
      <c r="AC189" s="559"/>
      <c r="AD189" s="102" t="s">
        <v>1091</v>
      </c>
      <c r="AE189" s="102" t="s">
        <v>1705</v>
      </c>
      <c r="AF189" s="101" t="s">
        <v>1485</v>
      </c>
      <c r="AG189" s="100" t="s">
        <v>1706</v>
      </c>
      <c r="AH189" s="100" t="s">
        <v>1707</v>
      </c>
      <c r="AI189" s="100" t="s">
        <v>1708</v>
      </c>
      <c r="AJ189" s="100" t="s">
        <v>1709</v>
      </c>
      <c r="AK189" s="559"/>
      <c r="AL189" s="559"/>
    </row>
    <row r="190" spans="7:38" ht="13.5" customHeight="1" thickBot="1">
      <c r="G190" s="346" t="str">
        <f t="shared" si="19"/>
        <v/>
      </c>
      <c r="H190" s="347" t="str">
        <f t="shared" si="20"/>
        <v/>
      </c>
      <c r="T190" s="502" t="str">
        <f t="shared" si="21"/>
        <v>SLL</v>
      </c>
      <c r="U190" s="502" t="str">
        <f t="shared" si="22"/>
        <v>SL Army SC</v>
      </c>
      <c r="V190" s="502" t="str">
        <f t="shared" si="23"/>
        <v>New Young's SC</v>
      </c>
      <c r="W190" s="502" t="str">
        <f t="shared" si="24"/>
        <v>1356815.htm</v>
      </c>
      <c r="X190" s="502"/>
      <c r="Y190" s="502" t="str">
        <f t="shared" si="25"/>
        <v>http://www.nowgoal.com/1x2/1356815.htm</v>
      </c>
      <c r="AA190" s="794" t="s">
        <v>1710</v>
      </c>
      <c r="AB190" s="556"/>
      <c r="AC190" s="558" t="s">
        <v>1711</v>
      </c>
      <c r="AD190" s="100" t="s">
        <v>826</v>
      </c>
      <c r="AE190" s="100" t="s">
        <v>725</v>
      </c>
      <c r="AF190" s="100" t="s">
        <v>714</v>
      </c>
      <c r="AG190" s="100" t="s">
        <v>1712</v>
      </c>
      <c r="AH190" s="100" t="s">
        <v>1713</v>
      </c>
      <c r="AI190" s="100" t="s">
        <v>1714</v>
      </c>
      <c r="AJ190" s="100" t="s">
        <v>949</v>
      </c>
      <c r="AK190" s="558" t="s">
        <v>1715</v>
      </c>
      <c r="AL190" s="558" t="s">
        <v>724</v>
      </c>
    </row>
    <row r="191" spans="7:38" ht="13.5" customHeight="1" thickBot="1">
      <c r="G191" s="346" t="str">
        <f t="shared" si="19"/>
        <v/>
      </c>
      <c r="H191" s="347" t="str">
        <f t="shared" si="20"/>
        <v/>
      </c>
      <c r="T191" s="502" t="str">
        <f t="shared" si="21"/>
        <v/>
      </c>
      <c r="U191" s="502" t="str">
        <f t="shared" si="22"/>
        <v/>
      </c>
      <c r="V191" s="502" t="str">
        <f t="shared" si="23"/>
        <v/>
      </c>
      <c r="W191" s="502" t="str">
        <f t="shared" si="24"/>
        <v/>
      </c>
      <c r="X191" s="502"/>
      <c r="Y191" s="502" t="str">
        <f t="shared" si="25"/>
        <v/>
      </c>
      <c r="AA191" s="795"/>
      <c r="AB191" s="557"/>
      <c r="AC191" s="559"/>
      <c r="AD191" s="100"/>
      <c r="AE191" s="100"/>
      <c r="AF191" s="100"/>
      <c r="AG191" s="100"/>
      <c r="AH191" s="100"/>
      <c r="AI191" s="100"/>
      <c r="AJ191" s="100"/>
      <c r="AK191" s="559"/>
      <c r="AL191" s="559"/>
    </row>
    <row r="192" spans="7:38" ht="13.5" customHeight="1" thickBot="1">
      <c r="G192" s="346" t="str">
        <f t="shared" si="19"/>
        <v/>
      </c>
      <c r="H192" s="347" t="str">
        <f t="shared" si="20"/>
        <v/>
      </c>
      <c r="T192" s="502" t="str">
        <f t="shared" si="21"/>
        <v>AUS VPL</v>
      </c>
      <c r="U192" s="502" t="str">
        <f t="shared" si="22"/>
        <v>FC Bulleen Lions</v>
      </c>
      <c r="V192" s="502" t="str">
        <f t="shared" si="23"/>
        <v>South Melbourne</v>
      </c>
      <c r="W192" s="502" t="str">
        <f t="shared" si="24"/>
        <v>1345096.htm</v>
      </c>
      <c r="X192" s="502"/>
      <c r="Y192" s="502" t="str">
        <f t="shared" si="25"/>
        <v>http://www.nowgoal.com/1x2/1345096.htm</v>
      </c>
      <c r="AA192" s="796" t="s">
        <v>1716</v>
      </c>
      <c r="AB192" s="556"/>
      <c r="AC192" s="558" t="s">
        <v>1717</v>
      </c>
      <c r="AD192" s="100" t="s">
        <v>1412</v>
      </c>
      <c r="AE192" s="100" t="s">
        <v>913</v>
      </c>
      <c r="AF192" s="100" t="s">
        <v>1047</v>
      </c>
      <c r="AG192" s="100" t="s">
        <v>1718</v>
      </c>
      <c r="AH192" s="100" t="s">
        <v>1069</v>
      </c>
      <c r="AI192" s="100" t="s">
        <v>1719</v>
      </c>
      <c r="AJ192" s="100" t="s">
        <v>833</v>
      </c>
      <c r="AK192" s="558" t="s">
        <v>1720</v>
      </c>
      <c r="AL192" s="558" t="s">
        <v>1721</v>
      </c>
    </row>
    <row r="193" spans="7:38" ht="13.5" customHeight="1" thickBot="1">
      <c r="G193" s="346" t="str">
        <f t="shared" si="19"/>
        <v/>
      </c>
      <c r="H193" s="347" t="str">
        <f t="shared" si="20"/>
        <v/>
      </c>
      <c r="T193" s="502" t="str">
        <f t="shared" si="21"/>
        <v/>
      </c>
      <c r="U193" s="502" t="str">
        <f t="shared" si="22"/>
        <v/>
      </c>
      <c r="V193" s="502" t="str">
        <f t="shared" si="23"/>
        <v/>
      </c>
      <c r="W193" s="502" t="str">
        <f t="shared" si="24"/>
        <v/>
      </c>
      <c r="X193" s="502"/>
      <c r="Y193" s="502" t="str">
        <f t="shared" si="25"/>
        <v/>
      </c>
      <c r="AA193" s="797"/>
      <c r="AB193" s="557"/>
      <c r="AC193" s="559"/>
      <c r="AD193" s="102" t="s">
        <v>1722</v>
      </c>
      <c r="AE193" s="102" t="s">
        <v>1004</v>
      </c>
      <c r="AF193" s="101" t="s">
        <v>1047</v>
      </c>
      <c r="AG193" s="100" t="s">
        <v>1723</v>
      </c>
      <c r="AH193" s="100" t="s">
        <v>1724</v>
      </c>
      <c r="AI193" s="100" t="s">
        <v>1725</v>
      </c>
      <c r="AJ193" s="100" t="s">
        <v>1644</v>
      </c>
      <c r="AK193" s="559"/>
      <c r="AL193" s="559"/>
    </row>
    <row r="194" spans="7:38" ht="13.5" customHeight="1" thickBot="1">
      <c r="G194" s="346" t="str">
        <f t="shared" si="19"/>
        <v/>
      </c>
      <c r="H194" s="347" t="str">
        <f t="shared" si="20"/>
        <v/>
      </c>
      <c r="T194" s="502" t="str">
        <f t="shared" si="21"/>
        <v>LAT VWC</v>
      </c>
      <c r="U194" s="502" t="str">
        <f t="shared" si="22"/>
        <v>Metta/LU Riga</v>
      </c>
      <c r="V194" s="502" t="str">
        <f t="shared" si="23"/>
        <v>Kazlu Ruda</v>
      </c>
      <c r="W194" s="502" t="str">
        <f t="shared" si="24"/>
        <v>1343400.htm</v>
      </c>
      <c r="X194" s="502"/>
      <c r="Y194" s="502" t="str">
        <f t="shared" si="25"/>
        <v>http://www.nowgoal.com/1x2/1343400.htm</v>
      </c>
      <c r="AA194" s="798" t="s">
        <v>1726</v>
      </c>
      <c r="AB194" s="556"/>
      <c r="AC194" s="558" t="s">
        <v>1727</v>
      </c>
      <c r="AD194" s="100" t="s">
        <v>1520</v>
      </c>
      <c r="AE194" s="100" t="s">
        <v>870</v>
      </c>
      <c r="AF194" s="100" t="s">
        <v>1728</v>
      </c>
      <c r="AG194" s="100" t="s">
        <v>1729</v>
      </c>
      <c r="AH194" s="100" t="s">
        <v>1078</v>
      </c>
      <c r="AI194" s="100" t="s">
        <v>1730</v>
      </c>
      <c r="AJ194" s="100" t="s">
        <v>1035</v>
      </c>
      <c r="AK194" s="558" t="s">
        <v>1731</v>
      </c>
      <c r="AL194" s="558" t="s">
        <v>1732</v>
      </c>
    </row>
    <row r="195" spans="7:38" ht="13.5" customHeight="1" thickBot="1">
      <c r="G195" s="346" t="str">
        <f t="shared" ref="G195:G258" si="26">IF(D195="","",A195&amp;" "&amp;"     =    "&amp;" "&amp;B195&amp;"  Vs  "&amp;C195)</f>
        <v/>
      </c>
      <c r="H195" s="347" t="str">
        <f t="shared" ref="H195:H258" si="27">IF(G195="","",D195)</f>
        <v/>
      </c>
      <c r="T195" s="502" t="str">
        <f t="shared" ref="T195:T258" si="28">IF(W195="","",AA195)</f>
        <v/>
      </c>
      <c r="U195" s="502" t="str">
        <f t="shared" ref="U195:U258" si="29">IF(W195="","",AC195)</f>
        <v/>
      </c>
      <c r="V195" s="502" t="str">
        <f t="shared" ref="V195:V258" si="30">IF(W195="","",AK195)</f>
        <v/>
      </c>
      <c r="W195" s="502" t="str">
        <f t="shared" ref="W195:W258" si="31">IFERROR(IF(Y195="","",MID(Y195,SEARCH("1x2/",Y195,1) + 4,LEN(Y195))),"")</f>
        <v/>
      </c>
      <c r="X195" s="502"/>
      <c r="Y195" s="502" t="str">
        <f t="shared" ref="Y195:Y258" si="32">HLink(AL195)</f>
        <v/>
      </c>
      <c r="AA195" s="799"/>
      <c r="AB195" s="557"/>
      <c r="AC195" s="559"/>
      <c r="AD195" s="101" t="s">
        <v>1520</v>
      </c>
      <c r="AE195" s="102" t="s">
        <v>719</v>
      </c>
      <c r="AF195" s="101" t="s">
        <v>1728</v>
      </c>
      <c r="AG195" s="100" t="s">
        <v>1733</v>
      </c>
      <c r="AH195" s="100" t="s">
        <v>1028</v>
      </c>
      <c r="AI195" s="100" t="s">
        <v>1734</v>
      </c>
      <c r="AJ195" s="100" t="s">
        <v>1556</v>
      </c>
      <c r="AK195" s="559"/>
      <c r="AL195" s="559"/>
    </row>
    <row r="196" spans="7:38" ht="13.5" customHeight="1" thickBot="1">
      <c r="G196" s="346" t="str">
        <f t="shared" si="26"/>
        <v/>
      </c>
      <c r="H196" s="347" t="str">
        <f t="shared" si="27"/>
        <v/>
      </c>
      <c r="T196" s="502" t="str">
        <f t="shared" si="28"/>
        <v>INT CF</v>
      </c>
      <c r="U196" s="502" t="str">
        <f t="shared" si="29"/>
        <v>Rubin Kazan</v>
      </c>
      <c r="V196" s="502" t="str">
        <f t="shared" si="30"/>
        <v>Spartak Moscow</v>
      </c>
      <c r="W196" s="502" t="str">
        <f t="shared" si="31"/>
        <v>1356824.htm</v>
      </c>
      <c r="X196" s="502"/>
      <c r="Y196" s="502" t="str">
        <f t="shared" si="32"/>
        <v>http://www.nowgoal.com/1x2/1356824.htm</v>
      </c>
      <c r="AA196" s="568" t="s">
        <v>739</v>
      </c>
      <c r="AB196" s="556"/>
      <c r="AC196" s="558" t="s">
        <v>1735</v>
      </c>
      <c r="AD196" s="100" t="s">
        <v>766</v>
      </c>
      <c r="AE196" s="100" t="s">
        <v>745</v>
      </c>
      <c r="AF196" s="100" t="s">
        <v>705</v>
      </c>
      <c r="AG196" s="100" t="s">
        <v>1736</v>
      </c>
      <c r="AH196" s="100" t="s">
        <v>1737</v>
      </c>
      <c r="AI196" s="100" t="s">
        <v>1738</v>
      </c>
      <c r="AJ196" s="100" t="s">
        <v>1019</v>
      </c>
      <c r="AK196" s="558" t="s">
        <v>1739</v>
      </c>
      <c r="AL196" s="558" t="s">
        <v>724</v>
      </c>
    </row>
    <row r="197" spans="7:38" ht="13.5" customHeight="1" thickBot="1">
      <c r="G197" s="346" t="str">
        <f t="shared" si="26"/>
        <v/>
      </c>
      <c r="H197" s="347" t="str">
        <f t="shared" si="27"/>
        <v/>
      </c>
      <c r="T197" s="502" t="str">
        <f t="shared" si="28"/>
        <v/>
      </c>
      <c r="U197" s="502" t="str">
        <f t="shared" si="29"/>
        <v/>
      </c>
      <c r="V197" s="502" t="str">
        <f t="shared" si="30"/>
        <v/>
      </c>
      <c r="W197" s="502" t="str">
        <f t="shared" si="31"/>
        <v/>
      </c>
      <c r="X197" s="502"/>
      <c r="Y197" s="502" t="str">
        <f t="shared" si="32"/>
        <v/>
      </c>
      <c r="AA197" s="569"/>
      <c r="AB197" s="557"/>
      <c r="AC197" s="559"/>
      <c r="AD197" s="100"/>
      <c r="AE197" s="100"/>
      <c r="AF197" s="100"/>
      <c r="AG197" s="100"/>
      <c r="AH197" s="100"/>
      <c r="AI197" s="100"/>
      <c r="AJ197" s="100"/>
      <c r="AK197" s="559"/>
      <c r="AL197" s="559"/>
    </row>
    <row r="198" spans="7:38" ht="13.5" customHeight="1" thickBot="1">
      <c r="G198" s="346" t="str">
        <f t="shared" si="26"/>
        <v/>
      </c>
      <c r="H198" s="347" t="str">
        <f t="shared" si="27"/>
        <v/>
      </c>
      <c r="T198" s="502" t="str">
        <f t="shared" si="28"/>
        <v>IRN D1</v>
      </c>
      <c r="U198" s="502" t="str">
        <f t="shared" si="29"/>
        <v>Khouneh Be Khouneh</v>
      </c>
      <c r="V198" s="502" t="str">
        <f t="shared" si="30"/>
        <v>Foolad Yazd FC</v>
      </c>
      <c r="W198" s="502" t="str">
        <f t="shared" si="31"/>
        <v>1342351.htm</v>
      </c>
      <c r="X198" s="502"/>
      <c r="Y198" s="502" t="str">
        <f t="shared" si="32"/>
        <v>http://www.nowgoal.com/1x2/1342351.htm</v>
      </c>
      <c r="AA198" s="800" t="s">
        <v>1740</v>
      </c>
      <c r="AB198" s="556"/>
      <c r="AC198" s="558" t="s">
        <v>1741</v>
      </c>
      <c r="AD198" s="100" t="s">
        <v>1742</v>
      </c>
      <c r="AE198" s="100" t="s">
        <v>1568</v>
      </c>
      <c r="AF198" s="100" t="s">
        <v>1743</v>
      </c>
      <c r="AG198" s="100" t="s">
        <v>1744</v>
      </c>
      <c r="AH198" s="100" t="s">
        <v>1745</v>
      </c>
      <c r="AI198" s="100" t="s">
        <v>1746</v>
      </c>
      <c r="AJ198" s="100" t="s">
        <v>1179</v>
      </c>
      <c r="AK198" s="558" t="s">
        <v>1747</v>
      </c>
      <c r="AL198" s="558" t="s">
        <v>1748</v>
      </c>
    </row>
    <row r="199" spans="7:38" ht="13.5" customHeight="1" thickBot="1">
      <c r="G199" s="346" t="str">
        <f t="shared" si="26"/>
        <v/>
      </c>
      <c r="H199" s="347" t="str">
        <f t="shared" si="27"/>
        <v/>
      </c>
      <c r="T199" s="502" t="str">
        <f t="shared" si="28"/>
        <v/>
      </c>
      <c r="U199" s="502" t="str">
        <f t="shared" si="29"/>
        <v/>
      </c>
      <c r="V199" s="502" t="str">
        <f t="shared" si="30"/>
        <v/>
      </c>
      <c r="W199" s="502" t="str">
        <f t="shared" si="31"/>
        <v/>
      </c>
      <c r="X199" s="502"/>
      <c r="Y199" s="502" t="str">
        <f t="shared" si="32"/>
        <v/>
      </c>
      <c r="AA199" s="801"/>
      <c r="AB199" s="557"/>
      <c r="AC199" s="559"/>
      <c r="AD199" s="100" t="s">
        <v>1742</v>
      </c>
      <c r="AE199" s="101" t="s">
        <v>1568</v>
      </c>
      <c r="AF199" s="102" t="s">
        <v>1749</v>
      </c>
      <c r="AG199" s="100" t="s">
        <v>1750</v>
      </c>
      <c r="AH199" s="100" t="s">
        <v>1751</v>
      </c>
      <c r="AI199" s="100" t="s">
        <v>1752</v>
      </c>
      <c r="AJ199" s="100" t="s">
        <v>1151</v>
      </c>
      <c r="AK199" s="559"/>
      <c r="AL199" s="559"/>
    </row>
    <row r="200" spans="7:38" ht="13.5" customHeight="1" thickBot="1">
      <c r="G200" s="346" t="str">
        <f t="shared" si="26"/>
        <v/>
      </c>
      <c r="H200" s="347" t="str">
        <f t="shared" si="27"/>
        <v/>
      </c>
      <c r="T200" s="502" t="str">
        <f t="shared" si="28"/>
        <v>IRN D1</v>
      </c>
      <c r="U200" s="502" t="str">
        <f t="shared" si="29"/>
        <v>Kheybar Khorramabad</v>
      </c>
      <c r="V200" s="502" t="str">
        <f t="shared" si="30"/>
        <v>Nassaji Mazandaran</v>
      </c>
      <c r="W200" s="502" t="str">
        <f t="shared" si="31"/>
        <v>1342352.htm</v>
      </c>
      <c r="X200" s="502"/>
      <c r="Y200" s="502" t="str">
        <f t="shared" si="32"/>
        <v>http://www.nowgoal.com/1x2/1342352.htm</v>
      </c>
      <c r="AA200" s="800" t="s">
        <v>1740</v>
      </c>
      <c r="AB200" s="556"/>
      <c r="AC200" s="558" t="s">
        <v>1753</v>
      </c>
      <c r="AD200" s="100" t="s">
        <v>1051</v>
      </c>
      <c r="AE200" s="100" t="s">
        <v>732</v>
      </c>
      <c r="AF200" s="100" t="s">
        <v>1520</v>
      </c>
      <c r="AG200" s="100" t="s">
        <v>1754</v>
      </c>
      <c r="AH200" s="100" t="s">
        <v>1755</v>
      </c>
      <c r="AI200" s="100" t="s">
        <v>1756</v>
      </c>
      <c r="AJ200" s="100" t="s">
        <v>1757</v>
      </c>
      <c r="AK200" s="558" t="s">
        <v>1758</v>
      </c>
      <c r="AL200" s="558" t="s">
        <v>1748</v>
      </c>
    </row>
    <row r="201" spans="7:38" ht="13.5" customHeight="1" thickBot="1">
      <c r="G201" s="346" t="str">
        <f t="shared" si="26"/>
        <v/>
      </c>
      <c r="H201" s="347" t="str">
        <f t="shared" si="27"/>
        <v/>
      </c>
      <c r="T201" s="502" t="str">
        <f t="shared" si="28"/>
        <v/>
      </c>
      <c r="U201" s="502" t="str">
        <f t="shared" si="29"/>
        <v/>
      </c>
      <c r="V201" s="502" t="str">
        <f t="shared" si="30"/>
        <v/>
      </c>
      <c r="W201" s="502" t="str">
        <f t="shared" si="31"/>
        <v/>
      </c>
      <c r="X201" s="502"/>
      <c r="Y201" s="502" t="str">
        <f t="shared" si="32"/>
        <v/>
      </c>
      <c r="AA201" s="801"/>
      <c r="AB201" s="557"/>
      <c r="AC201" s="559"/>
      <c r="AD201" s="102" t="s">
        <v>1051</v>
      </c>
      <c r="AE201" s="101" t="s">
        <v>732</v>
      </c>
      <c r="AF201" s="100" t="s">
        <v>1520</v>
      </c>
      <c r="AG201" s="100" t="s">
        <v>1222</v>
      </c>
      <c r="AH201" s="100" t="s">
        <v>1759</v>
      </c>
      <c r="AI201" s="100" t="s">
        <v>1756</v>
      </c>
      <c r="AJ201" s="100" t="s">
        <v>1445</v>
      </c>
      <c r="AK201" s="559"/>
      <c r="AL201" s="559"/>
    </row>
    <row r="202" spans="7:38" ht="13.5" customHeight="1" thickBot="1">
      <c r="G202" s="346" t="str">
        <f t="shared" si="26"/>
        <v/>
      </c>
      <c r="H202" s="347" t="str">
        <f t="shared" si="27"/>
        <v/>
      </c>
      <c r="T202" s="502" t="str">
        <f t="shared" si="28"/>
        <v>IRN D1</v>
      </c>
      <c r="U202" s="502" t="str">
        <f t="shared" si="29"/>
        <v>Malavan</v>
      </c>
      <c r="V202" s="502" t="str">
        <f t="shared" si="30"/>
        <v>Gol Gohar FC</v>
      </c>
      <c r="W202" s="502" t="str">
        <f t="shared" si="31"/>
        <v>1342354.htm</v>
      </c>
      <c r="X202" s="502"/>
      <c r="Y202" s="502" t="str">
        <f t="shared" si="32"/>
        <v>http://www.nowgoal.com/1x2/1342354.htm</v>
      </c>
      <c r="AA202" s="800" t="s">
        <v>1740</v>
      </c>
      <c r="AB202" s="556"/>
      <c r="AC202" s="558" t="s">
        <v>1760</v>
      </c>
      <c r="AD202" s="100" t="s">
        <v>771</v>
      </c>
      <c r="AE202" s="100" t="s">
        <v>891</v>
      </c>
      <c r="AF202" s="100" t="s">
        <v>1761</v>
      </c>
      <c r="AG202" s="100" t="s">
        <v>1057</v>
      </c>
      <c r="AH202" s="100" t="s">
        <v>1762</v>
      </c>
      <c r="AI202" s="100" t="s">
        <v>1763</v>
      </c>
      <c r="AJ202" s="100" t="s">
        <v>1764</v>
      </c>
      <c r="AK202" s="558" t="s">
        <v>1765</v>
      </c>
      <c r="AL202" s="558" t="s">
        <v>736</v>
      </c>
    </row>
    <row r="203" spans="7:38" ht="13.5" customHeight="1" thickBot="1">
      <c r="G203" s="346" t="str">
        <f t="shared" si="26"/>
        <v/>
      </c>
      <c r="H203" s="347" t="str">
        <f t="shared" si="27"/>
        <v/>
      </c>
      <c r="T203" s="502" t="str">
        <f t="shared" si="28"/>
        <v/>
      </c>
      <c r="U203" s="502" t="str">
        <f t="shared" si="29"/>
        <v/>
      </c>
      <c r="V203" s="502" t="str">
        <f t="shared" si="30"/>
        <v/>
      </c>
      <c r="W203" s="502" t="str">
        <f t="shared" si="31"/>
        <v/>
      </c>
      <c r="X203" s="502"/>
      <c r="Y203" s="502" t="str">
        <f t="shared" si="32"/>
        <v/>
      </c>
      <c r="AA203" s="801"/>
      <c r="AB203" s="557"/>
      <c r="AC203" s="559"/>
      <c r="AD203" s="100"/>
      <c r="AE203" s="100"/>
      <c r="AF203" s="100"/>
      <c r="AG203" s="100"/>
      <c r="AH203" s="100"/>
      <c r="AI203" s="100"/>
      <c r="AJ203" s="100"/>
      <c r="AK203" s="559"/>
      <c r="AL203" s="559"/>
    </row>
    <row r="204" spans="7:38" ht="13.5" customHeight="1" thickBot="1">
      <c r="G204" s="346" t="str">
        <f t="shared" si="26"/>
        <v/>
      </c>
      <c r="H204" s="347" t="str">
        <f t="shared" si="27"/>
        <v/>
      </c>
      <c r="T204" s="502" t="str">
        <f t="shared" si="28"/>
        <v>IRN D1</v>
      </c>
      <c r="U204" s="502" t="str">
        <f t="shared" si="29"/>
        <v>Baderan Tehran FC</v>
      </c>
      <c r="V204" s="502" t="str">
        <f t="shared" si="30"/>
        <v>Oxin Alborz</v>
      </c>
      <c r="W204" s="502" t="str">
        <f t="shared" si="31"/>
        <v>1342356.htm</v>
      </c>
      <c r="X204" s="502"/>
      <c r="Y204" s="502" t="str">
        <f t="shared" si="32"/>
        <v>http://www.nowgoal.com/1x2/1342356.htm</v>
      </c>
      <c r="AA204" s="800" t="s">
        <v>1740</v>
      </c>
      <c r="AB204" s="556"/>
      <c r="AC204" s="558" t="s">
        <v>1766</v>
      </c>
      <c r="AD204" s="100" t="s">
        <v>1767</v>
      </c>
      <c r="AE204" s="100" t="s">
        <v>1294</v>
      </c>
      <c r="AF204" s="100" t="s">
        <v>756</v>
      </c>
      <c r="AG204" s="100" t="s">
        <v>1768</v>
      </c>
      <c r="AH204" s="100" t="s">
        <v>1769</v>
      </c>
      <c r="AI204" s="100" t="s">
        <v>1770</v>
      </c>
      <c r="AJ204" s="100" t="s">
        <v>1771</v>
      </c>
      <c r="AK204" s="558" t="s">
        <v>1772</v>
      </c>
      <c r="AL204" s="558" t="s">
        <v>708</v>
      </c>
    </row>
    <row r="205" spans="7:38" ht="13.5" customHeight="1" thickBot="1">
      <c r="G205" s="346" t="str">
        <f t="shared" si="26"/>
        <v/>
      </c>
      <c r="H205" s="347" t="str">
        <f t="shared" si="27"/>
        <v/>
      </c>
      <c r="T205" s="502" t="str">
        <f t="shared" si="28"/>
        <v/>
      </c>
      <c r="U205" s="502" t="str">
        <f t="shared" si="29"/>
        <v/>
      </c>
      <c r="V205" s="502" t="str">
        <f t="shared" si="30"/>
        <v/>
      </c>
      <c r="W205" s="502" t="str">
        <f t="shared" si="31"/>
        <v/>
      </c>
      <c r="X205" s="502"/>
      <c r="Y205" s="502" t="str">
        <f t="shared" si="32"/>
        <v/>
      </c>
      <c r="AA205" s="801"/>
      <c r="AB205" s="557"/>
      <c r="AC205" s="559"/>
      <c r="AD205" s="100"/>
      <c r="AE205" s="100"/>
      <c r="AF205" s="100"/>
      <c r="AG205" s="100"/>
      <c r="AH205" s="100"/>
      <c r="AI205" s="100"/>
      <c r="AJ205" s="100"/>
      <c r="AK205" s="559"/>
      <c r="AL205" s="559"/>
    </row>
    <row r="206" spans="7:38" ht="13.5" customHeight="1" thickBot="1">
      <c r="G206" s="346" t="str">
        <f t="shared" si="26"/>
        <v/>
      </c>
      <c r="H206" s="347" t="str">
        <f t="shared" si="27"/>
        <v/>
      </c>
      <c r="T206" s="502" t="str">
        <f t="shared" si="28"/>
        <v>AZE D1</v>
      </c>
      <c r="U206" s="502" t="str">
        <f t="shared" si="29"/>
        <v>AZAL PFC Baku</v>
      </c>
      <c r="V206" s="502" t="str">
        <f t="shared" si="30"/>
        <v>FK Inter Baku</v>
      </c>
      <c r="W206" s="502" t="str">
        <f t="shared" si="31"/>
        <v>1314261.htm</v>
      </c>
      <c r="X206" s="502"/>
      <c r="Y206" s="502" t="str">
        <f t="shared" si="32"/>
        <v>http://www.nowgoal.com/1x2/1314261.htm</v>
      </c>
      <c r="AA206" s="802" t="s">
        <v>1773</v>
      </c>
      <c r="AB206" s="556"/>
      <c r="AC206" s="558" t="s">
        <v>1774</v>
      </c>
      <c r="AD206" s="100" t="s">
        <v>1775</v>
      </c>
      <c r="AE206" s="100" t="s">
        <v>1636</v>
      </c>
      <c r="AF206" s="100" t="s">
        <v>1132</v>
      </c>
      <c r="AG206" s="100" t="s">
        <v>1776</v>
      </c>
      <c r="AH206" s="100" t="s">
        <v>950</v>
      </c>
      <c r="AI206" s="100" t="s">
        <v>1509</v>
      </c>
      <c r="AJ206" s="100" t="s">
        <v>1777</v>
      </c>
      <c r="AK206" s="558" t="s">
        <v>1778</v>
      </c>
      <c r="AL206" s="558" t="s">
        <v>1779</v>
      </c>
    </row>
    <row r="207" spans="7:38" ht="13.5" customHeight="1" thickBot="1">
      <c r="G207" s="346" t="str">
        <f t="shared" si="26"/>
        <v/>
      </c>
      <c r="H207" s="347" t="str">
        <f t="shared" si="27"/>
        <v/>
      </c>
      <c r="T207" s="502" t="str">
        <f t="shared" si="28"/>
        <v/>
      </c>
      <c r="U207" s="502" t="str">
        <f t="shared" si="29"/>
        <v/>
      </c>
      <c r="V207" s="502" t="str">
        <f t="shared" si="30"/>
        <v/>
      </c>
      <c r="W207" s="502" t="str">
        <f t="shared" si="31"/>
        <v/>
      </c>
      <c r="X207" s="502"/>
      <c r="Y207" s="502" t="str">
        <f t="shared" si="32"/>
        <v/>
      </c>
      <c r="AA207" s="803"/>
      <c r="AB207" s="557"/>
      <c r="AC207" s="559"/>
      <c r="AD207" s="101" t="s">
        <v>1031</v>
      </c>
      <c r="AE207" s="101" t="s">
        <v>841</v>
      </c>
      <c r="AF207" s="102" t="s">
        <v>1128</v>
      </c>
      <c r="AG207" s="100" t="s">
        <v>1780</v>
      </c>
      <c r="AH207" s="100" t="s">
        <v>1781</v>
      </c>
      <c r="AI207" s="100" t="s">
        <v>1782</v>
      </c>
      <c r="AJ207" s="100" t="s">
        <v>1777</v>
      </c>
      <c r="AK207" s="559"/>
      <c r="AL207" s="559"/>
    </row>
    <row r="208" spans="7:38" ht="13.5" customHeight="1" thickBot="1">
      <c r="G208" s="346" t="str">
        <f t="shared" si="26"/>
        <v/>
      </c>
      <c r="H208" s="347" t="str">
        <f t="shared" si="27"/>
        <v/>
      </c>
      <c r="T208" s="502" t="str">
        <f t="shared" si="28"/>
        <v>IRN D1</v>
      </c>
      <c r="U208" s="502" t="str">
        <f t="shared" si="29"/>
        <v>Esteghlal Ahvaz</v>
      </c>
      <c r="V208" s="502" t="str">
        <f t="shared" si="30"/>
        <v>Rah Ahan</v>
      </c>
      <c r="W208" s="502" t="str">
        <f t="shared" si="31"/>
        <v>1342353.htm</v>
      </c>
      <c r="X208" s="502"/>
      <c r="Y208" s="502" t="str">
        <f t="shared" si="32"/>
        <v>http://www.nowgoal.com/1x2/1342353.htm</v>
      </c>
      <c r="AA208" s="800" t="s">
        <v>1740</v>
      </c>
      <c r="AB208" s="556"/>
      <c r="AC208" s="558" t="s">
        <v>1783</v>
      </c>
      <c r="AD208" s="100" t="s">
        <v>714</v>
      </c>
      <c r="AE208" s="100" t="s">
        <v>845</v>
      </c>
      <c r="AF208" s="100" t="s">
        <v>771</v>
      </c>
      <c r="AG208" s="100" t="s">
        <v>1215</v>
      </c>
      <c r="AH208" s="100" t="s">
        <v>1034</v>
      </c>
      <c r="AI208" s="100" t="s">
        <v>1214</v>
      </c>
      <c r="AJ208" s="100" t="s">
        <v>1784</v>
      </c>
      <c r="AK208" s="558" t="s">
        <v>1785</v>
      </c>
      <c r="AL208" s="558" t="s">
        <v>724</v>
      </c>
    </row>
    <row r="209" spans="7:38" ht="13.5" customHeight="1" thickBot="1">
      <c r="G209" s="346" t="str">
        <f t="shared" si="26"/>
        <v/>
      </c>
      <c r="H209" s="347" t="str">
        <f t="shared" si="27"/>
        <v/>
      </c>
      <c r="T209" s="502" t="str">
        <f t="shared" si="28"/>
        <v/>
      </c>
      <c r="U209" s="502" t="str">
        <f t="shared" si="29"/>
        <v/>
      </c>
      <c r="V209" s="502" t="str">
        <f t="shared" si="30"/>
        <v/>
      </c>
      <c r="W209" s="502" t="str">
        <f t="shared" si="31"/>
        <v/>
      </c>
      <c r="X209" s="502"/>
      <c r="Y209" s="502" t="str">
        <f t="shared" si="32"/>
        <v/>
      </c>
      <c r="AA209" s="801"/>
      <c r="AB209" s="557"/>
      <c r="AC209" s="559"/>
      <c r="AD209" s="100"/>
      <c r="AE209" s="100"/>
      <c r="AF209" s="100"/>
      <c r="AG209" s="100"/>
      <c r="AH209" s="100"/>
      <c r="AI209" s="100"/>
      <c r="AJ209" s="100"/>
      <c r="AK209" s="559"/>
      <c r="AL209" s="559"/>
    </row>
    <row r="210" spans="7:38" ht="13.5" customHeight="1" thickBot="1">
      <c r="G210" s="346" t="str">
        <f t="shared" si="26"/>
        <v/>
      </c>
      <c r="H210" s="347" t="str">
        <f t="shared" si="27"/>
        <v/>
      </c>
      <c r="T210" s="502" t="str">
        <f t="shared" si="28"/>
        <v>LAT VWC</v>
      </c>
      <c r="U210" s="502" t="str">
        <f t="shared" si="29"/>
        <v>Caramba/Dinamo Riga</v>
      </c>
      <c r="V210" s="502" t="str">
        <f t="shared" si="30"/>
        <v>Nomme JK Kalju</v>
      </c>
      <c r="W210" s="502" t="str">
        <f t="shared" si="31"/>
        <v>1343401.htm</v>
      </c>
      <c r="X210" s="502"/>
      <c r="Y210" s="502" t="str">
        <f t="shared" si="32"/>
        <v>http://www.nowgoal.com/1x2/1343401.htm</v>
      </c>
      <c r="AA210" s="798" t="s">
        <v>1726</v>
      </c>
      <c r="AB210" s="556"/>
      <c r="AC210" s="558" t="s">
        <v>1786</v>
      </c>
      <c r="AD210" s="100" t="s">
        <v>762</v>
      </c>
      <c r="AE210" s="100" t="s">
        <v>769</v>
      </c>
      <c r="AF210" s="100" t="s">
        <v>1513</v>
      </c>
      <c r="AG210" s="100" t="s">
        <v>1787</v>
      </c>
      <c r="AH210" s="100" t="s">
        <v>977</v>
      </c>
      <c r="AI210" s="100" t="s">
        <v>1788</v>
      </c>
      <c r="AJ210" s="100" t="s">
        <v>1070</v>
      </c>
      <c r="AK210" s="558" t="s">
        <v>1005</v>
      </c>
      <c r="AL210" s="558" t="s">
        <v>708</v>
      </c>
    </row>
    <row r="211" spans="7:38" ht="13.5" customHeight="1" thickBot="1">
      <c r="G211" s="346" t="str">
        <f t="shared" si="26"/>
        <v/>
      </c>
      <c r="H211" s="347" t="str">
        <f t="shared" si="27"/>
        <v/>
      </c>
      <c r="T211" s="502" t="str">
        <f t="shared" si="28"/>
        <v/>
      </c>
      <c r="U211" s="502" t="str">
        <f t="shared" si="29"/>
        <v/>
      </c>
      <c r="V211" s="502" t="str">
        <f t="shared" si="30"/>
        <v/>
      </c>
      <c r="W211" s="502" t="str">
        <f t="shared" si="31"/>
        <v/>
      </c>
      <c r="X211" s="502"/>
      <c r="Y211" s="502" t="str">
        <f t="shared" si="32"/>
        <v/>
      </c>
      <c r="AA211" s="799"/>
      <c r="AB211" s="557"/>
      <c r="AC211" s="559"/>
      <c r="AD211" s="101" t="s">
        <v>797</v>
      </c>
      <c r="AE211" s="102" t="s">
        <v>748</v>
      </c>
      <c r="AF211" s="102" t="s">
        <v>772</v>
      </c>
      <c r="AG211" s="100" t="s">
        <v>1789</v>
      </c>
      <c r="AH211" s="100" t="s">
        <v>1790</v>
      </c>
      <c r="AI211" s="100" t="s">
        <v>1791</v>
      </c>
      <c r="AJ211" s="100" t="s">
        <v>1792</v>
      </c>
      <c r="AK211" s="559"/>
      <c r="AL211" s="559"/>
    </row>
    <row r="212" spans="7:38" ht="13.5" customHeight="1" thickBot="1">
      <c r="G212" s="346" t="str">
        <f t="shared" si="26"/>
        <v/>
      </c>
      <c r="H212" s="347" t="str">
        <f t="shared" si="27"/>
        <v/>
      </c>
      <c r="T212" s="502" t="str">
        <f t="shared" si="28"/>
        <v>IDN C</v>
      </c>
      <c r="U212" s="502" t="str">
        <f t="shared" si="29"/>
        <v>Bali United</v>
      </c>
      <c r="V212" s="502" t="str">
        <f t="shared" si="30"/>
        <v>Pusamania Borneo FC</v>
      </c>
      <c r="W212" s="502" t="str">
        <f t="shared" si="31"/>
        <v>1352341.htm</v>
      </c>
      <c r="X212" s="502"/>
      <c r="Y212" s="502" t="str">
        <f t="shared" si="32"/>
        <v>http://www.nowgoal.com/1x2/1352341.htm</v>
      </c>
      <c r="AA212" s="790" t="s">
        <v>1691</v>
      </c>
      <c r="AB212" s="556"/>
      <c r="AC212" s="558" t="s">
        <v>1793</v>
      </c>
      <c r="AD212" s="100" t="s">
        <v>705</v>
      </c>
      <c r="AE212" s="100" t="s">
        <v>761</v>
      </c>
      <c r="AF212" s="100" t="s">
        <v>761</v>
      </c>
      <c r="AG212" s="100" t="s">
        <v>1794</v>
      </c>
      <c r="AH212" s="100" t="s">
        <v>1795</v>
      </c>
      <c r="AI212" s="100" t="s">
        <v>1796</v>
      </c>
      <c r="AJ212" s="100" t="s">
        <v>820</v>
      </c>
      <c r="AK212" s="558" t="s">
        <v>1797</v>
      </c>
      <c r="AL212" s="558" t="s">
        <v>1798</v>
      </c>
    </row>
    <row r="213" spans="7:38" ht="13.5" customHeight="1" thickBot="1">
      <c r="G213" s="346" t="str">
        <f t="shared" si="26"/>
        <v/>
      </c>
      <c r="H213" s="347" t="str">
        <f t="shared" si="27"/>
        <v/>
      </c>
      <c r="T213" s="502" t="str">
        <f t="shared" si="28"/>
        <v/>
      </c>
      <c r="U213" s="502" t="str">
        <f t="shared" si="29"/>
        <v/>
      </c>
      <c r="V213" s="502" t="str">
        <f t="shared" si="30"/>
        <v/>
      </c>
      <c r="W213" s="502" t="str">
        <f t="shared" si="31"/>
        <v/>
      </c>
      <c r="X213" s="502"/>
      <c r="Y213" s="502" t="str">
        <f t="shared" si="32"/>
        <v/>
      </c>
      <c r="AA213" s="791"/>
      <c r="AB213" s="557"/>
      <c r="AC213" s="559"/>
      <c r="AD213" s="100"/>
      <c r="AE213" s="100"/>
      <c r="AF213" s="100"/>
      <c r="AG213" s="100"/>
      <c r="AH213" s="100"/>
      <c r="AI213" s="100"/>
      <c r="AJ213" s="100"/>
      <c r="AK213" s="559"/>
      <c r="AL213" s="559"/>
    </row>
    <row r="214" spans="7:38" ht="13.5" customHeight="1" thickBot="1">
      <c r="G214" s="346" t="str">
        <f t="shared" si="26"/>
        <v/>
      </c>
      <c r="H214" s="347" t="str">
        <f t="shared" si="27"/>
        <v/>
      </c>
      <c r="T214" s="502" t="str">
        <f t="shared" si="28"/>
        <v>LAT VWC</v>
      </c>
      <c r="U214" s="502" t="str">
        <f t="shared" si="29"/>
        <v>Rigas Futbola skola</v>
      </c>
      <c r="V214" s="502" t="str">
        <f t="shared" si="30"/>
        <v>BFC Daugavpils</v>
      </c>
      <c r="W214" s="502" t="str">
        <f t="shared" si="31"/>
        <v>1343402.htm</v>
      </c>
      <c r="X214" s="502"/>
      <c r="Y214" s="502" t="str">
        <f t="shared" si="32"/>
        <v>http://www.nowgoal.com/1x2/1343402.htm</v>
      </c>
      <c r="AA214" s="798" t="s">
        <v>1726</v>
      </c>
      <c r="AB214" s="556"/>
      <c r="AC214" s="558" t="s">
        <v>1799</v>
      </c>
      <c r="AD214" s="100" t="s">
        <v>1076</v>
      </c>
      <c r="AE214" s="100" t="s">
        <v>1800</v>
      </c>
      <c r="AF214" s="100" t="s">
        <v>1801</v>
      </c>
      <c r="AG214" s="100" t="s">
        <v>1802</v>
      </c>
      <c r="AH214" s="100" t="s">
        <v>1803</v>
      </c>
      <c r="AI214" s="100" t="s">
        <v>1804</v>
      </c>
      <c r="AJ214" s="100" t="s">
        <v>1805</v>
      </c>
      <c r="AK214" s="558" t="s">
        <v>1806</v>
      </c>
      <c r="AL214" s="558" t="s">
        <v>800</v>
      </c>
    </row>
    <row r="215" spans="7:38" ht="13.5" customHeight="1" thickBot="1">
      <c r="G215" s="346" t="str">
        <f t="shared" si="26"/>
        <v/>
      </c>
      <c r="H215" s="347" t="str">
        <f t="shared" si="27"/>
        <v/>
      </c>
      <c r="T215" s="502" t="str">
        <f t="shared" si="28"/>
        <v/>
      </c>
      <c r="U215" s="502" t="str">
        <f t="shared" si="29"/>
        <v/>
      </c>
      <c r="V215" s="502" t="str">
        <f t="shared" si="30"/>
        <v/>
      </c>
      <c r="W215" s="502" t="str">
        <f t="shared" si="31"/>
        <v/>
      </c>
      <c r="X215" s="502"/>
      <c r="Y215" s="502" t="str">
        <f t="shared" si="32"/>
        <v/>
      </c>
      <c r="AA215" s="799"/>
      <c r="AB215" s="557"/>
      <c r="AC215" s="559"/>
      <c r="AD215" s="101" t="s">
        <v>1046</v>
      </c>
      <c r="AE215" s="102" t="s">
        <v>947</v>
      </c>
      <c r="AF215" s="102" t="s">
        <v>1807</v>
      </c>
      <c r="AG215" s="100" t="s">
        <v>1808</v>
      </c>
      <c r="AH215" s="100" t="s">
        <v>1809</v>
      </c>
      <c r="AI215" s="100" t="s">
        <v>1810</v>
      </c>
      <c r="AJ215" s="100" t="s">
        <v>1811</v>
      </c>
      <c r="AK215" s="559"/>
      <c r="AL215" s="559"/>
    </row>
    <row r="216" spans="7:38" ht="13.5" customHeight="1" thickBot="1">
      <c r="G216" s="346" t="str">
        <f t="shared" si="26"/>
        <v/>
      </c>
      <c r="H216" s="347" t="str">
        <f t="shared" si="27"/>
        <v/>
      </c>
      <c r="T216" s="502" t="str">
        <f t="shared" si="28"/>
        <v>EGY D1</v>
      </c>
      <c r="U216" s="502" t="str">
        <f t="shared" si="29"/>
        <v>Tanta</v>
      </c>
      <c r="V216" s="502" t="str">
        <f t="shared" si="30"/>
        <v>Misr Elmaqasah</v>
      </c>
      <c r="W216" s="502" t="str">
        <f t="shared" si="31"/>
        <v>1336184.htm</v>
      </c>
      <c r="X216" s="502"/>
      <c r="Y216" s="502" t="str">
        <f t="shared" si="32"/>
        <v>http://www.nowgoal.com/1x2/1336184.htm</v>
      </c>
      <c r="AA216" s="804" t="s">
        <v>1812</v>
      </c>
      <c r="AB216" s="556"/>
      <c r="AC216" s="558" t="s">
        <v>1813</v>
      </c>
      <c r="AD216" s="100" t="s">
        <v>1814</v>
      </c>
      <c r="AE216" s="100" t="s">
        <v>812</v>
      </c>
      <c r="AF216" s="100" t="s">
        <v>895</v>
      </c>
      <c r="AG216" s="100" t="s">
        <v>1815</v>
      </c>
      <c r="AH216" s="100" t="s">
        <v>1816</v>
      </c>
      <c r="AI216" s="100" t="s">
        <v>1817</v>
      </c>
      <c r="AJ216" s="100" t="s">
        <v>1818</v>
      </c>
      <c r="AK216" s="558" t="s">
        <v>1819</v>
      </c>
      <c r="AL216" s="558" t="s">
        <v>1820</v>
      </c>
    </row>
    <row r="217" spans="7:38" ht="13.5" customHeight="1" thickBot="1">
      <c r="G217" s="346" t="str">
        <f t="shared" si="26"/>
        <v/>
      </c>
      <c r="H217" s="347" t="str">
        <f t="shared" si="27"/>
        <v/>
      </c>
      <c r="T217" s="502" t="str">
        <f t="shared" si="28"/>
        <v/>
      </c>
      <c r="U217" s="502" t="str">
        <f t="shared" si="29"/>
        <v/>
      </c>
      <c r="V217" s="502" t="str">
        <f t="shared" si="30"/>
        <v/>
      </c>
      <c r="W217" s="502" t="str">
        <f t="shared" si="31"/>
        <v/>
      </c>
      <c r="X217" s="502"/>
      <c r="Y217" s="502" t="str">
        <f t="shared" si="32"/>
        <v/>
      </c>
      <c r="AA217" s="805"/>
      <c r="AB217" s="557"/>
      <c r="AC217" s="559"/>
      <c r="AD217" s="101" t="s">
        <v>1821</v>
      </c>
      <c r="AE217" s="101" t="s">
        <v>970</v>
      </c>
      <c r="AF217" s="102" t="s">
        <v>895</v>
      </c>
      <c r="AG217" s="100" t="s">
        <v>1822</v>
      </c>
      <c r="AH217" s="100" t="s">
        <v>1579</v>
      </c>
      <c r="AI217" s="100" t="s">
        <v>1823</v>
      </c>
      <c r="AJ217" s="100" t="s">
        <v>798</v>
      </c>
      <c r="AK217" s="559"/>
      <c r="AL217" s="559"/>
    </row>
    <row r="218" spans="7:38" ht="13.5" customHeight="1" thickBot="1">
      <c r="G218" s="346" t="str">
        <f t="shared" si="26"/>
        <v/>
      </c>
      <c r="H218" s="347" t="str">
        <f t="shared" si="27"/>
        <v/>
      </c>
      <c r="T218" s="502" t="str">
        <f t="shared" si="28"/>
        <v>GER Reg</v>
      </c>
      <c r="U218" s="502" t="str">
        <f t="shared" si="29"/>
        <v>Koln (Youth)</v>
      </c>
      <c r="V218" s="502" t="str">
        <f t="shared" si="30"/>
        <v>Bonner</v>
      </c>
      <c r="W218" s="502" t="str">
        <f t="shared" si="31"/>
        <v>1265736.htm</v>
      </c>
      <c r="X218" s="502"/>
      <c r="Y218" s="502" t="str">
        <f t="shared" si="32"/>
        <v>http://www.nowgoal.com/1x2/1265736.htm</v>
      </c>
      <c r="AA218" s="584" t="s">
        <v>1824</v>
      </c>
      <c r="AB218" s="556"/>
      <c r="AC218" s="558" t="s">
        <v>1825</v>
      </c>
      <c r="AD218" s="100" t="s">
        <v>1050</v>
      </c>
      <c r="AE218" s="100" t="s">
        <v>719</v>
      </c>
      <c r="AF218" s="100" t="s">
        <v>824</v>
      </c>
      <c r="AG218" s="100" t="s">
        <v>1826</v>
      </c>
      <c r="AH218" s="100" t="s">
        <v>1085</v>
      </c>
      <c r="AI218" s="100" t="s">
        <v>1827</v>
      </c>
      <c r="AJ218" s="100" t="s">
        <v>1070</v>
      </c>
      <c r="AK218" s="558" t="s">
        <v>1828</v>
      </c>
      <c r="AL218" s="558" t="s">
        <v>1092</v>
      </c>
    </row>
    <row r="219" spans="7:38" ht="13.5" customHeight="1" thickBot="1">
      <c r="G219" s="346" t="str">
        <f t="shared" si="26"/>
        <v/>
      </c>
      <c r="H219" s="347" t="str">
        <f t="shared" si="27"/>
        <v/>
      </c>
      <c r="T219" s="502" t="str">
        <f t="shared" si="28"/>
        <v/>
      </c>
      <c r="U219" s="502" t="str">
        <f t="shared" si="29"/>
        <v/>
      </c>
      <c r="V219" s="502" t="str">
        <f t="shared" si="30"/>
        <v/>
      </c>
      <c r="W219" s="502" t="str">
        <f t="shared" si="31"/>
        <v/>
      </c>
      <c r="X219" s="502"/>
      <c r="Y219" s="502" t="str">
        <f t="shared" si="32"/>
        <v/>
      </c>
      <c r="AA219" s="585"/>
      <c r="AB219" s="557"/>
      <c r="AC219" s="559"/>
      <c r="AD219" s="102" t="s">
        <v>1829</v>
      </c>
      <c r="AE219" s="102" t="s">
        <v>801</v>
      </c>
      <c r="AF219" s="101" t="s">
        <v>717</v>
      </c>
      <c r="AG219" s="100" t="s">
        <v>1830</v>
      </c>
      <c r="AH219" s="100" t="s">
        <v>1831</v>
      </c>
      <c r="AI219" s="100" t="s">
        <v>1194</v>
      </c>
      <c r="AJ219" s="100" t="s">
        <v>935</v>
      </c>
      <c r="AK219" s="559"/>
      <c r="AL219" s="559"/>
    </row>
    <row r="220" spans="7:38" ht="13.5" customHeight="1" thickBot="1">
      <c r="G220" s="346" t="str">
        <f t="shared" si="26"/>
        <v/>
      </c>
      <c r="H220" s="347" t="str">
        <f t="shared" si="27"/>
        <v/>
      </c>
      <c r="T220" s="502" t="str">
        <f t="shared" si="28"/>
        <v>ENG U23LC</v>
      </c>
      <c r="U220" s="502" t="str">
        <f t="shared" si="29"/>
        <v>Newcastle U23</v>
      </c>
      <c r="V220" s="502" t="str">
        <f t="shared" si="30"/>
        <v>Bristol City U23</v>
      </c>
      <c r="W220" s="502" t="str">
        <f t="shared" si="31"/>
        <v>1319786.htm</v>
      </c>
      <c r="X220" s="502"/>
      <c r="Y220" s="502" t="str">
        <f t="shared" si="32"/>
        <v>http://www.nowgoal.com/1x2/1319786.htm</v>
      </c>
      <c r="AA220" s="806" t="s">
        <v>1832</v>
      </c>
      <c r="AB220" s="556"/>
      <c r="AC220" s="558" t="s">
        <v>1833</v>
      </c>
      <c r="AD220" s="100" t="s">
        <v>762</v>
      </c>
      <c r="AE220" s="100" t="s">
        <v>721</v>
      </c>
      <c r="AF220" s="100" t="s">
        <v>1834</v>
      </c>
      <c r="AG220" s="100" t="s">
        <v>1628</v>
      </c>
      <c r="AH220" s="100" t="s">
        <v>1835</v>
      </c>
      <c r="AI220" s="100" t="s">
        <v>1836</v>
      </c>
      <c r="AJ220" s="100" t="s">
        <v>965</v>
      </c>
      <c r="AK220" s="558" t="s">
        <v>1837</v>
      </c>
      <c r="AL220" s="558" t="s">
        <v>1838</v>
      </c>
    </row>
    <row r="221" spans="7:38" ht="13.5" customHeight="1" thickBot="1">
      <c r="G221" s="346" t="str">
        <f t="shared" si="26"/>
        <v/>
      </c>
      <c r="H221" s="347" t="str">
        <f t="shared" si="27"/>
        <v/>
      </c>
      <c r="T221" s="502" t="str">
        <f t="shared" si="28"/>
        <v/>
      </c>
      <c r="U221" s="502" t="str">
        <f t="shared" si="29"/>
        <v/>
      </c>
      <c r="V221" s="502" t="str">
        <f t="shared" si="30"/>
        <v/>
      </c>
      <c r="W221" s="502" t="str">
        <f t="shared" si="31"/>
        <v/>
      </c>
      <c r="X221" s="502"/>
      <c r="Y221" s="502" t="str">
        <f t="shared" si="32"/>
        <v/>
      </c>
      <c r="AA221" s="807"/>
      <c r="AB221" s="557"/>
      <c r="AC221" s="559"/>
      <c r="AD221" s="100" t="s">
        <v>762</v>
      </c>
      <c r="AE221" s="101" t="s">
        <v>765</v>
      </c>
      <c r="AF221" s="100" t="s">
        <v>1834</v>
      </c>
      <c r="AG221" s="100" t="s">
        <v>1839</v>
      </c>
      <c r="AH221" s="100" t="s">
        <v>1840</v>
      </c>
      <c r="AI221" s="100" t="s">
        <v>1841</v>
      </c>
      <c r="AJ221" s="100" t="s">
        <v>776</v>
      </c>
      <c r="AK221" s="559"/>
      <c r="AL221" s="559"/>
    </row>
    <row r="222" spans="7:38" ht="13.5" customHeight="1" thickBot="1">
      <c r="G222" s="346" t="str">
        <f t="shared" si="26"/>
        <v/>
      </c>
      <c r="H222" s="347" t="str">
        <f t="shared" si="27"/>
        <v/>
      </c>
      <c r="T222" s="502" t="str">
        <f t="shared" si="28"/>
        <v>ENG U23LC</v>
      </c>
      <c r="U222" s="502" t="str">
        <f t="shared" si="29"/>
        <v>Charlton U23</v>
      </c>
      <c r="V222" s="502" t="str">
        <f t="shared" si="30"/>
        <v>Middlesbrough U23</v>
      </c>
      <c r="W222" s="502" t="str">
        <f t="shared" si="31"/>
        <v>1319843.htm</v>
      </c>
      <c r="X222" s="502"/>
      <c r="Y222" s="502" t="str">
        <f t="shared" si="32"/>
        <v>http://www.nowgoal.com/1x2/1319843.htm</v>
      </c>
      <c r="AA222" s="806" t="s">
        <v>1832</v>
      </c>
      <c r="AB222" s="556"/>
      <c r="AC222" s="558" t="s">
        <v>1842</v>
      </c>
      <c r="AD222" s="100" t="s">
        <v>792</v>
      </c>
      <c r="AE222" s="100" t="s">
        <v>1843</v>
      </c>
      <c r="AF222" s="100" t="s">
        <v>813</v>
      </c>
      <c r="AG222" s="100" t="s">
        <v>1844</v>
      </c>
      <c r="AH222" s="100" t="s">
        <v>1845</v>
      </c>
      <c r="AI222" s="100" t="s">
        <v>1846</v>
      </c>
      <c r="AJ222" s="100" t="s">
        <v>798</v>
      </c>
      <c r="AK222" s="558" t="s">
        <v>1847</v>
      </c>
      <c r="AL222" s="558" t="s">
        <v>1838</v>
      </c>
    </row>
    <row r="223" spans="7:38" ht="13.5" customHeight="1" thickBot="1">
      <c r="G223" s="346" t="str">
        <f t="shared" si="26"/>
        <v/>
      </c>
      <c r="H223" s="347" t="str">
        <f t="shared" si="27"/>
        <v/>
      </c>
      <c r="T223" s="502" t="str">
        <f t="shared" si="28"/>
        <v/>
      </c>
      <c r="U223" s="502" t="str">
        <f t="shared" si="29"/>
        <v/>
      </c>
      <c r="V223" s="502" t="str">
        <f t="shared" si="30"/>
        <v/>
      </c>
      <c r="W223" s="502" t="str">
        <f t="shared" si="31"/>
        <v/>
      </c>
      <c r="X223" s="502"/>
      <c r="Y223" s="502" t="str">
        <f t="shared" si="32"/>
        <v/>
      </c>
      <c r="AA223" s="807"/>
      <c r="AB223" s="557"/>
      <c r="AC223" s="559"/>
      <c r="AD223" s="101" t="s">
        <v>1072</v>
      </c>
      <c r="AE223" s="102" t="s">
        <v>1848</v>
      </c>
      <c r="AF223" s="101" t="s">
        <v>1849</v>
      </c>
      <c r="AG223" s="100" t="s">
        <v>1850</v>
      </c>
      <c r="AH223" s="100" t="s">
        <v>1851</v>
      </c>
      <c r="AI223" s="100" t="s">
        <v>1852</v>
      </c>
      <c r="AJ223" s="100" t="s">
        <v>823</v>
      </c>
      <c r="AK223" s="559"/>
      <c r="AL223" s="559"/>
    </row>
    <row r="224" spans="7:38" ht="13.5" customHeight="1" thickBot="1">
      <c r="G224" s="346" t="str">
        <f t="shared" si="26"/>
        <v/>
      </c>
      <c r="H224" s="347" t="str">
        <f t="shared" si="27"/>
        <v/>
      </c>
      <c r="T224" s="502" t="str">
        <f t="shared" si="28"/>
        <v>AZE D1</v>
      </c>
      <c r="U224" s="502" t="str">
        <f t="shared" si="29"/>
        <v>FC Neftci Baku</v>
      </c>
      <c r="V224" s="502" t="str">
        <f t="shared" si="30"/>
        <v>Standard Sumqayit</v>
      </c>
      <c r="W224" s="502" t="str">
        <f t="shared" si="31"/>
        <v>1314260.htm</v>
      </c>
      <c r="X224" s="502"/>
      <c r="Y224" s="502" t="str">
        <f t="shared" si="32"/>
        <v>http://www.nowgoal.com/1x2/1314260.htm</v>
      </c>
      <c r="AA224" s="802" t="s">
        <v>1773</v>
      </c>
      <c r="AB224" s="556"/>
      <c r="AC224" s="558" t="s">
        <v>1853</v>
      </c>
      <c r="AD224" s="100" t="s">
        <v>901</v>
      </c>
      <c r="AE224" s="100" t="s">
        <v>1107</v>
      </c>
      <c r="AF224" s="100" t="s">
        <v>808</v>
      </c>
      <c r="AG224" s="100" t="s">
        <v>1854</v>
      </c>
      <c r="AH224" s="100" t="s">
        <v>1170</v>
      </c>
      <c r="AI224" s="100" t="s">
        <v>888</v>
      </c>
      <c r="AJ224" s="100" t="s">
        <v>1306</v>
      </c>
      <c r="AK224" s="558" t="s">
        <v>1855</v>
      </c>
      <c r="AL224" s="558" t="s">
        <v>1856</v>
      </c>
    </row>
    <row r="225" spans="7:38" ht="13.5" customHeight="1" thickBot="1">
      <c r="G225" s="346" t="str">
        <f t="shared" si="26"/>
        <v/>
      </c>
      <c r="H225" s="347" t="str">
        <f t="shared" si="27"/>
        <v/>
      </c>
      <c r="T225" s="502" t="str">
        <f t="shared" si="28"/>
        <v/>
      </c>
      <c r="U225" s="502" t="str">
        <f t="shared" si="29"/>
        <v/>
      </c>
      <c r="V225" s="502" t="str">
        <f t="shared" si="30"/>
        <v/>
      </c>
      <c r="W225" s="502" t="str">
        <f t="shared" si="31"/>
        <v/>
      </c>
      <c r="X225" s="502"/>
      <c r="Y225" s="502" t="str">
        <f t="shared" si="32"/>
        <v/>
      </c>
      <c r="AA225" s="803"/>
      <c r="AB225" s="557"/>
      <c r="AC225" s="559"/>
      <c r="AD225" s="101" t="s">
        <v>1079</v>
      </c>
      <c r="AE225" s="102" t="s">
        <v>851</v>
      </c>
      <c r="AF225" s="102" t="s">
        <v>767</v>
      </c>
      <c r="AG225" s="100" t="s">
        <v>1857</v>
      </c>
      <c r="AH225" s="100" t="s">
        <v>1858</v>
      </c>
      <c r="AI225" s="100" t="s">
        <v>1859</v>
      </c>
      <c r="AJ225" s="100" t="s">
        <v>835</v>
      </c>
      <c r="AK225" s="559"/>
      <c r="AL225" s="559"/>
    </row>
    <row r="226" spans="7:38" ht="13.5" customHeight="1" thickBot="1">
      <c r="G226" s="346" t="str">
        <f t="shared" si="26"/>
        <v/>
      </c>
      <c r="H226" s="347" t="str">
        <f t="shared" si="27"/>
        <v/>
      </c>
      <c r="T226" s="502" t="str">
        <f t="shared" si="28"/>
        <v>OMA Cup</v>
      </c>
      <c r="U226" s="502" t="str">
        <f t="shared" si="29"/>
        <v>Al-Khaboora</v>
      </c>
      <c r="V226" s="502" t="str">
        <f t="shared" si="30"/>
        <v>Dhufar</v>
      </c>
      <c r="W226" s="502" t="str">
        <f t="shared" si="31"/>
        <v>1355677.htm</v>
      </c>
      <c r="X226" s="502"/>
      <c r="Y226" s="502" t="str">
        <f t="shared" si="32"/>
        <v>http://www.nowgoal.com/1x2/1355677.htm</v>
      </c>
      <c r="AA226" s="808" t="s">
        <v>1860</v>
      </c>
      <c r="AB226" s="556"/>
      <c r="AC226" s="558" t="s">
        <v>1861</v>
      </c>
      <c r="AD226" s="100" t="s">
        <v>933</v>
      </c>
      <c r="AE226" s="100" t="s">
        <v>870</v>
      </c>
      <c r="AF226" s="100" t="s">
        <v>849</v>
      </c>
      <c r="AG226" s="100" t="s">
        <v>1862</v>
      </c>
      <c r="AH226" s="100" t="s">
        <v>1040</v>
      </c>
      <c r="AI226" s="100" t="s">
        <v>1863</v>
      </c>
      <c r="AJ226" s="100" t="s">
        <v>1021</v>
      </c>
      <c r="AK226" s="558" t="s">
        <v>1864</v>
      </c>
      <c r="AL226" s="558" t="s">
        <v>1182</v>
      </c>
    </row>
    <row r="227" spans="7:38" ht="13.5" customHeight="1" thickBot="1">
      <c r="G227" s="346" t="str">
        <f t="shared" si="26"/>
        <v/>
      </c>
      <c r="H227" s="347" t="str">
        <f t="shared" si="27"/>
        <v/>
      </c>
      <c r="T227" s="502" t="str">
        <f t="shared" si="28"/>
        <v/>
      </c>
      <c r="U227" s="502" t="str">
        <f t="shared" si="29"/>
        <v/>
      </c>
      <c r="V227" s="502" t="str">
        <f t="shared" si="30"/>
        <v/>
      </c>
      <c r="W227" s="502" t="str">
        <f t="shared" si="31"/>
        <v/>
      </c>
      <c r="X227" s="502"/>
      <c r="Y227" s="502" t="str">
        <f t="shared" si="32"/>
        <v/>
      </c>
      <c r="AA227" s="809"/>
      <c r="AB227" s="557"/>
      <c r="AC227" s="559"/>
      <c r="AD227" s="102" t="s">
        <v>933</v>
      </c>
      <c r="AE227" s="100" t="s">
        <v>870</v>
      </c>
      <c r="AF227" s="101" t="s">
        <v>755</v>
      </c>
      <c r="AG227" s="100" t="s">
        <v>939</v>
      </c>
      <c r="AH227" s="100" t="s">
        <v>1040</v>
      </c>
      <c r="AI227" s="100" t="s">
        <v>1865</v>
      </c>
      <c r="AJ227" s="100" t="s">
        <v>1320</v>
      </c>
      <c r="AK227" s="559"/>
      <c r="AL227" s="559"/>
    </row>
    <row r="228" spans="7:38" ht="13.5" customHeight="1" thickBot="1">
      <c r="G228" s="346" t="str">
        <f t="shared" si="26"/>
        <v/>
      </c>
      <c r="H228" s="347" t="str">
        <f t="shared" si="27"/>
        <v/>
      </c>
      <c r="T228" s="502" t="str">
        <f t="shared" si="28"/>
        <v>SCO U20</v>
      </c>
      <c r="U228" s="502" t="str">
        <f t="shared" si="29"/>
        <v>Dundee U20</v>
      </c>
      <c r="V228" s="502" t="str">
        <f t="shared" si="30"/>
        <v>Dunfermline Athletic U20</v>
      </c>
      <c r="W228" s="502" t="str">
        <f t="shared" si="31"/>
        <v>1303234.htm</v>
      </c>
      <c r="X228" s="502"/>
      <c r="Y228" s="502" t="str">
        <f t="shared" si="32"/>
        <v>http://www.nowgoal.com/1x2/1303234.htm</v>
      </c>
      <c r="AA228" s="810" t="s">
        <v>1866</v>
      </c>
      <c r="AB228" s="556"/>
      <c r="AC228" s="558" t="s">
        <v>1867</v>
      </c>
      <c r="AD228" s="100" t="s">
        <v>807</v>
      </c>
      <c r="AE228" s="100" t="s">
        <v>816</v>
      </c>
      <c r="AF228" s="100" t="s">
        <v>809</v>
      </c>
      <c r="AG228" s="100" t="s">
        <v>1071</v>
      </c>
      <c r="AH228" s="100" t="s">
        <v>1623</v>
      </c>
      <c r="AI228" s="100" t="s">
        <v>1226</v>
      </c>
      <c r="AJ228" s="100" t="s">
        <v>960</v>
      </c>
      <c r="AK228" s="558" t="s">
        <v>1868</v>
      </c>
      <c r="AL228" s="558" t="s">
        <v>736</v>
      </c>
    </row>
    <row r="229" spans="7:38" ht="13.5" customHeight="1" thickBot="1">
      <c r="G229" s="346" t="str">
        <f t="shared" si="26"/>
        <v/>
      </c>
      <c r="H229" s="347" t="str">
        <f t="shared" si="27"/>
        <v/>
      </c>
      <c r="T229" s="502" t="str">
        <f t="shared" si="28"/>
        <v/>
      </c>
      <c r="U229" s="502" t="str">
        <f t="shared" si="29"/>
        <v/>
      </c>
      <c r="V229" s="502" t="str">
        <f t="shared" si="30"/>
        <v/>
      </c>
      <c r="W229" s="502" t="str">
        <f t="shared" si="31"/>
        <v/>
      </c>
      <c r="X229" s="502"/>
      <c r="Y229" s="502" t="str">
        <f t="shared" si="32"/>
        <v/>
      </c>
      <c r="AA229" s="811"/>
      <c r="AB229" s="557"/>
      <c r="AC229" s="559"/>
      <c r="AD229" s="101" t="s">
        <v>813</v>
      </c>
      <c r="AE229" s="101" t="s">
        <v>842</v>
      </c>
      <c r="AF229" s="102" t="s">
        <v>730</v>
      </c>
      <c r="AG229" s="100" t="s">
        <v>1869</v>
      </c>
      <c r="AH229" s="100" t="s">
        <v>1870</v>
      </c>
      <c r="AI229" s="100" t="s">
        <v>1871</v>
      </c>
      <c r="AJ229" s="100" t="s">
        <v>1872</v>
      </c>
      <c r="AK229" s="559"/>
      <c r="AL229" s="559"/>
    </row>
    <row r="230" spans="7:38" ht="13.5" customHeight="1" thickBot="1">
      <c r="G230" s="346" t="str">
        <f t="shared" si="26"/>
        <v/>
      </c>
      <c r="H230" s="347" t="str">
        <f t="shared" si="27"/>
        <v/>
      </c>
      <c r="T230" s="502" t="str">
        <f t="shared" si="28"/>
        <v>ENG U23LC</v>
      </c>
      <c r="U230" s="502" t="str">
        <f t="shared" si="29"/>
        <v>Cardiff City U23</v>
      </c>
      <c r="V230" s="502" t="str">
        <f t="shared" si="30"/>
        <v>Burnley U23</v>
      </c>
      <c r="W230" s="502" t="str">
        <f t="shared" si="31"/>
        <v>1319796.htm</v>
      </c>
      <c r="X230" s="502"/>
      <c r="Y230" s="502" t="str">
        <f t="shared" si="32"/>
        <v>http://www.nowgoal.com/1x2/1319796.htm</v>
      </c>
      <c r="AA230" s="806" t="s">
        <v>1832</v>
      </c>
      <c r="AB230" s="556"/>
      <c r="AC230" s="558" t="s">
        <v>1873</v>
      </c>
      <c r="AD230" s="100" t="s">
        <v>747</v>
      </c>
      <c r="AE230" s="100" t="s">
        <v>712</v>
      </c>
      <c r="AF230" s="100" t="s">
        <v>861</v>
      </c>
      <c r="AG230" s="100" t="s">
        <v>1874</v>
      </c>
      <c r="AH230" s="100" t="s">
        <v>1318</v>
      </c>
      <c r="AI230" s="100" t="s">
        <v>1875</v>
      </c>
      <c r="AJ230" s="100" t="s">
        <v>863</v>
      </c>
      <c r="AK230" s="558" t="s">
        <v>1876</v>
      </c>
      <c r="AL230" s="558" t="s">
        <v>1838</v>
      </c>
    </row>
    <row r="231" spans="7:38" ht="13.5" customHeight="1" thickBot="1">
      <c r="G231" s="346" t="str">
        <f t="shared" si="26"/>
        <v/>
      </c>
      <c r="H231" s="347" t="str">
        <f t="shared" si="27"/>
        <v/>
      </c>
      <c r="T231" s="502" t="str">
        <f t="shared" si="28"/>
        <v/>
      </c>
      <c r="U231" s="502" t="str">
        <f t="shared" si="29"/>
        <v/>
      </c>
      <c r="V231" s="502" t="str">
        <f t="shared" si="30"/>
        <v/>
      </c>
      <c r="W231" s="502" t="str">
        <f t="shared" si="31"/>
        <v/>
      </c>
      <c r="X231" s="502"/>
      <c r="Y231" s="502" t="str">
        <f t="shared" si="32"/>
        <v/>
      </c>
      <c r="AA231" s="807"/>
      <c r="AB231" s="557"/>
      <c r="AC231" s="559"/>
      <c r="AD231" s="100" t="s">
        <v>747</v>
      </c>
      <c r="AE231" s="102" t="s">
        <v>712</v>
      </c>
      <c r="AF231" s="101" t="s">
        <v>861</v>
      </c>
      <c r="AG231" s="100" t="s">
        <v>1877</v>
      </c>
      <c r="AH231" s="100" t="s">
        <v>1123</v>
      </c>
      <c r="AI231" s="100" t="s">
        <v>1878</v>
      </c>
      <c r="AJ231" s="100" t="s">
        <v>814</v>
      </c>
      <c r="AK231" s="559"/>
      <c r="AL231" s="559"/>
    </row>
    <row r="232" spans="7:38" ht="13.5" customHeight="1" thickBot="1">
      <c r="G232" s="346" t="str">
        <f t="shared" si="26"/>
        <v/>
      </c>
      <c r="H232" s="347" t="str">
        <f t="shared" si="27"/>
        <v/>
      </c>
      <c r="T232" s="502" t="str">
        <f t="shared" si="28"/>
        <v>OMA Cup</v>
      </c>
      <c r="U232" s="502" t="str">
        <f t="shared" si="29"/>
        <v>Jalan</v>
      </c>
      <c r="V232" s="502" t="str">
        <f t="shared" si="30"/>
        <v>Saham</v>
      </c>
      <c r="W232" s="502" t="str">
        <f t="shared" si="31"/>
        <v>1355676.htm</v>
      </c>
      <c r="X232" s="502"/>
      <c r="Y232" s="502" t="str">
        <f t="shared" si="32"/>
        <v>http://www.nowgoal.com/1x2/1355676.htm</v>
      </c>
      <c r="AA232" s="808" t="s">
        <v>1860</v>
      </c>
      <c r="AB232" s="556"/>
      <c r="AC232" s="558" t="s">
        <v>1879</v>
      </c>
      <c r="AD232" s="100" t="s">
        <v>857</v>
      </c>
      <c r="AE232" s="100" t="s">
        <v>794</v>
      </c>
      <c r="AF232" s="100" t="s">
        <v>857</v>
      </c>
      <c r="AG232" s="100" t="s">
        <v>1880</v>
      </c>
      <c r="AH232" s="100" t="s">
        <v>1224</v>
      </c>
      <c r="AI232" s="100" t="s">
        <v>1881</v>
      </c>
      <c r="AJ232" s="100" t="s">
        <v>830</v>
      </c>
      <c r="AK232" s="558" t="s">
        <v>1033</v>
      </c>
      <c r="AL232" s="558" t="s">
        <v>1185</v>
      </c>
    </row>
    <row r="233" spans="7:38" ht="13.5" customHeight="1" thickBot="1">
      <c r="G233" s="346" t="str">
        <f t="shared" si="26"/>
        <v/>
      </c>
      <c r="H233" s="347" t="str">
        <f t="shared" si="27"/>
        <v/>
      </c>
      <c r="T233" s="502" t="str">
        <f t="shared" si="28"/>
        <v/>
      </c>
      <c r="U233" s="502" t="str">
        <f t="shared" si="29"/>
        <v/>
      </c>
      <c r="V233" s="502" t="str">
        <f t="shared" si="30"/>
        <v/>
      </c>
      <c r="W233" s="502" t="str">
        <f t="shared" si="31"/>
        <v/>
      </c>
      <c r="X233" s="502"/>
      <c r="Y233" s="502" t="str">
        <f t="shared" si="32"/>
        <v/>
      </c>
      <c r="AA233" s="809"/>
      <c r="AB233" s="557"/>
      <c r="AC233" s="559"/>
      <c r="AD233" s="101" t="s">
        <v>857</v>
      </c>
      <c r="AE233" s="101" t="s">
        <v>794</v>
      </c>
      <c r="AF233" s="101" t="s">
        <v>857</v>
      </c>
      <c r="AG233" s="100" t="s">
        <v>1880</v>
      </c>
      <c r="AH233" s="100" t="s">
        <v>1224</v>
      </c>
      <c r="AI233" s="100" t="s">
        <v>1881</v>
      </c>
      <c r="AJ233" s="100" t="s">
        <v>1882</v>
      </c>
      <c r="AK233" s="559"/>
      <c r="AL233" s="559"/>
    </row>
    <row r="234" spans="7:38" ht="13.5" customHeight="1" thickBot="1">
      <c r="G234" s="346" t="str">
        <f t="shared" si="26"/>
        <v/>
      </c>
      <c r="H234" s="347" t="str">
        <f t="shared" si="27"/>
        <v/>
      </c>
      <c r="T234" s="502" t="str">
        <f t="shared" si="28"/>
        <v>EGY D1</v>
      </c>
      <c r="U234" s="502" t="str">
        <f t="shared" si="29"/>
        <v>El Daklyeh</v>
      </c>
      <c r="V234" s="502" t="str">
        <f t="shared" si="30"/>
        <v>Aswan</v>
      </c>
      <c r="W234" s="502" t="str">
        <f t="shared" si="31"/>
        <v>1336182.htm</v>
      </c>
      <c r="X234" s="502"/>
      <c r="Y234" s="502" t="str">
        <f t="shared" si="32"/>
        <v>http://www.nowgoal.com/1x2/1336182.htm</v>
      </c>
      <c r="AA234" s="804" t="s">
        <v>1812</v>
      </c>
      <c r="AB234" s="556"/>
      <c r="AC234" s="558" t="s">
        <v>1883</v>
      </c>
      <c r="AD234" s="100" t="s">
        <v>1884</v>
      </c>
      <c r="AE234" s="100" t="s">
        <v>1150</v>
      </c>
      <c r="AF234" s="100" t="s">
        <v>1023</v>
      </c>
      <c r="AG234" s="100" t="s">
        <v>1885</v>
      </c>
      <c r="AH234" s="100" t="s">
        <v>1886</v>
      </c>
      <c r="AI234" s="100" t="s">
        <v>1887</v>
      </c>
      <c r="AJ234" s="100" t="s">
        <v>909</v>
      </c>
      <c r="AK234" s="558" t="s">
        <v>1888</v>
      </c>
      <c r="AL234" s="558" t="s">
        <v>1178</v>
      </c>
    </row>
    <row r="235" spans="7:38" ht="13.5" customHeight="1" thickBot="1">
      <c r="G235" s="346" t="str">
        <f t="shared" si="26"/>
        <v/>
      </c>
      <c r="H235" s="347" t="str">
        <f t="shared" si="27"/>
        <v/>
      </c>
      <c r="T235" s="502" t="str">
        <f t="shared" si="28"/>
        <v/>
      </c>
      <c r="U235" s="502" t="str">
        <f t="shared" si="29"/>
        <v/>
      </c>
      <c r="V235" s="502" t="str">
        <f t="shared" si="30"/>
        <v/>
      </c>
      <c r="W235" s="502" t="str">
        <f t="shared" si="31"/>
        <v/>
      </c>
      <c r="X235" s="502"/>
      <c r="Y235" s="502" t="str">
        <f t="shared" si="32"/>
        <v/>
      </c>
      <c r="AA235" s="805"/>
      <c r="AB235" s="557"/>
      <c r="AC235" s="559"/>
      <c r="AD235" s="102" t="s">
        <v>1884</v>
      </c>
      <c r="AE235" s="101" t="s">
        <v>1150</v>
      </c>
      <c r="AF235" s="101" t="s">
        <v>1023</v>
      </c>
      <c r="AG235" s="100" t="s">
        <v>1889</v>
      </c>
      <c r="AH235" s="100" t="s">
        <v>1890</v>
      </c>
      <c r="AI235" s="100" t="s">
        <v>1891</v>
      </c>
      <c r="AJ235" s="100" t="s">
        <v>1052</v>
      </c>
      <c r="AK235" s="559"/>
      <c r="AL235" s="559"/>
    </row>
    <row r="236" spans="7:38" ht="13.5" customHeight="1" thickBot="1">
      <c r="G236" s="346" t="str">
        <f t="shared" si="26"/>
        <v/>
      </c>
      <c r="H236" s="347" t="str">
        <f t="shared" si="27"/>
        <v/>
      </c>
      <c r="T236" s="502" t="str">
        <f t="shared" si="28"/>
        <v>EGY D1</v>
      </c>
      <c r="U236" s="502" t="str">
        <f t="shared" si="29"/>
        <v>Wadi Degla SC</v>
      </c>
      <c r="V236" s="502" t="str">
        <f t="shared" si="30"/>
        <v>Petrojet</v>
      </c>
      <c r="W236" s="502" t="str">
        <f t="shared" si="31"/>
        <v>1336183.htm</v>
      </c>
      <c r="X236" s="502"/>
      <c r="Y236" s="502" t="str">
        <f t="shared" si="32"/>
        <v>http://www.nowgoal.com/1x2/1336183.htm</v>
      </c>
      <c r="AA236" s="804" t="s">
        <v>1812</v>
      </c>
      <c r="AB236" s="556"/>
      <c r="AC236" s="558" t="s">
        <v>1892</v>
      </c>
      <c r="AD236" s="100" t="s">
        <v>1767</v>
      </c>
      <c r="AE236" s="100" t="s">
        <v>778</v>
      </c>
      <c r="AF236" s="100" t="s">
        <v>707</v>
      </c>
      <c r="AG236" s="100" t="s">
        <v>1395</v>
      </c>
      <c r="AH236" s="100" t="s">
        <v>1893</v>
      </c>
      <c r="AI236" s="100" t="s">
        <v>1169</v>
      </c>
      <c r="AJ236" s="100" t="s">
        <v>953</v>
      </c>
      <c r="AK236" s="558" t="s">
        <v>1894</v>
      </c>
      <c r="AL236" s="558" t="s">
        <v>1820</v>
      </c>
    </row>
    <row r="237" spans="7:38" ht="13.5" customHeight="1" thickBot="1">
      <c r="G237" s="346" t="str">
        <f t="shared" si="26"/>
        <v/>
      </c>
      <c r="H237" s="347" t="str">
        <f t="shared" si="27"/>
        <v/>
      </c>
      <c r="T237" s="502" t="str">
        <f t="shared" si="28"/>
        <v/>
      </c>
      <c r="U237" s="502" t="str">
        <f t="shared" si="29"/>
        <v/>
      </c>
      <c r="V237" s="502" t="str">
        <f t="shared" si="30"/>
        <v/>
      </c>
      <c r="W237" s="502" t="str">
        <f t="shared" si="31"/>
        <v/>
      </c>
      <c r="X237" s="502"/>
      <c r="Y237" s="502" t="str">
        <f t="shared" si="32"/>
        <v/>
      </c>
      <c r="AA237" s="805"/>
      <c r="AB237" s="557"/>
      <c r="AC237" s="559"/>
      <c r="AD237" s="102" t="s">
        <v>1767</v>
      </c>
      <c r="AE237" s="101" t="s">
        <v>1650</v>
      </c>
      <c r="AF237" s="102" t="s">
        <v>743</v>
      </c>
      <c r="AG237" s="100" t="s">
        <v>1895</v>
      </c>
      <c r="AH237" s="100" t="s">
        <v>1896</v>
      </c>
      <c r="AI237" s="100" t="s">
        <v>964</v>
      </c>
      <c r="AJ237" s="100" t="s">
        <v>798</v>
      </c>
      <c r="AK237" s="559"/>
      <c r="AL237" s="559"/>
    </row>
    <row r="238" spans="7:38" ht="13.5" customHeight="1" thickBot="1">
      <c r="G238" s="346" t="str">
        <f t="shared" si="26"/>
        <v/>
      </c>
      <c r="H238" s="347" t="str">
        <f t="shared" si="27"/>
        <v/>
      </c>
      <c r="T238" s="502" t="str">
        <f t="shared" si="28"/>
        <v>ENG U23LC</v>
      </c>
      <c r="U238" s="502" t="str">
        <f t="shared" si="29"/>
        <v>Reading U23</v>
      </c>
      <c r="V238" s="502" t="str">
        <f t="shared" si="30"/>
        <v>Sheffield Utd U23</v>
      </c>
      <c r="W238" s="502" t="str">
        <f t="shared" si="31"/>
        <v>1319867.htm</v>
      </c>
      <c r="X238" s="502"/>
      <c r="Y238" s="502" t="str">
        <f t="shared" si="32"/>
        <v>http://www.nowgoal.com/1x2/1319867.htm</v>
      </c>
      <c r="AA238" s="806" t="s">
        <v>1832</v>
      </c>
      <c r="AB238" s="556"/>
      <c r="AC238" s="558" t="s">
        <v>1897</v>
      </c>
      <c r="AD238" s="100" t="s">
        <v>1898</v>
      </c>
      <c r="AE238" s="100" t="s">
        <v>1899</v>
      </c>
      <c r="AF238" s="100" t="s">
        <v>1900</v>
      </c>
      <c r="AG238" s="100" t="s">
        <v>1901</v>
      </c>
      <c r="AH238" s="100" t="s">
        <v>1902</v>
      </c>
      <c r="AI238" s="100" t="s">
        <v>1049</v>
      </c>
      <c r="AJ238" s="100" t="s">
        <v>1183</v>
      </c>
      <c r="AK238" s="558" t="s">
        <v>1903</v>
      </c>
      <c r="AL238" s="558" t="s">
        <v>1904</v>
      </c>
    </row>
    <row r="239" spans="7:38" ht="13.5" customHeight="1" thickBot="1">
      <c r="G239" s="346" t="str">
        <f t="shared" si="26"/>
        <v/>
      </c>
      <c r="H239" s="347" t="str">
        <f t="shared" si="27"/>
        <v/>
      </c>
      <c r="T239" s="502" t="str">
        <f t="shared" si="28"/>
        <v/>
      </c>
      <c r="U239" s="502" t="str">
        <f t="shared" si="29"/>
        <v/>
      </c>
      <c r="V239" s="502" t="str">
        <f t="shared" si="30"/>
        <v/>
      </c>
      <c r="W239" s="502" t="str">
        <f t="shared" si="31"/>
        <v/>
      </c>
      <c r="X239" s="502"/>
      <c r="Y239" s="502" t="str">
        <f t="shared" si="32"/>
        <v/>
      </c>
      <c r="AA239" s="807"/>
      <c r="AB239" s="557"/>
      <c r="AC239" s="559"/>
      <c r="AD239" s="102" t="s">
        <v>1898</v>
      </c>
      <c r="AE239" s="102" t="s">
        <v>1899</v>
      </c>
      <c r="AF239" s="101" t="s">
        <v>1905</v>
      </c>
      <c r="AG239" s="100" t="s">
        <v>1906</v>
      </c>
      <c r="AH239" s="100" t="s">
        <v>1907</v>
      </c>
      <c r="AI239" s="100" t="s">
        <v>1908</v>
      </c>
      <c r="AJ239" s="100" t="s">
        <v>1059</v>
      </c>
      <c r="AK239" s="559"/>
      <c r="AL239" s="559"/>
    </row>
    <row r="240" spans="7:38" ht="13.5" customHeight="1" thickBot="1">
      <c r="G240" s="346" t="str">
        <f t="shared" si="26"/>
        <v/>
      </c>
      <c r="H240" s="347" t="str">
        <f t="shared" si="27"/>
        <v/>
      </c>
      <c r="T240" s="502" t="str">
        <f t="shared" si="28"/>
        <v>ROM D1</v>
      </c>
      <c r="U240" s="502" t="str">
        <f t="shared" si="29"/>
        <v>FC Viitorul Constanta</v>
      </c>
      <c r="V240" s="502" t="str">
        <f t="shared" si="30"/>
        <v>Pandurii Targu-Jiu</v>
      </c>
      <c r="W240" s="502" t="str">
        <f t="shared" si="31"/>
        <v>1270642.htm</v>
      </c>
      <c r="X240" s="502"/>
      <c r="Y240" s="502" t="str">
        <f t="shared" si="32"/>
        <v>http://www.nowgoal.com/1x2/1270642.htm</v>
      </c>
      <c r="AA240" s="578" t="s">
        <v>999</v>
      </c>
      <c r="AB240" s="556"/>
      <c r="AC240" s="558" t="s">
        <v>1909</v>
      </c>
      <c r="AD240" s="100" t="s">
        <v>1190</v>
      </c>
      <c r="AE240" s="100" t="s">
        <v>1910</v>
      </c>
      <c r="AF240" s="100" t="s">
        <v>1911</v>
      </c>
      <c r="AG240" s="100" t="s">
        <v>1912</v>
      </c>
      <c r="AH240" s="100" t="s">
        <v>1913</v>
      </c>
      <c r="AI240" s="100" t="s">
        <v>1914</v>
      </c>
      <c r="AJ240" s="100" t="s">
        <v>1915</v>
      </c>
      <c r="AK240" s="558" t="s">
        <v>1000</v>
      </c>
      <c r="AL240" s="558" t="s">
        <v>1916</v>
      </c>
    </row>
    <row r="241" spans="7:38" ht="13.5" customHeight="1" thickBot="1">
      <c r="G241" s="346" t="str">
        <f t="shared" si="26"/>
        <v/>
      </c>
      <c r="H241" s="347" t="str">
        <f t="shared" si="27"/>
        <v/>
      </c>
      <c r="T241" s="502" t="str">
        <f t="shared" si="28"/>
        <v/>
      </c>
      <c r="U241" s="502" t="str">
        <f t="shared" si="29"/>
        <v/>
      </c>
      <c r="V241" s="502" t="str">
        <f t="shared" si="30"/>
        <v/>
      </c>
      <c r="W241" s="502" t="str">
        <f t="shared" si="31"/>
        <v/>
      </c>
      <c r="X241" s="502"/>
      <c r="Y241" s="502" t="str">
        <f t="shared" si="32"/>
        <v/>
      </c>
      <c r="AA241" s="579"/>
      <c r="AB241" s="557"/>
      <c r="AC241" s="559"/>
      <c r="AD241" s="102" t="s">
        <v>775</v>
      </c>
      <c r="AE241" s="102" t="s">
        <v>1006</v>
      </c>
      <c r="AF241" s="101" t="s">
        <v>1917</v>
      </c>
      <c r="AG241" s="100" t="s">
        <v>1918</v>
      </c>
      <c r="AH241" s="100" t="s">
        <v>1919</v>
      </c>
      <c r="AI241" s="100" t="s">
        <v>1920</v>
      </c>
      <c r="AJ241" s="100" t="s">
        <v>1130</v>
      </c>
      <c r="AK241" s="559"/>
      <c r="AL241" s="559"/>
    </row>
    <row r="242" spans="7:38" ht="13.5" customHeight="1" thickBot="1">
      <c r="G242" s="346" t="str">
        <f t="shared" si="26"/>
        <v/>
      </c>
      <c r="H242" s="347" t="str">
        <f t="shared" si="27"/>
        <v/>
      </c>
      <c r="T242" s="502" t="str">
        <f t="shared" si="28"/>
        <v>TUR D2</v>
      </c>
      <c r="U242" s="502" t="str">
        <f t="shared" si="29"/>
        <v>Goztepe</v>
      </c>
      <c r="V242" s="502" t="str">
        <f t="shared" si="30"/>
        <v>Balikesirspor</v>
      </c>
      <c r="W242" s="502" t="str">
        <f t="shared" si="31"/>
        <v>1282123.htm</v>
      </c>
      <c r="X242" s="502"/>
      <c r="Y242" s="502" t="str">
        <f t="shared" si="32"/>
        <v>http://www.nowgoal.com/1x2/1282123.htm</v>
      </c>
      <c r="AA242" s="812" t="s">
        <v>1921</v>
      </c>
      <c r="AB242" s="556"/>
      <c r="AC242" s="558" t="s">
        <v>1922</v>
      </c>
      <c r="AD242" s="100" t="s">
        <v>1458</v>
      </c>
      <c r="AE242" s="100" t="s">
        <v>731</v>
      </c>
      <c r="AF242" s="100" t="s">
        <v>1152</v>
      </c>
      <c r="AG242" s="100" t="s">
        <v>1923</v>
      </c>
      <c r="AH242" s="100" t="s">
        <v>1924</v>
      </c>
      <c r="AI242" s="100" t="s">
        <v>1925</v>
      </c>
      <c r="AJ242" s="100" t="s">
        <v>1038</v>
      </c>
      <c r="AK242" s="558" t="s">
        <v>1926</v>
      </c>
      <c r="AL242" s="558" t="s">
        <v>1322</v>
      </c>
    </row>
    <row r="243" spans="7:38" ht="13.5" customHeight="1" thickBot="1">
      <c r="G243" s="346" t="str">
        <f t="shared" si="26"/>
        <v/>
      </c>
      <c r="H243" s="347" t="str">
        <f t="shared" si="27"/>
        <v/>
      </c>
      <c r="T243" s="502" t="str">
        <f t="shared" si="28"/>
        <v/>
      </c>
      <c r="U243" s="502" t="str">
        <f t="shared" si="29"/>
        <v/>
      </c>
      <c r="V243" s="502" t="str">
        <f t="shared" si="30"/>
        <v/>
      </c>
      <c r="W243" s="502" t="str">
        <f t="shared" si="31"/>
        <v/>
      </c>
      <c r="X243" s="502"/>
      <c r="Y243" s="502" t="str">
        <f t="shared" si="32"/>
        <v/>
      </c>
      <c r="AA243" s="813"/>
      <c r="AB243" s="557"/>
      <c r="AC243" s="559"/>
      <c r="AD243" s="102" t="s">
        <v>797</v>
      </c>
      <c r="AE243" s="101" t="s">
        <v>740</v>
      </c>
      <c r="AF243" s="101" t="s">
        <v>1636</v>
      </c>
      <c r="AG243" s="100" t="s">
        <v>1927</v>
      </c>
      <c r="AH243" s="100" t="s">
        <v>1082</v>
      </c>
      <c r="AI243" s="100" t="s">
        <v>1928</v>
      </c>
      <c r="AJ243" s="100" t="s">
        <v>1192</v>
      </c>
      <c r="AK243" s="559"/>
      <c r="AL243" s="559"/>
    </row>
    <row r="244" spans="7:38" ht="13.5" customHeight="1" thickBot="1">
      <c r="G244" s="346" t="str">
        <f t="shared" si="26"/>
        <v/>
      </c>
      <c r="H244" s="347" t="str">
        <f t="shared" si="27"/>
        <v/>
      </c>
      <c r="T244" s="502" t="str">
        <f t="shared" si="28"/>
        <v>OMA Cup</v>
      </c>
      <c r="U244" s="502" t="str">
        <f t="shared" si="29"/>
        <v>Oman Club</v>
      </c>
      <c r="V244" s="502" t="str">
        <f t="shared" si="30"/>
        <v>Bousher</v>
      </c>
      <c r="W244" s="502" t="str">
        <f t="shared" si="31"/>
        <v>1355675.htm</v>
      </c>
      <c r="X244" s="502"/>
      <c r="Y244" s="502" t="str">
        <f t="shared" si="32"/>
        <v>http://www.nowgoal.com/1x2/1355675.htm</v>
      </c>
      <c r="AA244" s="808" t="s">
        <v>1860</v>
      </c>
      <c r="AB244" s="556"/>
      <c r="AC244" s="558" t="s">
        <v>1929</v>
      </c>
      <c r="AD244" s="100" t="s">
        <v>1190</v>
      </c>
      <c r="AE244" s="100" t="s">
        <v>1930</v>
      </c>
      <c r="AF244" s="100" t="s">
        <v>1931</v>
      </c>
      <c r="AG244" s="100" t="s">
        <v>1932</v>
      </c>
      <c r="AH244" s="100" t="s">
        <v>1933</v>
      </c>
      <c r="AI244" s="100" t="s">
        <v>1934</v>
      </c>
      <c r="AJ244" s="100" t="s">
        <v>932</v>
      </c>
      <c r="AK244" s="558" t="s">
        <v>1935</v>
      </c>
      <c r="AL244" s="558" t="s">
        <v>1182</v>
      </c>
    </row>
    <row r="245" spans="7:38" ht="13.5" customHeight="1" thickBot="1">
      <c r="G245" s="346" t="str">
        <f t="shared" si="26"/>
        <v/>
      </c>
      <c r="H245" s="347" t="str">
        <f t="shared" si="27"/>
        <v/>
      </c>
      <c r="T245" s="502" t="str">
        <f t="shared" si="28"/>
        <v/>
      </c>
      <c r="U245" s="502" t="str">
        <f t="shared" si="29"/>
        <v/>
      </c>
      <c r="V245" s="502" t="str">
        <f t="shared" si="30"/>
        <v/>
      </c>
      <c r="W245" s="502" t="str">
        <f t="shared" si="31"/>
        <v/>
      </c>
      <c r="X245" s="502"/>
      <c r="Y245" s="502" t="str">
        <f t="shared" si="32"/>
        <v/>
      </c>
      <c r="AA245" s="809"/>
      <c r="AB245" s="557"/>
      <c r="AC245" s="559"/>
      <c r="AD245" s="100" t="s">
        <v>1190</v>
      </c>
      <c r="AE245" s="100" t="s">
        <v>1930</v>
      </c>
      <c r="AF245" s="102" t="s">
        <v>1936</v>
      </c>
      <c r="AG245" s="100" t="s">
        <v>1937</v>
      </c>
      <c r="AH245" s="100" t="s">
        <v>1933</v>
      </c>
      <c r="AI245" s="100" t="s">
        <v>1938</v>
      </c>
      <c r="AJ245" s="100" t="s">
        <v>1939</v>
      </c>
      <c r="AK245" s="559"/>
      <c r="AL245" s="559"/>
    </row>
    <row r="246" spans="7:38" ht="13.5" customHeight="1" thickBot="1">
      <c r="G246" s="346" t="str">
        <f t="shared" si="26"/>
        <v/>
      </c>
      <c r="H246" s="347" t="str">
        <f t="shared" si="27"/>
        <v/>
      </c>
      <c r="T246" s="502" t="str">
        <f t="shared" si="28"/>
        <v>INT CF</v>
      </c>
      <c r="U246" s="502" t="str">
        <f t="shared" si="29"/>
        <v>Aalborg</v>
      </c>
      <c r="V246" s="502" t="str">
        <f t="shared" si="30"/>
        <v>Odd Grenland</v>
      </c>
      <c r="W246" s="502" t="str">
        <f t="shared" si="31"/>
        <v>1355691.htm</v>
      </c>
      <c r="X246" s="502"/>
      <c r="Y246" s="502" t="str">
        <f t="shared" si="32"/>
        <v>http://www.nowgoal.com/1x2/1355691.htm</v>
      </c>
      <c r="AA246" s="568" t="s">
        <v>739</v>
      </c>
      <c r="AB246" s="556"/>
      <c r="AC246" s="558" t="s">
        <v>1940</v>
      </c>
      <c r="AD246" s="100" t="s">
        <v>822</v>
      </c>
      <c r="AE246" s="100" t="s">
        <v>934</v>
      </c>
      <c r="AF246" s="100" t="s">
        <v>1941</v>
      </c>
      <c r="AG246" s="100" t="s">
        <v>1942</v>
      </c>
      <c r="AH246" s="100" t="s">
        <v>1943</v>
      </c>
      <c r="AI246" s="100" t="s">
        <v>1769</v>
      </c>
      <c r="AJ246" s="100" t="s">
        <v>1087</v>
      </c>
      <c r="AK246" s="558" t="s">
        <v>1944</v>
      </c>
      <c r="AL246" s="558" t="s">
        <v>708</v>
      </c>
    </row>
    <row r="247" spans="7:38" ht="13.5" customHeight="1" thickBot="1">
      <c r="G247" s="346" t="str">
        <f t="shared" si="26"/>
        <v/>
      </c>
      <c r="H247" s="347" t="str">
        <f t="shared" si="27"/>
        <v/>
      </c>
      <c r="T247" s="502" t="str">
        <f t="shared" si="28"/>
        <v/>
      </c>
      <c r="U247" s="502" t="str">
        <f t="shared" si="29"/>
        <v/>
      </c>
      <c r="V247" s="502" t="str">
        <f t="shared" si="30"/>
        <v/>
      </c>
      <c r="W247" s="502" t="str">
        <f t="shared" si="31"/>
        <v/>
      </c>
      <c r="X247" s="502"/>
      <c r="Y247" s="502" t="str">
        <f t="shared" si="32"/>
        <v/>
      </c>
      <c r="AA247" s="569"/>
      <c r="AB247" s="557"/>
      <c r="AC247" s="559"/>
      <c r="AD247" s="100"/>
      <c r="AE247" s="100"/>
      <c r="AF247" s="100"/>
      <c r="AG247" s="100"/>
      <c r="AH247" s="100"/>
      <c r="AI247" s="100"/>
      <c r="AJ247" s="100"/>
      <c r="AK247" s="559"/>
      <c r="AL247" s="559"/>
    </row>
    <row r="248" spans="7:38" ht="13.5" customHeight="1" thickBot="1">
      <c r="G248" s="346" t="str">
        <f t="shared" si="26"/>
        <v/>
      </c>
      <c r="H248" s="347" t="str">
        <f t="shared" si="27"/>
        <v/>
      </c>
      <c r="T248" s="502" t="str">
        <f t="shared" si="28"/>
        <v>HOL RE</v>
      </c>
      <c r="U248" s="502" t="str">
        <f t="shared" si="29"/>
        <v>NEC Nijmegen Reserve</v>
      </c>
      <c r="V248" s="502" t="str">
        <f t="shared" si="30"/>
        <v>RKC Waalwijk Reserve</v>
      </c>
      <c r="W248" s="502" t="str">
        <f t="shared" si="31"/>
        <v>1356804.htm</v>
      </c>
      <c r="X248" s="502"/>
      <c r="Y248" s="502" t="str">
        <f t="shared" si="32"/>
        <v>http://www.nowgoal.com/1x2/1356804.htm</v>
      </c>
      <c r="AA248" s="814" t="s">
        <v>1945</v>
      </c>
      <c r="AB248" s="556"/>
      <c r="AC248" s="558" t="s">
        <v>1946</v>
      </c>
      <c r="AD248" s="100" t="s">
        <v>1011</v>
      </c>
      <c r="AE248" s="100" t="s">
        <v>1012</v>
      </c>
      <c r="AF248" s="100" t="s">
        <v>846</v>
      </c>
      <c r="AG248" s="100" t="s">
        <v>1013</v>
      </c>
      <c r="AH248" s="100" t="s">
        <v>1014</v>
      </c>
      <c r="AI248" s="100" t="s">
        <v>1015</v>
      </c>
      <c r="AJ248" s="100" t="s">
        <v>1016</v>
      </c>
      <c r="AK248" s="558" t="s">
        <v>1947</v>
      </c>
      <c r="AL248" s="558" t="s">
        <v>724</v>
      </c>
    </row>
    <row r="249" spans="7:38" ht="13.5" customHeight="1" thickBot="1">
      <c r="G249" s="346" t="str">
        <f t="shared" si="26"/>
        <v/>
      </c>
      <c r="H249" s="347" t="str">
        <f t="shared" si="27"/>
        <v/>
      </c>
      <c r="T249" s="502" t="str">
        <f t="shared" si="28"/>
        <v/>
      </c>
      <c r="U249" s="502" t="str">
        <f t="shared" si="29"/>
        <v/>
      </c>
      <c r="V249" s="502" t="str">
        <f t="shared" si="30"/>
        <v/>
      </c>
      <c r="W249" s="502" t="str">
        <f t="shared" si="31"/>
        <v/>
      </c>
      <c r="X249" s="502"/>
      <c r="Y249" s="502" t="str">
        <f t="shared" si="32"/>
        <v/>
      </c>
      <c r="AA249" s="815"/>
      <c r="AB249" s="557"/>
      <c r="AC249" s="559"/>
      <c r="AD249" s="100"/>
      <c r="AE249" s="100"/>
      <c r="AF249" s="100"/>
      <c r="AG249" s="100"/>
      <c r="AH249" s="100"/>
      <c r="AI249" s="100"/>
      <c r="AJ249" s="100"/>
      <c r="AK249" s="559"/>
      <c r="AL249" s="559"/>
    </row>
    <row r="250" spans="7:38" ht="13.5" customHeight="1" thickBot="1">
      <c r="G250" s="346" t="str">
        <f t="shared" si="26"/>
        <v/>
      </c>
      <c r="H250" s="347" t="str">
        <f t="shared" si="27"/>
        <v/>
      </c>
      <c r="T250" s="502" t="str">
        <f t="shared" si="28"/>
        <v>HOL RE</v>
      </c>
      <c r="U250" s="502" t="str">
        <f t="shared" si="29"/>
        <v>Heracles Almelo Reserves</v>
      </c>
      <c r="V250" s="502" t="str">
        <f t="shared" si="30"/>
        <v>Jong Den Haag Reserve</v>
      </c>
      <c r="W250" s="502" t="str">
        <f t="shared" si="31"/>
        <v>1356805.htm</v>
      </c>
      <c r="X250" s="502"/>
      <c r="Y250" s="502" t="str">
        <f t="shared" si="32"/>
        <v>http://www.nowgoal.com/1x2/1356805.htm</v>
      </c>
      <c r="AA250" s="814" t="s">
        <v>1945</v>
      </c>
      <c r="AB250" s="556"/>
      <c r="AC250" s="558" t="s">
        <v>1948</v>
      </c>
      <c r="AD250" s="100" t="s">
        <v>705</v>
      </c>
      <c r="AE250" s="100" t="s">
        <v>1212</v>
      </c>
      <c r="AF250" s="100" t="s">
        <v>1949</v>
      </c>
      <c r="AG250" s="100" t="s">
        <v>1950</v>
      </c>
      <c r="AH250" s="100" t="s">
        <v>1951</v>
      </c>
      <c r="AI250" s="100" t="s">
        <v>1952</v>
      </c>
      <c r="AJ250" s="100" t="s">
        <v>902</v>
      </c>
      <c r="AK250" s="558" t="s">
        <v>1953</v>
      </c>
      <c r="AL250" s="558" t="s">
        <v>708</v>
      </c>
    </row>
    <row r="251" spans="7:38" ht="13.5" customHeight="1" thickBot="1">
      <c r="G251" s="346" t="str">
        <f t="shared" si="26"/>
        <v/>
      </c>
      <c r="H251" s="347" t="str">
        <f t="shared" si="27"/>
        <v/>
      </c>
      <c r="T251" s="502" t="str">
        <f t="shared" si="28"/>
        <v/>
      </c>
      <c r="U251" s="502" t="str">
        <f t="shared" si="29"/>
        <v/>
      </c>
      <c r="V251" s="502" t="str">
        <f t="shared" si="30"/>
        <v/>
      </c>
      <c r="W251" s="502" t="str">
        <f t="shared" si="31"/>
        <v/>
      </c>
      <c r="X251" s="502"/>
      <c r="Y251" s="502" t="str">
        <f t="shared" si="32"/>
        <v/>
      </c>
      <c r="AA251" s="815"/>
      <c r="AB251" s="557"/>
      <c r="AC251" s="559"/>
      <c r="AD251" s="100"/>
      <c r="AE251" s="100"/>
      <c r="AF251" s="100"/>
      <c r="AG251" s="100"/>
      <c r="AH251" s="100"/>
      <c r="AI251" s="100"/>
      <c r="AJ251" s="100"/>
      <c r="AK251" s="559"/>
      <c r="AL251" s="559"/>
    </row>
    <row r="252" spans="7:38" ht="13.5" customHeight="1" thickBot="1">
      <c r="G252" s="346" t="str">
        <f t="shared" si="26"/>
        <v/>
      </c>
      <c r="H252" s="347" t="str">
        <f t="shared" si="27"/>
        <v/>
      </c>
      <c r="T252" s="502" t="str">
        <f t="shared" si="28"/>
        <v>HOL RE</v>
      </c>
      <c r="U252" s="502" t="str">
        <f t="shared" si="29"/>
        <v>Cambuur Reserve</v>
      </c>
      <c r="V252" s="502" t="str">
        <f t="shared" si="30"/>
        <v>NAC Breda Reserve</v>
      </c>
      <c r="W252" s="502" t="str">
        <f t="shared" si="31"/>
        <v>1356806.htm</v>
      </c>
      <c r="X252" s="502"/>
      <c r="Y252" s="502" t="str">
        <f t="shared" si="32"/>
        <v>http://www.nowgoal.com/1x2/1356806.htm</v>
      </c>
      <c r="AA252" s="814" t="s">
        <v>1945</v>
      </c>
      <c r="AB252" s="556"/>
      <c r="AC252" s="558" t="s">
        <v>1954</v>
      </c>
      <c r="AD252" s="100" t="s">
        <v>886</v>
      </c>
      <c r="AE252" s="100" t="s">
        <v>725</v>
      </c>
      <c r="AF252" s="100" t="s">
        <v>837</v>
      </c>
      <c r="AG252" s="100" t="s">
        <v>1371</v>
      </c>
      <c r="AH252" s="100" t="s">
        <v>1955</v>
      </c>
      <c r="AI252" s="100" t="s">
        <v>1956</v>
      </c>
      <c r="AJ252" s="100" t="s">
        <v>1095</v>
      </c>
      <c r="AK252" s="558" t="s">
        <v>1957</v>
      </c>
      <c r="AL252" s="558" t="s">
        <v>724</v>
      </c>
    </row>
    <row r="253" spans="7:38" ht="13.5" customHeight="1" thickBot="1">
      <c r="G253" s="346" t="str">
        <f t="shared" si="26"/>
        <v/>
      </c>
      <c r="H253" s="347" t="str">
        <f t="shared" si="27"/>
        <v/>
      </c>
      <c r="T253" s="502" t="str">
        <f t="shared" si="28"/>
        <v/>
      </c>
      <c r="U253" s="502" t="str">
        <f t="shared" si="29"/>
        <v/>
      </c>
      <c r="V253" s="502" t="str">
        <f t="shared" si="30"/>
        <v/>
      </c>
      <c r="W253" s="502" t="str">
        <f t="shared" si="31"/>
        <v/>
      </c>
      <c r="X253" s="502"/>
      <c r="Y253" s="502" t="str">
        <f t="shared" si="32"/>
        <v/>
      </c>
      <c r="AA253" s="815"/>
      <c r="AB253" s="557"/>
      <c r="AC253" s="559"/>
      <c r="AD253" s="100"/>
      <c r="AE253" s="100"/>
      <c r="AF253" s="100"/>
      <c r="AG253" s="100"/>
      <c r="AH253" s="100"/>
      <c r="AI253" s="100"/>
      <c r="AJ253" s="100"/>
      <c r="AK253" s="559"/>
      <c r="AL253" s="559"/>
    </row>
    <row r="254" spans="7:38" ht="13.5" customHeight="1" thickBot="1">
      <c r="G254" s="346" t="str">
        <f t="shared" si="26"/>
        <v/>
      </c>
      <c r="H254" s="347" t="str">
        <f t="shared" si="27"/>
        <v/>
      </c>
      <c r="T254" s="502" t="str">
        <f t="shared" si="28"/>
        <v>HOL RE</v>
      </c>
      <c r="U254" s="502" t="str">
        <f t="shared" si="29"/>
        <v>Willem II Reserves</v>
      </c>
      <c r="V254" s="502" t="str">
        <f t="shared" si="30"/>
        <v>Go Ahead Eagles Reserve</v>
      </c>
      <c r="W254" s="502" t="str">
        <f t="shared" si="31"/>
        <v>1356807.htm</v>
      </c>
      <c r="X254" s="502"/>
      <c r="Y254" s="502" t="str">
        <f t="shared" si="32"/>
        <v>http://www.nowgoal.com/1x2/1356807.htm</v>
      </c>
      <c r="AA254" s="814" t="s">
        <v>1945</v>
      </c>
      <c r="AB254" s="556"/>
      <c r="AC254" s="558" t="s">
        <v>1958</v>
      </c>
      <c r="AD254" s="100" t="s">
        <v>738</v>
      </c>
      <c r="AE254" s="100" t="s">
        <v>1540</v>
      </c>
      <c r="AF254" s="100" t="s">
        <v>725</v>
      </c>
      <c r="AG254" s="100" t="s">
        <v>1959</v>
      </c>
      <c r="AH254" s="100" t="s">
        <v>1960</v>
      </c>
      <c r="AI254" s="100" t="s">
        <v>1119</v>
      </c>
      <c r="AJ254" s="100" t="s">
        <v>1961</v>
      </c>
      <c r="AK254" s="558" t="s">
        <v>1962</v>
      </c>
      <c r="AL254" s="558" t="s">
        <v>724</v>
      </c>
    </row>
    <row r="255" spans="7:38" ht="13.5" customHeight="1" thickBot="1">
      <c r="G255" s="346" t="str">
        <f t="shared" si="26"/>
        <v/>
      </c>
      <c r="H255" s="347" t="str">
        <f t="shared" si="27"/>
        <v/>
      </c>
      <c r="T255" s="502" t="str">
        <f t="shared" si="28"/>
        <v/>
      </c>
      <c r="U255" s="502" t="str">
        <f t="shared" si="29"/>
        <v/>
      </c>
      <c r="V255" s="502" t="str">
        <f t="shared" si="30"/>
        <v/>
      </c>
      <c r="W255" s="502" t="str">
        <f t="shared" si="31"/>
        <v/>
      </c>
      <c r="X255" s="502"/>
      <c r="Y255" s="502" t="str">
        <f t="shared" si="32"/>
        <v/>
      </c>
      <c r="AA255" s="815"/>
      <c r="AB255" s="557"/>
      <c r="AC255" s="559"/>
      <c r="AD255" s="100"/>
      <c r="AE255" s="100"/>
      <c r="AF255" s="100"/>
      <c r="AG255" s="100"/>
      <c r="AH255" s="100"/>
      <c r="AI255" s="100"/>
      <c r="AJ255" s="100"/>
      <c r="AK255" s="559"/>
      <c r="AL255" s="559"/>
    </row>
    <row r="256" spans="7:38" ht="13.5" customHeight="1" thickBot="1">
      <c r="G256" s="346" t="str">
        <f t="shared" si="26"/>
        <v/>
      </c>
      <c r="H256" s="347" t="str">
        <f t="shared" si="27"/>
        <v/>
      </c>
      <c r="T256" s="502" t="str">
        <f t="shared" si="28"/>
        <v>HOL RE</v>
      </c>
      <c r="U256" s="502" t="str">
        <f t="shared" si="29"/>
        <v>SC Heerenveen Reserve</v>
      </c>
      <c r="V256" s="502" t="str">
        <f t="shared" si="30"/>
        <v>Feyenoord Reserve</v>
      </c>
      <c r="W256" s="502" t="str">
        <f t="shared" si="31"/>
        <v>1356808.htm</v>
      </c>
      <c r="X256" s="502"/>
      <c r="Y256" s="502" t="str">
        <f t="shared" si="32"/>
        <v>http://www.nowgoal.com/1x2/1356808.htm</v>
      </c>
      <c r="AA256" s="814" t="s">
        <v>1945</v>
      </c>
      <c r="AB256" s="556"/>
      <c r="AC256" s="558" t="s">
        <v>1963</v>
      </c>
      <c r="AD256" s="100" t="s">
        <v>738</v>
      </c>
      <c r="AE256" s="100" t="s">
        <v>1679</v>
      </c>
      <c r="AF256" s="100" t="s">
        <v>1679</v>
      </c>
      <c r="AG256" s="100" t="s">
        <v>1964</v>
      </c>
      <c r="AH256" s="100" t="s">
        <v>1965</v>
      </c>
      <c r="AI256" s="100" t="s">
        <v>1965</v>
      </c>
      <c r="AJ256" s="100" t="s">
        <v>1966</v>
      </c>
      <c r="AK256" s="558" t="s">
        <v>1967</v>
      </c>
      <c r="AL256" s="558" t="s">
        <v>708</v>
      </c>
    </row>
    <row r="257" spans="7:38" ht="13.5" customHeight="1" thickBot="1">
      <c r="G257" s="346" t="str">
        <f t="shared" si="26"/>
        <v/>
      </c>
      <c r="H257" s="347" t="str">
        <f t="shared" si="27"/>
        <v/>
      </c>
      <c r="T257" s="502" t="str">
        <f t="shared" si="28"/>
        <v/>
      </c>
      <c r="U257" s="502" t="str">
        <f t="shared" si="29"/>
        <v/>
      </c>
      <c r="V257" s="502" t="str">
        <f t="shared" si="30"/>
        <v/>
      </c>
      <c r="W257" s="502" t="str">
        <f t="shared" si="31"/>
        <v/>
      </c>
      <c r="X257" s="502"/>
      <c r="Y257" s="502" t="str">
        <f t="shared" si="32"/>
        <v/>
      </c>
      <c r="AA257" s="815"/>
      <c r="AB257" s="557"/>
      <c r="AC257" s="559"/>
      <c r="AD257" s="100"/>
      <c r="AE257" s="100"/>
      <c r="AF257" s="100"/>
      <c r="AG257" s="100"/>
      <c r="AH257" s="100"/>
      <c r="AI257" s="100"/>
      <c r="AJ257" s="100"/>
      <c r="AK257" s="559"/>
      <c r="AL257" s="559"/>
    </row>
    <row r="258" spans="7:38" ht="13.5" customHeight="1" thickBot="1">
      <c r="G258" s="346" t="str">
        <f t="shared" si="26"/>
        <v/>
      </c>
      <c r="H258" s="347" t="str">
        <f t="shared" si="27"/>
        <v/>
      </c>
      <c r="T258" s="502" t="str">
        <f t="shared" si="28"/>
        <v>HOL RE</v>
      </c>
      <c r="U258" s="502" t="str">
        <f t="shared" si="29"/>
        <v>Fortuna Sittard Reserve</v>
      </c>
      <c r="V258" s="502" t="str">
        <f t="shared" si="30"/>
        <v>Dordrecht Reserve</v>
      </c>
      <c r="W258" s="502" t="str">
        <f t="shared" si="31"/>
        <v>1356809.htm</v>
      </c>
      <c r="X258" s="502"/>
      <c r="Y258" s="502" t="str">
        <f t="shared" si="32"/>
        <v>http://www.nowgoal.com/1x2/1356809.htm</v>
      </c>
      <c r="AA258" s="814" t="s">
        <v>1945</v>
      </c>
      <c r="AB258" s="556"/>
      <c r="AC258" s="558" t="s">
        <v>1968</v>
      </c>
      <c r="AD258" s="100" t="s">
        <v>795</v>
      </c>
      <c r="AE258" s="100" t="s">
        <v>832</v>
      </c>
      <c r="AF258" s="100" t="s">
        <v>976</v>
      </c>
      <c r="AG258" s="100" t="s">
        <v>1969</v>
      </c>
      <c r="AH258" s="100" t="s">
        <v>897</v>
      </c>
      <c r="AI258" s="100" t="s">
        <v>1517</v>
      </c>
      <c r="AJ258" s="100" t="s">
        <v>1966</v>
      </c>
      <c r="AK258" s="558" t="s">
        <v>1970</v>
      </c>
      <c r="AL258" s="558" t="s">
        <v>708</v>
      </c>
    </row>
    <row r="259" spans="7:38" ht="13.5" customHeight="1" thickBot="1">
      <c r="G259" s="346" t="str">
        <f t="shared" ref="G259:G322" si="33">IF(D259="","",A259&amp;" "&amp;"     =    "&amp;" "&amp;B259&amp;"  Vs  "&amp;C259)</f>
        <v/>
      </c>
      <c r="H259" s="347" t="str">
        <f t="shared" ref="H259:H322" si="34">IF(G259="","",D259)</f>
        <v/>
      </c>
      <c r="T259" s="502" t="str">
        <f t="shared" ref="T259:T322" si="35">IF(W259="","",AA259)</f>
        <v/>
      </c>
      <c r="U259" s="502" t="str">
        <f t="shared" ref="U259:U322" si="36">IF(W259="","",AC259)</f>
        <v/>
      </c>
      <c r="V259" s="502" t="str">
        <f t="shared" ref="V259:V322" si="37">IF(W259="","",AK259)</f>
        <v/>
      </c>
      <c r="W259" s="502" t="str">
        <f t="shared" ref="W259:W322" si="38">IFERROR(IF(Y259="","",MID(Y259,SEARCH("1x2/",Y259,1) + 4,LEN(Y259))),"")</f>
        <v/>
      </c>
      <c r="X259" s="502"/>
      <c r="Y259" s="502" t="str">
        <f t="shared" ref="Y259:Y322" si="39">HLink(AL259)</f>
        <v/>
      </c>
      <c r="AA259" s="815"/>
      <c r="AB259" s="557"/>
      <c r="AC259" s="559"/>
      <c r="AD259" s="100"/>
      <c r="AE259" s="100"/>
      <c r="AF259" s="100"/>
      <c r="AG259" s="100"/>
      <c r="AH259" s="100"/>
      <c r="AI259" s="100"/>
      <c r="AJ259" s="100"/>
      <c r="AK259" s="559"/>
      <c r="AL259" s="559"/>
    </row>
    <row r="260" spans="7:38" ht="13.5" customHeight="1" thickBot="1">
      <c r="G260" s="346" t="str">
        <f t="shared" si="33"/>
        <v/>
      </c>
      <c r="H260" s="347" t="str">
        <f t="shared" si="34"/>
        <v/>
      </c>
      <c r="T260" s="502" t="str">
        <f t="shared" si="35"/>
        <v>HOL RE</v>
      </c>
      <c r="U260" s="502" t="str">
        <f t="shared" si="36"/>
        <v>Roda JC Kerkrade Reserve</v>
      </c>
      <c r="V260" s="502" t="str">
        <f t="shared" si="37"/>
        <v>SBV Excelsior Reserve</v>
      </c>
      <c r="W260" s="502" t="str">
        <f t="shared" si="38"/>
        <v>1356810.htm</v>
      </c>
      <c r="X260" s="502"/>
      <c r="Y260" s="502" t="str">
        <f t="shared" si="39"/>
        <v>http://www.nowgoal.com/1x2/1356810.htm</v>
      </c>
      <c r="AA260" s="814" t="s">
        <v>1945</v>
      </c>
      <c r="AB260" s="556"/>
      <c r="AC260" s="558" t="s">
        <v>1971</v>
      </c>
      <c r="AD260" s="100" t="s">
        <v>705</v>
      </c>
      <c r="AE260" s="100" t="s">
        <v>725</v>
      </c>
      <c r="AF260" s="100" t="s">
        <v>885</v>
      </c>
      <c r="AG260" s="100" t="s">
        <v>1972</v>
      </c>
      <c r="AH260" s="100" t="s">
        <v>1225</v>
      </c>
      <c r="AI260" s="100" t="s">
        <v>1594</v>
      </c>
      <c r="AJ260" s="100" t="s">
        <v>1973</v>
      </c>
      <c r="AK260" s="558" t="s">
        <v>1974</v>
      </c>
      <c r="AL260" s="558" t="s">
        <v>724</v>
      </c>
    </row>
    <row r="261" spans="7:38" ht="13.5" customHeight="1" thickBot="1">
      <c r="G261" s="346" t="str">
        <f t="shared" si="33"/>
        <v/>
      </c>
      <c r="H261" s="347" t="str">
        <f t="shared" si="34"/>
        <v/>
      </c>
      <c r="T261" s="502" t="str">
        <f t="shared" si="35"/>
        <v/>
      </c>
      <c r="U261" s="502" t="str">
        <f t="shared" si="36"/>
        <v/>
      </c>
      <c r="V261" s="502" t="str">
        <f t="shared" si="37"/>
        <v/>
      </c>
      <c r="W261" s="502" t="str">
        <f t="shared" si="38"/>
        <v/>
      </c>
      <c r="X261" s="502"/>
      <c r="Y261" s="502" t="str">
        <f t="shared" si="39"/>
        <v/>
      </c>
      <c r="AA261" s="815"/>
      <c r="AB261" s="557"/>
      <c r="AC261" s="559"/>
      <c r="AD261" s="100"/>
      <c r="AE261" s="100"/>
      <c r="AF261" s="100"/>
      <c r="AG261" s="100"/>
      <c r="AH261" s="100"/>
      <c r="AI261" s="100"/>
      <c r="AJ261" s="100"/>
      <c r="AK261" s="559"/>
      <c r="AL261" s="559"/>
    </row>
    <row r="262" spans="7:38" ht="13.5" customHeight="1" thickBot="1">
      <c r="G262" s="346" t="str">
        <f t="shared" si="33"/>
        <v/>
      </c>
      <c r="H262" s="347" t="str">
        <f t="shared" si="34"/>
        <v/>
      </c>
      <c r="T262" s="502" t="str">
        <f t="shared" si="35"/>
        <v>POL D1</v>
      </c>
      <c r="U262" s="502" t="str">
        <f t="shared" si="36"/>
        <v>Pogon Szczecin</v>
      </c>
      <c r="V262" s="502" t="str">
        <f t="shared" si="37"/>
        <v>Piast Gliwice</v>
      </c>
      <c r="W262" s="502" t="str">
        <f t="shared" si="38"/>
        <v>1248571.htm</v>
      </c>
      <c r="X262" s="502"/>
      <c r="Y262" s="502" t="str">
        <f t="shared" si="39"/>
        <v>http://www.nowgoal.com/1x2/1248571.htm</v>
      </c>
      <c r="AA262" s="572" t="s">
        <v>1975</v>
      </c>
      <c r="AB262" s="556"/>
      <c r="AC262" s="558" t="s">
        <v>1976</v>
      </c>
      <c r="AD262" s="100" t="s">
        <v>811</v>
      </c>
      <c r="AE262" s="100" t="s">
        <v>1977</v>
      </c>
      <c r="AF262" s="100" t="s">
        <v>831</v>
      </c>
      <c r="AG262" s="100" t="s">
        <v>1978</v>
      </c>
      <c r="AH262" s="100" t="s">
        <v>1979</v>
      </c>
      <c r="AI262" s="100" t="s">
        <v>896</v>
      </c>
      <c r="AJ262" s="100" t="s">
        <v>1125</v>
      </c>
      <c r="AK262" s="558" t="s">
        <v>1980</v>
      </c>
      <c r="AL262" s="558" t="s">
        <v>1981</v>
      </c>
    </row>
    <row r="263" spans="7:38" ht="13.5" customHeight="1" thickBot="1">
      <c r="G263" s="346" t="str">
        <f t="shared" si="33"/>
        <v/>
      </c>
      <c r="H263" s="347" t="str">
        <f t="shared" si="34"/>
        <v/>
      </c>
      <c r="T263" s="502" t="str">
        <f t="shared" si="35"/>
        <v/>
      </c>
      <c r="U263" s="502" t="str">
        <f t="shared" si="36"/>
        <v/>
      </c>
      <c r="V263" s="502" t="str">
        <f t="shared" si="37"/>
        <v/>
      </c>
      <c r="W263" s="502" t="str">
        <f t="shared" si="38"/>
        <v/>
      </c>
      <c r="X263" s="502"/>
      <c r="Y263" s="502" t="str">
        <f t="shared" si="39"/>
        <v/>
      </c>
      <c r="AA263" s="573"/>
      <c r="AB263" s="557"/>
      <c r="AC263" s="559"/>
      <c r="AD263" s="101" t="s">
        <v>973</v>
      </c>
      <c r="AE263" s="102" t="s">
        <v>760</v>
      </c>
      <c r="AF263" s="102" t="s">
        <v>1030</v>
      </c>
      <c r="AG263" s="100" t="s">
        <v>1982</v>
      </c>
      <c r="AH263" s="100" t="s">
        <v>1983</v>
      </c>
      <c r="AI263" s="100" t="s">
        <v>1984</v>
      </c>
      <c r="AJ263" s="100" t="s">
        <v>1985</v>
      </c>
      <c r="AK263" s="559"/>
      <c r="AL263" s="559"/>
    </row>
    <row r="264" spans="7:38" ht="13.5" customHeight="1" thickBot="1">
      <c r="G264" s="346" t="str">
        <f t="shared" si="33"/>
        <v/>
      </c>
      <c r="H264" s="347" t="str">
        <f t="shared" si="34"/>
        <v/>
      </c>
      <c r="T264" s="502" t="str">
        <f t="shared" si="35"/>
        <v>TUR D1</v>
      </c>
      <c r="U264" s="502" t="str">
        <f t="shared" si="36"/>
        <v>Gaziantepspor</v>
      </c>
      <c r="V264" s="502" t="str">
        <f t="shared" si="37"/>
        <v>Adanaspor</v>
      </c>
      <c r="W264" s="502" t="str">
        <f t="shared" si="38"/>
        <v>1277504.htm</v>
      </c>
      <c r="X264" s="502"/>
      <c r="Y264" s="502" t="str">
        <f t="shared" si="39"/>
        <v>http://www.nowgoal.com/1x2/1277504.htm</v>
      </c>
      <c r="AA264" s="560" t="s">
        <v>1986</v>
      </c>
      <c r="AB264" s="556"/>
      <c r="AC264" s="558" t="s">
        <v>1987</v>
      </c>
      <c r="AD264" s="100" t="s">
        <v>1664</v>
      </c>
      <c r="AE264" s="100" t="s">
        <v>796</v>
      </c>
      <c r="AF264" s="100" t="s">
        <v>774</v>
      </c>
      <c r="AG264" s="100" t="s">
        <v>1988</v>
      </c>
      <c r="AH264" s="100" t="s">
        <v>1989</v>
      </c>
      <c r="AI264" s="100" t="s">
        <v>1197</v>
      </c>
      <c r="AJ264" s="100" t="s">
        <v>1990</v>
      </c>
      <c r="AK264" s="558" t="s">
        <v>1991</v>
      </c>
      <c r="AL264" s="558" t="s">
        <v>1063</v>
      </c>
    </row>
    <row r="265" spans="7:38" ht="13.5" customHeight="1" thickBot="1">
      <c r="G265" s="346" t="str">
        <f t="shared" si="33"/>
        <v/>
      </c>
      <c r="H265" s="347" t="str">
        <f t="shared" si="34"/>
        <v/>
      </c>
      <c r="T265" s="502" t="str">
        <f t="shared" si="35"/>
        <v/>
      </c>
      <c r="U265" s="502" t="str">
        <f t="shared" si="36"/>
        <v/>
      </c>
      <c r="V265" s="502" t="str">
        <f t="shared" si="37"/>
        <v/>
      </c>
      <c r="W265" s="502" t="str">
        <f t="shared" si="38"/>
        <v/>
      </c>
      <c r="X265" s="502"/>
      <c r="Y265" s="502" t="str">
        <f t="shared" si="39"/>
        <v/>
      </c>
      <c r="AA265" s="561"/>
      <c r="AB265" s="557"/>
      <c r="AC265" s="559"/>
      <c r="AD265" s="101" t="s">
        <v>886</v>
      </c>
      <c r="AE265" s="102" t="s">
        <v>746</v>
      </c>
      <c r="AF265" s="102" t="s">
        <v>717</v>
      </c>
      <c r="AG265" s="100" t="s">
        <v>1992</v>
      </c>
      <c r="AH265" s="100" t="s">
        <v>1165</v>
      </c>
      <c r="AI265" s="100" t="s">
        <v>1993</v>
      </c>
      <c r="AJ265" s="100" t="s">
        <v>1093</v>
      </c>
      <c r="AK265" s="559"/>
      <c r="AL265" s="559"/>
    </row>
    <row r="266" spans="7:38" ht="13.5" customHeight="1" thickBot="1">
      <c r="G266" s="346" t="str">
        <f t="shared" si="33"/>
        <v/>
      </c>
      <c r="H266" s="347" t="str">
        <f t="shared" si="34"/>
        <v/>
      </c>
      <c r="T266" s="502" t="str">
        <f t="shared" si="35"/>
        <v>FIN CUP</v>
      </c>
      <c r="U266" s="502" t="str">
        <f t="shared" si="36"/>
        <v>HJK Helsinki</v>
      </c>
      <c r="V266" s="502" t="str">
        <f t="shared" si="37"/>
        <v>KTP Kotka</v>
      </c>
      <c r="W266" s="502" t="str">
        <f t="shared" si="38"/>
        <v>1343444.htm</v>
      </c>
      <c r="X266" s="502"/>
      <c r="Y266" s="502" t="str">
        <f t="shared" si="39"/>
        <v>http://www.nowgoal.com/1x2/1343444.htm</v>
      </c>
      <c r="AA266" s="576" t="s">
        <v>1017</v>
      </c>
      <c r="AB266" s="556"/>
      <c r="AC266" s="558" t="s">
        <v>1994</v>
      </c>
      <c r="AD266" s="100" t="s">
        <v>957</v>
      </c>
      <c r="AE266" s="100" t="s">
        <v>1995</v>
      </c>
      <c r="AF266" s="100" t="s">
        <v>1996</v>
      </c>
      <c r="AG266" s="100" t="s">
        <v>1997</v>
      </c>
      <c r="AH266" s="100" t="s">
        <v>1998</v>
      </c>
      <c r="AI266" s="100" t="s">
        <v>1999</v>
      </c>
      <c r="AJ266" s="100" t="s">
        <v>1192</v>
      </c>
      <c r="AK266" s="558" t="s">
        <v>2000</v>
      </c>
      <c r="AL266" s="558" t="s">
        <v>1585</v>
      </c>
    </row>
    <row r="267" spans="7:38" ht="13.5" customHeight="1" thickBot="1">
      <c r="G267" s="346" t="str">
        <f t="shared" si="33"/>
        <v/>
      </c>
      <c r="H267" s="347" t="str">
        <f t="shared" si="34"/>
        <v/>
      </c>
      <c r="T267" s="502" t="str">
        <f t="shared" si="35"/>
        <v/>
      </c>
      <c r="U267" s="502" t="str">
        <f t="shared" si="36"/>
        <v/>
      </c>
      <c r="V267" s="502" t="str">
        <f t="shared" si="37"/>
        <v/>
      </c>
      <c r="W267" s="502" t="str">
        <f t="shared" si="38"/>
        <v/>
      </c>
      <c r="X267" s="502"/>
      <c r="Y267" s="502" t="str">
        <f t="shared" si="39"/>
        <v/>
      </c>
      <c r="AA267" s="577"/>
      <c r="AB267" s="557"/>
      <c r="AC267" s="559"/>
      <c r="AD267" s="102" t="s">
        <v>1020</v>
      </c>
      <c r="AE267" s="101" t="s">
        <v>2001</v>
      </c>
      <c r="AF267" s="101" t="s">
        <v>2002</v>
      </c>
      <c r="AG267" s="100" t="s">
        <v>2003</v>
      </c>
      <c r="AH267" s="100" t="s">
        <v>2004</v>
      </c>
      <c r="AI267" s="100" t="s">
        <v>2005</v>
      </c>
      <c r="AJ267" s="100" t="s">
        <v>1022</v>
      </c>
      <c r="AK267" s="559"/>
      <c r="AL267" s="559"/>
    </row>
    <row r="268" spans="7:38" ht="13.5" customHeight="1" thickBot="1">
      <c r="G268" s="346" t="str">
        <f t="shared" si="33"/>
        <v/>
      </c>
      <c r="H268" s="347" t="str">
        <f t="shared" si="34"/>
        <v/>
      </c>
      <c r="T268" s="502" t="str">
        <f t="shared" si="35"/>
        <v>OMA Cup</v>
      </c>
      <c r="U268" s="502" t="str">
        <f t="shared" si="36"/>
        <v>Al-Suwaiq</v>
      </c>
      <c r="V268" s="502" t="str">
        <f t="shared" si="37"/>
        <v>Alslam</v>
      </c>
      <c r="W268" s="502" t="str">
        <f t="shared" si="38"/>
        <v>1355679.htm</v>
      </c>
      <c r="X268" s="502"/>
      <c r="Y268" s="502" t="str">
        <f t="shared" si="39"/>
        <v>http://www.nowgoal.com/1x2/1355679.htm</v>
      </c>
      <c r="AA268" s="808" t="s">
        <v>1860</v>
      </c>
      <c r="AB268" s="556"/>
      <c r="AC268" s="558" t="s">
        <v>2006</v>
      </c>
      <c r="AD268" s="100" t="s">
        <v>822</v>
      </c>
      <c r="AE268" s="100" t="s">
        <v>851</v>
      </c>
      <c r="AF268" s="100" t="s">
        <v>1593</v>
      </c>
      <c r="AG268" s="100" t="s">
        <v>2007</v>
      </c>
      <c r="AH268" s="100" t="s">
        <v>2008</v>
      </c>
      <c r="AI268" s="100" t="s">
        <v>2009</v>
      </c>
      <c r="AJ268" s="100" t="s">
        <v>1168</v>
      </c>
      <c r="AK268" s="558" t="s">
        <v>2010</v>
      </c>
      <c r="AL268" s="558" t="s">
        <v>1182</v>
      </c>
    </row>
    <row r="269" spans="7:38" ht="13.5" customHeight="1" thickBot="1">
      <c r="G269" s="346" t="str">
        <f t="shared" si="33"/>
        <v/>
      </c>
      <c r="H269" s="347" t="str">
        <f t="shared" si="34"/>
        <v/>
      </c>
      <c r="T269" s="502" t="str">
        <f t="shared" si="35"/>
        <v/>
      </c>
      <c r="U269" s="502" t="str">
        <f t="shared" si="36"/>
        <v/>
      </c>
      <c r="V269" s="502" t="str">
        <f t="shared" si="37"/>
        <v/>
      </c>
      <c r="W269" s="502" t="str">
        <f t="shared" si="38"/>
        <v/>
      </c>
      <c r="X269" s="502"/>
      <c r="Y269" s="502" t="str">
        <f t="shared" si="39"/>
        <v/>
      </c>
      <c r="AA269" s="809"/>
      <c r="AB269" s="557"/>
      <c r="AC269" s="559"/>
      <c r="AD269" s="101" t="s">
        <v>900</v>
      </c>
      <c r="AE269" s="101" t="s">
        <v>1608</v>
      </c>
      <c r="AF269" s="101" t="s">
        <v>1593</v>
      </c>
      <c r="AG269" s="100" t="s">
        <v>2011</v>
      </c>
      <c r="AH269" s="100" t="s">
        <v>1365</v>
      </c>
      <c r="AI269" s="100" t="s">
        <v>2012</v>
      </c>
      <c r="AJ269" s="100" t="s">
        <v>1320</v>
      </c>
      <c r="AK269" s="559"/>
      <c r="AL269" s="559"/>
    </row>
    <row r="270" spans="7:38" ht="13.5" customHeight="1" thickBot="1">
      <c r="G270" s="346" t="str">
        <f t="shared" si="33"/>
        <v/>
      </c>
      <c r="H270" s="347" t="str">
        <f t="shared" si="34"/>
        <v/>
      </c>
      <c r="T270" s="502" t="str">
        <f t="shared" si="35"/>
        <v>SUD PR</v>
      </c>
      <c r="U270" s="502" t="str">
        <f t="shared" si="36"/>
        <v>Ahli Al Khartoum</v>
      </c>
      <c r="V270" s="502" t="str">
        <f t="shared" si="37"/>
        <v>Al Ahly Shendi</v>
      </c>
      <c r="W270" s="502" t="str">
        <f t="shared" si="38"/>
        <v>1346791.htm</v>
      </c>
      <c r="X270" s="502"/>
      <c r="Y270" s="502" t="str">
        <f t="shared" si="39"/>
        <v>http://www.nowgoal.com/1x2/1346791.htm</v>
      </c>
      <c r="AA270" s="816" t="s">
        <v>2013</v>
      </c>
      <c r="AB270" s="556"/>
      <c r="AC270" s="558" t="s">
        <v>2014</v>
      </c>
      <c r="AD270" s="100" t="s">
        <v>790</v>
      </c>
      <c r="AE270" s="100" t="s">
        <v>713</v>
      </c>
      <c r="AF270" s="100" t="s">
        <v>738</v>
      </c>
      <c r="AG270" s="100" t="s">
        <v>1204</v>
      </c>
      <c r="AH270" s="100" t="s">
        <v>894</v>
      </c>
      <c r="AI270" s="100" t="s">
        <v>1205</v>
      </c>
      <c r="AJ270" s="100" t="s">
        <v>1181</v>
      </c>
      <c r="AK270" s="558" t="s">
        <v>2015</v>
      </c>
      <c r="AL270" s="558" t="s">
        <v>724</v>
      </c>
    </row>
    <row r="271" spans="7:38" ht="13.5" customHeight="1" thickBot="1">
      <c r="G271" s="346" t="str">
        <f t="shared" si="33"/>
        <v/>
      </c>
      <c r="H271" s="347" t="str">
        <f t="shared" si="34"/>
        <v/>
      </c>
      <c r="T271" s="502" t="str">
        <f t="shared" si="35"/>
        <v/>
      </c>
      <c r="U271" s="502" t="str">
        <f t="shared" si="36"/>
        <v/>
      </c>
      <c r="V271" s="502" t="str">
        <f t="shared" si="37"/>
        <v/>
      </c>
      <c r="W271" s="502" t="str">
        <f t="shared" si="38"/>
        <v/>
      </c>
      <c r="X271" s="502"/>
      <c r="Y271" s="502" t="str">
        <f t="shared" si="39"/>
        <v/>
      </c>
      <c r="AA271" s="817"/>
      <c r="AB271" s="557"/>
      <c r="AC271" s="559"/>
      <c r="AD271" s="100"/>
      <c r="AE271" s="100"/>
      <c r="AF271" s="100"/>
      <c r="AG271" s="100"/>
      <c r="AH271" s="100"/>
      <c r="AI271" s="100"/>
      <c r="AJ271" s="100"/>
      <c r="AK271" s="559"/>
      <c r="AL271" s="559"/>
    </row>
    <row r="272" spans="7:38" ht="13.5" customHeight="1" thickBot="1">
      <c r="G272" s="346" t="str">
        <f t="shared" si="33"/>
        <v/>
      </c>
      <c r="H272" s="347" t="str">
        <f t="shared" si="34"/>
        <v/>
      </c>
      <c r="T272" s="502" t="str">
        <f t="shared" si="35"/>
        <v>KSA CC</v>
      </c>
      <c r="U272" s="502" t="str">
        <f t="shared" si="36"/>
        <v>Al-Qadasiya</v>
      </c>
      <c r="V272" s="502" t="str">
        <f t="shared" si="37"/>
        <v>Al Ahli Jeddah</v>
      </c>
      <c r="W272" s="502" t="str">
        <f t="shared" si="38"/>
        <v>1346219.htm</v>
      </c>
      <c r="X272" s="502"/>
      <c r="Y272" s="502" t="str">
        <f t="shared" si="39"/>
        <v>http://www.nowgoal.com/1x2/1346219.htm</v>
      </c>
      <c r="AA272" s="818" t="s">
        <v>2016</v>
      </c>
      <c r="AB272" s="556"/>
      <c r="AC272" s="558" t="s">
        <v>2017</v>
      </c>
      <c r="AD272" s="100" t="s">
        <v>734</v>
      </c>
      <c r="AE272" s="100" t="s">
        <v>737</v>
      </c>
      <c r="AF272" s="100" t="s">
        <v>887</v>
      </c>
      <c r="AG272" s="100" t="s">
        <v>2018</v>
      </c>
      <c r="AH272" s="100" t="s">
        <v>2019</v>
      </c>
      <c r="AI272" s="100" t="s">
        <v>2020</v>
      </c>
      <c r="AJ272" s="100" t="s">
        <v>1024</v>
      </c>
      <c r="AK272" s="558" t="s">
        <v>1060</v>
      </c>
      <c r="AL272" s="558" t="s">
        <v>2021</v>
      </c>
    </row>
    <row r="273" spans="7:38" ht="13.5" customHeight="1" thickBot="1">
      <c r="G273" s="346" t="str">
        <f t="shared" si="33"/>
        <v/>
      </c>
      <c r="H273" s="347" t="str">
        <f t="shared" si="34"/>
        <v/>
      </c>
      <c r="T273" s="502" t="str">
        <f t="shared" si="35"/>
        <v/>
      </c>
      <c r="U273" s="502" t="str">
        <f t="shared" si="36"/>
        <v/>
      </c>
      <c r="V273" s="502" t="str">
        <f t="shared" si="37"/>
        <v/>
      </c>
      <c r="W273" s="502" t="str">
        <f t="shared" si="38"/>
        <v/>
      </c>
      <c r="X273" s="502"/>
      <c r="Y273" s="502" t="str">
        <f t="shared" si="39"/>
        <v/>
      </c>
      <c r="AA273" s="819"/>
      <c r="AB273" s="557"/>
      <c r="AC273" s="559"/>
      <c r="AD273" s="101" t="s">
        <v>796</v>
      </c>
      <c r="AE273" s="101" t="s">
        <v>1027</v>
      </c>
      <c r="AF273" s="102" t="s">
        <v>750</v>
      </c>
      <c r="AG273" s="100" t="s">
        <v>2022</v>
      </c>
      <c r="AH273" s="100" t="s">
        <v>2023</v>
      </c>
      <c r="AI273" s="100" t="s">
        <v>1476</v>
      </c>
      <c r="AJ273" s="100" t="s">
        <v>850</v>
      </c>
      <c r="AK273" s="559"/>
      <c r="AL273" s="559"/>
    </row>
    <row r="274" spans="7:38" ht="13.5" customHeight="1" thickBot="1">
      <c r="G274" s="346" t="str">
        <f t="shared" si="33"/>
        <v/>
      </c>
      <c r="H274" s="347" t="str">
        <f t="shared" si="34"/>
        <v/>
      </c>
      <c r="T274" s="502" t="str">
        <f t="shared" si="35"/>
        <v>GRE D1</v>
      </c>
      <c r="U274" s="502" t="str">
        <f t="shared" si="36"/>
        <v>Iraklis</v>
      </c>
      <c r="V274" s="502" t="str">
        <f t="shared" si="37"/>
        <v>AEK Athens</v>
      </c>
      <c r="W274" s="502" t="str">
        <f t="shared" si="38"/>
        <v>1353367.htm</v>
      </c>
      <c r="X274" s="502"/>
      <c r="Y274" s="502" t="str">
        <f t="shared" si="39"/>
        <v>http://www.nowgoal.com/1x2/1353367.htm</v>
      </c>
      <c r="AA274" s="820" t="s">
        <v>2024</v>
      </c>
      <c r="AB274" s="556"/>
      <c r="AC274" s="558" t="s">
        <v>2025</v>
      </c>
      <c r="AD274" s="100" t="s">
        <v>2026</v>
      </c>
      <c r="AE274" s="100" t="s">
        <v>1288</v>
      </c>
      <c r="AF274" s="100" t="s">
        <v>973</v>
      </c>
      <c r="AG274" s="100" t="s">
        <v>2027</v>
      </c>
      <c r="AH274" s="100" t="s">
        <v>1056</v>
      </c>
      <c r="AI274" s="100" t="s">
        <v>2028</v>
      </c>
      <c r="AJ274" s="100" t="s">
        <v>1073</v>
      </c>
      <c r="AK274" s="558" t="s">
        <v>2029</v>
      </c>
      <c r="AL274" s="558" t="s">
        <v>941</v>
      </c>
    </row>
    <row r="275" spans="7:38" ht="13.5" customHeight="1" thickBot="1">
      <c r="G275" s="346" t="str">
        <f t="shared" si="33"/>
        <v/>
      </c>
      <c r="H275" s="347" t="str">
        <f t="shared" si="34"/>
        <v/>
      </c>
      <c r="T275" s="502" t="str">
        <f t="shared" si="35"/>
        <v/>
      </c>
      <c r="U275" s="502" t="str">
        <f t="shared" si="36"/>
        <v/>
      </c>
      <c r="V275" s="502" t="str">
        <f t="shared" si="37"/>
        <v/>
      </c>
      <c r="W275" s="502" t="str">
        <f t="shared" si="38"/>
        <v/>
      </c>
      <c r="X275" s="502"/>
      <c r="Y275" s="502" t="str">
        <f t="shared" si="39"/>
        <v/>
      </c>
      <c r="AA275" s="821"/>
      <c r="AB275" s="557"/>
      <c r="AC275" s="559"/>
      <c r="AD275" s="102" t="s">
        <v>2030</v>
      </c>
      <c r="AE275" s="102" t="s">
        <v>765</v>
      </c>
      <c r="AF275" s="101" t="s">
        <v>758</v>
      </c>
      <c r="AG275" s="100" t="s">
        <v>2031</v>
      </c>
      <c r="AH275" s="100" t="s">
        <v>1210</v>
      </c>
      <c r="AI275" s="100" t="s">
        <v>2032</v>
      </c>
      <c r="AJ275" s="100" t="s">
        <v>967</v>
      </c>
      <c r="AK275" s="559"/>
      <c r="AL275" s="559"/>
    </row>
    <row r="276" spans="7:38" ht="13.5" customHeight="1" thickBot="1">
      <c r="G276" s="346" t="str">
        <f t="shared" si="33"/>
        <v/>
      </c>
      <c r="H276" s="347" t="str">
        <f t="shared" si="34"/>
        <v/>
      </c>
      <c r="T276" s="502" t="str">
        <f t="shared" si="35"/>
        <v>ITA C1</v>
      </c>
      <c r="U276" s="502" t="str">
        <f t="shared" si="36"/>
        <v>Fano Calcio</v>
      </c>
      <c r="V276" s="502" t="str">
        <f t="shared" si="37"/>
        <v>Teramo</v>
      </c>
      <c r="W276" s="502" t="str">
        <f t="shared" si="38"/>
        <v>1295807.htm</v>
      </c>
      <c r="X276" s="502"/>
      <c r="Y276" s="502" t="str">
        <f t="shared" si="39"/>
        <v>http://www.nowgoal.com/1x2/1295807.htm</v>
      </c>
      <c r="AA276" s="764" t="s">
        <v>1280</v>
      </c>
      <c r="AB276" s="556"/>
      <c r="AC276" s="558" t="s">
        <v>2033</v>
      </c>
      <c r="AD276" s="100" t="s">
        <v>2034</v>
      </c>
      <c r="AE276" s="100" t="s">
        <v>807</v>
      </c>
      <c r="AF276" s="100" t="s">
        <v>2035</v>
      </c>
      <c r="AG276" s="100" t="s">
        <v>2036</v>
      </c>
      <c r="AH276" s="100" t="s">
        <v>2037</v>
      </c>
      <c r="AI276" s="100" t="s">
        <v>2038</v>
      </c>
      <c r="AJ276" s="100" t="s">
        <v>2039</v>
      </c>
      <c r="AK276" s="558" t="s">
        <v>2040</v>
      </c>
      <c r="AL276" s="558" t="s">
        <v>2041</v>
      </c>
    </row>
    <row r="277" spans="7:38" ht="13.5" customHeight="1" thickBot="1">
      <c r="G277" s="346" t="str">
        <f t="shared" si="33"/>
        <v/>
      </c>
      <c r="H277" s="347" t="str">
        <f t="shared" si="34"/>
        <v/>
      </c>
      <c r="T277" s="502" t="str">
        <f t="shared" si="35"/>
        <v/>
      </c>
      <c r="U277" s="502" t="str">
        <f t="shared" si="36"/>
        <v/>
      </c>
      <c r="V277" s="502" t="str">
        <f t="shared" si="37"/>
        <v/>
      </c>
      <c r="W277" s="502" t="str">
        <f t="shared" si="38"/>
        <v/>
      </c>
      <c r="X277" s="502"/>
      <c r="Y277" s="502" t="str">
        <f t="shared" si="39"/>
        <v/>
      </c>
      <c r="AA277" s="765"/>
      <c r="AB277" s="557"/>
      <c r="AC277" s="559"/>
      <c r="AD277" s="101" t="s">
        <v>1949</v>
      </c>
      <c r="AE277" s="101" t="s">
        <v>1051</v>
      </c>
      <c r="AF277" s="102" t="s">
        <v>1949</v>
      </c>
      <c r="AG277" s="100" t="s">
        <v>2042</v>
      </c>
      <c r="AH277" s="100" t="s">
        <v>2043</v>
      </c>
      <c r="AI277" s="100" t="s">
        <v>2044</v>
      </c>
      <c r="AJ277" s="100" t="s">
        <v>932</v>
      </c>
      <c r="AK277" s="559"/>
      <c r="AL277" s="559"/>
    </row>
    <row r="278" spans="7:38" ht="13.5" customHeight="1" thickBot="1">
      <c r="G278" s="346" t="str">
        <f t="shared" si="33"/>
        <v/>
      </c>
      <c r="H278" s="347" t="str">
        <f t="shared" si="34"/>
        <v/>
      </c>
      <c r="T278" s="502" t="str">
        <f t="shared" si="35"/>
        <v>EGY D1</v>
      </c>
      <c r="U278" s="502" t="str">
        <f t="shared" si="36"/>
        <v>Arab Contractors</v>
      </c>
      <c r="V278" s="502" t="str">
        <f t="shared" si="37"/>
        <v>Ittihad Alexandria</v>
      </c>
      <c r="W278" s="502" t="str">
        <f t="shared" si="38"/>
        <v>1336181.htm</v>
      </c>
      <c r="X278" s="502"/>
      <c r="Y278" s="502" t="str">
        <f t="shared" si="39"/>
        <v>http://www.nowgoal.com/1x2/1336181.htm</v>
      </c>
      <c r="AA278" s="804" t="s">
        <v>1812</v>
      </c>
      <c r="AB278" s="556"/>
      <c r="AC278" s="558" t="s">
        <v>2045</v>
      </c>
      <c r="AD278" s="100" t="s">
        <v>889</v>
      </c>
      <c r="AE278" s="100" t="s">
        <v>2046</v>
      </c>
      <c r="AF278" s="100" t="s">
        <v>719</v>
      </c>
      <c r="AG278" s="100" t="s">
        <v>2047</v>
      </c>
      <c r="AH278" s="100" t="s">
        <v>2048</v>
      </c>
      <c r="AI278" s="100" t="s">
        <v>1085</v>
      </c>
      <c r="AJ278" s="100" t="s">
        <v>925</v>
      </c>
      <c r="AK278" s="558" t="s">
        <v>2049</v>
      </c>
      <c r="AL278" s="558" t="s">
        <v>2050</v>
      </c>
    </row>
    <row r="279" spans="7:38" ht="13.5" customHeight="1" thickBot="1">
      <c r="G279" s="346" t="str">
        <f t="shared" si="33"/>
        <v/>
      </c>
      <c r="H279" s="347" t="str">
        <f t="shared" si="34"/>
        <v/>
      </c>
      <c r="T279" s="502" t="str">
        <f t="shared" si="35"/>
        <v/>
      </c>
      <c r="U279" s="502" t="str">
        <f t="shared" si="36"/>
        <v/>
      </c>
      <c r="V279" s="502" t="str">
        <f t="shared" si="37"/>
        <v/>
      </c>
      <c r="W279" s="502" t="str">
        <f t="shared" si="38"/>
        <v/>
      </c>
      <c r="X279" s="502"/>
      <c r="Y279" s="502" t="str">
        <f t="shared" si="39"/>
        <v/>
      </c>
      <c r="AA279" s="805"/>
      <c r="AB279" s="557"/>
      <c r="AC279" s="559"/>
      <c r="AD279" s="101" t="s">
        <v>889</v>
      </c>
      <c r="AE279" s="101" t="s">
        <v>2046</v>
      </c>
      <c r="AF279" s="102" t="s">
        <v>731</v>
      </c>
      <c r="AG279" s="100" t="s">
        <v>2051</v>
      </c>
      <c r="AH279" s="100" t="s">
        <v>1104</v>
      </c>
      <c r="AI279" s="100" t="s">
        <v>2052</v>
      </c>
      <c r="AJ279" s="100" t="s">
        <v>910</v>
      </c>
      <c r="AK279" s="559"/>
      <c r="AL279" s="559"/>
    </row>
    <row r="280" spans="7:38" ht="13.5" customHeight="1" thickBot="1">
      <c r="G280" s="346" t="str">
        <f t="shared" si="33"/>
        <v/>
      </c>
      <c r="H280" s="347" t="str">
        <f t="shared" si="34"/>
        <v/>
      </c>
      <c r="T280" s="502" t="str">
        <f t="shared" si="35"/>
        <v>FRA D2</v>
      </c>
      <c r="U280" s="502" t="str">
        <f t="shared" si="36"/>
        <v>Strasbourg</v>
      </c>
      <c r="V280" s="502" t="str">
        <f t="shared" si="37"/>
        <v>Orleans US 45</v>
      </c>
      <c r="W280" s="502" t="str">
        <f t="shared" si="38"/>
        <v>1249145.htm</v>
      </c>
      <c r="X280" s="502"/>
      <c r="Y280" s="502" t="str">
        <f t="shared" si="39"/>
        <v>http://www.nowgoal.com/1x2/1249145.htm</v>
      </c>
      <c r="AA280" s="582" t="s">
        <v>1096</v>
      </c>
      <c r="AB280" s="556"/>
      <c r="AC280" s="558" t="s">
        <v>907</v>
      </c>
      <c r="AD280" s="100" t="s">
        <v>771</v>
      </c>
      <c r="AE280" s="100" t="s">
        <v>710</v>
      </c>
      <c r="AF280" s="100" t="s">
        <v>2053</v>
      </c>
      <c r="AG280" s="100" t="s">
        <v>2054</v>
      </c>
      <c r="AH280" s="100" t="s">
        <v>2055</v>
      </c>
      <c r="AI280" s="100" t="s">
        <v>2056</v>
      </c>
      <c r="AJ280" s="100" t="s">
        <v>2057</v>
      </c>
      <c r="AK280" s="558" t="s">
        <v>2058</v>
      </c>
      <c r="AL280" s="558" t="s">
        <v>1067</v>
      </c>
    </row>
    <row r="281" spans="7:38" ht="13.5" customHeight="1" thickBot="1">
      <c r="G281" s="346" t="str">
        <f t="shared" si="33"/>
        <v/>
      </c>
      <c r="H281" s="347" t="str">
        <f t="shared" si="34"/>
        <v/>
      </c>
      <c r="T281" s="502" t="str">
        <f t="shared" si="35"/>
        <v/>
      </c>
      <c r="U281" s="502" t="str">
        <f t="shared" si="36"/>
        <v/>
      </c>
      <c r="V281" s="502" t="str">
        <f t="shared" si="37"/>
        <v/>
      </c>
      <c r="W281" s="502" t="str">
        <f t="shared" si="38"/>
        <v/>
      </c>
      <c r="X281" s="502"/>
      <c r="Y281" s="502" t="str">
        <f t="shared" si="39"/>
        <v/>
      </c>
      <c r="AA281" s="583"/>
      <c r="AB281" s="557"/>
      <c r="AC281" s="559"/>
      <c r="AD281" s="101" t="s">
        <v>771</v>
      </c>
      <c r="AE281" s="101" t="s">
        <v>847</v>
      </c>
      <c r="AF281" s="102" t="s">
        <v>869</v>
      </c>
      <c r="AG281" s="100" t="s">
        <v>2059</v>
      </c>
      <c r="AH281" s="100" t="s">
        <v>2060</v>
      </c>
      <c r="AI281" s="100" t="s">
        <v>2061</v>
      </c>
      <c r="AJ281" s="100" t="s">
        <v>1065</v>
      </c>
      <c r="AK281" s="559"/>
      <c r="AL281" s="559"/>
    </row>
    <row r="282" spans="7:38" ht="13.5" customHeight="1" thickBot="1">
      <c r="G282" s="346" t="str">
        <f t="shared" si="33"/>
        <v/>
      </c>
      <c r="H282" s="347" t="str">
        <f t="shared" si="34"/>
        <v/>
      </c>
      <c r="T282" s="502" t="str">
        <f t="shared" si="35"/>
        <v>ROM D1</v>
      </c>
      <c r="U282" s="502" t="str">
        <f t="shared" si="36"/>
        <v>Concordia Chiajna</v>
      </c>
      <c r="V282" s="502" t="str">
        <f t="shared" si="37"/>
        <v>Dinamo Bucuresti</v>
      </c>
      <c r="W282" s="502" t="str">
        <f t="shared" si="38"/>
        <v>1270641.htm</v>
      </c>
      <c r="X282" s="502"/>
      <c r="Y282" s="502" t="str">
        <f t="shared" si="39"/>
        <v>http://www.nowgoal.com/1x2/1270641.htm</v>
      </c>
      <c r="AA282" s="578" t="s">
        <v>999</v>
      </c>
      <c r="AB282" s="556"/>
      <c r="AC282" s="558" t="s">
        <v>2062</v>
      </c>
      <c r="AD282" s="100" t="s">
        <v>2063</v>
      </c>
      <c r="AE282" s="100" t="s">
        <v>746</v>
      </c>
      <c r="AF282" s="100" t="s">
        <v>2064</v>
      </c>
      <c r="AG282" s="100" t="s">
        <v>2065</v>
      </c>
      <c r="AH282" s="100" t="s">
        <v>2066</v>
      </c>
      <c r="AI282" s="100" t="s">
        <v>1138</v>
      </c>
      <c r="AJ282" s="100" t="s">
        <v>2067</v>
      </c>
      <c r="AK282" s="558" t="s">
        <v>2068</v>
      </c>
      <c r="AL282" s="558" t="s">
        <v>893</v>
      </c>
    </row>
    <row r="283" spans="7:38" ht="13.5" customHeight="1" thickBot="1">
      <c r="G283" s="346" t="str">
        <f t="shared" si="33"/>
        <v/>
      </c>
      <c r="H283" s="347" t="str">
        <f t="shared" si="34"/>
        <v/>
      </c>
      <c r="T283" s="502" t="str">
        <f t="shared" si="35"/>
        <v/>
      </c>
      <c r="U283" s="502" t="str">
        <f t="shared" si="36"/>
        <v/>
      </c>
      <c r="V283" s="502" t="str">
        <f t="shared" si="37"/>
        <v/>
      </c>
      <c r="W283" s="502" t="str">
        <f t="shared" si="38"/>
        <v/>
      </c>
      <c r="X283" s="502"/>
      <c r="Y283" s="502" t="str">
        <f t="shared" si="39"/>
        <v/>
      </c>
      <c r="AA283" s="579"/>
      <c r="AB283" s="557"/>
      <c r="AC283" s="559"/>
      <c r="AD283" s="101" t="s">
        <v>1091</v>
      </c>
      <c r="AE283" s="102" t="s">
        <v>710</v>
      </c>
      <c r="AF283" s="102" t="s">
        <v>887</v>
      </c>
      <c r="AG283" s="100" t="s">
        <v>2069</v>
      </c>
      <c r="AH283" s="100" t="s">
        <v>1161</v>
      </c>
      <c r="AI283" s="100" t="s">
        <v>2070</v>
      </c>
      <c r="AJ283" s="100" t="s">
        <v>1038</v>
      </c>
      <c r="AK283" s="559"/>
      <c r="AL283" s="559"/>
    </row>
    <row r="284" spans="7:38" ht="13.5" customHeight="1" thickBot="1">
      <c r="G284" s="346" t="str">
        <f t="shared" si="33"/>
        <v/>
      </c>
      <c r="H284" s="347" t="str">
        <f t="shared" si="34"/>
        <v/>
      </c>
      <c r="T284" s="502" t="str">
        <f t="shared" si="35"/>
        <v>REYT</v>
      </c>
      <c r="U284" s="502" t="str">
        <f t="shared" si="36"/>
        <v>Fjolnir</v>
      </c>
      <c r="V284" s="502" t="str">
        <f t="shared" si="37"/>
        <v>Valur Reykjavik</v>
      </c>
      <c r="W284" s="502" t="str">
        <f t="shared" si="38"/>
        <v>1356821.htm</v>
      </c>
      <c r="X284" s="502"/>
      <c r="Y284" s="502" t="str">
        <f t="shared" si="39"/>
        <v>http://www.nowgoal.com/1x2/1356821.htm</v>
      </c>
      <c r="AA284" s="590" t="s">
        <v>1139</v>
      </c>
      <c r="AB284" s="556"/>
      <c r="AC284" s="558" t="s">
        <v>2071</v>
      </c>
      <c r="AD284" s="100" t="s">
        <v>886</v>
      </c>
      <c r="AE284" s="100" t="s">
        <v>842</v>
      </c>
      <c r="AF284" s="100" t="s">
        <v>926</v>
      </c>
      <c r="AG284" s="100" t="s">
        <v>2072</v>
      </c>
      <c r="AH284" s="100" t="s">
        <v>1167</v>
      </c>
      <c r="AI284" s="100" t="s">
        <v>2073</v>
      </c>
      <c r="AJ284" s="100" t="s">
        <v>2074</v>
      </c>
      <c r="AK284" s="558" t="s">
        <v>2075</v>
      </c>
      <c r="AL284" s="558" t="s">
        <v>2076</v>
      </c>
    </row>
    <row r="285" spans="7:38" ht="13.5" customHeight="1" thickBot="1">
      <c r="G285" s="346" t="str">
        <f t="shared" si="33"/>
        <v/>
      </c>
      <c r="H285" s="347" t="str">
        <f t="shared" si="34"/>
        <v/>
      </c>
      <c r="T285" s="502" t="str">
        <f t="shared" si="35"/>
        <v/>
      </c>
      <c r="U285" s="502" t="str">
        <f t="shared" si="36"/>
        <v/>
      </c>
      <c r="V285" s="502" t="str">
        <f t="shared" si="37"/>
        <v/>
      </c>
      <c r="W285" s="502" t="str">
        <f t="shared" si="38"/>
        <v/>
      </c>
      <c r="X285" s="502"/>
      <c r="Y285" s="502" t="str">
        <f t="shared" si="39"/>
        <v/>
      </c>
      <c r="AA285" s="591"/>
      <c r="AB285" s="557"/>
      <c r="AC285" s="559"/>
      <c r="AD285" s="100"/>
      <c r="AE285" s="100"/>
      <c r="AF285" s="100"/>
      <c r="AG285" s="100"/>
      <c r="AH285" s="100"/>
      <c r="AI285" s="100"/>
      <c r="AJ285" s="100"/>
      <c r="AK285" s="559"/>
      <c r="AL285" s="559"/>
    </row>
    <row r="286" spans="7:38" ht="13.5" customHeight="1" thickBot="1">
      <c r="G286" s="346" t="str">
        <f t="shared" si="33"/>
        <v/>
      </c>
      <c r="H286" s="347" t="str">
        <f t="shared" si="34"/>
        <v/>
      </c>
      <c r="T286" s="502" t="str">
        <f t="shared" si="35"/>
        <v>INT CF</v>
      </c>
      <c r="U286" s="502" t="str">
        <f t="shared" si="36"/>
        <v>Chelmsford City</v>
      </c>
      <c r="V286" s="502" t="str">
        <f t="shared" si="37"/>
        <v>Heybridge Swifts</v>
      </c>
      <c r="W286" s="502" t="str">
        <f t="shared" si="38"/>
        <v>1356812.htm</v>
      </c>
      <c r="X286" s="502"/>
      <c r="Y286" s="502" t="str">
        <f t="shared" si="39"/>
        <v>http://www.nowgoal.com/1x2/1356812.htm</v>
      </c>
      <c r="AA286" s="568" t="s">
        <v>739</v>
      </c>
      <c r="AB286" s="556"/>
      <c r="AC286" s="558" t="s">
        <v>2077</v>
      </c>
      <c r="AD286" s="100" t="s">
        <v>2078</v>
      </c>
      <c r="AE286" s="100" t="s">
        <v>714</v>
      </c>
      <c r="AF286" s="100" t="s">
        <v>1540</v>
      </c>
      <c r="AG286" s="100" t="s">
        <v>2079</v>
      </c>
      <c r="AH286" s="100" t="s">
        <v>1714</v>
      </c>
      <c r="AI286" s="100" t="s">
        <v>1158</v>
      </c>
      <c r="AJ286" s="100" t="s">
        <v>949</v>
      </c>
      <c r="AK286" s="558" t="s">
        <v>2080</v>
      </c>
      <c r="AL286" s="558" t="s">
        <v>724</v>
      </c>
    </row>
    <row r="287" spans="7:38" ht="13.5" customHeight="1" thickBot="1">
      <c r="G287" s="346" t="str">
        <f t="shared" si="33"/>
        <v/>
      </c>
      <c r="H287" s="347" t="str">
        <f t="shared" si="34"/>
        <v/>
      </c>
      <c r="T287" s="502" t="str">
        <f t="shared" si="35"/>
        <v/>
      </c>
      <c r="U287" s="502" t="str">
        <f t="shared" si="36"/>
        <v/>
      </c>
      <c r="V287" s="502" t="str">
        <f t="shared" si="37"/>
        <v/>
      </c>
      <c r="W287" s="502" t="str">
        <f t="shared" si="38"/>
        <v/>
      </c>
      <c r="X287" s="502"/>
      <c r="Y287" s="502" t="str">
        <f t="shared" si="39"/>
        <v/>
      </c>
      <c r="AA287" s="569"/>
      <c r="AB287" s="557"/>
      <c r="AC287" s="559"/>
      <c r="AD287" s="100"/>
      <c r="AE287" s="100"/>
      <c r="AF287" s="100"/>
      <c r="AG287" s="100"/>
      <c r="AH287" s="100"/>
      <c r="AI287" s="100"/>
      <c r="AJ287" s="100"/>
      <c r="AK287" s="559"/>
      <c r="AL287" s="559"/>
    </row>
    <row r="288" spans="7:38" ht="13.5" customHeight="1" thickBot="1">
      <c r="G288" s="346" t="str">
        <f t="shared" si="33"/>
        <v/>
      </c>
      <c r="H288" s="347" t="str">
        <f t="shared" si="34"/>
        <v/>
      </c>
      <c r="T288" s="502" t="str">
        <f t="shared" si="35"/>
        <v>INT CF</v>
      </c>
      <c r="U288" s="502" t="str">
        <f t="shared" si="36"/>
        <v>Gloucester City</v>
      </c>
      <c r="V288" s="502" t="str">
        <f t="shared" si="37"/>
        <v>Shortwood United</v>
      </c>
      <c r="W288" s="502" t="str">
        <f t="shared" si="38"/>
        <v>1356813.htm</v>
      </c>
      <c r="X288" s="502"/>
      <c r="Y288" s="502" t="str">
        <f t="shared" si="39"/>
        <v>http://www.nowgoal.com/1x2/1356813.htm</v>
      </c>
      <c r="AA288" s="568" t="s">
        <v>739</v>
      </c>
      <c r="AB288" s="556"/>
      <c r="AC288" s="558" t="s">
        <v>2081</v>
      </c>
      <c r="AD288" s="100" t="s">
        <v>738</v>
      </c>
      <c r="AE288" s="100" t="s">
        <v>1679</v>
      </c>
      <c r="AF288" s="100" t="s">
        <v>1679</v>
      </c>
      <c r="AG288" s="100" t="s">
        <v>1964</v>
      </c>
      <c r="AH288" s="100" t="s">
        <v>1965</v>
      </c>
      <c r="AI288" s="100" t="s">
        <v>1965</v>
      </c>
      <c r="AJ288" s="100" t="s">
        <v>1966</v>
      </c>
      <c r="AK288" s="558" t="s">
        <v>2082</v>
      </c>
      <c r="AL288" s="558" t="s">
        <v>724</v>
      </c>
    </row>
    <row r="289" spans="7:38" ht="13.5" customHeight="1" thickBot="1">
      <c r="G289" s="346" t="str">
        <f t="shared" si="33"/>
        <v/>
      </c>
      <c r="H289" s="347" t="str">
        <f t="shared" si="34"/>
        <v/>
      </c>
      <c r="T289" s="502" t="str">
        <f t="shared" si="35"/>
        <v/>
      </c>
      <c r="U289" s="502" t="str">
        <f t="shared" si="36"/>
        <v/>
      </c>
      <c r="V289" s="502" t="str">
        <f t="shared" si="37"/>
        <v/>
      </c>
      <c r="W289" s="502" t="str">
        <f t="shared" si="38"/>
        <v/>
      </c>
      <c r="X289" s="502"/>
      <c r="Y289" s="502" t="str">
        <f t="shared" si="39"/>
        <v/>
      </c>
      <c r="AA289" s="569"/>
      <c r="AB289" s="557"/>
      <c r="AC289" s="559"/>
      <c r="AD289" s="100"/>
      <c r="AE289" s="100"/>
      <c r="AF289" s="100"/>
      <c r="AG289" s="100"/>
      <c r="AH289" s="100"/>
      <c r="AI289" s="100"/>
      <c r="AJ289" s="100"/>
      <c r="AK289" s="559"/>
      <c r="AL289" s="559"/>
    </row>
    <row r="290" spans="7:38" ht="13.5" customHeight="1" thickBot="1">
      <c r="G290" s="346" t="str">
        <f t="shared" si="33"/>
        <v/>
      </c>
      <c r="H290" s="347" t="str">
        <f t="shared" si="34"/>
        <v/>
      </c>
      <c r="T290" s="502" t="str">
        <f t="shared" si="35"/>
        <v>BEL U21</v>
      </c>
      <c r="U290" s="502" t="str">
        <f t="shared" si="36"/>
        <v>Standard Liege U21</v>
      </c>
      <c r="V290" s="502" t="str">
        <f t="shared" si="37"/>
        <v>Kortrijk U21</v>
      </c>
      <c r="W290" s="502" t="str">
        <f t="shared" si="38"/>
        <v>1346092.htm</v>
      </c>
      <c r="X290" s="502"/>
      <c r="Y290" s="502" t="str">
        <f t="shared" si="39"/>
        <v>http://www.nowgoal.com/1x2/1346092.htm</v>
      </c>
      <c r="AA290" s="822" t="s">
        <v>2083</v>
      </c>
      <c r="AB290" s="556"/>
      <c r="AC290" s="558" t="s">
        <v>2084</v>
      </c>
      <c r="AD290" s="100" t="s">
        <v>715</v>
      </c>
      <c r="AE290" s="100" t="s">
        <v>1548</v>
      </c>
      <c r="AF290" s="100" t="s">
        <v>2085</v>
      </c>
      <c r="AG290" s="100" t="s">
        <v>2086</v>
      </c>
      <c r="AH290" s="100" t="s">
        <v>1163</v>
      </c>
      <c r="AI290" s="100" t="s">
        <v>2087</v>
      </c>
      <c r="AJ290" s="100" t="s">
        <v>1179</v>
      </c>
      <c r="AK290" s="558" t="s">
        <v>2088</v>
      </c>
      <c r="AL290" s="558" t="s">
        <v>867</v>
      </c>
    </row>
    <row r="291" spans="7:38" ht="13.5" customHeight="1" thickBot="1">
      <c r="G291" s="346" t="str">
        <f t="shared" si="33"/>
        <v/>
      </c>
      <c r="H291" s="347" t="str">
        <f t="shared" si="34"/>
        <v/>
      </c>
      <c r="T291" s="502" t="str">
        <f t="shared" si="35"/>
        <v/>
      </c>
      <c r="U291" s="502" t="str">
        <f t="shared" si="36"/>
        <v/>
      </c>
      <c r="V291" s="502" t="str">
        <f t="shared" si="37"/>
        <v/>
      </c>
      <c r="W291" s="502" t="str">
        <f t="shared" si="38"/>
        <v/>
      </c>
      <c r="X291" s="502"/>
      <c r="Y291" s="502" t="str">
        <f t="shared" si="39"/>
        <v/>
      </c>
      <c r="AA291" s="823"/>
      <c r="AB291" s="557"/>
      <c r="AC291" s="559"/>
      <c r="AD291" s="100"/>
      <c r="AE291" s="100"/>
      <c r="AF291" s="100"/>
      <c r="AG291" s="100"/>
      <c r="AH291" s="100"/>
      <c r="AI291" s="100"/>
      <c r="AJ291" s="100"/>
      <c r="AK291" s="559"/>
      <c r="AL291" s="559"/>
    </row>
    <row r="292" spans="7:38" ht="13.5" customHeight="1" thickBot="1">
      <c r="G292" s="346" t="str">
        <f t="shared" si="33"/>
        <v/>
      </c>
      <c r="H292" s="347" t="str">
        <f t="shared" si="34"/>
        <v/>
      </c>
      <c r="T292" s="502" t="str">
        <f t="shared" si="35"/>
        <v>BEL U21</v>
      </c>
      <c r="U292" s="502" t="str">
        <f t="shared" si="36"/>
        <v>KAA GentU21</v>
      </c>
      <c r="V292" s="502" t="str">
        <f t="shared" si="37"/>
        <v>Racing Genk U21</v>
      </c>
      <c r="W292" s="502" t="str">
        <f t="shared" si="38"/>
        <v>1346093.htm</v>
      </c>
      <c r="X292" s="502"/>
      <c r="Y292" s="502" t="str">
        <f t="shared" si="39"/>
        <v>http://www.nowgoal.com/1x2/1346093.htm</v>
      </c>
      <c r="AA292" s="822" t="s">
        <v>2083</v>
      </c>
      <c r="AB292" s="556"/>
      <c r="AC292" s="558" t="s">
        <v>2089</v>
      </c>
      <c r="AD292" s="100" t="s">
        <v>753</v>
      </c>
      <c r="AE292" s="100" t="s">
        <v>725</v>
      </c>
      <c r="AF292" s="100" t="s">
        <v>801</v>
      </c>
      <c r="AG292" s="100" t="s">
        <v>2090</v>
      </c>
      <c r="AH292" s="100" t="s">
        <v>2091</v>
      </c>
      <c r="AI292" s="100" t="s">
        <v>1088</v>
      </c>
      <c r="AJ292" s="100" t="s">
        <v>2092</v>
      </c>
      <c r="AK292" s="558" t="s">
        <v>2093</v>
      </c>
      <c r="AL292" s="558" t="s">
        <v>724</v>
      </c>
    </row>
    <row r="293" spans="7:38" ht="13.5" customHeight="1" thickBot="1">
      <c r="G293" s="346" t="str">
        <f t="shared" si="33"/>
        <v/>
      </c>
      <c r="H293" s="347" t="str">
        <f t="shared" si="34"/>
        <v/>
      </c>
      <c r="T293" s="502" t="str">
        <f t="shared" si="35"/>
        <v/>
      </c>
      <c r="U293" s="502" t="str">
        <f t="shared" si="36"/>
        <v/>
      </c>
      <c r="V293" s="502" t="str">
        <f t="shared" si="37"/>
        <v/>
      </c>
      <c r="W293" s="502" t="str">
        <f t="shared" si="38"/>
        <v/>
      </c>
      <c r="X293" s="502"/>
      <c r="Y293" s="502" t="str">
        <f t="shared" si="39"/>
        <v/>
      </c>
      <c r="AA293" s="823"/>
      <c r="AB293" s="557"/>
      <c r="AC293" s="559"/>
      <c r="AD293" s="100"/>
      <c r="AE293" s="100"/>
      <c r="AF293" s="100"/>
      <c r="AG293" s="100"/>
      <c r="AH293" s="100"/>
      <c r="AI293" s="100"/>
      <c r="AJ293" s="100"/>
      <c r="AK293" s="559"/>
      <c r="AL293" s="559"/>
    </row>
    <row r="294" spans="7:38" ht="13.5" customHeight="1" thickBot="1">
      <c r="G294" s="346" t="str">
        <f t="shared" si="33"/>
        <v/>
      </c>
      <c r="H294" s="347" t="str">
        <f t="shared" si="34"/>
        <v/>
      </c>
      <c r="T294" s="502" t="str">
        <f t="shared" si="35"/>
        <v>BEL U21</v>
      </c>
      <c r="U294" s="502" t="str">
        <f t="shared" si="36"/>
        <v>Lokeren U21</v>
      </c>
      <c r="V294" s="502" t="str">
        <f t="shared" si="37"/>
        <v>Club Brugge U21</v>
      </c>
      <c r="W294" s="502" t="str">
        <f t="shared" si="38"/>
        <v>1346094.htm</v>
      </c>
      <c r="X294" s="502"/>
      <c r="Y294" s="502" t="str">
        <f t="shared" si="39"/>
        <v>http://www.nowgoal.com/1x2/1346094.htm</v>
      </c>
      <c r="AA294" s="822" t="s">
        <v>2083</v>
      </c>
      <c r="AB294" s="556"/>
      <c r="AC294" s="558" t="s">
        <v>2094</v>
      </c>
      <c r="AD294" s="100" t="s">
        <v>1767</v>
      </c>
      <c r="AE294" s="100" t="s">
        <v>812</v>
      </c>
      <c r="AF294" s="100" t="s">
        <v>1767</v>
      </c>
      <c r="AG294" s="100" t="s">
        <v>2095</v>
      </c>
      <c r="AH294" s="100" t="s">
        <v>1186</v>
      </c>
      <c r="AI294" s="100" t="s">
        <v>2096</v>
      </c>
      <c r="AJ294" s="100" t="s">
        <v>928</v>
      </c>
      <c r="AK294" s="558" t="s">
        <v>2097</v>
      </c>
      <c r="AL294" s="558" t="s">
        <v>860</v>
      </c>
    </row>
    <row r="295" spans="7:38" ht="13.5" customHeight="1" thickBot="1">
      <c r="G295" s="346" t="str">
        <f t="shared" si="33"/>
        <v/>
      </c>
      <c r="H295" s="347" t="str">
        <f t="shared" si="34"/>
        <v/>
      </c>
      <c r="T295" s="502" t="str">
        <f t="shared" si="35"/>
        <v/>
      </c>
      <c r="U295" s="502" t="str">
        <f t="shared" si="36"/>
        <v/>
      </c>
      <c r="V295" s="502" t="str">
        <f t="shared" si="37"/>
        <v/>
      </c>
      <c r="W295" s="502" t="str">
        <f t="shared" si="38"/>
        <v/>
      </c>
      <c r="X295" s="502"/>
      <c r="Y295" s="502" t="str">
        <f t="shared" si="39"/>
        <v/>
      </c>
      <c r="AA295" s="823"/>
      <c r="AB295" s="557"/>
      <c r="AC295" s="559"/>
      <c r="AD295" s="102" t="s">
        <v>802</v>
      </c>
      <c r="AE295" s="101" t="s">
        <v>1029</v>
      </c>
      <c r="AF295" s="101" t="s">
        <v>1767</v>
      </c>
      <c r="AG295" s="100" t="s">
        <v>2098</v>
      </c>
      <c r="AH295" s="100" t="s">
        <v>2099</v>
      </c>
      <c r="AI295" s="100" t="s">
        <v>2100</v>
      </c>
      <c r="AJ295" s="100" t="s">
        <v>2101</v>
      </c>
      <c r="AK295" s="559"/>
      <c r="AL295" s="559"/>
    </row>
    <row r="296" spans="7:38" ht="13.5" customHeight="1" thickBot="1">
      <c r="G296" s="346" t="str">
        <f t="shared" si="33"/>
        <v/>
      </c>
      <c r="H296" s="347" t="str">
        <f t="shared" si="34"/>
        <v/>
      </c>
      <c r="T296" s="502" t="str">
        <f t="shared" si="35"/>
        <v>BEL U21</v>
      </c>
      <c r="U296" s="502" t="str">
        <f t="shared" si="36"/>
        <v>Anderlecht U21</v>
      </c>
      <c r="V296" s="502" t="str">
        <f t="shared" si="37"/>
        <v>St.-Truidense U21</v>
      </c>
      <c r="W296" s="502" t="str">
        <f t="shared" si="38"/>
        <v>1346095.htm</v>
      </c>
      <c r="X296" s="502"/>
      <c r="Y296" s="502" t="str">
        <f t="shared" si="39"/>
        <v>http://www.nowgoal.com/1x2/1346095.htm</v>
      </c>
      <c r="AA296" s="822" t="s">
        <v>2083</v>
      </c>
      <c r="AB296" s="556"/>
      <c r="AC296" s="558" t="s">
        <v>2102</v>
      </c>
      <c r="AD296" s="100" t="s">
        <v>738</v>
      </c>
      <c r="AE296" s="100" t="s">
        <v>1540</v>
      </c>
      <c r="AF296" s="100" t="s">
        <v>725</v>
      </c>
      <c r="AG296" s="100" t="s">
        <v>1959</v>
      </c>
      <c r="AH296" s="100" t="s">
        <v>1960</v>
      </c>
      <c r="AI296" s="100" t="s">
        <v>1119</v>
      </c>
      <c r="AJ296" s="100" t="s">
        <v>1961</v>
      </c>
      <c r="AK296" s="558" t="s">
        <v>2103</v>
      </c>
      <c r="AL296" s="558" t="s">
        <v>708</v>
      </c>
    </row>
    <row r="297" spans="7:38" ht="13.5" customHeight="1" thickBot="1">
      <c r="G297" s="346" t="str">
        <f t="shared" si="33"/>
        <v/>
      </c>
      <c r="H297" s="347" t="str">
        <f t="shared" si="34"/>
        <v/>
      </c>
      <c r="T297" s="502" t="str">
        <f t="shared" si="35"/>
        <v/>
      </c>
      <c r="U297" s="502" t="str">
        <f t="shared" si="36"/>
        <v/>
      </c>
      <c r="V297" s="502" t="str">
        <f t="shared" si="37"/>
        <v/>
      </c>
      <c r="W297" s="502" t="str">
        <f t="shared" si="38"/>
        <v/>
      </c>
      <c r="X297" s="502"/>
      <c r="Y297" s="502" t="str">
        <f t="shared" si="39"/>
        <v/>
      </c>
      <c r="AA297" s="823"/>
      <c r="AB297" s="557"/>
      <c r="AC297" s="559"/>
      <c r="AD297" s="100"/>
      <c r="AE297" s="100"/>
      <c r="AF297" s="100"/>
      <c r="AG297" s="100"/>
      <c r="AH297" s="100"/>
      <c r="AI297" s="100"/>
      <c r="AJ297" s="100"/>
      <c r="AK297" s="559"/>
      <c r="AL297" s="559"/>
    </row>
    <row r="298" spans="7:38" ht="13.5" customHeight="1" thickBot="1">
      <c r="G298" s="346" t="str">
        <f t="shared" si="33"/>
        <v/>
      </c>
      <c r="H298" s="347" t="str">
        <f t="shared" si="34"/>
        <v/>
      </c>
      <c r="T298" s="502" t="str">
        <f t="shared" si="35"/>
        <v>BEL U21</v>
      </c>
      <c r="U298" s="502" t="str">
        <f t="shared" si="36"/>
        <v>KV Mechelen U21</v>
      </c>
      <c r="V298" s="502" t="str">
        <f t="shared" si="37"/>
        <v>Excelsior Mouscron U21</v>
      </c>
      <c r="W298" s="502" t="str">
        <f t="shared" si="38"/>
        <v>1346148.htm</v>
      </c>
      <c r="X298" s="502"/>
      <c r="Y298" s="502" t="str">
        <f t="shared" si="39"/>
        <v>http://www.nowgoal.com/1x2/1346148.htm</v>
      </c>
      <c r="AA298" s="822" t="s">
        <v>2083</v>
      </c>
      <c r="AB298" s="556"/>
      <c r="AC298" s="558" t="s">
        <v>2104</v>
      </c>
      <c r="AD298" s="100" t="s">
        <v>768</v>
      </c>
      <c r="AE298" s="100" t="s">
        <v>779</v>
      </c>
      <c r="AF298" s="100" t="s">
        <v>819</v>
      </c>
      <c r="AG298" s="100" t="s">
        <v>2105</v>
      </c>
      <c r="AH298" s="100" t="s">
        <v>2106</v>
      </c>
      <c r="AI298" s="100" t="s">
        <v>2107</v>
      </c>
      <c r="AJ298" s="100" t="s">
        <v>2108</v>
      </c>
      <c r="AK298" s="558" t="s">
        <v>2109</v>
      </c>
      <c r="AL298" s="558" t="s">
        <v>1698</v>
      </c>
    </row>
    <row r="299" spans="7:38" ht="13.5" customHeight="1" thickBot="1">
      <c r="G299" s="346" t="str">
        <f t="shared" si="33"/>
        <v/>
      </c>
      <c r="H299" s="347" t="str">
        <f t="shared" si="34"/>
        <v/>
      </c>
      <c r="T299" s="502" t="str">
        <f t="shared" si="35"/>
        <v/>
      </c>
      <c r="U299" s="502" t="str">
        <f t="shared" si="36"/>
        <v/>
      </c>
      <c r="V299" s="502" t="str">
        <f t="shared" si="37"/>
        <v/>
      </c>
      <c r="W299" s="502" t="str">
        <f t="shared" si="38"/>
        <v/>
      </c>
      <c r="X299" s="502"/>
      <c r="Y299" s="502" t="str">
        <f t="shared" si="39"/>
        <v/>
      </c>
      <c r="AA299" s="823"/>
      <c r="AB299" s="557"/>
      <c r="AC299" s="559"/>
      <c r="AD299" s="100"/>
      <c r="AE299" s="100"/>
      <c r="AF299" s="100"/>
      <c r="AG299" s="100"/>
      <c r="AH299" s="100"/>
      <c r="AI299" s="100"/>
      <c r="AJ299" s="100"/>
      <c r="AK299" s="559"/>
      <c r="AL299" s="559"/>
    </row>
    <row r="300" spans="7:38" ht="13.5" customHeight="1" thickBot="1">
      <c r="G300" s="346" t="str">
        <f t="shared" si="33"/>
        <v/>
      </c>
      <c r="H300" s="347" t="str">
        <f t="shared" si="34"/>
        <v/>
      </c>
      <c r="T300" s="502" t="str">
        <f t="shared" si="35"/>
        <v>BEL U21</v>
      </c>
      <c r="U300" s="502" t="str">
        <f t="shared" si="36"/>
        <v>Zulte-Waregem U21</v>
      </c>
      <c r="V300" s="502" t="str">
        <f t="shared" si="37"/>
        <v>KV Oostende U21</v>
      </c>
      <c r="W300" s="502" t="str">
        <f t="shared" si="38"/>
        <v>1346149.htm</v>
      </c>
      <c r="X300" s="502"/>
      <c r="Y300" s="502" t="str">
        <f t="shared" si="39"/>
        <v>http://www.nowgoal.com/1x2/1346149.htm</v>
      </c>
      <c r="AA300" s="822" t="s">
        <v>2083</v>
      </c>
      <c r="AB300" s="556"/>
      <c r="AC300" s="558" t="s">
        <v>2110</v>
      </c>
      <c r="AD300" s="100" t="s">
        <v>865</v>
      </c>
      <c r="AE300" s="100" t="s">
        <v>725</v>
      </c>
      <c r="AF300" s="100" t="s">
        <v>889</v>
      </c>
      <c r="AG300" s="100" t="s">
        <v>2111</v>
      </c>
      <c r="AH300" s="100" t="s">
        <v>2112</v>
      </c>
      <c r="AI300" s="100" t="s">
        <v>2113</v>
      </c>
      <c r="AJ300" s="100" t="s">
        <v>1181</v>
      </c>
      <c r="AK300" s="558" t="s">
        <v>2114</v>
      </c>
      <c r="AL300" s="558" t="s">
        <v>724</v>
      </c>
    </row>
    <row r="301" spans="7:38" ht="13.5" customHeight="1" thickBot="1">
      <c r="G301" s="346" t="str">
        <f t="shared" si="33"/>
        <v/>
      </c>
      <c r="H301" s="347" t="str">
        <f t="shared" si="34"/>
        <v/>
      </c>
      <c r="T301" s="502" t="str">
        <f t="shared" si="35"/>
        <v/>
      </c>
      <c r="U301" s="502" t="str">
        <f t="shared" si="36"/>
        <v/>
      </c>
      <c r="V301" s="502" t="str">
        <f t="shared" si="37"/>
        <v/>
      </c>
      <c r="W301" s="502" t="str">
        <f t="shared" si="38"/>
        <v/>
      </c>
      <c r="X301" s="502"/>
      <c r="Y301" s="502" t="str">
        <f t="shared" si="39"/>
        <v/>
      </c>
      <c r="AA301" s="823"/>
      <c r="AB301" s="557"/>
      <c r="AC301" s="559"/>
      <c r="AD301" s="100"/>
      <c r="AE301" s="100"/>
      <c r="AF301" s="100"/>
      <c r="AG301" s="100"/>
      <c r="AH301" s="100"/>
      <c r="AI301" s="100"/>
      <c r="AJ301" s="100"/>
      <c r="AK301" s="559"/>
      <c r="AL301" s="559"/>
    </row>
    <row r="302" spans="7:38" ht="13.5" customHeight="1" thickBot="1">
      <c r="G302" s="346" t="str">
        <f t="shared" si="33"/>
        <v/>
      </c>
      <c r="H302" s="347" t="str">
        <f t="shared" si="34"/>
        <v/>
      </c>
      <c r="T302" s="502" t="str">
        <f t="shared" si="35"/>
        <v>BEL U21</v>
      </c>
      <c r="U302" s="502" t="str">
        <f t="shared" si="36"/>
        <v>RS Waasland Beveren U21</v>
      </c>
      <c r="V302" s="502" t="str">
        <f t="shared" si="37"/>
        <v>Royal Charleroi U21</v>
      </c>
      <c r="W302" s="502" t="str">
        <f t="shared" si="38"/>
        <v>1346150.htm</v>
      </c>
      <c r="X302" s="502"/>
      <c r="Y302" s="502" t="str">
        <f t="shared" si="39"/>
        <v>http://www.nowgoal.com/1x2/1346150.htm</v>
      </c>
      <c r="AA302" s="822" t="s">
        <v>2083</v>
      </c>
      <c r="AB302" s="556"/>
      <c r="AC302" s="558" t="s">
        <v>2115</v>
      </c>
      <c r="AD302" s="100" t="s">
        <v>886</v>
      </c>
      <c r="AE302" s="100" t="s">
        <v>725</v>
      </c>
      <c r="AF302" s="100" t="s">
        <v>886</v>
      </c>
      <c r="AG302" s="100" t="s">
        <v>2116</v>
      </c>
      <c r="AH302" s="100" t="s">
        <v>2117</v>
      </c>
      <c r="AI302" s="100" t="s">
        <v>2116</v>
      </c>
      <c r="AJ302" s="100" t="s">
        <v>1083</v>
      </c>
      <c r="AK302" s="558" t="s">
        <v>2118</v>
      </c>
      <c r="AL302" s="558" t="s">
        <v>708</v>
      </c>
    </row>
    <row r="303" spans="7:38" ht="13.5" customHeight="1" thickBot="1">
      <c r="G303" s="346" t="str">
        <f t="shared" si="33"/>
        <v/>
      </c>
      <c r="H303" s="347" t="str">
        <f t="shared" si="34"/>
        <v/>
      </c>
      <c r="T303" s="502" t="str">
        <f t="shared" si="35"/>
        <v/>
      </c>
      <c r="U303" s="502" t="str">
        <f t="shared" si="36"/>
        <v/>
      </c>
      <c r="V303" s="502" t="str">
        <f t="shared" si="37"/>
        <v/>
      </c>
      <c r="W303" s="502" t="str">
        <f t="shared" si="38"/>
        <v/>
      </c>
      <c r="X303" s="502"/>
      <c r="Y303" s="502" t="str">
        <f t="shared" si="39"/>
        <v/>
      </c>
      <c r="AA303" s="823"/>
      <c r="AB303" s="557"/>
      <c r="AC303" s="559"/>
      <c r="AD303" s="100"/>
      <c r="AE303" s="100"/>
      <c r="AF303" s="100"/>
      <c r="AG303" s="100"/>
      <c r="AH303" s="100"/>
      <c r="AI303" s="100"/>
      <c r="AJ303" s="100"/>
      <c r="AK303" s="559"/>
      <c r="AL303" s="559"/>
    </row>
    <row r="304" spans="7:38" ht="13.5" customHeight="1" thickBot="1">
      <c r="G304" s="346" t="str">
        <f t="shared" si="33"/>
        <v/>
      </c>
      <c r="H304" s="347" t="str">
        <f t="shared" si="34"/>
        <v/>
      </c>
      <c r="T304" s="502" t="str">
        <f t="shared" si="35"/>
        <v>BEL U21</v>
      </c>
      <c r="U304" s="502" t="str">
        <f t="shared" si="36"/>
        <v>AS Eupen U21</v>
      </c>
      <c r="V304" s="502" t="str">
        <f t="shared" si="37"/>
        <v>Westerlo U21</v>
      </c>
      <c r="W304" s="502" t="str">
        <f t="shared" si="38"/>
        <v>1346151.htm</v>
      </c>
      <c r="X304" s="502"/>
      <c r="Y304" s="502" t="str">
        <f t="shared" si="39"/>
        <v>http://www.nowgoal.com/1x2/1346151.htm</v>
      </c>
      <c r="AA304" s="822" t="s">
        <v>2083</v>
      </c>
      <c r="AB304" s="556"/>
      <c r="AC304" s="558" t="s">
        <v>2119</v>
      </c>
      <c r="AD304" s="100" t="s">
        <v>886</v>
      </c>
      <c r="AE304" s="100" t="s">
        <v>725</v>
      </c>
      <c r="AF304" s="100" t="s">
        <v>886</v>
      </c>
      <c r="AG304" s="100" t="s">
        <v>2116</v>
      </c>
      <c r="AH304" s="100" t="s">
        <v>2117</v>
      </c>
      <c r="AI304" s="100" t="s">
        <v>2116</v>
      </c>
      <c r="AJ304" s="100" t="s">
        <v>1083</v>
      </c>
      <c r="AK304" s="558" t="s">
        <v>2120</v>
      </c>
      <c r="AL304" s="558" t="s">
        <v>708</v>
      </c>
    </row>
    <row r="305" spans="7:38" ht="13.5" customHeight="1" thickBot="1">
      <c r="G305" s="346" t="str">
        <f t="shared" si="33"/>
        <v/>
      </c>
      <c r="H305" s="347" t="str">
        <f t="shared" si="34"/>
        <v/>
      </c>
      <c r="T305" s="502" t="str">
        <f t="shared" si="35"/>
        <v/>
      </c>
      <c r="U305" s="502" t="str">
        <f t="shared" si="36"/>
        <v/>
      </c>
      <c r="V305" s="502" t="str">
        <f t="shared" si="37"/>
        <v/>
      </c>
      <c r="W305" s="502" t="str">
        <f t="shared" si="38"/>
        <v/>
      </c>
      <c r="X305" s="502"/>
      <c r="Y305" s="502" t="str">
        <f t="shared" si="39"/>
        <v/>
      </c>
      <c r="AA305" s="823"/>
      <c r="AB305" s="557"/>
      <c r="AC305" s="559"/>
      <c r="AD305" s="100"/>
      <c r="AE305" s="100"/>
      <c r="AF305" s="100"/>
      <c r="AG305" s="100"/>
      <c r="AH305" s="100"/>
      <c r="AI305" s="100"/>
      <c r="AJ305" s="100"/>
      <c r="AK305" s="559"/>
      <c r="AL305" s="559"/>
    </row>
    <row r="306" spans="7:38" ht="13.5" customHeight="1" thickBot="1">
      <c r="G306" s="346" t="str">
        <f t="shared" si="33"/>
        <v/>
      </c>
      <c r="H306" s="347" t="str">
        <f t="shared" si="34"/>
        <v/>
      </c>
      <c r="T306" s="502" t="str">
        <f t="shared" si="35"/>
        <v>SCO DU20</v>
      </c>
      <c r="U306" s="502" t="str">
        <f t="shared" si="36"/>
        <v>Livingston U20</v>
      </c>
      <c r="V306" s="502" t="str">
        <f t="shared" si="37"/>
        <v>Berwick Rangers U20</v>
      </c>
      <c r="W306" s="502" t="str">
        <f t="shared" si="38"/>
        <v>1356814.htm</v>
      </c>
      <c r="X306" s="502"/>
      <c r="Y306" s="502" t="str">
        <f t="shared" si="39"/>
        <v>http://www.nowgoal.com/1x2/1356814.htm</v>
      </c>
      <c r="AA306" s="824" t="s">
        <v>2121</v>
      </c>
      <c r="AB306" s="556"/>
      <c r="AC306" s="558" t="s">
        <v>2122</v>
      </c>
      <c r="AD306" s="100" t="s">
        <v>2123</v>
      </c>
      <c r="AE306" s="100" t="s">
        <v>2124</v>
      </c>
      <c r="AF306" s="100" t="s">
        <v>976</v>
      </c>
      <c r="AG306" s="100" t="s">
        <v>2125</v>
      </c>
      <c r="AH306" s="100" t="s">
        <v>2126</v>
      </c>
      <c r="AI306" s="100" t="s">
        <v>2127</v>
      </c>
      <c r="AJ306" s="100" t="s">
        <v>883</v>
      </c>
      <c r="AK306" s="558" t="s">
        <v>2128</v>
      </c>
      <c r="AL306" s="558" t="s">
        <v>1838</v>
      </c>
    </row>
    <row r="307" spans="7:38" ht="13.5" customHeight="1" thickBot="1">
      <c r="G307" s="346" t="str">
        <f t="shared" si="33"/>
        <v/>
      </c>
      <c r="H307" s="347" t="str">
        <f t="shared" si="34"/>
        <v/>
      </c>
      <c r="T307" s="502" t="str">
        <f t="shared" si="35"/>
        <v/>
      </c>
      <c r="U307" s="502" t="str">
        <f t="shared" si="36"/>
        <v/>
      </c>
      <c r="V307" s="502" t="str">
        <f t="shared" si="37"/>
        <v/>
      </c>
      <c r="W307" s="502" t="str">
        <f t="shared" si="38"/>
        <v/>
      </c>
      <c r="X307" s="502"/>
      <c r="Y307" s="502" t="str">
        <f t="shared" si="39"/>
        <v/>
      </c>
      <c r="AA307" s="825"/>
      <c r="AB307" s="557"/>
      <c r="AC307" s="559"/>
      <c r="AD307" s="100"/>
      <c r="AE307" s="100"/>
      <c r="AF307" s="100"/>
      <c r="AG307" s="100"/>
      <c r="AH307" s="100"/>
      <c r="AI307" s="100"/>
      <c r="AJ307" s="100"/>
      <c r="AK307" s="559"/>
      <c r="AL307" s="559"/>
    </row>
    <row r="308" spans="7:38" ht="13.5" customHeight="1" thickBot="1">
      <c r="G308" s="346" t="str">
        <f t="shared" si="33"/>
        <v/>
      </c>
      <c r="H308" s="347" t="str">
        <f t="shared" si="34"/>
        <v/>
      </c>
      <c r="T308" s="502" t="str">
        <f t="shared" si="35"/>
        <v>SCO DU20</v>
      </c>
      <c r="U308" s="502" t="str">
        <f t="shared" si="36"/>
        <v>Queen's Park U20</v>
      </c>
      <c r="V308" s="502" t="str">
        <f t="shared" si="37"/>
        <v>Clyde U20</v>
      </c>
      <c r="W308" s="502" t="str">
        <f t="shared" si="38"/>
        <v>1356816.htm</v>
      </c>
      <c r="X308" s="502"/>
      <c r="Y308" s="502" t="str">
        <f t="shared" si="39"/>
        <v>http://www.nowgoal.com/1x2/1356816.htm</v>
      </c>
      <c r="AA308" s="824" t="s">
        <v>2121</v>
      </c>
      <c r="AB308" s="556"/>
      <c r="AC308" s="558" t="s">
        <v>2129</v>
      </c>
      <c r="AD308" s="100" t="s">
        <v>973</v>
      </c>
      <c r="AE308" s="100" t="s">
        <v>1146</v>
      </c>
      <c r="AF308" s="100" t="s">
        <v>721</v>
      </c>
      <c r="AG308" s="100" t="s">
        <v>2130</v>
      </c>
      <c r="AH308" s="100" t="s">
        <v>2131</v>
      </c>
      <c r="AI308" s="100" t="s">
        <v>2132</v>
      </c>
      <c r="AJ308" s="100" t="s">
        <v>2133</v>
      </c>
      <c r="AK308" s="558" t="s">
        <v>2134</v>
      </c>
      <c r="AL308" s="558" t="s">
        <v>708</v>
      </c>
    </row>
    <row r="309" spans="7:38" ht="13.5" customHeight="1" thickBot="1">
      <c r="G309" s="346" t="str">
        <f t="shared" si="33"/>
        <v/>
      </c>
      <c r="H309" s="347" t="str">
        <f t="shared" si="34"/>
        <v/>
      </c>
      <c r="T309" s="502" t="str">
        <f t="shared" si="35"/>
        <v/>
      </c>
      <c r="U309" s="502" t="str">
        <f t="shared" si="36"/>
        <v/>
      </c>
      <c r="V309" s="502" t="str">
        <f t="shared" si="37"/>
        <v/>
      </c>
      <c r="W309" s="502" t="str">
        <f t="shared" si="38"/>
        <v/>
      </c>
      <c r="X309" s="502"/>
      <c r="Y309" s="502" t="str">
        <f t="shared" si="39"/>
        <v/>
      </c>
      <c r="AA309" s="825"/>
      <c r="AB309" s="557"/>
      <c r="AC309" s="559"/>
      <c r="AD309" s="100"/>
      <c r="AE309" s="100"/>
      <c r="AF309" s="100"/>
      <c r="AG309" s="100"/>
      <c r="AH309" s="100"/>
      <c r="AI309" s="100"/>
      <c r="AJ309" s="100"/>
      <c r="AK309" s="559"/>
      <c r="AL309" s="559"/>
    </row>
    <row r="310" spans="7:38" ht="13.5" customHeight="1" thickBot="1">
      <c r="G310" s="346" t="str">
        <f t="shared" si="33"/>
        <v/>
      </c>
      <c r="H310" s="347" t="str">
        <f t="shared" si="34"/>
        <v/>
      </c>
      <c r="T310" s="502" t="str">
        <f t="shared" si="35"/>
        <v>SUI D1</v>
      </c>
      <c r="U310" s="502" t="str">
        <f t="shared" si="36"/>
        <v>FC Zurich</v>
      </c>
      <c r="V310" s="502" t="str">
        <f t="shared" si="37"/>
        <v>Neuchatel Xamax</v>
      </c>
      <c r="W310" s="502" t="str">
        <f t="shared" si="38"/>
        <v>1260241.htm</v>
      </c>
      <c r="X310" s="502"/>
      <c r="Y310" s="502" t="str">
        <f t="shared" si="39"/>
        <v>http://www.nowgoal.com/1x2/1260241.htm</v>
      </c>
      <c r="AA310" s="826" t="s">
        <v>2135</v>
      </c>
      <c r="AB310" s="556"/>
      <c r="AC310" s="558" t="s">
        <v>2136</v>
      </c>
      <c r="AD310" s="100" t="s">
        <v>930</v>
      </c>
      <c r="AE310" s="100" t="s">
        <v>841</v>
      </c>
      <c r="AF310" s="100" t="s">
        <v>1573</v>
      </c>
      <c r="AG310" s="100" t="s">
        <v>2137</v>
      </c>
      <c r="AH310" s="100" t="s">
        <v>1175</v>
      </c>
      <c r="AI310" s="100" t="s">
        <v>2138</v>
      </c>
      <c r="AJ310" s="100" t="s">
        <v>909</v>
      </c>
      <c r="AK310" s="558" t="s">
        <v>2139</v>
      </c>
      <c r="AL310" s="558" t="s">
        <v>2140</v>
      </c>
    </row>
    <row r="311" spans="7:38" ht="13.5" customHeight="1" thickBot="1">
      <c r="G311" s="346" t="str">
        <f t="shared" si="33"/>
        <v/>
      </c>
      <c r="H311" s="347" t="str">
        <f t="shared" si="34"/>
        <v/>
      </c>
      <c r="T311" s="502" t="str">
        <f t="shared" si="35"/>
        <v/>
      </c>
      <c r="U311" s="502" t="str">
        <f t="shared" si="36"/>
        <v/>
      </c>
      <c r="V311" s="502" t="str">
        <f t="shared" si="37"/>
        <v/>
      </c>
      <c r="W311" s="502" t="str">
        <f t="shared" si="38"/>
        <v/>
      </c>
      <c r="X311" s="502"/>
      <c r="Y311" s="502" t="str">
        <f t="shared" si="39"/>
        <v/>
      </c>
      <c r="AA311" s="827"/>
      <c r="AB311" s="557"/>
      <c r="AC311" s="559"/>
      <c r="AD311" s="102" t="s">
        <v>729</v>
      </c>
      <c r="AE311" s="102" t="s">
        <v>838</v>
      </c>
      <c r="AF311" s="101" t="s">
        <v>2141</v>
      </c>
      <c r="AG311" s="100" t="s">
        <v>1180</v>
      </c>
      <c r="AH311" s="100" t="s">
        <v>2142</v>
      </c>
      <c r="AI311" s="100" t="s">
        <v>2143</v>
      </c>
      <c r="AJ311" s="100" t="s">
        <v>2144</v>
      </c>
      <c r="AK311" s="559"/>
      <c r="AL311" s="559"/>
    </row>
    <row r="312" spans="7:38" ht="13.5" customHeight="1" thickBot="1">
      <c r="G312" s="346" t="str">
        <f t="shared" si="33"/>
        <v/>
      </c>
      <c r="H312" s="347" t="str">
        <f t="shared" si="34"/>
        <v/>
      </c>
      <c r="T312" s="502" t="str">
        <f t="shared" si="35"/>
        <v>INT CF</v>
      </c>
      <c r="U312" s="502" t="str">
        <f t="shared" si="36"/>
        <v>Salthill Devon Galway</v>
      </c>
      <c r="V312" s="502" t="str">
        <f t="shared" si="37"/>
        <v>Limerick FC</v>
      </c>
      <c r="W312" s="502" t="str">
        <f t="shared" si="38"/>
        <v>1356822.htm</v>
      </c>
      <c r="X312" s="502"/>
      <c r="Y312" s="502" t="str">
        <f t="shared" si="39"/>
        <v>http://www.nowgoal.com/1x2/1356822.htm</v>
      </c>
      <c r="AA312" s="568" t="s">
        <v>739</v>
      </c>
      <c r="AB312" s="556"/>
      <c r="AC312" s="558" t="s">
        <v>1162</v>
      </c>
      <c r="AD312" s="100" t="s">
        <v>1513</v>
      </c>
      <c r="AE312" s="100" t="s">
        <v>713</v>
      </c>
      <c r="AF312" s="100" t="s">
        <v>1294</v>
      </c>
      <c r="AG312" s="100" t="s">
        <v>2145</v>
      </c>
      <c r="AH312" s="100" t="s">
        <v>2146</v>
      </c>
      <c r="AI312" s="100" t="s">
        <v>1880</v>
      </c>
      <c r="AJ312" s="100" t="s">
        <v>1054</v>
      </c>
      <c r="AK312" s="558" t="s">
        <v>1154</v>
      </c>
      <c r="AL312" s="558" t="s">
        <v>724</v>
      </c>
    </row>
    <row r="313" spans="7:38" ht="13.5" customHeight="1" thickBot="1">
      <c r="G313" s="346" t="str">
        <f t="shared" si="33"/>
        <v/>
      </c>
      <c r="H313" s="347" t="str">
        <f t="shared" si="34"/>
        <v/>
      </c>
      <c r="T313" s="502" t="str">
        <f t="shared" si="35"/>
        <v/>
      </c>
      <c r="U313" s="502" t="str">
        <f t="shared" si="36"/>
        <v/>
      </c>
      <c r="V313" s="502" t="str">
        <f t="shared" si="37"/>
        <v/>
      </c>
      <c r="W313" s="502" t="str">
        <f t="shared" si="38"/>
        <v/>
      </c>
      <c r="X313" s="502"/>
      <c r="Y313" s="502" t="str">
        <f t="shared" si="39"/>
        <v/>
      </c>
      <c r="AA313" s="569"/>
      <c r="AB313" s="557"/>
      <c r="AC313" s="559"/>
      <c r="AD313" s="100"/>
      <c r="AE313" s="100"/>
      <c r="AF313" s="100"/>
      <c r="AG313" s="100"/>
      <c r="AH313" s="100"/>
      <c r="AI313" s="100"/>
      <c r="AJ313" s="100"/>
      <c r="AK313" s="559"/>
      <c r="AL313" s="559"/>
    </row>
    <row r="314" spans="7:38" ht="13.5" customHeight="1" thickBot="1">
      <c r="G314" s="346" t="str">
        <f t="shared" si="33"/>
        <v/>
      </c>
      <c r="H314" s="347" t="str">
        <f t="shared" si="34"/>
        <v/>
      </c>
      <c r="T314" s="502" t="str">
        <f t="shared" si="35"/>
        <v>HOL D2</v>
      </c>
      <c r="U314" s="502" t="str">
        <f t="shared" si="36"/>
        <v>FC Utrecht (Youth)</v>
      </c>
      <c r="V314" s="502" t="str">
        <f t="shared" si="37"/>
        <v>Volendam</v>
      </c>
      <c r="W314" s="502" t="str">
        <f t="shared" si="38"/>
        <v>1255212.htm</v>
      </c>
      <c r="X314" s="502"/>
      <c r="Y314" s="502" t="str">
        <f t="shared" si="39"/>
        <v>http://www.nowgoal.com/1x2/1255212.htm</v>
      </c>
      <c r="AA314" s="586" t="s">
        <v>1117</v>
      </c>
      <c r="AB314" s="556"/>
      <c r="AC314" s="558" t="s">
        <v>2147</v>
      </c>
      <c r="AD314" s="100" t="s">
        <v>1053</v>
      </c>
      <c r="AE314" s="100" t="s">
        <v>767</v>
      </c>
      <c r="AF314" s="100" t="s">
        <v>804</v>
      </c>
      <c r="AG314" s="100" t="s">
        <v>2148</v>
      </c>
      <c r="AH314" s="100" t="s">
        <v>1167</v>
      </c>
      <c r="AI314" s="100" t="s">
        <v>1164</v>
      </c>
      <c r="AJ314" s="100" t="s">
        <v>1003</v>
      </c>
      <c r="AK314" s="558" t="s">
        <v>1124</v>
      </c>
      <c r="AL314" s="558" t="s">
        <v>941</v>
      </c>
    </row>
    <row r="315" spans="7:38" ht="13.5" customHeight="1" thickBot="1">
      <c r="G315" s="346" t="str">
        <f t="shared" si="33"/>
        <v/>
      </c>
      <c r="H315" s="347" t="str">
        <f t="shared" si="34"/>
        <v/>
      </c>
      <c r="T315" s="502" t="str">
        <f t="shared" si="35"/>
        <v/>
      </c>
      <c r="U315" s="502" t="str">
        <f t="shared" si="36"/>
        <v/>
      </c>
      <c r="V315" s="502" t="str">
        <f t="shared" si="37"/>
        <v/>
      </c>
      <c r="W315" s="502" t="str">
        <f t="shared" si="38"/>
        <v/>
      </c>
      <c r="X315" s="502"/>
      <c r="Y315" s="502" t="str">
        <f t="shared" si="39"/>
        <v/>
      </c>
      <c r="AA315" s="587"/>
      <c r="AB315" s="557"/>
      <c r="AC315" s="559"/>
      <c r="AD315" s="101" t="s">
        <v>2149</v>
      </c>
      <c r="AE315" s="101" t="s">
        <v>751</v>
      </c>
      <c r="AF315" s="102" t="s">
        <v>799</v>
      </c>
      <c r="AG315" s="100" t="s">
        <v>2150</v>
      </c>
      <c r="AH315" s="100" t="s">
        <v>1707</v>
      </c>
      <c r="AI315" s="100" t="s">
        <v>2151</v>
      </c>
      <c r="AJ315" s="100" t="s">
        <v>2152</v>
      </c>
      <c r="AK315" s="559"/>
      <c r="AL315" s="559"/>
    </row>
    <row r="316" spans="7:38" ht="13.5" customHeight="1" thickBot="1">
      <c r="G316" s="346" t="str">
        <f t="shared" si="33"/>
        <v/>
      </c>
      <c r="H316" s="347" t="str">
        <f t="shared" si="34"/>
        <v/>
      </c>
      <c r="T316" s="502" t="str">
        <f t="shared" si="35"/>
        <v>HOL D2</v>
      </c>
      <c r="U316" s="502" t="str">
        <f t="shared" si="36"/>
        <v>Jong Ajax (Youth)</v>
      </c>
      <c r="V316" s="502" t="str">
        <f t="shared" si="37"/>
        <v>MVV Maastricht</v>
      </c>
      <c r="W316" s="502" t="str">
        <f t="shared" si="38"/>
        <v>1255213.htm</v>
      </c>
      <c r="X316" s="502"/>
      <c r="Y316" s="502" t="str">
        <f t="shared" si="39"/>
        <v>http://www.nowgoal.com/1x2/1255213.htm</v>
      </c>
      <c r="AA316" s="586" t="s">
        <v>1117</v>
      </c>
      <c r="AB316" s="556"/>
      <c r="AC316" s="558" t="s">
        <v>1120</v>
      </c>
      <c r="AD316" s="100" t="s">
        <v>2064</v>
      </c>
      <c r="AE316" s="100" t="s">
        <v>1843</v>
      </c>
      <c r="AF316" s="100" t="s">
        <v>713</v>
      </c>
      <c r="AG316" s="100" t="s">
        <v>2153</v>
      </c>
      <c r="AH316" s="100" t="s">
        <v>2154</v>
      </c>
      <c r="AI316" s="100" t="s">
        <v>962</v>
      </c>
      <c r="AJ316" s="100" t="s">
        <v>2155</v>
      </c>
      <c r="AK316" s="558" t="s">
        <v>1126</v>
      </c>
      <c r="AL316" s="558" t="s">
        <v>2156</v>
      </c>
    </row>
    <row r="317" spans="7:38" ht="13.5" customHeight="1" thickBot="1">
      <c r="G317" s="346" t="str">
        <f t="shared" si="33"/>
        <v/>
      </c>
      <c r="H317" s="347" t="str">
        <f t="shared" si="34"/>
        <v/>
      </c>
      <c r="T317" s="502" t="str">
        <f t="shared" si="35"/>
        <v/>
      </c>
      <c r="U317" s="502" t="str">
        <f t="shared" si="36"/>
        <v/>
      </c>
      <c r="V317" s="502" t="str">
        <f t="shared" si="37"/>
        <v/>
      </c>
      <c r="W317" s="502" t="str">
        <f t="shared" si="38"/>
        <v/>
      </c>
      <c r="X317" s="502"/>
      <c r="Y317" s="502" t="str">
        <f t="shared" si="39"/>
        <v/>
      </c>
      <c r="AA317" s="587"/>
      <c r="AB317" s="557"/>
      <c r="AC317" s="559"/>
      <c r="AD317" s="102" t="s">
        <v>827</v>
      </c>
      <c r="AE317" s="101" t="s">
        <v>760</v>
      </c>
      <c r="AF317" s="101" t="s">
        <v>951</v>
      </c>
      <c r="AG317" s="100" t="s">
        <v>2157</v>
      </c>
      <c r="AH317" s="100" t="s">
        <v>2158</v>
      </c>
      <c r="AI317" s="100" t="s">
        <v>2159</v>
      </c>
      <c r="AJ317" s="100" t="s">
        <v>882</v>
      </c>
      <c r="AK317" s="559"/>
      <c r="AL317" s="559"/>
    </row>
    <row r="318" spans="7:38" ht="13.5" customHeight="1" thickBot="1">
      <c r="G318" s="346" t="str">
        <f t="shared" si="33"/>
        <v/>
      </c>
      <c r="H318" s="347" t="str">
        <f t="shared" si="34"/>
        <v/>
      </c>
      <c r="T318" s="502" t="str">
        <f t="shared" si="35"/>
        <v>ISR D1</v>
      </c>
      <c r="U318" s="502" t="str">
        <f t="shared" si="36"/>
        <v>Maccabi Petah Tikva FC</v>
      </c>
      <c r="V318" s="502" t="str">
        <f t="shared" si="37"/>
        <v>Maccabi Tel Aviv</v>
      </c>
      <c r="W318" s="502" t="str">
        <f t="shared" si="38"/>
        <v>1293230.htm</v>
      </c>
      <c r="X318" s="502"/>
      <c r="Y318" s="502" t="str">
        <f t="shared" si="39"/>
        <v>http://www.nowgoal.com/1x2/1293230.htm</v>
      </c>
      <c r="AA318" s="828" t="s">
        <v>2160</v>
      </c>
      <c r="AB318" s="556"/>
      <c r="AC318" s="558" t="s">
        <v>2161</v>
      </c>
      <c r="AD318" s="100" t="s">
        <v>891</v>
      </c>
      <c r="AE318" s="100" t="s">
        <v>1150</v>
      </c>
      <c r="AF318" s="100" t="s">
        <v>2162</v>
      </c>
      <c r="AG318" s="100" t="s">
        <v>2163</v>
      </c>
      <c r="AH318" s="100" t="s">
        <v>1036</v>
      </c>
      <c r="AI318" s="100" t="s">
        <v>2164</v>
      </c>
      <c r="AJ318" s="100" t="s">
        <v>2165</v>
      </c>
      <c r="AK318" s="558" t="s">
        <v>2166</v>
      </c>
      <c r="AL318" s="558" t="s">
        <v>974</v>
      </c>
    </row>
    <row r="319" spans="7:38" ht="13.5" customHeight="1" thickBot="1">
      <c r="G319" s="346" t="str">
        <f t="shared" si="33"/>
        <v/>
      </c>
      <c r="H319" s="347" t="str">
        <f t="shared" si="34"/>
        <v/>
      </c>
      <c r="T319" s="502" t="str">
        <f t="shared" si="35"/>
        <v/>
      </c>
      <c r="U319" s="502" t="str">
        <f t="shared" si="36"/>
        <v/>
      </c>
      <c r="V319" s="502" t="str">
        <f t="shared" si="37"/>
        <v/>
      </c>
      <c r="W319" s="502" t="str">
        <f t="shared" si="38"/>
        <v/>
      </c>
      <c r="X319" s="502"/>
      <c r="Y319" s="502" t="str">
        <f t="shared" si="39"/>
        <v/>
      </c>
      <c r="AA319" s="829"/>
      <c r="AB319" s="557"/>
      <c r="AC319" s="559"/>
      <c r="AD319" s="102" t="s">
        <v>884</v>
      </c>
      <c r="AE319" s="102" t="s">
        <v>829</v>
      </c>
      <c r="AF319" s="101" t="s">
        <v>822</v>
      </c>
      <c r="AG319" s="100" t="s">
        <v>2167</v>
      </c>
      <c r="AH319" s="100" t="s">
        <v>873</v>
      </c>
      <c r="AI319" s="100" t="s">
        <v>2168</v>
      </c>
      <c r="AJ319" s="100" t="s">
        <v>2074</v>
      </c>
      <c r="AK319" s="559"/>
      <c r="AL319" s="559"/>
    </row>
    <row r="320" spans="7:38" ht="13.5" customHeight="1" thickBot="1">
      <c r="G320" s="346" t="str">
        <f t="shared" si="33"/>
        <v/>
      </c>
      <c r="H320" s="347" t="str">
        <f t="shared" si="34"/>
        <v/>
      </c>
      <c r="T320" s="502" t="str">
        <f t="shared" si="35"/>
        <v>ENG U23LC</v>
      </c>
      <c r="U320" s="502" t="str">
        <f t="shared" si="36"/>
        <v>Southampton U23</v>
      </c>
      <c r="V320" s="502" t="str">
        <f t="shared" si="37"/>
        <v>Swansea City U23</v>
      </c>
      <c r="W320" s="502" t="str">
        <f t="shared" si="38"/>
        <v>1319787.htm</v>
      </c>
      <c r="X320" s="502"/>
      <c r="Y320" s="502" t="str">
        <f t="shared" si="39"/>
        <v>http://www.nowgoal.com/1x2/1319787.htm</v>
      </c>
      <c r="AA320" s="806" t="s">
        <v>1832</v>
      </c>
      <c r="AB320" s="556"/>
      <c r="AC320" s="558" t="s">
        <v>2169</v>
      </c>
      <c r="AD320" s="100" t="s">
        <v>849</v>
      </c>
      <c r="AE320" s="100" t="s">
        <v>868</v>
      </c>
      <c r="AF320" s="100" t="s">
        <v>1427</v>
      </c>
      <c r="AG320" s="100" t="s">
        <v>2170</v>
      </c>
      <c r="AH320" s="100" t="s">
        <v>2148</v>
      </c>
      <c r="AI320" s="100" t="s">
        <v>1090</v>
      </c>
      <c r="AJ320" s="100" t="s">
        <v>1089</v>
      </c>
      <c r="AK320" s="558" t="s">
        <v>2171</v>
      </c>
      <c r="AL320" s="558" t="s">
        <v>1904</v>
      </c>
    </row>
    <row r="321" spans="7:38" ht="13.5" customHeight="1" thickBot="1">
      <c r="G321" s="346" t="str">
        <f t="shared" si="33"/>
        <v/>
      </c>
      <c r="H321" s="347" t="str">
        <f t="shared" si="34"/>
        <v/>
      </c>
      <c r="T321" s="502" t="str">
        <f t="shared" si="35"/>
        <v/>
      </c>
      <c r="U321" s="502" t="str">
        <f t="shared" si="36"/>
        <v/>
      </c>
      <c r="V321" s="502" t="str">
        <f t="shared" si="37"/>
        <v/>
      </c>
      <c r="W321" s="502" t="str">
        <f t="shared" si="38"/>
        <v/>
      </c>
      <c r="X321" s="502"/>
      <c r="Y321" s="502" t="str">
        <f t="shared" si="39"/>
        <v/>
      </c>
      <c r="AA321" s="807"/>
      <c r="AB321" s="557"/>
      <c r="AC321" s="559"/>
      <c r="AD321" s="100" t="s">
        <v>849</v>
      </c>
      <c r="AE321" s="102" t="s">
        <v>2172</v>
      </c>
      <c r="AF321" s="101" t="s">
        <v>934</v>
      </c>
      <c r="AG321" s="100" t="s">
        <v>2173</v>
      </c>
      <c r="AH321" s="100" t="s">
        <v>2174</v>
      </c>
      <c r="AI321" s="100" t="s">
        <v>1058</v>
      </c>
      <c r="AJ321" s="100" t="s">
        <v>1223</v>
      </c>
      <c r="AK321" s="559"/>
      <c r="AL321" s="559"/>
    </row>
    <row r="322" spans="7:38" ht="13.5" customHeight="1" thickBot="1">
      <c r="G322" s="346" t="str">
        <f t="shared" si="33"/>
        <v/>
      </c>
      <c r="H322" s="347" t="str">
        <f t="shared" si="34"/>
        <v/>
      </c>
      <c r="T322" s="502" t="str">
        <f t="shared" si="35"/>
        <v>ENG U23LC</v>
      </c>
      <c r="U322" s="502" t="str">
        <f t="shared" si="36"/>
        <v>Hull City U23</v>
      </c>
      <c r="V322" s="502" t="str">
        <f t="shared" si="37"/>
        <v>Derby County U23</v>
      </c>
      <c r="W322" s="502" t="str">
        <f t="shared" si="38"/>
        <v>1319809.htm</v>
      </c>
      <c r="X322" s="502"/>
      <c r="Y322" s="502" t="str">
        <f t="shared" si="39"/>
        <v>http://www.nowgoal.com/1x2/1319809.htm</v>
      </c>
      <c r="AA322" s="806" t="s">
        <v>1832</v>
      </c>
      <c r="AB322" s="556"/>
      <c r="AC322" s="558" t="s">
        <v>2175</v>
      </c>
      <c r="AD322" s="100" t="s">
        <v>1767</v>
      </c>
      <c r="AE322" s="100" t="s">
        <v>832</v>
      </c>
      <c r="AF322" s="100" t="s">
        <v>1520</v>
      </c>
      <c r="AG322" s="100" t="s">
        <v>2176</v>
      </c>
      <c r="AH322" s="100" t="s">
        <v>2177</v>
      </c>
      <c r="AI322" s="100" t="s">
        <v>2178</v>
      </c>
      <c r="AJ322" s="100" t="s">
        <v>1285</v>
      </c>
      <c r="AK322" s="558" t="s">
        <v>2179</v>
      </c>
      <c r="AL322" s="558" t="s">
        <v>1838</v>
      </c>
    </row>
    <row r="323" spans="7:38" ht="13.5" customHeight="1" thickBot="1">
      <c r="G323" s="346" t="str">
        <f t="shared" ref="G323:G386" si="40">IF(D323="","",A323&amp;" "&amp;"     =    "&amp;" "&amp;B323&amp;"  Vs  "&amp;C323)</f>
        <v/>
      </c>
      <c r="H323" s="347" t="str">
        <f t="shared" ref="H323:H386" si="41">IF(G323="","",D323)</f>
        <v/>
      </c>
      <c r="T323" s="502" t="str">
        <f t="shared" ref="T323:T386" si="42">IF(W323="","",AA323)</f>
        <v/>
      </c>
      <c r="U323" s="502" t="str">
        <f t="shared" ref="U323:U386" si="43">IF(W323="","",AC323)</f>
        <v/>
      </c>
      <c r="V323" s="502" t="str">
        <f t="shared" ref="V323:V386" si="44">IF(W323="","",AK323)</f>
        <v/>
      </c>
      <c r="W323" s="502" t="str">
        <f t="shared" ref="W323:W386" si="45">IFERROR(IF(Y323="","",MID(Y323,SEARCH("1x2/",Y323,1) + 4,LEN(Y323))),"")</f>
        <v/>
      </c>
      <c r="X323" s="502"/>
      <c r="Y323" s="502" t="str">
        <f t="shared" ref="Y323:Y386" si="46">HLink(AL323)</f>
        <v/>
      </c>
      <c r="AA323" s="807"/>
      <c r="AB323" s="557"/>
      <c r="AC323" s="559"/>
      <c r="AD323" s="101" t="s">
        <v>1767</v>
      </c>
      <c r="AE323" s="102" t="s">
        <v>832</v>
      </c>
      <c r="AF323" s="101" t="s">
        <v>1520</v>
      </c>
      <c r="AG323" s="100" t="s">
        <v>2180</v>
      </c>
      <c r="AH323" s="100" t="s">
        <v>2181</v>
      </c>
      <c r="AI323" s="100" t="s">
        <v>2182</v>
      </c>
      <c r="AJ323" s="100" t="s">
        <v>850</v>
      </c>
      <c r="AK323" s="559"/>
      <c r="AL323" s="559"/>
    </row>
    <row r="324" spans="7:38" ht="13.5" customHeight="1" thickBot="1">
      <c r="G324" s="346" t="str">
        <f t="shared" si="40"/>
        <v/>
      </c>
      <c r="H324" s="347" t="str">
        <f t="shared" si="41"/>
        <v/>
      </c>
      <c r="T324" s="502" t="str">
        <f t="shared" si="42"/>
        <v>ENG U23LC</v>
      </c>
      <c r="U324" s="502" t="str">
        <f t="shared" si="43"/>
        <v>Brighton U23</v>
      </c>
      <c r="V324" s="502" t="str">
        <f t="shared" si="44"/>
        <v>Leicester City U23</v>
      </c>
      <c r="W324" s="502" t="str">
        <f t="shared" si="45"/>
        <v>1319831.htm</v>
      </c>
      <c r="X324" s="502"/>
      <c r="Y324" s="502" t="str">
        <f t="shared" si="46"/>
        <v>http://www.nowgoal.com/1x2/1319831.htm</v>
      </c>
      <c r="AA324" s="806" t="s">
        <v>1832</v>
      </c>
      <c r="AB324" s="556"/>
      <c r="AC324" s="558" t="s">
        <v>2183</v>
      </c>
      <c r="AD324" s="100" t="s">
        <v>1105</v>
      </c>
      <c r="AE324" s="100" t="s">
        <v>903</v>
      </c>
      <c r="AF324" s="100" t="s">
        <v>718</v>
      </c>
      <c r="AG324" s="100" t="s">
        <v>2184</v>
      </c>
      <c r="AH324" s="100" t="s">
        <v>1101</v>
      </c>
      <c r="AI324" s="100" t="s">
        <v>2185</v>
      </c>
      <c r="AJ324" s="100" t="s">
        <v>956</v>
      </c>
      <c r="AK324" s="558" t="s">
        <v>2186</v>
      </c>
      <c r="AL324" s="558" t="s">
        <v>1196</v>
      </c>
    </row>
    <row r="325" spans="7:38" ht="13.5" customHeight="1" thickBot="1">
      <c r="G325" s="346" t="str">
        <f t="shared" si="40"/>
        <v/>
      </c>
      <c r="H325" s="347" t="str">
        <f t="shared" si="41"/>
        <v/>
      </c>
      <c r="T325" s="502" t="str">
        <f t="shared" si="42"/>
        <v/>
      </c>
      <c r="U325" s="502" t="str">
        <f t="shared" si="43"/>
        <v/>
      </c>
      <c r="V325" s="502" t="str">
        <f t="shared" si="44"/>
        <v/>
      </c>
      <c r="W325" s="502" t="str">
        <f t="shared" si="45"/>
        <v/>
      </c>
      <c r="X325" s="502"/>
      <c r="Y325" s="502" t="str">
        <f t="shared" si="46"/>
        <v/>
      </c>
      <c r="AA325" s="807"/>
      <c r="AB325" s="557"/>
      <c r="AC325" s="559"/>
      <c r="AD325" s="100" t="s">
        <v>1105</v>
      </c>
      <c r="AE325" s="102" t="s">
        <v>903</v>
      </c>
      <c r="AF325" s="101" t="s">
        <v>710</v>
      </c>
      <c r="AG325" s="100" t="s">
        <v>2187</v>
      </c>
      <c r="AH325" s="100" t="s">
        <v>2188</v>
      </c>
      <c r="AI325" s="100" t="s">
        <v>2189</v>
      </c>
      <c r="AJ325" s="100" t="s">
        <v>2074</v>
      </c>
      <c r="AK325" s="559"/>
      <c r="AL325" s="559"/>
    </row>
    <row r="326" spans="7:38" ht="13.5" customHeight="1" thickBot="1">
      <c r="G326" s="346" t="str">
        <f t="shared" si="40"/>
        <v/>
      </c>
      <c r="H326" s="347" t="str">
        <f t="shared" si="41"/>
        <v/>
      </c>
      <c r="T326" s="502" t="str">
        <f t="shared" si="42"/>
        <v>ENG U23LC</v>
      </c>
      <c r="U326" s="502" t="str">
        <f t="shared" si="43"/>
        <v>West Ham U23</v>
      </c>
      <c r="V326" s="502" t="str">
        <f t="shared" si="44"/>
        <v>Nottingham Forest U23</v>
      </c>
      <c r="W326" s="502" t="str">
        <f t="shared" si="45"/>
        <v>1319832.htm</v>
      </c>
      <c r="X326" s="502"/>
      <c r="Y326" s="502" t="str">
        <f t="shared" si="46"/>
        <v>http://www.nowgoal.com/1x2/1319832.htm</v>
      </c>
      <c r="AA326" s="806" t="s">
        <v>1832</v>
      </c>
      <c r="AB326" s="556"/>
      <c r="AC326" s="558" t="s">
        <v>1144</v>
      </c>
      <c r="AD326" s="100" t="s">
        <v>1507</v>
      </c>
      <c r="AE326" s="100" t="s">
        <v>819</v>
      </c>
      <c r="AF326" s="100" t="s">
        <v>2190</v>
      </c>
      <c r="AG326" s="100" t="s">
        <v>2191</v>
      </c>
      <c r="AH326" s="100" t="s">
        <v>2192</v>
      </c>
      <c r="AI326" s="100" t="s">
        <v>1129</v>
      </c>
      <c r="AJ326" s="100" t="s">
        <v>777</v>
      </c>
      <c r="AK326" s="558" t="s">
        <v>2193</v>
      </c>
      <c r="AL326" s="558" t="s">
        <v>1904</v>
      </c>
    </row>
    <row r="327" spans="7:38" ht="13.5" customHeight="1" thickBot="1">
      <c r="G327" s="346" t="str">
        <f t="shared" si="40"/>
        <v/>
      </c>
      <c r="H327" s="347" t="str">
        <f t="shared" si="41"/>
        <v/>
      </c>
      <c r="T327" s="502" t="str">
        <f t="shared" si="42"/>
        <v/>
      </c>
      <c r="U327" s="502" t="str">
        <f t="shared" si="43"/>
        <v/>
      </c>
      <c r="V327" s="502" t="str">
        <f t="shared" si="44"/>
        <v/>
      </c>
      <c r="W327" s="502" t="str">
        <f t="shared" si="45"/>
        <v/>
      </c>
      <c r="X327" s="502"/>
      <c r="Y327" s="502" t="str">
        <f t="shared" si="46"/>
        <v/>
      </c>
      <c r="AA327" s="807"/>
      <c r="AB327" s="557"/>
      <c r="AC327" s="559"/>
      <c r="AD327" s="102" t="s">
        <v>2078</v>
      </c>
      <c r="AE327" s="100" t="s">
        <v>819</v>
      </c>
      <c r="AF327" s="101" t="s">
        <v>2194</v>
      </c>
      <c r="AG327" s="100" t="s">
        <v>2195</v>
      </c>
      <c r="AH327" s="100" t="s">
        <v>948</v>
      </c>
      <c r="AI327" s="100" t="s">
        <v>2196</v>
      </c>
      <c r="AJ327" s="100" t="s">
        <v>1176</v>
      </c>
      <c r="AK327" s="559"/>
      <c r="AL327" s="559"/>
    </row>
    <row r="328" spans="7:38" ht="13.5" customHeight="1" thickBot="1">
      <c r="G328" s="346" t="str">
        <f t="shared" si="40"/>
        <v/>
      </c>
      <c r="H328" s="347" t="str">
        <f t="shared" si="41"/>
        <v/>
      </c>
      <c r="T328" s="502" t="str">
        <f t="shared" si="42"/>
        <v>ENG U23LC</v>
      </c>
      <c r="U328" s="502" t="str">
        <f t="shared" si="43"/>
        <v>West Bromwich U23</v>
      </c>
      <c r="V328" s="502" t="str">
        <f t="shared" si="44"/>
        <v>Ipswich U23</v>
      </c>
      <c r="W328" s="502" t="str">
        <f t="shared" si="45"/>
        <v>1319854.htm</v>
      </c>
      <c r="X328" s="502"/>
      <c r="Y328" s="502" t="str">
        <f t="shared" si="46"/>
        <v>http://www.nowgoal.com/1x2/1319854.htm</v>
      </c>
      <c r="AA328" s="806" t="s">
        <v>1832</v>
      </c>
      <c r="AB328" s="556"/>
      <c r="AC328" s="558" t="s">
        <v>2197</v>
      </c>
      <c r="AD328" s="100" t="s">
        <v>826</v>
      </c>
      <c r="AE328" s="100" t="s">
        <v>1010</v>
      </c>
      <c r="AF328" s="100" t="s">
        <v>1006</v>
      </c>
      <c r="AG328" s="100" t="s">
        <v>2198</v>
      </c>
      <c r="AH328" s="100" t="s">
        <v>2199</v>
      </c>
      <c r="AI328" s="100" t="s">
        <v>2200</v>
      </c>
      <c r="AJ328" s="100" t="s">
        <v>1644</v>
      </c>
      <c r="AK328" s="558" t="s">
        <v>2201</v>
      </c>
      <c r="AL328" s="558" t="s">
        <v>1196</v>
      </c>
    </row>
    <row r="329" spans="7:38" ht="13.5" customHeight="1" thickBot="1">
      <c r="G329" s="346" t="str">
        <f t="shared" si="40"/>
        <v/>
      </c>
      <c r="H329" s="347" t="str">
        <f t="shared" si="41"/>
        <v/>
      </c>
      <c r="T329" s="502" t="str">
        <f t="shared" si="42"/>
        <v/>
      </c>
      <c r="U329" s="502" t="str">
        <f t="shared" si="43"/>
        <v/>
      </c>
      <c r="V329" s="502" t="str">
        <f t="shared" si="44"/>
        <v/>
      </c>
      <c r="W329" s="502" t="str">
        <f t="shared" si="45"/>
        <v/>
      </c>
      <c r="X329" s="502"/>
      <c r="Y329" s="502" t="str">
        <f t="shared" si="46"/>
        <v/>
      </c>
      <c r="AA329" s="807"/>
      <c r="AB329" s="557"/>
      <c r="AC329" s="559"/>
      <c r="AD329" s="102" t="s">
        <v>728</v>
      </c>
      <c r="AE329" s="102" t="s">
        <v>819</v>
      </c>
      <c r="AF329" s="101" t="s">
        <v>1761</v>
      </c>
      <c r="AG329" s="100" t="s">
        <v>2202</v>
      </c>
      <c r="AH329" s="100" t="s">
        <v>946</v>
      </c>
      <c r="AI329" s="100" t="s">
        <v>2203</v>
      </c>
      <c r="AJ329" s="100" t="s">
        <v>929</v>
      </c>
      <c r="AK329" s="559"/>
      <c r="AL329" s="559"/>
    </row>
    <row r="330" spans="7:38" ht="13.5" customHeight="1" thickBot="1">
      <c r="G330" s="346" t="str">
        <f t="shared" si="40"/>
        <v/>
      </c>
      <c r="H330" s="347" t="str">
        <f t="shared" si="41"/>
        <v/>
      </c>
      <c r="T330" s="502" t="str">
        <f t="shared" si="42"/>
        <v>GER D2</v>
      </c>
      <c r="U330" s="502" t="str">
        <f t="shared" si="43"/>
        <v>Hannover 96</v>
      </c>
      <c r="V330" s="502" t="str">
        <f t="shared" si="44"/>
        <v>VfL Bochum</v>
      </c>
      <c r="W330" s="502" t="str">
        <f t="shared" si="45"/>
        <v>1259156.htm</v>
      </c>
      <c r="X330" s="502"/>
      <c r="Y330" s="502" t="str">
        <f t="shared" si="46"/>
        <v>http://www.nowgoal.com/1x2/1259156.htm</v>
      </c>
      <c r="AA330" s="580" t="s">
        <v>1061</v>
      </c>
      <c r="AB330" s="556"/>
      <c r="AC330" s="558" t="s">
        <v>1066</v>
      </c>
      <c r="AD330" s="100" t="s">
        <v>1323</v>
      </c>
      <c r="AE330" s="100" t="s">
        <v>772</v>
      </c>
      <c r="AF330" s="100" t="s">
        <v>898</v>
      </c>
      <c r="AG330" s="100" t="s">
        <v>2204</v>
      </c>
      <c r="AH330" s="100" t="s">
        <v>892</v>
      </c>
      <c r="AI330" s="100" t="s">
        <v>2205</v>
      </c>
      <c r="AJ330" s="100" t="s">
        <v>2206</v>
      </c>
      <c r="AK330" s="558" t="s">
        <v>1233</v>
      </c>
      <c r="AL330" s="558" t="s">
        <v>1106</v>
      </c>
    </row>
    <row r="331" spans="7:38" ht="13.5" customHeight="1" thickBot="1">
      <c r="G331" s="346" t="str">
        <f t="shared" si="40"/>
        <v/>
      </c>
      <c r="H331" s="347" t="str">
        <f t="shared" si="41"/>
        <v/>
      </c>
      <c r="T331" s="502" t="str">
        <f t="shared" si="42"/>
        <v/>
      </c>
      <c r="U331" s="502" t="str">
        <f t="shared" si="43"/>
        <v/>
      </c>
      <c r="V331" s="502" t="str">
        <f t="shared" si="44"/>
        <v/>
      </c>
      <c r="W331" s="502" t="str">
        <f t="shared" si="45"/>
        <v/>
      </c>
      <c r="X331" s="502"/>
      <c r="Y331" s="502" t="str">
        <f t="shared" si="46"/>
        <v/>
      </c>
      <c r="AA331" s="581"/>
      <c r="AB331" s="557"/>
      <c r="AC331" s="559"/>
      <c r="AD331" s="101" t="s">
        <v>817</v>
      </c>
      <c r="AE331" s="102" t="s">
        <v>1091</v>
      </c>
      <c r="AF331" s="102" t="s">
        <v>2207</v>
      </c>
      <c r="AG331" s="100" t="s">
        <v>2208</v>
      </c>
      <c r="AH331" s="100" t="s">
        <v>2209</v>
      </c>
      <c r="AI331" s="100" t="s">
        <v>2210</v>
      </c>
      <c r="AJ331" s="100" t="s">
        <v>1100</v>
      </c>
      <c r="AK331" s="559"/>
      <c r="AL331" s="559"/>
    </row>
    <row r="332" spans="7:38" ht="13.5" customHeight="1" thickBot="1">
      <c r="G332" s="346" t="str">
        <f t="shared" si="40"/>
        <v/>
      </c>
      <c r="H332" s="347" t="str">
        <f t="shared" si="41"/>
        <v/>
      </c>
      <c r="T332" s="502" t="str">
        <f t="shared" si="42"/>
        <v>SCO U20</v>
      </c>
      <c r="U332" s="502" t="str">
        <f t="shared" si="43"/>
        <v>Hearts U20</v>
      </c>
      <c r="V332" s="502" t="str">
        <f t="shared" si="44"/>
        <v>Celtic U20</v>
      </c>
      <c r="W332" s="502" t="str">
        <f t="shared" si="45"/>
        <v>1303236.htm</v>
      </c>
      <c r="X332" s="502"/>
      <c r="Y332" s="502" t="str">
        <f t="shared" si="46"/>
        <v>http://www.nowgoal.com/1x2/1303236.htm</v>
      </c>
      <c r="AA332" s="810" t="s">
        <v>1866</v>
      </c>
      <c r="AB332" s="556"/>
      <c r="AC332" s="558" t="s">
        <v>2211</v>
      </c>
      <c r="AD332" s="100" t="s">
        <v>1121</v>
      </c>
      <c r="AE332" s="100" t="s">
        <v>1199</v>
      </c>
      <c r="AF332" s="100" t="s">
        <v>930</v>
      </c>
      <c r="AG332" s="100" t="s">
        <v>2212</v>
      </c>
      <c r="AH332" s="100" t="s">
        <v>2213</v>
      </c>
      <c r="AI332" s="100" t="s">
        <v>2214</v>
      </c>
      <c r="AJ332" s="100" t="s">
        <v>2215</v>
      </c>
      <c r="AK332" s="558" t="s">
        <v>2216</v>
      </c>
      <c r="AL332" s="558" t="s">
        <v>708</v>
      </c>
    </row>
    <row r="333" spans="7:38" ht="13.5" customHeight="1" thickBot="1">
      <c r="G333" s="346" t="str">
        <f t="shared" si="40"/>
        <v/>
      </c>
      <c r="H333" s="347" t="str">
        <f t="shared" si="41"/>
        <v/>
      </c>
      <c r="T333" s="502" t="str">
        <f t="shared" si="42"/>
        <v/>
      </c>
      <c r="U333" s="502" t="str">
        <f t="shared" si="43"/>
        <v/>
      </c>
      <c r="V333" s="502" t="str">
        <f t="shared" si="44"/>
        <v/>
      </c>
      <c r="W333" s="502" t="str">
        <f t="shared" si="45"/>
        <v/>
      </c>
      <c r="X333" s="502"/>
      <c r="Y333" s="502" t="str">
        <f t="shared" si="46"/>
        <v/>
      </c>
      <c r="AA333" s="811"/>
      <c r="AB333" s="557"/>
      <c r="AC333" s="559"/>
      <c r="AD333" s="100"/>
      <c r="AE333" s="100"/>
      <c r="AF333" s="100"/>
      <c r="AG333" s="100"/>
      <c r="AH333" s="100"/>
      <c r="AI333" s="100"/>
      <c r="AJ333" s="100"/>
      <c r="AK333" s="559"/>
      <c r="AL333" s="559"/>
    </row>
    <row r="334" spans="7:38" ht="13.5" customHeight="1" thickBot="1">
      <c r="G334" s="346" t="str">
        <f t="shared" si="40"/>
        <v/>
      </c>
      <c r="H334" s="347" t="str">
        <f t="shared" si="41"/>
        <v/>
      </c>
      <c r="T334" s="502" t="str">
        <f t="shared" si="42"/>
        <v>SPA D1</v>
      </c>
      <c r="U334" s="502" t="str">
        <f t="shared" si="43"/>
        <v>Eibar</v>
      </c>
      <c r="V334" s="502" t="str">
        <f t="shared" si="44"/>
        <v>Granada CF</v>
      </c>
      <c r="W334" s="502" t="str">
        <f t="shared" si="45"/>
        <v>1268224.htm</v>
      </c>
      <c r="X334" s="502"/>
      <c r="Y334" s="502" t="str">
        <f t="shared" si="46"/>
        <v>http://www.nowgoal.com/1x2/1268224.htm</v>
      </c>
      <c r="AA334" s="592" t="s">
        <v>1159</v>
      </c>
      <c r="AB334" s="556"/>
      <c r="AC334" s="558" t="s">
        <v>2217</v>
      </c>
      <c r="AD334" s="100" t="s">
        <v>758</v>
      </c>
      <c r="AE334" s="100" t="s">
        <v>1113</v>
      </c>
      <c r="AF334" s="100" t="s">
        <v>1018</v>
      </c>
      <c r="AG334" s="100" t="s">
        <v>2218</v>
      </c>
      <c r="AH334" s="100" t="s">
        <v>1423</v>
      </c>
      <c r="AI334" s="100" t="s">
        <v>2219</v>
      </c>
      <c r="AJ334" s="100" t="s">
        <v>959</v>
      </c>
      <c r="AK334" s="558" t="s">
        <v>2220</v>
      </c>
      <c r="AL334" s="558" t="s">
        <v>2221</v>
      </c>
    </row>
    <row r="335" spans="7:38" ht="13.5" customHeight="1" thickBot="1">
      <c r="G335" s="346" t="str">
        <f t="shared" si="40"/>
        <v/>
      </c>
      <c r="H335" s="347" t="str">
        <f t="shared" si="41"/>
        <v/>
      </c>
      <c r="T335" s="502" t="str">
        <f t="shared" si="42"/>
        <v/>
      </c>
      <c r="U335" s="502" t="str">
        <f t="shared" si="43"/>
        <v/>
      </c>
      <c r="V335" s="502" t="str">
        <f t="shared" si="44"/>
        <v/>
      </c>
      <c r="W335" s="502" t="str">
        <f t="shared" si="45"/>
        <v/>
      </c>
      <c r="X335" s="502"/>
      <c r="Y335" s="502" t="str">
        <f t="shared" si="46"/>
        <v/>
      </c>
      <c r="AA335" s="593"/>
      <c r="AB335" s="557"/>
      <c r="AC335" s="559"/>
      <c r="AD335" s="101" t="s">
        <v>729</v>
      </c>
      <c r="AE335" s="102" t="s">
        <v>1636</v>
      </c>
      <c r="AF335" s="102" t="s">
        <v>2222</v>
      </c>
      <c r="AG335" s="100" t="s">
        <v>2223</v>
      </c>
      <c r="AH335" s="100" t="s">
        <v>2224</v>
      </c>
      <c r="AI335" s="100" t="s">
        <v>2225</v>
      </c>
      <c r="AJ335" s="100" t="s">
        <v>2226</v>
      </c>
      <c r="AK335" s="559"/>
      <c r="AL335" s="559"/>
    </row>
    <row r="336" spans="7:38" ht="13.5" customHeight="1" thickBot="1">
      <c r="G336" s="346" t="str">
        <f t="shared" si="40"/>
        <v/>
      </c>
      <c r="H336" s="347" t="str">
        <f t="shared" si="41"/>
        <v/>
      </c>
      <c r="T336" s="502" t="str">
        <f t="shared" si="42"/>
        <v>ITA D1</v>
      </c>
      <c r="U336" s="502" t="str">
        <f t="shared" si="43"/>
        <v>Lazio</v>
      </c>
      <c r="V336" s="502" t="str">
        <f t="shared" si="44"/>
        <v>AC Milan</v>
      </c>
      <c r="W336" s="502" t="str">
        <f t="shared" si="45"/>
        <v>1274567.htm</v>
      </c>
      <c r="X336" s="502"/>
      <c r="Y336" s="502" t="str">
        <f t="shared" si="46"/>
        <v>http://www.nowgoal.com/1x2/1274567.htm</v>
      </c>
      <c r="AA336" s="770" t="s">
        <v>1350</v>
      </c>
      <c r="AB336" s="556"/>
      <c r="AC336" s="558" t="s">
        <v>2227</v>
      </c>
      <c r="AD336" s="100" t="s">
        <v>809</v>
      </c>
      <c r="AE336" s="100" t="s">
        <v>713</v>
      </c>
      <c r="AF336" s="100" t="s">
        <v>803</v>
      </c>
      <c r="AG336" s="100" t="s">
        <v>1111</v>
      </c>
      <c r="AH336" s="100" t="s">
        <v>1002</v>
      </c>
      <c r="AI336" s="100" t="s">
        <v>1064</v>
      </c>
      <c r="AJ336" s="100" t="s">
        <v>2228</v>
      </c>
      <c r="AK336" s="558" t="s">
        <v>2229</v>
      </c>
      <c r="AL336" s="558" t="s">
        <v>2230</v>
      </c>
    </row>
    <row r="337" spans="7:38" ht="13.5" customHeight="1" thickBot="1">
      <c r="G337" s="346" t="str">
        <f t="shared" si="40"/>
        <v/>
      </c>
      <c r="H337" s="347" t="str">
        <f t="shared" si="41"/>
        <v/>
      </c>
      <c r="T337" s="502" t="str">
        <f t="shared" si="42"/>
        <v/>
      </c>
      <c r="U337" s="502" t="str">
        <f t="shared" si="43"/>
        <v/>
      </c>
      <c r="V337" s="502" t="str">
        <f t="shared" si="44"/>
        <v/>
      </c>
      <c r="W337" s="502" t="str">
        <f t="shared" si="45"/>
        <v/>
      </c>
      <c r="X337" s="502"/>
      <c r="Y337" s="502" t="str">
        <f t="shared" si="46"/>
        <v/>
      </c>
      <c r="AA337" s="771"/>
      <c r="AB337" s="557"/>
      <c r="AC337" s="559"/>
      <c r="AD337" s="101" t="s">
        <v>753</v>
      </c>
      <c r="AE337" s="102" t="s">
        <v>769</v>
      </c>
      <c r="AF337" s="102" t="s">
        <v>2231</v>
      </c>
      <c r="AG337" s="100" t="s">
        <v>2232</v>
      </c>
      <c r="AH337" s="100" t="s">
        <v>1043</v>
      </c>
      <c r="AI337" s="100" t="s">
        <v>1155</v>
      </c>
      <c r="AJ337" s="100" t="s">
        <v>2233</v>
      </c>
      <c r="AK337" s="559"/>
      <c r="AL337" s="559"/>
    </row>
    <row r="338" spans="7:38" ht="13.5" customHeight="1" thickBot="1">
      <c r="G338" s="346" t="str">
        <f t="shared" si="40"/>
        <v/>
      </c>
      <c r="H338" s="347" t="str">
        <f t="shared" si="41"/>
        <v/>
      </c>
      <c r="T338" s="502" t="str">
        <f t="shared" si="42"/>
        <v>FRA D2</v>
      </c>
      <c r="U338" s="502" t="str">
        <f t="shared" si="43"/>
        <v>Lens</v>
      </c>
      <c r="V338" s="502" t="str">
        <f t="shared" si="44"/>
        <v>Clermont</v>
      </c>
      <c r="W338" s="502" t="str">
        <f t="shared" si="45"/>
        <v>1249141.htm</v>
      </c>
      <c r="X338" s="502"/>
      <c r="Y338" s="502" t="str">
        <f t="shared" si="46"/>
        <v>http://www.nowgoal.com/1x2/1249141.htm</v>
      </c>
      <c r="AA338" s="582" t="s">
        <v>1096</v>
      </c>
      <c r="AB338" s="556"/>
      <c r="AC338" s="558" t="s">
        <v>944</v>
      </c>
      <c r="AD338" s="100" t="s">
        <v>771</v>
      </c>
      <c r="AE338" s="100" t="s">
        <v>749</v>
      </c>
      <c r="AF338" s="100" t="s">
        <v>1048</v>
      </c>
      <c r="AG338" s="100" t="s">
        <v>2054</v>
      </c>
      <c r="AH338" s="100" t="s">
        <v>2234</v>
      </c>
      <c r="AI338" s="100" t="s">
        <v>2235</v>
      </c>
      <c r="AJ338" s="100" t="s">
        <v>2236</v>
      </c>
      <c r="AK338" s="558" t="s">
        <v>906</v>
      </c>
      <c r="AL338" s="558" t="s">
        <v>1106</v>
      </c>
    </row>
    <row r="339" spans="7:38" ht="13.5" customHeight="1" thickBot="1">
      <c r="G339" s="346" t="str">
        <f t="shared" si="40"/>
        <v/>
      </c>
      <c r="H339" s="347" t="str">
        <f t="shared" si="41"/>
        <v/>
      </c>
      <c r="T339" s="502" t="str">
        <f t="shared" si="42"/>
        <v/>
      </c>
      <c r="U339" s="502" t="str">
        <f t="shared" si="43"/>
        <v/>
      </c>
      <c r="V339" s="502" t="str">
        <f t="shared" si="44"/>
        <v/>
      </c>
      <c r="W339" s="502" t="str">
        <f t="shared" si="45"/>
        <v/>
      </c>
      <c r="X339" s="502"/>
      <c r="Y339" s="502" t="str">
        <f t="shared" si="46"/>
        <v/>
      </c>
      <c r="AA339" s="583"/>
      <c r="AB339" s="557"/>
      <c r="AC339" s="559"/>
      <c r="AD339" s="102" t="s">
        <v>1549</v>
      </c>
      <c r="AE339" s="101" t="s">
        <v>851</v>
      </c>
      <c r="AF339" s="102" t="s">
        <v>2237</v>
      </c>
      <c r="AG339" s="100" t="s">
        <v>2238</v>
      </c>
      <c r="AH339" s="100" t="s">
        <v>1827</v>
      </c>
      <c r="AI339" s="100" t="s">
        <v>2239</v>
      </c>
      <c r="AJ339" s="100" t="s">
        <v>2240</v>
      </c>
      <c r="AK339" s="559"/>
      <c r="AL339" s="559"/>
    </row>
    <row r="340" spans="7:38" ht="13.5" customHeight="1" thickBot="1">
      <c r="G340" s="346" t="str">
        <f t="shared" si="40"/>
        <v/>
      </c>
      <c r="H340" s="347" t="str">
        <f t="shared" si="41"/>
        <v/>
      </c>
      <c r="T340" s="502" t="str">
        <f t="shared" si="42"/>
        <v>ENG CS</v>
      </c>
      <c r="U340" s="502" t="str">
        <f t="shared" si="43"/>
        <v>Wealdstone FC</v>
      </c>
      <c r="V340" s="502" t="str">
        <f t="shared" si="44"/>
        <v>Whitehawk</v>
      </c>
      <c r="W340" s="502" t="str">
        <f t="shared" si="45"/>
        <v>1271354.htm</v>
      </c>
      <c r="X340" s="502"/>
      <c r="Y340" s="502" t="str">
        <f t="shared" si="46"/>
        <v>http://www.nowgoal.com/1x2/1271354.htm</v>
      </c>
      <c r="AA340" s="830" t="s">
        <v>2241</v>
      </c>
      <c r="AB340" s="556"/>
      <c r="AC340" s="558" t="s">
        <v>2242</v>
      </c>
      <c r="AD340" s="100" t="s">
        <v>1884</v>
      </c>
      <c r="AE340" s="100" t="s">
        <v>722</v>
      </c>
      <c r="AF340" s="100" t="s">
        <v>731</v>
      </c>
      <c r="AG340" s="100" t="s">
        <v>2243</v>
      </c>
      <c r="AH340" s="100" t="s">
        <v>2244</v>
      </c>
      <c r="AI340" s="100" t="s">
        <v>1084</v>
      </c>
      <c r="AJ340" s="100" t="s">
        <v>2245</v>
      </c>
      <c r="AK340" s="558" t="s">
        <v>2246</v>
      </c>
      <c r="AL340" s="558" t="s">
        <v>2247</v>
      </c>
    </row>
    <row r="341" spans="7:38" ht="13.5" customHeight="1" thickBot="1">
      <c r="G341" s="346" t="str">
        <f t="shared" si="40"/>
        <v/>
      </c>
      <c r="H341" s="347" t="str">
        <f t="shared" si="41"/>
        <v/>
      </c>
      <c r="T341" s="502" t="str">
        <f t="shared" si="42"/>
        <v/>
      </c>
      <c r="U341" s="502" t="str">
        <f t="shared" si="43"/>
        <v/>
      </c>
      <c r="V341" s="502" t="str">
        <f t="shared" si="44"/>
        <v/>
      </c>
      <c r="W341" s="502" t="str">
        <f t="shared" si="45"/>
        <v/>
      </c>
      <c r="X341" s="502"/>
      <c r="Y341" s="502" t="str">
        <f t="shared" si="46"/>
        <v/>
      </c>
      <c r="AA341" s="831"/>
      <c r="AB341" s="557"/>
      <c r="AC341" s="559"/>
      <c r="AD341" s="102" t="s">
        <v>887</v>
      </c>
      <c r="AE341" s="101" t="s">
        <v>722</v>
      </c>
      <c r="AF341" s="101" t="s">
        <v>742</v>
      </c>
      <c r="AG341" s="100" t="s">
        <v>2070</v>
      </c>
      <c r="AH341" s="100" t="s">
        <v>966</v>
      </c>
      <c r="AI341" s="100" t="s">
        <v>2248</v>
      </c>
      <c r="AJ341" s="100" t="s">
        <v>910</v>
      </c>
      <c r="AK341" s="559"/>
      <c r="AL341" s="559"/>
    </row>
    <row r="342" spans="7:38" ht="13.5" customHeight="1" thickBot="1">
      <c r="G342" s="346" t="str">
        <f t="shared" si="40"/>
        <v/>
      </c>
      <c r="H342" s="347" t="str">
        <f t="shared" si="41"/>
        <v/>
      </c>
      <c r="T342" s="502" t="str">
        <f t="shared" si="42"/>
        <v>ITA C1</v>
      </c>
      <c r="U342" s="502" t="str">
        <f t="shared" si="43"/>
        <v>Cosenza Calcio 1914</v>
      </c>
      <c r="V342" s="502" t="str">
        <f t="shared" si="44"/>
        <v>Reggina</v>
      </c>
      <c r="W342" s="502" t="str">
        <f t="shared" si="45"/>
        <v>1296185.htm</v>
      </c>
      <c r="X342" s="502"/>
      <c r="Y342" s="502" t="str">
        <f t="shared" si="46"/>
        <v>http://www.nowgoal.com/1x2/1296185.htm</v>
      </c>
      <c r="AA342" s="764" t="s">
        <v>1280</v>
      </c>
      <c r="AB342" s="556"/>
      <c r="AC342" s="558" t="s">
        <v>2249</v>
      </c>
      <c r="AD342" s="100" t="s">
        <v>770</v>
      </c>
      <c r="AE342" s="100" t="s">
        <v>803</v>
      </c>
      <c r="AF342" s="100" t="s">
        <v>1359</v>
      </c>
      <c r="AG342" s="100" t="s">
        <v>2028</v>
      </c>
      <c r="AH342" s="100" t="s">
        <v>2250</v>
      </c>
      <c r="AI342" s="100" t="s">
        <v>2251</v>
      </c>
      <c r="AJ342" s="100" t="s">
        <v>1059</v>
      </c>
      <c r="AK342" s="558" t="s">
        <v>2252</v>
      </c>
      <c r="AL342" s="558" t="s">
        <v>2253</v>
      </c>
    </row>
    <row r="343" spans="7:38" ht="13.5" customHeight="1" thickBot="1">
      <c r="G343" s="346" t="str">
        <f t="shared" si="40"/>
        <v/>
      </c>
      <c r="H343" s="347" t="str">
        <f t="shared" si="41"/>
        <v/>
      </c>
      <c r="T343" s="502" t="str">
        <f t="shared" si="42"/>
        <v/>
      </c>
      <c r="U343" s="502" t="str">
        <f t="shared" si="43"/>
        <v/>
      </c>
      <c r="V343" s="502" t="str">
        <f t="shared" si="44"/>
        <v/>
      </c>
      <c r="W343" s="502" t="str">
        <f t="shared" si="45"/>
        <v/>
      </c>
      <c r="X343" s="502"/>
      <c r="Y343" s="502" t="str">
        <f t="shared" si="46"/>
        <v/>
      </c>
      <c r="AA343" s="765"/>
      <c r="AB343" s="557"/>
      <c r="AC343" s="559"/>
      <c r="AD343" s="102" t="s">
        <v>849</v>
      </c>
      <c r="AE343" s="101" t="s">
        <v>742</v>
      </c>
      <c r="AF343" s="101" t="s">
        <v>940</v>
      </c>
      <c r="AG343" s="100" t="s">
        <v>2254</v>
      </c>
      <c r="AH343" s="100" t="s">
        <v>1118</v>
      </c>
      <c r="AI343" s="100" t="s">
        <v>1074</v>
      </c>
      <c r="AJ343" s="100" t="s">
        <v>1403</v>
      </c>
      <c r="AK343" s="559"/>
      <c r="AL343" s="559"/>
    </row>
    <row r="344" spans="7:38" ht="13.5" customHeight="1" thickBot="1">
      <c r="G344" s="346" t="str">
        <f t="shared" si="40"/>
        <v/>
      </c>
      <c r="H344" s="347" t="str">
        <f t="shared" si="41"/>
        <v/>
      </c>
      <c r="T344" s="502" t="str">
        <f t="shared" si="42"/>
        <v>ENG PR</v>
      </c>
      <c r="U344" s="502" t="str">
        <f t="shared" si="43"/>
        <v>Bournemouth AFC</v>
      </c>
      <c r="V344" s="502" t="str">
        <f t="shared" si="44"/>
        <v>Manchester City</v>
      </c>
      <c r="W344" s="502" t="str">
        <f t="shared" si="45"/>
        <v>1247898.htm</v>
      </c>
      <c r="X344" s="502"/>
      <c r="Y344" s="502" t="str">
        <f t="shared" si="46"/>
        <v>http://www.nowgoal.com/1x2/1247898.htm</v>
      </c>
      <c r="AA344" s="832" t="s">
        <v>2255</v>
      </c>
      <c r="AB344" s="556"/>
      <c r="AC344" s="558" t="s">
        <v>2256</v>
      </c>
      <c r="AD344" s="100" t="s">
        <v>2257</v>
      </c>
      <c r="AE344" s="100" t="s">
        <v>913</v>
      </c>
      <c r="AF344" s="100" t="s">
        <v>858</v>
      </c>
      <c r="AG344" s="100" t="s">
        <v>2258</v>
      </c>
      <c r="AH344" s="100" t="s">
        <v>1044</v>
      </c>
      <c r="AI344" s="100" t="s">
        <v>2259</v>
      </c>
      <c r="AJ344" s="100" t="s">
        <v>2260</v>
      </c>
      <c r="AK344" s="558" t="s">
        <v>2261</v>
      </c>
      <c r="AL344" s="558" t="s">
        <v>2262</v>
      </c>
    </row>
    <row r="345" spans="7:38" ht="13.5" customHeight="1" thickBot="1">
      <c r="G345" s="346" t="str">
        <f t="shared" si="40"/>
        <v/>
      </c>
      <c r="H345" s="347" t="str">
        <f t="shared" si="41"/>
        <v/>
      </c>
      <c r="T345" s="502" t="str">
        <f t="shared" si="42"/>
        <v/>
      </c>
      <c r="U345" s="502" t="str">
        <f t="shared" si="43"/>
        <v/>
      </c>
      <c r="V345" s="502" t="str">
        <f t="shared" si="44"/>
        <v/>
      </c>
      <c r="W345" s="502" t="str">
        <f t="shared" si="45"/>
        <v/>
      </c>
      <c r="X345" s="502"/>
      <c r="Y345" s="502" t="str">
        <f t="shared" si="46"/>
        <v/>
      </c>
      <c r="AA345" s="833"/>
      <c r="AB345" s="557"/>
      <c r="AC345" s="559"/>
      <c r="AD345" s="102" t="s">
        <v>2263</v>
      </c>
      <c r="AE345" s="102" t="s">
        <v>2264</v>
      </c>
      <c r="AF345" s="101" t="s">
        <v>2265</v>
      </c>
      <c r="AG345" s="100" t="s">
        <v>2266</v>
      </c>
      <c r="AH345" s="100" t="s">
        <v>2267</v>
      </c>
      <c r="AI345" s="100" t="s">
        <v>2268</v>
      </c>
      <c r="AJ345" s="100" t="s">
        <v>2269</v>
      </c>
      <c r="AK345" s="559"/>
      <c r="AL345" s="559"/>
    </row>
    <row r="346" spans="7:38" ht="13.5" customHeight="1" thickBot="1">
      <c r="G346" s="346" t="str">
        <f t="shared" si="40"/>
        <v/>
      </c>
      <c r="H346" s="347" t="str">
        <f t="shared" si="41"/>
        <v/>
      </c>
      <c r="T346" s="502" t="str">
        <f t="shared" si="42"/>
        <v>POR D1</v>
      </c>
      <c r="U346" s="502" t="str">
        <f t="shared" si="43"/>
        <v>Rio Ave</v>
      </c>
      <c r="V346" s="502" t="str">
        <f t="shared" si="44"/>
        <v>Maritimo</v>
      </c>
      <c r="W346" s="502" t="str">
        <f t="shared" si="45"/>
        <v>1271897.htm</v>
      </c>
      <c r="X346" s="502"/>
      <c r="Y346" s="502" t="str">
        <f t="shared" si="46"/>
        <v>http://www.nowgoal.com/1x2/1271897.htm</v>
      </c>
      <c r="AA346" s="596" t="s">
        <v>1171</v>
      </c>
      <c r="AB346" s="556"/>
      <c r="AC346" s="558" t="s">
        <v>2270</v>
      </c>
      <c r="AD346" s="100" t="s">
        <v>1829</v>
      </c>
      <c r="AE346" s="100" t="s">
        <v>808</v>
      </c>
      <c r="AF346" s="100" t="s">
        <v>1080</v>
      </c>
      <c r="AG346" s="100" t="s">
        <v>2271</v>
      </c>
      <c r="AH346" s="100" t="s">
        <v>1102</v>
      </c>
      <c r="AI346" s="100" t="s">
        <v>2272</v>
      </c>
      <c r="AJ346" s="100" t="s">
        <v>2273</v>
      </c>
      <c r="AK346" s="558" t="s">
        <v>2274</v>
      </c>
      <c r="AL346" s="558" t="s">
        <v>1131</v>
      </c>
    </row>
    <row r="347" spans="7:38" ht="13.5" customHeight="1" thickBot="1">
      <c r="G347" s="346" t="str">
        <f t="shared" si="40"/>
        <v/>
      </c>
      <c r="H347" s="347" t="str">
        <f t="shared" si="41"/>
        <v/>
      </c>
      <c r="T347" s="502" t="str">
        <f t="shared" si="42"/>
        <v/>
      </c>
      <c r="U347" s="502" t="str">
        <f t="shared" si="43"/>
        <v/>
      </c>
      <c r="V347" s="502" t="str">
        <f t="shared" si="44"/>
        <v/>
      </c>
      <c r="W347" s="502" t="str">
        <f t="shared" si="45"/>
        <v/>
      </c>
      <c r="X347" s="502"/>
      <c r="Y347" s="502" t="str">
        <f t="shared" si="46"/>
        <v/>
      </c>
      <c r="AA347" s="597"/>
      <c r="AB347" s="557"/>
      <c r="AC347" s="559"/>
      <c r="AD347" s="102" t="s">
        <v>828</v>
      </c>
      <c r="AE347" s="102" t="s">
        <v>796</v>
      </c>
      <c r="AF347" s="101" t="s">
        <v>722</v>
      </c>
      <c r="AG347" s="100" t="s">
        <v>2275</v>
      </c>
      <c r="AH347" s="100" t="s">
        <v>2276</v>
      </c>
      <c r="AI347" s="100" t="s">
        <v>2277</v>
      </c>
      <c r="AJ347" s="100" t="s">
        <v>2278</v>
      </c>
      <c r="AK347" s="559"/>
      <c r="AL347" s="559"/>
    </row>
    <row r="348" spans="7:38" ht="13.5" customHeight="1" thickBot="1">
      <c r="G348" s="346" t="str">
        <f t="shared" si="40"/>
        <v/>
      </c>
      <c r="H348" s="347" t="str">
        <f t="shared" si="41"/>
        <v/>
      </c>
      <c r="T348" s="502" t="str">
        <f t="shared" si="42"/>
        <v>BRA CGD</v>
      </c>
      <c r="U348" s="502" t="str">
        <f t="shared" si="43"/>
        <v>Atletico Clube Goianiense</v>
      </c>
      <c r="V348" s="502" t="str">
        <f t="shared" si="44"/>
        <v>Itumbiara EC GO</v>
      </c>
      <c r="W348" s="502" t="str">
        <f t="shared" si="45"/>
        <v>1341323.htm</v>
      </c>
      <c r="X348" s="502"/>
      <c r="Y348" s="502" t="str">
        <f t="shared" si="46"/>
        <v>http://www.nowgoal.com/1x2/1341323.htm</v>
      </c>
      <c r="AA348" s="834" t="s">
        <v>1277</v>
      </c>
      <c r="AB348" s="556"/>
      <c r="AC348" s="558" t="s">
        <v>2279</v>
      </c>
      <c r="AD348" s="100" t="s">
        <v>2280</v>
      </c>
      <c r="AE348" s="100" t="s">
        <v>1110</v>
      </c>
      <c r="AF348" s="100" t="s">
        <v>2281</v>
      </c>
      <c r="AG348" s="100" t="s">
        <v>2282</v>
      </c>
      <c r="AH348" s="100" t="s">
        <v>1102</v>
      </c>
      <c r="AI348" s="100" t="s">
        <v>2283</v>
      </c>
      <c r="AJ348" s="100" t="s">
        <v>850</v>
      </c>
      <c r="AK348" s="558" t="s">
        <v>2284</v>
      </c>
      <c r="AL348" s="558" t="s">
        <v>2050</v>
      </c>
    </row>
    <row r="349" spans="7:38" ht="13.5" customHeight="1" thickBot="1">
      <c r="G349" s="346" t="str">
        <f t="shared" si="40"/>
        <v/>
      </c>
      <c r="H349" s="347" t="str">
        <f t="shared" si="41"/>
        <v/>
      </c>
      <c r="T349" s="502" t="str">
        <f t="shared" si="42"/>
        <v/>
      </c>
      <c r="U349" s="502" t="str">
        <f t="shared" si="43"/>
        <v/>
      </c>
      <c r="V349" s="502" t="str">
        <f t="shared" si="44"/>
        <v/>
      </c>
      <c r="W349" s="502" t="str">
        <f t="shared" si="45"/>
        <v/>
      </c>
      <c r="X349" s="502"/>
      <c r="Y349" s="502" t="str">
        <f t="shared" si="46"/>
        <v/>
      </c>
      <c r="AA349" s="835"/>
      <c r="AB349" s="557"/>
      <c r="AC349" s="559"/>
      <c r="AD349" s="101" t="s">
        <v>2280</v>
      </c>
      <c r="AE349" s="101" t="s">
        <v>1110</v>
      </c>
      <c r="AF349" s="100" t="s">
        <v>2281</v>
      </c>
      <c r="AG349" s="100" t="s">
        <v>2285</v>
      </c>
      <c r="AH349" s="100" t="s">
        <v>2286</v>
      </c>
      <c r="AI349" s="100" t="s">
        <v>2287</v>
      </c>
      <c r="AJ349" s="100" t="s">
        <v>954</v>
      </c>
      <c r="AK349" s="559"/>
      <c r="AL349" s="559"/>
    </row>
    <row r="350" spans="7:38" ht="13.5" customHeight="1" thickBot="1">
      <c r="G350" s="346" t="str">
        <f t="shared" si="40"/>
        <v/>
      </c>
      <c r="H350" s="347" t="str">
        <f t="shared" si="41"/>
        <v/>
      </c>
      <c r="T350" s="502" t="str">
        <f t="shared" si="42"/>
        <v>BRA SE</v>
      </c>
      <c r="U350" s="502" t="str">
        <f t="shared" si="43"/>
        <v>Confianca SE</v>
      </c>
      <c r="V350" s="502" t="str">
        <f t="shared" si="44"/>
        <v>Lagarto</v>
      </c>
      <c r="W350" s="502" t="str">
        <f t="shared" si="45"/>
        <v>1356817.htm</v>
      </c>
      <c r="X350" s="502"/>
      <c r="Y350" s="502" t="str">
        <f t="shared" si="46"/>
        <v>http://www.nowgoal.com/1x2/1356817.htm</v>
      </c>
      <c r="AA350" s="836" t="s">
        <v>1278</v>
      </c>
      <c r="AB350" s="556"/>
      <c r="AC350" s="558" t="s">
        <v>2288</v>
      </c>
      <c r="AD350" s="100" t="s">
        <v>927</v>
      </c>
      <c r="AE350" s="100" t="s">
        <v>1012</v>
      </c>
      <c r="AF350" s="100" t="s">
        <v>2001</v>
      </c>
      <c r="AG350" s="100" t="s">
        <v>2289</v>
      </c>
      <c r="AH350" s="100" t="s">
        <v>2290</v>
      </c>
      <c r="AI350" s="100" t="s">
        <v>2291</v>
      </c>
      <c r="AJ350" s="100" t="s">
        <v>1083</v>
      </c>
      <c r="AK350" s="558" t="s">
        <v>2292</v>
      </c>
      <c r="AL350" s="558" t="s">
        <v>724</v>
      </c>
    </row>
    <row r="351" spans="7:38" ht="13.5" customHeight="1" thickBot="1">
      <c r="G351" s="346" t="str">
        <f t="shared" si="40"/>
        <v/>
      </c>
      <c r="H351" s="347" t="str">
        <f t="shared" si="41"/>
        <v/>
      </c>
      <c r="T351" s="502" t="str">
        <f t="shared" si="42"/>
        <v/>
      </c>
      <c r="U351" s="502" t="str">
        <f t="shared" si="43"/>
        <v/>
      </c>
      <c r="V351" s="502" t="str">
        <f t="shared" si="44"/>
        <v/>
      </c>
      <c r="W351" s="502" t="str">
        <f t="shared" si="45"/>
        <v/>
      </c>
      <c r="X351" s="502"/>
      <c r="Y351" s="502" t="str">
        <f t="shared" si="46"/>
        <v/>
      </c>
      <c r="AA351" s="837"/>
      <c r="AB351" s="557"/>
      <c r="AC351" s="559"/>
      <c r="AD351" s="100"/>
      <c r="AE351" s="100"/>
      <c r="AF351" s="100"/>
      <c r="AG351" s="100"/>
      <c r="AH351" s="100"/>
      <c r="AI351" s="100"/>
      <c r="AJ351" s="100"/>
      <c r="AK351" s="559"/>
      <c r="AL351" s="559"/>
    </row>
    <row r="352" spans="7:38" ht="13.5" customHeight="1" thickBot="1">
      <c r="G352" s="346" t="str">
        <f t="shared" si="40"/>
        <v/>
      </c>
      <c r="H352" s="347" t="str">
        <f t="shared" si="41"/>
        <v/>
      </c>
      <c r="T352" s="502" t="str">
        <f t="shared" si="42"/>
        <v>BRA D3</v>
      </c>
      <c r="U352" s="502" t="str">
        <f t="shared" si="43"/>
        <v>CSA-AL</v>
      </c>
      <c r="V352" s="502" t="str">
        <f t="shared" si="44"/>
        <v>CEO AL</v>
      </c>
      <c r="W352" s="502" t="str">
        <f t="shared" si="45"/>
        <v>1356811.htm</v>
      </c>
      <c r="X352" s="502"/>
      <c r="Y352" s="502" t="str">
        <f t="shared" si="46"/>
        <v>http://www.nowgoal.com/1x2/1356811.htm</v>
      </c>
      <c r="AA352" s="838" t="s">
        <v>2293</v>
      </c>
      <c r="AB352" s="556"/>
      <c r="AC352" s="558" t="s">
        <v>2294</v>
      </c>
      <c r="AD352" s="100" t="s">
        <v>848</v>
      </c>
      <c r="AE352" s="100" t="s">
        <v>714</v>
      </c>
      <c r="AF352" s="100" t="s">
        <v>1012</v>
      </c>
      <c r="AG352" s="100" t="s">
        <v>2295</v>
      </c>
      <c r="AH352" s="100" t="s">
        <v>1156</v>
      </c>
      <c r="AI352" s="100" t="s">
        <v>2296</v>
      </c>
      <c r="AJ352" s="100" t="s">
        <v>2297</v>
      </c>
      <c r="AK352" s="558" t="s">
        <v>2298</v>
      </c>
      <c r="AL352" s="558" t="s">
        <v>724</v>
      </c>
    </row>
    <row r="353" spans="7:38" ht="13.5" customHeight="1" thickBot="1">
      <c r="G353" s="346" t="str">
        <f t="shared" si="40"/>
        <v/>
      </c>
      <c r="H353" s="347" t="str">
        <f t="shared" si="41"/>
        <v/>
      </c>
      <c r="T353" s="502" t="str">
        <f t="shared" si="42"/>
        <v/>
      </c>
      <c r="U353" s="502" t="str">
        <f t="shared" si="43"/>
        <v/>
      </c>
      <c r="V353" s="502" t="str">
        <f t="shared" si="44"/>
        <v/>
      </c>
      <c r="W353" s="502" t="str">
        <f t="shared" si="45"/>
        <v/>
      </c>
      <c r="X353" s="502"/>
      <c r="Y353" s="502" t="str">
        <f t="shared" si="46"/>
        <v/>
      </c>
      <c r="AA353" s="839"/>
      <c r="AB353" s="557"/>
      <c r="AC353" s="559"/>
      <c r="AD353" s="100"/>
      <c r="AE353" s="100"/>
      <c r="AF353" s="100"/>
      <c r="AG353" s="100"/>
      <c r="AH353" s="100"/>
      <c r="AI353" s="100"/>
      <c r="AJ353" s="100"/>
      <c r="AK353" s="559"/>
      <c r="AL353" s="559"/>
    </row>
    <row r="354" spans="7:38" ht="13.5" customHeight="1" thickBot="1">
      <c r="G354" s="346" t="str">
        <f t="shared" si="40"/>
        <v/>
      </c>
      <c r="H354" s="347" t="str">
        <f t="shared" si="41"/>
        <v/>
      </c>
      <c r="T354" s="502" t="str">
        <f t="shared" si="42"/>
        <v>COL D1</v>
      </c>
      <c r="U354" s="502" t="str">
        <f t="shared" si="43"/>
        <v>Tigres Zipaquira</v>
      </c>
      <c r="V354" s="502" t="str">
        <f t="shared" si="44"/>
        <v>Deportivo Pasto</v>
      </c>
      <c r="W354" s="502" t="str">
        <f t="shared" si="45"/>
        <v>1349583.htm</v>
      </c>
      <c r="X354" s="502"/>
      <c r="Y354" s="502" t="str">
        <f t="shared" si="46"/>
        <v>http://www.nowgoal.com/1x2/1349583.htm</v>
      </c>
      <c r="AA354" s="566" t="s">
        <v>1200</v>
      </c>
      <c r="AB354" s="556"/>
      <c r="AC354" s="558" t="s">
        <v>2299</v>
      </c>
      <c r="AD354" s="100" t="s">
        <v>926</v>
      </c>
      <c r="AE354" s="100" t="s">
        <v>806</v>
      </c>
      <c r="AF354" s="100" t="s">
        <v>1037</v>
      </c>
      <c r="AG354" s="100" t="s">
        <v>2300</v>
      </c>
      <c r="AH354" s="100" t="s">
        <v>2301</v>
      </c>
      <c r="AI354" s="100" t="s">
        <v>2302</v>
      </c>
      <c r="AJ354" s="100" t="s">
        <v>1221</v>
      </c>
      <c r="AK354" s="558" t="s">
        <v>1202</v>
      </c>
      <c r="AL354" s="558" t="s">
        <v>2303</v>
      </c>
    </row>
    <row r="355" spans="7:38" ht="13.5" customHeight="1" thickBot="1">
      <c r="G355" s="346" t="str">
        <f t="shared" si="40"/>
        <v/>
      </c>
      <c r="H355" s="347" t="str">
        <f t="shared" si="41"/>
        <v/>
      </c>
      <c r="T355" s="502" t="str">
        <f t="shared" si="42"/>
        <v/>
      </c>
      <c r="U355" s="502" t="str">
        <f t="shared" si="43"/>
        <v/>
      </c>
      <c r="V355" s="502" t="str">
        <f t="shared" si="44"/>
        <v/>
      </c>
      <c r="W355" s="502" t="str">
        <f t="shared" si="45"/>
        <v/>
      </c>
      <c r="X355" s="502"/>
      <c r="Y355" s="502" t="str">
        <f t="shared" si="46"/>
        <v/>
      </c>
      <c r="AA355" s="567"/>
      <c r="AB355" s="557"/>
      <c r="AC355" s="559"/>
      <c r="AD355" s="102" t="s">
        <v>890</v>
      </c>
      <c r="AE355" s="101" t="s">
        <v>2304</v>
      </c>
      <c r="AF355" s="101" t="s">
        <v>1097</v>
      </c>
      <c r="AG355" s="100" t="s">
        <v>2305</v>
      </c>
      <c r="AH355" s="100" t="s">
        <v>2306</v>
      </c>
      <c r="AI355" s="100" t="s">
        <v>2307</v>
      </c>
      <c r="AJ355" s="100" t="s">
        <v>1285</v>
      </c>
      <c r="AK355" s="559"/>
      <c r="AL355" s="559"/>
    </row>
    <row r="356" spans="7:38" ht="13.5" customHeight="1" thickBot="1">
      <c r="G356" s="346" t="str">
        <f t="shared" si="40"/>
        <v/>
      </c>
      <c r="H356" s="347" t="str">
        <f t="shared" si="41"/>
        <v/>
      </c>
      <c r="T356" s="502" t="str">
        <f t="shared" si="42"/>
        <v>PAR D1</v>
      </c>
      <c r="U356" s="502" t="str">
        <f t="shared" si="43"/>
        <v>Sportivo Luqueno</v>
      </c>
      <c r="V356" s="502" t="str">
        <f t="shared" si="44"/>
        <v>Olimpia Asuncion</v>
      </c>
      <c r="W356" s="502" t="str">
        <f t="shared" si="45"/>
        <v>1341083.htm</v>
      </c>
      <c r="X356" s="502"/>
      <c r="Y356" s="502" t="str">
        <f t="shared" si="46"/>
        <v>http://www.nowgoal.com/1x2/1341083.htm</v>
      </c>
      <c r="AA356" s="574" t="s">
        <v>1187</v>
      </c>
      <c r="AB356" s="556"/>
      <c r="AC356" s="558" t="s">
        <v>2308</v>
      </c>
      <c r="AD356" s="100" t="s">
        <v>1288</v>
      </c>
      <c r="AE356" s="100" t="s">
        <v>741</v>
      </c>
      <c r="AF356" s="100" t="s">
        <v>961</v>
      </c>
      <c r="AG356" s="100" t="s">
        <v>2309</v>
      </c>
      <c r="AH356" s="100" t="s">
        <v>2310</v>
      </c>
      <c r="AI356" s="100" t="s">
        <v>2311</v>
      </c>
      <c r="AJ356" s="100" t="s">
        <v>1026</v>
      </c>
      <c r="AK356" s="558" t="s">
        <v>2312</v>
      </c>
      <c r="AL356" s="558" t="s">
        <v>2313</v>
      </c>
    </row>
    <row r="357" spans="7:38" ht="13.5" customHeight="1" thickBot="1">
      <c r="G357" s="346" t="str">
        <f t="shared" si="40"/>
        <v/>
      </c>
      <c r="H357" s="347" t="str">
        <f t="shared" si="41"/>
        <v/>
      </c>
      <c r="T357" s="502" t="str">
        <f t="shared" si="42"/>
        <v/>
      </c>
      <c r="U357" s="502" t="str">
        <f t="shared" si="43"/>
        <v/>
      </c>
      <c r="V357" s="502" t="str">
        <f t="shared" si="44"/>
        <v/>
      </c>
      <c r="W357" s="502" t="str">
        <f t="shared" si="45"/>
        <v/>
      </c>
      <c r="X357" s="502"/>
      <c r="Y357" s="502" t="str">
        <f t="shared" si="46"/>
        <v/>
      </c>
      <c r="AA357" s="575"/>
      <c r="AB357" s="557"/>
      <c r="AC357" s="559"/>
      <c r="AD357" s="101" t="s">
        <v>836</v>
      </c>
      <c r="AE357" s="101" t="s">
        <v>731</v>
      </c>
      <c r="AF357" s="102" t="s">
        <v>716</v>
      </c>
      <c r="AG357" s="100" t="s">
        <v>2314</v>
      </c>
      <c r="AH357" s="100" t="s">
        <v>2315</v>
      </c>
      <c r="AI357" s="100" t="s">
        <v>2316</v>
      </c>
      <c r="AJ357" s="100" t="s">
        <v>910</v>
      </c>
      <c r="AK357" s="559"/>
      <c r="AL357" s="559"/>
    </row>
    <row r="358" spans="7:38" ht="13.5" customHeight="1" thickBot="1">
      <c r="G358" s="346" t="str">
        <f t="shared" si="40"/>
        <v/>
      </c>
      <c r="H358" s="347" t="str">
        <f t="shared" si="41"/>
        <v/>
      </c>
      <c r="T358" s="502" t="str">
        <f t="shared" si="42"/>
        <v>VEN D1</v>
      </c>
      <c r="U358" s="502" t="str">
        <f t="shared" si="43"/>
        <v>Carabobo FC</v>
      </c>
      <c r="V358" s="502" t="str">
        <f t="shared" si="44"/>
        <v>Portuguesa FC</v>
      </c>
      <c r="W358" s="502" t="str">
        <f t="shared" si="45"/>
        <v>1348090.htm</v>
      </c>
      <c r="X358" s="502"/>
      <c r="Y358" s="502" t="str">
        <f t="shared" si="46"/>
        <v>http://www.nowgoal.com/1x2/1348090.htm</v>
      </c>
      <c r="AA358" s="588" t="s">
        <v>1135</v>
      </c>
      <c r="AB358" s="556"/>
      <c r="AC358" s="558" t="s">
        <v>2317</v>
      </c>
      <c r="AD358" s="100" t="s">
        <v>1045</v>
      </c>
      <c r="AE358" s="100" t="s">
        <v>721</v>
      </c>
      <c r="AF358" s="100" t="s">
        <v>2318</v>
      </c>
      <c r="AG358" s="100" t="s">
        <v>2319</v>
      </c>
      <c r="AH358" s="100" t="s">
        <v>1123</v>
      </c>
      <c r="AI358" s="100" t="s">
        <v>2320</v>
      </c>
      <c r="AJ358" s="100" t="s">
        <v>882</v>
      </c>
      <c r="AK358" s="558" t="s">
        <v>1136</v>
      </c>
      <c r="AL358" s="558" t="s">
        <v>1042</v>
      </c>
    </row>
    <row r="359" spans="7:38" ht="13.5" customHeight="1" thickBot="1">
      <c r="G359" s="346" t="str">
        <f t="shared" si="40"/>
        <v/>
      </c>
      <c r="H359" s="347" t="str">
        <f t="shared" si="41"/>
        <v/>
      </c>
      <c r="T359" s="502" t="str">
        <f t="shared" si="42"/>
        <v/>
      </c>
      <c r="U359" s="502" t="str">
        <f t="shared" si="43"/>
        <v/>
      </c>
      <c r="V359" s="502" t="str">
        <f t="shared" si="44"/>
        <v/>
      </c>
      <c r="W359" s="502" t="str">
        <f t="shared" si="45"/>
        <v/>
      </c>
      <c r="X359" s="502"/>
      <c r="Y359" s="502" t="str">
        <f t="shared" si="46"/>
        <v/>
      </c>
      <c r="AA359" s="589"/>
      <c r="AB359" s="557"/>
      <c r="AC359" s="559"/>
      <c r="AD359" s="101" t="s">
        <v>727</v>
      </c>
      <c r="AE359" s="102" t="s">
        <v>733</v>
      </c>
      <c r="AF359" s="102" t="s">
        <v>2321</v>
      </c>
      <c r="AG359" s="100" t="s">
        <v>2322</v>
      </c>
      <c r="AH359" s="100" t="s">
        <v>2018</v>
      </c>
      <c r="AI359" s="100" t="s">
        <v>2323</v>
      </c>
      <c r="AJ359" s="100" t="s">
        <v>2324</v>
      </c>
      <c r="AK359" s="559"/>
      <c r="AL359" s="559"/>
    </row>
    <row r="360" spans="7:38" ht="13.5" customHeight="1" thickBot="1">
      <c r="G360" s="346" t="str">
        <f t="shared" si="40"/>
        <v/>
      </c>
      <c r="H360" s="347" t="str">
        <f t="shared" si="41"/>
        <v/>
      </c>
      <c r="T360" s="502" t="str">
        <f t="shared" si="42"/>
        <v>COL D1</v>
      </c>
      <c r="U360" s="502" t="str">
        <f t="shared" si="43"/>
        <v>Cortulua</v>
      </c>
      <c r="V360" s="502" t="str">
        <f t="shared" si="44"/>
        <v>Patriotas FC</v>
      </c>
      <c r="W360" s="502" t="str">
        <f t="shared" si="45"/>
        <v>1349578.htm</v>
      </c>
      <c r="X360" s="502"/>
      <c r="Y360" s="502" t="str">
        <f t="shared" si="46"/>
        <v>http://www.nowgoal.com/1x2/1349578.htm</v>
      </c>
      <c r="AA360" s="566" t="s">
        <v>1200</v>
      </c>
      <c r="AB360" s="556"/>
      <c r="AC360" s="558" t="s">
        <v>1201</v>
      </c>
      <c r="AD360" s="100" t="s">
        <v>713</v>
      </c>
      <c r="AE360" s="100" t="s">
        <v>847</v>
      </c>
      <c r="AF360" s="100" t="s">
        <v>1072</v>
      </c>
      <c r="AG360" s="100" t="s">
        <v>942</v>
      </c>
      <c r="AH360" s="100" t="s">
        <v>1160</v>
      </c>
      <c r="AI360" s="100" t="s">
        <v>2325</v>
      </c>
      <c r="AJ360" s="100" t="s">
        <v>2326</v>
      </c>
      <c r="AK360" s="558" t="s">
        <v>2327</v>
      </c>
      <c r="AL360" s="558" t="s">
        <v>2041</v>
      </c>
    </row>
    <row r="361" spans="7:38" ht="13.5" customHeight="1" thickBot="1">
      <c r="G361" s="346" t="str">
        <f t="shared" si="40"/>
        <v/>
      </c>
      <c r="H361" s="347" t="str">
        <f t="shared" si="41"/>
        <v/>
      </c>
      <c r="T361" s="502" t="str">
        <f t="shared" si="42"/>
        <v/>
      </c>
      <c r="U361" s="502" t="str">
        <f t="shared" si="43"/>
        <v/>
      </c>
      <c r="V361" s="502" t="str">
        <f t="shared" si="44"/>
        <v/>
      </c>
      <c r="W361" s="502" t="str">
        <f t="shared" si="45"/>
        <v/>
      </c>
      <c r="X361" s="502"/>
      <c r="Y361" s="502" t="str">
        <f t="shared" si="46"/>
        <v/>
      </c>
      <c r="AA361" s="567"/>
      <c r="AB361" s="557"/>
      <c r="AC361" s="559"/>
      <c r="AD361" s="102" t="s">
        <v>2328</v>
      </c>
      <c r="AE361" s="102" t="s">
        <v>718</v>
      </c>
      <c r="AF361" s="101" t="s">
        <v>834</v>
      </c>
      <c r="AG361" s="100" t="s">
        <v>2329</v>
      </c>
      <c r="AH361" s="100" t="s">
        <v>2330</v>
      </c>
      <c r="AI361" s="100" t="s">
        <v>2184</v>
      </c>
      <c r="AJ361" s="100" t="s">
        <v>850</v>
      </c>
      <c r="AK361" s="559"/>
      <c r="AL361" s="559"/>
    </row>
    <row r="362" spans="7:38" ht="13.5" customHeight="1" thickBot="1">
      <c r="G362" s="346" t="str">
        <f t="shared" si="40"/>
        <v/>
      </c>
      <c r="H362" s="347" t="str">
        <f t="shared" si="41"/>
        <v/>
      </c>
      <c r="T362" s="502" t="str">
        <f t="shared" si="42"/>
        <v>ECU D1</v>
      </c>
      <c r="U362" s="502" t="str">
        <f t="shared" si="43"/>
        <v>CD River Plate</v>
      </c>
      <c r="V362" s="502" t="str">
        <f t="shared" si="44"/>
        <v>Independiente Jose Teran</v>
      </c>
      <c r="W362" s="502" t="str">
        <f t="shared" si="45"/>
        <v>1348233.htm</v>
      </c>
      <c r="X362" s="502"/>
      <c r="Y362" s="502" t="str">
        <f t="shared" si="46"/>
        <v>http://www.nowgoal.com/1x2/1348233.htm</v>
      </c>
      <c r="AA362" s="774" t="s">
        <v>1420</v>
      </c>
      <c r="AB362" s="556"/>
      <c r="AC362" s="558" t="s">
        <v>2331</v>
      </c>
      <c r="AD362" s="100" t="s">
        <v>705</v>
      </c>
      <c r="AE362" s="100" t="s">
        <v>1608</v>
      </c>
      <c r="AF362" s="100" t="s">
        <v>870</v>
      </c>
      <c r="AG362" s="100" t="s">
        <v>2332</v>
      </c>
      <c r="AH362" s="100" t="s">
        <v>2333</v>
      </c>
      <c r="AI362" s="100" t="s">
        <v>1213</v>
      </c>
      <c r="AJ362" s="100" t="s">
        <v>953</v>
      </c>
      <c r="AK362" s="558" t="s">
        <v>2334</v>
      </c>
      <c r="AL362" s="558" t="s">
        <v>1211</v>
      </c>
    </row>
    <row r="363" spans="7:38" ht="13.5" customHeight="1" thickBot="1">
      <c r="G363" s="346" t="str">
        <f t="shared" si="40"/>
        <v/>
      </c>
      <c r="H363" s="347" t="str">
        <f t="shared" si="41"/>
        <v/>
      </c>
      <c r="T363" s="502" t="str">
        <f t="shared" si="42"/>
        <v/>
      </c>
      <c r="U363" s="502" t="str">
        <f t="shared" si="43"/>
        <v/>
      </c>
      <c r="V363" s="502" t="str">
        <f t="shared" si="44"/>
        <v/>
      </c>
      <c r="W363" s="502" t="str">
        <f t="shared" si="45"/>
        <v/>
      </c>
      <c r="X363" s="502"/>
      <c r="Y363" s="502" t="str">
        <f t="shared" si="46"/>
        <v/>
      </c>
      <c r="AA363" s="775"/>
      <c r="AB363" s="557"/>
      <c r="AC363" s="559"/>
      <c r="AD363" s="102" t="s">
        <v>1829</v>
      </c>
      <c r="AE363" s="101" t="s">
        <v>746</v>
      </c>
      <c r="AF363" s="101" t="s">
        <v>726</v>
      </c>
      <c r="AG363" s="100" t="s">
        <v>2335</v>
      </c>
      <c r="AH363" s="100" t="s">
        <v>1137</v>
      </c>
      <c r="AI363" s="100" t="s">
        <v>2336</v>
      </c>
      <c r="AJ363" s="100" t="s">
        <v>1035</v>
      </c>
      <c r="AK363" s="559"/>
      <c r="AL363" s="559"/>
    </row>
    <row r="364" spans="7:38" ht="13.5" customHeight="1" thickBot="1">
      <c r="G364" s="346" t="str">
        <f t="shared" si="40"/>
        <v/>
      </c>
      <c r="H364" s="347" t="str">
        <f t="shared" si="41"/>
        <v/>
      </c>
      <c r="T364" s="502" t="str">
        <f t="shared" si="42"/>
        <v/>
      </c>
      <c r="U364" s="502" t="str">
        <f t="shared" si="43"/>
        <v/>
      </c>
      <c r="V364" s="502" t="str">
        <f t="shared" si="44"/>
        <v/>
      </c>
      <c r="W364" s="502" t="str">
        <f t="shared" si="45"/>
        <v/>
      </c>
      <c r="X364" s="502"/>
      <c r="Y364" s="502" t="str">
        <f t="shared" si="46"/>
        <v/>
      </c>
      <c r="AA364" s="103" t="s">
        <v>504</v>
      </c>
      <c r="AB364" s="503"/>
      <c r="AC364" s="503"/>
      <c r="AD364" s="503"/>
      <c r="AE364" s="503"/>
      <c r="AF364" s="503"/>
      <c r="AG364" s="503"/>
      <c r="AH364" s="503"/>
      <c r="AI364" s="503"/>
      <c r="AJ364" s="503"/>
      <c r="AK364" s="503"/>
      <c r="AL364" s="503"/>
    </row>
    <row r="365" spans="7:38" ht="13.5" customHeight="1" thickBot="1">
      <c r="G365" s="346" t="str">
        <f t="shared" si="40"/>
        <v/>
      </c>
      <c r="H365" s="347" t="str">
        <f t="shared" si="41"/>
        <v/>
      </c>
      <c r="T365" s="502" t="str">
        <f t="shared" si="42"/>
        <v/>
      </c>
      <c r="U365" s="502" t="str">
        <f t="shared" si="43"/>
        <v/>
      </c>
      <c r="V365" s="502" t="str">
        <f t="shared" si="44"/>
        <v/>
      </c>
      <c r="W365" s="502" t="str">
        <f t="shared" si="45"/>
        <v/>
      </c>
      <c r="X365" s="502"/>
      <c r="Y365" s="502" t="str">
        <f t="shared" si="46"/>
        <v/>
      </c>
      <c r="AA365" s="99" t="s">
        <v>220</v>
      </c>
      <c r="AB365" s="99" t="s">
        <v>498</v>
      </c>
      <c r="AC365" s="99" t="s">
        <v>199</v>
      </c>
      <c r="AD365" s="99" t="s">
        <v>342</v>
      </c>
      <c r="AE365" s="99" t="s">
        <v>213</v>
      </c>
      <c r="AF365" s="99" t="s">
        <v>343</v>
      </c>
      <c r="AG365" s="99" t="s">
        <v>499</v>
      </c>
      <c r="AH365" s="99" t="s">
        <v>500</v>
      </c>
      <c r="AI365" s="99" t="s">
        <v>501</v>
      </c>
      <c r="AJ365" s="99" t="s">
        <v>502</v>
      </c>
      <c r="AK365" s="99" t="s">
        <v>200</v>
      </c>
      <c r="AL365" s="99" t="s">
        <v>503</v>
      </c>
    </row>
    <row r="366" spans="7:38" ht="13.5" customHeight="1">
      <c r="G366" s="346" t="str">
        <f t="shared" si="40"/>
        <v/>
      </c>
      <c r="H366" s="347" t="str">
        <f t="shared" si="41"/>
        <v/>
      </c>
      <c r="T366" s="502" t="str">
        <f t="shared" si="42"/>
        <v/>
      </c>
      <c r="U366" s="502" t="str">
        <f t="shared" si="43"/>
        <v/>
      </c>
      <c r="V366" s="502" t="str">
        <f t="shared" si="44"/>
        <v/>
      </c>
      <c r="W366" s="502" t="str">
        <f t="shared" si="45"/>
        <v/>
      </c>
      <c r="X366" s="502"/>
      <c r="Y366" s="502" t="str">
        <f t="shared" si="46"/>
        <v/>
      </c>
      <c r="AA366" s="104" t="s">
        <v>508</v>
      </c>
      <c r="AB366" s="503"/>
      <c r="AC366" s="503"/>
      <c r="AD366" s="503"/>
      <c r="AE366" s="503"/>
      <c r="AF366" s="503"/>
      <c r="AG366" s="503"/>
      <c r="AH366" s="503"/>
      <c r="AI366" s="503"/>
      <c r="AJ366" s="503"/>
      <c r="AK366" s="503"/>
      <c r="AL366" s="503"/>
    </row>
    <row r="367" spans="7:38" ht="13.5" customHeight="1">
      <c r="G367" s="346" t="str">
        <f t="shared" si="40"/>
        <v/>
      </c>
      <c r="H367" s="347" t="str">
        <f t="shared" si="41"/>
        <v/>
      </c>
      <c r="T367" s="502" t="str">
        <f t="shared" si="42"/>
        <v/>
      </c>
      <c r="U367" s="502" t="str">
        <f t="shared" si="43"/>
        <v/>
      </c>
      <c r="V367" s="502" t="str">
        <f t="shared" si="44"/>
        <v/>
      </c>
      <c r="W367" s="502" t="str">
        <f t="shared" si="45"/>
        <v/>
      </c>
      <c r="X367" s="502"/>
      <c r="Y367" s="502" t="str">
        <f t="shared" si="46"/>
        <v/>
      </c>
      <c r="AA367" s="91" t="s">
        <v>917</v>
      </c>
      <c r="AB367" s="503"/>
      <c r="AC367" s="503"/>
      <c r="AD367" s="503"/>
      <c r="AE367" s="503"/>
      <c r="AF367" s="503"/>
      <c r="AG367" s="503"/>
      <c r="AH367" s="503"/>
      <c r="AI367" s="503"/>
      <c r="AJ367" s="503"/>
      <c r="AK367" s="503"/>
      <c r="AL367" s="503"/>
    </row>
    <row r="368" spans="7:38" ht="13.5" customHeight="1">
      <c r="G368" s="346" t="str">
        <f t="shared" si="40"/>
        <v/>
      </c>
      <c r="H368" s="347" t="str">
        <f t="shared" si="41"/>
        <v/>
      </c>
      <c r="T368" s="502" t="str">
        <f t="shared" si="42"/>
        <v/>
      </c>
      <c r="U368" s="502" t="str">
        <f t="shared" si="43"/>
        <v/>
      </c>
      <c r="V368" s="502" t="str">
        <f t="shared" si="44"/>
        <v/>
      </c>
      <c r="W368" s="502" t="str">
        <f t="shared" si="45"/>
        <v/>
      </c>
      <c r="X368" s="502"/>
      <c r="Y368" s="502" t="str">
        <f t="shared" si="46"/>
        <v/>
      </c>
      <c r="AA368" s="105" t="s">
        <v>505</v>
      </c>
      <c r="AB368" s="503"/>
      <c r="AC368" s="503"/>
      <c r="AD368" s="503"/>
      <c r="AE368" s="503"/>
      <c r="AF368" s="503"/>
      <c r="AG368" s="503"/>
      <c r="AH368" s="503"/>
      <c r="AI368" s="503"/>
      <c r="AJ368" s="503"/>
      <c r="AK368" s="503"/>
      <c r="AL368" s="503"/>
    </row>
    <row r="369" spans="7:38" ht="13.5" customHeight="1">
      <c r="G369" s="346" t="str">
        <f t="shared" si="40"/>
        <v/>
      </c>
      <c r="H369" s="347" t="str">
        <f t="shared" si="41"/>
        <v/>
      </c>
      <c r="T369" s="502" t="str">
        <f t="shared" si="42"/>
        <v/>
      </c>
      <c r="U369" s="502" t="str">
        <f t="shared" si="43"/>
        <v/>
      </c>
      <c r="V369" s="502" t="str">
        <f t="shared" si="44"/>
        <v/>
      </c>
      <c r="W369" s="502" t="str">
        <f t="shared" si="45"/>
        <v/>
      </c>
      <c r="X369" s="502"/>
      <c r="Y369" s="502" t="str">
        <f t="shared" si="46"/>
        <v/>
      </c>
      <c r="AA369" s="501"/>
      <c r="AB369" s="501"/>
      <c r="AC369" s="501"/>
      <c r="AD369" s="501"/>
      <c r="AE369" s="501"/>
      <c r="AF369" s="501"/>
      <c r="AG369" s="501"/>
      <c r="AH369" s="501"/>
      <c r="AI369" s="501"/>
      <c r="AJ369" s="501"/>
      <c r="AK369" s="501"/>
      <c r="AL369" s="501"/>
    </row>
    <row r="370" spans="7:38" ht="13.5" customHeight="1">
      <c r="G370" s="346" t="str">
        <f t="shared" si="40"/>
        <v/>
      </c>
      <c r="H370" s="347" t="str">
        <f t="shared" si="41"/>
        <v/>
      </c>
      <c r="T370" s="502" t="str">
        <f t="shared" si="42"/>
        <v/>
      </c>
      <c r="U370" s="502" t="str">
        <f t="shared" si="43"/>
        <v/>
      </c>
      <c r="V370" s="502" t="str">
        <f t="shared" si="44"/>
        <v/>
      </c>
      <c r="W370" s="502" t="str">
        <f t="shared" si="45"/>
        <v/>
      </c>
      <c r="X370" s="502"/>
      <c r="Y370" s="502" t="str">
        <f t="shared" si="46"/>
        <v/>
      </c>
    </row>
    <row r="371" spans="7:38" ht="13.5" customHeight="1">
      <c r="G371" s="346" t="str">
        <f t="shared" si="40"/>
        <v/>
      </c>
      <c r="H371" s="347" t="str">
        <f t="shared" si="41"/>
        <v/>
      </c>
      <c r="T371" s="502" t="str">
        <f t="shared" si="42"/>
        <v/>
      </c>
      <c r="U371" s="502" t="str">
        <f t="shared" si="43"/>
        <v/>
      </c>
      <c r="V371" s="502" t="str">
        <f t="shared" si="44"/>
        <v/>
      </c>
      <c r="W371" s="502" t="str">
        <f t="shared" si="45"/>
        <v/>
      </c>
      <c r="X371" s="502"/>
      <c r="Y371" s="502" t="str">
        <f t="shared" si="46"/>
        <v/>
      </c>
    </row>
    <row r="372" spans="7:38" ht="13.5" customHeight="1">
      <c r="G372" s="346" t="str">
        <f t="shared" si="40"/>
        <v/>
      </c>
      <c r="H372" s="347" t="str">
        <f t="shared" si="41"/>
        <v/>
      </c>
      <c r="T372" s="502" t="str">
        <f t="shared" si="42"/>
        <v/>
      </c>
      <c r="U372" s="502" t="str">
        <f t="shared" si="43"/>
        <v/>
      </c>
      <c r="V372" s="502" t="str">
        <f t="shared" si="44"/>
        <v/>
      </c>
      <c r="W372" s="502" t="str">
        <f t="shared" si="45"/>
        <v/>
      </c>
      <c r="X372" s="502"/>
      <c r="Y372" s="502" t="str">
        <f t="shared" si="46"/>
        <v/>
      </c>
    </row>
    <row r="373" spans="7:38" ht="13.5" customHeight="1">
      <c r="G373" s="346" t="str">
        <f t="shared" si="40"/>
        <v/>
      </c>
      <c r="H373" s="347" t="str">
        <f t="shared" si="41"/>
        <v/>
      </c>
      <c r="T373" s="502" t="str">
        <f t="shared" si="42"/>
        <v/>
      </c>
      <c r="U373" s="502" t="str">
        <f t="shared" si="43"/>
        <v/>
      </c>
      <c r="V373" s="502" t="str">
        <f t="shared" si="44"/>
        <v/>
      </c>
      <c r="W373" s="502" t="str">
        <f t="shared" si="45"/>
        <v/>
      </c>
      <c r="X373" s="502"/>
      <c r="Y373" s="502" t="str">
        <f t="shared" si="46"/>
        <v/>
      </c>
    </row>
    <row r="374" spans="7:38" ht="13.5" customHeight="1">
      <c r="G374" s="346" t="str">
        <f t="shared" si="40"/>
        <v/>
      </c>
      <c r="H374" s="347" t="str">
        <f t="shared" si="41"/>
        <v/>
      </c>
      <c r="T374" s="502" t="str">
        <f t="shared" si="42"/>
        <v/>
      </c>
      <c r="U374" s="502" t="str">
        <f t="shared" si="43"/>
        <v/>
      </c>
      <c r="V374" s="502" t="str">
        <f t="shared" si="44"/>
        <v/>
      </c>
      <c r="W374" s="502" t="str">
        <f t="shared" si="45"/>
        <v/>
      </c>
      <c r="X374" s="502"/>
      <c r="Y374" s="502" t="str">
        <f t="shared" si="46"/>
        <v/>
      </c>
    </row>
    <row r="375" spans="7:38" ht="13.5" customHeight="1">
      <c r="G375" s="346" t="str">
        <f t="shared" si="40"/>
        <v/>
      </c>
      <c r="H375" s="347" t="str">
        <f t="shared" si="41"/>
        <v/>
      </c>
      <c r="T375" s="502" t="str">
        <f t="shared" si="42"/>
        <v/>
      </c>
      <c r="U375" s="502" t="str">
        <f t="shared" si="43"/>
        <v/>
      </c>
      <c r="V375" s="502" t="str">
        <f t="shared" si="44"/>
        <v/>
      </c>
      <c r="W375" s="502" t="str">
        <f t="shared" si="45"/>
        <v/>
      </c>
      <c r="X375" s="502"/>
      <c r="Y375" s="502" t="str">
        <f t="shared" si="46"/>
        <v/>
      </c>
    </row>
    <row r="376" spans="7:38" ht="13.5" customHeight="1">
      <c r="G376" s="346" t="str">
        <f t="shared" si="40"/>
        <v/>
      </c>
      <c r="H376" s="347" t="str">
        <f t="shared" si="41"/>
        <v/>
      </c>
      <c r="T376" s="502" t="str">
        <f t="shared" si="42"/>
        <v/>
      </c>
      <c r="U376" s="502" t="str">
        <f t="shared" si="43"/>
        <v/>
      </c>
      <c r="V376" s="502" t="str">
        <f t="shared" si="44"/>
        <v/>
      </c>
      <c r="W376" s="502" t="str">
        <f t="shared" si="45"/>
        <v/>
      </c>
      <c r="X376" s="502"/>
      <c r="Y376" s="502" t="str">
        <f t="shared" si="46"/>
        <v/>
      </c>
    </row>
    <row r="377" spans="7:38" ht="13.5" customHeight="1">
      <c r="G377" s="346" t="str">
        <f t="shared" si="40"/>
        <v/>
      </c>
      <c r="H377" s="347" t="str">
        <f t="shared" si="41"/>
        <v/>
      </c>
      <c r="T377" s="502" t="str">
        <f t="shared" si="42"/>
        <v/>
      </c>
      <c r="U377" s="502" t="str">
        <f t="shared" si="43"/>
        <v/>
      </c>
      <c r="V377" s="502" t="str">
        <f t="shared" si="44"/>
        <v/>
      </c>
      <c r="W377" s="502" t="str">
        <f t="shared" si="45"/>
        <v/>
      </c>
      <c r="X377" s="502"/>
      <c r="Y377" s="502" t="str">
        <f t="shared" si="46"/>
        <v/>
      </c>
    </row>
    <row r="378" spans="7:38" ht="13.5" customHeight="1">
      <c r="G378" s="346" t="str">
        <f t="shared" si="40"/>
        <v/>
      </c>
      <c r="H378" s="347" t="str">
        <f t="shared" si="41"/>
        <v/>
      </c>
      <c r="T378" s="502" t="str">
        <f t="shared" si="42"/>
        <v/>
      </c>
      <c r="U378" s="502" t="str">
        <f t="shared" si="43"/>
        <v/>
      </c>
      <c r="V378" s="502" t="str">
        <f t="shared" si="44"/>
        <v/>
      </c>
      <c r="W378" s="502" t="str">
        <f t="shared" si="45"/>
        <v/>
      </c>
      <c r="X378" s="502"/>
      <c r="Y378" s="502" t="str">
        <f t="shared" si="46"/>
        <v/>
      </c>
    </row>
    <row r="379" spans="7:38" ht="13.5" customHeight="1">
      <c r="G379" s="346" t="str">
        <f t="shared" si="40"/>
        <v/>
      </c>
      <c r="H379" s="347" t="str">
        <f t="shared" si="41"/>
        <v/>
      </c>
      <c r="T379" s="502" t="str">
        <f t="shared" si="42"/>
        <v/>
      </c>
      <c r="U379" s="502" t="str">
        <f t="shared" si="43"/>
        <v/>
      </c>
      <c r="V379" s="502" t="str">
        <f t="shared" si="44"/>
        <v/>
      </c>
      <c r="W379" s="502" t="str">
        <f t="shared" si="45"/>
        <v/>
      </c>
      <c r="X379" s="502"/>
      <c r="Y379" s="502" t="str">
        <f t="shared" si="46"/>
        <v/>
      </c>
    </row>
    <row r="380" spans="7:38" ht="13.5" customHeight="1">
      <c r="G380" s="346" t="str">
        <f t="shared" si="40"/>
        <v/>
      </c>
      <c r="H380" s="347" t="str">
        <f t="shared" si="41"/>
        <v/>
      </c>
      <c r="T380" s="502" t="str">
        <f t="shared" si="42"/>
        <v/>
      </c>
      <c r="U380" s="502" t="str">
        <f t="shared" si="43"/>
        <v/>
      </c>
      <c r="V380" s="502" t="str">
        <f t="shared" si="44"/>
        <v/>
      </c>
      <c r="W380" s="502" t="str">
        <f t="shared" si="45"/>
        <v/>
      </c>
      <c r="X380" s="502"/>
      <c r="Y380" s="502" t="str">
        <f t="shared" si="46"/>
        <v/>
      </c>
    </row>
    <row r="381" spans="7:38" ht="13.5" customHeight="1">
      <c r="G381" s="346" t="str">
        <f t="shared" si="40"/>
        <v/>
      </c>
      <c r="H381" s="347" t="str">
        <f t="shared" si="41"/>
        <v/>
      </c>
      <c r="T381" s="502" t="str">
        <f t="shared" si="42"/>
        <v/>
      </c>
      <c r="U381" s="502" t="str">
        <f t="shared" si="43"/>
        <v/>
      </c>
      <c r="V381" s="502" t="str">
        <f t="shared" si="44"/>
        <v/>
      </c>
      <c r="W381" s="502" t="str">
        <f t="shared" si="45"/>
        <v/>
      </c>
      <c r="X381" s="502"/>
      <c r="Y381" s="502" t="str">
        <f t="shared" si="46"/>
        <v/>
      </c>
    </row>
    <row r="382" spans="7:38" ht="13.5" customHeight="1">
      <c r="G382" s="346" t="str">
        <f t="shared" si="40"/>
        <v/>
      </c>
      <c r="H382" s="347" t="str">
        <f t="shared" si="41"/>
        <v/>
      </c>
      <c r="T382" s="502" t="str">
        <f t="shared" si="42"/>
        <v/>
      </c>
      <c r="U382" s="502" t="str">
        <f t="shared" si="43"/>
        <v/>
      </c>
      <c r="V382" s="502" t="str">
        <f t="shared" si="44"/>
        <v/>
      </c>
      <c r="W382" s="502" t="str">
        <f t="shared" si="45"/>
        <v/>
      </c>
      <c r="X382" s="502"/>
      <c r="Y382" s="502" t="str">
        <f t="shared" si="46"/>
        <v/>
      </c>
    </row>
    <row r="383" spans="7:38" ht="13.5" customHeight="1">
      <c r="G383" s="346" t="str">
        <f t="shared" si="40"/>
        <v/>
      </c>
      <c r="H383" s="347" t="str">
        <f t="shared" si="41"/>
        <v/>
      </c>
      <c r="T383" s="502" t="str">
        <f t="shared" si="42"/>
        <v/>
      </c>
      <c r="U383" s="502" t="str">
        <f t="shared" si="43"/>
        <v/>
      </c>
      <c r="V383" s="502" t="str">
        <f t="shared" si="44"/>
        <v/>
      </c>
      <c r="W383" s="502" t="str">
        <f t="shared" si="45"/>
        <v/>
      </c>
      <c r="X383" s="502"/>
      <c r="Y383" s="502" t="str">
        <f t="shared" si="46"/>
        <v/>
      </c>
    </row>
    <row r="384" spans="7:38" ht="13.5" customHeight="1">
      <c r="G384" s="346" t="str">
        <f t="shared" si="40"/>
        <v/>
      </c>
      <c r="H384" s="347" t="str">
        <f t="shared" si="41"/>
        <v/>
      </c>
      <c r="T384" s="502" t="str">
        <f t="shared" si="42"/>
        <v/>
      </c>
      <c r="U384" s="502" t="str">
        <f t="shared" si="43"/>
        <v/>
      </c>
      <c r="V384" s="502" t="str">
        <f t="shared" si="44"/>
        <v/>
      </c>
      <c r="W384" s="502" t="str">
        <f t="shared" si="45"/>
        <v/>
      </c>
      <c r="X384" s="502"/>
      <c r="Y384" s="502" t="str">
        <f t="shared" si="46"/>
        <v/>
      </c>
    </row>
    <row r="385" spans="7:25" ht="13.5" customHeight="1">
      <c r="G385" s="346" t="str">
        <f t="shared" si="40"/>
        <v/>
      </c>
      <c r="H385" s="347" t="str">
        <f t="shared" si="41"/>
        <v/>
      </c>
      <c r="T385" s="502" t="str">
        <f t="shared" si="42"/>
        <v/>
      </c>
      <c r="U385" s="502" t="str">
        <f t="shared" si="43"/>
        <v/>
      </c>
      <c r="V385" s="502" t="str">
        <f t="shared" si="44"/>
        <v/>
      </c>
      <c r="W385" s="502" t="str">
        <f t="shared" si="45"/>
        <v/>
      </c>
      <c r="X385" s="502"/>
      <c r="Y385" s="502" t="str">
        <f t="shared" si="46"/>
        <v/>
      </c>
    </row>
    <row r="386" spans="7:25" ht="13.5" customHeight="1">
      <c r="G386" s="346" t="str">
        <f t="shared" si="40"/>
        <v/>
      </c>
      <c r="H386" s="347" t="str">
        <f t="shared" si="41"/>
        <v/>
      </c>
      <c r="T386" s="502" t="str">
        <f t="shared" si="42"/>
        <v/>
      </c>
      <c r="U386" s="502" t="str">
        <f t="shared" si="43"/>
        <v/>
      </c>
      <c r="V386" s="502" t="str">
        <f t="shared" si="44"/>
        <v/>
      </c>
      <c r="W386" s="502" t="str">
        <f t="shared" si="45"/>
        <v/>
      </c>
      <c r="X386" s="502"/>
      <c r="Y386" s="502" t="str">
        <f t="shared" si="46"/>
        <v/>
      </c>
    </row>
    <row r="387" spans="7:25" ht="13.5" customHeight="1">
      <c r="G387" s="346" t="str">
        <f t="shared" ref="G387:G450" si="47">IF(D387="","",A387&amp;" "&amp;"     =    "&amp;" "&amp;B387&amp;"  Vs  "&amp;C387)</f>
        <v/>
      </c>
      <c r="H387" s="347" t="str">
        <f t="shared" ref="H387:H450" si="48">IF(G387="","",D387)</f>
        <v/>
      </c>
      <c r="T387" s="502" t="str">
        <f t="shared" ref="T387:T450" si="49">IF(W387="","",AA387)</f>
        <v/>
      </c>
      <c r="U387" s="502" t="str">
        <f t="shared" ref="U387:U450" si="50">IF(W387="","",AC387)</f>
        <v/>
      </c>
      <c r="V387" s="502" t="str">
        <f t="shared" ref="V387:V450" si="51">IF(W387="","",AK387)</f>
        <v/>
      </c>
      <c r="W387" s="502" t="str">
        <f t="shared" ref="W387:W450" si="52">IFERROR(IF(Y387="","",MID(Y387,SEARCH("1x2/",Y387,1) + 4,LEN(Y387))),"")</f>
        <v/>
      </c>
      <c r="X387" s="502"/>
      <c r="Y387" s="502" t="str">
        <f t="shared" ref="Y387:Y450" si="53">HLink(AL387)</f>
        <v/>
      </c>
    </row>
    <row r="388" spans="7:25" ht="13.5" customHeight="1">
      <c r="G388" s="346" t="str">
        <f t="shared" si="47"/>
        <v/>
      </c>
      <c r="H388" s="347" t="str">
        <f t="shared" si="48"/>
        <v/>
      </c>
      <c r="T388" s="502" t="str">
        <f t="shared" si="49"/>
        <v/>
      </c>
      <c r="U388" s="502" t="str">
        <f t="shared" si="50"/>
        <v/>
      </c>
      <c r="V388" s="502" t="str">
        <f t="shared" si="51"/>
        <v/>
      </c>
      <c r="W388" s="502" t="str">
        <f t="shared" si="52"/>
        <v/>
      </c>
      <c r="X388" s="502"/>
      <c r="Y388" s="502" t="str">
        <f t="shared" si="53"/>
        <v/>
      </c>
    </row>
    <row r="389" spans="7:25" ht="13.5" customHeight="1">
      <c r="G389" s="346" t="str">
        <f t="shared" si="47"/>
        <v/>
      </c>
      <c r="H389" s="347" t="str">
        <f t="shared" si="48"/>
        <v/>
      </c>
      <c r="T389" s="502" t="str">
        <f t="shared" si="49"/>
        <v/>
      </c>
      <c r="U389" s="502" t="str">
        <f t="shared" si="50"/>
        <v/>
      </c>
      <c r="V389" s="502" t="str">
        <f t="shared" si="51"/>
        <v/>
      </c>
      <c r="W389" s="502" t="str">
        <f t="shared" si="52"/>
        <v/>
      </c>
      <c r="X389" s="502"/>
      <c r="Y389" s="502" t="str">
        <f t="shared" si="53"/>
        <v/>
      </c>
    </row>
    <row r="390" spans="7:25" ht="13.5" customHeight="1">
      <c r="G390" s="346" t="str">
        <f t="shared" si="47"/>
        <v/>
      </c>
      <c r="H390" s="347" t="str">
        <f t="shared" si="48"/>
        <v/>
      </c>
      <c r="T390" s="502" t="str">
        <f t="shared" si="49"/>
        <v/>
      </c>
      <c r="U390" s="502" t="str">
        <f t="shared" si="50"/>
        <v/>
      </c>
      <c r="V390" s="502" t="str">
        <f t="shared" si="51"/>
        <v/>
      </c>
      <c r="W390" s="502" t="str">
        <f t="shared" si="52"/>
        <v/>
      </c>
      <c r="X390" s="502"/>
      <c r="Y390" s="502" t="str">
        <f t="shared" si="53"/>
        <v/>
      </c>
    </row>
    <row r="391" spans="7:25" ht="13.5" customHeight="1">
      <c r="G391" s="346" t="str">
        <f t="shared" si="47"/>
        <v/>
      </c>
      <c r="H391" s="347" t="str">
        <f t="shared" si="48"/>
        <v/>
      </c>
      <c r="T391" s="502" t="str">
        <f t="shared" si="49"/>
        <v/>
      </c>
      <c r="U391" s="502" t="str">
        <f t="shared" si="50"/>
        <v/>
      </c>
      <c r="V391" s="502" t="str">
        <f t="shared" si="51"/>
        <v/>
      </c>
      <c r="W391" s="502" t="str">
        <f t="shared" si="52"/>
        <v/>
      </c>
      <c r="X391" s="502"/>
      <c r="Y391" s="502" t="str">
        <f t="shared" si="53"/>
        <v/>
      </c>
    </row>
    <row r="392" spans="7:25" ht="13.5" customHeight="1">
      <c r="G392" s="346" t="str">
        <f t="shared" si="47"/>
        <v/>
      </c>
      <c r="H392" s="347" t="str">
        <f t="shared" si="48"/>
        <v/>
      </c>
      <c r="T392" s="502" t="str">
        <f t="shared" si="49"/>
        <v/>
      </c>
      <c r="U392" s="502" t="str">
        <f t="shared" si="50"/>
        <v/>
      </c>
      <c r="V392" s="502" t="str">
        <f t="shared" si="51"/>
        <v/>
      </c>
      <c r="W392" s="502" t="str">
        <f t="shared" si="52"/>
        <v/>
      </c>
      <c r="X392" s="502"/>
      <c r="Y392" s="502" t="str">
        <f t="shared" si="53"/>
        <v/>
      </c>
    </row>
    <row r="393" spans="7:25" ht="13.5" customHeight="1">
      <c r="G393" s="346" t="str">
        <f t="shared" si="47"/>
        <v/>
      </c>
      <c r="H393" s="347" t="str">
        <f t="shared" si="48"/>
        <v/>
      </c>
      <c r="T393" s="502" t="str">
        <f t="shared" si="49"/>
        <v/>
      </c>
      <c r="U393" s="502" t="str">
        <f t="shared" si="50"/>
        <v/>
      </c>
      <c r="V393" s="502" t="str">
        <f t="shared" si="51"/>
        <v/>
      </c>
      <c r="W393" s="502" t="str">
        <f t="shared" si="52"/>
        <v/>
      </c>
      <c r="X393" s="502"/>
      <c r="Y393" s="502" t="str">
        <f t="shared" si="53"/>
        <v/>
      </c>
    </row>
    <row r="394" spans="7:25" ht="13.5" customHeight="1">
      <c r="G394" s="346" t="str">
        <f t="shared" si="47"/>
        <v/>
      </c>
      <c r="H394" s="347" t="str">
        <f t="shared" si="48"/>
        <v/>
      </c>
      <c r="T394" s="502" t="str">
        <f t="shared" si="49"/>
        <v/>
      </c>
      <c r="U394" s="502" t="str">
        <f t="shared" si="50"/>
        <v/>
      </c>
      <c r="V394" s="502" t="str">
        <f t="shared" si="51"/>
        <v/>
      </c>
      <c r="W394" s="502" t="str">
        <f t="shared" si="52"/>
        <v/>
      </c>
      <c r="X394" s="502"/>
      <c r="Y394" s="502" t="str">
        <f t="shared" si="53"/>
        <v/>
      </c>
    </row>
    <row r="395" spans="7:25" ht="13.5" customHeight="1">
      <c r="G395" s="346" t="str">
        <f t="shared" si="47"/>
        <v/>
      </c>
      <c r="H395" s="347" t="str">
        <f t="shared" si="48"/>
        <v/>
      </c>
      <c r="T395" s="502" t="str">
        <f t="shared" si="49"/>
        <v/>
      </c>
      <c r="U395" s="502" t="str">
        <f t="shared" si="50"/>
        <v/>
      </c>
      <c r="V395" s="502" t="str">
        <f t="shared" si="51"/>
        <v/>
      </c>
      <c r="W395" s="502" t="str">
        <f t="shared" si="52"/>
        <v/>
      </c>
      <c r="X395" s="502"/>
      <c r="Y395" s="502" t="str">
        <f t="shared" si="53"/>
        <v/>
      </c>
    </row>
    <row r="396" spans="7:25" ht="13.5" customHeight="1">
      <c r="G396" s="346" t="str">
        <f t="shared" si="47"/>
        <v/>
      </c>
      <c r="H396" s="347" t="str">
        <f t="shared" si="48"/>
        <v/>
      </c>
      <c r="T396" s="502" t="str">
        <f t="shared" si="49"/>
        <v/>
      </c>
      <c r="U396" s="502" t="str">
        <f t="shared" si="50"/>
        <v/>
      </c>
      <c r="V396" s="502" t="str">
        <f t="shared" si="51"/>
        <v/>
      </c>
      <c r="W396" s="502" t="str">
        <f t="shared" si="52"/>
        <v/>
      </c>
      <c r="X396" s="502"/>
      <c r="Y396" s="502" t="str">
        <f t="shared" si="53"/>
        <v/>
      </c>
    </row>
    <row r="397" spans="7:25" ht="13.5" customHeight="1">
      <c r="G397" s="346" t="str">
        <f t="shared" si="47"/>
        <v/>
      </c>
      <c r="H397" s="347" t="str">
        <f t="shared" si="48"/>
        <v/>
      </c>
      <c r="T397" s="502" t="str">
        <f t="shared" si="49"/>
        <v/>
      </c>
      <c r="U397" s="502" t="str">
        <f t="shared" si="50"/>
        <v/>
      </c>
      <c r="V397" s="502" t="str">
        <f t="shared" si="51"/>
        <v/>
      </c>
      <c r="W397" s="502" t="str">
        <f t="shared" si="52"/>
        <v/>
      </c>
      <c r="X397" s="502"/>
      <c r="Y397" s="502" t="str">
        <f t="shared" si="53"/>
        <v/>
      </c>
    </row>
    <row r="398" spans="7:25" ht="13.5" customHeight="1">
      <c r="G398" s="346" t="str">
        <f t="shared" si="47"/>
        <v/>
      </c>
      <c r="H398" s="347" t="str">
        <f t="shared" si="48"/>
        <v/>
      </c>
      <c r="T398" s="502" t="str">
        <f t="shared" si="49"/>
        <v/>
      </c>
      <c r="U398" s="502" t="str">
        <f t="shared" si="50"/>
        <v/>
      </c>
      <c r="V398" s="502" t="str">
        <f t="shared" si="51"/>
        <v/>
      </c>
      <c r="W398" s="502" t="str">
        <f t="shared" si="52"/>
        <v/>
      </c>
      <c r="X398" s="502"/>
      <c r="Y398" s="502" t="str">
        <f t="shared" si="53"/>
        <v/>
      </c>
    </row>
    <row r="399" spans="7:25" ht="13.5" customHeight="1">
      <c r="G399" s="346" t="str">
        <f t="shared" si="47"/>
        <v/>
      </c>
      <c r="H399" s="347" t="str">
        <f t="shared" si="48"/>
        <v/>
      </c>
      <c r="T399" s="502" t="str">
        <f t="shared" si="49"/>
        <v/>
      </c>
      <c r="U399" s="502" t="str">
        <f t="shared" si="50"/>
        <v/>
      </c>
      <c r="V399" s="502" t="str">
        <f t="shared" si="51"/>
        <v/>
      </c>
      <c r="W399" s="502" t="str">
        <f t="shared" si="52"/>
        <v/>
      </c>
      <c r="X399" s="502"/>
      <c r="Y399" s="502" t="str">
        <f t="shared" si="53"/>
        <v/>
      </c>
    </row>
    <row r="400" spans="7:25" ht="13.5" customHeight="1">
      <c r="G400" s="346" t="str">
        <f t="shared" si="47"/>
        <v/>
      </c>
      <c r="H400" s="347" t="str">
        <f t="shared" si="48"/>
        <v/>
      </c>
      <c r="T400" s="502" t="str">
        <f t="shared" si="49"/>
        <v/>
      </c>
      <c r="U400" s="502" t="str">
        <f t="shared" si="50"/>
        <v/>
      </c>
      <c r="V400" s="502" t="str">
        <f t="shared" si="51"/>
        <v/>
      </c>
      <c r="W400" s="502" t="str">
        <f t="shared" si="52"/>
        <v/>
      </c>
      <c r="X400" s="502"/>
      <c r="Y400" s="502" t="str">
        <f t="shared" si="53"/>
        <v/>
      </c>
    </row>
    <row r="401" spans="7:25" ht="13.5" customHeight="1">
      <c r="G401" s="346" t="str">
        <f t="shared" si="47"/>
        <v/>
      </c>
      <c r="H401" s="347" t="str">
        <f t="shared" si="48"/>
        <v/>
      </c>
      <c r="T401" s="502" t="str">
        <f t="shared" si="49"/>
        <v/>
      </c>
      <c r="U401" s="502" t="str">
        <f t="shared" si="50"/>
        <v/>
      </c>
      <c r="V401" s="502" t="str">
        <f t="shared" si="51"/>
        <v/>
      </c>
      <c r="W401" s="502" t="str">
        <f t="shared" si="52"/>
        <v/>
      </c>
      <c r="X401" s="502"/>
      <c r="Y401" s="502" t="str">
        <f t="shared" si="53"/>
        <v/>
      </c>
    </row>
    <row r="402" spans="7:25" ht="13.5" customHeight="1">
      <c r="G402" s="346" t="str">
        <f t="shared" si="47"/>
        <v/>
      </c>
      <c r="H402" s="347" t="str">
        <f t="shared" si="48"/>
        <v/>
      </c>
      <c r="T402" s="502" t="str">
        <f t="shared" si="49"/>
        <v/>
      </c>
      <c r="U402" s="502" t="str">
        <f t="shared" si="50"/>
        <v/>
      </c>
      <c r="V402" s="502" t="str">
        <f t="shared" si="51"/>
        <v/>
      </c>
      <c r="W402" s="502" t="str">
        <f t="shared" si="52"/>
        <v/>
      </c>
      <c r="X402" s="502"/>
      <c r="Y402" s="502" t="str">
        <f t="shared" si="53"/>
        <v/>
      </c>
    </row>
    <row r="403" spans="7:25" ht="13.5" customHeight="1">
      <c r="G403" s="346" t="str">
        <f t="shared" si="47"/>
        <v/>
      </c>
      <c r="H403" s="347" t="str">
        <f t="shared" si="48"/>
        <v/>
      </c>
      <c r="T403" s="502" t="str">
        <f t="shared" si="49"/>
        <v/>
      </c>
      <c r="U403" s="502" t="str">
        <f t="shared" si="50"/>
        <v/>
      </c>
      <c r="V403" s="502" t="str">
        <f t="shared" si="51"/>
        <v/>
      </c>
      <c r="W403" s="502" t="str">
        <f t="shared" si="52"/>
        <v/>
      </c>
      <c r="X403" s="502"/>
      <c r="Y403" s="502" t="str">
        <f t="shared" si="53"/>
        <v/>
      </c>
    </row>
    <row r="404" spans="7:25" ht="13.5" customHeight="1">
      <c r="G404" s="346" t="str">
        <f t="shared" si="47"/>
        <v/>
      </c>
      <c r="H404" s="347" t="str">
        <f t="shared" si="48"/>
        <v/>
      </c>
      <c r="T404" s="502" t="str">
        <f t="shared" si="49"/>
        <v/>
      </c>
      <c r="U404" s="502" t="str">
        <f t="shared" si="50"/>
        <v/>
      </c>
      <c r="V404" s="502" t="str">
        <f t="shared" si="51"/>
        <v/>
      </c>
      <c r="W404" s="502" t="str">
        <f t="shared" si="52"/>
        <v/>
      </c>
      <c r="X404" s="502"/>
      <c r="Y404" s="502" t="str">
        <f t="shared" si="53"/>
        <v/>
      </c>
    </row>
    <row r="405" spans="7:25" ht="13.5" customHeight="1">
      <c r="G405" s="346" t="str">
        <f t="shared" si="47"/>
        <v/>
      </c>
      <c r="H405" s="347" t="str">
        <f t="shared" si="48"/>
        <v/>
      </c>
      <c r="T405" s="502" t="str">
        <f t="shared" si="49"/>
        <v/>
      </c>
      <c r="U405" s="502" t="str">
        <f t="shared" si="50"/>
        <v/>
      </c>
      <c r="V405" s="502" t="str">
        <f t="shared" si="51"/>
        <v/>
      </c>
      <c r="W405" s="502" t="str">
        <f t="shared" si="52"/>
        <v/>
      </c>
      <c r="X405" s="502"/>
      <c r="Y405" s="502" t="str">
        <f t="shared" si="53"/>
        <v/>
      </c>
    </row>
    <row r="406" spans="7:25" ht="13.5" customHeight="1">
      <c r="G406" s="346" t="str">
        <f t="shared" si="47"/>
        <v/>
      </c>
      <c r="H406" s="347" t="str">
        <f t="shared" si="48"/>
        <v/>
      </c>
      <c r="T406" s="502" t="str">
        <f t="shared" si="49"/>
        <v/>
      </c>
      <c r="U406" s="502" t="str">
        <f t="shared" si="50"/>
        <v/>
      </c>
      <c r="V406" s="502" t="str">
        <f t="shared" si="51"/>
        <v/>
      </c>
      <c r="W406" s="502" t="str">
        <f t="shared" si="52"/>
        <v/>
      </c>
      <c r="X406" s="502"/>
      <c r="Y406" s="502" t="str">
        <f t="shared" si="53"/>
        <v/>
      </c>
    </row>
    <row r="407" spans="7:25" ht="13.5" customHeight="1">
      <c r="G407" s="346" t="str">
        <f t="shared" si="47"/>
        <v/>
      </c>
      <c r="H407" s="347" t="str">
        <f t="shared" si="48"/>
        <v/>
      </c>
      <c r="T407" s="502" t="str">
        <f t="shared" si="49"/>
        <v/>
      </c>
      <c r="U407" s="502" t="str">
        <f t="shared" si="50"/>
        <v/>
      </c>
      <c r="V407" s="502" t="str">
        <f t="shared" si="51"/>
        <v/>
      </c>
      <c r="W407" s="502" t="str">
        <f t="shared" si="52"/>
        <v/>
      </c>
      <c r="X407" s="502"/>
      <c r="Y407" s="502" t="str">
        <f t="shared" si="53"/>
        <v/>
      </c>
    </row>
    <row r="408" spans="7:25" ht="13.5" customHeight="1">
      <c r="G408" s="346" t="str">
        <f t="shared" si="47"/>
        <v/>
      </c>
      <c r="H408" s="347" t="str">
        <f t="shared" si="48"/>
        <v/>
      </c>
      <c r="T408" s="502" t="str">
        <f t="shared" si="49"/>
        <v/>
      </c>
      <c r="U408" s="502" t="str">
        <f t="shared" si="50"/>
        <v/>
      </c>
      <c r="V408" s="502" t="str">
        <f t="shared" si="51"/>
        <v/>
      </c>
      <c r="W408" s="502" t="str">
        <f t="shared" si="52"/>
        <v/>
      </c>
      <c r="X408" s="502"/>
      <c r="Y408" s="502" t="str">
        <f t="shared" si="53"/>
        <v/>
      </c>
    </row>
    <row r="409" spans="7:25" ht="13.5" customHeight="1">
      <c r="G409" s="346" t="str">
        <f t="shared" si="47"/>
        <v/>
      </c>
      <c r="H409" s="347" t="str">
        <f t="shared" si="48"/>
        <v/>
      </c>
      <c r="T409" s="502" t="str">
        <f t="shared" si="49"/>
        <v/>
      </c>
      <c r="U409" s="502" t="str">
        <f t="shared" si="50"/>
        <v/>
      </c>
      <c r="V409" s="502" t="str">
        <f t="shared" si="51"/>
        <v/>
      </c>
      <c r="W409" s="502" t="str">
        <f t="shared" si="52"/>
        <v/>
      </c>
      <c r="X409" s="502"/>
      <c r="Y409" s="502" t="str">
        <f t="shared" si="53"/>
        <v/>
      </c>
    </row>
    <row r="410" spans="7:25" ht="13.5" customHeight="1">
      <c r="G410" s="346" t="str">
        <f t="shared" si="47"/>
        <v/>
      </c>
      <c r="H410" s="347" t="str">
        <f t="shared" si="48"/>
        <v/>
      </c>
      <c r="T410" s="502" t="str">
        <f t="shared" si="49"/>
        <v/>
      </c>
      <c r="U410" s="502" t="str">
        <f t="shared" si="50"/>
        <v/>
      </c>
      <c r="V410" s="502" t="str">
        <f t="shared" si="51"/>
        <v/>
      </c>
      <c r="W410" s="502" t="str">
        <f t="shared" si="52"/>
        <v/>
      </c>
      <c r="X410" s="502"/>
      <c r="Y410" s="502" t="str">
        <f t="shared" si="53"/>
        <v/>
      </c>
    </row>
    <row r="411" spans="7:25" ht="13.5" customHeight="1">
      <c r="G411" s="346" t="str">
        <f t="shared" si="47"/>
        <v/>
      </c>
      <c r="H411" s="347" t="str">
        <f t="shared" si="48"/>
        <v/>
      </c>
      <c r="T411" s="502" t="str">
        <f t="shared" si="49"/>
        <v/>
      </c>
      <c r="U411" s="502" t="str">
        <f t="shared" si="50"/>
        <v/>
      </c>
      <c r="V411" s="502" t="str">
        <f t="shared" si="51"/>
        <v/>
      </c>
      <c r="W411" s="502" t="str">
        <f t="shared" si="52"/>
        <v/>
      </c>
      <c r="X411" s="502"/>
      <c r="Y411" s="502" t="str">
        <f t="shared" si="53"/>
        <v/>
      </c>
    </row>
    <row r="412" spans="7:25" ht="13.5" customHeight="1">
      <c r="G412" s="346" t="str">
        <f t="shared" si="47"/>
        <v/>
      </c>
      <c r="H412" s="347" t="str">
        <f t="shared" si="48"/>
        <v/>
      </c>
      <c r="T412" s="502" t="str">
        <f t="shared" si="49"/>
        <v/>
      </c>
      <c r="U412" s="502" t="str">
        <f t="shared" si="50"/>
        <v/>
      </c>
      <c r="V412" s="502" t="str">
        <f t="shared" si="51"/>
        <v/>
      </c>
      <c r="W412" s="502" t="str">
        <f t="shared" si="52"/>
        <v/>
      </c>
      <c r="X412" s="502"/>
      <c r="Y412" s="502" t="str">
        <f t="shared" si="53"/>
        <v/>
      </c>
    </row>
    <row r="413" spans="7:25" ht="13.5" customHeight="1">
      <c r="G413" s="346" t="str">
        <f t="shared" si="47"/>
        <v/>
      </c>
      <c r="H413" s="347" t="str">
        <f t="shared" si="48"/>
        <v/>
      </c>
      <c r="T413" s="502" t="str">
        <f t="shared" si="49"/>
        <v/>
      </c>
      <c r="U413" s="502" t="str">
        <f t="shared" si="50"/>
        <v/>
      </c>
      <c r="V413" s="502" t="str">
        <f t="shared" si="51"/>
        <v/>
      </c>
      <c r="W413" s="502" t="str">
        <f t="shared" si="52"/>
        <v/>
      </c>
      <c r="X413" s="502"/>
      <c r="Y413" s="502" t="str">
        <f t="shared" si="53"/>
        <v/>
      </c>
    </row>
    <row r="414" spans="7:25" ht="13.5" customHeight="1">
      <c r="G414" s="346" t="str">
        <f t="shared" si="47"/>
        <v/>
      </c>
      <c r="H414" s="347" t="str">
        <f t="shared" si="48"/>
        <v/>
      </c>
      <c r="T414" s="502" t="str">
        <f t="shared" si="49"/>
        <v/>
      </c>
      <c r="U414" s="502" t="str">
        <f t="shared" si="50"/>
        <v/>
      </c>
      <c r="V414" s="502" t="str">
        <f t="shared" si="51"/>
        <v/>
      </c>
      <c r="W414" s="502" t="str">
        <f t="shared" si="52"/>
        <v/>
      </c>
      <c r="X414" s="502"/>
      <c r="Y414" s="502" t="str">
        <f t="shared" si="53"/>
        <v/>
      </c>
    </row>
    <row r="415" spans="7:25" ht="13.5" customHeight="1">
      <c r="G415" s="346" t="str">
        <f t="shared" si="47"/>
        <v/>
      </c>
      <c r="H415" s="347" t="str">
        <f t="shared" si="48"/>
        <v/>
      </c>
      <c r="T415" s="502" t="str">
        <f t="shared" si="49"/>
        <v/>
      </c>
      <c r="U415" s="502" t="str">
        <f t="shared" si="50"/>
        <v/>
      </c>
      <c r="V415" s="502" t="str">
        <f t="shared" si="51"/>
        <v/>
      </c>
      <c r="W415" s="502" t="str">
        <f t="shared" si="52"/>
        <v/>
      </c>
      <c r="X415" s="502"/>
      <c r="Y415" s="502" t="str">
        <f t="shared" si="53"/>
        <v/>
      </c>
    </row>
    <row r="416" spans="7:25" ht="13.5" customHeight="1">
      <c r="G416" s="346" t="str">
        <f t="shared" si="47"/>
        <v/>
      </c>
      <c r="H416" s="347" t="str">
        <f t="shared" si="48"/>
        <v/>
      </c>
      <c r="T416" s="502" t="str">
        <f t="shared" si="49"/>
        <v/>
      </c>
      <c r="U416" s="502" t="str">
        <f t="shared" si="50"/>
        <v/>
      </c>
      <c r="V416" s="502" t="str">
        <f t="shared" si="51"/>
        <v/>
      </c>
      <c r="W416" s="502" t="str">
        <f t="shared" si="52"/>
        <v/>
      </c>
      <c r="X416" s="502"/>
      <c r="Y416" s="502" t="str">
        <f t="shared" si="53"/>
        <v/>
      </c>
    </row>
    <row r="417" spans="7:25" ht="13.5" customHeight="1">
      <c r="G417" s="346" t="str">
        <f t="shared" si="47"/>
        <v/>
      </c>
      <c r="H417" s="347" t="str">
        <f t="shared" si="48"/>
        <v/>
      </c>
      <c r="T417" s="502" t="str">
        <f t="shared" si="49"/>
        <v/>
      </c>
      <c r="U417" s="502" t="str">
        <f t="shared" si="50"/>
        <v/>
      </c>
      <c r="V417" s="502" t="str">
        <f t="shared" si="51"/>
        <v/>
      </c>
      <c r="W417" s="502" t="str">
        <f t="shared" si="52"/>
        <v/>
      </c>
      <c r="X417" s="502"/>
      <c r="Y417" s="502" t="str">
        <f t="shared" si="53"/>
        <v/>
      </c>
    </row>
    <row r="418" spans="7:25" ht="13.5" customHeight="1">
      <c r="G418" s="346" t="str">
        <f t="shared" si="47"/>
        <v/>
      </c>
      <c r="H418" s="347" t="str">
        <f t="shared" si="48"/>
        <v/>
      </c>
      <c r="T418" s="502" t="str">
        <f t="shared" si="49"/>
        <v/>
      </c>
      <c r="U418" s="502" t="str">
        <f t="shared" si="50"/>
        <v/>
      </c>
      <c r="V418" s="502" t="str">
        <f t="shared" si="51"/>
        <v/>
      </c>
      <c r="W418" s="502" t="str">
        <f t="shared" si="52"/>
        <v/>
      </c>
      <c r="X418" s="502"/>
      <c r="Y418" s="502" t="str">
        <f t="shared" si="53"/>
        <v/>
      </c>
    </row>
    <row r="419" spans="7:25" ht="13.5" customHeight="1">
      <c r="G419" s="346" t="str">
        <f t="shared" si="47"/>
        <v/>
      </c>
      <c r="H419" s="347" t="str">
        <f t="shared" si="48"/>
        <v/>
      </c>
      <c r="T419" s="502" t="str">
        <f t="shared" si="49"/>
        <v/>
      </c>
      <c r="U419" s="502" t="str">
        <f t="shared" si="50"/>
        <v/>
      </c>
      <c r="V419" s="502" t="str">
        <f t="shared" si="51"/>
        <v/>
      </c>
      <c r="W419" s="502" t="str">
        <f t="shared" si="52"/>
        <v/>
      </c>
      <c r="X419" s="502"/>
      <c r="Y419" s="502" t="str">
        <f t="shared" si="53"/>
        <v/>
      </c>
    </row>
    <row r="420" spans="7:25" ht="13.5" customHeight="1">
      <c r="G420" s="346" t="str">
        <f t="shared" si="47"/>
        <v/>
      </c>
      <c r="H420" s="347" t="str">
        <f t="shared" si="48"/>
        <v/>
      </c>
      <c r="T420" s="502" t="str">
        <f t="shared" si="49"/>
        <v/>
      </c>
      <c r="U420" s="502" t="str">
        <f t="shared" si="50"/>
        <v/>
      </c>
      <c r="V420" s="502" t="str">
        <f t="shared" si="51"/>
        <v/>
      </c>
      <c r="W420" s="502" t="str">
        <f t="shared" si="52"/>
        <v/>
      </c>
      <c r="X420" s="502"/>
      <c r="Y420" s="502" t="str">
        <f t="shared" si="53"/>
        <v/>
      </c>
    </row>
    <row r="421" spans="7:25" ht="13.5" customHeight="1">
      <c r="G421" s="346" t="str">
        <f t="shared" si="47"/>
        <v/>
      </c>
      <c r="H421" s="347" t="str">
        <f t="shared" si="48"/>
        <v/>
      </c>
      <c r="T421" s="502" t="str">
        <f t="shared" si="49"/>
        <v/>
      </c>
      <c r="U421" s="502" t="str">
        <f t="shared" si="50"/>
        <v/>
      </c>
      <c r="V421" s="502" t="str">
        <f t="shared" si="51"/>
        <v/>
      </c>
      <c r="W421" s="502" t="str">
        <f t="shared" si="52"/>
        <v/>
      </c>
      <c r="X421" s="502"/>
      <c r="Y421" s="502" t="str">
        <f t="shared" si="53"/>
        <v/>
      </c>
    </row>
    <row r="422" spans="7:25" ht="13.5" customHeight="1">
      <c r="G422" s="346" t="str">
        <f t="shared" si="47"/>
        <v/>
      </c>
      <c r="H422" s="347" t="str">
        <f t="shared" si="48"/>
        <v/>
      </c>
      <c r="T422" s="502" t="str">
        <f t="shared" si="49"/>
        <v/>
      </c>
      <c r="U422" s="502" t="str">
        <f t="shared" si="50"/>
        <v/>
      </c>
      <c r="V422" s="502" t="str">
        <f t="shared" si="51"/>
        <v/>
      </c>
      <c r="W422" s="502" t="str">
        <f t="shared" si="52"/>
        <v/>
      </c>
      <c r="X422" s="502"/>
      <c r="Y422" s="502" t="str">
        <f t="shared" si="53"/>
        <v/>
      </c>
    </row>
    <row r="423" spans="7:25" ht="13.5" customHeight="1">
      <c r="G423" s="346" t="str">
        <f t="shared" si="47"/>
        <v/>
      </c>
      <c r="H423" s="347" t="str">
        <f t="shared" si="48"/>
        <v/>
      </c>
      <c r="T423" s="502" t="str">
        <f t="shared" si="49"/>
        <v/>
      </c>
      <c r="U423" s="502" t="str">
        <f t="shared" si="50"/>
        <v/>
      </c>
      <c r="V423" s="502" t="str">
        <f t="shared" si="51"/>
        <v/>
      </c>
      <c r="W423" s="502" t="str">
        <f t="shared" si="52"/>
        <v/>
      </c>
      <c r="X423" s="502"/>
      <c r="Y423" s="502" t="str">
        <f t="shared" si="53"/>
        <v/>
      </c>
    </row>
    <row r="424" spans="7:25" ht="13.5" customHeight="1">
      <c r="G424" s="346" t="str">
        <f t="shared" si="47"/>
        <v/>
      </c>
      <c r="H424" s="347" t="str">
        <f t="shared" si="48"/>
        <v/>
      </c>
      <c r="T424" s="502" t="str">
        <f t="shared" si="49"/>
        <v/>
      </c>
      <c r="U424" s="502" t="str">
        <f t="shared" si="50"/>
        <v/>
      </c>
      <c r="V424" s="502" t="str">
        <f t="shared" si="51"/>
        <v/>
      </c>
      <c r="W424" s="502" t="str">
        <f t="shared" si="52"/>
        <v/>
      </c>
      <c r="X424" s="502"/>
      <c r="Y424" s="502" t="str">
        <f t="shared" si="53"/>
        <v/>
      </c>
    </row>
    <row r="425" spans="7:25" ht="13.5" customHeight="1">
      <c r="G425" s="346" t="str">
        <f t="shared" si="47"/>
        <v/>
      </c>
      <c r="H425" s="347" t="str">
        <f t="shared" si="48"/>
        <v/>
      </c>
      <c r="T425" s="502" t="str">
        <f t="shared" si="49"/>
        <v/>
      </c>
      <c r="U425" s="502" t="str">
        <f t="shared" si="50"/>
        <v/>
      </c>
      <c r="V425" s="502" t="str">
        <f t="shared" si="51"/>
        <v/>
      </c>
      <c r="W425" s="502" t="str">
        <f t="shared" si="52"/>
        <v/>
      </c>
      <c r="X425" s="502"/>
      <c r="Y425" s="502" t="str">
        <f t="shared" si="53"/>
        <v/>
      </c>
    </row>
    <row r="426" spans="7:25" ht="13.5" customHeight="1">
      <c r="G426" s="346" t="str">
        <f t="shared" si="47"/>
        <v/>
      </c>
      <c r="H426" s="347" t="str">
        <f t="shared" si="48"/>
        <v/>
      </c>
      <c r="T426" s="502" t="str">
        <f t="shared" si="49"/>
        <v/>
      </c>
      <c r="U426" s="502" t="str">
        <f t="shared" si="50"/>
        <v/>
      </c>
      <c r="V426" s="502" t="str">
        <f t="shared" si="51"/>
        <v/>
      </c>
      <c r="W426" s="502" t="str">
        <f t="shared" si="52"/>
        <v/>
      </c>
      <c r="X426" s="502"/>
      <c r="Y426" s="502" t="str">
        <f t="shared" si="53"/>
        <v/>
      </c>
    </row>
    <row r="427" spans="7:25" ht="13.5" customHeight="1">
      <c r="G427" s="346" t="str">
        <f t="shared" si="47"/>
        <v/>
      </c>
      <c r="H427" s="347" t="str">
        <f t="shared" si="48"/>
        <v/>
      </c>
      <c r="T427" s="502" t="str">
        <f t="shared" si="49"/>
        <v/>
      </c>
      <c r="U427" s="502" t="str">
        <f t="shared" si="50"/>
        <v/>
      </c>
      <c r="V427" s="502" t="str">
        <f t="shared" si="51"/>
        <v/>
      </c>
      <c r="W427" s="502" t="str">
        <f t="shared" si="52"/>
        <v/>
      </c>
      <c r="X427" s="502"/>
      <c r="Y427" s="502" t="str">
        <f t="shared" si="53"/>
        <v/>
      </c>
    </row>
    <row r="428" spans="7:25" ht="13.5" customHeight="1">
      <c r="G428" s="346" t="str">
        <f t="shared" si="47"/>
        <v/>
      </c>
      <c r="H428" s="347" t="str">
        <f t="shared" si="48"/>
        <v/>
      </c>
      <c r="T428" s="502" t="str">
        <f t="shared" si="49"/>
        <v/>
      </c>
      <c r="U428" s="502" t="str">
        <f t="shared" si="50"/>
        <v/>
      </c>
      <c r="V428" s="502" t="str">
        <f t="shared" si="51"/>
        <v/>
      </c>
      <c r="W428" s="502" t="str">
        <f t="shared" si="52"/>
        <v/>
      </c>
      <c r="X428" s="502"/>
      <c r="Y428" s="502" t="str">
        <f t="shared" si="53"/>
        <v/>
      </c>
    </row>
    <row r="429" spans="7:25" ht="13.5" customHeight="1">
      <c r="G429" s="346" t="str">
        <f t="shared" si="47"/>
        <v/>
      </c>
      <c r="H429" s="347" t="str">
        <f t="shared" si="48"/>
        <v/>
      </c>
      <c r="T429" s="502" t="str">
        <f t="shared" si="49"/>
        <v/>
      </c>
      <c r="U429" s="502" t="str">
        <f t="shared" si="50"/>
        <v/>
      </c>
      <c r="V429" s="502" t="str">
        <f t="shared" si="51"/>
        <v/>
      </c>
      <c r="W429" s="502" t="str">
        <f t="shared" si="52"/>
        <v/>
      </c>
      <c r="X429" s="502"/>
      <c r="Y429" s="502" t="str">
        <f t="shared" si="53"/>
        <v/>
      </c>
    </row>
    <row r="430" spans="7:25" ht="13.5" customHeight="1">
      <c r="G430" s="346" t="str">
        <f t="shared" si="47"/>
        <v/>
      </c>
      <c r="H430" s="347" t="str">
        <f t="shared" si="48"/>
        <v/>
      </c>
      <c r="T430" s="502" t="str">
        <f t="shared" si="49"/>
        <v/>
      </c>
      <c r="U430" s="502" t="str">
        <f t="shared" si="50"/>
        <v/>
      </c>
      <c r="V430" s="502" t="str">
        <f t="shared" si="51"/>
        <v/>
      </c>
      <c r="W430" s="502" t="str">
        <f t="shared" si="52"/>
        <v/>
      </c>
      <c r="X430" s="502"/>
      <c r="Y430" s="502" t="str">
        <f t="shared" si="53"/>
        <v/>
      </c>
    </row>
    <row r="431" spans="7:25" ht="13.5" customHeight="1">
      <c r="G431" s="346" t="str">
        <f t="shared" si="47"/>
        <v/>
      </c>
      <c r="H431" s="347" t="str">
        <f t="shared" si="48"/>
        <v/>
      </c>
      <c r="T431" s="502" t="str">
        <f t="shared" si="49"/>
        <v/>
      </c>
      <c r="U431" s="502" t="str">
        <f t="shared" si="50"/>
        <v/>
      </c>
      <c r="V431" s="502" t="str">
        <f t="shared" si="51"/>
        <v/>
      </c>
      <c r="W431" s="502" t="str">
        <f t="shared" si="52"/>
        <v/>
      </c>
      <c r="X431" s="502"/>
      <c r="Y431" s="502" t="str">
        <f t="shared" si="53"/>
        <v/>
      </c>
    </row>
    <row r="432" spans="7:25" ht="13.5" customHeight="1">
      <c r="G432" s="346" t="str">
        <f t="shared" si="47"/>
        <v/>
      </c>
      <c r="H432" s="347" t="str">
        <f t="shared" si="48"/>
        <v/>
      </c>
      <c r="T432" s="502" t="str">
        <f t="shared" si="49"/>
        <v/>
      </c>
      <c r="U432" s="502" t="str">
        <f t="shared" si="50"/>
        <v/>
      </c>
      <c r="V432" s="502" t="str">
        <f t="shared" si="51"/>
        <v/>
      </c>
      <c r="W432" s="502" t="str">
        <f t="shared" si="52"/>
        <v/>
      </c>
      <c r="X432" s="502"/>
      <c r="Y432" s="502" t="str">
        <f t="shared" si="53"/>
        <v/>
      </c>
    </row>
    <row r="433" spans="7:25" ht="13.5" customHeight="1">
      <c r="G433" s="346" t="str">
        <f t="shared" si="47"/>
        <v/>
      </c>
      <c r="H433" s="347" t="str">
        <f t="shared" si="48"/>
        <v/>
      </c>
      <c r="T433" s="502" t="str">
        <f t="shared" si="49"/>
        <v/>
      </c>
      <c r="U433" s="502" t="str">
        <f t="shared" si="50"/>
        <v/>
      </c>
      <c r="V433" s="502" t="str">
        <f t="shared" si="51"/>
        <v/>
      </c>
      <c r="W433" s="502" t="str">
        <f t="shared" si="52"/>
        <v/>
      </c>
      <c r="X433" s="502"/>
      <c r="Y433" s="502" t="str">
        <f t="shared" si="53"/>
        <v/>
      </c>
    </row>
    <row r="434" spans="7:25" ht="13.5" customHeight="1">
      <c r="G434" s="346" t="str">
        <f t="shared" si="47"/>
        <v/>
      </c>
      <c r="H434" s="347" t="str">
        <f t="shared" si="48"/>
        <v/>
      </c>
      <c r="T434" s="502" t="str">
        <f t="shared" si="49"/>
        <v/>
      </c>
      <c r="U434" s="502" t="str">
        <f t="shared" si="50"/>
        <v/>
      </c>
      <c r="V434" s="502" t="str">
        <f t="shared" si="51"/>
        <v/>
      </c>
      <c r="W434" s="502" t="str">
        <f t="shared" si="52"/>
        <v/>
      </c>
      <c r="X434" s="502"/>
      <c r="Y434" s="502" t="str">
        <f t="shared" si="53"/>
        <v/>
      </c>
    </row>
    <row r="435" spans="7:25" ht="13.5" customHeight="1">
      <c r="G435" s="346" t="str">
        <f t="shared" si="47"/>
        <v/>
      </c>
      <c r="H435" s="347" t="str">
        <f t="shared" si="48"/>
        <v/>
      </c>
      <c r="T435" s="502" t="str">
        <f t="shared" si="49"/>
        <v/>
      </c>
      <c r="U435" s="502" t="str">
        <f t="shared" si="50"/>
        <v/>
      </c>
      <c r="V435" s="502" t="str">
        <f t="shared" si="51"/>
        <v/>
      </c>
      <c r="W435" s="502" t="str">
        <f t="shared" si="52"/>
        <v/>
      </c>
      <c r="X435" s="502"/>
      <c r="Y435" s="502" t="str">
        <f t="shared" si="53"/>
        <v/>
      </c>
    </row>
    <row r="436" spans="7:25" ht="13.5" customHeight="1">
      <c r="G436" s="346" t="str">
        <f t="shared" si="47"/>
        <v/>
      </c>
      <c r="H436" s="347" t="str">
        <f t="shared" si="48"/>
        <v/>
      </c>
      <c r="T436" s="502" t="str">
        <f t="shared" si="49"/>
        <v/>
      </c>
      <c r="U436" s="502" t="str">
        <f t="shared" si="50"/>
        <v/>
      </c>
      <c r="V436" s="502" t="str">
        <f t="shared" si="51"/>
        <v/>
      </c>
      <c r="W436" s="502" t="str">
        <f t="shared" si="52"/>
        <v/>
      </c>
      <c r="X436" s="502"/>
      <c r="Y436" s="502" t="str">
        <f t="shared" si="53"/>
        <v/>
      </c>
    </row>
    <row r="437" spans="7:25" ht="13.5" customHeight="1">
      <c r="G437" s="346" t="str">
        <f t="shared" si="47"/>
        <v/>
      </c>
      <c r="H437" s="347" t="str">
        <f t="shared" si="48"/>
        <v/>
      </c>
      <c r="T437" s="502" t="str">
        <f t="shared" si="49"/>
        <v/>
      </c>
      <c r="U437" s="502" t="str">
        <f t="shared" si="50"/>
        <v/>
      </c>
      <c r="V437" s="502" t="str">
        <f t="shared" si="51"/>
        <v/>
      </c>
      <c r="W437" s="502" t="str">
        <f t="shared" si="52"/>
        <v/>
      </c>
      <c r="X437" s="502"/>
      <c r="Y437" s="502" t="str">
        <f t="shared" si="53"/>
        <v/>
      </c>
    </row>
    <row r="438" spans="7:25" ht="13.5" customHeight="1">
      <c r="G438" s="346" t="str">
        <f t="shared" si="47"/>
        <v/>
      </c>
      <c r="H438" s="347" t="str">
        <f t="shared" si="48"/>
        <v/>
      </c>
      <c r="T438" s="502" t="str">
        <f t="shared" si="49"/>
        <v/>
      </c>
      <c r="U438" s="502" t="str">
        <f t="shared" si="50"/>
        <v/>
      </c>
      <c r="V438" s="502" t="str">
        <f t="shared" si="51"/>
        <v/>
      </c>
      <c r="W438" s="502" t="str">
        <f t="shared" si="52"/>
        <v/>
      </c>
      <c r="X438" s="502"/>
      <c r="Y438" s="502" t="str">
        <f t="shared" si="53"/>
        <v/>
      </c>
    </row>
    <row r="439" spans="7:25" ht="13.5" customHeight="1">
      <c r="G439" s="346" t="str">
        <f t="shared" si="47"/>
        <v/>
      </c>
      <c r="H439" s="347" t="str">
        <f t="shared" si="48"/>
        <v/>
      </c>
      <c r="T439" s="502" t="str">
        <f t="shared" si="49"/>
        <v/>
      </c>
      <c r="U439" s="502" t="str">
        <f t="shared" si="50"/>
        <v/>
      </c>
      <c r="V439" s="502" t="str">
        <f t="shared" si="51"/>
        <v/>
      </c>
      <c r="W439" s="502" t="str">
        <f t="shared" si="52"/>
        <v/>
      </c>
      <c r="X439" s="502"/>
      <c r="Y439" s="502" t="str">
        <f t="shared" si="53"/>
        <v/>
      </c>
    </row>
    <row r="440" spans="7:25" ht="13.5" customHeight="1">
      <c r="G440" s="346" t="str">
        <f t="shared" si="47"/>
        <v/>
      </c>
      <c r="H440" s="347" t="str">
        <f t="shared" si="48"/>
        <v/>
      </c>
      <c r="T440" s="502" t="str">
        <f t="shared" si="49"/>
        <v/>
      </c>
      <c r="U440" s="502" t="str">
        <f t="shared" si="50"/>
        <v/>
      </c>
      <c r="V440" s="502" t="str">
        <f t="shared" si="51"/>
        <v/>
      </c>
      <c r="W440" s="502" t="str">
        <f t="shared" si="52"/>
        <v/>
      </c>
      <c r="X440" s="502"/>
      <c r="Y440" s="502" t="str">
        <f t="shared" si="53"/>
        <v/>
      </c>
    </row>
    <row r="441" spans="7:25" ht="13.5" customHeight="1">
      <c r="G441" s="346" t="str">
        <f t="shared" si="47"/>
        <v/>
      </c>
      <c r="H441" s="347" t="str">
        <f t="shared" si="48"/>
        <v/>
      </c>
      <c r="T441" s="502" t="str">
        <f t="shared" si="49"/>
        <v/>
      </c>
      <c r="U441" s="502" t="str">
        <f t="shared" si="50"/>
        <v/>
      </c>
      <c r="V441" s="502" t="str">
        <f t="shared" si="51"/>
        <v/>
      </c>
      <c r="W441" s="502" t="str">
        <f t="shared" si="52"/>
        <v/>
      </c>
      <c r="X441" s="502"/>
      <c r="Y441" s="502" t="str">
        <f t="shared" si="53"/>
        <v/>
      </c>
    </row>
    <row r="442" spans="7:25" ht="13.5" customHeight="1">
      <c r="G442" s="346" t="str">
        <f t="shared" si="47"/>
        <v/>
      </c>
      <c r="H442" s="347" t="str">
        <f t="shared" si="48"/>
        <v/>
      </c>
      <c r="T442" s="502" t="str">
        <f t="shared" si="49"/>
        <v/>
      </c>
      <c r="U442" s="502" t="str">
        <f t="shared" si="50"/>
        <v/>
      </c>
      <c r="V442" s="502" t="str">
        <f t="shared" si="51"/>
        <v/>
      </c>
      <c r="W442" s="502" t="str">
        <f t="shared" si="52"/>
        <v/>
      </c>
      <c r="X442" s="502"/>
      <c r="Y442" s="502" t="str">
        <f t="shared" si="53"/>
        <v/>
      </c>
    </row>
    <row r="443" spans="7:25" ht="13.5" customHeight="1">
      <c r="G443" s="346" t="str">
        <f t="shared" si="47"/>
        <v/>
      </c>
      <c r="H443" s="347" t="str">
        <f t="shared" si="48"/>
        <v/>
      </c>
      <c r="T443" s="502" t="str">
        <f t="shared" si="49"/>
        <v/>
      </c>
      <c r="U443" s="502" t="str">
        <f t="shared" si="50"/>
        <v/>
      </c>
      <c r="V443" s="502" t="str">
        <f t="shared" si="51"/>
        <v/>
      </c>
      <c r="W443" s="502" t="str">
        <f t="shared" si="52"/>
        <v/>
      </c>
      <c r="X443" s="502"/>
      <c r="Y443" s="502" t="str">
        <f t="shared" si="53"/>
        <v/>
      </c>
    </row>
    <row r="444" spans="7:25" ht="13.5" customHeight="1">
      <c r="G444" s="346" t="str">
        <f t="shared" si="47"/>
        <v/>
      </c>
      <c r="H444" s="347" t="str">
        <f t="shared" si="48"/>
        <v/>
      </c>
      <c r="T444" s="502" t="str">
        <f t="shared" si="49"/>
        <v/>
      </c>
      <c r="U444" s="502" t="str">
        <f t="shared" si="50"/>
        <v/>
      </c>
      <c r="V444" s="502" t="str">
        <f t="shared" si="51"/>
        <v/>
      </c>
      <c r="W444" s="502" t="str">
        <f t="shared" si="52"/>
        <v/>
      </c>
      <c r="X444" s="502"/>
      <c r="Y444" s="502" t="str">
        <f t="shared" si="53"/>
        <v/>
      </c>
    </row>
    <row r="445" spans="7:25" ht="13.5" customHeight="1">
      <c r="G445" s="346" t="str">
        <f t="shared" si="47"/>
        <v/>
      </c>
      <c r="H445" s="347" t="str">
        <f t="shared" si="48"/>
        <v/>
      </c>
      <c r="T445" s="502" t="str">
        <f t="shared" si="49"/>
        <v/>
      </c>
      <c r="U445" s="502" t="str">
        <f t="shared" si="50"/>
        <v/>
      </c>
      <c r="V445" s="502" t="str">
        <f t="shared" si="51"/>
        <v/>
      </c>
      <c r="W445" s="502" t="str">
        <f t="shared" si="52"/>
        <v/>
      </c>
      <c r="X445" s="502"/>
      <c r="Y445" s="502" t="str">
        <f t="shared" si="53"/>
        <v/>
      </c>
    </row>
    <row r="446" spans="7:25" ht="13.5" customHeight="1">
      <c r="G446" s="346" t="str">
        <f t="shared" si="47"/>
        <v/>
      </c>
      <c r="H446" s="347" t="str">
        <f t="shared" si="48"/>
        <v/>
      </c>
      <c r="T446" s="502" t="str">
        <f t="shared" si="49"/>
        <v/>
      </c>
      <c r="U446" s="502" t="str">
        <f t="shared" si="50"/>
        <v/>
      </c>
      <c r="V446" s="502" t="str">
        <f t="shared" si="51"/>
        <v/>
      </c>
      <c r="W446" s="502" t="str">
        <f t="shared" si="52"/>
        <v/>
      </c>
      <c r="X446" s="502"/>
      <c r="Y446" s="502" t="str">
        <f t="shared" si="53"/>
        <v/>
      </c>
    </row>
    <row r="447" spans="7:25" ht="13.5" customHeight="1">
      <c r="G447" s="346" t="str">
        <f t="shared" si="47"/>
        <v/>
      </c>
      <c r="H447" s="347" t="str">
        <f t="shared" si="48"/>
        <v/>
      </c>
      <c r="T447" s="502" t="str">
        <f t="shared" si="49"/>
        <v/>
      </c>
      <c r="U447" s="502" t="str">
        <f t="shared" si="50"/>
        <v/>
      </c>
      <c r="V447" s="502" t="str">
        <f t="shared" si="51"/>
        <v/>
      </c>
      <c r="W447" s="502" t="str">
        <f t="shared" si="52"/>
        <v/>
      </c>
      <c r="X447" s="502"/>
      <c r="Y447" s="502" t="str">
        <f t="shared" si="53"/>
        <v/>
      </c>
    </row>
    <row r="448" spans="7:25" ht="13.5" customHeight="1">
      <c r="G448" s="346" t="str">
        <f t="shared" si="47"/>
        <v/>
      </c>
      <c r="H448" s="347" t="str">
        <f t="shared" si="48"/>
        <v/>
      </c>
      <c r="T448" s="502" t="str">
        <f t="shared" si="49"/>
        <v/>
      </c>
      <c r="U448" s="502" t="str">
        <f t="shared" si="50"/>
        <v/>
      </c>
      <c r="V448" s="502" t="str">
        <f t="shared" si="51"/>
        <v/>
      </c>
      <c r="W448" s="502" t="str">
        <f t="shared" si="52"/>
        <v/>
      </c>
      <c r="X448" s="502"/>
      <c r="Y448" s="502" t="str">
        <f t="shared" si="53"/>
        <v/>
      </c>
    </row>
    <row r="449" spans="7:25" ht="13.5" customHeight="1">
      <c r="G449" s="346" t="str">
        <f t="shared" si="47"/>
        <v/>
      </c>
      <c r="H449" s="347" t="str">
        <f t="shared" si="48"/>
        <v/>
      </c>
      <c r="T449" s="502" t="str">
        <f t="shared" si="49"/>
        <v/>
      </c>
      <c r="U449" s="502" t="str">
        <f t="shared" si="50"/>
        <v/>
      </c>
      <c r="V449" s="502" t="str">
        <f t="shared" si="51"/>
        <v/>
      </c>
      <c r="W449" s="502" t="str">
        <f t="shared" si="52"/>
        <v/>
      </c>
      <c r="X449" s="502"/>
      <c r="Y449" s="502" t="str">
        <f t="shared" si="53"/>
        <v/>
      </c>
    </row>
    <row r="450" spans="7:25" ht="13.5" customHeight="1">
      <c r="G450" s="346" t="str">
        <f t="shared" si="47"/>
        <v/>
      </c>
      <c r="H450" s="347" t="str">
        <f t="shared" si="48"/>
        <v/>
      </c>
      <c r="T450" s="502" t="str">
        <f t="shared" si="49"/>
        <v/>
      </c>
      <c r="U450" s="502" t="str">
        <f t="shared" si="50"/>
        <v/>
      </c>
      <c r="V450" s="502" t="str">
        <f t="shared" si="51"/>
        <v/>
      </c>
      <c r="W450" s="502" t="str">
        <f t="shared" si="52"/>
        <v/>
      </c>
      <c r="X450" s="502"/>
      <c r="Y450" s="502" t="str">
        <f t="shared" si="53"/>
        <v/>
      </c>
    </row>
    <row r="451" spans="7:25" ht="13.5" customHeight="1">
      <c r="G451" s="346" t="str">
        <f t="shared" ref="G451:G514" si="54">IF(D451="","",A451&amp;" "&amp;"     =    "&amp;" "&amp;B451&amp;"  Vs  "&amp;C451)</f>
        <v/>
      </c>
      <c r="H451" s="347" t="str">
        <f t="shared" ref="H451:H514" si="55">IF(G451="","",D451)</f>
        <v/>
      </c>
      <c r="T451" s="502" t="str">
        <f t="shared" ref="T451:T514" si="56">IF(W451="","",AA451)</f>
        <v/>
      </c>
      <c r="U451" s="502" t="str">
        <f t="shared" ref="U451:U514" si="57">IF(W451="","",AC451)</f>
        <v/>
      </c>
      <c r="V451" s="502" t="str">
        <f t="shared" ref="V451:V514" si="58">IF(W451="","",AK451)</f>
        <v/>
      </c>
      <c r="W451" s="502" t="str">
        <f t="shared" ref="W451:W514" si="59">IFERROR(IF(Y451="","",MID(Y451,SEARCH("1x2/",Y451,1) + 4,LEN(Y451))),"")</f>
        <v/>
      </c>
      <c r="X451" s="502"/>
      <c r="Y451" s="502" t="str">
        <f t="shared" ref="Y451:Y514" si="60">HLink(AL451)</f>
        <v/>
      </c>
    </row>
    <row r="452" spans="7:25" ht="13.5" customHeight="1">
      <c r="G452" s="346" t="str">
        <f t="shared" si="54"/>
        <v/>
      </c>
      <c r="H452" s="347" t="str">
        <f t="shared" si="55"/>
        <v/>
      </c>
      <c r="T452" s="502" t="str">
        <f t="shared" si="56"/>
        <v/>
      </c>
      <c r="U452" s="502" t="str">
        <f t="shared" si="57"/>
        <v/>
      </c>
      <c r="V452" s="502" t="str">
        <f t="shared" si="58"/>
        <v/>
      </c>
      <c r="W452" s="502" t="str">
        <f t="shared" si="59"/>
        <v/>
      </c>
      <c r="X452" s="502"/>
      <c r="Y452" s="502" t="str">
        <f t="shared" si="60"/>
        <v/>
      </c>
    </row>
    <row r="453" spans="7:25" ht="13.5" customHeight="1">
      <c r="G453" s="346" t="str">
        <f t="shared" si="54"/>
        <v/>
      </c>
      <c r="H453" s="347" t="str">
        <f t="shared" si="55"/>
        <v/>
      </c>
      <c r="T453" s="502" t="str">
        <f t="shared" si="56"/>
        <v/>
      </c>
      <c r="U453" s="502" t="str">
        <f t="shared" si="57"/>
        <v/>
      </c>
      <c r="V453" s="502" t="str">
        <f t="shared" si="58"/>
        <v/>
      </c>
      <c r="W453" s="502" t="str">
        <f t="shared" si="59"/>
        <v/>
      </c>
      <c r="X453" s="502"/>
      <c r="Y453" s="502" t="str">
        <f t="shared" si="60"/>
        <v/>
      </c>
    </row>
    <row r="454" spans="7:25" ht="13.5" customHeight="1">
      <c r="G454" s="346" t="str">
        <f t="shared" si="54"/>
        <v/>
      </c>
      <c r="H454" s="347" t="str">
        <f t="shared" si="55"/>
        <v/>
      </c>
      <c r="T454" s="502" t="str">
        <f t="shared" si="56"/>
        <v/>
      </c>
      <c r="U454" s="502" t="str">
        <f t="shared" si="57"/>
        <v/>
      </c>
      <c r="V454" s="502" t="str">
        <f t="shared" si="58"/>
        <v/>
      </c>
      <c r="W454" s="502" t="str">
        <f t="shared" si="59"/>
        <v/>
      </c>
      <c r="X454" s="502"/>
      <c r="Y454" s="502" t="str">
        <f t="shared" si="60"/>
        <v/>
      </c>
    </row>
    <row r="455" spans="7:25" ht="13.5" customHeight="1">
      <c r="G455" s="346" t="str">
        <f t="shared" si="54"/>
        <v/>
      </c>
      <c r="H455" s="347" t="str">
        <f t="shared" si="55"/>
        <v/>
      </c>
      <c r="T455" s="502" t="str">
        <f t="shared" si="56"/>
        <v/>
      </c>
      <c r="U455" s="502" t="str">
        <f t="shared" si="57"/>
        <v/>
      </c>
      <c r="V455" s="502" t="str">
        <f t="shared" si="58"/>
        <v/>
      </c>
      <c r="W455" s="502" t="str">
        <f t="shared" si="59"/>
        <v/>
      </c>
      <c r="X455" s="502"/>
      <c r="Y455" s="502" t="str">
        <f t="shared" si="60"/>
        <v/>
      </c>
    </row>
    <row r="456" spans="7:25" ht="13.5" customHeight="1">
      <c r="G456" s="346" t="str">
        <f t="shared" si="54"/>
        <v/>
      </c>
      <c r="H456" s="347" t="str">
        <f t="shared" si="55"/>
        <v/>
      </c>
      <c r="T456" s="502" t="str">
        <f t="shared" si="56"/>
        <v/>
      </c>
      <c r="U456" s="502" t="str">
        <f t="shared" si="57"/>
        <v/>
      </c>
      <c r="V456" s="502" t="str">
        <f t="shared" si="58"/>
        <v/>
      </c>
      <c r="W456" s="502" t="str">
        <f t="shared" si="59"/>
        <v/>
      </c>
      <c r="X456" s="502"/>
      <c r="Y456" s="502" t="str">
        <f t="shared" si="60"/>
        <v/>
      </c>
    </row>
    <row r="457" spans="7:25" ht="13.5" customHeight="1">
      <c r="G457" s="346" t="str">
        <f t="shared" si="54"/>
        <v/>
      </c>
      <c r="H457" s="347" t="str">
        <f t="shared" si="55"/>
        <v/>
      </c>
      <c r="T457" s="502" t="str">
        <f t="shared" si="56"/>
        <v/>
      </c>
      <c r="U457" s="502" t="str">
        <f t="shared" si="57"/>
        <v/>
      </c>
      <c r="V457" s="502" t="str">
        <f t="shared" si="58"/>
        <v/>
      </c>
      <c r="W457" s="502" t="str">
        <f t="shared" si="59"/>
        <v/>
      </c>
      <c r="X457" s="502"/>
      <c r="Y457" s="502" t="str">
        <f t="shared" si="60"/>
        <v/>
      </c>
    </row>
    <row r="458" spans="7:25" ht="13.5" customHeight="1">
      <c r="G458" s="346" t="str">
        <f t="shared" si="54"/>
        <v/>
      </c>
      <c r="H458" s="347" t="str">
        <f t="shared" si="55"/>
        <v/>
      </c>
      <c r="T458" s="502" t="str">
        <f t="shared" si="56"/>
        <v/>
      </c>
      <c r="U458" s="502" t="str">
        <f t="shared" si="57"/>
        <v/>
      </c>
      <c r="V458" s="502" t="str">
        <f t="shared" si="58"/>
        <v/>
      </c>
      <c r="W458" s="502" t="str">
        <f t="shared" si="59"/>
        <v/>
      </c>
      <c r="X458" s="502"/>
      <c r="Y458" s="502" t="str">
        <f t="shared" si="60"/>
        <v/>
      </c>
    </row>
    <row r="459" spans="7:25" ht="13.5" customHeight="1">
      <c r="G459" s="346" t="str">
        <f t="shared" si="54"/>
        <v/>
      </c>
      <c r="H459" s="347" t="str">
        <f t="shared" si="55"/>
        <v/>
      </c>
      <c r="T459" s="502" t="str">
        <f t="shared" si="56"/>
        <v/>
      </c>
      <c r="U459" s="502" t="str">
        <f t="shared" si="57"/>
        <v/>
      </c>
      <c r="V459" s="502" t="str">
        <f t="shared" si="58"/>
        <v/>
      </c>
      <c r="W459" s="502" t="str">
        <f t="shared" si="59"/>
        <v/>
      </c>
      <c r="X459" s="502"/>
      <c r="Y459" s="502" t="str">
        <f t="shared" si="60"/>
        <v/>
      </c>
    </row>
    <row r="460" spans="7:25" ht="13.5" customHeight="1">
      <c r="G460" s="346" t="str">
        <f t="shared" si="54"/>
        <v/>
      </c>
      <c r="H460" s="347" t="str">
        <f t="shared" si="55"/>
        <v/>
      </c>
      <c r="T460" s="502" t="str">
        <f t="shared" si="56"/>
        <v/>
      </c>
      <c r="U460" s="502" t="str">
        <f t="shared" si="57"/>
        <v/>
      </c>
      <c r="V460" s="502" t="str">
        <f t="shared" si="58"/>
        <v/>
      </c>
      <c r="W460" s="502" t="str">
        <f t="shared" si="59"/>
        <v/>
      </c>
      <c r="X460" s="502"/>
      <c r="Y460" s="502" t="str">
        <f t="shared" si="60"/>
        <v/>
      </c>
    </row>
    <row r="461" spans="7:25" ht="13.5" customHeight="1">
      <c r="G461" s="346" t="str">
        <f t="shared" si="54"/>
        <v/>
      </c>
      <c r="H461" s="347" t="str">
        <f t="shared" si="55"/>
        <v/>
      </c>
      <c r="T461" s="502" t="str">
        <f t="shared" si="56"/>
        <v/>
      </c>
      <c r="U461" s="502" t="str">
        <f t="shared" si="57"/>
        <v/>
      </c>
      <c r="V461" s="502" t="str">
        <f t="shared" si="58"/>
        <v/>
      </c>
      <c r="W461" s="502" t="str">
        <f t="shared" si="59"/>
        <v/>
      </c>
      <c r="X461" s="502"/>
      <c r="Y461" s="502" t="str">
        <f t="shared" si="60"/>
        <v/>
      </c>
    </row>
    <row r="462" spans="7:25" ht="13.5" customHeight="1">
      <c r="G462" s="346" t="str">
        <f t="shared" si="54"/>
        <v/>
      </c>
      <c r="H462" s="347" t="str">
        <f t="shared" si="55"/>
        <v/>
      </c>
      <c r="T462" s="502" t="str">
        <f t="shared" si="56"/>
        <v/>
      </c>
      <c r="U462" s="502" t="str">
        <f t="shared" si="57"/>
        <v/>
      </c>
      <c r="V462" s="502" t="str">
        <f t="shared" si="58"/>
        <v/>
      </c>
      <c r="W462" s="502" t="str">
        <f t="shared" si="59"/>
        <v/>
      </c>
      <c r="X462" s="502"/>
      <c r="Y462" s="502" t="str">
        <f t="shared" si="60"/>
        <v/>
      </c>
    </row>
    <row r="463" spans="7:25" ht="13.5" customHeight="1">
      <c r="G463" s="346" t="str">
        <f t="shared" si="54"/>
        <v/>
      </c>
      <c r="H463" s="347" t="str">
        <f t="shared" si="55"/>
        <v/>
      </c>
      <c r="T463" s="502" t="str">
        <f t="shared" si="56"/>
        <v/>
      </c>
      <c r="U463" s="502" t="str">
        <f t="shared" si="57"/>
        <v/>
      </c>
      <c r="V463" s="502" t="str">
        <f t="shared" si="58"/>
        <v/>
      </c>
      <c r="W463" s="502" t="str">
        <f t="shared" si="59"/>
        <v/>
      </c>
      <c r="X463" s="502"/>
      <c r="Y463" s="502" t="str">
        <f t="shared" si="60"/>
        <v/>
      </c>
    </row>
    <row r="464" spans="7:25" ht="13.5" customHeight="1">
      <c r="G464" s="346" t="str">
        <f t="shared" si="54"/>
        <v/>
      </c>
      <c r="H464" s="347" t="str">
        <f t="shared" si="55"/>
        <v/>
      </c>
      <c r="T464" s="502" t="str">
        <f t="shared" si="56"/>
        <v/>
      </c>
      <c r="U464" s="502" t="str">
        <f t="shared" si="57"/>
        <v/>
      </c>
      <c r="V464" s="502" t="str">
        <f t="shared" si="58"/>
        <v/>
      </c>
      <c r="W464" s="502" t="str">
        <f t="shared" si="59"/>
        <v/>
      </c>
      <c r="X464" s="502"/>
      <c r="Y464" s="502" t="str">
        <f t="shared" si="60"/>
        <v/>
      </c>
    </row>
    <row r="465" spans="7:25" ht="13.5" customHeight="1">
      <c r="G465" s="346" t="str">
        <f t="shared" si="54"/>
        <v/>
      </c>
      <c r="H465" s="347" t="str">
        <f t="shared" si="55"/>
        <v/>
      </c>
      <c r="T465" s="502" t="str">
        <f t="shared" si="56"/>
        <v/>
      </c>
      <c r="U465" s="502" t="str">
        <f t="shared" si="57"/>
        <v/>
      </c>
      <c r="V465" s="502" t="str">
        <f t="shared" si="58"/>
        <v/>
      </c>
      <c r="W465" s="502" t="str">
        <f t="shared" si="59"/>
        <v/>
      </c>
      <c r="X465" s="502"/>
      <c r="Y465" s="502" t="str">
        <f t="shared" si="60"/>
        <v/>
      </c>
    </row>
    <row r="466" spans="7:25" ht="13.5" customHeight="1">
      <c r="G466" s="346" t="str">
        <f t="shared" si="54"/>
        <v/>
      </c>
      <c r="H466" s="347" t="str">
        <f t="shared" si="55"/>
        <v/>
      </c>
      <c r="T466" s="502" t="str">
        <f t="shared" si="56"/>
        <v/>
      </c>
      <c r="U466" s="502" t="str">
        <f t="shared" si="57"/>
        <v/>
      </c>
      <c r="V466" s="502" t="str">
        <f t="shared" si="58"/>
        <v/>
      </c>
      <c r="W466" s="502" t="str">
        <f t="shared" si="59"/>
        <v/>
      </c>
      <c r="X466" s="502"/>
      <c r="Y466" s="502" t="str">
        <f t="shared" si="60"/>
        <v/>
      </c>
    </row>
    <row r="467" spans="7:25" ht="13.5" customHeight="1">
      <c r="G467" s="346" t="str">
        <f t="shared" si="54"/>
        <v/>
      </c>
      <c r="H467" s="347" t="str">
        <f t="shared" si="55"/>
        <v/>
      </c>
      <c r="T467" s="502" t="str">
        <f t="shared" si="56"/>
        <v/>
      </c>
      <c r="U467" s="502" t="str">
        <f t="shared" si="57"/>
        <v/>
      </c>
      <c r="V467" s="502" t="str">
        <f t="shared" si="58"/>
        <v/>
      </c>
      <c r="W467" s="502" t="str">
        <f t="shared" si="59"/>
        <v/>
      </c>
      <c r="X467" s="502"/>
      <c r="Y467" s="502" t="str">
        <f t="shared" si="60"/>
        <v/>
      </c>
    </row>
    <row r="468" spans="7:25" ht="13.5" customHeight="1">
      <c r="G468" s="346" t="str">
        <f t="shared" si="54"/>
        <v/>
      </c>
      <c r="H468" s="347" t="str">
        <f t="shared" si="55"/>
        <v/>
      </c>
      <c r="T468" s="502" t="str">
        <f t="shared" si="56"/>
        <v/>
      </c>
      <c r="U468" s="502" t="str">
        <f t="shared" si="57"/>
        <v/>
      </c>
      <c r="V468" s="502" t="str">
        <f t="shared" si="58"/>
        <v/>
      </c>
      <c r="W468" s="502" t="str">
        <f t="shared" si="59"/>
        <v/>
      </c>
      <c r="X468" s="502"/>
      <c r="Y468" s="502" t="str">
        <f t="shared" si="60"/>
        <v/>
      </c>
    </row>
    <row r="469" spans="7:25" ht="13.5" customHeight="1">
      <c r="G469" s="346" t="str">
        <f t="shared" si="54"/>
        <v/>
      </c>
      <c r="H469" s="347" t="str">
        <f t="shared" si="55"/>
        <v/>
      </c>
      <c r="T469" s="502" t="str">
        <f t="shared" si="56"/>
        <v/>
      </c>
      <c r="U469" s="502" t="str">
        <f t="shared" si="57"/>
        <v/>
      </c>
      <c r="V469" s="502" t="str">
        <f t="shared" si="58"/>
        <v/>
      </c>
      <c r="W469" s="502" t="str">
        <f t="shared" si="59"/>
        <v/>
      </c>
      <c r="X469" s="502"/>
      <c r="Y469" s="502" t="str">
        <f t="shared" si="60"/>
        <v/>
      </c>
    </row>
    <row r="470" spans="7:25" ht="13.5" customHeight="1">
      <c r="G470" s="346" t="str">
        <f t="shared" si="54"/>
        <v/>
      </c>
      <c r="H470" s="347" t="str">
        <f t="shared" si="55"/>
        <v/>
      </c>
      <c r="T470" s="502" t="str">
        <f t="shared" si="56"/>
        <v/>
      </c>
      <c r="U470" s="502" t="str">
        <f t="shared" si="57"/>
        <v/>
      </c>
      <c r="V470" s="502" t="str">
        <f t="shared" si="58"/>
        <v/>
      </c>
      <c r="W470" s="502" t="str">
        <f t="shared" si="59"/>
        <v/>
      </c>
      <c r="X470" s="502"/>
      <c r="Y470" s="502" t="str">
        <f t="shared" si="60"/>
        <v/>
      </c>
    </row>
    <row r="471" spans="7:25" ht="13.5" customHeight="1">
      <c r="G471" s="346" t="str">
        <f t="shared" si="54"/>
        <v/>
      </c>
      <c r="H471" s="347" t="str">
        <f t="shared" si="55"/>
        <v/>
      </c>
      <c r="T471" s="502" t="str">
        <f t="shared" si="56"/>
        <v/>
      </c>
      <c r="U471" s="502" t="str">
        <f t="shared" si="57"/>
        <v/>
      </c>
      <c r="V471" s="502" t="str">
        <f t="shared" si="58"/>
        <v/>
      </c>
      <c r="W471" s="502" t="str">
        <f t="shared" si="59"/>
        <v/>
      </c>
      <c r="X471" s="502"/>
      <c r="Y471" s="502" t="str">
        <f t="shared" si="60"/>
        <v/>
      </c>
    </row>
    <row r="472" spans="7:25" ht="13.5" customHeight="1">
      <c r="G472" s="346" t="str">
        <f t="shared" si="54"/>
        <v/>
      </c>
      <c r="H472" s="347" t="str">
        <f t="shared" si="55"/>
        <v/>
      </c>
      <c r="T472" s="502" t="str">
        <f t="shared" si="56"/>
        <v/>
      </c>
      <c r="U472" s="502" t="str">
        <f t="shared" si="57"/>
        <v/>
      </c>
      <c r="V472" s="502" t="str">
        <f t="shared" si="58"/>
        <v/>
      </c>
      <c r="W472" s="502" t="str">
        <f t="shared" si="59"/>
        <v/>
      </c>
      <c r="X472" s="502"/>
      <c r="Y472" s="502" t="str">
        <f t="shared" si="60"/>
        <v/>
      </c>
    </row>
    <row r="473" spans="7:25" ht="13.5" customHeight="1">
      <c r="G473" s="346" t="str">
        <f t="shared" si="54"/>
        <v/>
      </c>
      <c r="H473" s="347" t="str">
        <f t="shared" si="55"/>
        <v/>
      </c>
      <c r="T473" s="502" t="str">
        <f t="shared" si="56"/>
        <v/>
      </c>
      <c r="U473" s="502" t="str">
        <f t="shared" si="57"/>
        <v/>
      </c>
      <c r="V473" s="502" t="str">
        <f t="shared" si="58"/>
        <v/>
      </c>
      <c r="W473" s="502" t="str">
        <f t="shared" si="59"/>
        <v/>
      </c>
      <c r="X473" s="502"/>
      <c r="Y473" s="502" t="str">
        <f t="shared" si="60"/>
        <v/>
      </c>
    </row>
    <row r="474" spans="7:25" ht="13.5" customHeight="1">
      <c r="G474" s="346" t="str">
        <f t="shared" si="54"/>
        <v/>
      </c>
      <c r="H474" s="347" t="str">
        <f t="shared" si="55"/>
        <v/>
      </c>
      <c r="T474" s="502" t="str">
        <f t="shared" si="56"/>
        <v/>
      </c>
      <c r="U474" s="502" t="str">
        <f t="shared" si="57"/>
        <v/>
      </c>
      <c r="V474" s="502" t="str">
        <f t="shared" si="58"/>
        <v/>
      </c>
      <c r="W474" s="502" t="str">
        <f t="shared" si="59"/>
        <v/>
      </c>
      <c r="X474" s="502"/>
      <c r="Y474" s="502" t="str">
        <f t="shared" si="60"/>
        <v/>
      </c>
    </row>
    <row r="475" spans="7:25" ht="13.5" customHeight="1">
      <c r="G475" s="346" t="str">
        <f t="shared" si="54"/>
        <v/>
      </c>
      <c r="H475" s="347" t="str">
        <f t="shared" si="55"/>
        <v/>
      </c>
      <c r="T475" s="502" t="str">
        <f t="shared" si="56"/>
        <v/>
      </c>
      <c r="U475" s="502" t="str">
        <f t="shared" si="57"/>
        <v/>
      </c>
      <c r="V475" s="502" t="str">
        <f t="shared" si="58"/>
        <v/>
      </c>
      <c r="W475" s="502" t="str">
        <f t="shared" si="59"/>
        <v/>
      </c>
      <c r="X475" s="502"/>
      <c r="Y475" s="502" t="str">
        <f t="shared" si="60"/>
        <v/>
      </c>
    </row>
    <row r="476" spans="7:25" ht="13.5" customHeight="1">
      <c r="G476" s="346" t="str">
        <f t="shared" si="54"/>
        <v/>
      </c>
      <c r="H476" s="347" t="str">
        <f t="shared" si="55"/>
        <v/>
      </c>
      <c r="T476" s="502" t="str">
        <f t="shared" si="56"/>
        <v/>
      </c>
      <c r="U476" s="502" t="str">
        <f t="shared" si="57"/>
        <v/>
      </c>
      <c r="V476" s="502" t="str">
        <f t="shared" si="58"/>
        <v/>
      </c>
      <c r="W476" s="502" t="str">
        <f t="shared" si="59"/>
        <v/>
      </c>
      <c r="X476" s="502"/>
      <c r="Y476" s="502" t="str">
        <f t="shared" si="60"/>
        <v/>
      </c>
    </row>
    <row r="477" spans="7:25" ht="13.5" customHeight="1">
      <c r="G477" s="346" t="str">
        <f t="shared" si="54"/>
        <v/>
      </c>
      <c r="H477" s="347" t="str">
        <f t="shared" si="55"/>
        <v/>
      </c>
      <c r="T477" s="502" t="str">
        <f t="shared" si="56"/>
        <v/>
      </c>
      <c r="U477" s="502" t="str">
        <f t="shared" si="57"/>
        <v/>
      </c>
      <c r="V477" s="502" t="str">
        <f t="shared" si="58"/>
        <v/>
      </c>
      <c r="W477" s="502" t="str">
        <f t="shared" si="59"/>
        <v/>
      </c>
      <c r="X477" s="502"/>
      <c r="Y477" s="502" t="str">
        <f t="shared" si="60"/>
        <v/>
      </c>
    </row>
    <row r="478" spans="7:25" ht="13.5" customHeight="1">
      <c r="G478" s="346" t="str">
        <f t="shared" si="54"/>
        <v/>
      </c>
      <c r="H478" s="347" t="str">
        <f t="shared" si="55"/>
        <v/>
      </c>
      <c r="T478" s="502" t="str">
        <f t="shared" si="56"/>
        <v/>
      </c>
      <c r="U478" s="502" t="str">
        <f t="shared" si="57"/>
        <v/>
      </c>
      <c r="V478" s="502" t="str">
        <f t="shared" si="58"/>
        <v/>
      </c>
      <c r="W478" s="502" t="str">
        <f t="shared" si="59"/>
        <v/>
      </c>
      <c r="X478" s="502"/>
      <c r="Y478" s="502" t="str">
        <f t="shared" si="60"/>
        <v/>
      </c>
    </row>
    <row r="479" spans="7:25" ht="13.5" customHeight="1">
      <c r="G479" s="346" t="str">
        <f t="shared" si="54"/>
        <v/>
      </c>
      <c r="H479" s="347" t="str">
        <f t="shared" si="55"/>
        <v/>
      </c>
      <c r="T479" s="502" t="str">
        <f t="shared" si="56"/>
        <v/>
      </c>
      <c r="U479" s="502" t="str">
        <f t="shared" si="57"/>
        <v/>
      </c>
      <c r="V479" s="502" t="str">
        <f t="shared" si="58"/>
        <v/>
      </c>
      <c r="W479" s="502" t="str">
        <f t="shared" si="59"/>
        <v/>
      </c>
      <c r="X479" s="502"/>
      <c r="Y479" s="502" t="str">
        <f t="shared" si="60"/>
        <v/>
      </c>
    </row>
    <row r="480" spans="7:25" ht="13.5" customHeight="1">
      <c r="G480" s="346" t="str">
        <f t="shared" si="54"/>
        <v/>
      </c>
      <c r="H480" s="347" t="str">
        <f t="shared" si="55"/>
        <v/>
      </c>
      <c r="T480" s="502" t="str">
        <f t="shared" si="56"/>
        <v/>
      </c>
      <c r="U480" s="502" t="str">
        <f t="shared" si="57"/>
        <v/>
      </c>
      <c r="V480" s="502" t="str">
        <f t="shared" si="58"/>
        <v/>
      </c>
      <c r="W480" s="502" t="str">
        <f t="shared" si="59"/>
        <v/>
      </c>
      <c r="X480" s="502"/>
      <c r="Y480" s="502" t="str">
        <f t="shared" si="60"/>
        <v/>
      </c>
    </row>
    <row r="481" spans="7:25" ht="13.5" customHeight="1">
      <c r="G481" s="346" t="str">
        <f t="shared" si="54"/>
        <v/>
      </c>
      <c r="H481" s="347" t="str">
        <f t="shared" si="55"/>
        <v/>
      </c>
      <c r="T481" s="502" t="str">
        <f t="shared" si="56"/>
        <v/>
      </c>
      <c r="U481" s="502" t="str">
        <f t="shared" si="57"/>
        <v/>
      </c>
      <c r="V481" s="502" t="str">
        <f t="shared" si="58"/>
        <v/>
      </c>
      <c r="W481" s="502" t="str">
        <f t="shared" si="59"/>
        <v/>
      </c>
      <c r="X481" s="502"/>
      <c r="Y481" s="502" t="str">
        <f t="shared" si="60"/>
        <v/>
      </c>
    </row>
    <row r="482" spans="7:25">
      <c r="G482" s="346" t="str">
        <f t="shared" si="54"/>
        <v/>
      </c>
      <c r="H482" s="347" t="str">
        <f t="shared" si="55"/>
        <v/>
      </c>
      <c r="T482" s="502" t="str">
        <f t="shared" si="56"/>
        <v/>
      </c>
      <c r="U482" s="502" t="str">
        <f t="shared" si="57"/>
        <v/>
      </c>
      <c r="V482" s="502" t="str">
        <f t="shared" si="58"/>
        <v/>
      </c>
      <c r="W482" s="502" t="str">
        <f t="shared" si="59"/>
        <v/>
      </c>
      <c r="X482" s="502"/>
      <c r="Y482" s="502" t="str">
        <f t="shared" si="60"/>
        <v/>
      </c>
    </row>
    <row r="483" spans="7:25" ht="13.5" customHeight="1">
      <c r="G483" s="346" t="str">
        <f t="shared" si="54"/>
        <v/>
      </c>
      <c r="H483" s="347" t="str">
        <f t="shared" si="55"/>
        <v/>
      </c>
      <c r="T483" s="502" t="str">
        <f t="shared" si="56"/>
        <v/>
      </c>
      <c r="U483" s="502" t="str">
        <f t="shared" si="57"/>
        <v/>
      </c>
      <c r="V483" s="502" t="str">
        <f t="shared" si="58"/>
        <v/>
      </c>
      <c r="W483" s="502" t="str">
        <f t="shared" si="59"/>
        <v/>
      </c>
      <c r="X483" s="502"/>
      <c r="Y483" s="502" t="str">
        <f t="shared" si="60"/>
        <v/>
      </c>
    </row>
    <row r="484" spans="7:25" ht="13.5" customHeight="1">
      <c r="G484" s="346" t="str">
        <f t="shared" si="54"/>
        <v/>
      </c>
      <c r="H484" s="347" t="str">
        <f t="shared" si="55"/>
        <v/>
      </c>
      <c r="T484" s="502" t="str">
        <f t="shared" si="56"/>
        <v/>
      </c>
      <c r="U484" s="502" t="str">
        <f t="shared" si="57"/>
        <v/>
      </c>
      <c r="V484" s="502" t="str">
        <f t="shared" si="58"/>
        <v/>
      </c>
      <c r="W484" s="502" t="str">
        <f t="shared" si="59"/>
        <v/>
      </c>
      <c r="X484" s="502"/>
      <c r="Y484" s="502" t="str">
        <f t="shared" si="60"/>
        <v/>
      </c>
    </row>
    <row r="485" spans="7:25" ht="13.5" customHeight="1">
      <c r="G485" s="346" t="str">
        <f t="shared" si="54"/>
        <v/>
      </c>
      <c r="H485" s="347" t="str">
        <f t="shared" si="55"/>
        <v/>
      </c>
      <c r="T485" s="502" t="str">
        <f t="shared" si="56"/>
        <v/>
      </c>
      <c r="U485" s="502" t="str">
        <f t="shared" si="57"/>
        <v/>
      </c>
      <c r="V485" s="502" t="str">
        <f t="shared" si="58"/>
        <v/>
      </c>
      <c r="W485" s="502" t="str">
        <f t="shared" si="59"/>
        <v/>
      </c>
      <c r="X485" s="502"/>
      <c r="Y485" s="502" t="str">
        <f t="shared" si="60"/>
        <v/>
      </c>
    </row>
    <row r="486" spans="7:25" ht="13.5" customHeight="1">
      <c r="G486" s="346" t="str">
        <f t="shared" si="54"/>
        <v/>
      </c>
      <c r="H486" s="347" t="str">
        <f t="shared" si="55"/>
        <v/>
      </c>
      <c r="T486" s="502" t="str">
        <f t="shared" si="56"/>
        <v/>
      </c>
      <c r="U486" s="502" t="str">
        <f t="shared" si="57"/>
        <v/>
      </c>
      <c r="V486" s="502" t="str">
        <f t="shared" si="58"/>
        <v/>
      </c>
      <c r="W486" s="502" t="str">
        <f t="shared" si="59"/>
        <v/>
      </c>
      <c r="X486" s="502"/>
      <c r="Y486" s="502" t="str">
        <f t="shared" si="60"/>
        <v/>
      </c>
    </row>
    <row r="487" spans="7:25" ht="13.5" customHeight="1">
      <c r="G487" s="346" t="str">
        <f t="shared" si="54"/>
        <v/>
      </c>
      <c r="H487" s="347" t="str">
        <f t="shared" si="55"/>
        <v/>
      </c>
      <c r="T487" s="502" t="str">
        <f t="shared" si="56"/>
        <v/>
      </c>
      <c r="U487" s="502" t="str">
        <f t="shared" si="57"/>
        <v/>
      </c>
      <c r="V487" s="502" t="str">
        <f t="shared" si="58"/>
        <v/>
      </c>
      <c r="W487" s="502" t="str">
        <f t="shared" si="59"/>
        <v/>
      </c>
      <c r="X487" s="502"/>
      <c r="Y487" s="502" t="str">
        <f t="shared" si="60"/>
        <v/>
      </c>
    </row>
    <row r="488" spans="7:25" ht="13.5" customHeight="1">
      <c r="G488" s="346" t="str">
        <f t="shared" si="54"/>
        <v/>
      </c>
      <c r="H488" s="347" t="str">
        <f t="shared" si="55"/>
        <v/>
      </c>
      <c r="T488" s="502" t="str">
        <f t="shared" si="56"/>
        <v/>
      </c>
      <c r="U488" s="502" t="str">
        <f t="shared" si="57"/>
        <v/>
      </c>
      <c r="V488" s="502" t="str">
        <f t="shared" si="58"/>
        <v/>
      </c>
      <c r="W488" s="502" t="str">
        <f t="shared" si="59"/>
        <v/>
      </c>
      <c r="X488" s="502"/>
      <c r="Y488" s="502" t="str">
        <f t="shared" si="60"/>
        <v/>
      </c>
    </row>
    <row r="489" spans="7:25" ht="13.5" customHeight="1">
      <c r="G489" s="346" t="str">
        <f t="shared" si="54"/>
        <v/>
      </c>
      <c r="H489" s="347" t="str">
        <f t="shared" si="55"/>
        <v/>
      </c>
      <c r="T489" s="502" t="str">
        <f t="shared" si="56"/>
        <v/>
      </c>
      <c r="U489" s="502" t="str">
        <f t="shared" si="57"/>
        <v/>
      </c>
      <c r="V489" s="502" t="str">
        <f t="shared" si="58"/>
        <v/>
      </c>
      <c r="W489" s="502" t="str">
        <f t="shared" si="59"/>
        <v/>
      </c>
      <c r="X489" s="502"/>
      <c r="Y489" s="502" t="str">
        <f t="shared" si="60"/>
        <v/>
      </c>
    </row>
    <row r="490" spans="7:25" ht="13.5" customHeight="1">
      <c r="G490" s="346" t="str">
        <f t="shared" si="54"/>
        <v/>
      </c>
      <c r="H490" s="347" t="str">
        <f t="shared" si="55"/>
        <v/>
      </c>
      <c r="T490" s="502" t="str">
        <f t="shared" si="56"/>
        <v/>
      </c>
      <c r="U490" s="502" t="str">
        <f t="shared" si="57"/>
        <v/>
      </c>
      <c r="V490" s="502" t="str">
        <f t="shared" si="58"/>
        <v/>
      </c>
      <c r="W490" s="502" t="str">
        <f t="shared" si="59"/>
        <v/>
      </c>
      <c r="X490" s="502"/>
      <c r="Y490" s="502" t="str">
        <f t="shared" si="60"/>
        <v/>
      </c>
    </row>
    <row r="491" spans="7:25" ht="13.5" customHeight="1">
      <c r="G491" s="346" t="str">
        <f t="shared" si="54"/>
        <v/>
      </c>
      <c r="H491" s="347" t="str">
        <f t="shared" si="55"/>
        <v/>
      </c>
      <c r="T491" s="502" t="str">
        <f t="shared" si="56"/>
        <v/>
      </c>
      <c r="U491" s="502" t="str">
        <f t="shared" si="57"/>
        <v/>
      </c>
      <c r="V491" s="502" t="str">
        <f t="shared" si="58"/>
        <v/>
      </c>
      <c r="W491" s="502" t="str">
        <f t="shared" si="59"/>
        <v/>
      </c>
      <c r="X491" s="502"/>
      <c r="Y491" s="502" t="str">
        <f t="shared" si="60"/>
        <v/>
      </c>
    </row>
    <row r="492" spans="7:25" ht="13.5" customHeight="1">
      <c r="G492" s="346" t="str">
        <f t="shared" si="54"/>
        <v/>
      </c>
      <c r="H492" s="347" t="str">
        <f t="shared" si="55"/>
        <v/>
      </c>
      <c r="T492" s="502" t="str">
        <f t="shared" si="56"/>
        <v/>
      </c>
      <c r="U492" s="502" t="str">
        <f t="shared" si="57"/>
        <v/>
      </c>
      <c r="V492" s="502" t="str">
        <f t="shared" si="58"/>
        <v/>
      </c>
      <c r="W492" s="502" t="str">
        <f t="shared" si="59"/>
        <v/>
      </c>
      <c r="X492" s="502"/>
      <c r="Y492" s="502" t="str">
        <f t="shared" si="60"/>
        <v/>
      </c>
    </row>
    <row r="493" spans="7:25" ht="13.5" customHeight="1">
      <c r="G493" s="346" t="str">
        <f t="shared" si="54"/>
        <v/>
      </c>
      <c r="H493" s="347" t="str">
        <f t="shared" si="55"/>
        <v/>
      </c>
      <c r="T493" s="502" t="str">
        <f t="shared" si="56"/>
        <v/>
      </c>
      <c r="U493" s="502" t="str">
        <f t="shared" si="57"/>
        <v/>
      </c>
      <c r="V493" s="502" t="str">
        <f t="shared" si="58"/>
        <v/>
      </c>
      <c r="W493" s="502" t="str">
        <f t="shared" si="59"/>
        <v/>
      </c>
      <c r="X493" s="502"/>
      <c r="Y493" s="502" t="str">
        <f t="shared" si="60"/>
        <v/>
      </c>
    </row>
    <row r="494" spans="7:25" ht="13.5" customHeight="1">
      <c r="G494" s="346" t="str">
        <f t="shared" si="54"/>
        <v/>
      </c>
      <c r="H494" s="347" t="str">
        <f t="shared" si="55"/>
        <v/>
      </c>
      <c r="T494" s="502" t="str">
        <f t="shared" si="56"/>
        <v/>
      </c>
      <c r="U494" s="502" t="str">
        <f t="shared" si="57"/>
        <v/>
      </c>
      <c r="V494" s="502" t="str">
        <f t="shared" si="58"/>
        <v/>
      </c>
      <c r="W494" s="502" t="str">
        <f t="shared" si="59"/>
        <v/>
      </c>
      <c r="X494" s="502"/>
      <c r="Y494" s="502" t="str">
        <f t="shared" si="60"/>
        <v/>
      </c>
    </row>
    <row r="495" spans="7:25" ht="13.5" customHeight="1">
      <c r="G495" s="346" t="str">
        <f t="shared" si="54"/>
        <v/>
      </c>
      <c r="H495" s="347" t="str">
        <f t="shared" si="55"/>
        <v/>
      </c>
      <c r="T495" s="502" t="str">
        <f t="shared" si="56"/>
        <v/>
      </c>
      <c r="U495" s="502" t="str">
        <f t="shared" si="57"/>
        <v/>
      </c>
      <c r="V495" s="502" t="str">
        <f t="shared" si="58"/>
        <v/>
      </c>
      <c r="W495" s="502" t="str">
        <f t="shared" si="59"/>
        <v/>
      </c>
      <c r="X495" s="502"/>
      <c r="Y495" s="502" t="str">
        <f t="shared" si="60"/>
        <v/>
      </c>
    </row>
    <row r="496" spans="7:25" ht="13.5" customHeight="1">
      <c r="G496" s="346" t="str">
        <f t="shared" si="54"/>
        <v/>
      </c>
      <c r="H496" s="347" t="str">
        <f t="shared" si="55"/>
        <v/>
      </c>
      <c r="T496" s="502" t="str">
        <f t="shared" si="56"/>
        <v/>
      </c>
      <c r="U496" s="502" t="str">
        <f t="shared" si="57"/>
        <v/>
      </c>
      <c r="V496" s="502" t="str">
        <f t="shared" si="58"/>
        <v/>
      </c>
      <c r="W496" s="502" t="str">
        <f t="shared" si="59"/>
        <v/>
      </c>
      <c r="X496" s="502"/>
      <c r="Y496" s="502" t="str">
        <f t="shared" si="60"/>
        <v/>
      </c>
    </row>
    <row r="497" spans="7:25" ht="13.5" customHeight="1">
      <c r="G497" s="346" t="str">
        <f t="shared" si="54"/>
        <v/>
      </c>
      <c r="H497" s="347" t="str">
        <f t="shared" si="55"/>
        <v/>
      </c>
      <c r="T497" s="502" t="str">
        <f t="shared" si="56"/>
        <v/>
      </c>
      <c r="U497" s="502" t="str">
        <f t="shared" si="57"/>
        <v/>
      </c>
      <c r="V497" s="502" t="str">
        <f t="shared" si="58"/>
        <v/>
      </c>
      <c r="W497" s="502" t="str">
        <f t="shared" si="59"/>
        <v/>
      </c>
      <c r="X497" s="502"/>
      <c r="Y497" s="502" t="str">
        <f t="shared" si="60"/>
        <v/>
      </c>
    </row>
    <row r="498" spans="7:25" ht="13.5" customHeight="1">
      <c r="G498" s="346" t="str">
        <f t="shared" si="54"/>
        <v/>
      </c>
      <c r="H498" s="347" t="str">
        <f t="shared" si="55"/>
        <v/>
      </c>
      <c r="T498" s="502" t="str">
        <f t="shared" si="56"/>
        <v/>
      </c>
      <c r="U498" s="502" t="str">
        <f t="shared" si="57"/>
        <v/>
      </c>
      <c r="V498" s="502" t="str">
        <f t="shared" si="58"/>
        <v/>
      </c>
      <c r="W498" s="502" t="str">
        <f t="shared" si="59"/>
        <v/>
      </c>
      <c r="X498" s="502"/>
      <c r="Y498" s="502" t="str">
        <f t="shared" si="60"/>
        <v/>
      </c>
    </row>
    <row r="499" spans="7:25" ht="13.5" customHeight="1">
      <c r="G499" s="346" t="str">
        <f t="shared" si="54"/>
        <v/>
      </c>
      <c r="H499" s="347" t="str">
        <f t="shared" si="55"/>
        <v/>
      </c>
      <c r="T499" s="502" t="str">
        <f t="shared" si="56"/>
        <v/>
      </c>
      <c r="U499" s="502" t="str">
        <f t="shared" si="57"/>
        <v/>
      </c>
      <c r="V499" s="502" t="str">
        <f t="shared" si="58"/>
        <v/>
      </c>
      <c r="W499" s="502" t="str">
        <f t="shared" si="59"/>
        <v/>
      </c>
      <c r="X499" s="502"/>
      <c r="Y499" s="502" t="str">
        <f t="shared" si="60"/>
        <v/>
      </c>
    </row>
    <row r="500" spans="7:25">
      <c r="G500" s="346" t="str">
        <f t="shared" si="54"/>
        <v/>
      </c>
      <c r="H500" s="347" t="str">
        <f t="shared" si="55"/>
        <v/>
      </c>
      <c r="T500" s="502" t="str">
        <f t="shared" si="56"/>
        <v/>
      </c>
      <c r="U500" s="502" t="str">
        <f t="shared" si="57"/>
        <v/>
      </c>
      <c r="V500" s="502" t="str">
        <f t="shared" si="58"/>
        <v/>
      </c>
      <c r="W500" s="502" t="str">
        <f t="shared" si="59"/>
        <v/>
      </c>
      <c r="X500" s="502"/>
      <c r="Y500" s="502" t="str">
        <f t="shared" si="60"/>
        <v/>
      </c>
    </row>
    <row r="501" spans="7:25" ht="13.5" customHeight="1">
      <c r="G501" s="346" t="str">
        <f t="shared" si="54"/>
        <v/>
      </c>
      <c r="H501" s="347" t="str">
        <f t="shared" si="55"/>
        <v/>
      </c>
      <c r="T501" s="502" t="str">
        <f t="shared" si="56"/>
        <v/>
      </c>
      <c r="U501" s="502" t="str">
        <f t="shared" si="57"/>
        <v/>
      </c>
      <c r="V501" s="502" t="str">
        <f t="shared" si="58"/>
        <v/>
      </c>
      <c r="W501" s="502" t="str">
        <f t="shared" si="59"/>
        <v/>
      </c>
      <c r="X501" s="502"/>
      <c r="Y501" s="502" t="str">
        <f t="shared" si="60"/>
        <v/>
      </c>
    </row>
    <row r="502" spans="7:25">
      <c r="G502" s="346" t="str">
        <f t="shared" si="54"/>
        <v/>
      </c>
      <c r="H502" s="347" t="str">
        <f t="shared" si="55"/>
        <v/>
      </c>
      <c r="T502" s="502" t="str">
        <f t="shared" si="56"/>
        <v/>
      </c>
      <c r="U502" s="502" t="str">
        <f t="shared" si="57"/>
        <v/>
      </c>
      <c r="V502" s="502" t="str">
        <f t="shared" si="58"/>
        <v/>
      </c>
      <c r="W502" s="502" t="str">
        <f t="shared" si="59"/>
        <v/>
      </c>
      <c r="X502" s="502"/>
      <c r="Y502" s="502" t="str">
        <f t="shared" si="60"/>
        <v/>
      </c>
    </row>
    <row r="503" spans="7:25" ht="13.5" customHeight="1">
      <c r="G503" s="346" t="str">
        <f t="shared" si="54"/>
        <v/>
      </c>
      <c r="H503" s="347" t="str">
        <f t="shared" si="55"/>
        <v/>
      </c>
      <c r="T503" s="502" t="str">
        <f t="shared" si="56"/>
        <v/>
      </c>
      <c r="U503" s="502" t="str">
        <f t="shared" si="57"/>
        <v/>
      </c>
      <c r="V503" s="502" t="str">
        <f t="shared" si="58"/>
        <v/>
      </c>
      <c r="W503" s="502" t="str">
        <f t="shared" si="59"/>
        <v/>
      </c>
      <c r="X503" s="502"/>
      <c r="Y503" s="502" t="str">
        <f t="shared" si="60"/>
        <v/>
      </c>
    </row>
    <row r="504" spans="7:25">
      <c r="G504" s="346" t="str">
        <f t="shared" si="54"/>
        <v/>
      </c>
      <c r="H504" s="347" t="str">
        <f t="shared" si="55"/>
        <v/>
      </c>
      <c r="T504" s="502" t="str">
        <f t="shared" si="56"/>
        <v/>
      </c>
      <c r="U504" s="502" t="str">
        <f t="shared" si="57"/>
        <v/>
      </c>
      <c r="V504" s="502" t="str">
        <f t="shared" si="58"/>
        <v/>
      </c>
      <c r="W504" s="502" t="str">
        <f t="shared" si="59"/>
        <v/>
      </c>
      <c r="X504" s="502"/>
      <c r="Y504" s="502" t="str">
        <f t="shared" si="60"/>
        <v/>
      </c>
    </row>
    <row r="505" spans="7:25" ht="13.5" customHeight="1">
      <c r="G505" s="346" t="str">
        <f t="shared" si="54"/>
        <v/>
      </c>
      <c r="H505" s="347" t="str">
        <f t="shared" si="55"/>
        <v/>
      </c>
      <c r="T505" s="502" t="str">
        <f t="shared" si="56"/>
        <v/>
      </c>
      <c r="U505" s="502" t="str">
        <f t="shared" si="57"/>
        <v/>
      </c>
      <c r="V505" s="502" t="str">
        <f t="shared" si="58"/>
        <v/>
      </c>
      <c r="W505" s="502" t="str">
        <f t="shared" si="59"/>
        <v/>
      </c>
      <c r="X505" s="502"/>
      <c r="Y505" s="502" t="str">
        <f t="shared" si="60"/>
        <v/>
      </c>
    </row>
    <row r="506" spans="7:25">
      <c r="G506" s="346" t="str">
        <f t="shared" si="54"/>
        <v/>
      </c>
      <c r="H506" s="347" t="str">
        <f t="shared" si="55"/>
        <v/>
      </c>
      <c r="T506" s="502" t="str">
        <f t="shared" si="56"/>
        <v/>
      </c>
      <c r="U506" s="502" t="str">
        <f t="shared" si="57"/>
        <v/>
      </c>
      <c r="V506" s="502" t="str">
        <f t="shared" si="58"/>
        <v/>
      </c>
      <c r="W506" s="502" t="str">
        <f t="shared" si="59"/>
        <v/>
      </c>
      <c r="X506" s="502"/>
      <c r="Y506" s="502" t="str">
        <f t="shared" si="60"/>
        <v/>
      </c>
    </row>
    <row r="507" spans="7:25" ht="13.5" customHeight="1">
      <c r="G507" s="346" t="str">
        <f t="shared" si="54"/>
        <v/>
      </c>
      <c r="H507" s="347" t="str">
        <f t="shared" si="55"/>
        <v/>
      </c>
      <c r="T507" s="502" t="str">
        <f t="shared" si="56"/>
        <v/>
      </c>
      <c r="U507" s="502" t="str">
        <f t="shared" si="57"/>
        <v/>
      </c>
      <c r="V507" s="502" t="str">
        <f t="shared" si="58"/>
        <v/>
      </c>
      <c r="W507" s="502" t="str">
        <f t="shared" si="59"/>
        <v/>
      </c>
      <c r="X507" s="502"/>
      <c r="Y507" s="502" t="str">
        <f t="shared" si="60"/>
        <v/>
      </c>
    </row>
    <row r="508" spans="7:25">
      <c r="G508" s="346" t="str">
        <f t="shared" si="54"/>
        <v/>
      </c>
      <c r="H508" s="347" t="str">
        <f t="shared" si="55"/>
        <v/>
      </c>
      <c r="T508" s="502" t="str">
        <f t="shared" si="56"/>
        <v/>
      </c>
      <c r="U508" s="502" t="str">
        <f t="shared" si="57"/>
        <v/>
      </c>
      <c r="V508" s="502" t="str">
        <f t="shared" si="58"/>
        <v/>
      </c>
      <c r="W508" s="502" t="str">
        <f t="shared" si="59"/>
        <v/>
      </c>
      <c r="X508" s="502"/>
      <c r="Y508" s="502" t="str">
        <f t="shared" si="60"/>
        <v/>
      </c>
    </row>
    <row r="509" spans="7:25" ht="13.5" customHeight="1">
      <c r="G509" s="346" t="str">
        <f t="shared" si="54"/>
        <v/>
      </c>
      <c r="H509" s="347" t="str">
        <f t="shared" si="55"/>
        <v/>
      </c>
      <c r="T509" s="502" t="str">
        <f t="shared" si="56"/>
        <v/>
      </c>
      <c r="U509" s="502" t="str">
        <f t="shared" si="57"/>
        <v/>
      </c>
      <c r="V509" s="502" t="str">
        <f t="shared" si="58"/>
        <v/>
      </c>
      <c r="W509" s="502" t="str">
        <f t="shared" si="59"/>
        <v/>
      </c>
      <c r="X509" s="502"/>
      <c r="Y509" s="502" t="str">
        <f t="shared" si="60"/>
        <v/>
      </c>
    </row>
    <row r="510" spans="7:25">
      <c r="G510" s="346" t="str">
        <f t="shared" si="54"/>
        <v/>
      </c>
      <c r="H510" s="347" t="str">
        <f t="shared" si="55"/>
        <v/>
      </c>
      <c r="T510" s="502" t="str">
        <f t="shared" si="56"/>
        <v/>
      </c>
      <c r="U510" s="502" t="str">
        <f t="shared" si="57"/>
        <v/>
      </c>
      <c r="V510" s="502" t="str">
        <f t="shared" si="58"/>
        <v/>
      </c>
      <c r="W510" s="502" t="str">
        <f t="shared" si="59"/>
        <v/>
      </c>
      <c r="X510" s="502"/>
      <c r="Y510" s="502" t="str">
        <f t="shared" si="60"/>
        <v/>
      </c>
    </row>
    <row r="511" spans="7:25" ht="13.5" customHeight="1">
      <c r="G511" s="346" t="str">
        <f t="shared" si="54"/>
        <v/>
      </c>
      <c r="H511" s="347" t="str">
        <f t="shared" si="55"/>
        <v/>
      </c>
      <c r="T511" s="502" t="str">
        <f t="shared" si="56"/>
        <v/>
      </c>
      <c r="U511" s="502" t="str">
        <f t="shared" si="57"/>
        <v/>
      </c>
      <c r="V511" s="502" t="str">
        <f t="shared" si="58"/>
        <v/>
      </c>
      <c r="W511" s="502" t="str">
        <f t="shared" si="59"/>
        <v/>
      </c>
      <c r="X511" s="502"/>
      <c r="Y511" s="502" t="str">
        <f t="shared" si="60"/>
        <v/>
      </c>
    </row>
    <row r="512" spans="7:25">
      <c r="G512" s="346" t="str">
        <f t="shared" si="54"/>
        <v/>
      </c>
      <c r="H512" s="347" t="str">
        <f t="shared" si="55"/>
        <v/>
      </c>
      <c r="T512" s="502" t="str">
        <f t="shared" si="56"/>
        <v/>
      </c>
      <c r="U512" s="502" t="str">
        <f t="shared" si="57"/>
        <v/>
      </c>
      <c r="V512" s="502" t="str">
        <f t="shared" si="58"/>
        <v/>
      </c>
      <c r="W512" s="502" t="str">
        <f t="shared" si="59"/>
        <v/>
      </c>
      <c r="X512" s="502"/>
      <c r="Y512" s="502" t="str">
        <f t="shared" si="60"/>
        <v/>
      </c>
    </row>
    <row r="513" spans="7:25" ht="13.5" customHeight="1">
      <c r="G513" s="346" t="str">
        <f t="shared" si="54"/>
        <v/>
      </c>
      <c r="H513" s="347" t="str">
        <f t="shared" si="55"/>
        <v/>
      </c>
      <c r="T513" s="502" t="str">
        <f t="shared" si="56"/>
        <v/>
      </c>
      <c r="U513" s="502" t="str">
        <f t="shared" si="57"/>
        <v/>
      </c>
      <c r="V513" s="502" t="str">
        <f t="shared" si="58"/>
        <v/>
      </c>
      <c r="W513" s="502" t="str">
        <f t="shared" si="59"/>
        <v/>
      </c>
      <c r="X513" s="502"/>
      <c r="Y513" s="502" t="str">
        <f t="shared" si="60"/>
        <v/>
      </c>
    </row>
    <row r="514" spans="7:25">
      <c r="G514" s="346" t="str">
        <f t="shared" si="54"/>
        <v/>
      </c>
      <c r="H514" s="347" t="str">
        <f t="shared" si="55"/>
        <v/>
      </c>
      <c r="T514" s="502" t="str">
        <f t="shared" si="56"/>
        <v/>
      </c>
      <c r="U514" s="502" t="str">
        <f t="shared" si="57"/>
        <v/>
      </c>
      <c r="V514" s="502" t="str">
        <f t="shared" si="58"/>
        <v/>
      </c>
      <c r="W514" s="502" t="str">
        <f t="shared" si="59"/>
        <v/>
      </c>
      <c r="X514" s="502"/>
      <c r="Y514" s="502" t="str">
        <f t="shared" si="60"/>
        <v/>
      </c>
    </row>
    <row r="515" spans="7:25" ht="13.5" customHeight="1">
      <c r="G515" s="346" t="str">
        <f t="shared" ref="G515:G578" si="61">IF(D515="","",A515&amp;" "&amp;"     =    "&amp;" "&amp;B515&amp;"  Vs  "&amp;C515)</f>
        <v/>
      </c>
      <c r="H515" s="347" t="str">
        <f t="shared" ref="H515:H578" si="62">IF(G515="","",D515)</f>
        <v/>
      </c>
      <c r="T515" s="502" t="str">
        <f t="shared" ref="T515:T578" si="63">IF(W515="","",AA515)</f>
        <v/>
      </c>
      <c r="U515" s="502" t="str">
        <f t="shared" ref="U515:U578" si="64">IF(W515="","",AC515)</f>
        <v/>
      </c>
      <c r="V515" s="502" t="str">
        <f t="shared" ref="V515:V578" si="65">IF(W515="","",AK515)</f>
        <v/>
      </c>
      <c r="W515" s="502" t="str">
        <f t="shared" ref="W515:W578" si="66">IFERROR(IF(Y515="","",MID(Y515,SEARCH("1x2/",Y515,1) + 4,LEN(Y515))),"")</f>
        <v/>
      </c>
      <c r="X515" s="502"/>
      <c r="Y515" s="502" t="str">
        <f t="shared" ref="Y515:Y578" si="67">HLink(AL515)</f>
        <v/>
      </c>
    </row>
    <row r="516" spans="7:25">
      <c r="G516" s="346" t="str">
        <f t="shared" si="61"/>
        <v/>
      </c>
      <c r="H516" s="347" t="str">
        <f t="shared" si="62"/>
        <v/>
      </c>
      <c r="T516" s="502" t="str">
        <f t="shared" si="63"/>
        <v/>
      </c>
      <c r="U516" s="502" t="str">
        <f t="shared" si="64"/>
        <v/>
      </c>
      <c r="V516" s="502" t="str">
        <f t="shared" si="65"/>
        <v/>
      </c>
      <c r="W516" s="502" t="str">
        <f t="shared" si="66"/>
        <v/>
      </c>
      <c r="X516" s="502"/>
      <c r="Y516" s="502" t="str">
        <f t="shared" si="67"/>
        <v/>
      </c>
    </row>
    <row r="517" spans="7:25" ht="13.5" customHeight="1">
      <c r="G517" s="346" t="str">
        <f t="shared" si="61"/>
        <v/>
      </c>
      <c r="H517" s="347" t="str">
        <f t="shared" si="62"/>
        <v/>
      </c>
      <c r="T517" s="502" t="str">
        <f t="shared" si="63"/>
        <v/>
      </c>
      <c r="U517" s="502" t="str">
        <f t="shared" si="64"/>
        <v/>
      </c>
      <c r="V517" s="502" t="str">
        <f t="shared" si="65"/>
        <v/>
      </c>
      <c r="W517" s="502" t="str">
        <f t="shared" si="66"/>
        <v/>
      </c>
      <c r="X517" s="502"/>
      <c r="Y517" s="502" t="str">
        <f t="shared" si="67"/>
        <v/>
      </c>
    </row>
    <row r="518" spans="7:25" ht="13.5" customHeight="1">
      <c r="G518" s="346" t="str">
        <f t="shared" si="61"/>
        <v/>
      </c>
      <c r="H518" s="347" t="str">
        <f t="shared" si="62"/>
        <v/>
      </c>
      <c r="T518" s="502" t="str">
        <f t="shared" si="63"/>
        <v/>
      </c>
      <c r="U518" s="502" t="str">
        <f t="shared" si="64"/>
        <v/>
      </c>
      <c r="V518" s="502" t="str">
        <f t="shared" si="65"/>
        <v/>
      </c>
      <c r="W518" s="502" t="str">
        <f t="shared" si="66"/>
        <v/>
      </c>
      <c r="X518" s="502"/>
      <c r="Y518" s="502" t="str">
        <f t="shared" si="67"/>
        <v/>
      </c>
    </row>
    <row r="519" spans="7:25" ht="13.5" customHeight="1">
      <c r="G519" s="346" t="str">
        <f t="shared" si="61"/>
        <v/>
      </c>
      <c r="H519" s="347" t="str">
        <f t="shared" si="62"/>
        <v/>
      </c>
      <c r="T519" s="502" t="str">
        <f t="shared" si="63"/>
        <v/>
      </c>
      <c r="U519" s="502" t="str">
        <f t="shared" si="64"/>
        <v/>
      </c>
      <c r="V519" s="502" t="str">
        <f t="shared" si="65"/>
        <v/>
      </c>
      <c r="W519" s="502" t="str">
        <f t="shared" si="66"/>
        <v/>
      </c>
      <c r="X519" s="502"/>
      <c r="Y519" s="502" t="str">
        <f t="shared" si="67"/>
        <v/>
      </c>
    </row>
    <row r="520" spans="7:25">
      <c r="G520" s="346" t="str">
        <f t="shared" si="61"/>
        <v/>
      </c>
      <c r="H520" s="347" t="str">
        <f t="shared" si="62"/>
        <v/>
      </c>
      <c r="T520" s="502" t="str">
        <f t="shared" si="63"/>
        <v/>
      </c>
      <c r="U520" s="502" t="str">
        <f t="shared" si="64"/>
        <v/>
      </c>
      <c r="V520" s="502" t="str">
        <f t="shared" si="65"/>
        <v/>
      </c>
      <c r="W520" s="502" t="str">
        <f t="shared" si="66"/>
        <v/>
      </c>
      <c r="X520" s="502"/>
      <c r="Y520" s="502" t="str">
        <f t="shared" si="67"/>
        <v/>
      </c>
    </row>
    <row r="521" spans="7:25" ht="13.5" customHeight="1">
      <c r="G521" s="346" t="str">
        <f t="shared" si="61"/>
        <v/>
      </c>
      <c r="H521" s="347" t="str">
        <f t="shared" si="62"/>
        <v/>
      </c>
      <c r="T521" s="502" t="str">
        <f t="shared" si="63"/>
        <v/>
      </c>
      <c r="U521" s="502" t="str">
        <f t="shared" si="64"/>
        <v/>
      </c>
      <c r="V521" s="502" t="str">
        <f t="shared" si="65"/>
        <v/>
      </c>
      <c r="W521" s="502" t="str">
        <f t="shared" si="66"/>
        <v/>
      </c>
      <c r="X521" s="502"/>
      <c r="Y521" s="502" t="str">
        <f t="shared" si="67"/>
        <v/>
      </c>
    </row>
    <row r="522" spans="7:25" ht="13.5" customHeight="1">
      <c r="G522" s="346" t="str">
        <f t="shared" si="61"/>
        <v/>
      </c>
      <c r="H522" s="347" t="str">
        <f t="shared" si="62"/>
        <v/>
      </c>
      <c r="T522" s="502" t="str">
        <f t="shared" si="63"/>
        <v/>
      </c>
      <c r="U522" s="502" t="str">
        <f t="shared" si="64"/>
        <v/>
      </c>
      <c r="V522" s="502" t="str">
        <f t="shared" si="65"/>
        <v/>
      </c>
      <c r="W522" s="502" t="str">
        <f t="shared" si="66"/>
        <v/>
      </c>
      <c r="X522" s="502"/>
      <c r="Y522" s="502" t="str">
        <f t="shared" si="67"/>
        <v/>
      </c>
    </row>
    <row r="523" spans="7:25" ht="13.5" customHeight="1">
      <c r="G523" s="346" t="str">
        <f t="shared" si="61"/>
        <v/>
      </c>
      <c r="H523" s="347" t="str">
        <f t="shared" si="62"/>
        <v/>
      </c>
      <c r="T523" s="502" t="str">
        <f t="shared" si="63"/>
        <v/>
      </c>
      <c r="U523" s="502" t="str">
        <f t="shared" si="64"/>
        <v/>
      </c>
      <c r="V523" s="502" t="str">
        <f t="shared" si="65"/>
        <v/>
      </c>
      <c r="W523" s="502" t="str">
        <f t="shared" si="66"/>
        <v/>
      </c>
      <c r="X523" s="502"/>
      <c r="Y523" s="502" t="str">
        <f t="shared" si="67"/>
        <v/>
      </c>
    </row>
    <row r="524" spans="7:25" ht="13.5" customHeight="1">
      <c r="G524" s="346" t="str">
        <f t="shared" si="61"/>
        <v/>
      </c>
      <c r="H524" s="347" t="str">
        <f t="shared" si="62"/>
        <v/>
      </c>
      <c r="T524" s="502" t="str">
        <f t="shared" si="63"/>
        <v/>
      </c>
      <c r="U524" s="502" t="str">
        <f t="shared" si="64"/>
        <v/>
      </c>
      <c r="V524" s="502" t="str">
        <f t="shared" si="65"/>
        <v/>
      </c>
      <c r="W524" s="502" t="str">
        <f t="shared" si="66"/>
        <v/>
      </c>
      <c r="X524" s="502"/>
      <c r="Y524" s="502" t="str">
        <f t="shared" si="67"/>
        <v/>
      </c>
    </row>
    <row r="525" spans="7:25" ht="13.5" customHeight="1">
      <c r="G525" s="346" t="str">
        <f t="shared" si="61"/>
        <v/>
      </c>
      <c r="H525" s="347" t="str">
        <f t="shared" si="62"/>
        <v/>
      </c>
      <c r="T525" s="502" t="str">
        <f t="shared" si="63"/>
        <v/>
      </c>
      <c r="U525" s="502" t="str">
        <f t="shared" si="64"/>
        <v/>
      </c>
      <c r="V525" s="502" t="str">
        <f t="shared" si="65"/>
        <v/>
      </c>
      <c r="W525" s="502" t="str">
        <f t="shared" si="66"/>
        <v/>
      </c>
      <c r="X525" s="502"/>
      <c r="Y525" s="502" t="str">
        <f t="shared" si="67"/>
        <v/>
      </c>
    </row>
    <row r="526" spans="7:25" ht="13.5" customHeight="1">
      <c r="G526" s="346" t="str">
        <f t="shared" si="61"/>
        <v/>
      </c>
      <c r="H526" s="347" t="str">
        <f t="shared" si="62"/>
        <v/>
      </c>
      <c r="T526" s="502" t="str">
        <f t="shared" si="63"/>
        <v/>
      </c>
      <c r="U526" s="502" t="str">
        <f t="shared" si="64"/>
        <v/>
      </c>
      <c r="V526" s="502" t="str">
        <f t="shared" si="65"/>
        <v/>
      </c>
      <c r="W526" s="502" t="str">
        <f t="shared" si="66"/>
        <v/>
      </c>
      <c r="X526" s="502"/>
      <c r="Y526" s="502" t="str">
        <f t="shared" si="67"/>
        <v/>
      </c>
    </row>
    <row r="527" spans="7:25" ht="13.5" customHeight="1">
      <c r="G527" s="346" t="str">
        <f t="shared" si="61"/>
        <v/>
      </c>
      <c r="H527" s="347" t="str">
        <f t="shared" si="62"/>
        <v/>
      </c>
      <c r="T527" s="502" t="str">
        <f t="shared" si="63"/>
        <v/>
      </c>
      <c r="U527" s="502" t="str">
        <f t="shared" si="64"/>
        <v/>
      </c>
      <c r="V527" s="502" t="str">
        <f t="shared" si="65"/>
        <v/>
      </c>
      <c r="W527" s="502" t="str">
        <f t="shared" si="66"/>
        <v/>
      </c>
      <c r="X527" s="502"/>
      <c r="Y527" s="502" t="str">
        <f t="shared" si="67"/>
        <v/>
      </c>
    </row>
    <row r="528" spans="7:25">
      <c r="G528" s="346" t="str">
        <f t="shared" si="61"/>
        <v/>
      </c>
      <c r="H528" s="347" t="str">
        <f t="shared" si="62"/>
        <v/>
      </c>
      <c r="T528" s="502" t="str">
        <f t="shared" si="63"/>
        <v/>
      </c>
      <c r="U528" s="502" t="str">
        <f t="shared" si="64"/>
        <v/>
      </c>
      <c r="V528" s="502" t="str">
        <f t="shared" si="65"/>
        <v/>
      </c>
      <c r="W528" s="502" t="str">
        <f t="shared" si="66"/>
        <v/>
      </c>
      <c r="X528" s="502"/>
      <c r="Y528" s="502" t="str">
        <f t="shared" si="67"/>
        <v/>
      </c>
    </row>
    <row r="529" spans="7:25" ht="13.5" customHeight="1">
      <c r="G529" s="346" t="str">
        <f t="shared" si="61"/>
        <v/>
      </c>
      <c r="H529" s="347" t="str">
        <f t="shared" si="62"/>
        <v/>
      </c>
      <c r="T529" s="502" t="str">
        <f t="shared" si="63"/>
        <v/>
      </c>
      <c r="U529" s="502" t="str">
        <f t="shared" si="64"/>
        <v/>
      </c>
      <c r="V529" s="502" t="str">
        <f t="shared" si="65"/>
        <v/>
      </c>
      <c r="W529" s="502" t="str">
        <f t="shared" si="66"/>
        <v/>
      </c>
      <c r="X529" s="502"/>
      <c r="Y529" s="502" t="str">
        <f t="shared" si="67"/>
        <v/>
      </c>
    </row>
    <row r="530" spans="7:25">
      <c r="G530" s="346" t="str">
        <f t="shared" si="61"/>
        <v/>
      </c>
      <c r="H530" s="347" t="str">
        <f t="shared" si="62"/>
        <v/>
      </c>
      <c r="T530" s="502" t="str">
        <f t="shared" si="63"/>
        <v/>
      </c>
      <c r="U530" s="502" t="str">
        <f t="shared" si="64"/>
        <v/>
      </c>
      <c r="V530" s="502" t="str">
        <f t="shared" si="65"/>
        <v/>
      </c>
      <c r="W530" s="502" t="str">
        <f t="shared" si="66"/>
        <v/>
      </c>
      <c r="X530" s="502"/>
      <c r="Y530" s="502" t="str">
        <f t="shared" si="67"/>
        <v/>
      </c>
    </row>
    <row r="531" spans="7:25" ht="13.5" customHeight="1">
      <c r="G531" s="346" t="str">
        <f t="shared" si="61"/>
        <v/>
      </c>
      <c r="H531" s="347" t="str">
        <f t="shared" si="62"/>
        <v/>
      </c>
      <c r="T531" s="502" t="str">
        <f t="shared" si="63"/>
        <v/>
      </c>
      <c r="U531" s="502" t="str">
        <f t="shared" si="64"/>
        <v/>
      </c>
      <c r="V531" s="502" t="str">
        <f t="shared" si="65"/>
        <v/>
      </c>
      <c r="W531" s="502" t="str">
        <f t="shared" si="66"/>
        <v/>
      </c>
      <c r="X531" s="502"/>
      <c r="Y531" s="502" t="str">
        <f t="shared" si="67"/>
        <v/>
      </c>
    </row>
    <row r="532" spans="7:25">
      <c r="G532" s="346" t="str">
        <f t="shared" si="61"/>
        <v/>
      </c>
      <c r="H532" s="347" t="str">
        <f t="shared" si="62"/>
        <v/>
      </c>
      <c r="T532" s="502" t="str">
        <f t="shared" si="63"/>
        <v/>
      </c>
      <c r="U532" s="502" t="str">
        <f t="shared" si="64"/>
        <v/>
      </c>
      <c r="V532" s="502" t="str">
        <f t="shared" si="65"/>
        <v/>
      </c>
      <c r="W532" s="502" t="str">
        <f t="shared" si="66"/>
        <v/>
      </c>
      <c r="X532" s="502"/>
      <c r="Y532" s="502" t="str">
        <f t="shared" si="67"/>
        <v/>
      </c>
    </row>
    <row r="533" spans="7:25" ht="13.5" customHeight="1">
      <c r="G533" s="346" t="str">
        <f t="shared" si="61"/>
        <v/>
      </c>
      <c r="H533" s="347" t="str">
        <f t="shared" si="62"/>
        <v/>
      </c>
      <c r="T533" s="502" t="str">
        <f t="shared" si="63"/>
        <v/>
      </c>
      <c r="U533" s="502" t="str">
        <f t="shared" si="64"/>
        <v/>
      </c>
      <c r="V533" s="502" t="str">
        <f t="shared" si="65"/>
        <v/>
      </c>
      <c r="W533" s="502" t="str">
        <f t="shared" si="66"/>
        <v/>
      </c>
      <c r="X533" s="502"/>
      <c r="Y533" s="502" t="str">
        <f t="shared" si="67"/>
        <v/>
      </c>
    </row>
    <row r="534" spans="7:25">
      <c r="G534" s="346" t="str">
        <f t="shared" si="61"/>
        <v/>
      </c>
      <c r="H534" s="347" t="str">
        <f t="shared" si="62"/>
        <v/>
      </c>
      <c r="T534" s="502" t="str">
        <f t="shared" si="63"/>
        <v/>
      </c>
      <c r="U534" s="502" t="str">
        <f t="shared" si="64"/>
        <v/>
      </c>
      <c r="V534" s="502" t="str">
        <f t="shared" si="65"/>
        <v/>
      </c>
      <c r="W534" s="502" t="str">
        <f t="shared" si="66"/>
        <v/>
      </c>
      <c r="X534" s="502"/>
      <c r="Y534" s="502" t="str">
        <f t="shared" si="67"/>
        <v/>
      </c>
    </row>
    <row r="535" spans="7:25" ht="13.5" customHeight="1">
      <c r="G535" s="346" t="str">
        <f t="shared" si="61"/>
        <v/>
      </c>
      <c r="H535" s="347" t="str">
        <f t="shared" si="62"/>
        <v/>
      </c>
      <c r="T535" s="502" t="str">
        <f t="shared" si="63"/>
        <v/>
      </c>
      <c r="U535" s="502" t="str">
        <f t="shared" si="64"/>
        <v/>
      </c>
      <c r="V535" s="502" t="str">
        <f t="shared" si="65"/>
        <v/>
      </c>
      <c r="W535" s="502" t="str">
        <f t="shared" si="66"/>
        <v/>
      </c>
      <c r="X535" s="502"/>
      <c r="Y535" s="502" t="str">
        <f t="shared" si="67"/>
        <v/>
      </c>
    </row>
    <row r="536" spans="7:25">
      <c r="G536" s="346" t="str">
        <f t="shared" si="61"/>
        <v/>
      </c>
      <c r="H536" s="347" t="str">
        <f t="shared" si="62"/>
        <v/>
      </c>
      <c r="T536" s="502" t="str">
        <f t="shared" si="63"/>
        <v/>
      </c>
      <c r="U536" s="502" t="str">
        <f t="shared" si="64"/>
        <v/>
      </c>
      <c r="V536" s="502" t="str">
        <f t="shared" si="65"/>
        <v/>
      </c>
      <c r="W536" s="502" t="str">
        <f t="shared" si="66"/>
        <v/>
      </c>
      <c r="X536" s="502"/>
      <c r="Y536" s="502" t="str">
        <f t="shared" si="67"/>
        <v/>
      </c>
    </row>
    <row r="537" spans="7:25" ht="13.5" customHeight="1">
      <c r="G537" s="346" t="str">
        <f t="shared" si="61"/>
        <v/>
      </c>
      <c r="H537" s="347" t="str">
        <f t="shared" si="62"/>
        <v/>
      </c>
      <c r="T537" s="502" t="str">
        <f t="shared" si="63"/>
        <v/>
      </c>
      <c r="U537" s="502" t="str">
        <f t="shared" si="64"/>
        <v/>
      </c>
      <c r="V537" s="502" t="str">
        <f t="shared" si="65"/>
        <v/>
      </c>
      <c r="W537" s="502" t="str">
        <f t="shared" si="66"/>
        <v/>
      </c>
      <c r="X537" s="502"/>
      <c r="Y537" s="502" t="str">
        <f t="shared" si="67"/>
        <v/>
      </c>
    </row>
    <row r="538" spans="7:25">
      <c r="G538" s="346" t="str">
        <f t="shared" si="61"/>
        <v/>
      </c>
      <c r="H538" s="347" t="str">
        <f t="shared" si="62"/>
        <v/>
      </c>
      <c r="T538" s="502" t="str">
        <f t="shared" si="63"/>
        <v/>
      </c>
      <c r="U538" s="502" t="str">
        <f t="shared" si="64"/>
        <v/>
      </c>
      <c r="V538" s="502" t="str">
        <f t="shared" si="65"/>
        <v/>
      </c>
      <c r="W538" s="502" t="str">
        <f t="shared" si="66"/>
        <v/>
      </c>
      <c r="X538" s="502"/>
      <c r="Y538" s="502" t="str">
        <f t="shared" si="67"/>
        <v/>
      </c>
    </row>
    <row r="539" spans="7:25" ht="13.5" customHeight="1">
      <c r="G539" s="346" t="str">
        <f t="shared" si="61"/>
        <v/>
      </c>
      <c r="H539" s="347" t="str">
        <f t="shared" si="62"/>
        <v/>
      </c>
      <c r="T539" s="502" t="str">
        <f t="shared" si="63"/>
        <v/>
      </c>
      <c r="U539" s="502" t="str">
        <f t="shared" si="64"/>
        <v/>
      </c>
      <c r="V539" s="502" t="str">
        <f t="shared" si="65"/>
        <v/>
      </c>
      <c r="W539" s="502" t="str">
        <f t="shared" si="66"/>
        <v/>
      </c>
      <c r="X539" s="502"/>
      <c r="Y539" s="502" t="str">
        <f t="shared" si="67"/>
        <v/>
      </c>
    </row>
    <row r="540" spans="7:25">
      <c r="G540" s="346" t="str">
        <f t="shared" si="61"/>
        <v/>
      </c>
      <c r="H540" s="347" t="str">
        <f t="shared" si="62"/>
        <v/>
      </c>
      <c r="T540" s="502" t="str">
        <f t="shared" si="63"/>
        <v/>
      </c>
      <c r="U540" s="502" t="str">
        <f t="shared" si="64"/>
        <v/>
      </c>
      <c r="V540" s="502" t="str">
        <f t="shared" si="65"/>
        <v/>
      </c>
      <c r="W540" s="502" t="str">
        <f t="shared" si="66"/>
        <v/>
      </c>
      <c r="X540" s="502"/>
      <c r="Y540" s="502" t="str">
        <f t="shared" si="67"/>
        <v/>
      </c>
    </row>
    <row r="541" spans="7:25" ht="13.5" customHeight="1">
      <c r="G541" s="346" t="str">
        <f t="shared" si="61"/>
        <v/>
      </c>
      <c r="H541" s="347" t="str">
        <f t="shared" si="62"/>
        <v/>
      </c>
      <c r="T541" s="502" t="str">
        <f t="shared" si="63"/>
        <v/>
      </c>
      <c r="U541" s="502" t="str">
        <f t="shared" si="64"/>
        <v/>
      </c>
      <c r="V541" s="502" t="str">
        <f t="shared" si="65"/>
        <v/>
      </c>
      <c r="W541" s="502" t="str">
        <f t="shared" si="66"/>
        <v/>
      </c>
      <c r="X541" s="502"/>
      <c r="Y541" s="502" t="str">
        <f t="shared" si="67"/>
        <v/>
      </c>
    </row>
    <row r="542" spans="7:25">
      <c r="G542" s="346" t="str">
        <f t="shared" si="61"/>
        <v/>
      </c>
      <c r="H542" s="347" t="str">
        <f t="shared" si="62"/>
        <v/>
      </c>
      <c r="T542" s="502" t="str">
        <f t="shared" si="63"/>
        <v/>
      </c>
      <c r="U542" s="502" t="str">
        <f t="shared" si="64"/>
        <v/>
      </c>
      <c r="V542" s="502" t="str">
        <f t="shared" si="65"/>
        <v/>
      </c>
      <c r="W542" s="502" t="str">
        <f t="shared" si="66"/>
        <v/>
      </c>
      <c r="X542" s="502"/>
      <c r="Y542" s="502" t="str">
        <f t="shared" si="67"/>
        <v/>
      </c>
    </row>
    <row r="543" spans="7:25" ht="13.5" customHeight="1">
      <c r="G543" s="346" t="str">
        <f t="shared" si="61"/>
        <v/>
      </c>
      <c r="H543" s="347" t="str">
        <f t="shared" si="62"/>
        <v/>
      </c>
      <c r="T543" s="502" t="str">
        <f t="shared" si="63"/>
        <v/>
      </c>
      <c r="U543" s="502" t="str">
        <f t="shared" si="64"/>
        <v/>
      </c>
      <c r="V543" s="502" t="str">
        <f t="shared" si="65"/>
        <v/>
      </c>
      <c r="W543" s="502" t="str">
        <f t="shared" si="66"/>
        <v/>
      </c>
      <c r="X543" s="502"/>
      <c r="Y543" s="502" t="str">
        <f t="shared" si="67"/>
        <v/>
      </c>
    </row>
    <row r="544" spans="7:25">
      <c r="G544" s="346" t="str">
        <f t="shared" si="61"/>
        <v/>
      </c>
      <c r="H544" s="347" t="str">
        <f t="shared" si="62"/>
        <v/>
      </c>
      <c r="T544" s="502" t="str">
        <f t="shared" si="63"/>
        <v/>
      </c>
      <c r="U544" s="502" t="str">
        <f t="shared" si="64"/>
        <v/>
      </c>
      <c r="V544" s="502" t="str">
        <f t="shared" si="65"/>
        <v/>
      </c>
      <c r="W544" s="502" t="str">
        <f t="shared" si="66"/>
        <v/>
      </c>
      <c r="X544" s="502"/>
      <c r="Y544" s="502" t="str">
        <f t="shared" si="67"/>
        <v/>
      </c>
    </row>
    <row r="545" spans="7:25" ht="13.5" customHeight="1">
      <c r="G545" s="346" t="str">
        <f t="shared" si="61"/>
        <v/>
      </c>
      <c r="H545" s="347" t="str">
        <f t="shared" si="62"/>
        <v/>
      </c>
      <c r="T545" s="502" t="str">
        <f t="shared" si="63"/>
        <v/>
      </c>
      <c r="U545" s="502" t="str">
        <f t="shared" si="64"/>
        <v/>
      </c>
      <c r="V545" s="502" t="str">
        <f t="shared" si="65"/>
        <v/>
      </c>
      <c r="W545" s="502" t="str">
        <f t="shared" si="66"/>
        <v/>
      </c>
      <c r="X545" s="502"/>
      <c r="Y545" s="502" t="str">
        <f t="shared" si="67"/>
        <v/>
      </c>
    </row>
    <row r="546" spans="7:25">
      <c r="G546" s="346" t="str">
        <f t="shared" si="61"/>
        <v/>
      </c>
      <c r="H546" s="347" t="str">
        <f t="shared" si="62"/>
        <v/>
      </c>
      <c r="T546" s="502" t="str">
        <f t="shared" si="63"/>
        <v/>
      </c>
      <c r="U546" s="502" t="str">
        <f t="shared" si="64"/>
        <v/>
      </c>
      <c r="V546" s="502" t="str">
        <f t="shared" si="65"/>
        <v/>
      </c>
      <c r="W546" s="502" t="str">
        <f t="shared" si="66"/>
        <v/>
      </c>
      <c r="X546" s="502"/>
      <c r="Y546" s="502" t="str">
        <f t="shared" si="67"/>
        <v/>
      </c>
    </row>
    <row r="547" spans="7:25" ht="13.5" customHeight="1">
      <c r="G547" s="346" t="str">
        <f t="shared" si="61"/>
        <v/>
      </c>
      <c r="H547" s="347" t="str">
        <f t="shared" si="62"/>
        <v/>
      </c>
      <c r="T547" s="502" t="str">
        <f t="shared" si="63"/>
        <v/>
      </c>
      <c r="U547" s="502" t="str">
        <f t="shared" si="64"/>
        <v/>
      </c>
      <c r="V547" s="502" t="str">
        <f t="shared" si="65"/>
        <v/>
      </c>
      <c r="W547" s="502" t="str">
        <f t="shared" si="66"/>
        <v/>
      </c>
      <c r="X547" s="502"/>
      <c r="Y547" s="502" t="str">
        <f t="shared" si="67"/>
        <v/>
      </c>
    </row>
    <row r="548" spans="7:25">
      <c r="G548" s="346" t="str">
        <f t="shared" si="61"/>
        <v/>
      </c>
      <c r="H548" s="347" t="str">
        <f t="shared" si="62"/>
        <v/>
      </c>
      <c r="T548" s="502" t="str">
        <f t="shared" si="63"/>
        <v/>
      </c>
      <c r="U548" s="502" t="str">
        <f t="shared" si="64"/>
        <v/>
      </c>
      <c r="V548" s="502" t="str">
        <f t="shared" si="65"/>
        <v/>
      </c>
      <c r="W548" s="502" t="str">
        <f t="shared" si="66"/>
        <v/>
      </c>
      <c r="X548" s="502"/>
      <c r="Y548" s="502" t="str">
        <f t="shared" si="67"/>
        <v/>
      </c>
    </row>
    <row r="549" spans="7:25" ht="13.5" customHeight="1">
      <c r="G549" s="346" t="str">
        <f t="shared" si="61"/>
        <v/>
      </c>
      <c r="H549" s="347" t="str">
        <f t="shared" si="62"/>
        <v/>
      </c>
      <c r="T549" s="502" t="str">
        <f t="shared" si="63"/>
        <v/>
      </c>
      <c r="U549" s="502" t="str">
        <f t="shared" si="64"/>
        <v/>
      </c>
      <c r="V549" s="502" t="str">
        <f t="shared" si="65"/>
        <v/>
      </c>
      <c r="W549" s="502" t="str">
        <f t="shared" si="66"/>
        <v/>
      </c>
      <c r="X549" s="502"/>
      <c r="Y549" s="502" t="str">
        <f t="shared" si="67"/>
        <v/>
      </c>
    </row>
    <row r="550" spans="7:25">
      <c r="G550" s="346" t="str">
        <f t="shared" si="61"/>
        <v/>
      </c>
      <c r="H550" s="347" t="str">
        <f t="shared" si="62"/>
        <v/>
      </c>
      <c r="T550" s="502" t="str">
        <f t="shared" si="63"/>
        <v/>
      </c>
      <c r="U550" s="502" t="str">
        <f t="shared" si="64"/>
        <v/>
      </c>
      <c r="V550" s="502" t="str">
        <f t="shared" si="65"/>
        <v/>
      </c>
      <c r="W550" s="502" t="str">
        <f t="shared" si="66"/>
        <v/>
      </c>
      <c r="X550" s="502"/>
      <c r="Y550" s="502" t="str">
        <f t="shared" si="67"/>
        <v/>
      </c>
    </row>
    <row r="551" spans="7:25" ht="13.5" customHeight="1">
      <c r="G551" s="346" t="str">
        <f t="shared" si="61"/>
        <v/>
      </c>
      <c r="H551" s="347" t="str">
        <f t="shared" si="62"/>
        <v/>
      </c>
      <c r="T551" s="502" t="str">
        <f t="shared" si="63"/>
        <v/>
      </c>
      <c r="U551" s="502" t="str">
        <f t="shared" si="64"/>
        <v/>
      </c>
      <c r="V551" s="502" t="str">
        <f t="shared" si="65"/>
        <v/>
      </c>
      <c r="W551" s="502" t="str">
        <f t="shared" si="66"/>
        <v/>
      </c>
      <c r="X551" s="502"/>
      <c r="Y551" s="502" t="str">
        <f t="shared" si="67"/>
        <v/>
      </c>
    </row>
    <row r="552" spans="7:25">
      <c r="G552" s="346" t="str">
        <f t="shared" si="61"/>
        <v/>
      </c>
      <c r="H552" s="347" t="str">
        <f t="shared" si="62"/>
        <v/>
      </c>
      <c r="T552" s="502" t="str">
        <f t="shared" si="63"/>
        <v/>
      </c>
      <c r="U552" s="502" t="str">
        <f t="shared" si="64"/>
        <v/>
      </c>
      <c r="V552" s="502" t="str">
        <f t="shared" si="65"/>
        <v/>
      </c>
      <c r="W552" s="502" t="str">
        <f t="shared" si="66"/>
        <v/>
      </c>
      <c r="X552" s="502"/>
      <c r="Y552" s="502" t="str">
        <f t="shared" si="67"/>
        <v/>
      </c>
    </row>
    <row r="553" spans="7:25" ht="13.5" customHeight="1">
      <c r="G553" s="346" t="str">
        <f t="shared" si="61"/>
        <v/>
      </c>
      <c r="H553" s="347" t="str">
        <f t="shared" si="62"/>
        <v/>
      </c>
      <c r="T553" s="502" t="str">
        <f t="shared" si="63"/>
        <v/>
      </c>
      <c r="U553" s="502" t="str">
        <f t="shared" si="64"/>
        <v/>
      </c>
      <c r="V553" s="502" t="str">
        <f t="shared" si="65"/>
        <v/>
      </c>
      <c r="W553" s="502" t="str">
        <f t="shared" si="66"/>
        <v/>
      </c>
      <c r="X553" s="502"/>
      <c r="Y553" s="502" t="str">
        <f t="shared" si="67"/>
        <v/>
      </c>
    </row>
    <row r="554" spans="7:25">
      <c r="G554" s="346" t="str">
        <f t="shared" si="61"/>
        <v/>
      </c>
      <c r="H554" s="347" t="str">
        <f t="shared" si="62"/>
        <v/>
      </c>
      <c r="T554" s="502" t="str">
        <f t="shared" si="63"/>
        <v/>
      </c>
      <c r="U554" s="502" t="str">
        <f t="shared" si="64"/>
        <v/>
      </c>
      <c r="V554" s="502" t="str">
        <f t="shared" si="65"/>
        <v/>
      </c>
      <c r="W554" s="502" t="str">
        <f t="shared" si="66"/>
        <v/>
      </c>
      <c r="X554" s="502"/>
      <c r="Y554" s="502" t="str">
        <f t="shared" si="67"/>
        <v/>
      </c>
    </row>
    <row r="555" spans="7:25" ht="13.5" customHeight="1">
      <c r="G555" s="346" t="str">
        <f t="shared" si="61"/>
        <v/>
      </c>
      <c r="H555" s="347" t="str">
        <f t="shared" si="62"/>
        <v/>
      </c>
      <c r="T555" s="502" t="str">
        <f t="shared" si="63"/>
        <v/>
      </c>
      <c r="U555" s="502" t="str">
        <f t="shared" si="64"/>
        <v/>
      </c>
      <c r="V555" s="502" t="str">
        <f t="shared" si="65"/>
        <v/>
      </c>
      <c r="W555" s="502" t="str">
        <f t="shared" si="66"/>
        <v/>
      </c>
      <c r="X555" s="502"/>
      <c r="Y555" s="502" t="str">
        <f t="shared" si="67"/>
        <v/>
      </c>
    </row>
    <row r="556" spans="7:25">
      <c r="G556" s="346" t="str">
        <f t="shared" si="61"/>
        <v/>
      </c>
      <c r="H556" s="347" t="str">
        <f t="shared" si="62"/>
        <v/>
      </c>
      <c r="T556" s="502" t="str">
        <f t="shared" si="63"/>
        <v/>
      </c>
      <c r="U556" s="502" t="str">
        <f t="shared" si="64"/>
        <v/>
      </c>
      <c r="V556" s="502" t="str">
        <f t="shared" si="65"/>
        <v/>
      </c>
      <c r="W556" s="502" t="str">
        <f t="shared" si="66"/>
        <v/>
      </c>
      <c r="X556" s="502"/>
      <c r="Y556" s="502" t="str">
        <f t="shared" si="67"/>
        <v/>
      </c>
    </row>
    <row r="557" spans="7:25" ht="13.5" customHeight="1">
      <c r="G557" s="346" t="str">
        <f t="shared" si="61"/>
        <v/>
      </c>
      <c r="H557" s="347" t="str">
        <f t="shared" si="62"/>
        <v/>
      </c>
      <c r="T557" s="502" t="str">
        <f t="shared" si="63"/>
        <v/>
      </c>
      <c r="U557" s="502" t="str">
        <f t="shared" si="64"/>
        <v/>
      </c>
      <c r="V557" s="502" t="str">
        <f t="shared" si="65"/>
        <v/>
      </c>
      <c r="W557" s="502" t="str">
        <f t="shared" si="66"/>
        <v/>
      </c>
      <c r="X557" s="502"/>
      <c r="Y557" s="502" t="str">
        <f t="shared" si="67"/>
        <v/>
      </c>
    </row>
    <row r="558" spans="7:25">
      <c r="G558" s="346" t="str">
        <f t="shared" si="61"/>
        <v/>
      </c>
      <c r="H558" s="347" t="str">
        <f t="shared" si="62"/>
        <v/>
      </c>
      <c r="T558" s="502" t="str">
        <f t="shared" si="63"/>
        <v/>
      </c>
      <c r="U558" s="502" t="str">
        <f t="shared" si="64"/>
        <v/>
      </c>
      <c r="V558" s="502" t="str">
        <f t="shared" si="65"/>
        <v/>
      </c>
      <c r="W558" s="502" t="str">
        <f t="shared" si="66"/>
        <v/>
      </c>
      <c r="X558" s="502"/>
      <c r="Y558" s="502" t="str">
        <f t="shared" si="67"/>
        <v/>
      </c>
    </row>
    <row r="559" spans="7:25" ht="13.5" customHeight="1">
      <c r="G559" s="346" t="str">
        <f t="shared" si="61"/>
        <v/>
      </c>
      <c r="H559" s="347" t="str">
        <f t="shared" si="62"/>
        <v/>
      </c>
      <c r="T559" s="502" t="str">
        <f t="shared" si="63"/>
        <v/>
      </c>
      <c r="U559" s="502" t="str">
        <f t="shared" si="64"/>
        <v/>
      </c>
      <c r="V559" s="502" t="str">
        <f t="shared" si="65"/>
        <v/>
      </c>
      <c r="W559" s="502" t="str">
        <f t="shared" si="66"/>
        <v/>
      </c>
      <c r="X559" s="502"/>
      <c r="Y559" s="502" t="str">
        <f t="shared" si="67"/>
        <v/>
      </c>
    </row>
    <row r="560" spans="7:25">
      <c r="G560" s="346" t="str">
        <f t="shared" si="61"/>
        <v/>
      </c>
      <c r="H560" s="347" t="str">
        <f t="shared" si="62"/>
        <v/>
      </c>
      <c r="T560" s="502" t="str">
        <f t="shared" si="63"/>
        <v/>
      </c>
      <c r="U560" s="502" t="str">
        <f t="shared" si="64"/>
        <v/>
      </c>
      <c r="V560" s="502" t="str">
        <f t="shared" si="65"/>
        <v/>
      </c>
      <c r="W560" s="502" t="str">
        <f t="shared" si="66"/>
        <v/>
      </c>
      <c r="X560" s="502"/>
      <c r="Y560" s="502" t="str">
        <f t="shared" si="67"/>
        <v/>
      </c>
    </row>
    <row r="561" spans="7:25" ht="13.5" customHeight="1">
      <c r="G561" s="346" t="str">
        <f t="shared" si="61"/>
        <v/>
      </c>
      <c r="H561" s="347" t="str">
        <f t="shared" si="62"/>
        <v/>
      </c>
      <c r="T561" s="502" t="str">
        <f t="shared" si="63"/>
        <v/>
      </c>
      <c r="U561" s="502" t="str">
        <f t="shared" si="64"/>
        <v/>
      </c>
      <c r="V561" s="502" t="str">
        <f t="shared" si="65"/>
        <v/>
      </c>
      <c r="W561" s="502" t="str">
        <f t="shared" si="66"/>
        <v/>
      </c>
      <c r="X561" s="502"/>
      <c r="Y561" s="502" t="str">
        <f t="shared" si="67"/>
        <v/>
      </c>
    </row>
    <row r="562" spans="7:25">
      <c r="G562" s="346" t="str">
        <f t="shared" si="61"/>
        <v/>
      </c>
      <c r="H562" s="347" t="str">
        <f t="shared" si="62"/>
        <v/>
      </c>
      <c r="T562" s="502" t="str">
        <f t="shared" si="63"/>
        <v/>
      </c>
      <c r="U562" s="502" t="str">
        <f t="shared" si="64"/>
        <v/>
      </c>
      <c r="V562" s="502" t="str">
        <f t="shared" si="65"/>
        <v/>
      </c>
      <c r="W562" s="502" t="str">
        <f t="shared" si="66"/>
        <v/>
      </c>
      <c r="X562" s="502"/>
      <c r="Y562" s="502" t="str">
        <f t="shared" si="67"/>
        <v/>
      </c>
    </row>
    <row r="563" spans="7:25" ht="13.5" customHeight="1">
      <c r="G563" s="346" t="str">
        <f t="shared" si="61"/>
        <v/>
      </c>
      <c r="H563" s="347" t="str">
        <f t="shared" si="62"/>
        <v/>
      </c>
      <c r="T563" s="502" t="str">
        <f t="shared" si="63"/>
        <v/>
      </c>
      <c r="U563" s="502" t="str">
        <f t="shared" si="64"/>
        <v/>
      </c>
      <c r="V563" s="502" t="str">
        <f t="shared" si="65"/>
        <v/>
      </c>
      <c r="W563" s="502" t="str">
        <f t="shared" si="66"/>
        <v/>
      </c>
      <c r="X563" s="502"/>
      <c r="Y563" s="502" t="str">
        <f t="shared" si="67"/>
        <v/>
      </c>
    </row>
    <row r="564" spans="7:25">
      <c r="G564" s="346" t="str">
        <f t="shared" si="61"/>
        <v/>
      </c>
      <c r="H564" s="347" t="str">
        <f t="shared" si="62"/>
        <v/>
      </c>
      <c r="T564" s="502" t="str">
        <f t="shared" si="63"/>
        <v/>
      </c>
      <c r="U564" s="502" t="str">
        <f t="shared" si="64"/>
        <v/>
      </c>
      <c r="V564" s="502" t="str">
        <f t="shared" si="65"/>
        <v/>
      </c>
      <c r="W564" s="502" t="str">
        <f t="shared" si="66"/>
        <v/>
      </c>
      <c r="X564" s="502"/>
      <c r="Y564" s="502" t="str">
        <f t="shared" si="67"/>
        <v/>
      </c>
    </row>
    <row r="565" spans="7:25" ht="13.5" customHeight="1">
      <c r="G565" s="346" t="str">
        <f t="shared" si="61"/>
        <v/>
      </c>
      <c r="H565" s="347" t="str">
        <f t="shared" si="62"/>
        <v/>
      </c>
      <c r="T565" s="502" t="str">
        <f t="shared" si="63"/>
        <v/>
      </c>
      <c r="U565" s="502" t="str">
        <f t="shared" si="64"/>
        <v/>
      </c>
      <c r="V565" s="502" t="str">
        <f t="shared" si="65"/>
        <v/>
      </c>
      <c r="W565" s="502" t="str">
        <f t="shared" si="66"/>
        <v/>
      </c>
      <c r="X565" s="502"/>
      <c r="Y565" s="502" t="str">
        <f t="shared" si="67"/>
        <v/>
      </c>
    </row>
    <row r="566" spans="7:25">
      <c r="G566" s="346" t="str">
        <f t="shared" si="61"/>
        <v/>
      </c>
      <c r="H566" s="347" t="str">
        <f t="shared" si="62"/>
        <v/>
      </c>
      <c r="T566" s="502" t="str">
        <f t="shared" si="63"/>
        <v/>
      </c>
      <c r="U566" s="502" t="str">
        <f t="shared" si="64"/>
        <v/>
      </c>
      <c r="V566" s="502" t="str">
        <f t="shared" si="65"/>
        <v/>
      </c>
      <c r="W566" s="502" t="str">
        <f t="shared" si="66"/>
        <v/>
      </c>
      <c r="X566" s="502"/>
      <c r="Y566" s="502" t="str">
        <f t="shared" si="67"/>
        <v/>
      </c>
    </row>
    <row r="567" spans="7:25" ht="13.5" customHeight="1">
      <c r="G567" s="346" t="str">
        <f t="shared" si="61"/>
        <v/>
      </c>
      <c r="H567" s="347" t="str">
        <f t="shared" si="62"/>
        <v/>
      </c>
      <c r="T567" s="502" t="str">
        <f t="shared" si="63"/>
        <v/>
      </c>
      <c r="U567" s="502" t="str">
        <f t="shared" si="64"/>
        <v/>
      </c>
      <c r="V567" s="502" t="str">
        <f t="shared" si="65"/>
        <v/>
      </c>
      <c r="W567" s="502" t="str">
        <f t="shared" si="66"/>
        <v/>
      </c>
      <c r="X567" s="502"/>
      <c r="Y567" s="502" t="str">
        <f t="shared" si="67"/>
        <v/>
      </c>
    </row>
    <row r="568" spans="7:25">
      <c r="G568" s="346" t="str">
        <f t="shared" si="61"/>
        <v/>
      </c>
      <c r="H568" s="347" t="str">
        <f t="shared" si="62"/>
        <v/>
      </c>
      <c r="T568" s="502" t="str">
        <f t="shared" si="63"/>
        <v/>
      </c>
      <c r="U568" s="502" t="str">
        <f t="shared" si="64"/>
        <v/>
      </c>
      <c r="V568" s="502" t="str">
        <f t="shared" si="65"/>
        <v/>
      </c>
      <c r="W568" s="502" t="str">
        <f t="shared" si="66"/>
        <v/>
      </c>
      <c r="X568" s="502"/>
      <c r="Y568" s="502" t="str">
        <f t="shared" si="67"/>
        <v/>
      </c>
    </row>
    <row r="569" spans="7:25" ht="13.5" customHeight="1">
      <c r="G569" s="346" t="str">
        <f t="shared" si="61"/>
        <v/>
      </c>
      <c r="H569" s="347" t="str">
        <f t="shared" si="62"/>
        <v/>
      </c>
      <c r="T569" s="502" t="str">
        <f t="shared" si="63"/>
        <v/>
      </c>
      <c r="U569" s="502" t="str">
        <f t="shared" si="64"/>
        <v/>
      </c>
      <c r="V569" s="502" t="str">
        <f t="shared" si="65"/>
        <v/>
      </c>
      <c r="W569" s="502" t="str">
        <f t="shared" si="66"/>
        <v/>
      </c>
      <c r="X569" s="502"/>
      <c r="Y569" s="502" t="str">
        <f t="shared" si="67"/>
        <v/>
      </c>
    </row>
    <row r="570" spans="7:25" ht="13.5" customHeight="1">
      <c r="G570" s="346" t="str">
        <f t="shared" si="61"/>
        <v/>
      </c>
      <c r="H570" s="347" t="str">
        <f t="shared" si="62"/>
        <v/>
      </c>
      <c r="T570" s="502" t="str">
        <f t="shared" si="63"/>
        <v/>
      </c>
      <c r="U570" s="502" t="str">
        <f t="shared" si="64"/>
        <v/>
      </c>
      <c r="V570" s="502" t="str">
        <f t="shared" si="65"/>
        <v/>
      </c>
      <c r="W570" s="502" t="str">
        <f t="shared" si="66"/>
        <v/>
      </c>
      <c r="X570" s="502"/>
      <c r="Y570" s="502" t="str">
        <f t="shared" si="67"/>
        <v/>
      </c>
    </row>
    <row r="571" spans="7:25" ht="13.5" customHeight="1">
      <c r="G571" s="346" t="str">
        <f t="shared" si="61"/>
        <v/>
      </c>
      <c r="H571" s="347" t="str">
        <f t="shared" si="62"/>
        <v/>
      </c>
      <c r="T571" s="502" t="str">
        <f t="shared" si="63"/>
        <v/>
      </c>
      <c r="U571" s="502" t="str">
        <f t="shared" si="64"/>
        <v/>
      </c>
      <c r="V571" s="502" t="str">
        <f t="shared" si="65"/>
        <v/>
      </c>
      <c r="W571" s="502" t="str">
        <f t="shared" si="66"/>
        <v/>
      </c>
      <c r="X571" s="502"/>
      <c r="Y571" s="502" t="str">
        <f t="shared" si="67"/>
        <v/>
      </c>
    </row>
    <row r="572" spans="7:25">
      <c r="G572" s="346" t="str">
        <f t="shared" si="61"/>
        <v/>
      </c>
      <c r="H572" s="347" t="str">
        <f t="shared" si="62"/>
        <v/>
      </c>
      <c r="T572" s="502" t="str">
        <f t="shared" si="63"/>
        <v/>
      </c>
      <c r="U572" s="502" t="str">
        <f t="shared" si="64"/>
        <v/>
      </c>
      <c r="V572" s="502" t="str">
        <f t="shared" si="65"/>
        <v/>
      </c>
      <c r="W572" s="502" t="str">
        <f t="shared" si="66"/>
        <v/>
      </c>
      <c r="X572" s="502"/>
      <c r="Y572" s="502" t="str">
        <f t="shared" si="67"/>
        <v/>
      </c>
    </row>
    <row r="573" spans="7:25" ht="13.5" customHeight="1">
      <c r="G573" s="346" t="str">
        <f t="shared" si="61"/>
        <v/>
      </c>
      <c r="H573" s="347" t="str">
        <f t="shared" si="62"/>
        <v/>
      </c>
      <c r="T573" s="502" t="str">
        <f t="shared" si="63"/>
        <v/>
      </c>
      <c r="U573" s="502" t="str">
        <f t="shared" si="64"/>
        <v/>
      </c>
      <c r="V573" s="502" t="str">
        <f t="shared" si="65"/>
        <v/>
      </c>
      <c r="W573" s="502" t="str">
        <f t="shared" si="66"/>
        <v/>
      </c>
      <c r="X573" s="502"/>
      <c r="Y573" s="502" t="str">
        <f t="shared" si="67"/>
        <v/>
      </c>
    </row>
    <row r="574" spans="7:25">
      <c r="G574" s="346" t="str">
        <f t="shared" si="61"/>
        <v/>
      </c>
      <c r="H574" s="347" t="str">
        <f t="shared" si="62"/>
        <v/>
      </c>
      <c r="T574" s="502" t="str">
        <f t="shared" si="63"/>
        <v/>
      </c>
      <c r="U574" s="502" t="str">
        <f t="shared" si="64"/>
        <v/>
      </c>
      <c r="V574" s="502" t="str">
        <f t="shared" si="65"/>
        <v/>
      </c>
      <c r="W574" s="502" t="str">
        <f t="shared" si="66"/>
        <v/>
      </c>
      <c r="X574" s="502"/>
      <c r="Y574" s="502" t="str">
        <f t="shared" si="67"/>
        <v/>
      </c>
    </row>
    <row r="575" spans="7:25" ht="13.5" customHeight="1">
      <c r="G575" s="346" t="str">
        <f t="shared" si="61"/>
        <v/>
      </c>
      <c r="H575" s="347" t="str">
        <f t="shared" si="62"/>
        <v/>
      </c>
      <c r="T575" s="502" t="str">
        <f t="shared" si="63"/>
        <v/>
      </c>
      <c r="U575" s="502" t="str">
        <f t="shared" si="64"/>
        <v/>
      </c>
      <c r="V575" s="502" t="str">
        <f t="shared" si="65"/>
        <v/>
      </c>
      <c r="W575" s="502" t="str">
        <f t="shared" si="66"/>
        <v/>
      </c>
      <c r="X575" s="502"/>
      <c r="Y575" s="502" t="str">
        <f t="shared" si="67"/>
        <v/>
      </c>
    </row>
    <row r="576" spans="7:25">
      <c r="G576" s="346" t="str">
        <f t="shared" si="61"/>
        <v/>
      </c>
      <c r="H576" s="347" t="str">
        <f t="shared" si="62"/>
        <v/>
      </c>
      <c r="T576" s="502" t="str">
        <f t="shared" si="63"/>
        <v/>
      </c>
      <c r="U576" s="502" t="str">
        <f t="shared" si="64"/>
        <v/>
      </c>
      <c r="V576" s="502" t="str">
        <f t="shared" si="65"/>
        <v/>
      </c>
      <c r="W576" s="502" t="str">
        <f t="shared" si="66"/>
        <v/>
      </c>
      <c r="X576" s="502"/>
      <c r="Y576" s="502" t="str">
        <f t="shared" si="67"/>
        <v/>
      </c>
    </row>
    <row r="577" spans="7:25" ht="13.5" customHeight="1">
      <c r="G577" s="346" t="str">
        <f t="shared" si="61"/>
        <v/>
      </c>
      <c r="H577" s="347" t="str">
        <f t="shared" si="62"/>
        <v/>
      </c>
      <c r="T577" s="502" t="str">
        <f t="shared" si="63"/>
        <v/>
      </c>
      <c r="U577" s="502" t="str">
        <f t="shared" si="64"/>
        <v/>
      </c>
      <c r="V577" s="502" t="str">
        <f t="shared" si="65"/>
        <v/>
      </c>
      <c r="W577" s="502" t="str">
        <f t="shared" si="66"/>
        <v/>
      </c>
      <c r="X577" s="502"/>
      <c r="Y577" s="502" t="str">
        <f t="shared" si="67"/>
        <v/>
      </c>
    </row>
    <row r="578" spans="7:25">
      <c r="G578" s="346" t="str">
        <f t="shared" si="61"/>
        <v/>
      </c>
      <c r="H578" s="347" t="str">
        <f t="shared" si="62"/>
        <v/>
      </c>
      <c r="T578" s="502" t="str">
        <f t="shared" si="63"/>
        <v/>
      </c>
      <c r="U578" s="502" t="str">
        <f t="shared" si="64"/>
        <v/>
      </c>
      <c r="V578" s="502" t="str">
        <f t="shared" si="65"/>
        <v/>
      </c>
      <c r="W578" s="502" t="str">
        <f t="shared" si="66"/>
        <v/>
      </c>
      <c r="X578" s="502"/>
      <c r="Y578" s="502" t="str">
        <f t="shared" si="67"/>
        <v/>
      </c>
    </row>
    <row r="579" spans="7:25" ht="13.5" customHeight="1">
      <c r="G579" s="346" t="str">
        <f t="shared" ref="G579:G642" si="68">IF(D579="","",A579&amp;" "&amp;"     =    "&amp;" "&amp;B579&amp;"  Vs  "&amp;C579)</f>
        <v/>
      </c>
      <c r="H579" s="347" t="str">
        <f t="shared" ref="H579:H642" si="69">IF(G579="","",D579)</f>
        <v/>
      </c>
      <c r="T579" s="502" t="str">
        <f t="shared" ref="T579:T642" si="70">IF(W579="","",AA579)</f>
        <v/>
      </c>
      <c r="U579" s="502" t="str">
        <f t="shared" ref="U579:U642" si="71">IF(W579="","",AC579)</f>
        <v/>
      </c>
      <c r="V579" s="502" t="str">
        <f t="shared" ref="V579:V642" si="72">IF(W579="","",AK579)</f>
        <v/>
      </c>
      <c r="W579" s="502" t="str">
        <f t="shared" ref="W579:W642" si="73">IFERROR(IF(Y579="","",MID(Y579,SEARCH("1x2/",Y579,1) + 4,LEN(Y579))),"")</f>
        <v/>
      </c>
      <c r="X579" s="502"/>
      <c r="Y579" s="502" t="str">
        <f t="shared" ref="Y579:Y642" si="74">HLink(AL579)</f>
        <v/>
      </c>
    </row>
    <row r="580" spans="7:25">
      <c r="G580" s="346" t="str">
        <f t="shared" si="68"/>
        <v/>
      </c>
      <c r="H580" s="347" t="str">
        <f t="shared" si="69"/>
        <v/>
      </c>
      <c r="T580" s="502" t="str">
        <f t="shared" si="70"/>
        <v/>
      </c>
      <c r="U580" s="502" t="str">
        <f t="shared" si="71"/>
        <v/>
      </c>
      <c r="V580" s="502" t="str">
        <f t="shared" si="72"/>
        <v/>
      </c>
      <c r="W580" s="502" t="str">
        <f t="shared" si="73"/>
        <v/>
      </c>
      <c r="X580" s="502"/>
      <c r="Y580" s="502" t="str">
        <f t="shared" si="74"/>
        <v/>
      </c>
    </row>
    <row r="581" spans="7:25" ht="13.5" customHeight="1">
      <c r="G581" s="346" t="str">
        <f t="shared" si="68"/>
        <v/>
      </c>
      <c r="H581" s="347" t="str">
        <f t="shared" si="69"/>
        <v/>
      </c>
      <c r="T581" s="502" t="str">
        <f t="shared" si="70"/>
        <v/>
      </c>
      <c r="U581" s="502" t="str">
        <f t="shared" si="71"/>
        <v/>
      </c>
      <c r="V581" s="502" t="str">
        <f t="shared" si="72"/>
        <v/>
      </c>
      <c r="W581" s="502" t="str">
        <f t="shared" si="73"/>
        <v/>
      </c>
      <c r="X581" s="502"/>
      <c r="Y581" s="502" t="str">
        <f t="shared" si="74"/>
        <v/>
      </c>
    </row>
    <row r="582" spans="7:25">
      <c r="G582" s="346" t="str">
        <f t="shared" si="68"/>
        <v/>
      </c>
      <c r="H582" s="347" t="str">
        <f t="shared" si="69"/>
        <v/>
      </c>
      <c r="T582" s="502" t="str">
        <f t="shared" si="70"/>
        <v/>
      </c>
      <c r="U582" s="502" t="str">
        <f t="shared" si="71"/>
        <v/>
      </c>
      <c r="V582" s="502" t="str">
        <f t="shared" si="72"/>
        <v/>
      </c>
      <c r="W582" s="502" t="str">
        <f t="shared" si="73"/>
        <v/>
      </c>
      <c r="X582" s="502"/>
      <c r="Y582" s="502" t="str">
        <f t="shared" si="74"/>
        <v/>
      </c>
    </row>
    <row r="583" spans="7:25" ht="13.5" customHeight="1">
      <c r="G583" s="346" t="str">
        <f t="shared" si="68"/>
        <v/>
      </c>
      <c r="H583" s="347" t="str">
        <f t="shared" si="69"/>
        <v/>
      </c>
      <c r="T583" s="502" t="str">
        <f t="shared" si="70"/>
        <v/>
      </c>
      <c r="U583" s="502" t="str">
        <f t="shared" si="71"/>
        <v/>
      </c>
      <c r="V583" s="502" t="str">
        <f t="shared" si="72"/>
        <v/>
      </c>
      <c r="W583" s="502" t="str">
        <f t="shared" si="73"/>
        <v/>
      </c>
      <c r="X583" s="502"/>
      <c r="Y583" s="502" t="str">
        <f t="shared" si="74"/>
        <v/>
      </c>
    </row>
    <row r="584" spans="7:25">
      <c r="G584" s="346" t="str">
        <f t="shared" si="68"/>
        <v/>
      </c>
      <c r="H584" s="347" t="str">
        <f t="shared" si="69"/>
        <v/>
      </c>
      <c r="T584" s="502" t="str">
        <f t="shared" si="70"/>
        <v/>
      </c>
      <c r="U584" s="502" t="str">
        <f t="shared" si="71"/>
        <v/>
      </c>
      <c r="V584" s="502" t="str">
        <f t="shared" si="72"/>
        <v/>
      </c>
      <c r="W584" s="502" t="str">
        <f t="shared" si="73"/>
        <v/>
      </c>
      <c r="X584" s="502"/>
      <c r="Y584" s="502" t="str">
        <f t="shared" si="74"/>
        <v/>
      </c>
    </row>
    <row r="585" spans="7:25" ht="13.5" customHeight="1">
      <c r="G585" s="346" t="str">
        <f t="shared" si="68"/>
        <v/>
      </c>
      <c r="H585" s="347" t="str">
        <f t="shared" si="69"/>
        <v/>
      </c>
      <c r="T585" s="502" t="str">
        <f t="shared" si="70"/>
        <v/>
      </c>
      <c r="U585" s="502" t="str">
        <f t="shared" si="71"/>
        <v/>
      </c>
      <c r="V585" s="502" t="str">
        <f t="shared" si="72"/>
        <v/>
      </c>
      <c r="W585" s="502" t="str">
        <f t="shared" si="73"/>
        <v/>
      </c>
      <c r="X585" s="502"/>
      <c r="Y585" s="502" t="str">
        <f t="shared" si="74"/>
        <v/>
      </c>
    </row>
    <row r="586" spans="7:25">
      <c r="G586" s="346" t="str">
        <f t="shared" si="68"/>
        <v/>
      </c>
      <c r="H586" s="347" t="str">
        <f t="shared" si="69"/>
        <v/>
      </c>
      <c r="T586" s="502" t="str">
        <f t="shared" si="70"/>
        <v/>
      </c>
      <c r="U586" s="502" t="str">
        <f t="shared" si="71"/>
        <v/>
      </c>
      <c r="V586" s="502" t="str">
        <f t="shared" si="72"/>
        <v/>
      </c>
      <c r="W586" s="502" t="str">
        <f t="shared" si="73"/>
        <v/>
      </c>
      <c r="X586" s="502"/>
      <c r="Y586" s="502" t="str">
        <f t="shared" si="74"/>
        <v/>
      </c>
    </row>
    <row r="587" spans="7:25" ht="13.5" customHeight="1">
      <c r="G587" s="346" t="str">
        <f t="shared" si="68"/>
        <v/>
      </c>
      <c r="H587" s="347" t="str">
        <f t="shared" si="69"/>
        <v/>
      </c>
      <c r="T587" s="502" t="str">
        <f t="shared" si="70"/>
        <v/>
      </c>
      <c r="U587" s="502" t="str">
        <f t="shared" si="71"/>
        <v/>
      </c>
      <c r="V587" s="502" t="str">
        <f t="shared" si="72"/>
        <v/>
      </c>
      <c r="W587" s="502" t="str">
        <f t="shared" si="73"/>
        <v/>
      </c>
      <c r="X587" s="502"/>
      <c r="Y587" s="502" t="str">
        <f t="shared" si="74"/>
        <v/>
      </c>
    </row>
    <row r="588" spans="7:25">
      <c r="G588" s="346" t="str">
        <f t="shared" si="68"/>
        <v/>
      </c>
      <c r="H588" s="347" t="str">
        <f t="shared" si="69"/>
        <v/>
      </c>
      <c r="T588" s="502" t="str">
        <f t="shared" si="70"/>
        <v/>
      </c>
      <c r="U588" s="502" t="str">
        <f t="shared" si="71"/>
        <v/>
      </c>
      <c r="V588" s="502" t="str">
        <f t="shared" si="72"/>
        <v/>
      </c>
      <c r="W588" s="502" t="str">
        <f t="shared" si="73"/>
        <v/>
      </c>
      <c r="X588" s="502"/>
      <c r="Y588" s="502" t="str">
        <f t="shared" si="74"/>
        <v/>
      </c>
    </row>
    <row r="589" spans="7:25" ht="13.5" customHeight="1">
      <c r="G589" s="346" t="str">
        <f t="shared" si="68"/>
        <v/>
      </c>
      <c r="H589" s="347" t="str">
        <f t="shared" si="69"/>
        <v/>
      </c>
      <c r="T589" s="502" t="str">
        <f t="shared" si="70"/>
        <v/>
      </c>
      <c r="U589" s="502" t="str">
        <f t="shared" si="71"/>
        <v/>
      </c>
      <c r="V589" s="502" t="str">
        <f t="shared" si="72"/>
        <v/>
      </c>
      <c r="W589" s="502" t="str">
        <f t="shared" si="73"/>
        <v/>
      </c>
      <c r="X589" s="502"/>
      <c r="Y589" s="502" t="str">
        <f t="shared" si="74"/>
        <v/>
      </c>
    </row>
    <row r="590" spans="7:25">
      <c r="G590" s="346" t="str">
        <f t="shared" si="68"/>
        <v/>
      </c>
      <c r="H590" s="347" t="str">
        <f t="shared" si="69"/>
        <v/>
      </c>
      <c r="T590" s="502" t="str">
        <f t="shared" si="70"/>
        <v/>
      </c>
      <c r="U590" s="502" t="str">
        <f t="shared" si="71"/>
        <v/>
      </c>
      <c r="V590" s="502" t="str">
        <f t="shared" si="72"/>
        <v/>
      </c>
      <c r="W590" s="502" t="str">
        <f t="shared" si="73"/>
        <v/>
      </c>
      <c r="X590" s="502"/>
      <c r="Y590" s="502" t="str">
        <f t="shared" si="74"/>
        <v/>
      </c>
    </row>
    <row r="591" spans="7:25" ht="13.5" customHeight="1">
      <c r="G591" s="346" t="str">
        <f t="shared" si="68"/>
        <v/>
      </c>
      <c r="H591" s="347" t="str">
        <f t="shared" si="69"/>
        <v/>
      </c>
      <c r="T591" s="502" t="str">
        <f t="shared" si="70"/>
        <v/>
      </c>
      <c r="U591" s="502" t="str">
        <f t="shared" si="71"/>
        <v/>
      </c>
      <c r="V591" s="502" t="str">
        <f t="shared" si="72"/>
        <v/>
      </c>
      <c r="W591" s="502" t="str">
        <f t="shared" si="73"/>
        <v/>
      </c>
      <c r="X591" s="502"/>
      <c r="Y591" s="502" t="str">
        <f t="shared" si="74"/>
        <v/>
      </c>
    </row>
    <row r="592" spans="7:25">
      <c r="G592" s="346" t="str">
        <f t="shared" si="68"/>
        <v/>
      </c>
      <c r="H592" s="347" t="str">
        <f t="shared" si="69"/>
        <v/>
      </c>
      <c r="T592" s="502" t="str">
        <f t="shared" si="70"/>
        <v/>
      </c>
      <c r="U592" s="502" t="str">
        <f t="shared" si="71"/>
        <v/>
      </c>
      <c r="V592" s="502" t="str">
        <f t="shared" si="72"/>
        <v/>
      </c>
      <c r="W592" s="502" t="str">
        <f t="shared" si="73"/>
        <v/>
      </c>
      <c r="X592" s="502"/>
      <c r="Y592" s="502" t="str">
        <f t="shared" si="74"/>
        <v/>
      </c>
    </row>
    <row r="593" spans="7:25" ht="13.5" customHeight="1">
      <c r="G593" s="346" t="str">
        <f t="shared" si="68"/>
        <v/>
      </c>
      <c r="H593" s="347" t="str">
        <f t="shared" si="69"/>
        <v/>
      </c>
      <c r="T593" s="502" t="str">
        <f t="shared" si="70"/>
        <v/>
      </c>
      <c r="U593" s="502" t="str">
        <f t="shared" si="71"/>
        <v/>
      </c>
      <c r="V593" s="502" t="str">
        <f t="shared" si="72"/>
        <v/>
      </c>
      <c r="W593" s="502" t="str">
        <f t="shared" si="73"/>
        <v/>
      </c>
      <c r="X593" s="502"/>
      <c r="Y593" s="502" t="str">
        <f t="shared" si="74"/>
        <v/>
      </c>
    </row>
    <row r="594" spans="7:25">
      <c r="G594" s="346" t="str">
        <f t="shared" si="68"/>
        <v/>
      </c>
      <c r="H594" s="347" t="str">
        <f t="shared" si="69"/>
        <v/>
      </c>
      <c r="T594" s="502" t="str">
        <f t="shared" si="70"/>
        <v/>
      </c>
      <c r="U594" s="502" t="str">
        <f t="shared" si="71"/>
        <v/>
      </c>
      <c r="V594" s="502" t="str">
        <f t="shared" si="72"/>
        <v/>
      </c>
      <c r="W594" s="502" t="str">
        <f t="shared" si="73"/>
        <v/>
      </c>
      <c r="X594" s="502"/>
      <c r="Y594" s="502" t="str">
        <f t="shared" si="74"/>
        <v/>
      </c>
    </row>
    <row r="595" spans="7:25" ht="13.5" customHeight="1">
      <c r="G595" s="346" t="str">
        <f t="shared" si="68"/>
        <v/>
      </c>
      <c r="H595" s="347" t="str">
        <f t="shared" si="69"/>
        <v/>
      </c>
      <c r="T595" s="502" t="str">
        <f t="shared" si="70"/>
        <v/>
      </c>
      <c r="U595" s="502" t="str">
        <f t="shared" si="71"/>
        <v/>
      </c>
      <c r="V595" s="502" t="str">
        <f t="shared" si="72"/>
        <v/>
      </c>
      <c r="W595" s="502" t="str">
        <f t="shared" si="73"/>
        <v/>
      </c>
      <c r="X595" s="502"/>
      <c r="Y595" s="502" t="str">
        <f t="shared" si="74"/>
        <v/>
      </c>
    </row>
    <row r="596" spans="7:25">
      <c r="G596" s="346" t="str">
        <f t="shared" si="68"/>
        <v/>
      </c>
      <c r="H596" s="347" t="str">
        <f t="shared" si="69"/>
        <v/>
      </c>
      <c r="T596" s="502" t="str">
        <f t="shared" si="70"/>
        <v/>
      </c>
      <c r="U596" s="502" t="str">
        <f t="shared" si="71"/>
        <v/>
      </c>
      <c r="V596" s="502" t="str">
        <f t="shared" si="72"/>
        <v/>
      </c>
      <c r="W596" s="502" t="str">
        <f t="shared" si="73"/>
        <v/>
      </c>
      <c r="X596" s="502"/>
      <c r="Y596" s="502" t="str">
        <f t="shared" si="74"/>
        <v/>
      </c>
    </row>
    <row r="597" spans="7:25" ht="13.5" customHeight="1">
      <c r="G597" s="346" t="str">
        <f t="shared" si="68"/>
        <v/>
      </c>
      <c r="H597" s="347" t="str">
        <f t="shared" si="69"/>
        <v/>
      </c>
      <c r="T597" s="502" t="str">
        <f t="shared" si="70"/>
        <v/>
      </c>
      <c r="U597" s="502" t="str">
        <f t="shared" si="71"/>
        <v/>
      </c>
      <c r="V597" s="502" t="str">
        <f t="shared" si="72"/>
        <v/>
      </c>
      <c r="W597" s="502" t="str">
        <f t="shared" si="73"/>
        <v/>
      </c>
      <c r="X597" s="502"/>
      <c r="Y597" s="502" t="str">
        <f t="shared" si="74"/>
        <v/>
      </c>
    </row>
    <row r="598" spans="7:25">
      <c r="G598" s="346" t="str">
        <f t="shared" si="68"/>
        <v/>
      </c>
      <c r="H598" s="347" t="str">
        <f t="shared" si="69"/>
        <v/>
      </c>
      <c r="T598" s="502" t="str">
        <f t="shared" si="70"/>
        <v/>
      </c>
      <c r="U598" s="502" t="str">
        <f t="shared" si="71"/>
        <v/>
      </c>
      <c r="V598" s="502" t="str">
        <f t="shared" si="72"/>
        <v/>
      </c>
      <c r="W598" s="502" t="str">
        <f t="shared" si="73"/>
        <v/>
      </c>
      <c r="X598" s="502"/>
      <c r="Y598" s="502" t="str">
        <f t="shared" si="74"/>
        <v/>
      </c>
    </row>
    <row r="599" spans="7:25" ht="13.5" customHeight="1">
      <c r="G599" s="346" t="str">
        <f t="shared" si="68"/>
        <v/>
      </c>
      <c r="H599" s="347" t="str">
        <f t="shared" si="69"/>
        <v/>
      </c>
      <c r="T599" s="502" t="str">
        <f t="shared" si="70"/>
        <v/>
      </c>
      <c r="U599" s="502" t="str">
        <f t="shared" si="71"/>
        <v/>
      </c>
      <c r="V599" s="502" t="str">
        <f t="shared" si="72"/>
        <v/>
      </c>
      <c r="W599" s="502" t="str">
        <f t="shared" si="73"/>
        <v/>
      </c>
      <c r="X599" s="502"/>
      <c r="Y599" s="502" t="str">
        <f t="shared" si="74"/>
        <v/>
      </c>
    </row>
    <row r="600" spans="7:25">
      <c r="G600" s="346" t="str">
        <f t="shared" si="68"/>
        <v/>
      </c>
      <c r="H600" s="347" t="str">
        <f t="shared" si="69"/>
        <v/>
      </c>
      <c r="T600" s="502" t="str">
        <f t="shared" si="70"/>
        <v/>
      </c>
      <c r="U600" s="502" t="str">
        <f t="shared" si="71"/>
        <v/>
      </c>
      <c r="V600" s="502" t="str">
        <f t="shared" si="72"/>
        <v/>
      </c>
      <c r="W600" s="502" t="str">
        <f t="shared" si="73"/>
        <v/>
      </c>
      <c r="X600" s="502"/>
      <c r="Y600" s="502" t="str">
        <f t="shared" si="74"/>
        <v/>
      </c>
    </row>
    <row r="601" spans="7:25" ht="13.5" customHeight="1">
      <c r="G601" s="346" t="str">
        <f t="shared" si="68"/>
        <v/>
      </c>
      <c r="H601" s="347" t="str">
        <f t="shared" si="69"/>
        <v/>
      </c>
      <c r="T601" s="502" t="str">
        <f t="shared" si="70"/>
        <v/>
      </c>
      <c r="U601" s="502" t="str">
        <f t="shared" si="71"/>
        <v/>
      </c>
      <c r="V601" s="502" t="str">
        <f t="shared" si="72"/>
        <v/>
      </c>
      <c r="W601" s="502" t="str">
        <f t="shared" si="73"/>
        <v/>
      </c>
      <c r="X601" s="502"/>
      <c r="Y601" s="502" t="str">
        <f t="shared" si="74"/>
        <v/>
      </c>
    </row>
    <row r="602" spans="7:25">
      <c r="G602" s="346" t="str">
        <f t="shared" si="68"/>
        <v/>
      </c>
      <c r="H602" s="347" t="str">
        <f t="shared" si="69"/>
        <v/>
      </c>
      <c r="T602" s="502" t="str">
        <f t="shared" si="70"/>
        <v/>
      </c>
      <c r="U602" s="502" t="str">
        <f t="shared" si="71"/>
        <v/>
      </c>
      <c r="V602" s="502" t="str">
        <f t="shared" si="72"/>
        <v/>
      </c>
      <c r="W602" s="502" t="str">
        <f t="shared" si="73"/>
        <v/>
      </c>
      <c r="X602" s="502"/>
      <c r="Y602" s="502" t="str">
        <f t="shared" si="74"/>
        <v/>
      </c>
    </row>
    <row r="603" spans="7:25" ht="13.5" customHeight="1">
      <c r="G603" s="346" t="str">
        <f t="shared" si="68"/>
        <v/>
      </c>
      <c r="H603" s="347" t="str">
        <f t="shared" si="69"/>
        <v/>
      </c>
      <c r="T603" s="502" t="str">
        <f t="shared" si="70"/>
        <v/>
      </c>
      <c r="U603" s="502" t="str">
        <f t="shared" si="71"/>
        <v/>
      </c>
      <c r="V603" s="502" t="str">
        <f t="shared" si="72"/>
        <v/>
      </c>
      <c r="W603" s="502" t="str">
        <f t="shared" si="73"/>
        <v/>
      </c>
      <c r="X603" s="502"/>
      <c r="Y603" s="502" t="str">
        <f t="shared" si="74"/>
        <v/>
      </c>
    </row>
    <row r="604" spans="7:25">
      <c r="G604" s="346" t="str">
        <f t="shared" si="68"/>
        <v/>
      </c>
      <c r="H604" s="347" t="str">
        <f t="shared" si="69"/>
        <v/>
      </c>
      <c r="T604" s="502" t="str">
        <f t="shared" si="70"/>
        <v/>
      </c>
      <c r="U604" s="502" t="str">
        <f t="shared" si="71"/>
        <v/>
      </c>
      <c r="V604" s="502" t="str">
        <f t="shared" si="72"/>
        <v/>
      </c>
      <c r="W604" s="502" t="str">
        <f t="shared" si="73"/>
        <v/>
      </c>
      <c r="X604" s="502"/>
      <c r="Y604" s="502" t="str">
        <f t="shared" si="74"/>
        <v/>
      </c>
    </row>
    <row r="605" spans="7:25" ht="13.5" customHeight="1">
      <c r="G605" s="346" t="str">
        <f t="shared" si="68"/>
        <v/>
      </c>
      <c r="H605" s="347" t="str">
        <f t="shared" si="69"/>
        <v/>
      </c>
      <c r="T605" s="502" t="str">
        <f t="shared" si="70"/>
        <v/>
      </c>
      <c r="U605" s="502" t="str">
        <f t="shared" si="71"/>
        <v/>
      </c>
      <c r="V605" s="502" t="str">
        <f t="shared" si="72"/>
        <v/>
      </c>
      <c r="W605" s="502" t="str">
        <f t="shared" si="73"/>
        <v/>
      </c>
      <c r="X605" s="502"/>
      <c r="Y605" s="502" t="str">
        <f t="shared" si="74"/>
        <v/>
      </c>
    </row>
    <row r="606" spans="7:25" ht="13.5" customHeight="1">
      <c r="G606" s="346" t="str">
        <f t="shared" si="68"/>
        <v/>
      </c>
      <c r="H606" s="347" t="str">
        <f t="shared" si="69"/>
        <v/>
      </c>
      <c r="T606" s="502" t="str">
        <f t="shared" si="70"/>
        <v/>
      </c>
      <c r="U606" s="502" t="str">
        <f t="shared" si="71"/>
        <v/>
      </c>
      <c r="V606" s="502" t="str">
        <f t="shared" si="72"/>
        <v/>
      </c>
      <c r="W606" s="502" t="str">
        <f t="shared" si="73"/>
        <v/>
      </c>
      <c r="X606" s="502"/>
      <c r="Y606" s="502" t="str">
        <f t="shared" si="74"/>
        <v/>
      </c>
    </row>
    <row r="607" spans="7:25" ht="13.5" customHeight="1">
      <c r="G607" s="346" t="str">
        <f t="shared" si="68"/>
        <v/>
      </c>
      <c r="H607" s="347" t="str">
        <f t="shared" si="69"/>
        <v/>
      </c>
      <c r="T607" s="502" t="str">
        <f t="shared" si="70"/>
        <v/>
      </c>
      <c r="U607" s="502" t="str">
        <f t="shared" si="71"/>
        <v/>
      </c>
      <c r="V607" s="502" t="str">
        <f t="shared" si="72"/>
        <v/>
      </c>
      <c r="W607" s="502" t="str">
        <f t="shared" si="73"/>
        <v/>
      </c>
      <c r="X607" s="502"/>
      <c r="Y607" s="502" t="str">
        <f t="shared" si="74"/>
        <v/>
      </c>
    </row>
    <row r="608" spans="7:25">
      <c r="G608" s="346" t="str">
        <f t="shared" si="68"/>
        <v/>
      </c>
      <c r="H608" s="347" t="str">
        <f t="shared" si="69"/>
        <v/>
      </c>
      <c r="T608" s="502" t="str">
        <f t="shared" si="70"/>
        <v/>
      </c>
      <c r="U608" s="502" t="str">
        <f t="shared" si="71"/>
        <v/>
      </c>
      <c r="V608" s="502" t="str">
        <f t="shared" si="72"/>
        <v/>
      </c>
      <c r="W608" s="502" t="str">
        <f t="shared" si="73"/>
        <v/>
      </c>
      <c r="X608" s="502"/>
      <c r="Y608" s="502" t="str">
        <f t="shared" si="74"/>
        <v/>
      </c>
    </row>
    <row r="609" spans="7:25" ht="13.5" customHeight="1">
      <c r="G609" s="346" t="str">
        <f t="shared" si="68"/>
        <v/>
      </c>
      <c r="H609" s="347" t="str">
        <f t="shared" si="69"/>
        <v/>
      </c>
      <c r="T609" s="502" t="str">
        <f t="shared" si="70"/>
        <v/>
      </c>
      <c r="U609" s="502" t="str">
        <f t="shared" si="71"/>
        <v/>
      </c>
      <c r="V609" s="502" t="str">
        <f t="shared" si="72"/>
        <v/>
      </c>
      <c r="W609" s="502" t="str">
        <f t="shared" si="73"/>
        <v/>
      </c>
      <c r="X609" s="502"/>
      <c r="Y609" s="502" t="str">
        <f t="shared" si="74"/>
        <v/>
      </c>
    </row>
    <row r="610" spans="7:25" ht="13.5" customHeight="1">
      <c r="G610" s="346" t="str">
        <f t="shared" si="68"/>
        <v/>
      </c>
      <c r="H610" s="347" t="str">
        <f t="shared" si="69"/>
        <v/>
      </c>
      <c r="T610" s="502" t="str">
        <f t="shared" si="70"/>
        <v/>
      </c>
      <c r="U610" s="502" t="str">
        <f t="shared" si="71"/>
        <v/>
      </c>
      <c r="V610" s="502" t="str">
        <f t="shared" si="72"/>
        <v/>
      </c>
      <c r="W610" s="502" t="str">
        <f t="shared" si="73"/>
        <v/>
      </c>
      <c r="X610" s="502"/>
      <c r="Y610" s="502" t="str">
        <f t="shared" si="74"/>
        <v/>
      </c>
    </row>
    <row r="611" spans="7:25" ht="13.5" customHeight="1">
      <c r="G611" s="346" t="str">
        <f t="shared" si="68"/>
        <v/>
      </c>
      <c r="H611" s="347" t="str">
        <f t="shared" si="69"/>
        <v/>
      </c>
      <c r="T611" s="502" t="str">
        <f t="shared" si="70"/>
        <v/>
      </c>
      <c r="U611" s="502" t="str">
        <f t="shared" si="71"/>
        <v/>
      </c>
      <c r="V611" s="502" t="str">
        <f t="shared" si="72"/>
        <v/>
      </c>
      <c r="W611" s="502" t="str">
        <f t="shared" si="73"/>
        <v/>
      </c>
      <c r="X611" s="502"/>
      <c r="Y611" s="502" t="str">
        <f t="shared" si="74"/>
        <v/>
      </c>
    </row>
    <row r="612" spans="7:25">
      <c r="G612" s="346" t="str">
        <f t="shared" si="68"/>
        <v/>
      </c>
      <c r="H612" s="347" t="str">
        <f t="shared" si="69"/>
        <v/>
      </c>
      <c r="T612" s="502" t="str">
        <f t="shared" si="70"/>
        <v/>
      </c>
      <c r="U612" s="502" t="str">
        <f t="shared" si="71"/>
        <v/>
      </c>
      <c r="V612" s="502" t="str">
        <f t="shared" si="72"/>
        <v/>
      </c>
      <c r="W612" s="502" t="str">
        <f t="shared" si="73"/>
        <v/>
      </c>
      <c r="X612" s="502"/>
      <c r="Y612" s="502" t="str">
        <f t="shared" si="74"/>
        <v/>
      </c>
    </row>
    <row r="613" spans="7:25" ht="13.5" customHeight="1">
      <c r="G613" s="346" t="str">
        <f t="shared" si="68"/>
        <v/>
      </c>
      <c r="H613" s="347" t="str">
        <f t="shared" si="69"/>
        <v/>
      </c>
      <c r="T613" s="502" t="str">
        <f t="shared" si="70"/>
        <v/>
      </c>
      <c r="U613" s="502" t="str">
        <f t="shared" si="71"/>
        <v/>
      </c>
      <c r="V613" s="502" t="str">
        <f t="shared" si="72"/>
        <v/>
      </c>
      <c r="W613" s="502" t="str">
        <f t="shared" si="73"/>
        <v/>
      </c>
      <c r="X613" s="502"/>
      <c r="Y613" s="502" t="str">
        <f t="shared" si="74"/>
        <v/>
      </c>
    </row>
    <row r="614" spans="7:25">
      <c r="G614" s="346" t="str">
        <f t="shared" si="68"/>
        <v/>
      </c>
      <c r="H614" s="347" t="str">
        <f t="shared" si="69"/>
        <v/>
      </c>
      <c r="T614" s="502" t="str">
        <f t="shared" si="70"/>
        <v/>
      </c>
      <c r="U614" s="502" t="str">
        <f t="shared" si="71"/>
        <v/>
      </c>
      <c r="V614" s="502" t="str">
        <f t="shared" si="72"/>
        <v/>
      </c>
      <c r="W614" s="502" t="str">
        <f t="shared" si="73"/>
        <v/>
      </c>
      <c r="X614" s="502"/>
      <c r="Y614" s="502" t="str">
        <f t="shared" si="74"/>
        <v/>
      </c>
    </row>
    <row r="615" spans="7:25" ht="13.5" customHeight="1">
      <c r="G615" s="346" t="str">
        <f t="shared" si="68"/>
        <v/>
      </c>
      <c r="H615" s="347" t="str">
        <f t="shared" si="69"/>
        <v/>
      </c>
      <c r="T615" s="502" t="str">
        <f t="shared" si="70"/>
        <v/>
      </c>
      <c r="U615" s="502" t="str">
        <f t="shared" si="71"/>
        <v/>
      </c>
      <c r="V615" s="502" t="str">
        <f t="shared" si="72"/>
        <v/>
      </c>
      <c r="W615" s="502" t="str">
        <f t="shared" si="73"/>
        <v/>
      </c>
      <c r="X615" s="502"/>
      <c r="Y615" s="502" t="str">
        <f t="shared" si="74"/>
        <v/>
      </c>
    </row>
    <row r="616" spans="7:25">
      <c r="G616" s="346" t="str">
        <f t="shared" si="68"/>
        <v/>
      </c>
      <c r="H616" s="347" t="str">
        <f t="shared" si="69"/>
        <v/>
      </c>
      <c r="T616" s="502" t="str">
        <f t="shared" si="70"/>
        <v/>
      </c>
      <c r="U616" s="502" t="str">
        <f t="shared" si="71"/>
        <v/>
      </c>
      <c r="V616" s="502" t="str">
        <f t="shared" si="72"/>
        <v/>
      </c>
      <c r="W616" s="502" t="str">
        <f t="shared" si="73"/>
        <v/>
      </c>
      <c r="X616" s="502"/>
      <c r="Y616" s="502" t="str">
        <f t="shared" si="74"/>
        <v/>
      </c>
    </row>
    <row r="617" spans="7:25" ht="13.5" customHeight="1">
      <c r="G617" s="346" t="str">
        <f t="shared" si="68"/>
        <v/>
      </c>
      <c r="H617" s="347" t="str">
        <f t="shared" si="69"/>
        <v/>
      </c>
      <c r="T617" s="502" t="str">
        <f t="shared" si="70"/>
        <v/>
      </c>
      <c r="U617" s="502" t="str">
        <f t="shared" si="71"/>
        <v/>
      </c>
      <c r="V617" s="502" t="str">
        <f t="shared" si="72"/>
        <v/>
      </c>
      <c r="W617" s="502" t="str">
        <f t="shared" si="73"/>
        <v/>
      </c>
      <c r="X617" s="502"/>
      <c r="Y617" s="502" t="str">
        <f t="shared" si="74"/>
        <v/>
      </c>
    </row>
    <row r="618" spans="7:25">
      <c r="G618" s="346" t="str">
        <f t="shared" si="68"/>
        <v/>
      </c>
      <c r="H618" s="347" t="str">
        <f t="shared" si="69"/>
        <v/>
      </c>
      <c r="T618" s="502" t="str">
        <f t="shared" si="70"/>
        <v/>
      </c>
      <c r="U618" s="502" t="str">
        <f t="shared" si="71"/>
        <v/>
      </c>
      <c r="V618" s="502" t="str">
        <f t="shared" si="72"/>
        <v/>
      </c>
      <c r="W618" s="502" t="str">
        <f t="shared" si="73"/>
        <v/>
      </c>
      <c r="X618" s="502"/>
      <c r="Y618" s="502" t="str">
        <f t="shared" si="74"/>
        <v/>
      </c>
    </row>
    <row r="619" spans="7:25" ht="13.5" customHeight="1">
      <c r="G619" s="346" t="str">
        <f t="shared" si="68"/>
        <v/>
      </c>
      <c r="H619" s="347" t="str">
        <f t="shared" si="69"/>
        <v/>
      </c>
      <c r="T619" s="502" t="str">
        <f t="shared" si="70"/>
        <v/>
      </c>
      <c r="U619" s="502" t="str">
        <f t="shared" si="71"/>
        <v/>
      </c>
      <c r="V619" s="502" t="str">
        <f t="shared" si="72"/>
        <v/>
      </c>
      <c r="W619" s="502" t="str">
        <f t="shared" si="73"/>
        <v/>
      </c>
      <c r="X619" s="502"/>
      <c r="Y619" s="502" t="str">
        <f t="shared" si="74"/>
        <v/>
      </c>
    </row>
    <row r="620" spans="7:25">
      <c r="G620" s="346" t="str">
        <f t="shared" si="68"/>
        <v/>
      </c>
      <c r="H620" s="347" t="str">
        <f t="shared" si="69"/>
        <v/>
      </c>
      <c r="T620" s="502" t="str">
        <f t="shared" si="70"/>
        <v/>
      </c>
      <c r="U620" s="502" t="str">
        <f t="shared" si="71"/>
        <v/>
      </c>
      <c r="V620" s="502" t="str">
        <f t="shared" si="72"/>
        <v/>
      </c>
      <c r="W620" s="502" t="str">
        <f t="shared" si="73"/>
        <v/>
      </c>
      <c r="X620" s="502"/>
      <c r="Y620" s="502" t="str">
        <f t="shared" si="74"/>
        <v/>
      </c>
    </row>
    <row r="621" spans="7:25" ht="13.5" customHeight="1">
      <c r="G621" s="346" t="str">
        <f t="shared" si="68"/>
        <v/>
      </c>
      <c r="H621" s="347" t="str">
        <f t="shared" si="69"/>
        <v/>
      </c>
      <c r="T621" s="502" t="str">
        <f t="shared" si="70"/>
        <v/>
      </c>
      <c r="U621" s="502" t="str">
        <f t="shared" si="71"/>
        <v/>
      </c>
      <c r="V621" s="502" t="str">
        <f t="shared" si="72"/>
        <v/>
      </c>
      <c r="W621" s="502" t="str">
        <f t="shared" si="73"/>
        <v/>
      </c>
      <c r="X621" s="502"/>
      <c r="Y621" s="502" t="str">
        <f t="shared" si="74"/>
        <v/>
      </c>
    </row>
    <row r="622" spans="7:25">
      <c r="G622" s="346" t="str">
        <f t="shared" si="68"/>
        <v/>
      </c>
      <c r="H622" s="347" t="str">
        <f t="shared" si="69"/>
        <v/>
      </c>
      <c r="T622" s="502" t="str">
        <f t="shared" si="70"/>
        <v/>
      </c>
      <c r="U622" s="502" t="str">
        <f t="shared" si="71"/>
        <v/>
      </c>
      <c r="V622" s="502" t="str">
        <f t="shared" si="72"/>
        <v/>
      </c>
      <c r="W622" s="502" t="str">
        <f t="shared" si="73"/>
        <v/>
      </c>
      <c r="X622" s="502"/>
      <c r="Y622" s="502" t="str">
        <f t="shared" si="74"/>
        <v/>
      </c>
    </row>
    <row r="623" spans="7:25" ht="13.5" customHeight="1">
      <c r="G623" s="346" t="str">
        <f t="shared" si="68"/>
        <v/>
      </c>
      <c r="H623" s="347" t="str">
        <f t="shared" si="69"/>
        <v/>
      </c>
      <c r="T623" s="502" t="str">
        <f t="shared" si="70"/>
        <v/>
      </c>
      <c r="U623" s="502" t="str">
        <f t="shared" si="71"/>
        <v/>
      </c>
      <c r="V623" s="502" t="str">
        <f t="shared" si="72"/>
        <v/>
      </c>
      <c r="W623" s="502" t="str">
        <f t="shared" si="73"/>
        <v/>
      </c>
      <c r="X623" s="502"/>
      <c r="Y623" s="502" t="str">
        <f t="shared" si="74"/>
        <v/>
      </c>
    </row>
    <row r="624" spans="7:25">
      <c r="G624" s="346" t="str">
        <f t="shared" si="68"/>
        <v/>
      </c>
      <c r="H624" s="347" t="str">
        <f t="shared" si="69"/>
        <v/>
      </c>
      <c r="T624" s="502" t="str">
        <f t="shared" si="70"/>
        <v/>
      </c>
      <c r="U624" s="502" t="str">
        <f t="shared" si="71"/>
        <v/>
      </c>
      <c r="V624" s="502" t="str">
        <f t="shared" si="72"/>
        <v/>
      </c>
      <c r="W624" s="502" t="str">
        <f t="shared" si="73"/>
        <v/>
      </c>
      <c r="X624" s="502"/>
      <c r="Y624" s="502" t="str">
        <f t="shared" si="74"/>
        <v/>
      </c>
    </row>
    <row r="625" spans="7:25" ht="13.5" customHeight="1">
      <c r="G625" s="346" t="str">
        <f t="shared" si="68"/>
        <v/>
      </c>
      <c r="H625" s="347" t="str">
        <f t="shared" si="69"/>
        <v/>
      </c>
      <c r="T625" s="502" t="str">
        <f t="shared" si="70"/>
        <v/>
      </c>
      <c r="U625" s="502" t="str">
        <f t="shared" si="71"/>
        <v/>
      </c>
      <c r="V625" s="502" t="str">
        <f t="shared" si="72"/>
        <v/>
      </c>
      <c r="W625" s="502" t="str">
        <f t="shared" si="73"/>
        <v/>
      </c>
      <c r="X625" s="502"/>
      <c r="Y625" s="502" t="str">
        <f t="shared" si="74"/>
        <v/>
      </c>
    </row>
    <row r="626" spans="7:25">
      <c r="G626" s="346" t="str">
        <f t="shared" si="68"/>
        <v/>
      </c>
      <c r="H626" s="347" t="str">
        <f t="shared" si="69"/>
        <v/>
      </c>
      <c r="T626" s="502" t="str">
        <f t="shared" si="70"/>
        <v/>
      </c>
      <c r="U626" s="502" t="str">
        <f t="shared" si="71"/>
        <v/>
      </c>
      <c r="V626" s="502" t="str">
        <f t="shared" si="72"/>
        <v/>
      </c>
      <c r="W626" s="502" t="str">
        <f t="shared" si="73"/>
        <v/>
      </c>
      <c r="X626" s="502"/>
      <c r="Y626" s="502" t="str">
        <f t="shared" si="74"/>
        <v/>
      </c>
    </row>
    <row r="627" spans="7:25" ht="13.5" customHeight="1">
      <c r="G627" s="346" t="str">
        <f t="shared" si="68"/>
        <v/>
      </c>
      <c r="H627" s="347" t="str">
        <f t="shared" si="69"/>
        <v/>
      </c>
      <c r="T627" s="502" t="str">
        <f t="shared" si="70"/>
        <v/>
      </c>
      <c r="U627" s="502" t="str">
        <f t="shared" si="71"/>
        <v/>
      </c>
      <c r="V627" s="502" t="str">
        <f t="shared" si="72"/>
        <v/>
      </c>
      <c r="W627" s="502" t="str">
        <f t="shared" si="73"/>
        <v/>
      </c>
      <c r="X627" s="502"/>
      <c r="Y627" s="502" t="str">
        <f t="shared" si="74"/>
        <v/>
      </c>
    </row>
    <row r="628" spans="7:25">
      <c r="G628" s="346" t="str">
        <f t="shared" si="68"/>
        <v/>
      </c>
      <c r="H628" s="347" t="str">
        <f t="shared" si="69"/>
        <v/>
      </c>
      <c r="T628" s="502" t="str">
        <f t="shared" si="70"/>
        <v/>
      </c>
      <c r="U628" s="502" t="str">
        <f t="shared" si="71"/>
        <v/>
      </c>
      <c r="V628" s="502" t="str">
        <f t="shared" si="72"/>
        <v/>
      </c>
      <c r="W628" s="502" t="str">
        <f t="shared" si="73"/>
        <v/>
      </c>
      <c r="X628" s="502"/>
      <c r="Y628" s="502" t="str">
        <f t="shared" si="74"/>
        <v/>
      </c>
    </row>
    <row r="629" spans="7:25" ht="13.5" customHeight="1">
      <c r="G629" s="346" t="str">
        <f t="shared" si="68"/>
        <v/>
      </c>
      <c r="H629" s="347" t="str">
        <f t="shared" si="69"/>
        <v/>
      </c>
      <c r="T629" s="502" t="str">
        <f t="shared" si="70"/>
        <v/>
      </c>
      <c r="U629" s="502" t="str">
        <f t="shared" si="71"/>
        <v/>
      </c>
      <c r="V629" s="502" t="str">
        <f t="shared" si="72"/>
        <v/>
      </c>
      <c r="W629" s="502" t="str">
        <f t="shared" si="73"/>
        <v/>
      </c>
      <c r="X629" s="502"/>
      <c r="Y629" s="502" t="str">
        <f t="shared" si="74"/>
        <v/>
      </c>
    </row>
    <row r="630" spans="7:25">
      <c r="G630" s="346" t="str">
        <f t="shared" si="68"/>
        <v/>
      </c>
      <c r="H630" s="347" t="str">
        <f t="shared" si="69"/>
        <v/>
      </c>
      <c r="T630" s="502" t="str">
        <f t="shared" si="70"/>
        <v/>
      </c>
      <c r="U630" s="502" t="str">
        <f t="shared" si="71"/>
        <v/>
      </c>
      <c r="V630" s="502" t="str">
        <f t="shared" si="72"/>
        <v/>
      </c>
      <c r="W630" s="502" t="str">
        <f t="shared" si="73"/>
        <v/>
      </c>
      <c r="X630" s="502"/>
      <c r="Y630" s="502" t="str">
        <f t="shared" si="74"/>
        <v/>
      </c>
    </row>
    <row r="631" spans="7:25" ht="13.5" customHeight="1">
      <c r="G631" s="346" t="str">
        <f t="shared" si="68"/>
        <v/>
      </c>
      <c r="H631" s="347" t="str">
        <f t="shared" si="69"/>
        <v/>
      </c>
      <c r="T631" s="502" t="str">
        <f t="shared" si="70"/>
        <v/>
      </c>
      <c r="U631" s="502" t="str">
        <f t="shared" si="71"/>
        <v/>
      </c>
      <c r="V631" s="502" t="str">
        <f t="shared" si="72"/>
        <v/>
      </c>
      <c r="W631" s="502" t="str">
        <f t="shared" si="73"/>
        <v/>
      </c>
      <c r="X631" s="502"/>
      <c r="Y631" s="502" t="str">
        <f t="shared" si="74"/>
        <v/>
      </c>
    </row>
    <row r="632" spans="7:25">
      <c r="G632" s="346" t="str">
        <f t="shared" si="68"/>
        <v/>
      </c>
      <c r="H632" s="347" t="str">
        <f t="shared" si="69"/>
        <v/>
      </c>
      <c r="T632" s="502" t="str">
        <f t="shared" si="70"/>
        <v/>
      </c>
      <c r="U632" s="502" t="str">
        <f t="shared" si="71"/>
        <v/>
      </c>
      <c r="V632" s="502" t="str">
        <f t="shared" si="72"/>
        <v/>
      </c>
      <c r="W632" s="502" t="str">
        <f t="shared" si="73"/>
        <v/>
      </c>
      <c r="X632" s="502"/>
      <c r="Y632" s="502" t="str">
        <f t="shared" si="74"/>
        <v/>
      </c>
    </row>
    <row r="633" spans="7:25" ht="13.5" customHeight="1">
      <c r="G633" s="346" t="str">
        <f t="shared" si="68"/>
        <v/>
      </c>
      <c r="H633" s="347" t="str">
        <f t="shared" si="69"/>
        <v/>
      </c>
      <c r="T633" s="502" t="str">
        <f t="shared" si="70"/>
        <v/>
      </c>
      <c r="U633" s="502" t="str">
        <f t="shared" si="71"/>
        <v/>
      </c>
      <c r="V633" s="502" t="str">
        <f t="shared" si="72"/>
        <v/>
      </c>
      <c r="W633" s="502" t="str">
        <f t="shared" si="73"/>
        <v/>
      </c>
      <c r="X633" s="502"/>
      <c r="Y633" s="502" t="str">
        <f t="shared" si="74"/>
        <v/>
      </c>
    </row>
    <row r="634" spans="7:25">
      <c r="G634" s="346" t="str">
        <f t="shared" si="68"/>
        <v/>
      </c>
      <c r="H634" s="347" t="str">
        <f t="shared" si="69"/>
        <v/>
      </c>
      <c r="T634" s="502" t="str">
        <f t="shared" si="70"/>
        <v/>
      </c>
      <c r="U634" s="502" t="str">
        <f t="shared" si="71"/>
        <v/>
      </c>
      <c r="V634" s="502" t="str">
        <f t="shared" si="72"/>
        <v/>
      </c>
      <c r="W634" s="502" t="str">
        <f t="shared" si="73"/>
        <v/>
      </c>
      <c r="X634" s="502"/>
      <c r="Y634" s="502" t="str">
        <f t="shared" si="74"/>
        <v/>
      </c>
    </row>
    <row r="635" spans="7:25" ht="13.5" customHeight="1">
      <c r="G635" s="346" t="str">
        <f t="shared" si="68"/>
        <v/>
      </c>
      <c r="H635" s="347" t="str">
        <f t="shared" si="69"/>
        <v/>
      </c>
      <c r="T635" s="502" t="str">
        <f t="shared" si="70"/>
        <v/>
      </c>
      <c r="U635" s="502" t="str">
        <f t="shared" si="71"/>
        <v/>
      </c>
      <c r="V635" s="502" t="str">
        <f t="shared" si="72"/>
        <v/>
      </c>
      <c r="W635" s="502" t="str">
        <f t="shared" si="73"/>
        <v/>
      </c>
      <c r="X635" s="502"/>
      <c r="Y635" s="502" t="str">
        <f t="shared" si="74"/>
        <v/>
      </c>
    </row>
    <row r="636" spans="7:25">
      <c r="G636" s="346" t="str">
        <f t="shared" si="68"/>
        <v/>
      </c>
      <c r="H636" s="347" t="str">
        <f t="shared" si="69"/>
        <v/>
      </c>
      <c r="T636" s="502" t="str">
        <f t="shared" si="70"/>
        <v/>
      </c>
      <c r="U636" s="502" t="str">
        <f t="shared" si="71"/>
        <v/>
      </c>
      <c r="V636" s="502" t="str">
        <f t="shared" si="72"/>
        <v/>
      </c>
      <c r="W636" s="502" t="str">
        <f t="shared" si="73"/>
        <v/>
      </c>
      <c r="X636" s="502"/>
      <c r="Y636" s="502" t="str">
        <f t="shared" si="74"/>
        <v/>
      </c>
    </row>
    <row r="637" spans="7:25" ht="13.5" customHeight="1">
      <c r="G637" s="346" t="str">
        <f t="shared" si="68"/>
        <v/>
      </c>
      <c r="H637" s="347" t="str">
        <f t="shared" si="69"/>
        <v/>
      </c>
      <c r="T637" s="502" t="str">
        <f t="shared" si="70"/>
        <v/>
      </c>
      <c r="U637" s="502" t="str">
        <f t="shared" si="71"/>
        <v/>
      </c>
      <c r="V637" s="502" t="str">
        <f t="shared" si="72"/>
        <v/>
      </c>
      <c r="W637" s="502" t="str">
        <f t="shared" si="73"/>
        <v/>
      </c>
      <c r="X637" s="502"/>
      <c r="Y637" s="502" t="str">
        <f t="shared" si="74"/>
        <v/>
      </c>
    </row>
    <row r="638" spans="7:25">
      <c r="G638" s="346" t="str">
        <f t="shared" si="68"/>
        <v/>
      </c>
      <c r="H638" s="347" t="str">
        <f t="shared" si="69"/>
        <v/>
      </c>
      <c r="T638" s="502" t="str">
        <f t="shared" si="70"/>
        <v/>
      </c>
      <c r="U638" s="502" t="str">
        <f t="shared" si="71"/>
        <v/>
      </c>
      <c r="V638" s="502" t="str">
        <f t="shared" si="72"/>
        <v/>
      </c>
      <c r="W638" s="502" t="str">
        <f t="shared" si="73"/>
        <v/>
      </c>
      <c r="X638" s="502"/>
      <c r="Y638" s="502" t="str">
        <f t="shared" si="74"/>
        <v/>
      </c>
    </row>
    <row r="639" spans="7:25" ht="13.5" customHeight="1">
      <c r="G639" s="346" t="str">
        <f t="shared" si="68"/>
        <v/>
      </c>
      <c r="H639" s="347" t="str">
        <f t="shared" si="69"/>
        <v/>
      </c>
      <c r="T639" s="502" t="str">
        <f t="shared" si="70"/>
        <v/>
      </c>
      <c r="U639" s="502" t="str">
        <f t="shared" si="71"/>
        <v/>
      </c>
      <c r="V639" s="502" t="str">
        <f t="shared" si="72"/>
        <v/>
      </c>
      <c r="W639" s="502" t="str">
        <f t="shared" si="73"/>
        <v/>
      </c>
      <c r="X639" s="502"/>
      <c r="Y639" s="502" t="str">
        <f t="shared" si="74"/>
        <v/>
      </c>
    </row>
    <row r="640" spans="7:25" ht="13.5" customHeight="1">
      <c r="G640" s="346" t="str">
        <f t="shared" si="68"/>
        <v/>
      </c>
      <c r="H640" s="347" t="str">
        <f t="shared" si="69"/>
        <v/>
      </c>
      <c r="T640" s="502" t="str">
        <f t="shared" si="70"/>
        <v/>
      </c>
      <c r="U640" s="502" t="str">
        <f t="shared" si="71"/>
        <v/>
      </c>
      <c r="V640" s="502" t="str">
        <f t="shared" si="72"/>
        <v/>
      </c>
      <c r="W640" s="502" t="str">
        <f t="shared" si="73"/>
        <v/>
      </c>
      <c r="X640" s="502"/>
      <c r="Y640" s="502" t="str">
        <f t="shared" si="74"/>
        <v/>
      </c>
    </row>
    <row r="641" spans="7:25" ht="13.5" customHeight="1">
      <c r="G641" s="346" t="str">
        <f t="shared" si="68"/>
        <v/>
      </c>
      <c r="H641" s="347" t="str">
        <f t="shared" si="69"/>
        <v/>
      </c>
      <c r="T641" s="502" t="str">
        <f t="shared" si="70"/>
        <v/>
      </c>
      <c r="U641" s="502" t="str">
        <f t="shared" si="71"/>
        <v/>
      </c>
      <c r="V641" s="502" t="str">
        <f t="shared" si="72"/>
        <v/>
      </c>
      <c r="W641" s="502" t="str">
        <f t="shared" si="73"/>
        <v/>
      </c>
      <c r="X641" s="502"/>
      <c r="Y641" s="502" t="str">
        <f t="shared" si="74"/>
        <v/>
      </c>
    </row>
    <row r="642" spans="7:25" ht="13.5" customHeight="1">
      <c r="G642" s="346" t="str">
        <f t="shared" si="68"/>
        <v/>
      </c>
      <c r="H642" s="347" t="str">
        <f t="shared" si="69"/>
        <v/>
      </c>
      <c r="T642" s="502" t="str">
        <f t="shared" si="70"/>
        <v/>
      </c>
      <c r="U642" s="502" t="str">
        <f t="shared" si="71"/>
        <v/>
      </c>
      <c r="V642" s="502" t="str">
        <f t="shared" si="72"/>
        <v/>
      </c>
      <c r="W642" s="502" t="str">
        <f t="shared" si="73"/>
        <v/>
      </c>
      <c r="X642" s="502"/>
      <c r="Y642" s="502" t="str">
        <f t="shared" si="74"/>
        <v/>
      </c>
    </row>
    <row r="643" spans="7:25" ht="13.5" customHeight="1">
      <c r="G643" s="346" t="str">
        <f t="shared" ref="G643:G706" si="75">IF(D643="","",A643&amp;" "&amp;"     =    "&amp;" "&amp;B643&amp;"  Vs  "&amp;C643)</f>
        <v/>
      </c>
      <c r="H643" s="347" t="str">
        <f t="shared" ref="H643:H706" si="76">IF(G643="","",D643)</f>
        <v/>
      </c>
      <c r="T643" s="502" t="str">
        <f t="shared" ref="T643:T706" si="77">IF(W643="","",AA643)</f>
        <v/>
      </c>
      <c r="U643" s="502" t="str">
        <f t="shared" ref="U643:U706" si="78">IF(W643="","",AC643)</f>
        <v/>
      </c>
      <c r="V643" s="502" t="str">
        <f t="shared" ref="V643:V706" si="79">IF(W643="","",AK643)</f>
        <v/>
      </c>
      <c r="W643" s="502" t="str">
        <f t="shared" ref="W643:W706" si="80">IFERROR(IF(Y643="","",MID(Y643,SEARCH("1x2/",Y643,1) + 4,LEN(Y643))),"")</f>
        <v/>
      </c>
      <c r="X643" s="502"/>
      <c r="Y643" s="502" t="str">
        <f t="shared" ref="Y643:Y706" si="81">HLink(AL643)</f>
        <v/>
      </c>
    </row>
    <row r="644" spans="7:25" ht="13.5" customHeight="1">
      <c r="G644" s="346" t="str">
        <f t="shared" si="75"/>
        <v/>
      </c>
      <c r="H644" s="347" t="str">
        <f t="shared" si="76"/>
        <v/>
      </c>
      <c r="T644" s="502" t="str">
        <f t="shared" si="77"/>
        <v/>
      </c>
      <c r="U644" s="502" t="str">
        <f t="shared" si="78"/>
        <v/>
      </c>
      <c r="V644" s="502" t="str">
        <f t="shared" si="79"/>
        <v/>
      </c>
      <c r="W644" s="502" t="str">
        <f t="shared" si="80"/>
        <v/>
      </c>
      <c r="X644" s="502"/>
      <c r="Y644" s="502" t="str">
        <f t="shared" si="81"/>
        <v/>
      </c>
    </row>
    <row r="645" spans="7:25" ht="13.5" customHeight="1">
      <c r="G645" s="346" t="str">
        <f t="shared" si="75"/>
        <v/>
      </c>
      <c r="H645" s="347" t="str">
        <f t="shared" si="76"/>
        <v/>
      </c>
      <c r="T645" s="502" t="str">
        <f t="shared" si="77"/>
        <v/>
      </c>
      <c r="U645" s="502" t="str">
        <f t="shared" si="78"/>
        <v/>
      </c>
      <c r="V645" s="502" t="str">
        <f t="shared" si="79"/>
        <v/>
      </c>
      <c r="W645" s="502" t="str">
        <f t="shared" si="80"/>
        <v/>
      </c>
      <c r="X645" s="502"/>
      <c r="Y645" s="502" t="str">
        <f t="shared" si="81"/>
        <v/>
      </c>
    </row>
    <row r="646" spans="7:25" ht="13.5" customHeight="1">
      <c r="G646" s="346" t="str">
        <f t="shared" si="75"/>
        <v/>
      </c>
      <c r="H646" s="347" t="str">
        <f t="shared" si="76"/>
        <v/>
      </c>
      <c r="T646" s="502" t="str">
        <f t="shared" si="77"/>
        <v/>
      </c>
      <c r="U646" s="502" t="str">
        <f t="shared" si="78"/>
        <v/>
      </c>
      <c r="V646" s="502" t="str">
        <f t="shared" si="79"/>
        <v/>
      </c>
      <c r="W646" s="502" t="str">
        <f t="shared" si="80"/>
        <v/>
      </c>
      <c r="X646" s="502"/>
      <c r="Y646" s="502" t="str">
        <f t="shared" si="81"/>
        <v/>
      </c>
    </row>
    <row r="647" spans="7:25">
      <c r="G647" s="346" t="str">
        <f t="shared" si="75"/>
        <v/>
      </c>
      <c r="H647" s="347" t="str">
        <f t="shared" si="76"/>
        <v/>
      </c>
      <c r="T647" s="502" t="str">
        <f t="shared" si="77"/>
        <v/>
      </c>
      <c r="U647" s="502" t="str">
        <f t="shared" si="78"/>
        <v/>
      </c>
      <c r="V647" s="502" t="str">
        <f t="shared" si="79"/>
        <v/>
      </c>
      <c r="W647" s="502" t="str">
        <f t="shared" si="80"/>
        <v/>
      </c>
      <c r="X647" s="502"/>
      <c r="Y647" s="502" t="str">
        <f t="shared" si="81"/>
        <v/>
      </c>
    </row>
    <row r="648" spans="7:25" ht="13.5" customHeight="1">
      <c r="G648" s="346" t="str">
        <f t="shared" si="75"/>
        <v/>
      </c>
      <c r="H648" s="347" t="str">
        <f t="shared" si="76"/>
        <v/>
      </c>
      <c r="T648" s="502" t="str">
        <f t="shared" si="77"/>
        <v/>
      </c>
      <c r="U648" s="502" t="str">
        <f t="shared" si="78"/>
        <v/>
      </c>
      <c r="V648" s="502" t="str">
        <f t="shared" si="79"/>
        <v/>
      </c>
      <c r="W648" s="502" t="str">
        <f t="shared" si="80"/>
        <v/>
      </c>
      <c r="X648" s="502"/>
      <c r="Y648" s="502" t="str">
        <f t="shared" si="81"/>
        <v/>
      </c>
    </row>
    <row r="649" spans="7:25">
      <c r="G649" s="346" t="str">
        <f t="shared" si="75"/>
        <v/>
      </c>
      <c r="H649" s="347" t="str">
        <f t="shared" si="76"/>
        <v/>
      </c>
      <c r="T649" s="502" t="str">
        <f t="shared" si="77"/>
        <v/>
      </c>
      <c r="U649" s="502" t="str">
        <f t="shared" si="78"/>
        <v/>
      </c>
      <c r="V649" s="502" t="str">
        <f t="shared" si="79"/>
        <v/>
      </c>
      <c r="W649" s="502" t="str">
        <f t="shared" si="80"/>
        <v/>
      </c>
      <c r="X649" s="502"/>
      <c r="Y649" s="502" t="str">
        <f t="shared" si="81"/>
        <v/>
      </c>
    </row>
    <row r="650" spans="7:25" ht="13.5" customHeight="1">
      <c r="G650" s="346" t="str">
        <f t="shared" si="75"/>
        <v/>
      </c>
      <c r="H650" s="347" t="str">
        <f t="shared" si="76"/>
        <v/>
      </c>
      <c r="T650" s="502" t="str">
        <f t="shared" si="77"/>
        <v/>
      </c>
      <c r="U650" s="502" t="str">
        <f t="shared" si="78"/>
        <v/>
      </c>
      <c r="V650" s="502" t="str">
        <f t="shared" si="79"/>
        <v/>
      </c>
      <c r="W650" s="502" t="str">
        <f t="shared" si="80"/>
        <v/>
      </c>
      <c r="X650" s="502"/>
      <c r="Y650" s="502" t="str">
        <f t="shared" si="81"/>
        <v/>
      </c>
    </row>
    <row r="651" spans="7:25">
      <c r="G651" s="346" t="str">
        <f t="shared" si="75"/>
        <v/>
      </c>
      <c r="H651" s="347" t="str">
        <f t="shared" si="76"/>
        <v/>
      </c>
      <c r="T651" s="502" t="str">
        <f t="shared" si="77"/>
        <v/>
      </c>
      <c r="U651" s="502" t="str">
        <f t="shared" si="78"/>
        <v/>
      </c>
      <c r="V651" s="502" t="str">
        <f t="shared" si="79"/>
        <v/>
      </c>
      <c r="W651" s="502" t="str">
        <f t="shared" si="80"/>
        <v/>
      </c>
      <c r="X651" s="502"/>
      <c r="Y651" s="502" t="str">
        <f t="shared" si="81"/>
        <v/>
      </c>
    </row>
    <row r="652" spans="7:25" ht="13.5" customHeight="1">
      <c r="G652" s="346" t="str">
        <f t="shared" si="75"/>
        <v/>
      </c>
      <c r="H652" s="347" t="str">
        <f t="shared" si="76"/>
        <v/>
      </c>
      <c r="T652" s="502" t="str">
        <f t="shared" si="77"/>
        <v/>
      </c>
      <c r="U652" s="502" t="str">
        <f t="shared" si="78"/>
        <v/>
      </c>
      <c r="V652" s="502" t="str">
        <f t="shared" si="79"/>
        <v/>
      </c>
      <c r="W652" s="502" t="str">
        <f t="shared" si="80"/>
        <v/>
      </c>
      <c r="X652" s="502"/>
      <c r="Y652" s="502" t="str">
        <f t="shared" si="81"/>
        <v/>
      </c>
    </row>
    <row r="653" spans="7:25">
      <c r="G653" s="346" t="str">
        <f t="shared" si="75"/>
        <v/>
      </c>
      <c r="H653" s="347" t="str">
        <f t="shared" si="76"/>
        <v/>
      </c>
      <c r="T653" s="502" t="str">
        <f t="shared" si="77"/>
        <v/>
      </c>
      <c r="U653" s="502" t="str">
        <f t="shared" si="78"/>
        <v/>
      </c>
      <c r="V653" s="502" t="str">
        <f t="shared" si="79"/>
        <v/>
      </c>
      <c r="W653" s="502" t="str">
        <f t="shared" si="80"/>
        <v/>
      </c>
      <c r="X653" s="502"/>
      <c r="Y653" s="502" t="str">
        <f t="shared" si="81"/>
        <v/>
      </c>
    </row>
    <row r="654" spans="7:25" ht="13.5" customHeight="1">
      <c r="G654" s="346" t="str">
        <f t="shared" si="75"/>
        <v/>
      </c>
      <c r="H654" s="347" t="str">
        <f t="shared" si="76"/>
        <v/>
      </c>
      <c r="T654" s="502" t="str">
        <f t="shared" si="77"/>
        <v/>
      </c>
      <c r="U654" s="502" t="str">
        <f t="shared" si="78"/>
        <v/>
      </c>
      <c r="V654" s="502" t="str">
        <f t="shared" si="79"/>
        <v/>
      </c>
      <c r="W654" s="502" t="str">
        <f t="shared" si="80"/>
        <v/>
      </c>
      <c r="X654" s="502"/>
      <c r="Y654" s="502" t="str">
        <f t="shared" si="81"/>
        <v/>
      </c>
    </row>
    <row r="655" spans="7:25">
      <c r="G655" s="346" t="str">
        <f t="shared" si="75"/>
        <v/>
      </c>
      <c r="H655" s="347" t="str">
        <f t="shared" si="76"/>
        <v/>
      </c>
      <c r="T655" s="502" t="str">
        <f t="shared" si="77"/>
        <v/>
      </c>
      <c r="U655" s="502" t="str">
        <f t="shared" si="78"/>
        <v/>
      </c>
      <c r="V655" s="502" t="str">
        <f t="shared" si="79"/>
        <v/>
      </c>
      <c r="W655" s="502" t="str">
        <f t="shared" si="80"/>
        <v/>
      </c>
      <c r="X655" s="502"/>
      <c r="Y655" s="502" t="str">
        <f t="shared" si="81"/>
        <v/>
      </c>
    </row>
    <row r="656" spans="7:25" ht="13.5" customHeight="1">
      <c r="G656" s="346" t="str">
        <f t="shared" si="75"/>
        <v/>
      </c>
      <c r="H656" s="347" t="str">
        <f t="shared" si="76"/>
        <v/>
      </c>
      <c r="T656" s="502" t="str">
        <f t="shared" si="77"/>
        <v/>
      </c>
      <c r="U656" s="502" t="str">
        <f t="shared" si="78"/>
        <v/>
      </c>
      <c r="V656" s="502" t="str">
        <f t="shared" si="79"/>
        <v/>
      </c>
      <c r="W656" s="502" t="str">
        <f t="shared" si="80"/>
        <v/>
      </c>
      <c r="X656" s="502"/>
      <c r="Y656" s="502" t="str">
        <f t="shared" si="81"/>
        <v/>
      </c>
    </row>
    <row r="657" spans="7:25">
      <c r="G657" s="346" t="str">
        <f t="shared" si="75"/>
        <v/>
      </c>
      <c r="H657" s="347" t="str">
        <f t="shared" si="76"/>
        <v/>
      </c>
      <c r="T657" s="502" t="str">
        <f t="shared" si="77"/>
        <v/>
      </c>
      <c r="U657" s="502" t="str">
        <f t="shared" si="78"/>
        <v/>
      </c>
      <c r="V657" s="502" t="str">
        <f t="shared" si="79"/>
        <v/>
      </c>
      <c r="W657" s="502" t="str">
        <f t="shared" si="80"/>
        <v/>
      </c>
      <c r="X657" s="502"/>
      <c r="Y657" s="502" t="str">
        <f t="shared" si="81"/>
        <v/>
      </c>
    </row>
    <row r="658" spans="7:25" ht="13.5" customHeight="1">
      <c r="G658" s="346" t="str">
        <f t="shared" si="75"/>
        <v/>
      </c>
      <c r="H658" s="347" t="str">
        <f t="shared" si="76"/>
        <v/>
      </c>
      <c r="T658" s="502" t="str">
        <f t="shared" si="77"/>
        <v/>
      </c>
      <c r="U658" s="502" t="str">
        <f t="shared" si="78"/>
        <v/>
      </c>
      <c r="V658" s="502" t="str">
        <f t="shared" si="79"/>
        <v/>
      </c>
      <c r="W658" s="502" t="str">
        <f t="shared" si="80"/>
        <v/>
      </c>
      <c r="X658" s="502"/>
      <c r="Y658" s="502" t="str">
        <f t="shared" si="81"/>
        <v/>
      </c>
    </row>
    <row r="659" spans="7:25">
      <c r="G659" s="346" t="str">
        <f t="shared" si="75"/>
        <v/>
      </c>
      <c r="H659" s="347" t="str">
        <f t="shared" si="76"/>
        <v/>
      </c>
      <c r="T659" s="502" t="str">
        <f t="shared" si="77"/>
        <v/>
      </c>
      <c r="U659" s="502" t="str">
        <f t="shared" si="78"/>
        <v/>
      </c>
      <c r="V659" s="502" t="str">
        <f t="shared" si="79"/>
        <v/>
      </c>
      <c r="W659" s="502" t="str">
        <f t="shared" si="80"/>
        <v/>
      </c>
      <c r="X659" s="502"/>
      <c r="Y659" s="502" t="str">
        <f t="shared" si="81"/>
        <v/>
      </c>
    </row>
    <row r="660" spans="7:25" ht="13.5" customHeight="1">
      <c r="G660" s="346" t="str">
        <f t="shared" si="75"/>
        <v/>
      </c>
      <c r="H660" s="347" t="str">
        <f t="shared" si="76"/>
        <v/>
      </c>
      <c r="T660" s="502" t="str">
        <f t="shared" si="77"/>
        <v/>
      </c>
      <c r="U660" s="502" t="str">
        <f t="shared" si="78"/>
        <v/>
      </c>
      <c r="V660" s="502" t="str">
        <f t="shared" si="79"/>
        <v/>
      </c>
      <c r="W660" s="502" t="str">
        <f t="shared" si="80"/>
        <v/>
      </c>
      <c r="X660" s="502"/>
      <c r="Y660" s="502" t="str">
        <f t="shared" si="81"/>
        <v/>
      </c>
    </row>
    <row r="661" spans="7:25">
      <c r="G661" s="346" t="str">
        <f t="shared" si="75"/>
        <v/>
      </c>
      <c r="H661" s="347" t="str">
        <f t="shared" si="76"/>
        <v/>
      </c>
      <c r="T661" s="502" t="str">
        <f t="shared" si="77"/>
        <v/>
      </c>
      <c r="U661" s="502" t="str">
        <f t="shared" si="78"/>
        <v/>
      </c>
      <c r="V661" s="502" t="str">
        <f t="shared" si="79"/>
        <v/>
      </c>
      <c r="W661" s="502" t="str">
        <f t="shared" si="80"/>
        <v/>
      </c>
      <c r="X661" s="502"/>
      <c r="Y661" s="502" t="str">
        <f t="shared" si="81"/>
        <v/>
      </c>
    </row>
    <row r="662" spans="7:25" ht="13.5" customHeight="1">
      <c r="G662" s="346" t="str">
        <f t="shared" si="75"/>
        <v/>
      </c>
      <c r="H662" s="347" t="str">
        <f t="shared" si="76"/>
        <v/>
      </c>
      <c r="T662" s="502" t="str">
        <f t="shared" si="77"/>
        <v/>
      </c>
      <c r="U662" s="502" t="str">
        <f t="shared" si="78"/>
        <v/>
      </c>
      <c r="V662" s="502" t="str">
        <f t="shared" si="79"/>
        <v/>
      </c>
      <c r="W662" s="502" t="str">
        <f t="shared" si="80"/>
        <v/>
      </c>
      <c r="X662" s="502"/>
      <c r="Y662" s="502" t="str">
        <f t="shared" si="81"/>
        <v/>
      </c>
    </row>
    <row r="663" spans="7:25">
      <c r="G663" s="346" t="str">
        <f t="shared" si="75"/>
        <v/>
      </c>
      <c r="H663" s="347" t="str">
        <f t="shared" si="76"/>
        <v/>
      </c>
      <c r="T663" s="502" t="str">
        <f t="shared" si="77"/>
        <v/>
      </c>
      <c r="U663" s="502" t="str">
        <f t="shared" si="78"/>
        <v/>
      </c>
      <c r="V663" s="502" t="str">
        <f t="shared" si="79"/>
        <v/>
      </c>
      <c r="W663" s="502" t="str">
        <f t="shared" si="80"/>
        <v/>
      </c>
      <c r="X663" s="502"/>
      <c r="Y663" s="502" t="str">
        <f t="shared" si="81"/>
        <v/>
      </c>
    </row>
    <row r="664" spans="7:25" ht="13.5" customHeight="1">
      <c r="G664" s="346" t="str">
        <f t="shared" si="75"/>
        <v/>
      </c>
      <c r="H664" s="347" t="str">
        <f t="shared" si="76"/>
        <v/>
      </c>
      <c r="T664" s="502" t="str">
        <f t="shared" si="77"/>
        <v/>
      </c>
      <c r="U664" s="502" t="str">
        <f t="shared" si="78"/>
        <v/>
      </c>
      <c r="V664" s="502" t="str">
        <f t="shared" si="79"/>
        <v/>
      </c>
      <c r="W664" s="502" t="str">
        <f t="shared" si="80"/>
        <v/>
      </c>
      <c r="X664" s="502"/>
      <c r="Y664" s="502" t="str">
        <f t="shared" si="81"/>
        <v/>
      </c>
    </row>
    <row r="665" spans="7:25">
      <c r="G665" s="346" t="str">
        <f t="shared" si="75"/>
        <v/>
      </c>
      <c r="H665" s="347" t="str">
        <f t="shared" si="76"/>
        <v/>
      </c>
      <c r="T665" s="502" t="str">
        <f t="shared" si="77"/>
        <v/>
      </c>
      <c r="U665" s="502" t="str">
        <f t="shared" si="78"/>
        <v/>
      </c>
      <c r="V665" s="502" t="str">
        <f t="shared" si="79"/>
        <v/>
      </c>
      <c r="W665" s="502" t="str">
        <f t="shared" si="80"/>
        <v/>
      </c>
      <c r="X665" s="502"/>
      <c r="Y665" s="502" t="str">
        <f t="shared" si="81"/>
        <v/>
      </c>
    </row>
    <row r="666" spans="7:25" ht="13.5" customHeight="1">
      <c r="G666" s="346" t="str">
        <f t="shared" si="75"/>
        <v/>
      </c>
      <c r="H666" s="347" t="str">
        <f t="shared" si="76"/>
        <v/>
      </c>
      <c r="T666" s="502" t="str">
        <f t="shared" si="77"/>
        <v/>
      </c>
      <c r="U666" s="502" t="str">
        <f t="shared" si="78"/>
        <v/>
      </c>
      <c r="V666" s="502" t="str">
        <f t="shared" si="79"/>
        <v/>
      </c>
      <c r="W666" s="502" t="str">
        <f t="shared" si="80"/>
        <v/>
      </c>
      <c r="X666" s="502"/>
      <c r="Y666" s="502" t="str">
        <f t="shared" si="81"/>
        <v/>
      </c>
    </row>
    <row r="667" spans="7:25">
      <c r="G667" s="346" t="str">
        <f t="shared" si="75"/>
        <v/>
      </c>
      <c r="H667" s="347" t="str">
        <f t="shared" si="76"/>
        <v/>
      </c>
      <c r="T667" s="502" t="str">
        <f t="shared" si="77"/>
        <v/>
      </c>
      <c r="U667" s="502" t="str">
        <f t="shared" si="78"/>
        <v/>
      </c>
      <c r="V667" s="502" t="str">
        <f t="shared" si="79"/>
        <v/>
      </c>
      <c r="W667" s="502" t="str">
        <f t="shared" si="80"/>
        <v/>
      </c>
      <c r="X667" s="502"/>
      <c r="Y667" s="502" t="str">
        <f t="shared" si="81"/>
        <v/>
      </c>
    </row>
    <row r="668" spans="7:25" ht="13.5" customHeight="1">
      <c r="G668" s="346" t="str">
        <f t="shared" si="75"/>
        <v/>
      </c>
      <c r="H668" s="347" t="str">
        <f t="shared" si="76"/>
        <v/>
      </c>
      <c r="T668" s="502" t="str">
        <f t="shared" si="77"/>
        <v/>
      </c>
      <c r="U668" s="502" t="str">
        <f t="shared" si="78"/>
        <v/>
      </c>
      <c r="V668" s="502" t="str">
        <f t="shared" si="79"/>
        <v/>
      </c>
      <c r="W668" s="502" t="str">
        <f t="shared" si="80"/>
        <v/>
      </c>
      <c r="X668" s="502"/>
      <c r="Y668" s="502" t="str">
        <f t="shared" si="81"/>
        <v/>
      </c>
    </row>
    <row r="669" spans="7:25">
      <c r="G669" s="346" t="str">
        <f t="shared" si="75"/>
        <v/>
      </c>
      <c r="H669" s="347" t="str">
        <f t="shared" si="76"/>
        <v/>
      </c>
      <c r="T669" s="502" t="str">
        <f t="shared" si="77"/>
        <v/>
      </c>
      <c r="U669" s="502" t="str">
        <f t="shared" si="78"/>
        <v/>
      </c>
      <c r="V669" s="502" t="str">
        <f t="shared" si="79"/>
        <v/>
      </c>
      <c r="W669" s="502" t="str">
        <f t="shared" si="80"/>
        <v/>
      </c>
      <c r="X669" s="502"/>
      <c r="Y669" s="502" t="str">
        <f t="shared" si="81"/>
        <v/>
      </c>
    </row>
    <row r="670" spans="7:25" ht="13.5" customHeight="1">
      <c r="G670" s="346" t="str">
        <f t="shared" si="75"/>
        <v/>
      </c>
      <c r="H670" s="347" t="str">
        <f t="shared" si="76"/>
        <v/>
      </c>
      <c r="T670" s="502" t="str">
        <f t="shared" si="77"/>
        <v/>
      </c>
      <c r="U670" s="502" t="str">
        <f t="shared" si="78"/>
        <v/>
      </c>
      <c r="V670" s="502" t="str">
        <f t="shared" si="79"/>
        <v/>
      </c>
      <c r="W670" s="502" t="str">
        <f t="shared" si="80"/>
        <v/>
      </c>
      <c r="X670" s="502"/>
      <c r="Y670" s="502" t="str">
        <f t="shared" si="81"/>
        <v/>
      </c>
    </row>
    <row r="671" spans="7:25">
      <c r="G671" s="346" t="str">
        <f t="shared" si="75"/>
        <v/>
      </c>
      <c r="H671" s="347" t="str">
        <f t="shared" si="76"/>
        <v/>
      </c>
      <c r="T671" s="502" t="str">
        <f t="shared" si="77"/>
        <v/>
      </c>
      <c r="U671" s="502" t="str">
        <f t="shared" si="78"/>
        <v/>
      </c>
      <c r="V671" s="502" t="str">
        <f t="shared" si="79"/>
        <v/>
      </c>
      <c r="W671" s="502" t="str">
        <f t="shared" si="80"/>
        <v/>
      </c>
      <c r="X671" s="502"/>
      <c r="Y671" s="502" t="str">
        <f t="shared" si="81"/>
        <v/>
      </c>
    </row>
    <row r="672" spans="7:25" ht="13.5" customHeight="1">
      <c r="G672" s="346" t="str">
        <f t="shared" si="75"/>
        <v/>
      </c>
      <c r="H672" s="347" t="str">
        <f t="shared" si="76"/>
        <v/>
      </c>
      <c r="T672" s="502" t="str">
        <f t="shared" si="77"/>
        <v/>
      </c>
      <c r="U672" s="502" t="str">
        <f t="shared" si="78"/>
        <v/>
      </c>
      <c r="V672" s="502" t="str">
        <f t="shared" si="79"/>
        <v/>
      </c>
      <c r="W672" s="502" t="str">
        <f t="shared" si="80"/>
        <v/>
      </c>
      <c r="X672" s="502"/>
      <c r="Y672" s="502" t="str">
        <f t="shared" si="81"/>
        <v/>
      </c>
    </row>
    <row r="673" spans="7:25">
      <c r="G673" s="346" t="str">
        <f t="shared" si="75"/>
        <v/>
      </c>
      <c r="H673" s="347" t="str">
        <f t="shared" si="76"/>
        <v/>
      </c>
      <c r="T673" s="502" t="str">
        <f t="shared" si="77"/>
        <v/>
      </c>
      <c r="U673" s="502" t="str">
        <f t="shared" si="78"/>
        <v/>
      </c>
      <c r="V673" s="502" t="str">
        <f t="shared" si="79"/>
        <v/>
      </c>
      <c r="W673" s="502" t="str">
        <f t="shared" si="80"/>
        <v/>
      </c>
      <c r="X673" s="502"/>
      <c r="Y673" s="502" t="str">
        <f t="shared" si="81"/>
        <v/>
      </c>
    </row>
    <row r="674" spans="7:25" ht="13.5" customHeight="1">
      <c r="G674" s="346" t="str">
        <f t="shared" si="75"/>
        <v/>
      </c>
      <c r="H674" s="347" t="str">
        <f t="shared" si="76"/>
        <v/>
      </c>
      <c r="T674" s="502" t="str">
        <f t="shared" si="77"/>
        <v/>
      </c>
      <c r="U674" s="502" t="str">
        <f t="shared" si="78"/>
        <v/>
      </c>
      <c r="V674" s="502" t="str">
        <f t="shared" si="79"/>
        <v/>
      </c>
      <c r="W674" s="502" t="str">
        <f t="shared" si="80"/>
        <v/>
      </c>
      <c r="X674" s="502"/>
      <c r="Y674" s="502" t="str">
        <f t="shared" si="81"/>
        <v/>
      </c>
    </row>
    <row r="675" spans="7:25">
      <c r="G675" s="346" t="str">
        <f t="shared" si="75"/>
        <v/>
      </c>
      <c r="H675" s="347" t="str">
        <f t="shared" si="76"/>
        <v/>
      </c>
      <c r="T675" s="502" t="str">
        <f t="shared" si="77"/>
        <v/>
      </c>
      <c r="U675" s="502" t="str">
        <f t="shared" si="78"/>
        <v/>
      </c>
      <c r="V675" s="502" t="str">
        <f t="shared" si="79"/>
        <v/>
      </c>
      <c r="W675" s="502" t="str">
        <f t="shared" si="80"/>
        <v/>
      </c>
      <c r="X675" s="502"/>
      <c r="Y675" s="502" t="str">
        <f t="shared" si="81"/>
        <v/>
      </c>
    </row>
    <row r="676" spans="7:25" ht="13.5" customHeight="1">
      <c r="G676" s="346" t="str">
        <f t="shared" si="75"/>
        <v/>
      </c>
      <c r="H676" s="347" t="str">
        <f t="shared" si="76"/>
        <v/>
      </c>
      <c r="T676" s="502" t="str">
        <f t="shared" si="77"/>
        <v/>
      </c>
      <c r="U676" s="502" t="str">
        <f t="shared" si="78"/>
        <v/>
      </c>
      <c r="V676" s="502" t="str">
        <f t="shared" si="79"/>
        <v/>
      </c>
      <c r="W676" s="502" t="str">
        <f t="shared" si="80"/>
        <v/>
      </c>
      <c r="X676" s="502"/>
      <c r="Y676" s="502" t="str">
        <f t="shared" si="81"/>
        <v/>
      </c>
    </row>
    <row r="677" spans="7:25" ht="13.5" customHeight="1">
      <c r="G677" s="346" t="str">
        <f t="shared" si="75"/>
        <v/>
      </c>
      <c r="H677" s="347" t="str">
        <f t="shared" si="76"/>
        <v/>
      </c>
      <c r="T677" s="502" t="str">
        <f t="shared" si="77"/>
        <v/>
      </c>
      <c r="U677" s="502" t="str">
        <f t="shared" si="78"/>
        <v/>
      </c>
      <c r="V677" s="502" t="str">
        <f t="shared" si="79"/>
        <v/>
      </c>
      <c r="W677" s="502" t="str">
        <f t="shared" si="80"/>
        <v/>
      </c>
      <c r="X677" s="502"/>
      <c r="Y677" s="502" t="str">
        <f t="shared" si="81"/>
        <v/>
      </c>
    </row>
    <row r="678" spans="7:25" ht="13.5" customHeight="1">
      <c r="G678" s="346" t="str">
        <f t="shared" si="75"/>
        <v/>
      </c>
      <c r="H678" s="347" t="str">
        <f t="shared" si="76"/>
        <v/>
      </c>
      <c r="T678" s="502" t="str">
        <f t="shared" si="77"/>
        <v/>
      </c>
      <c r="U678" s="502" t="str">
        <f t="shared" si="78"/>
        <v/>
      </c>
      <c r="V678" s="502" t="str">
        <f t="shared" si="79"/>
        <v/>
      </c>
      <c r="W678" s="502" t="str">
        <f t="shared" si="80"/>
        <v/>
      </c>
      <c r="X678" s="502"/>
      <c r="Y678" s="502" t="str">
        <f t="shared" si="81"/>
        <v/>
      </c>
    </row>
    <row r="679" spans="7:25" ht="13.5" customHeight="1">
      <c r="G679" s="346" t="str">
        <f t="shared" si="75"/>
        <v/>
      </c>
      <c r="H679" s="347" t="str">
        <f t="shared" si="76"/>
        <v/>
      </c>
      <c r="T679" s="502" t="str">
        <f t="shared" si="77"/>
        <v/>
      </c>
      <c r="U679" s="502" t="str">
        <f t="shared" si="78"/>
        <v/>
      </c>
      <c r="V679" s="502" t="str">
        <f t="shared" si="79"/>
        <v/>
      </c>
      <c r="W679" s="502" t="str">
        <f t="shared" si="80"/>
        <v/>
      </c>
      <c r="X679" s="502"/>
      <c r="Y679" s="502" t="str">
        <f t="shared" si="81"/>
        <v/>
      </c>
    </row>
    <row r="680" spans="7:25" ht="13.5" customHeight="1">
      <c r="G680" s="346" t="str">
        <f t="shared" si="75"/>
        <v/>
      </c>
      <c r="H680" s="347" t="str">
        <f t="shared" si="76"/>
        <v/>
      </c>
      <c r="T680" s="502" t="str">
        <f t="shared" si="77"/>
        <v/>
      </c>
      <c r="U680" s="502" t="str">
        <f t="shared" si="78"/>
        <v/>
      </c>
      <c r="V680" s="502" t="str">
        <f t="shared" si="79"/>
        <v/>
      </c>
      <c r="W680" s="502" t="str">
        <f t="shared" si="80"/>
        <v/>
      </c>
      <c r="X680" s="502"/>
      <c r="Y680" s="502" t="str">
        <f t="shared" si="81"/>
        <v/>
      </c>
    </row>
    <row r="681" spans="7:25" ht="13.5" customHeight="1">
      <c r="G681" s="346" t="str">
        <f t="shared" si="75"/>
        <v/>
      </c>
      <c r="H681" s="347" t="str">
        <f t="shared" si="76"/>
        <v/>
      </c>
      <c r="T681" s="502" t="str">
        <f t="shared" si="77"/>
        <v/>
      </c>
      <c r="U681" s="502" t="str">
        <f t="shared" si="78"/>
        <v/>
      </c>
      <c r="V681" s="502" t="str">
        <f t="shared" si="79"/>
        <v/>
      </c>
      <c r="W681" s="502" t="str">
        <f t="shared" si="80"/>
        <v/>
      </c>
      <c r="X681" s="502"/>
      <c r="Y681" s="502" t="str">
        <f t="shared" si="81"/>
        <v/>
      </c>
    </row>
    <row r="682" spans="7:25" ht="13.5" customHeight="1">
      <c r="G682" s="346" t="str">
        <f t="shared" si="75"/>
        <v/>
      </c>
      <c r="H682" s="347" t="str">
        <f t="shared" si="76"/>
        <v/>
      </c>
      <c r="T682" s="502" t="str">
        <f t="shared" si="77"/>
        <v/>
      </c>
      <c r="U682" s="502" t="str">
        <f t="shared" si="78"/>
        <v/>
      </c>
      <c r="V682" s="502" t="str">
        <f t="shared" si="79"/>
        <v/>
      </c>
      <c r="W682" s="502" t="str">
        <f t="shared" si="80"/>
        <v/>
      </c>
      <c r="X682" s="502"/>
      <c r="Y682" s="502" t="str">
        <f t="shared" si="81"/>
        <v/>
      </c>
    </row>
    <row r="683" spans="7:25" ht="13.5" customHeight="1">
      <c r="G683" s="346" t="str">
        <f t="shared" si="75"/>
        <v/>
      </c>
      <c r="H683" s="347" t="str">
        <f t="shared" si="76"/>
        <v/>
      </c>
      <c r="T683" s="502" t="str">
        <f t="shared" si="77"/>
        <v/>
      </c>
      <c r="U683" s="502" t="str">
        <f t="shared" si="78"/>
        <v/>
      </c>
      <c r="V683" s="502" t="str">
        <f t="shared" si="79"/>
        <v/>
      </c>
      <c r="W683" s="502" t="str">
        <f t="shared" si="80"/>
        <v/>
      </c>
      <c r="X683" s="502"/>
      <c r="Y683" s="502" t="str">
        <f t="shared" si="81"/>
        <v/>
      </c>
    </row>
    <row r="684" spans="7:25">
      <c r="G684" s="346" t="str">
        <f t="shared" si="75"/>
        <v/>
      </c>
      <c r="H684" s="347" t="str">
        <f t="shared" si="76"/>
        <v/>
      </c>
      <c r="T684" s="502" t="str">
        <f t="shared" si="77"/>
        <v/>
      </c>
      <c r="U684" s="502" t="str">
        <f t="shared" si="78"/>
        <v/>
      </c>
      <c r="V684" s="502" t="str">
        <f t="shared" si="79"/>
        <v/>
      </c>
      <c r="W684" s="502" t="str">
        <f t="shared" si="80"/>
        <v/>
      </c>
      <c r="X684" s="502"/>
      <c r="Y684" s="502" t="str">
        <f t="shared" si="81"/>
        <v/>
      </c>
    </row>
    <row r="685" spans="7:25" ht="13.5" customHeight="1">
      <c r="G685" s="346" t="str">
        <f t="shared" si="75"/>
        <v/>
      </c>
      <c r="H685" s="347" t="str">
        <f t="shared" si="76"/>
        <v/>
      </c>
      <c r="T685" s="502" t="str">
        <f t="shared" si="77"/>
        <v/>
      </c>
      <c r="U685" s="502" t="str">
        <f t="shared" si="78"/>
        <v/>
      </c>
      <c r="V685" s="502" t="str">
        <f t="shared" si="79"/>
        <v/>
      </c>
      <c r="W685" s="502" t="str">
        <f t="shared" si="80"/>
        <v/>
      </c>
      <c r="X685" s="502"/>
      <c r="Y685" s="502" t="str">
        <f t="shared" si="81"/>
        <v/>
      </c>
    </row>
    <row r="686" spans="7:25" ht="13.5" customHeight="1">
      <c r="G686" s="346" t="str">
        <f t="shared" si="75"/>
        <v/>
      </c>
      <c r="H686" s="347" t="str">
        <f t="shared" si="76"/>
        <v/>
      </c>
      <c r="T686" s="502" t="str">
        <f t="shared" si="77"/>
        <v/>
      </c>
      <c r="U686" s="502" t="str">
        <f t="shared" si="78"/>
        <v/>
      </c>
      <c r="V686" s="502" t="str">
        <f t="shared" si="79"/>
        <v/>
      </c>
      <c r="W686" s="502" t="str">
        <f t="shared" si="80"/>
        <v/>
      </c>
      <c r="X686" s="502"/>
      <c r="Y686" s="502" t="str">
        <f t="shared" si="81"/>
        <v/>
      </c>
    </row>
    <row r="687" spans="7:25" ht="13.5" customHeight="1">
      <c r="G687" s="346" t="str">
        <f t="shared" si="75"/>
        <v/>
      </c>
      <c r="H687" s="347" t="str">
        <f t="shared" si="76"/>
        <v/>
      </c>
      <c r="T687" s="502" t="str">
        <f t="shared" si="77"/>
        <v/>
      </c>
      <c r="U687" s="502" t="str">
        <f t="shared" si="78"/>
        <v/>
      </c>
      <c r="V687" s="502" t="str">
        <f t="shared" si="79"/>
        <v/>
      </c>
      <c r="W687" s="502" t="str">
        <f t="shared" si="80"/>
        <v/>
      </c>
      <c r="X687" s="502"/>
      <c r="Y687" s="502" t="str">
        <f t="shared" si="81"/>
        <v/>
      </c>
    </row>
    <row r="688" spans="7:25" ht="13.5" customHeight="1">
      <c r="G688" s="346" t="str">
        <f t="shared" si="75"/>
        <v/>
      </c>
      <c r="H688" s="347" t="str">
        <f t="shared" si="76"/>
        <v/>
      </c>
      <c r="T688" s="502" t="str">
        <f t="shared" si="77"/>
        <v/>
      </c>
      <c r="U688" s="502" t="str">
        <f t="shared" si="78"/>
        <v/>
      </c>
      <c r="V688" s="502" t="str">
        <f t="shared" si="79"/>
        <v/>
      </c>
      <c r="W688" s="502" t="str">
        <f t="shared" si="80"/>
        <v/>
      </c>
      <c r="X688" s="502"/>
      <c r="Y688" s="502" t="str">
        <f t="shared" si="81"/>
        <v/>
      </c>
    </row>
    <row r="689" spans="7:25" ht="13.5" customHeight="1">
      <c r="G689" s="346" t="str">
        <f t="shared" si="75"/>
        <v/>
      </c>
      <c r="H689" s="347" t="str">
        <f t="shared" si="76"/>
        <v/>
      </c>
      <c r="T689" s="502" t="str">
        <f t="shared" si="77"/>
        <v/>
      </c>
      <c r="U689" s="502" t="str">
        <f t="shared" si="78"/>
        <v/>
      </c>
      <c r="V689" s="502" t="str">
        <f t="shared" si="79"/>
        <v/>
      </c>
      <c r="W689" s="502" t="str">
        <f t="shared" si="80"/>
        <v/>
      </c>
      <c r="X689" s="502"/>
      <c r="Y689" s="502" t="str">
        <f t="shared" si="81"/>
        <v/>
      </c>
    </row>
    <row r="690" spans="7:25" ht="13.5" customHeight="1">
      <c r="G690" s="346" t="str">
        <f t="shared" si="75"/>
        <v/>
      </c>
      <c r="H690" s="347" t="str">
        <f t="shared" si="76"/>
        <v/>
      </c>
      <c r="T690" s="502" t="str">
        <f t="shared" si="77"/>
        <v/>
      </c>
      <c r="U690" s="502" t="str">
        <f t="shared" si="78"/>
        <v/>
      </c>
      <c r="V690" s="502" t="str">
        <f t="shared" si="79"/>
        <v/>
      </c>
      <c r="W690" s="502" t="str">
        <f t="shared" si="80"/>
        <v/>
      </c>
      <c r="X690" s="502"/>
      <c r="Y690" s="502" t="str">
        <f t="shared" si="81"/>
        <v/>
      </c>
    </row>
    <row r="691" spans="7:25" ht="13.5" customHeight="1">
      <c r="G691" s="346" t="str">
        <f t="shared" si="75"/>
        <v/>
      </c>
      <c r="H691" s="347" t="str">
        <f t="shared" si="76"/>
        <v/>
      </c>
      <c r="T691" s="502" t="str">
        <f t="shared" si="77"/>
        <v/>
      </c>
      <c r="U691" s="502" t="str">
        <f t="shared" si="78"/>
        <v/>
      </c>
      <c r="V691" s="502" t="str">
        <f t="shared" si="79"/>
        <v/>
      </c>
      <c r="W691" s="502" t="str">
        <f t="shared" si="80"/>
        <v/>
      </c>
      <c r="X691" s="502"/>
      <c r="Y691" s="502" t="str">
        <f t="shared" si="81"/>
        <v/>
      </c>
    </row>
    <row r="692" spans="7:25" ht="13.5" customHeight="1">
      <c r="G692" s="346" t="str">
        <f t="shared" si="75"/>
        <v/>
      </c>
      <c r="H692" s="347" t="str">
        <f t="shared" si="76"/>
        <v/>
      </c>
      <c r="T692" s="502" t="str">
        <f t="shared" si="77"/>
        <v/>
      </c>
      <c r="U692" s="502" t="str">
        <f t="shared" si="78"/>
        <v/>
      </c>
      <c r="V692" s="502" t="str">
        <f t="shared" si="79"/>
        <v/>
      </c>
      <c r="W692" s="502" t="str">
        <f t="shared" si="80"/>
        <v/>
      </c>
      <c r="X692" s="502"/>
      <c r="Y692" s="502" t="str">
        <f t="shared" si="81"/>
        <v/>
      </c>
    </row>
    <row r="693" spans="7:25" ht="13.5" customHeight="1">
      <c r="G693" s="346" t="str">
        <f t="shared" si="75"/>
        <v/>
      </c>
      <c r="H693" s="347" t="str">
        <f t="shared" si="76"/>
        <v/>
      </c>
      <c r="T693" s="502" t="str">
        <f t="shared" si="77"/>
        <v/>
      </c>
      <c r="U693" s="502" t="str">
        <f t="shared" si="78"/>
        <v/>
      </c>
      <c r="V693" s="502" t="str">
        <f t="shared" si="79"/>
        <v/>
      </c>
      <c r="W693" s="502" t="str">
        <f t="shared" si="80"/>
        <v/>
      </c>
      <c r="X693" s="502"/>
      <c r="Y693" s="502" t="str">
        <f t="shared" si="81"/>
        <v/>
      </c>
    </row>
    <row r="694" spans="7:25" ht="13.5" customHeight="1">
      <c r="G694" s="346" t="str">
        <f t="shared" si="75"/>
        <v/>
      </c>
      <c r="H694" s="347" t="str">
        <f t="shared" si="76"/>
        <v/>
      </c>
      <c r="T694" s="502" t="str">
        <f t="shared" si="77"/>
        <v/>
      </c>
      <c r="U694" s="502" t="str">
        <f t="shared" si="78"/>
        <v/>
      </c>
      <c r="V694" s="502" t="str">
        <f t="shared" si="79"/>
        <v/>
      </c>
      <c r="W694" s="502" t="str">
        <f t="shared" si="80"/>
        <v/>
      </c>
      <c r="X694" s="502"/>
      <c r="Y694" s="502" t="str">
        <f t="shared" si="81"/>
        <v/>
      </c>
    </row>
    <row r="695" spans="7:25">
      <c r="G695" s="346" t="str">
        <f t="shared" si="75"/>
        <v/>
      </c>
      <c r="H695" s="347" t="str">
        <f t="shared" si="76"/>
        <v/>
      </c>
      <c r="T695" s="502" t="str">
        <f t="shared" si="77"/>
        <v/>
      </c>
      <c r="U695" s="502" t="str">
        <f t="shared" si="78"/>
        <v/>
      </c>
      <c r="V695" s="502" t="str">
        <f t="shared" si="79"/>
        <v/>
      </c>
      <c r="W695" s="502" t="str">
        <f t="shared" si="80"/>
        <v/>
      </c>
      <c r="X695" s="502"/>
      <c r="Y695" s="502" t="str">
        <f t="shared" si="81"/>
        <v/>
      </c>
    </row>
    <row r="696" spans="7:25" ht="13.5" customHeight="1">
      <c r="G696" s="346" t="str">
        <f t="shared" si="75"/>
        <v/>
      </c>
      <c r="H696" s="347" t="str">
        <f t="shared" si="76"/>
        <v/>
      </c>
      <c r="T696" s="502" t="str">
        <f t="shared" si="77"/>
        <v/>
      </c>
      <c r="U696" s="502" t="str">
        <f t="shared" si="78"/>
        <v/>
      </c>
      <c r="V696" s="502" t="str">
        <f t="shared" si="79"/>
        <v/>
      </c>
      <c r="W696" s="502" t="str">
        <f t="shared" si="80"/>
        <v/>
      </c>
      <c r="X696" s="502"/>
      <c r="Y696" s="502" t="str">
        <f t="shared" si="81"/>
        <v/>
      </c>
    </row>
    <row r="697" spans="7:25" ht="13.5" customHeight="1">
      <c r="G697" s="346" t="str">
        <f t="shared" si="75"/>
        <v/>
      </c>
      <c r="H697" s="347" t="str">
        <f t="shared" si="76"/>
        <v/>
      </c>
      <c r="T697" s="502" t="str">
        <f t="shared" si="77"/>
        <v/>
      </c>
      <c r="U697" s="502" t="str">
        <f t="shared" si="78"/>
        <v/>
      </c>
      <c r="V697" s="502" t="str">
        <f t="shared" si="79"/>
        <v/>
      </c>
      <c r="W697" s="502" t="str">
        <f t="shared" si="80"/>
        <v/>
      </c>
      <c r="X697" s="502"/>
      <c r="Y697" s="502" t="str">
        <f t="shared" si="81"/>
        <v/>
      </c>
    </row>
    <row r="698" spans="7:25" ht="13.5" customHeight="1">
      <c r="G698" s="346" t="str">
        <f t="shared" si="75"/>
        <v/>
      </c>
      <c r="H698" s="347" t="str">
        <f t="shared" si="76"/>
        <v/>
      </c>
      <c r="T698" s="502" t="str">
        <f t="shared" si="77"/>
        <v/>
      </c>
      <c r="U698" s="502" t="str">
        <f t="shared" si="78"/>
        <v/>
      </c>
      <c r="V698" s="502" t="str">
        <f t="shared" si="79"/>
        <v/>
      </c>
      <c r="W698" s="502" t="str">
        <f t="shared" si="80"/>
        <v/>
      </c>
      <c r="X698" s="502"/>
      <c r="Y698" s="502" t="str">
        <f t="shared" si="81"/>
        <v/>
      </c>
    </row>
    <row r="699" spans="7:25">
      <c r="G699" s="346" t="str">
        <f t="shared" si="75"/>
        <v/>
      </c>
      <c r="H699" s="347" t="str">
        <f t="shared" si="76"/>
        <v/>
      </c>
      <c r="T699" s="502" t="str">
        <f t="shared" si="77"/>
        <v/>
      </c>
      <c r="U699" s="502" t="str">
        <f t="shared" si="78"/>
        <v/>
      </c>
      <c r="V699" s="502" t="str">
        <f t="shared" si="79"/>
        <v/>
      </c>
      <c r="W699" s="502" t="str">
        <f t="shared" si="80"/>
        <v/>
      </c>
      <c r="X699" s="502"/>
      <c r="Y699" s="502" t="str">
        <f t="shared" si="81"/>
        <v/>
      </c>
    </row>
    <row r="700" spans="7:25" ht="13.5" customHeight="1">
      <c r="G700" s="346" t="str">
        <f t="shared" si="75"/>
        <v/>
      </c>
      <c r="H700" s="347" t="str">
        <f t="shared" si="76"/>
        <v/>
      </c>
      <c r="T700" s="502" t="str">
        <f t="shared" si="77"/>
        <v/>
      </c>
      <c r="U700" s="502" t="str">
        <f t="shared" si="78"/>
        <v/>
      </c>
      <c r="V700" s="502" t="str">
        <f t="shared" si="79"/>
        <v/>
      </c>
      <c r="W700" s="502" t="str">
        <f t="shared" si="80"/>
        <v/>
      </c>
      <c r="X700" s="502"/>
      <c r="Y700" s="502" t="str">
        <f t="shared" si="81"/>
        <v/>
      </c>
    </row>
    <row r="701" spans="7:25" ht="13.5" customHeight="1">
      <c r="G701" s="346" t="str">
        <f t="shared" si="75"/>
        <v/>
      </c>
      <c r="H701" s="347" t="str">
        <f t="shared" si="76"/>
        <v/>
      </c>
      <c r="T701" s="502" t="str">
        <f t="shared" si="77"/>
        <v/>
      </c>
      <c r="U701" s="502" t="str">
        <f t="shared" si="78"/>
        <v/>
      </c>
      <c r="V701" s="502" t="str">
        <f t="shared" si="79"/>
        <v/>
      </c>
      <c r="W701" s="502" t="str">
        <f t="shared" si="80"/>
        <v/>
      </c>
      <c r="X701" s="502"/>
      <c r="Y701" s="502" t="str">
        <f t="shared" si="81"/>
        <v/>
      </c>
    </row>
    <row r="702" spans="7:25">
      <c r="G702" s="346" t="str">
        <f t="shared" si="75"/>
        <v/>
      </c>
      <c r="H702" s="347" t="str">
        <f t="shared" si="76"/>
        <v/>
      </c>
      <c r="T702" s="502" t="str">
        <f t="shared" si="77"/>
        <v/>
      </c>
      <c r="U702" s="502" t="str">
        <f t="shared" si="78"/>
        <v/>
      </c>
      <c r="V702" s="502" t="str">
        <f t="shared" si="79"/>
        <v/>
      </c>
      <c r="W702" s="502" t="str">
        <f t="shared" si="80"/>
        <v/>
      </c>
      <c r="X702" s="502"/>
      <c r="Y702" s="502" t="str">
        <f t="shared" si="81"/>
        <v/>
      </c>
    </row>
    <row r="703" spans="7:25" ht="13.5" customHeight="1">
      <c r="G703" s="346" t="str">
        <f t="shared" si="75"/>
        <v/>
      </c>
      <c r="H703" s="347" t="str">
        <f t="shared" si="76"/>
        <v/>
      </c>
      <c r="T703" s="502" t="str">
        <f t="shared" si="77"/>
        <v/>
      </c>
      <c r="U703" s="502" t="str">
        <f t="shared" si="78"/>
        <v/>
      </c>
      <c r="V703" s="502" t="str">
        <f t="shared" si="79"/>
        <v/>
      </c>
      <c r="W703" s="502" t="str">
        <f t="shared" si="80"/>
        <v/>
      </c>
      <c r="X703" s="502"/>
      <c r="Y703" s="502" t="str">
        <f t="shared" si="81"/>
        <v/>
      </c>
    </row>
    <row r="704" spans="7:25">
      <c r="G704" s="346" t="str">
        <f t="shared" si="75"/>
        <v/>
      </c>
      <c r="H704" s="347" t="str">
        <f t="shared" si="76"/>
        <v/>
      </c>
      <c r="T704" s="502" t="str">
        <f t="shared" si="77"/>
        <v/>
      </c>
      <c r="U704" s="502" t="str">
        <f t="shared" si="78"/>
        <v/>
      </c>
      <c r="V704" s="502" t="str">
        <f t="shared" si="79"/>
        <v/>
      </c>
      <c r="W704" s="502" t="str">
        <f t="shared" si="80"/>
        <v/>
      </c>
      <c r="X704" s="502"/>
      <c r="Y704" s="502" t="str">
        <f t="shared" si="81"/>
        <v/>
      </c>
    </row>
    <row r="705" spans="7:25" ht="13.5" customHeight="1">
      <c r="G705" s="346" t="str">
        <f t="shared" si="75"/>
        <v/>
      </c>
      <c r="H705" s="347" t="str">
        <f t="shared" si="76"/>
        <v/>
      </c>
      <c r="T705" s="502" t="str">
        <f t="shared" si="77"/>
        <v/>
      </c>
      <c r="U705" s="502" t="str">
        <f t="shared" si="78"/>
        <v/>
      </c>
      <c r="V705" s="502" t="str">
        <f t="shared" si="79"/>
        <v/>
      </c>
      <c r="W705" s="502" t="str">
        <f t="shared" si="80"/>
        <v/>
      </c>
      <c r="X705" s="502"/>
      <c r="Y705" s="502" t="str">
        <f t="shared" si="81"/>
        <v/>
      </c>
    </row>
    <row r="706" spans="7:25" ht="13.5" customHeight="1">
      <c r="G706" s="346" t="str">
        <f t="shared" si="75"/>
        <v/>
      </c>
      <c r="H706" s="347" t="str">
        <f t="shared" si="76"/>
        <v/>
      </c>
      <c r="T706" s="502" t="str">
        <f t="shared" si="77"/>
        <v/>
      </c>
      <c r="U706" s="502" t="str">
        <f t="shared" si="78"/>
        <v/>
      </c>
      <c r="V706" s="502" t="str">
        <f t="shared" si="79"/>
        <v/>
      </c>
      <c r="W706" s="502" t="str">
        <f t="shared" si="80"/>
        <v/>
      </c>
      <c r="X706" s="502"/>
      <c r="Y706" s="502" t="str">
        <f t="shared" si="81"/>
        <v/>
      </c>
    </row>
    <row r="707" spans="7:25" ht="13.5" customHeight="1">
      <c r="G707" s="346" t="str">
        <f t="shared" ref="G707:G770" si="82">IF(D707="","",A707&amp;" "&amp;"     =    "&amp;" "&amp;B707&amp;"  Vs  "&amp;C707)</f>
        <v/>
      </c>
      <c r="H707" s="347" t="str">
        <f t="shared" ref="H707:H770" si="83">IF(G707="","",D707)</f>
        <v/>
      </c>
      <c r="T707" s="502" t="str">
        <f t="shared" ref="T707:T770" si="84">IF(W707="","",AA707)</f>
        <v/>
      </c>
      <c r="U707" s="502" t="str">
        <f t="shared" ref="U707:U770" si="85">IF(W707="","",AC707)</f>
        <v/>
      </c>
      <c r="V707" s="502" t="str">
        <f t="shared" ref="V707:V770" si="86">IF(W707="","",AK707)</f>
        <v/>
      </c>
      <c r="W707" s="502" t="str">
        <f t="shared" ref="W707:W770" si="87">IFERROR(IF(Y707="","",MID(Y707,SEARCH("1x2/",Y707,1) + 4,LEN(Y707))),"")</f>
        <v/>
      </c>
      <c r="X707" s="502"/>
      <c r="Y707" s="502" t="str">
        <f t="shared" ref="Y707:Y770" si="88">HLink(AL707)</f>
        <v/>
      </c>
    </row>
    <row r="708" spans="7:25" ht="13.5" customHeight="1">
      <c r="G708" s="346" t="str">
        <f t="shared" si="82"/>
        <v/>
      </c>
      <c r="H708" s="347" t="str">
        <f t="shared" si="83"/>
        <v/>
      </c>
      <c r="T708" s="502" t="str">
        <f t="shared" si="84"/>
        <v/>
      </c>
      <c r="U708" s="502" t="str">
        <f t="shared" si="85"/>
        <v/>
      </c>
      <c r="V708" s="502" t="str">
        <f t="shared" si="86"/>
        <v/>
      </c>
      <c r="W708" s="502" t="str">
        <f t="shared" si="87"/>
        <v/>
      </c>
      <c r="X708" s="502"/>
      <c r="Y708" s="502" t="str">
        <f t="shared" si="88"/>
        <v/>
      </c>
    </row>
    <row r="709" spans="7:25">
      <c r="G709" s="346" t="str">
        <f t="shared" si="82"/>
        <v/>
      </c>
      <c r="H709" s="347" t="str">
        <f t="shared" si="83"/>
        <v/>
      </c>
      <c r="T709" s="502" t="str">
        <f t="shared" si="84"/>
        <v/>
      </c>
      <c r="U709" s="502" t="str">
        <f t="shared" si="85"/>
        <v/>
      </c>
      <c r="V709" s="502" t="str">
        <f t="shared" si="86"/>
        <v/>
      </c>
      <c r="W709" s="502" t="str">
        <f t="shared" si="87"/>
        <v/>
      </c>
      <c r="X709" s="502"/>
      <c r="Y709" s="502" t="str">
        <f t="shared" si="88"/>
        <v/>
      </c>
    </row>
    <row r="710" spans="7:25" ht="13.5" customHeight="1">
      <c r="G710" s="346" t="str">
        <f t="shared" si="82"/>
        <v/>
      </c>
      <c r="H710" s="347" t="str">
        <f t="shared" si="83"/>
        <v/>
      </c>
      <c r="T710" s="502" t="str">
        <f t="shared" si="84"/>
        <v/>
      </c>
      <c r="U710" s="502" t="str">
        <f t="shared" si="85"/>
        <v/>
      </c>
      <c r="V710" s="502" t="str">
        <f t="shared" si="86"/>
        <v/>
      </c>
      <c r="W710" s="502" t="str">
        <f t="shared" si="87"/>
        <v/>
      </c>
      <c r="X710" s="502"/>
      <c r="Y710" s="502" t="str">
        <f t="shared" si="88"/>
        <v/>
      </c>
    </row>
    <row r="711" spans="7:25">
      <c r="G711" s="346" t="str">
        <f t="shared" si="82"/>
        <v/>
      </c>
      <c r="H711" s="347" t="str">
        <f t="shared" si="83"/>
        <v/>
      </c>
      <c r="T711" s="502" t="str">
        <f t="shared" si="84"/>
        <v/>
      </c>
      <c r="U711" s="502" t="str">
        <f t="shared" si="85"/>
        <v/>
      </c>
      <c r="V711" s="502" t="str">
        <f t="shared" si="86"/>
        <v/>
      </c>
      <c r="W711" s="502" t="str">
        <f t="shared" si="87"/>
        <v/>
      </c>
      <c r="X711" s="502"/>
      <c r="Y711" s="502" t="str">
        <f t="shared" si="88"/>
        <v/>
      </c>
    </row>
    <row r="712" spans="7:25" ht="13.5" customHeight="1">
      <c r="G712" s="346" t="str">
        <f t="shared" si="82"/>
        <v/>
      </c>
      <c r="H712" s="347" t="str">
        <f t="shared" si="83"/>
        <v/>
      </c>
      <c r="T712" s="502" t="str">
        <f t="shared" si="84"/>
        <v/>
      </c>
      <c r="U712" s="502" t="str">
        <f t="shared" si="85"/>
        <v/>
      </c>
      <c r="V712" s="502" t="str">
        <f t="shared" si="86"/>
        <v/>
      </c>
      <c r="W712" s="502" t="str">
        <f t="shared" si="87"/>
        <v/>
      </c>
      <c r="X712" s="502"/>
      <c r="Y712" s="502" t="str">
        <f t="shared" si="88"/>
        <v/>
      </c>
    </row>
    <row r="713" spans="7:25">
      <c r="G713" s="346" t="str">
        <f t="shared" si="82"/>
        <v/>
      </c>
      <c r="H713" s="347" t="str">
        <f t="shared" si="83"/>
        <v/>
      </c>
      <c r="T713" s="502" t="str">
        <f t="shared" si="84"/>
        <v/>
      </c>
      <c r="U713" s="502" t="str">
        <f t="shared" si="85"/>
        <v/>
      </c>
      <c r="V713" s="502" t="str">
        <f t="shared" si="86"/>
        <v/>
      </c>
      <c r="W713" s="502" t="str">
        <f t="shared" si="87"/>
        <v/>
      </c>
      <c r="X713" s="502"/>
      <c r="Y713" s="502" t="str">
        <f t="shared" si="88"/>
        <v/>
      </c>
    </row>
    <row r="714" spans="7:25" ht="13.5" customHeight="1">
      <c r="G714" s="346" t="str">
        <f t="shared" si="82"/>
        <v/>
      </c>
      <c r="H714" s="347" t="str">
        <f t="shared" si="83"/>
        <v/>
      </c>
      <c r="T714" s="502" t="str">
        <f t="shared" si="84"/>
        <v/>
      </c>
      <c r="U714" s="502" t="str">
        <f t="shared" si="85"/>
        <v/>
      </c>
      <c r="V714" s="502" t="str">
        <f t="shared" si="86"/>
        <v/>
      </c>
      <c r="W714" s="502" t="str">
        <f t="shared" si="87"/>
        <v/>
      </c>
      <c r="X714" s="502"/>
      <c r="Y714" s="502" t="str">
        <f t="shared" si="88"/>
        <v/>
      </c>
    </row>
    <row r="715" spans="7:25">
      <c r="G715" s="346" t="str">
        <f t="shared" si="82"/>
        <v/>
      </c>
      <c r="H715" s="347" t="str">
        <f t="shared" si="83"/>
        <v/>
      </c>
      <c r="T715" s="502" t="str">
        <f t="shared" si="84"/>
        <v/>
      </c>
      <c r="U715" s="502" t="str">
        <f t="shared" si="85"/>
        <v/>
      </c>
      <c r="V715" s="502" t="str">
        <f t="shared" si="86"/>
        <v/>
      </c>
      <c r="W715" s="502" t="str">
        <f t="shared" si="87"/>
        <v/>
      </c>
      <c r="X715" s="502"/>
      <c r="Y715" s="502" t="str">
        <f t="shared" si="88"/>
        <v/>
      </c>
    </row>
    <row r="716" spans="7:25" ht="13.5" customHeight="1">
      <c r="G716" s="346" t="str">
        <f t="shared" si="82"/>
        <v/>
      </c>
      <c r="H716" s="347" t="str">
        <f t="shared" si="83"/>
        <v/>
      </c>
      <c r="T716" s="502" t="str">
        <f t="shared" si="84"/>
        <v/>
      </c>
      <c r="U716" s="502" t="str">
        <f t="shared" si="85"/>
        <v/>
      </c>
      <c r="V716" s="502" t="str">
        <f t="shared" si="86"/>
        <v/>
      </c>
      <c r="W716" s="502" t="str">
        <f t="shared" si="87"/>
        <v/>
      </c>
      <c r="X716" s="502"/>
      <c r="Y716" s="502" t="str">
        <f t="shared" si="88"/>
        <v/>
      </c>
    </row>
    <row r="717" spans="7:25">
      <c r="G717" s="346" t="str">
        <f t="shared" si="82"/>
        <v/>
      </c>
      <c r="H717" s="347" t="str">
        <f t="shared" si="83"/>
        <v/>
      </c>
      <c r="T717" s="502" t="str">
        <f t="shared" si="84"/>
        <v/>
      </c>
      <c r="U717" s="502" t="str">
        <f t="shared" si="85"/>
        <v/>
      </c>
      <c r="V717" s="502" t="str">
        <f t="shared" si="86"/>
        <v/>
      </c>
      <c r="W717" s="502" t="str">
        <f t="shared" si="87"/>
        <v/>
      </c>
      <c r="X717" s="502"/>
      <c r="Y717" s="502" t="str">
        <f t="shared" si="88"/>
        <v/>
      </c>
    </row>
    <row r="718" spans="7:25" ht="13.5" customHeight="1">
      <c r="G718" s="346" t="str">
        <f t="shared" si="82"/>
        <v/>
      </c>
      <c r="H718" s="347" t="str">
        <f t="shared" si="83"/>
        <v/>
      </c>
      <c r="T718" s="502" t="str">
        <f t="shared" si="84"/>
        <v/>
      </c>
      <c r="U718" s="502" t="str">
        <f t="shared" si="85"/>
        <v/>
      </c>
      <c r="V718" s="502" t="str">
        <f t="shared" si="86"/>
        <v/>
      </c>
      <c r="W718" s="502" t="str">
        <f t="shared" si="87"/>
        <v/>
      </c>
      <c r="X718" s="502"/>
      <c r="Y718" s="502" t="str">
        <f t="shared" si="88"/>
        <v/>
      </c>
    </row>
    <row r="719" spans="7:25">
      <c r="G719" s="346" t="str">
        <f t="shared" si="82"/>
        <v/>
      </c>
      <c r="H719" s="347" t="str">
        <f t="shared" si="83"/>
        <v/>
      </c>
      <c r="T719" s="502" t="str">
        <f t="shared" si="84"/>
        <v/>
      </c>
      <c r="U719" s="502" t="str">
        <f t="shared" si="85"/>
        <v/>
      </c>
      <c r="V719" s="502" t="str">
        <f t="shared" si="86"/>
        <v/>
      </c>
      <c r="W719" s="502" t="str">
        <f t="shared" si="87"/>
        <v/>
      </c>
      <c r="X719" s="502"/>
      <c r="Y719" s="502" t="str">
        <f t="shared" si="88"/>
        <v/>
      </c>
    </row>
    <row r="720" spans="7:25">
      <c r="G720" s="346" t="str">
        <f t="shared" si="82"/>
        <v/>
      </c>
      <c r="H720" s="347" t="str">
        <f t="shared" si="83"/>
        <v/>
      </c>
      <c r="T720" s="502" t="str">
        <f t="shared" si="84"/>
        <v/>
      </c>
      <c r="U720" s="502" t="str">
        <f t="shared" si="85"/>
        <v/>
      </c>
      <c r="V720" s="502" t="str">
        <f t="shared" si="86"/>
        <v/>
      </c>
      <c r="W720" s="502" t="str">
        <f t="shared" si="87"/>
        <v/>
      </c>
      <c r="X720" s="502"/>
      <c r="Y720" s="502" t="str">
        <f t="shared" si="88"/>
        <v/>
      </c>
    </row>
    <row r="721" spans="7:25">
      <c r="G721" s="346" t="str">
        <f t="shared" si="82"/>
        <v/>
      </c>
      <c r="H721" s="347" t="str">
        <f t="shared" si="83"/>
        <v/>
      </c>
      <c r="T721" s="502" t="str">
        <f t="shared" si="84"/>
        <v/>
      </c>
      <c r="U721" s="502" t="str">
        <f t="shared" si="85"/>
        <v/>
      </c>
      <c r="V721" s="502" t="str">
        <f t="shared" si="86"/>
        <v/>
      </c>
      <c r="W721" s="502" t="str">
        <f t="shared" si="87"/>
        <v/>
      </c>
      <c r="X721" s="502"/>
      <c r="Y721" s="502" t="str">
        <f t="shared" si="88"/>
        <v/>
      </c>
    </row>
    <row r="722" spans="7:25">
      <c r="G722" s="346" t="str">
        <f t="shared" si="82"/>
        <v/>
      </c>
      <c r="H722" s="347" t="str">
        <f t="shared" si="83"/>
        <v/>
      </c>
      <c r="T722" s="502" t="str">
        <f t="shared" si="84"/>
        <v/>
      </c>
      <c r="U722" s="502" t="str">
        <f t="shared" si="85"/>
        <v/>
      </c>
      <c r="V722" s="502" t="str">
        <f t="shared" si="86"/>
        <v/>
      </c>
      <c r="W722" s="502" t="str">
        <f t="shared" si="87"/>
        <v/>
      </c>
      <c r="X722" s="502"/>
      <c r="Y722" s="502" t="str">
        <f t="shared" si="88"/>
        <v/>
      </c>
    </row>
    <row r="723" spans="7:25">
      <c r="G723" s="346" t="str">
        <f t="shared" si="82"/>
        <v/>
      </c>
      <c r="H723" s="347" t="str">
        <f t="shared" si="83"/>
        <v/>
      </c>
      <c r="T723" s="502" t="str">
        <f t="shared" si="84"/>
        <v/>
      </c>
      <c r="U723" s="502" t="str">
        <f t="shared" si="85"/>
        <v/>
      </c>
      <c r="V723" s="502" t="str">
        <f t="shared" si="86"/>
        <v/>
      </c>
      <c r="W723" s="502" t="str">
        <f t="shared" si="87"/>
        <v/>
      </c>
      <c r="X723" s="502"/>
      <c r="Y723" s="502" t="str">
        <f t="shared" si="88"/>
        <v/>
      </c>
    </row>
    <row r="724" spans="7:25">
      <c r="G724" s="346" t="str">
        <f t="shared" si="82"/>
        <v/>
      </c>
      <c r="H724" s="347" t="str">
        <f t="shared" si="83"/>
        <v/>
      </c>
      <c r="T724" s="502" t="str">
        <f t="shared" si="84"/>
        <v/>
      </c>
      <c r="U724" s="502" t="str">
        <f t="shared" si="85"/>
        <v/>
      </c>
      <c r="V724" s="502" t="str">
        <f t="shared" si="86"/>
        <v/>
      </c>
      <c r="W724" s="502" t="str">
        <f t="shared" si="87"/>
        <v/>
      </c>
      <c r="X724" s="502"/>
      <c r="Y724" s="502" t="str">
        <f t="shared" si="88"/>
        <v/>
      </c>
    </row>
    <row r="725" spans="7:25">
      <c r="G725" s="346" t="str">
        <f t="shared" si="82"/>
        <v/>
      </c>
      <c r="H725" s="347" t="str">
        <f t="shared" si="83"/>
        <v/>
      </c>
      <c r="T725" s="502" t="str">
        <f t="shared" si="84"/>
        <v/>
      </c>
      <c r="U725" s="502" t="str">
        <f t="shared" si="85"/>
        <v/>
      </c>
      <c r="V725" s="502" t="str">
        <f t="shared" si="86"/>
        <v/>
      </c>
      <c r="W725" s="502" t="str">
        <f t="shared" si="87"/>
        <v/>
      </c>
      <c r="X725" s="502"/>
      <c r="Y725" s="502" t="str">
        <f t="shared" si="88"/>
        <v/>
      </c>
    </row>
    <row r="726" spans="7:25">
      <c r="G726" s="346" t="str">
        <f t="shared" si="82"/>
        <v/>
      </c>
      <c r="H726" s="347" t="str">
        <f t="shared" si="83"/>
        <v/>
      </c>
      <c r="T726" s="502" t="str">
        <f t="shared" si="84"/>
        <v/>
      </c>
      <c r="U726" s="502" t="str">
        <f t="shared" si="85"/>
        <v/>
      </c>
      <c r="V726" s="502" t="str">
        <f t="shared" si="86"/>
        <v/>
      </c>
      <c r="W726" s="502" t="str">
        <f t="shared" si="87"/>
        <v/>
      </c>
      <c r="X726" s="502"/>
      <c r="Y726" s="502" t="str">
        <f t="shared" si="88"/>
        <v/>
      </c>
    </row>
    <row r="727" spans="7:25" ht="13.5" customHeight="1">
      <c r="G727" s="346" t="str">
        <f t="shared" si="82"/>
        <v/>
      </c>
      <c r="H727" s="347" t="str">
        <f t="shared" si="83"/>
        <v/>
      </c>
      <c r="T727" s="502" t="str">
        <f t="shared" si="84"/>
        <v/>
      </c>
      <c r="U727" s="502" t="str">
        <f t="shared" si="85"/>
        <v/>
      </c>
      <c r="V727" s="502" t="str">
        <f t="shared" si="86"/>
        <v/>
      </c>
      <c r="W727" s="502" t="str">
        <f t="shared" si="87"/>
        <v/>
      </c>
      <c r="X727" s="502"/>
      <c r="Y727" s="502" t="str">
        <f t="shared" si="88"/>
        <v/>
      </c>
    </row>
    <row r="728" spans="7:25">
      <c r="G728" s="346" t="str">
        <f t="shared" si="82"/>
        <v/>
      </c>
      <c r="H728" s="347" t="str">
        <f t="shared" si="83"/>
        <v/>
      </c>
      <c r="T728" s="502" t="str">
        <f t="shared" si="84"/>
        <v/>
      </c>
      <c r="U728" s="502" t="str">
        <f t="shared" si="85"/>
        <v/>
      </c>
      <c r="V728" s="502" t="str">
        <f t="shared" si="86"/>
        <v/>
      </c>
      <c r="W728" s="502" t="str">
        <f t="shared" si="87"/>
        <v/>
      </c>
      <c r="X728" s="502"/>
      <c r="Y728" s="502" t="str">
        <f t="shared" si="88"/>
        <v/>
      </c>
    </row>
    <row r="729" spans="7:25" ht="13.5" customHeight="1">
      <c r="G729" s="346" t="str">
        <f t="shared" si="82"/>
        <v/>
      </c>
      <c r="H729" s="347" t="str">
        <f t="shared" si="83"/>
        <v/>
      </c>
      <c r="T729" s="502" t="str">
        <f t="shared" si="84"/>
        <v/>
      </c>
      <c r="U729" s="502" t="str">
        <f t="shared" si="85"/>
        <v/>
      </c>
      <c r="V729" s="502" t="str">
        <f t="shared" si="86"/>
        <v/>
      </c>
      <c r="W729" s="502" t="str">
        <f t="shared" si="87"/>
        <v/>
      </c>
      <c r="X729" s="502"/>
      <c r="Y729" s="502" t="str">
        <f t="shared" si="88"/>
        <v/>
      </c>
    </row>
    <row r="730" spans="7:25">
      <c r="G730" s="346" t="str">
        <f t="shared" si="82"/>
        <v/>
      </c>
      <c r="H730" s="347" t="str">
        <f t="shared" si="83"/>
        <v/>
      </c>
      <c r="T730" s="502" t="str">
        <f t="shared" si="84"/>
        <v/>
      </c>
      <c r="U730" s="502" t="str">
        <f t="shared" si="85"/>
        <v/>
      </c>
      <c r="V730" s="502" t="str">
        <f t="shared" si="86"/>
        <v/>
      </c>
      <c r="W730" s="502" t="str">
        <f t="shared" si="87"/>
        <v/>
      </c>
      <c r="X730" s="502"/>
      <c r="Y730" s="502" t="str">
        <f t="shared" si="88"/>
        <v/>
      </c>
    </row>
    <row r="731" spans="7:25" ht="13.5" customHeight="1">
      <c r="G731" s="346" t="str">
        <f t="shared" si="82"/>
        <v/>
      </c>
      <c r="H731" s="347" t="str">
        <f t="shared" si="83"/>
        <v/>
      </c>
      <c r="T731" s="502" t="str">
        <f t="shared" si="84"/>
        <v/>
      </c>
      <c r="U731" s="502" t="str">
        <f t="shared" si="85"/>
        <v/>
      </c>
      <c r="V731" s="502" t="str">
        <f t="shared" si="86"/>
        <v/>
      </c>
      <c r="W731" s="502" t="str">
        <f t="shared" si="87"/>
        <v/>
      </c>
      <c r="X731" s="502"/>
      <c r="Y731" s="502" t="str">
        <f t="shared" si="88"/>
        <v/>
      </c>
    </row>
    <row r="732" spans="7:25">
      <c r="G732" s="346" t="str">
        <f t="shared" si="82"/>
        <v/>
      </c>
      <c r="H732" s="347" t="str">
        <f t="shared" si="83"/>
        <v/>
      </c>
      <c r="T732" s="502" t="str">
        <f t="shared" si="84"/>
        <v/>
      </c>
      <c r="U732" s="502" t="str">
        <f t="shared" si="85"/>
        <v/>
      </c>
      <c r="V732" s="502" t="str">
        <f t="shared" si="86"/>
        <v/>
      </c>
      <c r="W732" s="502" t="str">
        <f t="shared" si="87"/>
        <v/>
      </c>
      <c r="X732" s="502"/>
      <c r="Y732" s="502" t="str">
        <f t="shared" si="88"/>
        <v/>
      </c>
    </row>
    <row r="733" spans="7:25" ht="13.5" customHeight="1">
      <c r="G733" s="346" t="str">
        <f t="shared" si="82"/>
        <v/>
      </c>
      <c r="H733" s="347" t="str">
        <f t="shared" si="83"/>
        <v/>
      </c>
      <c r="T733" s="502" t="str">
        <f t="shared" si="84"/>
        <v/>
      </c>
      <c r="U733" s="502" t="str">
        <f t="shared" si="85"/>
        <v/>
      </c>
      <c r="V733" s="502" t="str">
        <f t="shared" si="86"/>
        <v/>
      </c>
      <c r="W733" s="502" t="str">
        <f t="shared" si="87"/>
        <v/>
      </c>
      <c r="X733" s="502"/>
      <c r="Y733" s="502" t="str">
        <f t="shared" si="88"/>
        <v/>
      </c>
    </row>
    <row r="734" spans="7:25">
      <c r="G734" s="346" t="str">
        <f t="shared" si="82"/>
        <v/>
      </c>
      <c r="H734" s="347" t="str">
        <f t="shared" si="83"/>
        <v/>
      </c>
      <c r="T734" s="502" t="str">
        <f t="shared" si="84"/>
        <v/>
      </c>
      <c r="U734" s="502" t="str">
        <f t="shared" si="85"/>
        <v/>
      </c>
      <c r="V734" s="502" t="str">
        <f t="shared" si="86"/>
        <v/>
      </c>
      <c r="W734" s="502" t="str">
        <f t="shared" si="87"/>
        <v/>
      </c>
      <c r="X734" s="502"/>
      <c r="Y734" s="502" t="str">
        <f t="shared" si="88"/>
        <v/>
      </c>
    </row>
    <row r="735" spans="7:25" ht="13.5" customHeight="1">
      <c r="G735" s="346" t="str">
        <f t="shared" si="82"/>
        <v/>
      </c>
      <c r="H735" s="347" t="str">
        <f t="shared" si="83"/>
        <v/>
      </c>
      <c r="T735" s="502" t="str">
        <f t="shared" si="84"/>
        <v/>
      </c>
      <c r="U735" s="502" t="str">
        <f t="shared" si="85"/>
        <v/>
      </c>
      <c r="V735" s="502" t="str">
        <f t="shared" si="86"/>
        <v/>
      </c>
      <c r="W735" s="502" t="str">
        <f t="shared" si="87"/>
        <v/>
      </c>
      <c r="X735" s="502"/>
      <c r="Y735" s="502" t="str">
        <f t="shared" si="88"/>
        <v/>
      </c>
    </row>
    <row r="736" spans="7:25">
      <c r="G736" s="346" t="str">
        <f t="shared" si="82"/>
        <v/>
      </c>
      <c r="H736" s="347" t="str">
        <f t="shared" si="83"/>
        <v/>
      </c>
      <c r="T736" s="502" t="str">
        <f t="shared" si="84"/>
        <v/>
      </c>
      <c r="U736" s="502" t="str">
        <f t="shared" si="85"/>
        <v/>
      </c>
      <c r="V736" s="502" t="str">
        <f t="shared" si="86"/>
        <v/>
      </c>
      <c r="W736" s="502" t="str">
        <f t="shared" si="87"/>
        <v/>
      </c>
      <c r="X736" s="502"/>
      <c r="Y736" s="502" t="str">
        <f t="shared" si="88"/>
        <v/>
      </c>
    </row>
    <row r="737" spans="7:25" ht="13.5" customHeight="1">
      <c r="G737" s="346" t="str">
        <f t="shared" si="82"/>
        <v/>
      </c>
      <c r="H737" s="347" t="str">
        <f t="shared" si="83"/>
        <v/>
      </c>
      <c r="T737" s="502" t="str">
        <f t="shared" si="84"/>
        <v/>
      </c>
      <c r="U737" s="502" t="str">
        <f t="shared" si="85"/>
        <v/>
      </c>
      <c r="V737" s="502" t="str">
        <f t="shared" si="86"/>
        <v/>
      </c>
      <c r="W737" s="502" t="str">
        <f t="shared" si="87"/>
        <v/>
      </c>
      <c r="X737" s="502"/>
      <c r="Y737" s="502" t="str">
        <f t="shared" si="88"/>
        <v/>
      </c>
    </row>
    <row r="738" spans="7:25">
      <c r="G738" s="346" t="str">
        <f t="shared" si="82"/>
        <v/>
      </c>
      <c r="H738" s="347" t="str">
        <f t="shared" si="83"/>
        <v/>
      </c>
      <c r="T738" s="502" t="str">
        <f t="shared" si="84"/>
        <v/>
      </c>
      <c r="U738" s="502" t="str">
        <f t="shared" si="85"/>
        <v/>
      </c>
      <c r="V738" s="502" t="str">
        <f t="shared" si="86"/>
        <v/>
      </c>
      <c r="W738" s="502" t="str">
        <f t="shared" si="87"/>
        <v/>
      </c>
      <c r="X738" s="502"/>
      <c r="Y738" s="502" t="str">
        <f t="shared" si="88"/>
        <v/>
      </c>
    </row>
    <row r="739" spans="7:25" ht="13.5" customHeight="1">
      <c r="G739" s="346" t="str">
        <f t="shared" si="82"/>
        <v/>
      </c>
      <c r="H739" s="347" t="str">
        <f t="shared" si="83"/>
        <v/>
      </c>
      <c r="T739" s="502" t="str">
        <f t="shared" si="84"/>
        <v/>
      </c>
      <c r="U739" s="502" t="str">
        <f t="shared" si="85"/>
        <v/>
      </c>
      <c r="V739" s="502" t="str">
        <f t="shared" si="86"/>
        <v/>
      </c>
      <c r="W739" s="502" t="str">
        <f t="shared" si="87"/>
        <v/>
      </c>
      <c r="X739" s="502"/>
      <c r="Y739" s="502" t="str">
        <f t="shared" si="88"/>
        <v/>
      </c>
    </row>
    <row r="740" spans="7:25">
      <c r="G740" s="346" t="str">
        <f t="shared" si="82"/>
        <v/>
      </c>
      <c r="H740" s="347" t="str">
        <f t="shared" si="83"/>
        <v/>
      </c>
      <c r="T740" s="502" t="str">
        <f t="shared" si="84"/>
        <v/>
      </c>
      <c r="U740" s="502" t="str">
        <f t="shared" si="85"/>
        <v/>
      </c>
      <c r="V740" s="502" t="str">
        <f t="shared" si="86"/>
        <v/>
      </c>
      <c r="W740" s="502" t="str">
        <f t="shared" si="87"/>
        <v/>
      </c>
      <c r="X740" s="502"/>
      <c r="Y740" s="502" t="str">
        <f t="shared" si="88"/>
        <v/>
      </c>
    </row>
    <row r="741" spans="7:25" ht="13.5" customHeight="1">
      <c r="G741" s="346" t="str">
        <f t="shared" si="82"/>
        <v/>
      </c>
      <c r="H741" s="347" t="str">
        <f t="shared" si="83"/>
        <v/>
      </c>
      <c r="T741" s="502" t="str">
        <f t="shared" si="84"/>
        <v/>
      </c>
      <c r="U741" s="502" t="str">
        <f t="shared" si="85"/>
        <v/>
      </c>
      <c r="V741" s="502" t="str">
        <f t="shared" si="86"/>
        <v/>
      </c>
      <c r="W741" s="502" t="str">
        <f t="shared" si="87"/>
        <v/>
      </c>
      <c r="X741" s="502"/>
      <c r="Y741" s="502" t="str">
        <f t="shared" si="88"/>
        <v/>
      </c>
    </row>
    <row r="742" spans="7:25">
      <c r="G742" s="346" t="str">
        <f t="shared" si="82"/>
        <v/>
      </c>
      <c r="H742" s="347" t="str">
        <f t="shared" si="83"/>
        <v/>
      </c>
      <c r="T742" s="502" t="str">
        <f t="shared" si="84"/>
        <v/>
      </c>
      <c r="U742" s="502" t="str">
        <f t="shared" si="85"/>
        <v/>
      </c>
      <c r="V742" s="502" t="str">
        <f t="shared" si="86"/>
        <v/>
      </c>
      <c r="W742" s="502" t="str">
        <f t="shared" si="87"/>
        <v/>
      </c>
      <c r="X742" s="502"/>
      <c r="Y742" s="502" t="str">
        <f t="shared" si="88"/>
        <v/>
      </c>
    </row>
    <row r="743" spans="7:25" ht="13.5" customHeight="1">
      <c r="G743" s="346" t="str">
        <f t="shared" si="82"/>
        <v/>
      </c>
      <c r="H743" s="347" t="str">
        <f t="shared" si="83"/>
        <v/>
      </c>
      <c r="T743" s="502" t="str">
        <f t="shared" si="84"/>
        <v/>
      </c>
      <c r="U743" s="502" t="str">
        <f t="shared" si="85"/>
        <v/>
      </c>
      <c r="V743" s="502" t="str">
        <f t="shared" si="86"/>
        <v/>
      </c>
      <c r="W743" s="502" t="str">
        <f t="shared" si="87"/>
        <v/>
      </c>
      <c r="X743" s="502"/>
      <c r="Y743" s="502" t="str">
        <f t="shared" si="88"/>
        <v/>
      </c>
    </row>
    <row r="744" spans="7:25">
      <c r="G744" s="346" t="str">
        <f t="shared" si="82"/>
        <v/>
      </c>
      <c r="H744" s="347" t="str">
        <f t="shared" si="83"/>
        <v/>
      </c>
      <c r="T744" s="502" t="str">
        <f t="shared" si="84"/>
        <v/>
      </c>
      <c r="U744" s="502" t="str">
        <f t="shared" si="85"/>
        <v/>
      </c>
      <c r="V744" s="502" t="str">
        <f t="shared" si="86"/>
        <v/>
      </c>
      <c r="W744" s="502" t="str">
        <f t="shared" si="87"/>
        <v/>
      </c>
      <c r="X744" s="502"/>
      <c r="Y744" s="502" t="str">
        <f t="shared" si="88"/>
        <v/>
      </c>
    </row>
    <row r="745" spans="7:25" ht="13.5" customHeight="1">
      <c r="G745" s="346" t="str">
        <f t="shared" si="82"/>
        <v/>
      </c>
      <c r="H745" s="347" t="str">
        <f t="shared" si="83"/>
        <v/>
      </c>
      <c r="T745" s="502" t="str">
        <f t="shared" si="84"/>
        <v/>
      </c>
      <c r="U745" s="502" t="str">
        <f t="shared" si="85"/>
        <v/>
      </c>
      <c r="V745" s="502" t="str">
        <f t="shared" si="86"/>
        <v/>
      </c>
      <c r="W745" s="502" t="str">
        <f t="shared" si="87"/>
        <v/>
      </c>
      <c r="X745" s="502"/>
      <c r="Y745" s="502" t="str">
        <f t="shared" si="88"/>
        <v/>
      </c>
    </row>
    <row r="746" spans="7:25" ht="13.5" customHeight="1">
      <c r="G746" s="346" t="str">
        <f t="shared" si="82"/>
        <v/>
      </c>
      <c r="H746" s="347" t="str">
        <f t="shared" si="83"/>
        <v/>
      </c>
      <c r="T746" s="502" t="str">
        <f t="shared" si="84"/>
        <v/>
      </c>
      <c r="U746" s="502" t="str">
        <f t="shared" si="85"/>
        <v/>
      </c>
      <c r="V746" s="502" t="str">
        <f t="shared" si="86"/>
        <v/>
      </c>
      <c r="W746" s="502" t="str">
        <f t="shared" si="87"/>
        <v/>
      </c>
      <c r="X746" s="502"/>
      <c r="Y746" s="502" t="str">
        <f t="shared" si="88"/>
        <v/>
      </c>
    </row>
    <row r="747" spans="7:25" ht="13.5" customHeight="1">
      <c r="G747" s="346" t="str">
        <f t="shared" si="82"/>
        <v/>
      </c>
      <c r="H747" s="347" t="str">
        <f t="shared" si="83"/>
        <v/>
      </c>
      <c r="T747" s="502" t="str">
        <f t="shared" si="84"/>
        <v/>
      </c>
      <c r="U747" s="502" t="str">
        <f t="shared" si="85"/>
        <v/>
      </c>
      <c r="V747" s="502" t="str">
        <f t="shared" si="86"/>
        <v/>
      </c>
      <c r="W747" s="502" t="str">
        <f t="shared" si="87"/>
        <v/>
      </c>
      <c r="X747" s="502"/>
      <c r="Y747" s="502" t="str">
        <f t="shared" si="88"/>
        <v/>
      </c>
    </row>
    <row r="748" spans="7:25" ht="13.5" customHeight="1">
      <c r="G748" s="346" t="str">
        <f t="shared" si="82"/>
        <v/>
      </c>
      <c r="H748" s="347" t="str">
        <f t="shared" si="83"/>
        <v/>
      </c>
      <c r="T748" s="502" t="str">
        <f t="shared" si="84"/>
        <v/>
      </c>
      <c r="U748" s="502" t="str">
        <f t="shared" si="85"/>
        <v/>
      </c>
      <c r="V748" s="502" t="str">
        <f t="shared" si="86"/>
        <v/>
      </c>
      <c r="W748" s="502" t="str">
        <f t="shared" si="87"/>
        <v/>
      </c>
      <c r="X748" s="502"/>
      <c r="Y748" s="502" t="str">
        <f t="shared" si="88"/>
        <v/>
      </c>
    </row>
    <row r="749" spans="7:25" ht="13.5" customHeight="1">
      <c r="G749" s="346" t="str">
        <f t="shared" si="82"/>
        <v/>
      </c>
      <c r="H749" s="347" t="str">
        <f t="shared" si="83"/>
        <v/>
      </c>
      <c r="T749" s="502" t="str">
        <f t="shared" si="84"/>
        <v/>
      </c>
      <c r="U749" s="502" t="str">
        <f t="shared" si="85"/>
        <v/>
      </c>
      <c r="V749" s="502" t="str">
        <f t="shared" si="86"/>
        <v/>
      </c>
      <c r="W749" s="502" t="str">
        <f t="shared" si="87"/>
        <v/>
      </c>
      <c r="X749" s="502"/>
      <c r="Y749" s="502" t="str">
        <f t="shared" si="88"/>
        <v/>
      </c>
    </row>
    <row r="750" spans="7:25" ht="13.5" customHeight="1">
      <c r="G750" s="346" t="str">
        <f t="shared" si="82"/>
        <v/>
      </c>
      <c r="H750" s="347" t="str">
        <f t="shared" si="83"/>
        <v/>
      </c>
      <c r="T750" s="502" t="str">
        <f t="shared" si="84"/>
        <v/>
      </c>
      <c r="U750" s="502" t="str">
        <f t="shared" si="85"/>
        <v/>
      </c>
      <c r="V750" s="502" t="str">
        <f t="shared" si="86"/>
        <v/>
      </c>
      <c r="W750" s="502" t="str">
        <f t="shared" si="87"/>
        <v/>
      </c>
      <c r="X750" s="502"/>
      <c r="Y750" s="502" t="str">
        <f t="shared" si="88"/>
        <v/>
      </c>
    </row>
    <row r="751" spans="7:25" ht="13.5" customHeight="1">
      <c r="G751" s="346" t="str">
        <f t="shared" si="82"/>
        <v/>
      </c>
      <c r="H751" s="347" t="str">
        <f t="shared" si="83"/>
        <v/>
      </c>
      <c r="T751" s="502" t="str">
        <f t="shared" si="84"/>
        <v/>
      </c>
      <c r="U751" s="502" t="str">
        <f t="shared" si="85"/>
        <v/>
      </c>
      <c r="V751" s="502" t="str">
        <f t="shared" si="86"/>
        <v/>
      </c>
      <c r="W751" s="502" t="str">
        <f t="shared" si="87"/>
        <v/>
      </c>
      <c r="X751" s="502"/>
      <c r="Y751" s="502" t="str">
        <f t="shared" si="88"/>
        <v/>
      </c>
    </row>
    <row r="752" spans="7:25" ht="13.5" customHeight="1">
      <c r="G752" s="346" t="str">
        <f t="shared" si="82"/>
        <v/>
      </c>
      <c r="H752" s="347" t="str">
        <f t="shared" si="83"/>
        <v/>
      </c>
      <c r="T752" s="502" t="str">
        <f t="shared" si="84"/>
        <v/>
      </c>
      <c r="U752" s="502" t="str">
        <f t="shared" si="85"/>
        <v/>
      </c>
      <c r="V752" s="502" t="str">
        <f t="shared" si="86"/>
        <v/>
      </c>
      <c r="W752" s="502" t="str">
        <f t="shared" si="87"/>
        <v/>
      </c>
      <c r="X752" s="502"/>
      <c r="Y752" s="502" t="str">
        <f t="shared" si="88"/>
        <v/>
      </c>
    </row>
    <row r="753" spans="7:25" ht="13.5" customHeight="1">
      <c r="G753" s="346" t="str">
        <f t="shared" si="82"/>
        <v/>
      </c>
      <c r="H753" s="347" t="str">
        <f t="shared" si="83"/>
        <v/>
      </c>
      <c r="T753" s="502" t="str">
        <f t="shared" si="84"/>
        <v/>
      </c>
      <c r="U753" s="502" t="str">
        <f t="shared" si="85"/>
        <v/>
      </c>
      <c r="V753" s="502" t="str">
        <f t="shared" si="86"/>
        <v/>
      </c>
      <c r="W753" s="502" t="str">
        <f t="shared" si="87"/>
        <v/>
      </c>
      <c r="X753" s="502"/>
      <c r="Y753" s="502" t="str">
        <f t="shared" si="88"/>
        <v/>
      </c>
    </row>
    <row r="754" spans="7:25" ht="13.5" customHeight="1">
      <c r="G754" s="346" t="str">
        <f t="shared" si="82"/>
        <v/>
      </c>
      <c r="H754" s="347" t="str">
        <f t="shared" si="83"/>
        <v/>
      </c>
      <c r="T754" s="502" t="str">
        <f t="shared" si="84"/>
        <v/>
      </c>
      <c r="U754" s="502" t="str">
        <f t="shared" si="85"/>
        <v/>
      </c>
      <c r="V754" s="502" t="str">
        <f t="shared" si="86"/>
        <v/>
      </c>
      <c r="W754" s="502" t="str">
        <f t="shared" si="87"/>
        <v/>
      </c>
      <c r="X754" s="502"/>
      <c r="Y754" s="502" t="str">
        <f t="shared" si="88"/>
        <v/>
      </c>
    </row>
    <row r="755" spans="7:25" ht="13.5" customHeight="1">
      <c r="G755" s="346" t="str">
        <f t="shared" si="82"/>
        <v/>
      </c>
      <c r="H755" s="347" t="str">
        <f t="shared" si="83"/>
        <v/>
      </c>
      <c r="T755" s="502" t="str">
        <f t="shared" si="84"/>
        <v/>
      </c>
      <c r="U755" s="502" t="str">
        <f t="shared" si="85"/>
        <v/>
      </c>
      <c r="V755" s="502" t="str">
        <f t="shared" si="86"/>
        <v/>
      </c>
      <c r="W755" s="502" t="str">
        <f t="shared" si="87"/>
        <v/>
      </c>
      <c r="X755" s="502"/>
      <c r="Y755" s="502" t="str">
        <f t="shared" si="88"/>
        <v/>
      </c>
    </row>
    <row r="756" spans="7:25" ht="13.5" customHeight="1">
      <c r="G756" s="346" t="str">
        <f t="shared" si="82"/>
        <v/>
      </c>
      <c r="H756" s="347" t="str">
        <f t="shared" si="83"/>
        <v/>
      </c>
      <c r="T756" s="502" t="str">
        <f t="shared" si="84"/>
        <v/>
      </c>
      <c r="U756" s="502" t="str">
        <f t="shared" si="85"/>
        <v/>
      </c>
      <c r="V756" s="502" t="str">
        <f t="shared" si="86"/>
        <v/>
      </c>
      <c r="W756" s="502" t="str">
        <f t="shared" si="87"/>
        <v/>
      </c>
      <c r="X756" s="502"/>
      <c r="Y756" s="502" t="str">
        <f t="shared" si="88"/>
        <v/>
      </c>
    </row>
    <row r="757" spans="7:25">
      <c r="G757" s="346" t="str">
        <f t="shared" si="82"/>
        <v/>
      </c>
      <c r="H757" s="347" t="str">
        <f t="shared" si="83"/>
        <v/>
      </c>
      <c r="T757" s="502" t="str">
        <f t="shared" si="84"/>
        <v/>
      </c>
      <c r="U757" s="502" t="str">
        <f t="shared" si="85"/>
        <v/>
      </c>
      <c r="V757" s="502" t="str">
        <f t="shared" si="86"/>
        <v/>
      </c>
      <c r="W757" s="502" t="str">
        <f t="shared" si="87"/>
        <v/>
      </c>
      <c r="X757" s="502"/>
      <c r="Y757" s="502" t="str">
        <f t="shared" si="88"/>
        <v/>
      </c>
    </row>
    <row r="758" spans="7:25">
      <c r="G758" s="346" t="str">
        <f t="shared" si="82"/>
        <v/>
      </c>
      <c r="H758" s="347" t="str">
        <f t="shared" si="83"/>
        <v/>
      </c>
      <c r="T758" s="502" t="str">
        <f t="shared" si="84"/>
        <v/>
      </c>
      <c r="U758" s="502" t="str">
        <f t="shared" si="85"/>
        <v/>
      </c>
      <c r="V758" s="502" t="str">
        <f t="shared" si="86"/>
        <v/>
      </c>
      <c r="W758" s="502" t="str">
        <f t="shared" si="87"/>
        <v/>
      </c>
      <c r="X758" s="502"/>
      <c r="Y758" s="502" t="str">
        <f t="shared" si="88"/>
        <v/>
      </c>
    </row>
    <row r="759" spans="7:25" ht="13.5" customHeight="1">
      <c r="G759" s="346" t="str">
        <f t="shared" si="82"/>
        <v/>
      </c>
      <c r="H759" s="347" t="str">
        <f t="shared" si="83"/>
        <v/>
      </c>
      <c r="T759" s="502" t="str">
        <f t="shared" si="84"/>
        <v/>
      </c>
      <c r="U759" s="502" t="str">
        <f t="shared" si="85"/>
        <v/>
      </c>
      <c r="V759" s="502" t="str">
        <f t="shared" si="86"/>
        <v/>
      </c>
      <c r="W759" s="502" t="str">
        <f t="shared" si="87"/>
        <v/>
      </c>
      <c r="X759" s="502"/>
      <c r="Y759" s="502" t="str">
        <f t="shared" si="88"/>
        <v/>
      </c>
    </row>
    <row r="760" spans="7:25">
      <c r="G760" s="346" t="str">
        <f t="shared" si="82"/>
        <v/>
      </c>
      <c r="H760" s="347" t="str">
        <f t="shared" si="83"/>
        <v/>
      </c>
      <c r="T760" s="502" t="str">
        <f t="shared" si="84"/>
        <v/>
      </c>
      <c r="U760" s="502" t="str">
        <f t="shared" si="85"/>
        <v/>
      </c>
      <c r="V760" s="502" t="str">
        <f t="shared" si="86"/>
        <v/>
      </c>
      <c r="W760" s="502" t="str">
        <f t="shared" si="87"/>
        <v/>
      </c>
      <c r="X760" s="502"/>
      <c r="Y760" s="502" t="str">
        <f t="shared" si="88"/>
        <v/>
      </c>
    </row>
    <row r="761" spans="7:25">
      <c r="G761" s="346" t="str">
        <f t="shared" si="82"/>
        <v/>
      </c>
      <c r="H761" s="347" t="str">
        <f t="shared" si="83"/>
        <v/>
      </c>
      <c r="T761" s="502" t="str">
        <f t="shared" si="84"/>
        <v/>
      </c>
      <c r="U761" s="502" t="str">
        <f t="shared" si="85"/>
        <v/>
      </c>
      <c r="V761" s="502" t="str">
        <f t="shared" si="86"/>
        <v/>
      </c>
      <c r="W761" s="502" t="str">
        <f t="shared" si="87"/>
        <v/>
      </c>
      <c r="X761" s="502"/>
      <c r="Y761" s="502" t="str">
        <f t="shared" si="88"/>
        <v/>
      </c>
    </row>
    <row r="762" spans="7:25" ht="13.5" customHeight="1">
      <c r="G762" s="346" t="str">
        <f t="shared" si="82"/>
        <v/>
      </c>
      <c r="H762" s="347" t="str">
        <f t="shared" si="83"/>
        <v/>
      </c>
      <c r="T762" s="502" t="str">
        <f t="shared" si="84"/>
        <v/>
      </c>
      <c r="U762" s="502" t="str">
        <f t="shared" si="85"/>
        <v/>
      </c>
      <c r="V762" s="502" t="str">
        <f t="shared" si="86"/>
        <v/>
      </c>
      <c r="W762" s="502" t="str">
        <f t="shared" si="87"/>
        <v/>
      </c>
      <c r="X762" s="502"/>
      <c r="Y762" s="502" t="str">
        <f t="shared" si="88"/>
        <v/>
      </c>
    </row>
    <row r="763" spans="7:25">
      <c r="G763" s="346" t="str">
        <f t="shared" si="82"/>
        <v/>
      </c>
      <c r="H763" s="347" t="str">
        <f t="shared" si="83"/>
        <v/>
      </c>
      <c r="T763" s="502" t="str">
        <f t="shared" si="84"/>
        <v/>
      </c>
      <c r="U763" s="502" t="str">
        <f t="shared" si="85"/>
        <v/>
      </c>
      <c r="V763" s="502" t="str">
        <f t="shared" si="86"/>
        <v/>
      </c>
      <c r="W763" s="502" t="str">
        <f t="shared" si="87"/>
        <v/>
      </c>
      <c r="X763" s="502"/>
      <c r="Y763" s="502" t="str">
        <f t="shared" si="88"/>
        <v/>
      </c>
    </row>
    <row r="764" spans="7:25" ht="13.5" customHeight="1">
      <c r="G764" s="346" t="str">
        <f t="shared" si="82"/>
        <v/>
      </c>
      <c r="H764" s="347" t="str">
        <f t="shared" si="83"/>
        <v/>
      </c>
      <c r="T764" s="502" t="str">
        <f t="shared" si="84"/>
        <v/>
      </c>
      <c r="U764" s="502" t="str">
        <f t="shared" si="85"/>
        <v/>
      </c>
      <c r="V764" s="502" t="str">
        <f t="shared" si="86"/>
        <v/>
      </c>
      <c r="W764" s="502" t="str">
        <f t="shared" si="87"/>
        <v/>
      </c>
      <c r="X764" s="502"/>
      <c r="Y764" s="502" t="str">
        <f t="shared" si="88"/>
        <v/>
      </c>
    </row>
    <row r="765" spans="7:25">
      <c r="G765" s="346" t="str">
        <f t="shared" si="82"/>
        <v/>
      </c>
      <c r="H765" s="347" t="str">
        <f t="shared" si="83"/>
        <v/>
      </c>
      <c r="T765" s="502" t="str">
        <f t="shared" si="84"/>
        <v/>
      </c>
      <c r="U765" s="502" t="str">
        <f t="shared" si="85"/>
        <v/>
      </c>
      <c r="V765" s="502" t="str">
        <f t="shared" si="86"/>
        <v/>
      </c>
      <c r="W765" s="502" t="str">
        <f t="shared" si="87"/>
        <v/>
      </c>
      <c r="X765" s="502"/>
      <c r="Y765" s="502" t="str">
        <f t="shared" si="88"/>
        <v/>
      </c>
    </row>
    <row r="766" spans="7:25" ht="13.5" customHeight="1">
      <c r="G766" s="346" t="str">
        <f t="shared" si="82"/>
        <v/>
      </c>
      <c r="H766" s="347" t="str">
        <f t="shared" si="83"/>
        <v/>
      </c>
      <c r="T766" s="502" t="str">
        <f t="shared" si="84"/>
        <v/>
      </c>
      <c r="U766" s="502" t="str">
        <f t="shared" si="85"/>
        <v/>
      </c>
      <c r="V766" s="502" t="str">
        <f t="shared" si="86"/>
        <v/>
      </c>
      <c r="W766" s="502" t="str">
        <f t="shared" si="87"/>
        <v/>
      </c>
      <c r="X766" s="502"/>
      <c r="Y766" s="502" t="str">
        <f t="shared" si="88"/>
        <v/>
      </c>
    </row>
    <row r="767" spans="7:25">
      <c r="G767" s="346" t="str">
        <f t="shared" si="82"/>
        <v/>
      </c>
      <c r="H767" s="347" t="str">
        <f t="shared" si="83"/>
        <v/>
      </c>
      <c r="T767" s="502" t="str">
        <f t="shared" si="84"/>
        <v/>
      </c>
      <c r="U767" s="502" t="str">
        <f t="shared" si="85"/>
        <v/>
      </c>
      <c r="V767" s="502" t="str">
        <f t="shared" si="86"/>
        <v/>
      </c>
      <c r="W767" s="502" t="str">
        <f t="shared" si="87"/>
        <v/>
      </c>
      <c r="X767" s="502"/>
      <c r="Y767" s="502" t="str">
        <f t="shared" si="88"/>
        <v/>
      </c>
    </row>
    <row r="768" spans="7:25" ht="13.5" customHeight="1">
      <c r="G768" s="346" t="str">
        <f t="shared" si="82"/>
        <v/>
      </c>
      <c r="H768" s="347" t="str">
        <f t="shared" si="83"/>
        <v/>
      </c>
      <c r="T768" s="502" t="str">
        <f t="shared" si="84"/>
        <v/>
      </c>
      <c r="U768" s="502" t="str">
        <f t="shared" si="85"/>
        <v/>
      </c>
      <c r="V768" s="502" t="str">
        <f t="shared" si="86"/>
        <v/>
      </c>
      <c r="W768" s="502" t="str">
        <f t="shared" si="87"/>
        <v/>
      </c>
      <c r="X768" s="502"/>
      <c r="Y768" s="502" t="str">
        <f t="shared" si="88"/>
        <v/>
      </c>
    </row>
    <row r="769" spans="7:25" ht="13.5" customHeight="1">
      <c r="G769" s="346" t="str">
        <f t="shared" si="82"/>
        <v/>
      </c>
      <c r="H769" s="347" t="str">
        <f t="shared" si="83"/>
        <v/>
      </c>
      <c r="T769" s="502" t="str">
        <f t="shared" si="84"/>
        <v/>
      </c>
      <c r="U769" s="502" t="str">
        <f t="shared" si="85"/>
        <v/>
      </c>
      <c r="V769" s="502" t="str">
        <f t="shared" si="86"/>
        <v/>
      </c>
      <c r="W769" s="502" t="str">
        <f t="shared" si="87"/>
        <v/>
      </c>
      <c r="X769" s="502"/>
      <c r="Y769" s="502" t="str">
        <f t="shared" si="88"/>
        <v/>
      </c>
    </row>
    <row r="770" spans="7:25" ht="13.5" customHeight="1">
      <c r="G770" s="346" t="str">
        <f t="shared" si="82"/>
        <v/>
      </c>
      <c r="H770" s="347" t="str">
        <f t="shared" si="83"/>
        <v/>
      </c>
      <c r="T770" s="502" t="str">
        <f t="shared" si="84"/>
        <v/>
      </c>
      <c r="U770" s="502" t="str">
        <f t="shared" si="85"/>
        <v/>
      </c>
      <c r="V770" s="502" t="str">
        <f t="shared" si="86"/>
        <v/>
      </c>
      <c r="W770" s="502" t="str">
        <f t="shared" si="87"/>
        <v/>
      </c>
      <c r="X770" s="502"/>
      <c r="Y770" s="502" t="str">
        <f t="shared" si="88"/>
        <v/>
      </c>
    </row>
    <row r="771" spans="7:25" ht="13.5" customHeight="1">
      <c r="G771" s="346" t="str">
        <f t="shared" ref="G771:G834" si="89">IF(D771="","",A771&amp;" "&amp;"     =    "&amp;" "&amp;B771&amp;"  Vs  "&amp;C771)</f>
        <v/>
      </c>
      <c r="H771" s="347" t="str">
        <f t="shared" ref="H771:H834" si="90">IF(G771="","",D771)</f>
        <v/>
      </c>
      <c r="T771" s="502" t="str">
        <f t="shared" ref="T771:T834" si="91">IF(W771="","",AA771)</f>
        <v/>
      </c>
      <c r="U771" s="502" t="str">
        <f t="shared" ref="U771:U834" si="92">IF(W771="","",AC771)</f>
        <v/>
      </c>
      <c r="V771" s="502" t="str">
        <f t="shared" ref="V771:V834" si="93">IF(W771="","",AK771)</f>
        <v/>
      </c>
      <c r="W771" s="502" t="str">
        <f t="shared" ref="W771:W834" si="94">IFERROR(IF(Y771="","",MID(Y771,SEARCH("1x2/",Y771,1) + 4,LEN(Y771))),"")</f>
        <v/>
      </c>
      <c r="X771" s="502"/>
      <c r="Y771" s="502" t="str">
        <f t="shared" ref="Y771:Y834" si="95">HLink(AL771)</f>
        <v/>
      </c>
    </row>
    <row r="772" spans="7:25" ht="13.5" customHeight="1">
      <c r="G772" s="346" t="str">
        <f t="shared" si="89"/>
        <v/>
      </c>
      <c r="H772" s="347" t="str">
        <f t="shared" si="90"/>
        <v/>
      </c>
      <c r="T772" s="502" t="str">
        <f t="shared" si="91"/>
        <v/>
      </c>
      <c r="U772" s="502" t="str">
        <f t="shared" si="92"/>
        <v/>
      </c>
      <c r="V772" s="502" t="str">
        <f t="shared" si="93"/>
        <v/>
      </c>
      <c r="W772" s="502" t="str">
        <f t="shared" si="94"/>
        <v/>
      </c>
      <c r="X772" s="502"/>
      <c r="Y772" s="502" t="str">
        <f t="shared" si="95"/>
        <v/>
      </c>
    </row>
    <row r="773" spans="7:25" ht="13.5" customHeight="1">
      <c r="G773" s="346" t="str">
        <f t="shared" si="89"/>
        <v/>
      </c>
      <c r="H773" s="347" t="str">
        <f t="shared" si="90"/>
        <v/>
      </c>
      <c r="T773" s="502" t="str">
        <f t="shared" si="91"/>
        <v/>
      </c>
      <c r="U773" s="502" t="str">
        <f t="shared" si="92"/>
        <v/>
      </c>
      <c r="V773" s="502" t="str">
        <f t="shared" si="93"/>
        <v/>
      </c>
      <c r="W773" s="502" t="str">
        <f t="shared" si="94"/>
        <v/>
      </c>
      <c r="X773" s="502"/>
      <c r="Y773" s="502" t="str">
        <f t="shared" si="95"/>
        <v/>
      </c>
    </row>
    <row r="774" spans="7:25" ht="13.5" customHeight="1">
      <c r="G774" s="346" t="str">
        <f t="shared" si="89"/>
        <v/>
      </c>
      <c r="H774" s="347" t="str">
        <f t="shared" si="90"/>
        <v/>
      </c>
      <c r="T774" s="502" t="str">
        <f t="shared" si="91"/>
        <v/>
      </c>
      <c r="U774" s="502" t="str">
        <f t="shared" si="92"/>
        <v/>
      </c>
      <c r="V774" s="502" t="str">
        <f t="shared" si="93"/>
        <v/>
      </c>
      <c r="W774" s="502" t="str">
        <f t="shared" si="94"/>
        <v/>
      </c>
      <c r="X774" s="502"/>
      <c r="Y774" s="502" t="str">
        <f t="shared" si="95"/>
        <v/>
      </c>
    </row>
    <row r="775" spans="7:25" ht="13.5" customHeight="1">
      <c r="G775" s="346" t="str">
        <f t="shared" si="89"/>
        <v/>
      </c>
      <c r="H775" s="347" t="str">
        <f t="shared" si="90"/>
        <v/>
      </c>
      <c r="T775" s="502" t="str">
        <f t="shared" si="91"/>
        <v/>
      </c>
      <c r="U775" s="502" t="str">
        <f t="shared" si="92"/>
        <v/>
      </c>
      <c r="V775" s="502" t="str">
        <f t="shared" si="93"/>
        <v/>
      </c>
      <c r="W775" s="502" t="str">
        <f t="shared" si="94"/>
        <v/>
      </c>
      <c r="X775" s="502"/>
      <c r="Y775" s="502" t="str">
        <f t="shared" si="95"/>
        <v/>
      </c>
    </row>
    <row r="776" spans="7:25" ht="13.5" customHeight="1">
      <c r="G776" s="346" t="str">
        <f t="shared" si="89"/>
        <v/>
      </c>
      <c r="H776" s="347" t="str">
        <f t="shared" si="90"/>
        <v/>
      </c>
      <c r="T776" s="502" t="str">
        <f t="shared" si="91"/>
        <v/>
      </c>
      <c r="U776" s="502" t="str">
        <f t="shared" si="92"/>
        <v/>
      </c>
      <c r="V776" s="502" t="str">
        <f t="shared" si="93"/>
        <v/>
      </c>
      <c r="W776" s="502" t="str">
        <f t="shared" si="94"/>
        <v/>
      </c>
      <c r="X776" s="502"/>
      <c r="Y776" s="502" t="str">
        <f t="shared" si="95"/>
        <v/>
      </c>
    </row>
    <row r="777" spans="7:25" ht="13.5" customHeight="1">
      <c r="G777" s="346" t="str">
        <f t="shared" si="89"/>
        <v/>
      </c>
      <c r="H777" s="347" t="str">
        <f t="shared" si="90"/>
        <v/>
      </c>
      <c r="T777" s="502" t="str">
        <f t="shared" si="91"/>
        <v/>
      </c>
      <c r="U777" s="502" t="str">
        <f t="shared" si="92"/>
        <v/>
      </c>
      <c r="V777" s="502" t="str">
        <f t="shared" si="93"/>
        <v/>
      </c>
      <c r="W777" s="502" t="str">
        <f t="shared" si="94"/>
        <v/>
      </c>
      <c r="X777" s="502"/>
      <c r="Y777" s="502" t="str">
        <f t="shared" si="95"/>
        <v/>
      </c>
    </row>
    <row r="778" spans="7:25">
      <c r="G778" s="346" t="str">
        <f t="shared" si="89"/>
        <v/>
      </c>
      <c r="H778" s="347" t="str">
        <f t="shared" si="90"/>
        <v/>
      </c>
      <c r="T778" s="502" t="str">
        <f t="shared" si="91"/>
        <v/>
      </c>
      <c r="U778" s="502" t="str">
        <f t="shared" si="92"/>
        <v/>
      </c>
      <c r="V778" s="502" t="str">
        <f t="shared" si="93"/>
        <v/>
      </c>
      <c r="W778" s="502" t="str">
        <f t="shared" si="94"/>
        <v/>
      </c>
      <c r="X778" s="502"/>
      <c r="Y778" s="502" t="str">
        <f t="shared" si="95"/>
        <v/>
      </c>
    </row>
    <row r="779" spans="7:25" ht="13.5" customHeight="1">
      <c r="G779" s="346" t="str">
        <f t="shared" si="89"/>
        <v/>
      </c>
      <c r="H779" s="347" t="str">
        <f t="shared" si="90"/>
        <v/>
      </c>
      <c r="T779" s="502" t="str">
        <f t="shared" si="91"/>
        <v/>
      </c>
      <c r="U779" s="502" t="str">
        <f t="shared" si="92"/>
        <v/>
      </c>
      <c r="V779" s="502" t="str">
        <f t="shared" si="93"/>
        <v/>
      </c>
      <c r="W779" s="502" t="str">
        <f t="shared" si="94"/>
        <v/>
      </c>
      <c r="X779" s="502"/>
      <c r="Y779" s="502" t="str">
        <f t="shared" si="95"/>
        <v/>
      </c>
    </row>
    <row r="780" spans="7:25">
      <c r="G780" s="346" t="str">
        <f t="shared" si="89"/>
        <v/>
      </c>
      <c r="H780" s="347" t="str">
        <f t="shared" si="90"/>
        <v/>
      </c>
      <c r="T780" s="502" t="str">
        <f t="shared" si="91"/>
        <v/>
      </c>
      <c r="U780" s="502" t="str">
        <f t="shared" si="92"/>
        <v/>
      </c>
      <c r="V780" s="502" t="str">
        <f t="shared" si="93"/>
        <v/>
      </c>
      <c r="W780" s="502" t="str">
        <f t="shared" si="94"/>
        <v/>
      </c>
      <c r="X780" s="502"/>
      <c r="Y780" s="502" t="str">
        <f t="shared" si="95"/>
        <v/>
      </c>
    </row>
    <row r="781" spans="7:25">
      <c r="G781" s="346" t="str">
        <f t="shared" si="89"/>
        <v/>
      </c>
      <c r="H781" s="347" t="str">
        <f t="shared" si="90"/>
        <v/>
      </c>
      <c r="T781" s="502" t="str">
        <f t="shared" si="91"/>
        <v/>
      </c>
      <c r="U781" s="502" t="str">
        <f t="shared" si="92"/>
        <v/>
      </c>
      <c r="V781" s="502" t="str">
        <f t="shared" si="93"/>
        <v/>
      </c>
      <c r="W781" s="502" t="str">
        <f t="shared" si="94"/>
        <v/>
      </c>
      <c r="X781" s="502"/>
      <c r="Y781" s="502" t="str">
        <f t="shared" si="95"/>
        <v/>
      </c>
    </row>
    <row r="782" spans="7:25">
      <c r="G782" s="346" t="str">
        <f t="shared" si="89"/>
        <v/>
      </c>
      <c r="H782" s="347" t="str">
        <f t="shared" si="90"/>
        <v/>
      </c>
      <c r="T782" s="502" t="str">
        <f t="shared" si="91"/>
        <v/>
      </c>
      <c r="U782" s="502" t="str">
        <f t="shared" si="92"/>
        <v/>
      </c>
      <c r="V782" s="502" t="str">
        <f t="shared" si="93"/>
        <v/>
      </c>
      <c r="W782" s="502" t="str">
        <f t="shared" si="94"/>
        <v/>
      </c>
      <c r="X782" s="502"/>
      <c r="Y782" s="502" t="str">
        <f t="shared" si="95"/>
        <v/>
      </c>
    </row>
    <row r="783" spans="7:25">
      <c r="G783" s="346" t="str">
        <f t="shared" si="89"/>
        <v/>
      </c>
      <c r="H783" s="347" t="str">
        <f t="shared" si="90"/>
        <v/>
      </c>
      <c r="T783" s="502" t="str">
        <f t="shared" si="91"/>
        <v/>
      </c>
      <c r="U783" s="502" t="str">
        <f t="shared" si="92"/>
        <v/>
      </c>
      <c r="V783" s="502" t="str">
        <f t="shared" si="93"/>
        <v/>
      </c>
      <c r="W783" s="502" t="str">
        <f t="shared" si="94"/>
        <v/>
      </c>
      <c r="X783" s="502"/>
      <c r="Y783" s="502" t="str">
        <f t="shared" si="95"/>
        <v/>
      </c>
    </row>
    <row r="784" spans="7:25" ht="13.5" customHeight="1">
      <c r="G784" s="346" t="str">
        <f t="shared" si="89"/>
        <v/>
      </c>
      <c r="H784" s="347" t="str">
        <f t="shared" si="90"/>
        <v/>
      </c>
      <c r="T784" s="502" t="str">
        <f t="shared" si="91"/>
        <v/>
      </c>
      <c r="U784" s="502" t="str">
        <f t="shared" si="92"/>
        <v/>
      </c>
      <c r="V784" s="502" t="str">
        <f t="shared" si="93"/>
        <v/>
      </c>
      <c r="W784" s="502" t="str">
        <f t="shared" si="94"/>
        <v/>
      </c>
      <c r="X784" s="502"/>
      <c r="Y784" s="502" t="str">
        <f t="shared" si="95"/>
        <v/>
      </c>
    </row>
    <row r="785" spans="7:25">
      <c r="G785" s="346" t="str">
        <f t="shared" si="89"/>
        <v/>
      </c>
      <c r="H785" s="347" t="str">
        <f t="shared" si="90"/>
        <v/>
      </c>
      <c r="T785" s="502" t="str">
        <f t="shared" si="91"/>
        <v/>
      </c>
      <c r="U785" s="502" t="str">
        <f t="shared" si="92"/>
        <v/>
      </c>
      <c r="V785" s="502" t="str">
        <f t="shared" si="93"/>
        <v/>
      </c>
      <c r="W785" s="502" t="str">
        <f t="shared" si="94"/>
        <v/>
      </c>
      <c r="X785" s="502"/>
      <c r="Y785" s="502" t="str">
        <f t="shared" si="95"/>
        <v/>
      </c>
    </row>
    <row r="786" spans="7:25">
      <c r="G786" s="346" t="str">
        <f t="shared" si="89"/>
        <v/>
      </c>
      <c r="H786" s="347" t="str">
        <f t="shared" si="90"/>
        <v/>
      </c>
      <c r="T786" s="502" t="str">
        <f t="shared" si="91"/>
        <v/>
      </c>
      <c r="U786" s="502" t="str">
        <f t="shared" si="92"/>
        <v/>
      </c>
      <c r="V786" s="502" t="str">
        <f t="shared" si="93"/>
        <v/>
      </c>
      <c r="W786" s="502" t="str">
        <f t="shared" si="94"/>
        <v/>
      </c>
      <c r="X786" s="502"/>
      <c r="Y786" s="502" t="str">
        <f t="shared" si="95"/>
        <v/>
      </c>
    </row>
    <row r="787" spans="7:25" ht="13.5" customHeight="1">
      <c r="G787" s="346" t="str">
        <f t="shared" si="89"/>
        <v/>
      </c>
      <c r="H787" s="347" t="str">
        <f t="shared" si="90"/>
        <v/>
      </c>
      <c r="T787" s="502" t="str">
        <f t="shared" si="91"/>
        <v/>
      </c>
      <c r="U787" s="502" t="str">
        <f t="shared" si="92"/>
        <v/>
      </c>
      <c r="V787" s="502" t="str">
        <f t="shared" si="93"/>
        <v/>
      </c>
      <c r="W787" s="502" t="str">
        <f t="shared" si="94"/>
        <v/>
      </c>
      <c r="X787" s="502"/>
      <c r="Y787" s="502" t="str">
        <f t="shared" si="95"/>
        <v/>
      </c>
    </row>
    <row r="788" spans="7:25">
      <c r="G788" s="346" t="str">
        <f t="shared" si="89"/>
        <v/>
      </c>
      <c r="H788" s="347" t="str">
        <f t="shared" si="90"/>
        <v/>
      </c>
      <c r="T788" s="502" t="str">
        <f t="shared" si="91"/>
        <v/>
      </c>
      <c r="U788" s="502" t="str">
        <f t="shared" si="92"/>
        <v/>
      </c>
      <c r="V788" s="502" t="str">
        <f t="shared" si="93"/>
        <v/>
      </c>
      <c r="W788" s="502" t="str">
        <f t="shared" si="94"/>
        <v/>
      </c>
      <c r="X788" s="502"/>
      <c r="Y788" s="502" t="str">
        <f t="shared" si="95"/>
        <v/>
      </c>
    </row>
    <row r="789" spans="7:25" ht="13.5" customHeight="1">
      <c r="G789" s="346" t="str">
        <f t="shared" si="89"/>
        <v/>
      </c>
      <c r="H789" s="347" t="str">
        <f t="shared" si="90"/>
        <v/>
      </c>
      <c r="T789" s="502" t="str">
        <f t="shared" si="91"/>
        <v/>
      </c>
      <c r="U789" s="502" t="str">
        <f t="shared" si="92"/>
        <v/>
      </c>
      <c r="V789" s="502" t="str">
        <f t="shared" si="93"/>
        <v/>
      </c>
      <c r="W789" s="502" t="str">
        <f t="shared" si="94"/>
        <v/>
      </c>
      <c r="X789" s="502"/>
      <c r="Y789" s="502" t="str">
        <f t="shared" si="95"/>
        <v/>
      </c>
    </row>
    <row r="790" spans="7:25">
      <c r="G790" s="346" t="str">
        <f t="shared" si="89"/>
        <v/>
      </c>
      <c r="H790" s="347" t="str">
        <f t="shared" si="90"/>
        <v/>
      </c>
      <c r="T790" s="502" t="str">
        <f t="shared" si="91"/>
        <v/>
      </c>
      <c r="U790" s="502" t="str">
        <f t="shared" si="92"/>
        <v/>
      </c>
      <c r="V790" s="502" t="str">
        <f t="shared" si="93"/>
        <v/>
      </c>
      <c r="W790" s="502" t="str">
        <f t="shared" si="94"/>
        <v/>
      </c>
      <c r="X790" s="502"/>
      <c r="Y790" s="502" t="str">
        <f t="shared" si="95"/>
        <v/>
      </c>
    </row>
    <row r="791" spans="7:25" ht="13.5" customHeight="1">
      <c r="G791" s="346" t="str">
        <f t="shared" si="89"/>
        <v/>
      </c>
      <c r="H791" s="347" t="str">
        <f t="shared" si="90"/>
        <v/>
      </c>
      <c r="T791" s="502" t="str">
        <f t="shared" si="91"/>
        <v/>
      </c>
      <c r="U791" s="502" t="str">
        <f t="shared" si="92"/>
        <v/>
      </c>
      <c r="V791" s="502" t="str">
        <f t="shared" si="93"/>
        <v/>
      </c>
      <c r="W791" s="502" t="str">
        <f t="shared" si="94"/>
        <v/>
      </c>
      <c r="X791" s="502"/>
      <c r="Y791" s="502" t="str">
        <f t="shared" si="95"/>
        <v/>
      </c>
    </row>
    <row r="792" spans="7:25">
      <c r="G792" s="346" t="str">
        <f t="shared" si="89"/>
        <v/>
      </c>
      <c r="H792" s="347" t="str">
        <f t="shared" si="90"/>
        <v/>
      </c>
      <c r="T792" s="502" t="str">
        <f t="shared" si="91"/>
        <v/>
      </c>
      <c r="U792" s="502" t="str">
        <f t="shared" si="92"/>
        <v/>
      </c>
      <c r="V792" s="502" t="str">
        <f t="shared" si="93"/>
        <v/>
      </c>
      <c r="W792" s="502" t="str">
        <f t="shared" si="94"/>
        <v/>
      </c>
      <c r="X792" s="502"/>
      <c r="Y792" s="502" t="str">
        <f t="shared" si="95"/>
        <v/>
      </c>
    </row>
    <row r="793" spans="7:25" ht="13.5" customHeight="1">
      <c r="G793" s="346" t="str">
        <f t="shared" si="89"/>
        <v/>
      </c>
      <c r="H793" s="347" t="str">
        <f t="shared" si="90"/>
        <v/>
      </c>
      <c r="T793" s="502" t="str">
        <f t="shared" si="91"/>
        <v/>
      </c>
      <c r="U793" s="502" t="str">
        <f t="shared" si="92"/>
        <v/>
      </c>
      <c r="V793" s="502" t="str">
        <f t="shared" si="93"/>
        <v/>
      </c>
      <c r="W793" s="502" t="str">
        <f t="shared" si="94"/>
        <v/>
      </c>
      <c r="X793" s="502"/>
      <c r="Y793" s="502" t="str">
        <f t="shared" si="95"/>
        <v/>
      </c>
    </row>
    <row r="794" spans="7:25">
      <c r="G794" s="346" t="str">
        <f t="shared" si="89"/>
        <v/>
      </c>
      <c r="H794" s="347" t="str">
        <f t="shared" si="90"/>
        <v/>
      </c>
      <c r="T794" s="502" t="str">
        <f t="shared" si="91"/>
        <v/>
      </c>
      <c r="U794" s="502" t="str">
        <f t="shared" si="92"/>
        <v/>
      </c>
      <c r="V794" s="502" t="str">
        <f t="shared" si="93"/>
        <v/>
      </c>
      <c r="W794" s="502" t="str">
        <f t="shared" si="94"/>
        <v/>
      </c>
      <c r="X794" s="502"/>
      <c r="Y794" s="502" t="str">
        <f t="shared" si="95"/>
        <v/>
      </c>
    </row>
    <row r="795" spans="7:25" ht="13.5" customHeight="1">
      <c r="G795" s="346" t="str">
        <f t="shared" si="89"/>
        <v/>
      </c>
      <c r="H795" s="347" t="str">
        <f t="shared" si="90"/>
        <v/>
      </c>
      <c r="T795" s="502" t="str">
        <f t="shared" si="91"/>
        <v/>
      </c>
      <c r="U795" s="502" t="str">
        <f t="shared" si="92"/>
        <v/>
      </c>
      <c r="V795" s="502" t="str">
        <f t="shared" si="93"/>
        <v/>
      </c>
      <c r="W795" s="502" t="str">
        <f t="shared" si="94"/>
        <v/>
      </c>
      <c r="X795" s="502"/>
      <c r="Y795" s="502" t="str">
        <f t="shared" si="95"/>
        <v/>
      </c>
    </row>
    <row r="796" spans="7:25">
      <c r="G796" s="346" t="str">
        <f t="shared" si="89"/>
        <v/>
      </c>
      <c r="H796" s="347" t="str">
        <f t="shared" si="90"/>
        <v/>
      </c>
      <c r="T796" s="502" t="str">
        <f t="shared" si="91"/>
        <v/>
      </c>
      <c r="U796" s="502" t="str">
        <f t="shared" si="92"/>
        <v/>
      </c>
      <c r="V796" s="502" t="str">
        <f t="shared" si="93"/>
        <v/>
      </c>
      <c r="W796" s="502" t="str">
        <f t="shared" si="94"/>
        <v/>
      </c>
      <c r="X796" s="502"/>
      <c r="Y796" s="502" t="str">
        <f t="shared" si="95"/>
        <v/>
      </c>
    </row>
    <row r="797" spans="7:25">
      <c r="G797" s="346" t="str">
        <f t="shared" si="89"/>
        <v/>
      </c>
      <c r="H797" s="347" t="str">
        <f t="shared" si="90"/>
        <v/>
      </c>
      <c r="T797" s="502" t="str">
        <f t="shared" si="91"/>
        <v/>
      </c>
      <c r="U797" s="502" t="str">
        <f t="shared" si="92"/>
        <v/>
      </c>
      <c r="V797" s="502" t="str">
        <f t="shared" si="93"/>
        <v/>
      </c>
      <c r="W797" s="502" t="str">
        <f t="shared" si="94"/>
        <v/>
      </c>
      <c r="X797" s="502"/>
      <c r="Y797" s="502" t="str">
        <f t="shared" si="95"/>
        <v/>
      </c>
    </row>
    <row r="798" spans="7:25" ht="13.5" customHeight="1">
      <c r="G798" s="346" t="str">
        <f t="shared" si="89"/>
        <v/>
      </c>
      <c r="H798" s="347" t="str">
        <f t="shared" si="90"/>
        <v/>
      </c>
      <c r="T798" s="502" t="str">
        <f t="shared" si="91"/>
        <v/>
      </c>
      <c r="U798" s="502" t="str">
        <f t="shared" si="92"/>
        <v/>
      </c>
      <c r="V798" s="502" t="str">
        <f t="shared" si="93"/>
        <v/>
      </c>
      <c r="W798" s="502" t="str">
        <f t="shared" si="94"/>
        <v/>
      </c>
      <c r="X798" s="502"/>
      <c r="Y798" s="502" t="str">
        <f t="shared" si="95"/>
        <v/>
      </c>
    </row>
    <row r="799" spans="7:25" ht="13.5" customHeight="1">
      <c r="G799" s="346" t="str">
        <f t="shared" si="89"/>
        <v/>
      </c>
      <c r="H799" s="347" t="str">
        <f t="shared" si="90"/>
        <v/>
      </c>
      <c r="T799" s="502" t="str">
        <f t="shared" si="91"/>
        <v/>
      </c>
      <c r="U799" s="502" t="str">
        <f t="shared" si="92"/>
        <v/>
      </c>
      <c r="V799" s="502" t="str">
        <f t="shared" si="93"/>
        <v/>
      </c>
      <c r="W799" s="502" t="str">
        <f t="shared" si="94"/>
        <v/>
      </c>
      <c r="X799" s="502"/>
      <c r="Y799" s="502" t="str">
        <f t="shared" si="95"/>
        <v/>
      </c>
    </row>
    <row r="800" spans="7:25" ht="13.5" customHeight="1">
      <c r="G800" s="346" t="str">
        <f t="shared" si="89"/>
        <v/>
      </c>
      <c r="H800" s="347" t="str">
        <f t="shared" si="90"/>
        <v/>
      </c>
      <c r="T800" s="502" t="str">
        <f t="shared" si="91"/>
        <v/>
      </c>
      <c r="U800" s="502" t="str">
        <f t="shared" si="92"/>
        <v/>
      </c>
      <c r="V800" s="502" t="str">
        <f t="shared" si="93"/>
        <v/>
      </c>
      <c r="W800" s="502" t="str">
        <f t="shared" si="94"/>
        <v/>
      </c>
      <c r="X800" s="502"/>
      <c r="Y800" s="502" t="str">
        <f t="shared" si="95"/>
        <v/>
      </c>
    </row>
    <row r="801" spans="7:25">
      <c r="G801" s="346" t="str">
        <f t="shared" si="89"/>
        <v/>
      </c>
      <c r="H801" s="347" t="str">
        <f t="shared" si="90"/>
        <v/>
      </c>
      <c r="T801" s="502" t="str">
        <f t="shared" si="91"/>
        <v/>
      </c>
      <c r="U801" s="502" t="str">
        <f t="shared" si="92"/>
        <v/>
      </c>
      <c r="V801" s="502" t="str">
        <f t="shared" si="93"/>
        <v/>
      </c>
      <c r="W801" s="502" t="str">
        <f t="shared" si="94"/>
        <v/>
      </c>
      <c r="X801" s="502"/>
      <c r="Y801" s="502" t="str">
        <f t="shared" si="95"/>
        <v/>
      </c>
    </row>
    <row r="802" spans="7:25" ht="13.5" customHeight="1">
      <c r="G802" s="346" t="str">
        <f t="shared" si="89"/>
        <v/>
      </c>
      <c r="H802" s="347" t="str">
        <f t="shared" si="90"/>
        <v/>
      </c>
      <c r="T802" s="502" t="str">
        <f t="shared" si="91"/>
        <v/>
      </c>
      <c r="U802" s="502" t="str">
        <f t="shared" si="92"/>
        <v/>
      </c>
      <c r="V802" s="502" t="str">
        <f t="shared" si="93"/>
        <v/>
      </c>
      <c r="W802" s="502" t="str">
        <f t="shared" si="94"/>
        <v/>
      </c>
      <c r="X802" s="502"/>
      <c r="Y802" s="502" t="str">
        <f t="shared" si="95"/>
        <v/>
      </c>
    </row>
    <row r="803" spans="7:25">
      <c r="G803" s="346" t="str">
        <f t="shared" si="89"/>
        <v/>
      </c>
      <c r="H803" s="347" t="str">
        <f t="shared" si="90"/>
        <v/>
      </c>
      <c r="T803" s="502" t="str">
        <f t="shared" si="91"/>
        <v/>
      </c>
      <c r="U803" s="502" t="str">
        <f t="shared" si="92"/>
        <v/>
      </c>
      <c r="V803" s="502" t="str">
        <f t="shared" si="93"/>
        <v/>
      </c>
      <c r="W803" s="502" t="str">
        <f t="shared" si="94"/>
        <v/>
      </c>
      <c r="X803" s="502"/>
      <c r="Y803" s="502" t="str">
        <f t="shared" si="95"/>
        <v/>
      </c>
    </row>
    <row r="804" spans="7:25" ht="13.5" customHeight="1">
      <c r="G804" s="346" t="str">
        <f t="shared" si="89"/>
        <v/>
      </c>
      <c r="H804" s="347" t="str">
        <f t="shared" si="90"/>
        <v/>
      </c>
      <c r="T804" s="502" t="str">
        <f t="shared" si="91"/>
        <v/>
      </c>
      <c r="U804" s="502" t="str">
        <f t="shared" si="92"/>
        <v/>
      </c>
      <c r="V804" s="502" t="str">
        <f t="shared" si="93"/>
        <v/>
      </c>
      <c r="W804" s="502" t="str">
        <f t="shared" si="94"/>
        <v/>
      </c>
      <c r="X804" s="502"/>
      <c r="Y804" s="502" t="str">
        <f t="shared" si="95"/>
        <v/>
      </c>
    </row>
    <row r="805" spans="7:25">
      <c r="G805" s="346" t="str">
        <f t="shared" si="89"/>
        <v/>
      </c>
      <c r="H805" s="347" t="str">
        <f t="shared" si="90"/>
        <v/>
      </c>
      <c r="T805" s="502" t="str">
        <f t="shared" si="91"/>
        <v/>
      </c>
      <c r="U805" s="502" t="str">
        <f t="shared" si="92"/>
        <v/>
      </c>
      <c r="V805" s="502" t="str">
        <f t="shared" si="93"/>
        <v/>
      </c>
      <c r="W805" s="502" t="str">
        <f t="shared" si="94"/>
        <v/>
      </c>
      <c r="X805" s="502"/>
      <c r="Y805" s="502" t="str">
        <f t="shared" si="95"/>
        <v/>
      </c>
    </row>
    <row r="806" spans="7:25" ht="13.5" customHeight="1">
      <c r="G806" s="346" t="str">
        <f t="shared" si="89"/>
        <v/>
      </c>
      <c r="H806" s="347" t="str">
        <f t="shared" si="90"/>
        <v/>
      </c>
      <c r="T806" s="502" t="str">
        <f t="shared" si="91"/>
        <v/>
      </c>
      <c r="U806" s="502" t="str">
        <f t="shared" si="92"/>
        <v/>
      </c>
      <c r="V806" s="502" t="str">
        <f t="shared" si="93"/>
        <v/>
      </c>
      <c r="W806" s="502" t="str">
        <f t="shared" si="94"/>
        <v/>
      </c>
      <c r="X806" s="502"/>
      <c r="Y806" s="502" t="str">
        <f t="shared" si="95"/>
        <v/>
      </c>
    </row>
    <row r="807" spans="7:25" ht="13.5" customHeight="1">
      <c r="G807" s="346" t="str">
        <f t="shared" si="89"/>
        <v/>
      </c>
      <c r="H807" s="347" t="str">
        <f t="shared" si="90"/>
        <v/>
      </c>
      <c r="T807" s="502" t="str">
        <f t="shared" si="91"/>
        <v/>
      </c>
      <c r="U807" s="502" t="str">
        <f t="shared" si="92"/>
        <v/>
      </c>
      <c r="V807" s="502" t="str">
        <f t="shared" si="93"/>
        <v/>
      </c>
      <c r="W807" s="502" t="str">
        <f t="shared" si="94"/>
        <v/>
      </c>
      <c r="X807" s="502"/>
      <c r="Y807" s="502" t="str">
        <f t="shared" si="95"/>
        <v/>
      </c>
    </row>
    <row r="808" spans="7:25" ht="13.5" customHeight="1">
      <c r="G808" s="346" t="str">
        <f t="shared" si="89"/>
        <v/>
      </c>
      <c r="H808" s="347" t="str">
        <f t="shared" si="90"/>
        <v/>
      </c>
      <c r="T808" s="502" t="str">
        <f t="shared" si="91"/>
        <v/>
      </c>
      <c r="U808" s="502" t="str">
        <f t="shared" si="92"/>
        <v/>
      </c>
      <c r="V808" s="502" t="str">
        <f t="shared" si="93"/>
        <v/>
      </c>
      <c r="W808" s="502" t="str">
        <f t="shared" si="94"/>
        <v/>
      </c>
      <c r="X808" s="502"/>
      <c r="Y808" s="502" t="str">
        <f t="shared" si="95"/>
        <v/>
      </c>
    </row>
    <row r="809" spans="7:25" ht="13.5" customHeight="1">
      <c r="G809" s="346" t="str">
        <f t="shared" si="89"/>
        <v/>
      </c>
      <c r="H809" s="347" t="str">
        <f t="shared" si="90"/>
        <v/>
      </c>
      <c r="T809" s="502" t="str">
        <f t="shared" si="91"/>
        <v/>
      </c>
      <c r="U809" s="502" t="str">
        <f t="shared" si="92"/>
        <v/>
      </c>
      <c r="V809" s="502" t="str">
        <f t="shared" si="93"/>
        <v/>
      </c>
      <c r="W809" s="502" t="str">
        <f t="shared" si="94"/>
        <v/>
      </c>
      <c r="X809" s="502"/>
      <c r="Y809" s="502" t="str">
        <f t="shared" si="95"/>
        <v/>
      </c>
    </row>
    <row r="810" spans="7:25" ht="13.5" customHeight="1">
      <c r="G810" s="346" t="str">
        <f t="shared" si="89"/>
        <v/>
      </c>
      <c r="H810" s="347" t="str">
        <f t="shared" si="90"/>
        <v/>
      </c>
      <c r="T810" s="502" t="str">
        <f t="shared" si="91"/>
        <v/>
      </c>
      <c r="U810" s="502" t="str">
        <f t="shared" si="92"/>
        <v/>
      </c>
      <c r="V810" s="502" t="str">
        <f t="shared" si="93"/>
        <v/>
      </c>
      <c r="W810" s="502" t="str">
        <f t="shared" si="94"/>
        <v/>
      </c>
      <c r="X810" s="502"/>
      <c r="Y810" s="502" t="str">
        <f t="shared" si="95"/>
        <v/>
      </c>
    </row>
    <row r="811" spans="7:25" ht="13.5" customHeight="1">
      <c r="G811" s="346" t="str">
        <f t="shared" si="89"/>
        <v/>
      </c>
      <c r="H811" s="347" t="str">
        <f t="shared" si="90"/>
        <v/>
      </c>
      <c r="T811" s="502" t="str">
        <f t="shared" si="91"/>
        <v/>
      </c>
      <c r="U811" s="502" t="str">
        <f t="shared" si="92"/>
        <v/>
      </c>
      <c r="V811" s="502" t="str">
        <f t="shared" si="93"/>
        <v/>
      </c>
      <c r="W811" s="502" t="str">
        <f t="shared" si="94"/>
        <v/>
      </c>
      <c r="X811" s="502"/>
      <c r="Y811" s="502" t="str">
        <f t="shared" si="95"/>
        <v/>
      </c>
    </row>
    <row r="812" spans="7:25" ht="13.5" customHeight="1">
      <c r="G812" s="346" t="str">
        <f t="shared" si="89"/>
        <v/>
      </c>
      <c r="H812" s="347" t="str">
        <f t="shared" si="90"/>
        <v/>
      </c>
      <c r="T812" s="502" t="str">
        <f t="shared" si="91"/>
        <v/>
      </c>
      <c r="U812" s="502" t="str">
        <f t="shared" si="92"/>
        <v/>
      </c>
      <c r="V812" s="502" t="str">
        <f t="shared" si="93"/>
        <v/>
      </c>
      <c r="W812" s="502" t="str">
        <f t="shared" si="94"/>
        <v/>
      </c>
      <c r="X812" s="502"/>
      <c r="Y812" s="502" t="str">
        <f t="shared" si="95"/>
        <v/>
      </c>
    </row>
    <row r="813" spans="7:25" ht="13.5" customHeight="1">
      <c r="G813" s="346" t="str">
        <f t="shared" si="89"/>
        <v/>
      </c>
      <c r="H813" s="347" t="str">
        <f t="shared" si="90"/>
        <v/>
      </c>
      <c r="T813" s="502" t="str">
        <f t="shared" si="91"/>
        <v/>
      </c>
      <c r="U813" s="502" t="str">
        <f t="shared" si="92"/>
        <v/>
      </c>
      <c r="V813" s="502" t="str">
        <f t="shared" si="93"/>
        <v/>
      </c>
      <c r="W813" s="502" t="str">
        <f t="shared" si="94"/>
        <v/>
      </c>
      <c r="X813" s="502"/>
      <c r="Y813" s="502" t="str">
        <f t="shared" si="95"/>
        <v/>
      </c>
    </row>
    <row r="814" spans="7:25" ht="13.5" customHeight="1">
      <c r="G814" s="346" t="str">
        <f t="shared" si="89"/>
        <v/>
      </c>
      <c r="H814" s="347" t="str">
        <f t="shared" si="90"/>
        <v/>
      </c>
      <c r="T814" s="502" t="str">
        <f t="shared" si="91"/>
        <v/>
      </c>
      <c r="U814" s="502" t="str">
        <f t="shared" si="92"/>
        <v/>
      </c>
      <c r="V814" s="502" t="str">
        <f t="shared" si="93"/>
        <v/>
      </c>
      <c r="W814" s="502" t="str">
        <f t="shared" si="94"/>
        <v/>
      </c>
      <c r="X814" s="502"/>
      <c r="Y814" s="502" t="str">
        <f t="shared" si="95"/>
        <v/>
      </c>
    </row>
    <row r="815" spans="7:25" ht="13.5" customHeight="1">
      <c r="G815" s="346" t="str">
        <f t="shared" si="89"/>
        <v/>
      </c>
      <c r="H815" s="347" t="str">
        <f t="shared" si="90"/>
        <v/>
      </c>
      <c r="T815" s="502" t="str">
        <f t="shared" si="91"/>
        <v/>
      </c>
      <c r="U815" s="502" t="str">
        <f t="shared" si="92"/>
        <v/>
      </c>
      <c r="V815" s="502" t="str">
        <f t="shared" si="93"/>
        <v/>
      </c>
      <c r="W815" s="502" t="str">
        <f t="shared" si="94"/>
        <v/>
      </c>
      <c r="X815" s="502"/>
      <c r="Y815" s="502" t="str">
        <f t="shared" si="95"/>
        <v/>
      </c>
    </row>
    <row r="816" spans="7:25" ht="13.5" customHeight="1">
      <c r="G816" s="346" t="str">
        <f t="shared" si="89"/>
        <v/>
      </c>
      <c r="H816" s="347" t="str">
        <f t="shared" si="90"/>
        <v/>
      </c>
      <c r="T816" s="502" t="str">
        <f t="shared" si="91"/>
        <v/>
      </c>
      <c r="U816" s="502" t="str">
        <f t="shared" si="92"/>
        <v/>
      </c>
      <c r="V816" s="502" t="str">
        <f t="shared" si="93"/>
        <v/>
      </c>
      <c r="W816" s="502" t="str">
        <f t="shared" si="94"/>
        <v/>
      </c>
      <c r="X816" s="502"/>
      <c r="Y816" s="502" t="str">
        <f t="shared" si="95"/>
        <v/>
      </c>
    </row>
    <row r="817" spans="7:25" ht="13.5" customHeight="1">
      <c r="G817" s="346" t="str">
        <f t="shared" si="89"/>
        <v/>
      </c>
      <c r="H817" s="347" t="str">
        <f t="shared" si="90"/>
        <v/>
      </c>
      <c r="T817" s="502" t="str">
        <f t="shared" si="91"/>
        <v/>
      </c>
      <c r="U817" s="502" t="str">
        <f t="shared" si="92"/>
        <v/>
      </c>
      <c r="V817" s="502" t="str">
        <f t="shared" si="93"/>
        <v/>
      </c>
      <c r="W817" s="502" t="str">
        <f t="shared" si="94"/>
        <v/>
      </c>
      <c r="X817" s="502"/>
      <c r="Y817" s="502" t="str">
        <f t="shared" si="95"/>
        <v/>
      </c>
    </row>
    <row r="818" spans="7:25" ht="13.5" customHeight="1">
      <c r="G818" s="346" t="str">
        <f t="shared" si="89"/>
        <v/>
      </c>
      <c r="H818" s="347" t="str">
        <f t="shared" si="90"/>
        <v/>
      </c>
      <c r="T818" s="502" t="str">
        <f t="shared" si="91"/>
        <v/>
      </c>
      <c r="U818" s="502" t="str">
        <f t="shared" si="92"/>
        <v/>
      </c>
      <c r="V818" s="502" t="str">
        <f t="shared" si="93"/>
        <v/>
      </c>
      <c r="W818" s="502" t="str">
        <f t="shared" si="94"/>
        <v/>
      </c>
      <c r="X818" s="502"/>
      <c r="Y818" s="502" t="str">
        <f t="shared" si="95"/>
        <v/>
      </c>
    </row>
    <row r="819" spans="7:25" ht="13.5" customHeight="1">
      <c r="G819" s="346" t="str">
        <f t="shared" si="89"/>
        <v/>
      </c>
      <c r="H819" s="347" t="str">
        <f t="shared" si="90"/>
        <v/>
      </c>
      <c r="T819" s="502" t="str">
        <f t="shared" si="91"/>
        <v/>
      </c>
      <c r="U819" s="502" t="str">
        <f t="shared" si="92"/>
        <v/>
      </c>
      <c r="V819" s="502" t="str">
        <f t="shared" si="93"/>
        <v/>
      </c>
      <c r="W819" s="502" t="str">
        <f t="shared" si="94"/>
        <v/>
      </c>
      <c r="X819" s="502"/>
      <c r="Y819" s="502" t="str">
        <f t="shared" si="95"/>
        <v/>
      </c>
    </row>
    <row r="820" spans="7:25" ht="13.5" customHeight="1">
      <c r="G820" s="346" t="str">
        <f t="shared" si="89"/>
        <v/>
      </c>
      <c r="H820" s="347" t="str">
        <f t="shared" si="90"/>
        <v/>
      </c>
      <c r="T820" s="502" t="str">
        <f t="shared" si="91"/>
        <v/>
      </c>
      <c r="U820" s="502" t="str">
        <f t="shared" si="92"/>
        <v/>
      </c>
      <c r="V820" s="502" t="str">
        <f t="shared" si="93"/>
        <v/>
      </c>
      <c r="W820" s="502" t="str">
        <f t="shared" si="94"/>
        <v/>
      </c>
      <c r="X820" s="502"/>
      <c r="Y820" s="502" t="str">
        <f t="shared" si="95"/>
        <v/>
      </c>
    </row>
    <row r="821" spans="7:25" ht="13.5" customHeight="1">
      <c r="G821" s="346" t="str">
        <f t="shared" si="89"/>
        <v/>
      </c>
      <c r="H821" s="347" t="str">
        <f t="shared" si="90"/>
        <v/>
      </c>
      <c r="T821" s="502" t="str">
        <f t="shared" si="91"/>
        <v/>
      </c>
      <c r="U821" s="502" t="str">
        <f t="shared" si="92"/>
        <v/>
      </c>
      <c r="V821" s="502" t="str">
        <f t="shared" si="93"/>
        <v/>
      </c>
      <c r="W821" s="502" t="str">
        <f t="shared" si="94"/>
        <v/>
      </c>
      <c r="X821" s="502"/>
      <c r="Y821" s="502" t="str">
        <f t="shared" si="95"/>
        <v/>
      </c>
    </row>
    <row r="822" spans="7:25">
      <c r="G822" s="346" t="str">
        <f t="shared" si="89"/>
        <v/>
      </c>
      <c r="H822" s="347" t="str">
        <f t="shared" si="90"/>
        <v/>
      </c>
      <c r="T822" s="502" t="str">
        <f t="shared" si="91"/>
        <v/>
      </c>
      <c r="U822" s="502" t="str">
        <f t="shared" si="92"/>
        <v/>
      </c>
      <c r="V822" s="502" t="str">
        <f t="shared" si="93"/>
        <v/>
      </c>
      <c r="W822" s="502" t="str">
        <f t="shared" si="94"/>
        <v/>
      </c>
      <c r="X822" s="502"/>
      <c r="Y822" s="502" t="str">
        <f t="shared" si="95"/>
        <v/>
      </c>
    </row>
    <row r="823" spans="7:25" ht="13.5" customHeight="1">
      <c r="G823" s="346" t="str">
        <f t="shared" si="89"/>
        <v/>
      </c>
      <c r="H823" s="347" t="str">
        <f t="shared" si="90"/>
        <v/>
      </c>
      <c r="T823" s="502" t="str">
        <f t="shared" si="91"/>
        <v/>
      </c>
      <c r="U823" s="502" t="str">
        <f t="shared" si="92"/>
        <v/>
      </c>
      <c r="V823" s="502" t="str">
        <f t="shared" si="93"/>
        <v/>
      </c>
      <c r="W823" s="502" t="str">
        <f t="shared" si="94"/>
        <v/>
      </c>
      <c r="X823" s="502"/>
      <c r="Y823" s="502" t="str">
        <f t="shared" si="95"/>
        <v/>
      </c>
    </row>
    <row r="824" spans="7:25">
      <c r="G824" s="346" t="str">
        <f t="shared" si="89"/>
        <v/>
      </c>
      <c r="H824" s="347" t="str">
        <f t="shared" si="90"/>
        <v/>
      </c>
      <c r="T824" s="502" t="str">
        <f t="shared" si="91"/>
        <v/>
      </c>
      <c r="U824" s="502" t="str">
        <f t="shared" si="92"/>
        <v/>
      </c>
      <c r="V824" s="502" t="str">
        <f t="shared" si="93"/>
        <v/>
      </c>
      <c r="W824" s="502" t="str">
        <f t="shared" si="94"/>
        <v/>
      </c>
      <c r="X824" s="502"/>
      <c r="Y824" s="502" t="str">
        <f t="shared" si="95"/>
        <v/>
      </c>
    </row>
    <row r="825" spans="7:25" ht="13.5" customHeight="1">
      <c r="G825" s="346" t="str">
        <f t="shared" si="89"/>
        <v/>
      </c>
      <c r="H825" s="347" t="str">
        <f t="shared" si="90"/>
        <v/>
      </c>
      <c r="T825" s="502" t="str">
        <f t="shared" si="91"/>
        <v/>
      </c>
      <c r="U825" s="502" t="str">
        <f t="shared" si="92"/>
        <v/>
      </c>
      <c r="V825" s="502" t="str">
        <f t="shared" si="93"/>
        <v/>
      </c>
      <c r="W825" s="502" t="str">
        <f t="shared" si="94"/>
        <v/>
      </c>
      <c r="X825" s="502"/>
      <c r="Y825" s="502" t="str">
        <f t="shared" si="95"/>
        <v/>
      </c>
    </row>
    <row r="826" spans="7:25">
      <c r="G826" s="346" t="str">
        <f t="shared" si="89"/>
        <v/>
      </c>
      <c r="H826" s="347" t="str">
        <f t="shared" si="90"/>
        <v/>
      </c>
      <c r="T826" s="502" t="str">
        <f t="shared" si="91"/>
        <v/>
      </c>
      <c r="U826" s="502" t="str">
        <f t="shared" si="92"/>
        <v/>
      </c>
      <c r="V826" s="502" t="str">
        <f t="shared" si="93"/>
        <v/>
      </c>
      <c r="W826" s="502" t="str">
        <f t="shared" si="94"/>
        <v/>
      </c>
      <c r="X826" s="502"/>
      <c r="Y826" s="502" t="str">
        <f t="shared" si="95"/>
        <v/>
      </c>
    </row>
    <row r="827" spans="7:25" ht="13.5" customHeight="1">
      <c r="G827" s="346" t="str">
        <f t="shared" si="89"/>
        <v/>
      </c>
      <c r="H827" s="347" t="str">
        <f t="shared" si="90"/>
        <v/>
      </c>
      <c r="T827" s="502" t="str">
        <f t="shared" si="91"/>
        <v/>
      </c>
      <c r="U827" s="502" t="str">
        <f t="shared" si="92"/>
        <v/>
      </c>
      <c r="V827" s="502" t="str">
        <f t="shared" si="93"/>
        <v/>
      </c>
      <c r="W827" s="502" t="str">
        <f t="shared" si="94"/>
        <v/>
      </c>
      <c r="X827" s="502"/>
      <c r="Y827" s="502" t="str">
        <f t="shared" si="95"/>
        <v/>
      </c>
    </row>
    <row r="828" spans="7:25">
      <c r="G828" s="346" t="str">
        <f t="shared" si="89"/>
        <v/>
      </c>
      <c r="H828" s="347" t="str">
        <f t="shared" si="90"/>
        <v/>
      </c>
      <c r="T828" s="502" t="str">
        <f t="shared" si="91"/>
        <v/>
      </c>
      <c r="U828" s="502" t="str">
        <f t="shared" si="92"/>
        <v/>
      </c>
      <c r="V828" s="502" t="str">
        <f t="shared" si="93"/>
        <v/>
      </c>
      <c r="W828" s="502" t="str">
        <f t="shared" si="94"/>
        <v/>
      </c>
      <c r="X828" s="502"/>
      <c r="Y828" s="502" t="str">
        <f t="shared" si="95"/>
        <v/>
      </c>
    </row>
    <row r="829" spans="7:25" ht="13.5" customHeight="1">
      <c r="G829" s="346" t="str">
        <f t="shared" si="89"/>
        <v/>
      </c>
      <c r="H829" s="347" t="str">
        <f t="shared" si="90"/>
        <v/>
      </c>
      <c r="T829" s="502" t="str">
        <f t="shared" si="91"/>
        <v/>
      </c>
      <c r="U829" s="502" t="str">
        <f t="shared" si="92"/>
        <v/>
      </c>
      <c r="V829" s="502" t="str">
        <f t="shared" si="93"/>
        <v/>
      </c>
      <c r="W829" s="502" t="str">
        <f t="shared" si="94"/>
        <v/>
      </c>
      <c r="X829" s="502"/>
      <c r="Y829" s="502" t="str">
        <f t="shared" si="95"/>
        <v/>
      </c>
    </row>
    <row r="830" spans="7:25">
      <c r="G830" s="346" t="str">
        <f t="shared" si="89"/>
        <v/>
      </c>
      <c r="H830" s="347" t="str">
        <f t="shared" si="90"/>
        <v/>
      </c>
      <c r="T830" s="502" t="str">
        <f t="shared" si="91"/>
        <v/>
      </c>
      <c r="U830" s="502" t="str">
        <f t="shared" si="92"/>
        <v/>
      </c>
      <c r="V830" s="502" t="str">
        <f t="shared" si="93"/>
        <v/>
      </c>
      <c r="W830" s="502" t="str">
        <f t="shared" si="94"/>
        <v/>
      </c>
      <c r="X830" s="502"/>
      <c r="Y830" s="502" t="str">
        <f t="shared" si="95"/>
        <v/>
      </c>
    </row>
    <row r="831" spans="7:25" ht="13.5" customHeight="1">
      <c r="G831" s="346" t="str">
        <f t="shared" si="89"/>
        <v/>
      </c>
      <c r="H831" s="347" t="str">
        <f t="shared" si="90"/>
        <v/>
      </c>
      <c r="T831" s="502" t="str">
        <f t="shared" si="91"/>
        <v/>
      </c>
      <c r="U831" s="502" t="str">
        <f t="shared" si="92"/>
        <v/>
      </c>
      <c r="V831" s="502" t="str">
        <f t="shared" si="93"/>
        <v/>
      </c>
      <c r="W831" s="502" t="str">
        <f t="shared" si="94"/>
        <v/>
      </c>
      <c r="X831" s="502"/>
      <c r="Y831" s="502" t="str">
        <f t="shared" si="95"/>
        <v/>
      </c>
    </row>
    <row r="832" spans="7:25">
      <c r="G832" s="346" t="str">
        <f t="shared" si="89"/>
        <v/>
      </c>
      <c r="H832" s="347" t="str">
        <f t="shared" si="90"/>
        <v/>
      </c>
      <c r="T832" s="502" t="str">
        <f t="shared" si="91"/>
        <v/>
      </c>
      <c r="U832" s="502" t="str">
        <f t="shared" si="92"/>
        <v/>
      </c>
      <c r="V832" s="502" t="str">
        <f t="shared" si="93"/>
        <v/>
      </c>
      <c r="W832" s="502" t="str">
        <f t="shared" si="94"/>
        <v/>
      </c>
      <c r="X832" s="502"/>
      <c r="Y832" s="502" t="str">
        <f t="shared" si="95"/>
        <v/>
      </c>
    </row>
    <row r="833" spans="7:25" ht="13.5" customHeight="1">
      <c r="G833" s="346" t="str">
        <f t="shared" si="89"/>
        <v/>
      </c>
      <c r="H833" s="347" t="str">
        <f t="shared" si="90"/>
        <v/>
      </c>
      <c r="T833" s="502" t="str">
        <f t="shared" si="91"/>
        <v/>
      </c>
      <c r="U833" s="502" t="str">
        <f t="shared" si="92"/>
        <v/>
      </c>
      <c r="V833" s="502" t="str">
        <f t="shared" si="93"/>
        <v/>
      </c>
      <c r="W833" s="502" t="str">
        <f t="shared" si="94"/>
        <v/>
      </c>
      <c r="X833" s="502"/>
      <c r="Y833" s="502" t="str">
        <f t="shared" si="95"/>
        <v/>
      </c>
    </row>
    <row r="834" spans="7:25">
      <c r="G834" s="346" t="str">
        <f t="shared" si="89"/>
        <v/>
      </c>
      <c r="H834" s="347" t="str">
        <f t="shared" si="90"/>
        <v/>
      </c>
      <c r="T834" s="502" t="str">
        <f t="shared" si="91"/>
        <v/>
      </c>
      <c r="U834" s="502" t="str">
        <f t="shared" si="92"/>
        <v/>
      </c>
      <c r="V834" s="502" t="str">
        <f t="shared" si="93"/>
        <v/>
      </c>
      <c r="W834" s="502" t="str">
        <f t="shared" si="94"/>
        <v/>
      </c>
      <c r="X834" s="502"/>
      <c r="Y834" s="502" t="str">
        <f t="shared" si="95"/>
        <v/>
      </c>
    </row>
    <row r="835" spans="7:25" ht="13.5" customHeight="1">
      <c r="G835" s="346" t="str">
        <f t="shared" ref="G835:G898" si="96">IF(D835="","",A835&amp;" "&amp;"     =    "&amp;" "&amp;B835&amp;"  Vs  "&amp;C835)</f>
        <v/>
      </c>
      <c r="H835" s="347" t="str">
        <f t="shared" ref="H835:H898" si="97">IF(G835="","",D835)</f>
        <v/>
      </c>
      <c r="T835" s="502" t="str">
        <f t="shared" ref="T835:T898" si="98">IF(W835="","",AA835)</f>
        <v/>
      </c>
      <c r="U835" s="502" t="str">
        <f t="shared" ref="U835:U898" si="99">IF(W835="","",AC835)</f>
        <v/>
      </c>
      <c r="V835" s="502" t="str">
        <f t="shared" ref="V835:V898" si="100">IF(W835="","",AK835)</f>
        <v/>
      </c>
      <c r="W835" s="502" t="str">
        <f t="shared" ref="W835:W898" si="101">IFERROR(IF(Y835="","",MID(Y835,SEARCH("1x2/",Y835,1) + 4,LEN(Y835))),"")</f>
        <v/>
      </c>
      <c r="X835" s="502"/>
      <c r="Y835" s="502" t="str">
        <f t="shared" ref="Y835:Y898" si="102">HLink(AL835)</f>
        <v/>
      </c>
    </row>
    <row r="836" spans="7:25" ht="13.5" customHeight="1">
      <c r="G836" s="346" t="str">
        <f t="shared" si="96"/>
        <v/>
      </c>
      <c r="H836" s="347" t="str">
        <f t="shared" si="97"/>
        <v/>
      </c>
      <c r="T836" s="502" t="str">
        <f t="shared" si="98"/>
        <v/>
      </c>
      <c r="U836" s="502" t="str">
        <f t="shared" si="99"/>
        <v/>
      </c>
      <c r="V836" s="502" t="str">
        <f t="shared" si="100"/>
        <v/>
      </c>
      <c r="W836" s="502" t="str">
        <f t="shared" si="101"/>
        <v/>
      </c>
      <c r="X836" s="502"/>
      <c r="Y836" s="502" t="str">
        <f t="shared" si="102"/>
        <v/>
      </c>
    </row>
    <row r="837" spans="7:25" ht="13.5" customHeight="1">
      <c r="G837" s="346" t="str">
        <f t="shared" si="96"/>
        <v/>
      </c>
      <c r="H837" s="347" t="str">
        <f t="shared" si="97"/>
        <v/>
      </c>
      <c r="T837" s="502" t="str">
        <f t="shared" si="98"/>
        <v/>
      </c>
      <c r="U837" s="502" t="str">
        <f t="shared" si="99"/>
        <v/>
      </c>
      <c r="V837" s="502" t="str">
        <f t="shared" si="100"/>
        <v/>
      </c>
      <c r="W837" s="502" t="str">
        <f t="shared" si="101"/>
        <v/>
      </c>
      <c r="X837" s="502"/>
      <c r="Y837" s="502" t="str">
        <f t="shared" si="102"/>
        <v/>
      </c>
    </row>
    <row r="838" spans="7:25">
      <c r="G838" s="346" t="str">
        <f t="shared" si="96"/>
        <v/>
      </c>
      <c r="H838" s="347" t="str">
        <f t="shared" si="97"/>
        <v/>
      </c>
      <c r="T838" s="502" t="str">
        <f t="shared" si="98"/>
        <v/>
      </c>
      <c r="U838" s="502" t="str">
        <f t="shared" si="99"/>
        <v/>
      </c>
      <c r="V838" s="502" t="str">
        <f t="shared" si="100"/>
        <v/>
      </c>
      <c r="W838" s="502" t="str">
        <f t="shared" si="101"/>
        <v/>
      </c>
      <c r="X838" s="502"/>
      <c r="Y838" s="502" t="str">
        <f t="shared" si="102"/>
        <v/>
      </c>
    </row>
    <row r="839" spans="7:25" ht="13.5" customHeight="1">
      <c r="G839" s="346" t="str">
        <f t="shared" si="96"/>
        <v/>
      </c>
      <c r="H839" s="347" t="str">
        <f t="shared" si="97"/>
        <v/>
      </c>
      <c r="T839" s="502" t="str">
        <f t="shared" si="98"/>
        <v/>
      </c>
      <c r="U839" s="502" t="str">
        <f t="shared" si="99"/>
        <v/>
      </c>
      <c r="V839" s="502" t="str">
        <f t="shared" si="100"/>
        <v/>
      </c>
      <c r="W839" s="502" t="str">
        <f t="shared" si="101"/>
        <v/>
      </c>
      <c r="X839" s="502"/>
      <c r="Y839" s="502" t="str">
        <f t="shared" si="102"/>
        <v/>
      </c>
    </row>
    <row r="840" spans="7:25">
      <c r="G840" s="346" t="str">
        <f t="shared" si="96"/>
        <v/>
      </c>
      <c r="H840" s="347" t="str">
        <f t="shared" si="97"/>
        <v/>
      </c>
      <c r="T840" s="502" t="str">
        <f t="shared" si="98"/>
        <v/>
      </c>
      <c r="U840" s="502" t="str">
        <f t="shared" si="99"/>
        <v/>
      </c>
      <c r="V840" s="502" t="str">
        <f t="shared" si="100"/>
        <v/>
      </c>
      <c r="W840" s="502" t="str">
        <f t="shared" si="101"/>
        <v/>
      </c>
      <c r="X840" s="502"/>
      <c r="Y840" s="502" t="str">
        <f t="shared" si="102"/>
        <v/>
      </c>
    </row>
    <row r="841" spans="7:25" ht="13.5" customHeight="1">
      <c r="G841" s="346" t="str">
        <f t="shared" si="96"/>
        <v/>
      </c>
      <c r="H841" s="347" t="str">
        <f t="shared" si="97"/>
        <v/>
      </c>
      <c r="T841" s="502" t="str">
        <f t="shared" si="98"/>
        <v/>
      </c>
      <c r="U841" s="502" t="str">
        <f t="shared" si="99"/>
        <v/>
      </c>
      <c r="V841" s="502" t="str">
        <f t="shared" si="100"/>
        <v/>
      </c>
      <c r="W841" s="502" t="str">
        <f t="shared" si="101"/>
        <v/>
      </c>
      <c r="X841" s="502"/>
      <c r="Y841" s="502" t="str">
        <f t="shared" si="102"/>
        <v/>
      </c>
    </row>
    <row r="842" spans="7:25" ht="13.5" customHeight="1">
      <c r="G842" s="346" t="str">
        <f t="shared" si="96"/>
        <v/>
      </c>
      <c r="H842" s="347" t="str">
        <f t="shared" si="97"/>
        <v/>
      </c>
      <c r="T842" s="502" t="str">
        <f t="shared" si="98"/>
        <v/>
      </c>
      <c r="U842" s="502" t="str">
        <f t="shared" si="99"/>
        <v/>
      </c>
      <c r="V842" s="502" t="str">
        <f t="shared" si="100"/>
        <v/>
      </c>
      <c r="W842" s="502" t="str">
        <f t="shared" si="101"/>
        <v/>
      </c>
      <c r="X842" s="502"/>
      <c r="Y842" s="502" t="str">
        <f t="shared" si="102"/>
        <v/>
      </c>
    </row>
    <row r="843" spans="7:25" ht="13.5" customHeight="1">
      <c r="G843" s="346" t="str">
        <f t="shared" si="96"/>
        <v/>
      </c>
      <c r="H843" s="347" t="str">
        <f t="shared" si="97"/>
        <v/>
      </c>
      <c r="T843" s="502" t="str">
        <f t="shared" si="98"/>
        <v/>
      </c>
      <c r="U843" s="502" t="str">
        <f t="shared" si="99"/>
        <v/>
      </c>
      <c r="V843" s="502" t="str">
        <f t="shared" si="100"/>
        <v/>
      </c>
      <c r="W843" s="502" t="str">
        <f t="shared" si="101"/>
        <v/>
      </c>
      <c r="X843" s="502"/>
      <c r="Y843" s="502" t="str">
        <f t="shared" si="102"/>
        <v/>
      </c>
    </row>
    <row r="844" spans="7:25" ht="13.5" customHeight="1">
      <c r="G844" s="346" t="str">
        <f t="shared" si="96"/>
        <v/>
      </c>
      <c r="H844" s="347" t="str">
        <f t="shared" si="97"/>
        <v/>
      </c>
      <c r="T844" s="502" t="str">
        <f t="shared" si="98"/>
        <v/>
      </c>
      <c r="U844" s="502" t="str">
        <f t="shared" si="99"/>
        <v/>
      </c>
      <c r="V844" s="502" t="str">
        <f t="shared" si="100"/>
        <v/>
      </c>
      <c r="W844" s="502" t="str">
        <f t="shared" si="101"/>
        <v/>
      </c>
      <c r="X844" s="502"/>
      <c r="Y844" s="502" t="str">
        <f t="shared" si="102"/>
        <v/>
      </c>
    </row>
    <row r="845" spans="7:25" ht="13.5" customHeight="1">
      <c r="G845" s="346" t="str">
        <f t="shared" si="96"/>
        <v/>
      </c>
      <c r="H845" s="347" t="str">
        <f t="shared" si="97"/>
        <v/>
      </c>
      <c r="T845" s="502" t="str">
        <f t="shared" si="98"/>
        <v/>
      </c>
      <c r="U845" s="502" t="str">
        <f t="shared" si="99"/>
        <v/>
      </c>
      <c r="V845" s="502" t="str">
        <f t="shared" si="100"/>
        <v/>
      </c>
      <c r="W845" s="502" t="str">
        <f t="shared" si="101"/>
        <v/>
      </c>
      <c r="X845" s="502"/>
      <c r="Y845" s="502" t="str">
        <f t="shared" si="102"/>
        <v/>
      </c>
    </row>
    <row r="846" spans="7:25">
      <c r="G846" s="346" t="str">
        <f t="shared" si="96"/>
        <v/>
      </c>
      <c r="H846" s="347" t="str">
        <f t="shared" si="97"/>
        <v/>
      </c>
      <c r="T846" s="502" t="str">
        <f t="shared" si="98"/>
        <v/>
      </c>
      <c r="U846" s="502" t="str">
        <f t="shared" si="99"/>
        <v/>
      </c>
      <c r="V846" s="502" t="str">
        <f t="shared" si="100"/>
        <v/>
      </c>
      <c r="W846" s="502" t="str">
        <f t="shared" si="101"/>
        <v/>
      </c>
      <c r="X846" s="502"/>
      <c r="Y846" s="502" t="str">
        <f t="shared" si="102"/>
        <v/>
      </c>
    </row>
    <row r="847" spans="7:25" ht="13.5" customHeight="1">
      <c r="G847" s="346" t="str">
        <f t="shared" si="96"/>
        <v/>
      </c>
      <c r="H847" s="347" t="str">
        <f t="shared" si="97"/>
        <v/>
      </c>
      <c r="T847" s="502" t="str">
        <f t="shared" si="98"/>
        <v/>
      </c>
      <c r="U847" s="502" t="str">
        <f t="shared" si="99"/>
        <v/>
      </c>
      <c r="V847" s="502" t="str">
        <f t="shared" si="100"/>
        <v/>
      </c>
      <c r="W847" s="502" t="str">
        <f t="shared" si="101"/>
        <v/>
      </c>
      <c r="X847" s="502"/>
      <c r="Y847" s="502" t="str">
        <f t="shared" si="102"/>
        <v/>
      </c>
    </row>
    <row r="848" spans="7:25">
      <c r="G848" s="346" t="str">
        <f t="shared" si="96"/>
        <v/>
      </c>
      <c r="H848" s="347" t="str">
        <f t="shared" si="97"/>
        <v/>
      </c>
      <c r="T848" s="502" t="str">
        <f t="shared" si="98"/>
        <v/>
      </c>
      <c r="U848" s="502" t="str">
        <f t="shared" si="99"/>
        <v/>
      </c>
      <c r="V848" s="502" t="str">
        <f t="shared" si="100"/>
        <v/>
      </c>
      <c r="W848" s="502" t="str">
        <f t="shared" si="101"/>
        <v/>
      </c>
      <c r="X848" s="502"/>
      <c r="Y848" s="502" t="str">
        <f t="shared" si="102"/>
        <v/>
      </c>
    </row>
    <row r="849" spans="7:25" ht="13.5" customHeight="1">
      <c r="G849" s="346" t="str">
        <f t="shared" si="96"/>
        <v/>
      </c>
      <c r="H849" s="347" t="str">
        <f t="shared" si="97"/>
        <v/>
      </c>
      <c r="T849" s="502" t="str">
        <f t="shared" si="98"/>
        <v/>
      </c>
      <c r="U849" s="502" t="str">
        <f t="shared" si="99"/>
        <v/>
      </c>
      <c r="V849" s="502" t="str">
        <f t="shared" si="100"/>
        <v/>
      </c>
      <c r="W849" s="502" t="str">
        <f t="shared" si="101"/>
        <v/>
      </c>
      <c r="X849" s="502"/>
      <c r="Y849" s="502" t="str">
        <f t="shared" si="102"/>
        <v/>
      </c>
    </row>
    <row r="850" spans="7:25">
      <c r="G850" s="346" t="str">
        <f t="shared" si="96"/>
        <v/>
      </c>
      <c r="H850" s="347" t="str">
        <f t="shared" si="97"/>
        <v/>
      </c>
      <c r="T850" s="502" t="str">
        <f t="shared" si="98"/>
        <v/>
      </c>
      <c r="U850" s="502" t="str">
        <f t="shared" si="99"/>
        <v/>
      </c>
      <c r="V850" s="502" t="str">
        <f t="shared" si="100"/>
        <v/>
      </c>
      <c r="W850" s="502" t="str">
        <f t="shared" si="101"/>
        <v/>
      </c>
      <c r="X850" s="502"/>
      <c r="Y850" s="502" t="str">
        <f t="shared" si="102"/>
        <v/>
      </c>
    </row>
    <row r="851" spans="7:25" ht="13.5" customHeight="1">
      <c r="G851" s="346" t="str">
        <f t="shared" si="96"/>
        <v/>
      </c>
      <c r="H851" s="347" t="str">
        <f t="shared" si="97"/>
        <v/>
      </c>
      <c r="T851" s="502" t="str">
        <f t="shared" si="98"/>
        <v/>
      </c>
      <c r="U851" s="502" t="str">
        <f t="shared" si="99"/>
        <v/>
      </c>
      <c r="V851" s="502" t="str">
        <f t="shared" si="100"/>
        <v/>
      </c>
      <c r="W851" s="502" t="str">
        <f t="shared" si="101"/>
        <v/>
      </c>
      <c r="X851" s="502"/>
      <c r="Y851" s="502" t="str">
        <f t="shared" si="102"/>
        <v/>
      </c>
    </row>
    <row r="852" spans="7:25">
      <c r="G852" s="346" t="str">
        <f t="shared" si="96"/>
        <v/>
      </c>
      <c r="H852" s="347" t="str">
        <f t="shared" si="97"/>
        <v/>
      </c>
      <c r="T852" s="502" t="str">
        <f t="shared" si="98"/>
        <v/>
      </c>
      <c r="U852" s="502" t="str">
        <f t="shared" si="99"/>
        <v/>
      </c>
      <c r="V852" s="502" t="str">
        <f t="shared" si="100"/>
        <v/>
      </c>
      <c r="W852" s="502" t="str">
        <f t="shared" si="101"/>
        <v/>
      </c>
      <c r="X852" s="502"/>
      <c r="Y852" s="502" t="str">
        <f t="shared" si="102"/>
        <v/>
      </c>
    </row>
    <row r="853" spans="7:25" ht="13.5" customHeight="1">
      <c r="G853" s="346" t="str">
        <f t="shared" si="96"/>
        <v/>
      </c>
      <c r="H853" s="347" t="str">
        <f t="shared" si="97"/>
        <v/>
      </c>
      <c r="T853" s="502" t="str">
        <f t="shared" si="98"/>
        <v/>
      </c>
      <c r="U853" s="502" t="str">
        <f t="shared" si="99"/>
        <v/>
      </c>
      <c r="V853" s="502" t="str">
        <f t="shared" si="100"/>
        <v/>
      </c>
      <c r="W853" s="502" t="str">
        <f t="shared" si="101"/>
        <v/>
      </c>
      <c r="X853" s="502"/>
      <c r="Y853" s="502" t="str">
        <f t="shared" si="102"/>
        <v/>
      </c>
    </row>
    <row r="854" spans="7:25">
      <c r="G854" s="346" t="str">
        <f t="shared" si="96"/>
        <v/>
      </c>
      <c r="H854" s="347" t="str">
        <f t="shared" si="97"/>
        <v/>
      </c>
      <c r="T854" s="502" t="str">
        <f t="shared" si="98"/>
        <v/>
      </c>
      <c r="U854" s="502" t="str">
        <f t="shared" si="99"/>
        <v/>
      </c>
      <c r="V854" s="502" t="str">
        <f t="shared" si="100"/>
        <v/>
      </c>
      <c r="W854" s="502" t="str">
        <f t="shared" si="101"/>
        <v/>
      </c>
      <c r="X854" s="502"/>
      <c r="Y854" s="502" t="str">
        <f t="shared" si="102"/>
        <v/>
      </c>
    </row>
    <row r="855" spans="7:25" ht="13.5" customHeight="1">
      <c r="G855" s="346" t="str">
        <f t="shared" si="96"/>
        <v/>
      </c>
      <c r="H855" s="347" t="str">
        <f t="shared" si="97"/>
        <v/>
      </c>
      <c r="T855" s="502" t="str">
        <f t="shared" si="98"/>
        <v/>
      </c>
      <c r="U855" s="502" t="str">
        <f t="shared" si="99"/>
        <v/>
      </c>
      <c r="V855" s="502" t="str">
        <f t="shared" si="100"/>
        <v/>
      </c>
      <c r="W855" s="502" t="str">
        <f t="shared" si="101"/>
        <v/>
      </c>
      <c r="X855" s="502"/>
      <c r="Y855" s="502" t="str">
        <f t="shared" si="102"/>
        <v/>
      </c>
    </row>
    <row r="856" spans="7:25">
      <c r="G856" s="346" t="str">
        <f t="shared" si="96"/>
        <v/>
      </c>
      <c r="H856" s="347" t="str">
        <f t="shared" si="97"/>
        <v/>
      </c>
      <c r="T856" s="502" t="str">
        <f t="shared" si="98"/>
        <v/>
      </c>
      <c r="U856" s="502" t="str">
        <f t="shared" si="99"/>
        <v/>
      </c>
      <c r="V856" s="502" t="str">
        <f t="shared" si="100"/>
        <v/>
      </c>
      <c r="W856" s="502" t="str">
        <f t="shared" si="101"/>
        <v/>
      </c>
      <c r="X856" s="502"/>
      <c r="Y856" s="502" t="str">
        <f t="shared" si="102"/>
        <v/>
      </c>
    </row>
    <row r="857" spans="7:25" ht="13.5" customHeight="1">
      <c r="G857" s="346" t="str">
        <f t="shared" si="96"/>
        <v/>
      </c>
      <c r="H857" s="347" t="str">
        <f t="shared" si="97"/>
        <v/>
      </c>
      <c r="T857" s="502" t="str">
        <f t="shared" si="98"/>
        <v/>
      </c>
      <c r="U857" s="502" t="str">
        <f t="shared" si="99"/>
        <v/>
      </c>
      <c r="V857" s="502" t="str">
        <f t="shared" si="100"/>
        <v/>
      </c>
      <c r="W857" s="502" t="str">
        <f t="shared" si="101"/>
        <v/>
      </c>
      <c r="X857" s="502"/>
      <c r="Y857" s="502" t="str">
        <f t="shared" si="102"/>
        <v/>
      </c>
    </row>
    <row r="858" spans="7:25">
      <c r="G858" s="346" t="str">
        <f t="shared" si="96"/>
        <v/>
      </c>
      <c r="H858" s="347" t="str">
        <f t="shared" si="97"/>
        <v/>
      </c>
      <c r="T858" s="502" t="str">
        <f t="shared" si="98"/>
        <v/>
      </c>
      <c r="U858" s="502" t="str">
        <f t="shared" si="99"/>
        <v/>
      </c>
      <c r="V858" s="502" t="str">
        <f t="shared" si="100"/>
        <v/>
      </c>
      <c r="W858" s="502" t="str">
        <f t="shared" si="101"/>
        <v/>
      </c>
      <c r="X858" s="502"/>
      <c r="Y858" s="502" t="str">
        <f t="shared" si="102"/>
        <v/>
      </c>
    </row>
    <row r="859" spans="7:25" ht="13.5" customHeight="1">
      <c r="G859" s="346" t="str">
        <f t="shared" si="96"/>
        <v/>
      </c>
      <c r="H859" s="347" t="str">
        <f t="shared" si="97"/>
        <v/>
      </c>
      <c r="T859" s="502" t="str">
        <f t="shared" si="98"/>
        <v/>
      </c>
      <c r="U859" s="502" t="str">
        <f t="shared" si="99"/>
        <v/>
      </c>
      <c r="V859" s="502" t="str">
        <f t="shared" si="100"/>
        <v/>
      </c>
      <c r="W859" s="502" t="str">
        <f t="shared" si="101"/>
        <v/>
      </c>
      <c r="X859" s="502"/>
      <c r="Y859" s="502" t="str">
        <f t="shared" si="102"/>
        <v/>
      </c>
    </row>
    <row r="860" spans="7:25">
      <c r="G860" s="346" t="str">
        <f t="shared" si="96"/>
        <v/>
      </c>
      <c r="H860" s="347" t="str">
        <f t="shared" si="97"/>
        <v/>
      </c>
      <c r="T860" s="502" t="str">
        <f t="shared" si="98"/>
        <v/>
      </c>
      <c r="U860" s="502" t="str">
        <f t="shared" si="99"/>
        <v/>
      </c>
      <c r="V860" s="502" t="str">
        <f t="shared" si="100"/>
        <v/>
      </c>
      <c r="W860" s="502" t="str">
        <f t="shared" si="101"/>
        <v/>
      </c>
      <c r="X860" s="502"/>
      <c r="Y860" s="502" t="str">
        <f t="shared" si="102"/>
        <v/>
      </c>
    </row>
    <row r="861" spans="7:25" ht="13.5" customHeight="1">
      <c r="G861" s="346" t="str">
        <f t="shared" si="96"/>
        <v/>
      </c>
      <c r="H861" s="347" t="str">
        <f t="shared" si="97"/>
        <v/>
      </c>
      <c r="T861" s="502" t="str">
        <f t="shared" si="98"/>
        <v/>
      </c>
      <c r="U861" s="502" t="str">
        <f t="shared" si="99"/>
        <v/>
      </c>
      <c r="V861" s="502" t="str">
        <f t="shared" si="100"/>
        <v/>
      </c>
      <c r="W861" s="502" t="str">
        <f t="shared" si="101"/>
        <v/>
      </c>
      <c r="X861" s="502"/>
      <c r="Y861" s="502" t="str">
        <f t="shared" si="102"/>
        <v/>
      </c>
    </row>
    <row r="862" spans="7:25">
      <c r="G862" s="346" t="str">
        <f t="shared" si="96"/>
        <v/>
      </c>
      <c r="H862" s="347" t="str">
        <f t="shared" si="97"/>
        <v/>
      </c>
      <c r="T862" s="502" t="str">
        <f t="shared" si="98"/>
        <v/>
      </c>
      <c r="U862" s="502" t="str">
        <f t="shared" si="99"/>
        <v/>
      </c>
      <c r="V862" s="502" t="str">
        <f t="shared" si="100"/>
        <v/>
      </c>
      <c r="W862" s="502" t="str">
        <f t="shared" si="101"/>
        <v/>
      </c>
      <c r="X862" s="502"/>
      <c r="Y862" s="502" t="str">
        <f t="shared" si="102"/>
        <v/>
      </c>
    </row>
    <row r="863" spans="7:25" ht="13.5" customHeight="1">
      <c r="G863" s="346" t="str">
        <f t="shared" si="96"/>
        <v/>
      </c>
      <c r="H863" s="347" t="str">
        <f t="shared" si="97"/>
        <v/>
      </c>
      <c r="T863" s="502" t="str">
        <f t="shared" si="98"/>
        <v/>
      </c>
      <c r="U863" s="502" t="str">
        <f t="shared" si="99"/>
        <v/>
      </c>
      <c r="V863" s="502" t="str">
        <f t="shared" si="100"/>
        <v/>
      </c>
      <c r="W863" s="502" t="str">
        <f t="shared" si="101"/>
        <v/>
      </c>
      <c r="X863" s="502"/>
      <c r="Y863" s="502" t="str">
        <f t="shared" si="102"/>
        <v/>
      </c>
    </row>
    <row r="864" spans="7:25">
      <c r="G864" s="346" t="str">
        <f t="shared" si="96"/>
        <v/>
      </c>
      <c r="H864" s="347" t="str">
        <f t="shared" si="97"/>
        <v/>
      </c>
      <c r="T864" s="502" t="str">
        <f t="shared" si="98"/>
        <v/>
      </c>
      <c r="U864" s="502" t="str">
        <f t="shared" si="99"/>
        <v/>
      </c>
      <c r="V864" s="502" t="str">
        <f t="shared" si="100"/>
        <v/>
      </c>
      <c r="W864" s="502" t="str">
        <f t="shared" si="101"/>
        <v/>
      </c>
      <c r="X864" s="502"/>
      <c r="Y864" s="502" t="str">
        <f t="shared" si="102"/>
        <v/>
      </c>
    </row>
    <row r="865" spans="7:25" ht="13.5" customHeight="1">
      <c r="G865" s="346" t="str">
        <f t="shared" si="96"/>
        <v/>
      </c>
      <c r="H865" s="347" t="str">
        <f t="shared" si="97"/>
        <v/>
      </c>
      <c r="T865" s="502" t="str">
        <f t="shared" si="98"/>
        <v/>
      </c>
      <c r="U865" s="502" t="str">
        <f t="shared" si="99"/>
        <v/>
      </c>
      <c r="V865" s="502" t="str">
        <f t="shared" si="100"/>
        <v/>
      </c>
      <c r="W865" s="502" t="str">
        <f t="shared" si="101"/>
        <v/>
      </c>
      <c r="X865" s="502"/>
      <c r="Y865" s="502" t="str">
        <f t="shared" si="102"/>
        <v/>
      </c>
    </row>
    <row r="866" spans="7:25">
      <c r="G866" s="346" t="str">
        <f t="shared" si="96"/>
        <v/>
      </c>
      <c r="H866" s="347" t="str">
        <f t="shared" si="97"/>
        <v/>
      </c>
      <c r="T866" s="502" t="str">
        <f t="shared" si="98"/>
        <v/>
      </c>
      <c r="U866" s="502" t="str">
        <f t="shared" si="99"/>
        <v/>
      </c>
      <c r="V866" s="502" t="str">
        <f t="shared" si="100"/>
        <v/>
      </c>
      <c r="W866" s="502" t="str">
        <f t="shared" si="101"/>
        <v/>
      </c>
      <c r="X866" s="502"/>
      <c r="Y866" s="502" t="str">
        <f t="shared" si="102"/>
        <v/>
      </c>
    </row>
    <row r="867" spans="7:25" ht="13.5" customHeight="1">
      <c r="G867" s="346" t="str">
        <f t="shared" si="96"/>
        <v/>
      </c>
      <c r="H867" s="347" t="str">
        <f t="shared" si="97"/>
        <v/>
      </c>
      <c r="T867" s="502" t="str">
        <f t="shared" si="98"/>
        <v/>
      </c>
      <c r="U867" s="502" t="str">
        <f t="shared" si="99"/>
        <v/>
      </c>
      <c r="V867" s="502" t="str">
        <f t="shared" si="100"/>
        <v/>
      </c>
      <c r="W867" s="502" t="str">
        <f t="shared" si="101"/>
        <v/>
      </c>
      <c r="X867" s="502"/>
      <c r="Y867" s="502" t="str">
        <f t="shared" si="102"/>
        <v/>
      </c>
    </row>
    <row r="868" spans="7:25">
      <c r="G868" s="346" t="str">
        <f t="shared" si="96"/>
        <v/>
      </c>
      <c r="H868" s="347" t="str">
        <f t="shared" si="97"/>
        <v/>
      </c>
      <c r="T868" s="502" t="str">
        <f t="shared" si="98"/>
        <v/>
      </c>
      <c r="U868" s="502" t="str">
        <f t="shared" si="99"/>
        <v/>
      </c>
      <c r="V868" s="502" t="str">
        <f t="shared" si="100"/>
        <v/>
      </c>
      <c r="W868" s="502" t="str">
        <f t="shared" si="101"/>
        <v/>
      </c>
      <c r="X868" s="502"/>
      <c r="Y868" s="502" t="str">
        <f t="shared" si="102"/>
        <v/>
      </c>
    </row>
    <row r="869" spans="7:25" ht="13.5" customHeight="1">
      <c r="G869" s="346" t="str">
        <f t="shared" si="96"/>
        <v/>
      </c>
      <c r="H869" s="347" t="str">
        <f t="shared" si="97"/>
        <v/>
      </c>
      <c r="T869" s="502" t="str">
        <f t="shared" si="98"/>
        <v/>
      </c>
      <c r="U869" s="502" t="str">
        <f t="shared" si="99"/>
        <v/>
      </c>
      <c r="V869" s="502" t="str">
        <f t="shared" si="100"/>
        <v/>
      </c>
      <c r="W869" s="502" t="str">
        <f t="shared" si="101"/>
        <v/>
      </c>
      <c r="X869" s="502"/>
      <c r="Y869" s="502" t="str">
        <f t="shared" si="102"/>
        <v/>
      </c>
    </row>
    <row r="870" spans="7:25">
      <c r="G870" s="346" t="str">
        <f t="shared" si="96"/>
        <v/>
      </c>
      <c r="H870" s="347" t="str">
        <f t="shared" si="97"/>
        <v/>
      </c>
      <c r="T870" s="502" t="str">
        <f t="shared" si="98"/>
        <v/>
      </c>
      <c r="U870" s="502" t="str">
        <f t="shared" si="99"/>
        <v/>
      </c>
      <c r="V870" s="502" t="str">
        <f t="shared" si="100"/>
        <v/>
      </c>
      <c r="W870" s="502" t="str">
        <f t="shared" si="101"/>
        <v/>
      </c>
      <c r="X870" s="502"/>
      <c r="Y870" s="502" t="str">
        <f t="shared" si="102"/>
        <v/>
      </c>
    </row>
    <row r="871" spans="7:25" ht="13.5" customHeight="1">
      <c r="G871" s="346" t="str">
        <f t="shared" si="96"/>
        <v/>
      </c>
      <c r="H871" s="347" t="str">
        <f t="shared" si="97"/>
        <v/>
      </c>
      <c r="T871" s="502" t="str">
        <f t="shared" si="98"/>
        <v/>
      </c>
      <c r="U871" s="502" t="str">
        <f t="shared" si="99"/>
        <v/>
      </c>
      <c r="V871" s="502" t="str">
        <f t="shared" si="100"/>
        <v/>
      </c>
      <c r="W871" s="502" t="str">
        <f t="shared" si="101"/>
        <v/>
      </c>
      <c r="X871" s="502"/>
      <c r="Y871" s="502" t="str">
        <f t="shared" si="102"/>
        <v/>
      </c>
    </row>
    <row r="872" spans="7:25">
      <c r="G872" s="346" t="str">
        <f t="shared" si="96"/>
        <v/>
      </c>
      <c r="H872" s="347" t="str">
        <f t="shared" si="97"/>
        <v/>
      </c>
      <c r="T872" s="502" t="str">
        <f t="shared" si="98"/>
        <v/>
      </c>
      <c r="U872" s="502" t="str">
        <f t="shared" si="99"/>
        <v/>
      </c>
      <c r="V872" s="502" t="str">
        <f t="shared" si="100"/>
        <v/>
      </c>
      <c r="W872" s="502" t="str">
        <f t="shared" si="101"/>
        <v/>
      </c>
      <c r="X872" s="502"/>
      <c r="Y872" s="502" t="str">
        <f t="shared" si="102"/>
        <v/>
      </c>
    </row>
    <row r="873" spans="7:25" ht="13.5" customHeight="1">
      <c r="G873" s="346" t="str">
        <f t="shared" si="96"/>
        <v/>
      </c>
      <c r="H873" s="347" t="str">
        <f t="shared" si="97"/>
        <v/>
      </c>
      <c r="T873" s="502" t="str">
        <f t="shared" si="98"/>
        <v/>
      </c>
      <c r="U873" s="502" t="str">
        <f t="shared" si="99"/>
        <v/>
      </c>
      <c r="V873" s="502" t="str">
        <f t="shared" si="100"/>
        <v/>
      </c>
      <c r="W873" s="502" t="str">
        <f t="shared" si="101"/>
        <v/>
      </c>
      <c r="X873" s="502"/>
      <c r="Y873" s="502" t="str">
        <f t="shared" si="102"/>
        <v/>
      </c>
    </row>
    <row r="874" spans="7:25">
      <c r="G874" s="346" t="str">
        <f t="shared" si="96"/>
        <v/>
      </c>
      <c r="H874" s="347" t="str">
        <f t="shared" si="97"/>
        <v/>
      </c>
      <c r="T874" s="502" t="str">
        <f t="shared" si="98"/>
        <v/>
      </c>
      <c r="U874" s="502" t="str">
        <f t="shared" si="99"/>
        <v/>
      </c>
      <c r="V874" s="502" t="str">
        <f t="shared" si="100"/>
        <v/>
      </c>
      <c r="W874" s="502" t="str">
        <f t="shared" si="101"/>
        <v/>
      </c>
      <c r="X874" s="502"/>
      <c r="Y874" s="502" t="str">
        <f t="shared" si="102"/>
        <v/>
      </c>
    </row>
    <row r="875" spans="7:25" ht="13.5" customHeight="1">
      <c r="G875" s="346" t="str">
        <f t="shared" si="96"/>
        <v/>
      </c>
      <c r="H875" s="347" t="str">
        <f t="shared" si="97"/>
        <v/>
      </c>
      <c r="T875" s="502" t="str">
        <f t="shared" si="98"/>
        <v/>
      </c>
      <c r="U875" s="502" t="str">
        <f t="shared" si="99"/>
        <v/>
      </c>
      <c r="V875" s="502" t="str">
        <f t="shared" si="100"/>
        <v/>
      </c>
      <c r="W875" s="502" t="str">
        <f t="shared" si="101"/>
        <v/>
      </c>
      <c r="X875" s="502"/>
      <c r="Y875" s="502" t="str">
        <f t="shared" si="102"/>
        <v/>
      </c>
    </row>
    <row r="876" spans="7:25">
      <c r="G876" s="346" t="str">
        <f t="shared" si="96"/>
        <v/>
      </c>
      <c r="H876" s="347" t="str">
        <f t="shared" si="97"/>
        <v/>
      </c>
      <c r="T876" s="502" t="str">
        <f t="shared" si="98"/>
        <v/>
      </c>
      <c r="U876" s="502" t="str">
        <f t="shared" si="99"/>
        <v/>
      </c>
      <c r="V876" s="502" t="str">
        <f t="shared" si="100"/>
        <v/>
      </c>
      <c r="W876" s="502" t="str">
        <f t="shared" si="101"/>
        <v/>
      </c>
      <c r="X876" s="502"/>
      <c r="Y876" s="502" t="str">
        <f t="shared" si="102"/>
        <v/>
      </c>
    </row>
    <row r="877" spans="7:25" ht="13.5" customHeight="1">
      <c r="G877" s="346" t="str">
        <f t="shared" si="96"/>
        <v/>
      </c>
      <c r="H877" s="347" t="str">
        <f t="shared" si="97"/>
        <v/>
      </c>
      <c r="T877" s="502" t="str">
        <f t="shared" si="98"/>
        <v/>
      </c>
      <c r="U877" s="502" t="str">
        <f t="shared" si="99"/>
        <v/>
      </c>
      <c r="V877" s="502" t="str">
        <f t="shared" si="100"/>
        <v/>
      </c>
      <c r="W877" s="502" t="str">
        <f t="shared" si="101"/>
        <v/>
      </c>
      <c r="X877" s="502"/>
      <c r="Y877" s="502" t="str">
        <f t="shared" si="102"/>
        <v/>
      </c>
    </row>
    <row r="878" spans="7:25">
      <c r="G878" s="346" t="str">
        <f t="shared" si="96"/>
        <v/>
      </c>
      <c r="H878" s="347" t="str">
        <f t="shared" si="97"/>
        <v/>
      </c>
      <c r="T878" s="502" t="str">
        <f t="shared" si="98"/>
        <v/>
      </c>
      <c r="U878" s="502" t="str">
        <f t="shared" si="99"/>
        <v/>
      </c>
      <c r="V878" s="502" t="str">
        <f t="shared" si="100"/>
        <v/>
      </c>
      <c r="W878" s="502" t="str">
        <f t="shared" si="101"/>
        <v/>
      </c>
      <c r="X878" s="502"/>
      <c r="Y878" s="502" t="str">
        <f t="shared" si="102"/>
        <v/>
      </c>
    </row>
    <row r="879" spans="7:25" ht="13.5" customHeight="1">
      <c r="G879" s="346" t="str">
        <f t="shared" si="96"/>
        <v/>
      </c>
      <c r="H879" s="347" t="str">
        <f t="shared" si="97"/>
        <v/>
      </c>
      <c r="T879" s="502" t="str">
        <f t="shared" si="98"/>
        <v/>
      </c>
      <c r="U879" s="502" t="str">
        <f t="shared" si="99"/>
        <v/>
      </c>
      <c r="V879" s="502" t="str">
        <f t="shared" si="100"/>
        <v/>
      </c>
      <c r="W879" s="502" t="str">
        <f t="shared" si="101"/>
        <v/>
      </c>
      <c r="X879" s="502"/>
      <c r="Y879" s="502" t="str">
        <f t="shared" si="102"/>
        <v/>
      </c>
    </row>
    <row r="880" spans="7:25">
      <c r="G880" s="346" t="str">
        <f t="shared" si="96"/>
        <v/>
      </c>
      <c r="H880" s="347" t="str">
        <f t="shared" si="97"/>
        <v/>
      </c>
      <c r="T880" s="502" t="str">
        <f t="shared" si="98"/>
        <v/>
      </c>
      <c r="U880" s="502" t="str">
        <f t="shared" si="99"/>
        <v/>
      </c>
      <c r="V880" s="502" t="str">
        <f t="shared" si="100"/>
        <v/>
      </c>
      <c r="W880" s="502" t="str">
        <f t="shared" si="101"/>
        <v/>
      </c>
      <c r="X880" s="502"/>
      <c r="Y880" s="502" t="str">
        <f t="shared" si="102"/>
        <v/>
      </c>
    </row>
    <row r="881" spans="7:25" ht="13.5" customHeight="1">
      <c r="G881" s="346" t="str">
        <f t="shared" si="96"/>
        <v/>
      </c>
      <c r="H881" s="347" t="str">
        <f t="shared" si="97"/>
        <v/>
      </c>
      <c r="T881" s="502" t="str">
        <f t="shared" si="98"/>
        <v/>
      </c>
      <c r="U881" s="502" t="str">
        <f t="shared" si="99"/>
        <v/>
      </c>
      <c r="V881" s="502" t="str">
        <f t="shared" si="100"/>
        <v/>
      </c>
      <c r="W881" s="502" t="str">
        <f t="shared" si="101"/>
        <v/>
      </c>
      <c r="X881" s="502"/>
      <c r="Y881" s="502" t="str">
        <f t="shared" si="102"/>
        <v/>
      </c>
    </row>
    <row r="882" spans="7:25">
      <c r="G882" s="346" t="str">
        <f t="shared" si="96"/>
        <v/>
      </c>
      <c r="H882" s="347" t="str">
        <f t="shared" si="97"/>
        <v/>
      </c>
      <c r="T882" s="502" t="str">
        <f t="shared" si="98"/>
        <v/>
      </c>
      <c r="U882" s="502" t="str">
        <f t="shared" si="99"/>
        <v/>
      </c>
      <c r="V882" s="502" t="str">
        <f t="shared" si="100"/>
        <v/>
      </c>
      <c r="W882" s="502" t="str">
        <f t="shared" si="101"/>
        <v/>
      </c>
      <c r="X882" s="502"/>
      <c r="Y882" s="502" t="str">
        <f t="shared" si="102"/>
        <v/>
      </c>
    </row>
    <row r="883" spans="7:25" ht="13.5" customHeight="1">
      <c r="G883" s="346" t="str">
        <f t="shared" si="96"/>
        <v/>
      </c>
      <c r="H883" s="347" t="str">
        <f t="shared" si="97"/>
        <v/>
      </c>
      <c r="T883" s="502" t="str">
        <f t="shared" si="98"/>
        <v/>
      </c>
      <c r="U883" s="502" t="str">
        <f t="shared" si="99"/>
        <v/>
      </c>
      <c r="V883" s="502" t="str">
        <f t="shared" si="100"/>
        <v/>
      </c>
      <c r="W883" s="502" t="str">
        <f t="shared" si="101"/>
        <v/>
      </c>
      <c r="X883" s="502"/>
      <c r="Y883" s="502" t="str">
        <f t="shared" si="102"/>
        <v/>
      </c>
    </row>
    <row r="884" spans="7:25">
      <c r="G884" s="346" t="str">
        <f t="shared" si="96"/>
        <v/>
      </c>
      <c r="H884" s="347" t="str">
        <f t="shared" si="97"/>
        <v/>
      </c>
      <c r="T884" s="502" t="str">
        <f t="shared" si="98"/>
        <v/>
      </c>
      <c r="U884" s="502" t="str">
        <f t="shared" si="99"/>
        <v/>
      </c>
      <c r="V884" s="502" t="str">
        <f t="shared" si="100"/>
        <v/>
      </c>
      <c r="W884" s="502" t="str">
        <f t="shared" si="101"/>
        <v/>
      </c>
      <c r="X884" s="502"/>
      <c r="Y884" s="502" t="str">
        <f t="shared" si="102"/>
        <v/>
      </c>
    </row>
    <row r="885" spans="7:25" ht="13.5" customHeight="1">
      <c r="G885" s="346" t="str">
        <f t="shared" si="96"/>
        <v/>
      </c>
      <c r="H885" s="347" t="str">
        <f t="shared" si="97"/>
        <v/>
      </c>
      <c r="T885" s="502" t="str">
        <f t="shared" si="98"/>
        <v/>
      </c>
      <c r="U885" s="502" t="str">
        <f t="shared" si="99"/>
        <v/>
      </c>
      <c r="V885" s="502" t="str">
        <f t="shared" si="100"/>
        <v/>
      </c>
      <c r="W885" s="502" t="str">
        <f t="shared" si="101"/>
        <v/>
      </c>
      <c r="X885" s="502"/>
      <c r="Y885" s="502" t="str">
        <f t="shared" si="102"/>
        <v/>
      </c>
    </row>
    <row r="886" spans="7:25">
      <c r="G886" s="346" t="str">
        <f t="shared" si="96"/>
        <v/>
      </c>
      <c r="H886" s="347" t="str">
        <f t="shared" si="97"/>
        <v/>
      </c>
      <c r="T886" s="502" t="str">
        <f t="shared" si="98"/>
        <v/>
      </c>
      <c r="U886" s="502" t="str">
        <f t="shared" si="99"/>
        <v/>
      </c>
      <c r="V886" s="502" t="str">
        <f t="shared" si="100"/>
        <v/>
      </c>
      <c r="W886" s="502" t="str">
        <f t="shared" si="101"/>
        <v/>
      </c>
      <c r="X886" s="502"/>
      <c r="Y886" s="502" t="str">
        <f t="shared" si="102"/>
        <v/>
      </c>
    </row>
    <row r="887" spans="7:25" ht="13.5" customHeight="1">
      <c r="G887" s="346" t="str">
        <f t="shared" si="96"/>
        <v/>
      </c>
      <c r="H887" s="347" t="str">
        <f t="shared" si="97"/>
        <v/>
      </c>
      <c r="T887" s="502" t="str">
        <f t="shared" si="98"/>
        <v/>
      </c>
      <c r="U887" s="502" t="str">
        <f t="shared" si="99"/>
        <v/>
      </c>
      <c r="V887" s="502" t="str">
        <f t="shared" si="100"/>
        <v/>
      </c>
      <c r="W887" s="502" t="str">
        <f t="shared" si="101"/>
        <v/>
      </c>
      <c r="X887" s="502"/>
      <c r="Y887" s="502" t="str">
        <f t="shared" si="102"/>
        <v/>
      </c>
    </row>
    <row r="888" spans="7:25">
      <c r="G888" s="346" t="str">
        <f t="shared" si="96"/>
        <v/>
      </c>
      <c r="H888" s="347" t="str">
        <f t="shared" si="97"/>
        <v/>
      </c>
      <c r="T888" s="502" t="str">
        <f t="shared" si="98"/>
        <v/>
      </c>
      <c r="U888" s="502" t="str">
        <f t="shared" si="99"/>
        <v/>
      </c>
      <c r="V888" s="502" t="str">
        <f t="shared" si="100"/>
        <v/>
      </c>
      <c r="W888" s="502" t="str">
        <f t="shared" si="101"/>
        <v/>
      </c>
      <c r="X888" s="502"/>
      <c r="Y888" s="502" t="str">
        <f t="shared" si="102"/>
        <v/>
      </c>
    </row>
    <row r="889" spans="7:25" ht="13.5" customHeight="1">
      <c r="G889" s="346" t="str">
        <f t="shared" si="96"/>
        <v/>
      </c>
      <c r="H889" s="347" t="str">
        <f t="shared" si="97"/>
        <v/>
      </c>
      <c r="T889" s="502" t="str">
        <f t="shared" si="98"/>
        <v/>
      </c>
      <c r="U889" s="502" t="str">
        <f t="shared" si="99"/>
        <v/>
      </c>
      <c r="V889" s="502" t="str">
        <f t="shared" si="100"/>
        <v/>
      </c>
      <c r="W889" s="502" t="str">
        <f t="shared" si="101"/>
        <v/>
      </c>
      <c r="X889" s="502"/>
      <c r="Y889" s="502" t="str">
        <f t="shared" si="102"/>
        <v/>
      </c>
    </row>
    <row r="890" spans="7:25">
      <c r="G890" s="346" t="str">
        <f t="shared" si="96"/>
        <v/>
      </c>
      <c r="H890" s="347" t="str">
        <f t="shared" si="97"/>
        <v/>
      </c>
      <c r="T890" s="502" t="str">
        <f t="shared" si="98"/>
        <v/>
      </c>
      <c r="U890" s="502" t="str">
        <f t="shared" si="99"/>
        <v/>
      </c>
      <c r="V890" s="502" t="str">
        <f t="shared" si="100"/>
        <v/>
      </c>
      <c r="W890" s="502" t="str">
        <f t="shared" si="101"/>
        <v/>
      </c>
      <c r="X890" s="502"/>
      <c r="Y890" s="502" t="str">
        <f t="shared" si="102"/>
        <v/>
      </c>
    </row>
    <row r="891" spans="7:25" ht="13.5" customHeight="1">
      <c r="G891" s="346" t="str">
        <f t="shared" si="96"/>
        <v/>
      </c>
      <c r="H891" s="347" t="str">
        <f t="shared" si="97"/>
        <v/>
      </c>
      <c r="T891" s="502" t="str">
        <f t="shared" si="98"/>
        <v/>
      </c>
      <c r="U891" s="502" t="str">
        <f t="shared" si="99"/>
        <v/>
      </c>
      <c r="V891" s="502" t="str">
        <f t="shared" si="100"/>
        <v/>
      </c>
      <c r="W891" s="502" t="str">
        <f t="shared" si="101"/>
        <v/>
      </c>
      <c r="X891" s="502"/>
      <c r="Y891" s="502" t="str">
        <f t="shared" si="102"/>
        <v/>
      </c>
    </row>
    <row r="892" spans="7:25">
      <c r="G892" s="346" t="str">
        <f t="shared" si="96"/>
        <v/>
      </c>
      <c r="H892" s="347" t="str">
        <f t="shared" si="97"/>
        <v/>
      </c>
      <c r="T892" s="502" t="str">
        <f t="shared" si="98"/>
        <v/>
      </c>
      <c r="U892" s="502" t="str">
        <f t="shared" si="99"/>
        <v/>
      </c>
      <c r="V892" s="502" t="str">
        <f t="shared" si="100"/>
        <v/>
      </c>
      <c r="W892" s="502" t="str">
        <f t="shared" si="101"/>
        <v/>
      </c>
      <c r="X892" s="502"/>
      <c r="Y892" s="502" t="str">
        <f t="shared" si="102"/>
        <v/>
      </c>
    </row>
    <row r="893" spans="7:25" ht="13.5" customHeight="1">
      <c r="G893" s="346" t="str">
        <f t="shared" si="96"/>
        <v/>
      </c>
      <c r="H893" s="347" t="str">
        <f t="shared" si="97"/>
        <v/>
      </c>
      <c r="T893" s="502" t="str">
        <f t="shared" si="98"/>
        <v/>
      </c>
      <c r="U893" s="502" t="str">
        <f t="shared" si="99"/>
        <v/>
      </c>
      <c r="V893" s="502" t="str">
        <f t="shared" si="100"/>
        <v/>
      </c>
      <c r="W893" s="502" t="str">
        <f t="shared" si="101"/>
        <v/>
      </c>
      <c r="X893" s="502"/>
      <c r="Y893" s="502" t="str">
        <f t="shared" si="102"/>
        <v/>
      </c>
    </row>
    <row r="894" spans="7:25" ht="13.5" customHeight="1">
      <c r="G894" s="346" t="str">
        <f t="shared" si="96"/>
        <v/>
      </c>
      <c r="H894" s="347" t="str">
        <f t="shared" si="97"/>
        <v/>
      </c>
      <c r="T894" s="502" t="str">
        <f t="shared" si="98"/>
        <v/>
      </c>
      <c r="U894" s="502" t="str">
        <f t="shared" si="99"/>
        <v/>
      </c>
      <c r="V894" s="502" t="str">
        <f t="shared" si="100"/>
        <v/>
      </c>
      <c r="W894" s="502" t="str">
        <f t="shared" si="101"/>
        <v/>
      </c>
      <c r="X894" s="502"/>
      <c r="Y894" s="502" t="str">
        <f t="shared" si="102"/>
        <v/>
      </c>
    </row>
    <row r="895" spans="7:25" ht="13.5" customHeight="1">
      <c r="G895" s="346" t="str">
        <f t="shared" si="96"/>
        <v/>
      </c>
      <c r="H895" s="347" t="str">
        <f t="shared" si="97"/>
        <v/>
      </c>
      <c r="T895" s="502" t="str">
        <f t="shared" si="98"/>
        <v/>
      </c>
      <c r="U895" s="502" t="str">
        <f t="shared" si="99"/>
        <v/>
      </c>
      <c r="V895" s="502" t="str">
        <f t="shared" si="100"/>
        <v/>
      </c>
      <c r="W895" s="502" t="str">
        <f t="shared" si="101"/>
        <v/>
      </c>
      <c r="X895" s="502"/>
      <c r="Y895" s="502" t="str">
        <f t="shared" si="102"/>
        <v/>
      </c>
    </row>
    <row r="896" spans="7:25" ht="13.5" customHeight="1">
      <c r="G896" s="346" t="str">
        <f t="shared" si="96"/>
        <v/>
      </c>
      <c r="H896" s="347" t="str">
        <f t="shared" si="97"/>
        <v/>
      </c>
      <c r="T896" s="502" t="str">
        <f t="shared" si="98"/>
        <v/>
      </c>
      <c r="U896" s="502" t="str">
        <f t="shared" si="99"/>
        <v/>
      </c>
      <c r="V896" s="502" t="str">
        <f t="shared" si="100"/>
        <v/>
      </c>
      <c r="W896" s="502" t="str">
        <f t="shared" si="101"/>
        <v/>
      </c>
      <c r="X896" s="502"/>
      <c r="Y896" s="502" t="str">
        <f t="shared" si="102"/>
        <v/>
      </c>
    </row>
    <row r="897" spans="7:25" ht="13.5" customHeight="1">
      <c r="G897" s="346" t="str">
        <f t="shared" si="96"/>
        <v/>
      </c>
      <c r="H897" s="347" t="str">
        <f t="shared" si="97"/>
        <v/>
      </c>
      <c r="T897" s="502" t="str">
        <f t="shared" si="98"/>
        <v/>
      </c>
      <c r="U897" s="502" t="str">
        <f t="shared" si="99"/>
        <v/>
      </c>
      <c r="V897" s="502" t="str">
        <f t="shared" si="100"/>
        <v/>
      </c>
      <c r="W897" s="502" t="str">
        <f t="shared" si="101"/>
        <v/>
      </c>
      <c r="X897" s="502"/>
      <c r="Y897" s="502" t="str">
        <f t="shared" si="102"/>
        <v/>
      </c>
    </row>
    <row r="898" spans="7:25" ht="13.5" customHeight="1">
      <c r="G898" s="346" t="str">
        <f t="shared" si="96"/>
        <v/>
      </c>
      <c r="H898" s="347" t="str">
        <f t="shared" si="97"/>
        <v/>
      </c>
      <c r="T898" s="502" t="str">
        <f t="shared" si="98"/>
        <v/>
      </c>
      <c r="U898" s="502" t="str">
        <f t="shared" si="99"/>
        <v/>
      </c>
      <c r="V898" s="502" t="str">
        <f t="shared" si="100"/>
        <v/>
      </c>
      <c r="W898" s="502" t="str">
        <f t="shared" si="101"/>
        <v/>
      </c>
      <c r="X898" s="502"/>
      <c r="Y898" s="502" t="str">
        <f t="shared" si="102"/>
        <v/>
      </c>
    </row>
    <row r="899" spans="7:25" ht="13.5" customHeight="1">
      <c r="G899" s="346" t="str">
        <f t="shared" ref="G899:G962" si="103">IF(D899="","",A899&amp;" "&amp;"     =    "&amp;" "&amp;B899&amp;"  Vs  "&amp;C899)</f>
        <v/>
      </c>
      <c r="H899" s="347" t="str">
        <f t="shared" ref="H899:H962" si="104">IF(G899="","",D899)</f>
        <v/>
      </c>
      <c r="T899" s="502" t="str">
        <f t="shared" ref="T899:T962" si="105">IF(W899="","",AA899)</f>
        <v/>
      </c>
      <c r="U899" s="502" t="str">
        <f t="shared" ref="U899:U962" si="106">IF(W899="","",AC899)</f>
        <v/>
      </c>
      <c r="V899" s="502" t="str">
        <f t="shared" ref="V899:V962" si="107">IF(W899="","",AK899)</f>
        <v/>
      </c>
      <c r="W899" s="502" t="str">
        <f t="shared" ref="W899:W962" si="108">IFERROR(IF(Y899="","",MID(Y899,SEARCH("1x2/",Y899,1) + 4,LEN(Y899))),"")</f>
        <v/>
      </c>
      <c r="X899" s="502"/>
      <c r="Y899" s="502" t="str">
        <f t="shared" ref="Y899:Y962" si="109">HLink(AL899)</f>
        <v/>
      </c>
    </row>
    <row r="900" spans="7:25" ht="13.5" customHeight="1">
      <c r="G900" s="346" t="str">
        <f t="shared" si="103"/>
        <v/>
      </c>
      <c r="H900" s="347" t="str">
        <f t="shared" si="104"/>
        <v/>
      </c>
      <c r="T900" s="502" t="str">
        <f t="shared" si="105"/>
        <v/>
      </c>
      <c r="U900" s="502" t="str">
        <f t="shared" si="106"/>
        <v/>
      </c>
      <c r="V900" s="502" t="str">
        <f t="shared" si="107"/>
        <v/>
      </c>
      <c r="W900" s="502" t="str">
        <f t="shared" si="108"/>
        <v/>
      </c>
      <c r="X900" s="502"/>
      <c r="Y900" s="502" t="str">
        <f t="shared" si="109"/>
        <v/>
      </c>
    </row>
    <row r="901" spans="7:25" ht="13.5" customHeight="1">
      <c r="G901" s="346" t="str">
        <f t="shared" si="103"/>
        <v/>
      </c>
      <c r="H901" s="347" t="str">
        <f t="shared" si="104"/>
        <v/>
      </c>
      <c r="T901" s="502" t="str">
        <f t="shared" si="105"/>
        <v/>
      </c>
      <c r="U901" s="502" t="str">
        <f t="shared" si="106"/>
        <v/>
      </c>
      <c r="V901" s="502" t="str">
        <f t="shared" si="107"/>
        <v/>
      </c>
      <c r="W901" s="502" t="str">
        <f t="shared" si="108"/>
        <v/>
      </c>
      <c r="X901" s="502"/>
      <c r="Y901" s="502" t="str">
        <f t="shared" si="109"/>
        <v/>
      </c>
    </row>
    <row r="902" spans="7:25" ht="13.5" customHeight="1">
      <c r="G902" s="346" t="str">
        <f t="shared" si="103"/>
        <v/>
      </c>
      <c r="H902" s="347" t="str">
        <f t="shared" si="104"/>
        <v/>
      </c>
      <c r="T902" s="502" t="str">
        <f t="shared" si="105"/>
        <v/>
      </c>
      <c r="U902" s="502" t="str">
        <f t="shared" si="106"/>
        <v/>
      </c>
      <c r="V902" s="502" t="str">
        <f t="shared" si="107"/>
        <v/>
      </c>
      <c r="W902" s="502" t="str">
        <f t="shared" si="108"/>
        <v/>
      </c>
      <c r="X902" s="502"/>
      <c r="Y902" s="502" t="str">
        <f t="shared" si="109"/>
        <v/>
      </c>
    </row>
    <row r="903" spans="7:25" ht="13.5" customHeight="1">
      <c r="G903" s="346" t="str">
        <f t="shared" si="103"/>
        <v/>
      </c>
      <c r="H903" s="347" t="str">
        <f t="shared" si="104"/>
        <v/>
      </c>
      <c r="T903" s="502" t="str">
        <f t="shared" si="105"/>
        <v/>
      </c>
      <c r="U903" s="502" t="str">
        <f t="shared" si="106"/>
        <v/>
      </c>
      <c r="V903" s="502" t="str">
        <f t="shared" si="107"/>
        <v/>
      </c>
      <c r="W903" s="502" t="str">
        <f t="shared" si="108"/>
        <v/>
      </c>
      <c r="X903" s="502"/>
      <c r="Y903" s="502" t="str">
        <f t="shared" si="109"/>
        <v/>
      </c>
    </row>
    <row r="904" spans="7:25" ht="13.5" customHeight="1">
      <c r="G904" s="346" t="str">
        <f t="shared" si="103"/>
        <v/>
      </c>
      <c r="H904" s="347" t="str">
        <f t="shared" si="104"/>
        <v/>
      </c>
      <c r="T904" s="502" t="str">
        <f t="shared" si="105"/>
        <v/>
      </c>
      <c r="U904" s="502" t="str">
        <f t="shared" si="106"/>
        <v/>
      </c>
      <c r="V904" s="502" t="str">
        <f t="shared" si="107"/>
        <v/>
      </c>
      <c r="W904" s="502" t="str">
        <f t="shared" si="108"/>
        <v/>
      </c>
      <c r="X904" s="502"/>
      <c r="Y904" s="502" t="str">
        <f t="shared" si="109"/>
        <v/>
      </c>
    </row>
    <row r="905" spans="7:25" ht="13.5" customHeight="1">
      <c r="G905" s="346" t="str">
        <f t="shared" si="103"/>
        <v/>
      </c>
      <c r="H905" s="347" t="str">
        <f t="shared" si="104"/>
        <v/>
      </c>
      <c r="T905" s="502" t="str">
        <f t="shared" si="105"/>
        <v/>
      </c>
      <c r="U905" s="502" t="str">
        <f t="shared" si="106"/>
        <v/>
      </c>
      <c r="V905" s="502" t="str">
        <f t="shared" si="107"/>
        <v/>
      </c>
      <c r="W905" s="502" t="str">
        <f t="shared" si="108"/>
        <v/>
      </c>
      <c r="X905" s="502"/>
      <c r="Y905" s="502" t="str">
        <f t="shared" si="109"/>
        <v/>
      </c>
    </row>
    <row r="906" spans="7:25" ht="13.5" customHeight="1">
      <c r="G906" s="346" t="str">
        <f t="shared" si="103"/>
        <v/>
      </c>
      <c r="H906" s="347" t="str">
        <f t="shared" si="104"/>
        <v/>
      </c>
      <c r="T906" s="502" t="str">
        <f t="shared" si="105"/>
        <v/>
      </c>
      <c r="U906" s="502" t="str">
        <f t="shared" si="106"/>
        <v/>
      </c>
      <c r="V906" s="502" t="str">
        <f t="shared" si="107"/>
        <v/>
      </c>
      <c r="W906" s="502" t="str">
        <f t="shared" si="108"/>
        <v/>
      </c>
      <c r="X906" s="502"/>
      <c r="Y906" s="502" t="str">
        <f t="shared" si="109"/>
        <v/>
      </c>
    </row>
    <row r="907" spans="7:25" ht="13.5" customHeight="1">
      <c r="G907" s="346" t="str">
        <f t="shared" si="103"/>
        <v/>
      </c>
      <c r="H907" s="347" t="str">
        <f t="shared" si="104"/>
        <v/>
      </c>
      <c r="T907" s="502" t="str">
        <f t="shared" si="105"/>
        <v/>
      </c>
      <c r="U907" s="502" t="str">
        <f t="shared" si="106"/>
        <v/>
      </c>
      <c r="V907" s="502" t="str">
        <f t="shared" si="107"/>
        <v/>
      </c>
      <c r="W907" s="502" t="str">
        <f t="shared" si="108"/>
        <v/>
      </c>
      <c r="X907" s="502"/>
      <c r="Y907" s="502" t="str">
        <f t="shared" si="109"/>
        <v/>
      </c>
    </row>
    <row r="908" spans="7:25" ht="13.5" customHeight="1">
      <c r="G908" s="346" t="str">
        <f t="shared" si="103"/>
        <v/>
      </c>
      <c r="H908" s="347" t="str">
        <f t="shared" si="104"/>
        <v/>
      </c>
      <c r="T908" s="502" t="str">
        <f t="shared" si="105"/>
        <v/>
      </c>
      <c r="U908" s="502" t="str">
        <f t="shared" si="106"/>
        <v/>
      </c>
      <c r="V908" s="502" t="str">
        <f t="shared" si="107"/>
        <v/>
      </c>
      <c r="W908" s="502" t="str">
        <f t="shared" si="108"/>
        <v/>
      </c>
      <c r="X908" s="502"/>
      <c r="Y908" s="502" t="str">
        <f t="shared" si="109"/>
        <v/>
      </c>
    </row>
    <row r="909" spans="7:25" ht="13.5" customHeight="1">
      <c r="G909" s="346" t="str">
        <f t="shared" si="103"/>
        <v/>
      </c>
      <c r="H909" s="347" t="str">
        <f t="shared" si="104"/>
        <v/>
      </c>
      <c r="T909" s="502" t="str">
        <f t="shared" si="105"/>
        <v/>
      </c>
      <c r="U909" s="502" t="str">
        <f t="shared" si="106"/>
        <v/>
      </c>
      <c r="V909" s="502" t="str">
        <f t="shared" si="107"/>
        <v/>
      </c>
      <c r="W909" s="502" t="str">
        <f t="shared" si="108"/>
        <v/>
      </c>
      <c r="X909" s="502"/>
      <c r="Y909" s="502" t="str">
        <f t="shared" si="109"/>
        <v/>
      </c>
    </row>
    <row r="910" spans="7:25" ht="13.5" customHeight="1">
      <c r="G910" s="346" t="str">
        <f t="shared" si="103"/>
        <v/>
      </c>
      <c r="H910" s="347" t="str">
        <f t="shared" si="104"/>
        <v/>
      </c>
      <c r="T910" s="502" t="str">
        <f t="shared" si="105"/>
        <v/>
      </c>
      <c r="U910" s="502" t="str">
        <f t="shared" si="106"/>
        <v/>
      </c>
      <c r="V910" s="502" t="str">
        <f t="shared" si="107"/>
        <v/>
      </c>
      <c r="W910" s="502" t="str">
        <f t="shared" si="108"/>
        <v/>
      </c>
      <c r="X910" s="502"/>
      <c r="Y910" s="502" t="str">
        <f t="shared" si="109"/>
        <v/>
      </c>
    </row>
    <row r="911" spans="7:25">
      <c r="G911" s="346" t="str">
        <f t="shared" si="103"/>
        <v/>
      </c>
      <c r="H911" s="347" t="str">
        <f t="shared" si="104"/>
        <v/>
      </c>
      <c r="T911" s="502" t="str">
        <f t="shared" si="105"/>
        <v/>
      </c>
      <c r="U911" s="502" t="str">
        <f t="shared" si="106"/>
        <v/>
      </c>
      <c r="V911" s="502" t="str">
        <f t="shared" si="107"/>
        <v/>
      </c>
      <c r="W911" s="502" t="str">
        <f t="shared" si="108"/>
        <v/>
      </c>
      <c r="X911" s="502"/>
      <c r="Y911" s="502" t="str">
        <f t="shared" si="109"/>
        <v/>
      </c>
    </row>
    <row r="912" spans="7:25" ht="13.5" customHeight="1">
      <c r="G912" s="346" t="str">
        <f t="shared" si="103"/>
        <v/>
      </c>
      <c r="H912" s="347" t="str">
        <f t="shared" si="104"/>
        <v/>
      </c>
      <c r="T912" s="502" t="str">
        <f t="shared" si="105"/>
        <v/>
      </c>
      <c r="U912" s="502" t="str">
        <f t="shared" si="106"/>
        <v/>
      </c>
      <c r="V912" s="502" t="str">
        <f t="shared" si="107"/>
        <v/>
      </c>
      <c r="W912" s="502" t="str">
        <f t="shared" si="108"/>
        <v/>
      </c>
      <c r="X912" s="502"/>
      <c r="Y912" s="502" t="str">
        <f t="shared" si="109"/>
        <v/>
      </c>
    </row>
    <row r="913" spans="7:25" ht="13.5" customHeight="1">
      <c r="G913" s="346" t="str">
        <f t="shared" si="103"/>
        <v/>
      </c>
      <c r="H913" s="347" t="str">
        <f t="shared" si="104"/>
        <v/>
      </c>
      <c r="T913" s="502" t="str">
        <f t="shared" si="105"/>
        <v/>
      </c>
      <c r="U913" s="502" t="str">
        <f t="shared" si="106"/>
        <v/>
      </c>
      <c r="V913" s="502" t="str">
        <f t="shared" si="107"/>
        <v/>
      </c>
      <c r="W913" s="502" t="str">
        <f t="shared" si="108"/>
        <v/>
      </c>
      <c r="X913" s="502"/>
      <c r="Y913" s="502" t="str">
        <f t="shared" si="109"/>
        <v/>
      </c>
    </row>
    <row r="914" spans="7:25" ht="13.5" customHeight="1">
      <c r="G914" s="346" t="str">
        <f t="shared" si="103"/>
        <v/>
      </c>
      <c r="H914" s="347" t="str">
        <f t="shared" si="104"/>
        <v/>
      </c>
      <c r="T914" s="502" t="str">
        <f t="shared" si="105"/>
        <v/>
      </c>
      <c r="U914" s="502" t="str">
        <f t="shared" si="106"/>
        <v/>
      </c>
      <c r="V914" s="502" t="str">
        <f t="shared" si="107"/>
        <v/>
      </c>
      <c r="W914" s="502" t="str">
        <f t="shared" si="108"/>
        <v/>
      </c>
      <c r="X914" s="502"/>
      <c r="Y914" s="502" t="str">
        <f t="shared" si="109"/>
        <v/>
      </c>
    </row>
    <row r="915" spans="7:25">
      <c r="G915" s="346" t="str">
        <f t="shared" si="103"/>
        <v/>
      </c>
      <c r="H915" s="347" t="str">
        <f t="shared" si="104"/>
        <v/>
      </c>
      <c r="T915" s="502" t="str">
        <f t="shared" si="105"/>
        <v/>
      </c>
      <c r="U915" s="502" t="str">
        <f t="shared" si="106"/>
        <v/>
      </c>
      <c r="V915" s="502" t="str">
        <f t="shared" si="107"/>
        <v/>
      </c>
      <c r="W915" s="502" t="str">
        <f t="shared" si="108"/>
        <v/>
      </c>
      <c r="X915" s="502"/>
      <c r="Y915" s="502" t="str">
        <f t="shared" si="109"/>
        <v/>
      </c>
    </row>
    <row r="916" spans="7:25" ht="13.5" customHeight="1">
      <c r="G916" s="346" t="str">
        <f t="shared" si="103"/>
        <v/>
      </c>
      <c r="H916" s="347" t="str">
        <f t="shared" si="104"/>
        <v/>
      </c>
      <c r="T916" s="502" t="str">
        <f t="shared" si="105"/>
        <v/>
      </c>
      <c r="U916" s="502" t="str">
        <f t="shared" si="106"/>
        <v/>
      </c>
      <c r="V916" s="502" t="str">
        <f t="shared" si="107"/>
        <v/>
      </c>
      <c r="W916" s="502" t="str">
        <f t="shared" si="108"/>
        <v/>
      </c>
      <c r="X916" s="502"/>
      <c r="Y916" s="502" t="str">
        <f t="shared" si="109"/>
        <v/>
      </c>
    </row>
    <row r="917" spans="7:25" ht="13.5" customHeight="1">
      <c r="G917" s="346" t="str">
        <f t="shared" si="103"/>
        <v/>
      </c>
      <c r="H917" s="347" t="str">
        <f t="shared" si="104"/>
        <v/>
      </c>
      <c r="T917" s="502" t="str">
        <f t="shared" si="105"/>
        <v/>
      </c>
      <c r="U917" s="502" t="str">
        <f t="shared" si="106"/>
        <v/>
      </c>
      <c r="V917" s="502" t="str">
        <f t="shared" si="107"/>
        <v/>
      </c>
      <c r="W917" s="502" t="str">
        <f t="shared" si="108"/>
        <v/>
      </c>
      <c r="X917" s="502"/>
      <c r="Y917" s="502" t="str">
        <f t="shared" si="109"/>
        <v/>
      </c>
    </row>
    <row r="918" spans="7:25" ht="13.5" customHeight="1">
      <c r="G918" s="346" t="str">
        <f t="shared" si="103"/>
        <v/>
      </c>
      <c r="H918" s="347" t="str">
        <f t="shared" si="104"/>
        <v/>
      </c>
      <c r="T918" s="502" t="str">
        <f t="shared" si="105"/>
        <v/>
      </c>
      <c r="U918" s="502" t="str">
        <f t="shared" si="106"/>
        <v/>
      </c>
      <c r="V918" s="502" t="str">
        <f t="shared" si="107"/>
        <v/>
      </c>
      <c r="W918" s="502" t="str">
        <f t="shared" si="108"/>
        <v/>
      </c>
      <c r="X918" s="502"/>
      <c r="Y918" s="502" t="str">
        <f t="shared" si="109"/>
        <v/>
      </c>
    </row>
    <row r="919" spans="7:25" ht="13.5" customHeight="1">
      <c r="G919" s="346" t="str">
        <f t="shared" si="103"/>
        <v/>
      </c>
      <c r="H919" s="347" t="str">
        <f t="shared" si="104"/>
        <v/>
      </c>
      <c r="T919" s="502" t="str">
        <f t="shared" si="105"/>
        <v/>
      </c>
      <c r="U919" s="502" t="str">
        <f t="shared" si="106"/>
        <v/>
      </c>
      <c r="V919" s="502" t="str">
        <f t="shared" si="107"/>
        <v/>
      </c>
      <c r="W919" s="502" t="str">
        <f t="shared" si="108"/>
        <v/>
      </c>
      <c r="X919" s="502"/>
      <c r="Y919" s="502" t="str">
        <f t="shared" si="109"/>
        <v/>
      </c>
    </row>
    <row r="920" spans="7:25" ht="13.5" customHeight="1">
      <c r="G920" s="346" t="str">
        <f t="shared" si="103"/>
        <v/>
      </c>
      <c r="H920" s="347" t="str">
        <f t="shared" si="104"/>
        <v/>
      </c>
      <c r="T920" s="502" t="str">
        <f t="shared" si="105"/>
        <v/>
      </c>
      <c r="U920" s="502" t="str">
        <f t="shared" si="106"/>
        <v/>
      </c>
      <c r="V920" s="502" t="str">
        <f t="shared" si="107"/>
        <v/>
      </c>
      <c r="W920" s="502" t="str">
        <f t="shared" si="108"/>
        <v/>
      </c>
      <c r="X920" s="502"/>
      <c r="Y920" s="502" t="str">
        <f t="shared" si="109"/>
        <v/>
      </c>
    </row>
    <row r="921" spans="7:25" ht="13.5" customHeight="1">
      <c r="G921" s="346" t="str">
        <f t="shared" si="103"/>
        <v/>
      </c>
      <c r="H921" s="347" t="str">
        <f t="shared" si="104"/>
        <v/>
      </c>
      <c r="T921" s="502" t="str">
        <f t="shared" si="105"/>
        <v/>
      </c>
      <c r="U921" s="502" t="str">
        <f t="shared" si="106"/>
        <v/>
      </c>
      <c r="V921" s="502" t="str">
        <f t="shared" si="107"/>
        <v/>
      </c>
      <c r="W921" s="502" t="str">
        <f t="shared" si="108"/>
        <v/>
      </c>
      <c r="X921" s="502"/>
      <c r="Y921" s="502" t="str">
        <f t="shared" si="109"/>
        <v/>
      </c>
    </row>
    <row r="922" spans="7:25" ht="13.5" customHeight="1">
      <c r="G922" s="346" t="str">
        <f t="shared" si="103"/>
        <v/>
      </c>
      <c r="H922" s="347" t="str">
        <f t="shared" si="104"/>
        <v/>
      </c>
      <c r="T922" s="502" t="str">
        <f t="shared" si="105"/>
        <v/>
      </c>
      <c r="U922" s="502" t="str">
        <f t="shared" si="106"/>
        <v/>
      </c>
      <c r="V922" s="502" t="str">
        <f t="shared" si="107"/>
        <v/>
      </c>
      <c r="W922" s="502" t="str">
        <f t="shared" si="108"/>
        <v/>
      </c>
      <c r="X922" s="502"/>
      <c r="Y922" s="502" t="str">
        <f t="shared" si="109"/>
        <v/>
      </c>
    </row>
    <row r="923" spans="7:25" ht="13.5" customHeight="1">
      <c r="G923" s="346" t="str">
        <f t="shared" si="103"/>
        <v/>
      </c>
      <c r="H923" s="347" t="str">
        <f t="shared" si="104"/>
        <v/>
      </c>
      <c r="T923" s="502" t="str">
        <f t="shared" si="105"/>
        <v/>
      </c>
      <c r="U923" s="502" t="str">
        <f t="shared" si="106"/>
        <v/>
      </c>
      <c r="V923" s="502" t="str">
        <f t="shared" si="107"/>
        <v/>
      </c>
      <c r="W923" s="502" t="str">
        <f t="shared" si="108"/>
        <v/>
      </c>
      <c r="X923" s="502"/>
      <c r="Y923" s="502" t="str">
        <f t="shared" si="109"/>
        <v/>
      </c>
    </row>
    <row r="924" spans="7:25" ht="13.5" customHeight="1">
      <c r="G924" s="346" t="str">
        <f t="shared" si="103"/>
        <v/>
      </c>
      <c r="H924" s="347" t="str">
        <f t="shared" si="104"/>
        <v/>
      </c>
      <c r="T924" s="502" t="str">
        <f t="shared" si="105"/>
        <v/>
      </c>
      <c r="U924" s="502" t="str">
        <f t="shared" si="106"/>
        <v/>
      </c>
      <c r="V924" s="502" t="str">
        <f t="shared" si="107"/>
        <v/>
      </c>
      <c r="W924" s="502" t="str">
        <f t="shared" si="108"/>
        <v/>
      </c>
      <c r="X924" s="502"/>
      <c r="Y924" s="502" t="str">
        <f t="shared" si="109"/>
        <v/>
      </c>
    </row>
    <row r="925" spans="7:25" ht="13.5" customHeight="1">
      <c r="G925" s="346" t="str">
        <f t="shared" si="103"/>
        <v/>
      </c>
      <c r="H925" s="347" t="str">
        <f t="shared" si="104"/>
        <v/>
      </c>
      <c r="T925" s="502" t="str">
        <f t="shared" si="105"/>
        <v/>
      </c>
      <c r="U925" s="502" t="str">
        <f t="shared" si="106"/>
        <v/>
      </c>
      <c r="V925" s="502" t="str">
        <f t="shared" si="107"/>
        <v/>
      </c>
      <c r="W925" s="502" t="str">
        <f t="shared" si="108"/>
        <v/>
      </c>
      <c r="X925" s="502"/>
      <c r="Y925" s="502" t="str">
        <f t="shared" si="109"/>
        <v/>
      </c>
    </row>
    <row r="926" spans="7:25" ht="13.5" customHeight="1">
      <c r="G926" s="346" t="str">
        <f t="shared" si="103"/>
        <v/>
      </c>
      <c r="H926" s="347" t="str">
        <f t="shared" si="104"/>
        <v/>
      </c>
      <c r="T926" s="502" t="str">
        <f t="shared" si="105"/>
        <v/>
      </c>
      <c r="U926" s="502" t="str">
        <f t="shared" si="106"/>
        <v/>
      </c>
      <c r="V926" s="502" t="str">
        <f t="shared" si="107"/>
        <v/>
      </c>
      <c r="W926" s="502" t="str">
        <f t="shared" si="108"/>
        <v/>
      </c>
      <c r="X926" s="502"/>
      <c r="Y926" s="502" t="str">
        <f t="shared" si="109"/>
        <v/>
      </c>
    </row>
    <row r="927" spans="7:25">
      <c r="G927" s="346" t="str">
        <f t="shared" si="103"/>
        <v/>
      </c>
      <c r="H927" s="347" t="str">
        <f t="shared" si="104"/>
        <v/>
      </c>
      <c r="T927" s="502" t="str">
        <f t="shared" si="105"/>
        <v/>
      </c>
      <c r="U927" s="502" t="str">
        <f t="shared" si="106"/>
        <v/>
      </c>
      <c r="V927" s="502" t="str">
        <f t="shared" si="107"/>
        <v/>
      </c>
      <c r="W927" s="502" t="str">
        <f t="shared" si="108"/>
        <v/>
      </c>
      <c r="X927" s="502"/>
      <c r="Y927" s="502" t="str">
        <f t="shared" si="109"/>
        <v/>
      </c>
    </row>
    <row r="928" spans="7:25" ht="13.5" customHeight="1">
      <c r="G928" s="346" t="str">
        <f t="shared" si="103"/>
        <v/>
      </c>
      <c r="H928" s="347" t="str">
        <f t="shared" si="104"/>
        <v/>
      </c>
      <c r="T928" s="502" t="str">
        <f t="shared" si="105"/>
        <v/>
      </c>
      <c r="U928" s="502" t="str">
        <f t="shared" si="106"/>
        <v/>
      </c>
      <c r="V928" s="502" t="str">
        <f t="shared" si="107"/>
        <v/>
      </c>
      <c r="W928" s="502" t="str">
        <f t="shared" si="108"/>
        <v/>
      </c>
      <c r="X928" s="502"/>
      <c r="Y928" s="502" t="str">
        <f t="shared" si="109"/>
        <v/>
      </c>
    </row>
    <row r="929" spans="7:25">
      <c r="G929" s="346" t="str">
        <f t="shared" si="103"/>
        <v/>
      </c>
      <c r="H929" s="347" t="str">
        <f t="shared" si="104"/>
        <v/>
      </c>
      <c r="T929" s="502" t="str">
        <f t="shared" si="105"/>
        <v/>
      </c>
      <c r="U929" s="502" t="str">
        <f t="shared" si="106"/>
        <v/>
      </c>
      <c r="V929" s="502" t="str">
        <f t="shared" si="107"/>
        <v/>
      </c>
      <c r="W929" s="502" t="str">
        <f t="shared" si="108"/>
        <v/>
      </c>
      <c r="X929" s="502"/>
      <c r="Y929" s="502" t="str">
        <f t="shared" si="109"/>
        <v/>
      </c>
    </row>
    <row r="930" spans="7:25" ht="13.5" customHeight="1">
      <c r="G930" s="346" t="str">
        <f t="shared" si="103"/>
        <v/>
      </c>
      <c r="H930" s="347" t="str">
        <f t="shared" si="104"/>
        <v/>
      </c>
      <c r="T930" s="502" t="str">
        <f t="shared" si="105"/>
        <v/>
      </c>
      <c r="U930" s="502" t="str">
        <f t="shared" si="106"/>
        <v/>
      </c>
      <c r="V930" s="502" t="str">
        <f t="shared" si="107"/>
        <v/>
      </c>
      <c r="W930" s="502" t="str">
        <f t="shared" si="108"/>
        <v/>
      </c>
      <c r="X930" s="502"/>
      <c r="Y930" s="502" t="str">
        <f t="shared" si="109"/>
        <v/>
      </c>
    </row>
    <row r="931" spans="7:25">
      <c r="G931" s="346" t="str">
        <f t="shared" si="103"/>
        <v/>
      </c>
      <c r="H931" s="347" t="str">
        <f t="shared" si="104"/>
        <v/>
      </c>
      <c r="T931" s="502" t="str">
        <f t="shared" si="105"/>
        <v/>
      </c>
      <c r="U931" s="502" t="str">
        <f t="shared" si="106"/>
        <v/>
      </c>
      <c r="V931" s="502" t="str">
        <f t="shared" si="107"/>
        <v/>
      </c>
      <c r="W931" s="502" t="str">
        <f t="shared" si="108"/>
        <v/>
      </c>
      <c r="X931" s="502"/>
      <c r="Y931" s="502" t="str">
        <f t="shared" si="109"/>
        <v/>
      </c>
    </row>
    <row r="932" spans="7:25" ht="13.5" customHeight="1">
      <c r="G932" s="346" t="str">
        <f t="shared" si="103"/>
        <v/>
      </c>
      <c r="H932" s="347" t="str">
        <f t="shared" si="104"/>
        <v/>
      </c>
      <c r="T932" s="502" t="str">
        <f t="shared" si="105"/>
        <v/>
      </c>
      <c r="U932" s="502" t="str">
        <f t="shared" si="106"/>
        <v/>
      </c>
      <c r="V932" s="502" t="str">
        <f t="shared" si="107"/>
        <v/>
      </c>
      <c r="W932" s="502" t="str">
        <f t="shared" si="108"/>
        <v/>
      </c>
      <c r="X932" s="502"/>
      <c r="Y932" s="502" t="str">
        <f t="shared" si="109"/>
        <v/>
      </c>
    </row>
    <row r="933" spans="7:25">
      <c r="G933" s="346" t="str">
        <f t="shared" si="103"/>
        <v/>
      </c>
      <c r="H933" s="347" t="str">
        <f t="shared" si="104"/>
        <v/>
      </c>
      <c r="T933" s="502" t="str">
        <f t="shared" si="105"/>
        <v/>
      </c>
      <c r="U933" s="502" t="str">
        <f t="shared" si="106"/>
        <v/>
      </c>
      <c r="V933" s="502" t="str">
        <f t="shared" si="107"/>
        <v/>
      </c>
      <c r="W933" s="502" t="str">
        <f t="shared" si="108"/>
        <v/>
      </c>
      <c r="X933" s="502"/>
      <c r="Y933" s="502" t="str">
        <f t="shared" si="109"/>
        <v/>
      </c>
    </row>
    <row r="934" spans="7:25" ht="13.5" customHeight="1">
      <c r="G934" s="346" t="str">
        <f t="shared" si="103"/>
        <v/>
      </c>
      <c r="H934" s="347" t="str">
        <f t="shared" si="104"/>
        <v/>
      </c>
      <c r="T934" s="502" t="str">
        <f t="shared" si="105"/>
        <v/>
      </c>
      <c r="U934" s="502" t="str">
        <f t="shared" si="106"/>
        <v/>
      </c>
      <c r="V934" s="502" t="str">
        <f t="shared" si="107"/>
        <v/>
      </c>
      <c r="W934" s="502" t="str">
        <f t="shared" si="108"/>
        <v/>
      </c>
      <c r="X934" s="502"/>
      <c r="Y934" s="502" t="str">
        <f t="shared" si="109"/>
        <v/>
      </c>
    </row>
    <row r="935" spans="7:25">
      <c r="G935" s="346" t="str">
        <f t="shared" si="103"/>
        <v/>
      </c>
      <c r="H935" s="347" t="str">
        <f t="shared" si="104"/>
        <v/>
      </c>
      <c r="T935" s="502" t="str">
        <f t="shared" si="105"/>
        <v/>
      </c>
      <c r="U935" s="502" t="str">
        <f t="shared" si="106"/>
        <v/>
      </c>
      <c r="V935" s="502" t="str">
        <f t="shared" si="107"/>
        <v/>
      </c>
      <c r="W935" s="502" t="str">
        <f t="shared" si="108"/>
        <v/>
      </c>
      <c r="X935" s="502"/>
      <c r="Y935" s="502" t="str">
        <f t="shared" si="109"/>
        <v/>
      </c>
    </row>
    <row r="936" spans="7:25" ht="13.5" customHeight="1">
      <c r="G936" s="346" t="str">
        <f t="shared" si="103"/>
        <v/>
      </c>
      <c r="H936" s="347" t="str">
        <f t="shared" si="104"/>
        <v/>
      </c>
      <c r="T936" s="502" t="str">
        <f t="shared" si="105"/>
        <v/>
      </c>
      <c r="U936" s="502" t="str">
        <f t="shared" si="106"/>
        <v/>
      </c>
      <c r="V936" s="502" t="str">
        <f t="shared" si="107"/>
        <v/>
      </c>
      <c r="W936" s="502" t="str">
        <f t="shared" si="108"/>
        <v/>
      </c>
      <c r="X936" s="502"/>
      <c r="Y936" s="502" t="str">
        <f t="shared" si="109"/>
        <v/>
      </c>
    </row>
    <row r="937" spans="7:25">
      <c r="G937" s="346" t="str">
        <f t="shared" si="103"/>
        <v/>
      </c>
      <c r="H937" s="347" t="str">
        <f t="shared" si="104"/>
        <v/>
      </c>
      <c r="T937" s="502" t="str">
        <f t="shared" si="105"/>
        <v/>
      </c>
      <c r="U937" s="502" t="str">
        <f t="shared" si="106"/>
        <v/>
      </c>
      <c r="V937" s="502" t="str">
        <f t="shared" si="107"/>
        <v/>
      </c>
      <c r="W937" s="502" t="str">
        <f t="shared" si="108"/>
        <v/>
      </c>
      <c r="X937" s="502"/>
      <c r="Y937" s="502" t="str">
        <f t="shared" si="109"/>
        <v/>
      </c>
    </row>
    <row r="938" spans="7:25" ht="13.5" customHeight="1">
      <c r="G938" s="346" t="str">
        <f t="shared" si="103"/>
        <v/>
      </c>
      <c r="H938" s="347" t="str">
        <f t="shared" si="104"/>
        <v/>
      </c>
      <c r="T938" s="502" t="str">
        <f t="shared" si="105"/>
        <v/>
      </c>
      <c r="U938" s="502" t="str">
        <f t="shared" si="106"/>
        <v/>
      </c>
      <c r="V938" s="502" t="str">
        <f t="shared" si="107"/>
        <v/>
      </c>
      <c r="W938" s="502" t="str">
        <f t="shared" si="108"/>
        <v/>
      </c>
      <c r="X938" s="502"/>
      <c r="Y938" s="502" t="str">
        <f t="shared" si="109"/>
        <v/>
      </c>
    </row>
    <row r="939" spans="7:25">
      <c r="G939" s="346" t="str">
        <f t="shared" si="103"/>
        <v/>
      </c>
      <c r="H939" s="347" t="str">
        <f t="shared" si="104"/>
        <v/>
      </c>
      <c r="T939" s="502" t="str">
        <f t="shared" si="105"/>
        <v/>
      </c>
      <c r="U939" s="502" t="str">
        <f t="shared" si="106"/>
        <v/>
      </c>
      <c r="V939" s="502" t="str">
        <f t="shared" si="107"/>
        <v/>
      </c>
      <c r="W939" s="502" t="str">
        <f t="shared" si="108"/>
        <v/>
      </c>
      <c r="X939" s="502"/>
      <c r="Y939" s="502" t="str">
        <f t="shared" si="109"/>
        <v/>
      </c>
    </row>
    <row r="940" spans="7:25" ht="13.5" customHeight="1">
      <c r="G940" s="346" t="str">
        <f t="shared" si="103"/>
        <v/>
      </c>
      <c r="H940" s="347" t="str">
        <f t="shared" si="104"/>
        <v/>
      </c>
      <c r="T940" s="502" t="str">
        <f t="shared" si="105"/>
        <v/>
      </c>
      <c r="U940" s="502" t="str">
        <f t="shared" si="106"/>
        <v/>
      </c>
      <c r="V940" s="502" t="str">
        <f t="shared" si="107"/>
        <v/>
      </c>
      <c r="W940" s="502" t="str">
        <f t="shared" si="108"/>
        <v/>
      </c>
      <c r="X940" s="502"/>
      <c r="Y940" s="502" t="str">
        <f t="shared" si="109"/>
        <v/>
      </c>
    </row>
    <row r="941" spans="7:25">
      <c r="G941" s="346" t="str">
        <f t="shared" si="103"/>
        <v/>
      </c>
      <c r="H941" s="347" t="str">
        <f t="shared" si="104"/>
        <v/>
      </c>
      <c r="T941" s="502" t="str">
        <f t="shared" si="105"/>
        <v/>
      </c>
      <c r="U941" s="502" t="str">
        <f t="shared" si="106"/>
        <v/>
      </c>
      <c r="V941" s="502" t="str">
        <f t="shared" si="107"/>
        <v/>
      </c>
      <c r="W941" s="502" t="str">
        <f t="shared" si="108"/>
        <v/>
      </c>
      <c r="X941" s="502"/>
      <c r="Y941" s="502" t="str">
        <f t="shared" si="109"/>
        <v/>
      </c>
    </row>
    <row r="942" spans="7:25" ht="13.5" customHeight="1">
      <c r="G942" s="346" t="str">
        <f t="shared" si="103"/>
        <v/>
      </c>
      <c r="H942" s="347" t="str">
        <f t="shared" si="104"/>
        <v/>
      </c>
      <c r="T942" s="502" t="str">
        <f t="shared" si="105"/>
        <v/>
      </c>
      <c r="U942" s="502" t="str">
        <f t="shared" si="106"/>
        <v/>
      </c>
      <c r="V942" s="502" t="str">
        <f t="shared" si="107"/>
        <v/>
      </c>
      <c r="W942" s="502" t="str">
        <f t="shared" si="108"/>
        <v/>
      </c>
      <c r="X942" s="502"/>
      <c r="Y942" s="502" t="str">
        <f t="shared" si="109"/>
        <v/>
      </c>
    </row>
    <row r="943" spans="7:25">
      <c r="G943" s="346" t="str">
        <f t="shared" si="103"/>
        <v/>
      </c>
      <c r="H943" s="347" t="str">
        <f t="shared" si="104"/>
        <v/>
      </c>
      <c r="T943" s="502" t="str">
        <f t="shared" si="105"/>
        <v/>
      </c>
      <c r="U943" s="502" t="str">
        <f t="shared" si="106"/>
        <v/>
      </c>
      <c r="V943" s="502" t="str">
        <f t="shared" si="107"/>
        <v/>
      </c>
      <c r="W943" s="502" t="str">
        <f t="shared" si="108"/>
        <v/>
      </c>
      <c r="X943" s="502"/>
      <c r="Y943" s="502" t="str">
        <f t="shared" si="109"/>
        <v/>
      </c>
    </row>
    <row r="944" spans="7:25" ht="13.5" customHeight="1">
      <c r="G944" s="346" t="str">
        <f t="shared" si="103"/>
        <v/>
      </c>
      <c r="H944" s="347" t="str">
        <f t="shared" si="104"/>
        <v/>
      </c>
      <c r="T944" s="502" t="str">
        <f t="shared" si="105"/>
        <v/>
      </c>
      <c r="U944" s="502" t="str">
        <f t="shared" si="106"/>
        <v/>
      </c>
      <c r="V944" s="502" t="str">
        <f t="shared" si="107"/>
        <v/>
      </c>
      <c r="W944" s="502" t="str">
        <f t="shared" si="108"/>
        <v/>
      </c>
      <c r="X944" s="502"/>
      <c r="Y944" s="502" t="str">
        <f t="shared" si="109"/>
        <v/>
      </c>
    </row>
    <row r="945" spans="7:25">
      <c r="G945" s="346" t="str">
        <f t="shared" si="103"/>
        <v/>
      </c>
      <c r="H945" s="347" t="str">
        <f t="shared" si="104"/>
        <v/>
      </c>
      <c r="T945" s="502" t="str">
        <f t="shared" si="105"/>
        <v/>
      </c>
      <c r="U945" s="502" t="str">
        <f t="shared" si="106"/>
        <v/>
      </c>
      <c r="V945" s="502" t="str">
        <f t="shared" si="107"/>
        <v/>
      </c>
      <c r="W945" s="502" t="str">
        <f t="shared" si="108"/>
        <v/>
      </c>
      <c r="X945" s="502"/>
      <c r="Y945" s="502" t="str">
        <f t="shared" si="109"/>
        <v/>
      </c>
    </row>
    <row r="946" spans="7:25" ht="13.5" customHeight="1">
      <c r="G946" s="346" t="str">
        <f t="shared" si="103"/>
        <v/>
      </c>
      <c r="H946" s="347" t="str">
        <f t="shared" si="104"/>
        <v/>
      </c>
      <c r="T946" s="502" t="str">
        <f t="shared" si="105"/>
        <v/>
      </c>
      <c r="U946" s="502" t="str">
        <f t="shared" si="106"/>
        <v/>
      </c>
      <c r="V946" s="502" t="str">
        <f t="shared" si="107"/>
        <v/>
      </c>
      <c r="W946" s="502" t="str">
        <f t="shared" si="108"/>
        <v/>
      </c>
      <c r="X946" s="502"/>
      <c r="Y946" s="502" t="str">
        <f t="shared" si="109"/>
        <v/>
      </c>
    </row>
    <row r="947" spans="7:25">
      <c r="G947" s="346" t="str">
        <f t="shared" si="103"/>
        <v/>
      </c>
      <c r="H947" s="347" t="str">
        <f t="shared" si="104"/>
        <v/>
      </c>
      <c r="T947" s="502" t="str">
        <f t="shared" si="105"/>
        <v/>
      </c>
      <c r="U947" s="502" t="str">
        <f t="shared" si="106"/>
        <v/>
      </c>
      <c r="V947" s="502" t="str">
        <f t="shared" si="107"/>
        <v/>
      </c>
      <c r="W947" s="502" t="str">
        <f t="shared" si="108"/>
        <v/>
      </c>
      <c r="X947" s="502"/>
      <c r="Y947" s="502" t="str">
        <f t="shared" si="109"/>
        <v/>
      </c>
    </row>
    <row r="948" spans="7:25" ht="13.5" customHeight="1">
      <c r="G948" s="346" t="str">
        <f t="shared" si="103"/>
        <v/>
      </c>
      <c r="H948" s="347" t="str">
        <f t="shared" si="104"/>
        <v/>
      </c>
      <c r="T948" s="502" t="str">
        <f t="shared" si="105"/>
        <v/>
      </c>
      <c r="U948" s="502" t="str">
        <f t="shared" si="106"/>
        <v/>
      </c>
      <c r="V948" s="502" t="str">
        <f t="shared" si="107"/>
        <v/>
      </c>
      <c r="W948" s="502" t="str">
        <f t="shared" si="108"/>
        <v/>
      </c>
      <c r="X948" s="502"/>
      <c r="Y948" s="502" t="str">
        <f t="shared" si="109"/>
        <v/>
      </c>
    </row>
    <row r="949" spans="7:25">
      <c r="G949" s="346" t="str">
        <f t="shared" si="103"/>
        <v/>
      </c>
      <c r="H949" s="347" t="str">
        <f t="shared" si="104"/>
        <v/>
      </c>
      <c r="T949" s="502" t="str">
        <f t="shared" si="105"/>
        <v/>
      </c>
      <c r="U949" s="502" t="str">
        <f t="shared" si="106"/>
        <v/>
      </c>
      <c r="V949" s="502" t="str">
        <f t="shared" si="107"/>
        <v/>
      </c>
      <c r="W949" s="502" t="str">
        <f t="shared" si="108"/>
        <v/>
      </c>
      <c r="X949" s="502"/>
      <c r="Y949" s="502" t="str">
        <f t="shared" si="109"/>
        <v/>
      </c>
    </row>
    <row r="950" spans="7:25" ht="13.5" customHeight="1">
      <c r="G950" s="346" t="str">
        <f t="shared" si="103"/>
        <v/>
      </c>
      <c r="H950" s="347" t="str">
        <f t="shared" si="104"/>
        <v/>
      </c>
      <c r="T950" s="502" t="str">
        <f t="shared" si="105"/>
        <v/>
      </c>
      <c r="U950" s="502" t="str">
        <f t="shared" si="106"/>
        <v/>
      </c>
      <c r="V950" s="502" t="str">
        <f t="shared" si="107"/>
        <v/>
      </c>
      <c r="W950" s="502" t="str">
        <f t="shared" si="108"/>
        <v/>
      </c>
      <c r="X950" s="502"/>
      <c r="Y950" s="502" t="str">
        <f t="shared" si="109"/>
        <v/>
      </c>
    </row>
    <row r="951" spans="7:25" ht="13.5" customHeight="1">
      <c r="G951" s="346" t="str">
        <f t="shared" si="103"/>
        <v/>
      </c>
      <c r="H951" s="347" t="str">
        <f t="shared" si="104"/>
        <v/>
      </c>
      <c r="T951" s="502" t="str">
        <f t="shared" si="105"/>
        <v/>
      </c>
      <c r="U951" s="502" t="str">
        <f t="shared" si="106"/>
        <v/>
      </c>
      <c r="V951" s="502" t="str">
        <f t="shared" si="107"/>
        <v/>
      </c>
      <c r="W951" s="502" t="str">
        <f t="shared" si="108"/>
        <v/>
      </c>
      <c r="X951" s="502"/>
      <c r="Y951" s="502" t="str">
        <f t="shared" si="109"/>
        <v/>
      </c>
    </row>
    <row r="952" spans="7:25" ht="13.5" customHeight="1">
      <c r="G952" s="346" t="str">
        <f t="shared" si="103"/>
        <v/>
      </c>
      <c r="H952" s="347" t="str">
        <f t="shared" si="104"/>
        <v/>
      </c>
      <c r="T952" s="502" t="str">
        <f t="shared" si="105"/>
        <v/>
      </c>
      <c r="U952" s="502" t="str">
        <f t="shared" si="106"/>
        <v/>
      </c>
      <c r="V952" s="502" t="str">
        <f t="shared" si="107"/>
        <v/>
      </c>
      <c r="W952" s="502" t="str">
        <f t="shared" si="108"/>
        <v/>
      </c>
      <c r="X952" s="502"/>
      <c r="Y952" s="502" t="str">
        <f t="shared" si="109"/>
        <v/>
      </c>
    </row>
    <row r="953" spans="7:25">
      <c r="G953" s="346" t="str">
        <f t="shared" si="103"/>
        <v/>
      </c>
      <c r="H953" s="347" t="str">
        <f t="shared" si="104"/>
        <v/>
      </c>
      <c r="T953" s="502" t="str">
        <f t="shared" si="105"/>
        <v/>
      </c>
      <c r="U953" s="502" t="str">
        <f t="shared" si="106"/>
        <v/>
      </c>
      <c r="V953" s="502" t="str">
        <f t="shared" si="107"/>
        <v/>
      </c>
      <c r="W953" s="502" t="str">
        <f t="shared" si="108"/>
        <v/>
      </c>
      <c r="X953" s="502"/>
      <c r="Y953" s="502" t="str">
        <f t="shared" si="109"/>
        <v/>
      </c>
    </row>
    <row r="954" spans="7:25" ht="13.5" customHeight="1">
      <c r="G954" s="346" t="str">
        <f t="shared" si="103"/>
        <v/>
      </c>
      <c r="H954" s="347" t="str">
        <f t="shared" si="104"/>
        <v/>
      </c>
      <c r="T954" s="502" t="str">
        <f t="shared" si="105"/>
        <v/>
      </c>
      <c r="U954" s="502" t="str">
        <f t="shared" si="106"/>
        <v/>
      </c>
      <c r="V954" s="502" t="str">
        <f t="shared" si="107"/>
        <v/>
      </c>
      <c r="W954" s="502" t="str">
        <f t="shared" si="108"/>
        <v/>
      </c>
      <c r="X954" s="502"/>
      <c r="Y954" s="502" t="str">
        <f t="shared" si="109"/>
        <v/>
      </c>
    </row>
    <row r="955" spans="7:25" ht="13.5" customHeight="1">
      <c r="G955" s="346" t="str">
        <f t="shared" si="103"/>
        <v/>
      </c>
      <c r="H955" s="347" t="str">
        <f t="shared" si="104"/>
        <v/>
      </c>
      <c r="T955" s="502" t="str">
        <f t="shared" si="105"/>
        <v/>
      </c>
      <c r="U955" s="502" t="str">
        <f t="shared" si="106"/>
        <v/>
      </c>
      <c r="V955" s="502" t="str">
        <f t="shared" si="107"/>
        <v/>
      </c>
      <c r="W955" s="502" t="str">
        <f t="shared" si="108"/>
        <v/>
      </c>
      <c r="X955" s="502"/>
      <c r="Y955" s="502" t="str">
        <f t="shared" si="109"/>
        <v/>
      </c>
    </row>
    <row r="956" spans="7:25" ht="13.5" customHeight="1">
      <c r="G956" s="346" t="str">
        <f t="shared" si="103"/>
        <v/>
      </c>
      <c r="H956" s="347" t="str">
        <f t="shared" si="104"/>
        <v/>
      </c>
      <c r="T956" s="502" t="str">
        <f t="shared" si="105"/>
        <v/>
      </c>
      <c r="U956" s="502" t="str">
        <f t="shared" si="106"/>
        <v/>
      </c>
      <c r="V956" s="502" t="str">
        <f t="shared" si="107"/>
        <v/>
      </c>
      <c r="W956" s="502" t="str">
        <f t="shared" si="108"/>
        <v/>
      </c>
      <c r="X956" s="502"/>
      <c r="Y956" s="502" t="str">
        <f t="shared" si="109"/>
        <v/>
      </c>
    </row>
    <row r="957" spans="7:25" ht="13.5" customHeight="1">
      <c r="G957" s="346" t="str">
        <f t="shared" si="103"/>
        <v/>
      </c>
      <c r="H957" s="347" t="str">
        <f t="shared" si="104"/>
        <v/>
      </c>
      <c r="T957" s="502" t="str">
        <f t="shared" si="105"/>
        <v/>
      </c>
      <c r="U957" s="502" t="str">
        <f t="shared" si="106"/>
        <v/>
      </c>
      <c r="V957" s="502" t="str">
        <f t="shared" si="107"/>
        <v/>
      </c>
      <c r="W957" s="502" t="str">
        <f t="shared" si="108"/>
        <v/>
      </c>
      <c r="X957" s="502"/>
      <c r="Y957" s="502" t="str">
        <f t="shared" si="109"/>
        <v/>
      </c>
    </row>
    <row r="958" spans="7:25" ht="13.5" customHeight="1">
      <c r="G958" s="346" t="str">
        <f t="shared" si="103"/>
        <v/>
      </c>
      <c r="H958" s="347" t="str">
        <f t="shared" si="104"/>
        <v/>
      </c>
      <c r="T958" s="502" t="str">
        <f t="shared" si="105"/>
        <v/>
      </c>
      <c r="U958" s="502" t="str">
        <f t="shared" si="106"/>
        <v/>
      </c>
      <c r="V958" s="502" t="str">
        <f t="shared" si="107"/>
        <v/>
      </c>
      <c r="W958" s="502" t="str">
        <f t="shared" si="108"/>
        <v/>
      </c>
      <c r="X958" s="502"/>
      <c r="Y958" s="502" t="str">
        <f t="shared" si="109"/>
        <v/>
      </c>
    </row>
    <row r="959" spans="7:25" ht="13.5" customHeight="1">
      <c r="G959" s="346" t="str">
        <f t="shared" si="103"/>
        <v/>
      </c>
      <c r="H959" s="347" t="str">
        <f t="shared" si="104"/>
        <v/>
      </c>
      <c r="T959" s="502" t="str">
        <f t="shared" si="105"/>
        <v/>
      </c>
      <c r="U959" s="502" t="str">
        <f t="shared" si="106"/>
        <v/>
      </c>
      <c r="V959" s="502" t="str">
        <f t="shared" si="107"/>
        <v/>
      </c>
      <c r="W959" s="502" t="str">
        <f t="shared" si="108"/>
        <v/>
      </c>
      <c r="X959" s="502"/>
      <c r="Y959" s="502" t="str">
        <f t="shared" si="109"/>
        <v/>
      </c>
    </row>
    <row r="960" spans="7:25" ht="13.5" customHeight="1">
      <c r="G960" s="346" t="str">
        <f t="shared" si="103"/>
        <v/>
      </c>
      <c r="H960" s="347" t="str">
        <f t="shared" si="104"/>
        <v/>
      </c>
      <c r="T960" s="502" t="str">
        <f t="shared" si="105"/>
        <v/>
      </c>
      <c r="U960" s="502" t="str">
        <f t="shared" si="106"/>
        <v/>
      </c>
      <c r="V960" s="502" t="str">
        <f t="shared" si="107"/>
        <v/>
      </c>
      <c r="W960" s="502" t="str">
        <f t="shared" si="108"/>
        <v/>
      </c>
      <c r="X960" s="502"/>
      <c r="Y960" s="502" t="str">
        <f t="shared" si="109"/>
        <v/>
      </c>
    </row>
    <row r="961" spans="7:25">
      <c r="G961" s="346" t="str">
        <f t="shared" si="103"/>
        <v/>
      </c>
      <c r="H961" s="347" t="str">
        <f t="shared" si="104"/>
        <v/>
      </c>
      <c r="T961" s="502" t="str">
        <f t="shared" si="105"/>
        <v/>
      </c>
      <c r="U961" s="502" t="str">
        <f t="shared" si="106"/>
        <v/>
      </c>
      <c r="V961" s="502" t="str">
        <f t="shared" si="107"/>
        <v/>
      </c>
      <c r="W961" s="502" t="str">
        <f t="shared" si="108"/>
        <v/>
      </c>
      <c r="X961" s="502"/>
      <c r="Y961" s="502" t="str">
        <f t="shared" si="109"/>
        <v/>
      </c>
    </row>
    <row r="962" spans="7:25" ht="13.5" customHeight="1">
      <c r="G962" s="346" t="str">
        <f t="shared" si="103"/>
        <v/>
      </c>
      <c r="H962" s="347" t="str">
        <f t="shared" si="104"/>
        <v/>
      </c>
      <c r="T962" s="502" t="str">
        <f t="shared" si="105"/>
        <v/>
      </c>
      <c r="U962" s="502" t="str">
        <f t="shared" si="106"/>
        <v/>
      </c>
      <c r="V962" s="502" t="str">
        <f t="shared" si="107"/>
        <v/>
      </c>
      <c r="W962" s="502" t="str">
        <f t="shared" si="108"/>
        <v/>
      </c>
      <c r="X962" s="502"/>
      <c r="Y962" s="502" t="str">
        <f t="shared" si="109"/>
        <v/>
      </c>
    </row>
    <row r="963" spans="7:25" ht="13.5" customHeight="1">
      <c r="G963" s="346" t="str">
        <f t="shared" ref="G963:G1026" si="110">IF(D963="","",A963&amp;" "&amp;"     =    "&amp;" "&amp;B963&amp;"  Vs  "&amp;C963)</f>
        <v/>
      </c>
      <c r="H963" s="347" t="str">
        <f t="shared" ref="H963:H1026" si="111">IF(G963="","",D963)</f>
        <v/>
      </c>
      <c r="T963" s="502" t="str">
        <f t="shared" ref="T963:T1026" si="112">IF(W963="","",AA963)</f>
        <v/>
      </c>
      <c r="U963" s="502" t="str">
        <f t="shared" ref="U963:U1026" si="113">IF(W963="","",AC963)</f>
        <v/>
      </c>
      <c r="V963" s="502" t="str">
        <f t="shared" ref="V963:V1026" si="114">IF(W963="","",AK963)</f>
        <v/>
      </c>
      <c r="W963" s="502" t="str">
        <f t="shared" ref="W963:W1026" si="115">IFERROR(IF(Y963="","",MID(Y963,SEARCH("1x2/",Y963,1) + 4,LEN(Y963))),"")</f>
        <v/>
      </c>
      <c r="X963" s="502"/>
      <c r="Y963" s="502" t="str">
        <f t="shared" ref="Y963:Y1026" si="116">HLink(AL963)</f>
        <v/>
      </c>
    </row>
    <row r="964" spans="7:25" ht="13.5" customHeight="1">
      <c r="G964" s="346" t="str">
        <f t="shared" si="110"/>
        <v/>
      </c>
      <c r="H964" s="347" t="str">
        <f t="shared" si="111"/>
        <v/>
      </c>
      <c r="T964" s="502" t="str">
        <f t="shared" si="112"/>
        <v/>
      </c>
      <c r="U964" s="502" t="str">
        <f t="shared" si="113"/>
        <v/>
      </c>
      <c r="V964" s="502" t="str">
        <f t="shared" si="114"/>
        <v/>
      </c>
      <c r="W964" s="502" t="str">
        <f t="shared" si="115"/>
        <v/>
      </c>
      <c r="X964" s="502"/>
      <c r="Y964" s="502" t="str">
        <f t="shared" si="116"/>
        <v/>
      </c>
    </row>
    <row r="965" spans="7:25">
      <c r="G965" s="346" t="str">
        <f t="shared" si="110"/>
        <v/>
      </c>
      <c r="H965" s="347" t="str">
        <f t="shared" si="111"/>
        <v/>
      </c>
      <c r="T965" s="502" t="str">
        <f t="shared" si="112"/>
        <v/>
      </c>
      <c r="U965" s="502" t="str">
        <f t="shared" si="113"/>
        <v/>
      </c>
      <c r="V965" s="502" t="str">
        <f t="shared" si="114"/>
        <v/>
      </c>
      <c r="W965" s="502" t="str">
        <f t="shared" si="115"/>
        <v/>
      </c>
      <c r="X965" s="502"/>
      <c r="Y965" s="502" t="str">
        <f t="shared" si="116"/>
        <v/>
      </c>
    </row>
    <row r="966" spans="7:25" ht="13.5" customHeight="1">
      <c r="G966" s="346" t="str">
        <f t="shared" si="110"/>
        <v/>
      </c>
      <c r="H966" s="347" t="str">
        <f t="shared" si="111"/>
        <v/>
      </c>
      <c r="T966" s="502" t="str">
        <f t="shared" si="112"/>
        <v/>
      </c>
      <c r="U966" s="502" t="str">
        <f t="shared" si="113"/>
        <v/>
      </c>
      <c r="V966" s="502" t="str">
        <f t="shared" si="114"/>
        <v/>
      </c>
      <c r="W966" s="502" t="str">
        <f t="shared" si="115"/>
        <v/>
      </c>
      <c r="X966" s="502"/>
      <c r="Y966" s="502" t="str">
        <f t="shared" si="116"/>
        <v/>
      </c>
    </row>
    <row r="967" spans="7:25">
      <c r="G967" s="346" t="str">
        <f t="shared" si="110"/>
        <v/>
      </c>
      <c r="H967" s="347" t="str">
        <f t="shared" si="111"/>
        <v/>
      </c>
      <c r="T967" s="502" t="str">
        <f t="shared" si="112"/>
        <v/>
      </c>
      <c r="U967" s="502" t="str">
        <f t="shared" si="113"/>
        <v/>
      </c>
      <c r="V967" s="502" t="str">
        <f t="shared" si="114"/>
        <v/>
      </c>
      <c r="W967" s="502" t="str">
        <f t="shared" si="115"/>
        <v/>
      </c>
      <c r="X967" s="502"/>
      <c r="Y967" s="502" t="str">
        <f t="shared" si="116"/>
        <v/>
      </c>
    </row>
    <row r="968" spans="7:25" ht="13.5" customHeight="1">
      <c r="G968" s="346" t="str">
        <f t="shared" si="110"/>
        <v/>
      </c>
      <c r="H968" s="347" t="str">
        <f t="shared" si="111"/>
        <v/>
      </c>
      <c r="T968" s="502" t="str">
        <f t="shared" si="112"/>
        <v/>
      </c>
      <c r="U968" s="502" t="str">
        <f t="shared" si="113"/>
        <v/>
      </c>
      <c r="V968" s="502" t="str">
        <f t="shared" si="114"/>
        <v/>
      </c>
      <c r="W968" s="502" t="str">
        <f t="shared" si="115"/>
        <v/>
      </c>
      <c r="X968" s="502"/>
      <c r="Y968" s="502" t="str">
        <f t="shared" si="116"/>
        <v/>
      </c>
    </row>
    <row r="969" spans="7:25" ht="13.5" customHeight="1">
      <c r="G969" s="346" t="str">
        <f t="shared" si="110"/>
        <v/>
      </c>
      <c r="H969" s="347" t="str">
        <f t="shared" si="111"/>
        <v/>
      </c>
      <c r="T969" s="502" t="str">
        <f t="shared" si="112"/>
        <v/>
      </c>
      <c r="U969" s="502" t="str">
        <f t="shared" si="113"/>
        <v/>
      </c>
      <c r="V969" s="502" t="str">
        <f t="shared" si="114"/>
        <v/>
      </c>
      <c r="W969" s="502" t="str">
        <f t="shared" si="115"/>
        <v/>
      </c>
      <c r="X969" s="502"/>
      <c r="Y969" s="502" t="str">
        <f t="shared" si="116"/>
        <v/>
      </c>
    </row>
    <row r="970" spans="7:25" ht="13.5" customHeight="1">
      <c r="G970" s="346" t="str">
        <f t="shared" si="110"/>
        <v/>
      </c>
      <c r="H970" s="347" t="str">
        <f t="shared" si="111"/>
        <v/>
      </c>
      <c r="T970" s="502" t="str">
        <f t="shared" si="112"/>
        <v/>
      </c>
      <c r="U970" s="502" t="str">
        <f t="shared" si="113"/>
        <v/>
      </c>
      <c r="V970" s="502" t="str">
        <f t="shared" si="114"/>
        <v/>
      </c>
      <c r="W970" s="502" t="str">
        <f t="shared" si="115"/>
        <v/>
      </c>
      <c r="X970" s="502"/>
      <c r="Y970" s="502" t="str">
        <f t="shared" si="116"/>
        <v/>
      </c>
    </row>
    <row r="971" spans="7:25">
      <c r="G971" s="346" t="str">
        <f t="shared" si="110"/>
        <v/>
      </c>
      <c r="H971" s="347" t="str">
        <f t="shared" si="111"/>
        <v/>
      </c>
      <c r="T971" s="502" t="str">
        <f t="shared" si="112"/>
        <v/>
      </c>
      <c r="U971" s="502" t="str">
        <f t="shared" si="113"/>
        <v/>
      </c>
      <c r="V971" s="502" t="str">
        <f t="shared" si="114"/>
        <v/>
      </c>
      <c r="W971" s="502" t="str">
        <f t="shared" si="115"/>
        <v/>
      </c>
      <c r="X971" s="502"/>
      <c r="Y971" s="502" t="str">
        <f t="shared" si="116"/>
        <v/>
      </c>
    </row>
    <row r="972" spans="7:25" ht="13.5" customHeight="1">
      <c r="G972" s="346" t="str">
        <f t="shared" si="110"/>
        <v/>
      </c>
      <c r="H972" s="347" t="str">
        <f t="shared" si="111"/>
        <v/>
      </c>
      <c r="T972" s="502" t="str">
        <f t="shared" si="112"/>
        <v/>
      </c>
      <c r="U972" s="502" t="str">
        <f t="shared" si="113"/>
        <v/>
      </c>
      <c r="V972" s="502" t="str">
        <f t="shared" si="114"/>
        <v/>
      </c>
      <c r="W972" s="502" t="str">
        <f t="shared" si="115"/>
        <v/>
      </c>
      <c r="X972" s="502"/>
      <c r="Y972" s="502" t="str">
        <f t="shared" si="116"/>
        <v/>
      </c>
    </row>
    <row r="973" spans="7:25" ht="13.5" customHeight="1">
      <c r="G973" s="346" t="str">
        <f t="shared" si="110"/>
        <v/>
      </c>
      <c r="H973" s="347" t="str">
        <f t="shared" si="111"/>
        <v/>
      </c>
      <c r="T973" s="502" t="str">
        <f t="shared" si="112"/>
        <v/>
      </c>
      <c r="U973" s="502" t="str">
        <f t="shared" si="113"/>
        <v/>
      </c>
      <c r="V973" s="502" t="str">
        <f t="shared" si="114"/>
        <v/>
      </c>
      <c r="W973" s="502" t="str">
        <f t="shared" si="115"/>
        <v/>
      </c>
      <c r="X973" s="502"/>
      <c r="Y973" s="502" t="str">
        <f t="shared" si="116"/>
        <v/>
      </c>
    </row>
    <row r="974" spans="7:25" ht="13.5" customHeight="1">
      <c r="G974" s="346" t="str">
        <f t="shared" si="110"/>
        <v/>
      </c>
      <c r="H974" s="347" t="str">
        <f t="shared" si="111"/>
        <v/>
      </c>
      <c r="T974" s="502" t="str">
        <f t="shared" si="112"/>
        <v/>
      </c>
      <c r="U974" s="502" t="str">
        <f t="shared" si="113"/>
        <v/>
      </c>
      <c r="V974" s="502" t="str">
        <f t="shared" si="114"/>
        <v/>
      </c>
      <c r="W974" s="502" t="str">
        <f t="shared" si="115"/>
        <v/>
      </c>
      <c r="X974" s="502"/>
      <c r="Y974" s="502" t="str">
        <f t="shared" si="116"/>
        <v/>
      </c>
    </row>
    <row r="975" spans="7:25" ht="13.5" customHeight="1">
      <c r="G975" s="346" t="str">
        <f t="shared" si="110"/>
        <v/>
      </c>
      <c r="H975" s="347" t="str">
        <f t="shared" si="111"/>
        <v/>
      </c>
      <c r="T975" s="502" t="str">
        <f t="shared" si="112"/>
        <v/>
      </c>
      <c r="U975" s="502" t="str">
        <f t="shared" si="113"/>
        <v/>
      </c>
      <c r="V975" s="502" t="str">
        <f t="shared" si="114"/>
        <v/>
      </c>
      <c r="W975" s="502" t="str">
        <f t="shared" si="115"/>
        <v/>
      </c>
      <c r="X975" s="502"/>
      <c r="Y975" s="502" t="str">
        <f t="shared" si="116"/>
        <v/>
      </c>
    </row>
    <row r="976" spans="7:25" ht="13.5" customHeight="1">
      <c r="G976" s="346" t="str">
        <f t="shared" si="110"/>
        <v/>
      </c>
      <c r="H976" s="347" t="str">
        <f t="shared" si="111"/>
        <v/>
      </c>
      <c r="T976" s="502" t="str">
        <f t="shared" si="112"/>
        <v/>
      </c>
      <c r="U976" s="502" t="str">
        <f t="shared" si="113"/>
        <v/>
      </c>
      <c r="V976" s="502" t="str">
        <f t="shared" si="114"/>
        <v/>
      </c>
      <c r="W976" s="502" t="str">
        <f t="shared" si="115"/>
        <v/>
      </c>
      <c r="X976" s="502"/>
      <c r="Y976" s="502" t="str">
        <f t="shared" si="116"/>
        <v/>
      </c>
    </row>
    <row r="977" spans="7:25" ht="13.5" customHeight="1">
      <c r="G977" s="346" t="str">
        <f t="shared" si="110"/>
        <v/>
      </c>
      <c r="H977" s="347" t="str">
        <f t="shared" si="111"/>
        <v/>
      </c>
      <c r="T977" s="502" t="str">
        <f t="shared" si="112"/>
        <v/>
      </c>
      <c r="U977" s="502" t="str">
        <f t="shared" si="113"/>
        <v/>
      </c>
      <c r="V977" s="502" t="str">
        <f t="shared" si="114"/>
        <v/>
      </c>
      <c r="W977" s="502" t="str">
        <f t="shared" si="115"/>
        <v/>
      </c>
      <c r="X977" s="502"/>
      <c r="Y977" s="502" t="str">
        <f t="shared" si="116"/>
        <v/>
      </c>
    </row>
    <row r="978" spans="7:25" ht="13.5" customHeight="1">
      <c r="G978" s="346" t="str">
        <f t="shared" si="110"/>
        <v/>
      </c>
      <c r="H978" s="347" t="str">
        <f t="shared" si="111"/>
        <v/>
      </c>
      <c r="T978" s="502" t="str">
        <f t="shared" si="112"/>
        <v/>
      </c>
      <c r="U978" s="502" t="str">
        <f t="shared" si="113"/>
        <v/>
      </c>
      <c r="V978" s="502" t="str">
        <f t="shared" si="114"/>
        <v/>
      </c>
      <c r="W978" s="502" t="str">
        <f t="shared" si="115"/>
        <v/>
      </c>
      <c r="X978" s="502"/>
      <c r="Y978" s="502" t="str">
        <f t="shared" si="116"/>
        <v/>
      </c>
    </row>
    <row r="979" spans="7:25" ht="13.5" customHeight="1">
      <c r="G979" s="346" t="str">
        <f t="shared" si="110"/>
        <v/>
      </c>
      <c r="H979" s="347" t="str">
        <f t="shared" si="111"/>
        <v/>
      </c>
      <c r="T979" s="502" t="str">
        <f t="shared" si="112"/>
        <v/>
      </c>
      <c r="U979" s="502" t="str">
        <f t="shared" si="113"/>
        <v/>
      </c>
      <c r="V979" s="502" t="str">
        <f t="shared" si="114"/>
        <v/>
      </c>
      <c r="W979" s="502" t="str">
        <f t="shared" si="115"/>
        <v/>
      </c>
      <c r="X979" s="502"/>
      <c r="Y979" s="502" t="str">
        <f t="shared" si="116"/>
        <v/>
      </c>
    </row>
    <row r="980" spans="7:25" ht="13.5" customHeight="1">
      <c r="G980" s="346" t="str">
        <f t="shared" si="110"/>
        <v/>
      </c>
      <c r="H980" s="347" t="str">
        <f t="shared" si="111"/>
        <v/>
      </c>
      <c r="T980" s="502" t="str">
        <f t="shared" si="112"/>
        <v/>
      </c>
      <c r="U980" s="502" t="str">
        <f t="shared" si="113"/>
        <v/>
      </c>
      <c r="V980" s="502" t="str">
        <f t="shared" si="114"/>
        <v/>
      </c>
      <c r="W980" s="502" t="str">
        <f t="shared" si="115"/>
        <v/>
      </c>
      <c r="X980" s="502"/>
      <c r="Y980" s="502" t="str">
        <f t="shared" si="116"/>
        <v/>
      </c>
    </row>
    <row r="981" spans="7:25" ht="13.5" customHeight="1">
      <c r="G981" s="346" t="str">
        <f t="shared" si="110"/>
        <v/>
      </c>
      <c r="H981" s="347" t="str">
        <f t="shared" si="111"/>
        <v/>
      </c>
      <c r="T981" s="502" t="str">
        <f t="shared" si="112"/>
        <v/>
      </c>
      <c r="U981" s="502" t="str">
        <f t="shared" si="113"/>
        <v/>
      </c>
      <c r="V981" s="502" t="str">
        <f t="shared" si="114"/>
        <v/>
      </c>
      <c r="W981" s="502" t="str">
        <f t="shared" si="115"/>
        <v/>
      </c>
      <c r="X981" s="502"/>
      <c r="Y981" s="502" t="str">
        <f t="shared" si="116"/>
        <v/>
      </c>
    </row>
    <row r="982" spans="7:25" ht="13.5" customHeight="1">
      <c r="G982" s="346" t="str">
        <f t="shared" si="110"/>
        <v/>
      </c>
      <c r="H982" s="347" t="str">
        <f t="shared" si="111"/>
        <v/>
      </c>
      <c r="T982" s="502" t="str">
        <f t="shared" si="112"/>
        <v/>
      </c>
      <c r="U982" s="502" t="str">
        <f t="shared" si="113"/>
        <v/>
      </c>
      <c r="V982" s="502" t="str">
        <f t="shared" si="114"/>
        <v/>
      </c>
      <c r="W982" s="502" t="str">
        <f t="shared" si="115"/>
        <v/>
      </c>
      <c r="X982" s="502"/>
      <c r="Y982" s="502" t="str">
        <f t="shared" si="116"/>
        <v/>
      </c>
    </row>
    <row r="983" spans="7:25" ht="13.5" customHeight="1">
      <c r="G983" s="346" t="str">
        <f t="shared" si="110"/>
        <v/>
      </c>
      <c r="H983" s="347" t="str">
        <f t="shared" si="111"/>
        <v/>
      </c>
      <c r="T983" s="502" t="str">
        <f t="shared" si="112"/>
        <v/>
      </c>
      <c r="U983" s="502" t="str">
        <f t="shared" si="113"/>
        <v/>
      </c>
      <c r="V983" s="502" t="str">
        <f t="shared" si="114"/>
        <v/>
      </c>
      <c r="W983" s="502" t="str">
        <f t="shared" si="115"/>
        <v/>
      </c>
      <c r="X983" s="502"/>
      <c r="Y983" s="502" t="str">
        <f t="shared" si="116"/>
        <v/>
      </c>
    </row>
    <row r="984" spans="7:25" ht="13.5" customHeight="1">
      <c r="G984" s="346" t="str">
        <f t="shared" si="110"/>
        <v/>
      </c>
      <c r="H984" s="347" t="str">
        <f t="shared" si="111"/>
        <v/>
      </c>
      <c r="T984" s="502" t="str">
        <f t="shared" si="112"/>
        <v/>
      </c>
      <c r="U984" s="502" t="str">
        <f t="shared" si="113"/>
        <v/>
      </c>
      <c r="V984" s="502" t="str">
        <f t="shared" si="114"/>
        <v/>
      </c>
      <c r="W984" s="502" t="str">
        <f t="shared" si="115"/>
        <v/>
      </c>
      <c r="X984" s="502"/>
      <c r="Y984" s="502" t="str">
        <f t="shared" si="116"/>
        <v/>
      </c>
    </row>
    <row r="985" spans="7:25" ht="13.5" customHeight="1">
      <c r="G985" s="346" t="str">
        <f t="shared" si="110"/>
        <v/>
      </c>
      <c r="H985" s="347" t="str">
        <f t="shared" si="111"/>
        <v/>
      </c>
      <c r="T985" s="502" t="str">
        <f t="shared" si="112"/>
        <v/>
      </c>
      <c r="U985" s="502" t="str">
        <f t="shared" si="113"/>
        <v/>
      </c>
      <c r="V985" s="502" t="str">
        <f t="shared" si="114"/>
        <v/>
      </c>
      <c r="W985" s="502" t="str">
        <f t="shared" si="115"/>
        <v/>
      </c>
      <c r="X985" s="502"/>
      <c r="Y985" s="502" t="str">
        <f t="shared" si="116"/>
        <v/>
      </c>
    </row>
    <row r="986" spans="7:25" ht="13.5" customHeight="1">
      <c r="G986" s="346" t="str">
        <f t="shared" si="110"/>
        <v/>
      </c>
      <c r="H986" s="347" t="str">
        <f t="shared" si="111"/>
        <v/>
      </c>
      <c r="T986" s="502" t="str">
        <f t="shared" si="112"/>
        <v/>
      </c>
      <c r="U986" s="502" t="str">
        <f t="shared" si="113"/>
        <v/>
      </c>
      <c r="V986" s="502" t="str">
        <f t="shared" si="114"/>
        <v/>
      </c>
      <c r="W986" s="502" t="str">
        <f t="shared" si="115"/>
        <v/>
      </c>
      <c r="X986" s="502"/>
      <c r="Y986" s="502" t="str">
        <f t="shared" si="116"/>
        <v/>
      </c>
    </row>
    <row r="987" spans="7:25" ht="13.5" customHeight="1">
      <c r="G987" s="346" t="str">
        <f t="shared" si="110"/>
        <v/>
      </c>
      <c r="H987" s="347" t="str">
        <f t="shared" si="111"/>
        <v/>
      </c>
      <c r="T987" s="502" t="str">
        <f t="shared" si="112"/>
        <v/>
      </c>
      <c r="U987" s="502" t="str">
        <f t="shared" si="113"/>
        <v/>
      </c>
      <c r="V987" s="502" t="str">
        <f t="shared" si="114"/>
        <v/>
      </c>
      <c r="W987" s="502" t="str">
        <f t="shared" si="115"/>
        <v/>
      </c>
      <c r="X987" s="502"/>
      <c r="Y987" s="502" t="str">
        <f t="shared" si="116"/>
        <v/>
      </c>
    </row>
    <row r="988" spans="7:25" ht="13.5" customHeight="1">
      <c r="G988" s="346" t="str">
        <f t="shared" si="110"/>
        <v/>
      </c>
      <c r="H988" s="347" t="str">
        <f t="shared" si="111"/>
        <v/>
      </c>
      <c r="T988" s="502" t="str">
        <f t="shared" si="112"/>
        <v/>
      </c>
      <c r="U988" s="502" t="str">
        <f t="shared" si="113"/>
        <v/>
      </c>
      <c r="V988" s="502" t="str">
        <f t="shared" si="114"/>
        <v/>
      </c>
      <c r="W988" s="502" t="str">
        <f t="shared" si="115"/>
        <v/>
      </c>
      <c r="X988" s="502"/>
      <c r="Y988" s="502" t="str">
        <f t="shared" si="116"/>
        <v/>
      </c>
    </row>
    <row r="989" spans="7:25" ht="13.5" customHeight="1">
      <c r="G989" s="346" t="str">
        <f t="shared" si="110"/>
        <v/>
      </c>
      <c r="H989" s="347" t="str">
        <f t="shared" si="111"/>
        <v/>
      </c>
      <c r="T989" s="502" t="str">
        <f t="shared" si="112"/>
        <v/>
      </c>
      <c r="U989" s="502" t="str">
        <f t="shared" si="113"/>
        <v/>
      </c>
      <c r="V989" s="502" t="str">
        <f t="shared" si="114"/>
        <v/>
      </c>
      <c r="W989" s="502" t="str">
        <f t="shared" si="115"/>
        <v/>
      </c>
      <c r="X989" s="502"/>
      <c r="Y989" s="502" t="str">
        <f t="shared" si="116"/>
        <v/>
      </c>
    </row>
    <row r="990" spans="7:25" ht="13.5" customHeight="1">
      <c r="G990" s="346" t="str">
        <f t="shared" si="110"/>
        <v/>
      </c>
      <c r="H990" s="347" t="str">
        <f t="shared" si="111"/>
        <v/>
      </c>
      <c r="T990" s="502" t="str">
        <f t="shared" si="112"/>
        <v/>
      </c>
      <c r="U990" s="502" t="str">
        <f t="shared" si="113"/>
        <v/>
      </c>
      <c r="V990" s="502" t="str">
        <f t="shared" si="114"/>
        <v/>
      </c>
      <c r="W990" s="502" t="str">
        <f t="shared" si="115"/>
        <v/>
      </c>
      <c r="X990" s="502"/>
      <c r="Y990" s="502" t="str">
        <f t="shared" si="116"/>
        <v/>
      </c>
    </row>
    <row r="991" spans="7:25" ht="13.5" customHeight="1">
      <c r="G991" s="346" t="str">
        <f t="shared" si="110"/>
        <v/>
      </c>
      <c r="H991" s="347" t="str">
        <f t="shared" si="111"/>
        <v/>
      </c>
      <c r="T991" s="502" t="str">
        <f t="shared" si="112"/>
        <v/>
      </c>
      <c r="U991" s="502" t="str">
        <f t="shared" si="113"/>
        <v/>
      </c>
      <c r="V991" s="502" t="str">
        <f t="shared" si="114"/>
        <v/>
      </c>
      <c r="W991" s="502" t="str">
        <f t="shared" si="115"/>
        <v/>
      </c>
      <c r="X991" s="502"/>
      <c r="Y991" s="502" t="str">
        <f t="shared" si="116"/>
        <v/>
      </c>
    </row>
    <row r="992" spans="7:25" ht="13.5" customHeight="1">
      <c r="G992" s="346" t="str">
        <f t="shared" si="110"/>
        <v/>
      </c>
      <c r="H992" s="347" t="str">
        <f t="shared" si="111"/>
        <v/>
      </c>
      <c r="T992" s="502" t="str">
        <f t="shared" si="112"/>
        <v/>
      </c>
      <c r="U992" s="502" t="str">
        <f t="shared" si="113"/>
        <v/>
      </c>
      <c r="V992" s="502" t="str">
        <f t="shared" si="114"/>
        <v/>
      </c>
      <c r="W992" s="502" t="str">
        <f t="shared" si="115"/>
        <v/>
      </c>
      <c r="X992" s="502"/>
      <c r="Y992" s="502" t="str">
        <f t="shared" si="116"/>
        <v/>
      </c>
    </row>
    <row r="993" spans="7:25" ht="13.5" customHeight="1">
      <c r="G993" s="346" t="str">
        <f t="shared" si="110"/>
        <v/>
      </c>
      <c r="H993" s="347" t="str">
        <f t="shared" si="111"/>
        <v/>
      </c>
      <c r="T993" s="502" t="str">
        <f t="shared" si="112"/>
        <v/>
      </c>
      <c r="U993" s="502" t="str">
        <f t="shared" si="113"/>
        <v/>
      </c>
      <c r="V993" s="502" t="str">
        <f t="shared" si="114"/>
        <v/>
      </c>
      <c r="W993" s="502" t="str">
        <f t="shared" si="115"/>
        <v/>
      </c>
      <c r="X993" s="502"/>
      <c r="Y993" s="502" t="str">
        <f t="shared" si="116"/>
        <v/>
      </c>
    </row>
    <row r="994" spans="7:25" ht="13.5" customHeight="1">
      <c r="G994" s="346" t="str">
        <f t="shared" si="110"/>
        <v/>
      </c>
      <c r="H994" s="347" t="str">
        <f t="shared" si="111"/>
        <v/>
      </c>
      <c r="T994" s="502" t="str">
        <f t="shared" si="112"/>
        <v/>
      </c>
      <c r="U994" s="502" t="str">
        <f t="shared" si="113"/>
        <v/>
      </c>
      <c r="V994" s="502" t="str">
        <f t="shared" si="114"/>
        <v/>
      </c>
      <c r="W994" s="502" t="str">
        <f t="shared" si="115"/>
        <v/>
      </c>
      <c r="X994" s="502"/>
      <c r="Y994" s="502" t="str">
        <f t="shared" si="116"/>
        <v/>
      </c>
    </row>
    <row r="995" spans="7:25" ht="13.5" customHeight="1">
      <c r="G995" s="346" t="str">
        <f t="shared" si="110"/>
        <v/>
      </c>
      <c r="H995" s="347" t="str">
        <f t="shared" si="111"/>
        <v/>
      </c>
      <c r="T995" s="502" t="str">
        <f t="shared" si="112"/>
        <v/>
      </c>
      <c r="U995" s="502" t="str">
        <f t="shared" si="113"/>
        <v/>
      </c>
      <c r="V995" s="502" t="str">
        <f t="shared" si="114"/>
        <v/>
      </c>
      <c r="W995" s="502" t="str">
        <f t="shared" si="115"/>
        <v/>
      </c>
      <c r="X995" s="502"/>
      <c r="Y995" s="502" t="str">
        <f t="shared" si="116"/>
        <v/>
      </c>
    </row>
    <row r="996" spans="7:25" ht="13.5" customHeight="1">
      <c r="G996" s="346" t="str">
        <f t="shared" si="110"/>
        <v/>
      </c>
      <c r="H996" s="347" t="str">
        <f t="shared" si="111"/>
        <v/>
      </c>
      <c r="T996" s="502" t="str">
        <f t="shared" si="112"/>
        <v/>
      </c>
      <c r="U996" s="502" t="str">
        <f t="shared" si="113"/>
        <v/>
      </c>
      <c r="V996" s="502" t="str">
        <f t="shared" si="114"/>
        <v/>
      </c>
      <c r="W996" s="502" t="str">
        <f t="shared" si="115"/>
        <v/>
      </c>
      <c r="X996" s="502"/>
      <c r="Y996" s="502" t="str">
        <f t="shared" si="116"/>
        <v/>
      </c>
    </row>
    <row r="997" spans="7:25" ht="13.5" customHeight="1">
      <c r="G997" s="346" t="str">
        <f t="shared" si="110"/>
        <v/>
      </c>
      <c r="H997" s="347" t="str">
        <f t="shared" si="111"/>
        <v/>
      </c>
      <c r="T997" s="502" t="str">
        <f t="shared" si="112"/>
        <v/>
      </c>
      <c r="U997" s="502" t="str">
        <f t="shared" si="113"/>
        <v/>
      </c>
      <c r="V997" s="502" t="str">
        <f t="shared" si="114"/>
        <v/>
      </c>
      <c r="W997" s="502" t="str">
        <f t="shared" si="115"/>
        <v/>
      </c>
      <c r="X997" s="502"/>
      <c r="Y997" s="502" t="str">
        <f t="shared" si="116"/>
        <v/>
      </c>
    </row>
    <row r="998" spans="7:25" ht="13.5" customHeight="1">
      <c r="G998" s="346" t="str">
        <f t="shared" si="110"/>
        <v/>
      </c>
      <c r="H998" s="347" t="str">
        <f t="shared" si="111"/>
        <v/>
      </c>
      <c r="T998" s="502" t="str">
        <f t="shared" si="112"/>
        <v/>
      </c>
      <c r="U998" s="502" t="str">
        <f t="shared" si="113"/>
        <v/>
      </c>
      <c r="V998" s="502" t="str">
        <f t="shared" si="114"/>
        <v/>
      </c>
      <c r="W998" s="502" t="str">
        <f t="shared" si="115"/>
        <v/>
      </c>
      <c r="X998" s="502"/>
      <c r="Y998" s="502" t="str">
        <f t="shared" si="116"/>
        <v/>
      </c>
    </row>
    <row r="999" spans="7:25" ht="13.5" customHeight="1">
      <c r="G999" s="346" t="str">
        <f t="shared" si="110"/>
        <v/>
      </c>
      <c r="H999" s="347" t="str">
        <f t="shared" si="111"/>
        <v/>
      </c>
      <c r="T999" s="502" t="str">
        <f t="shared" si="112"/>
        <v/>
      </c>
      <c r="U999" s="502" t="str">
        <f t="shared" si="113"/>
        <v/>
      </c>
      <c r="V999" s="502" t="str">
        <f t="shared" si="114"/>
        <v/>
      </c>
      <c r="W999" s="502" t="str">
        <f t="shared" si="115"/>
        <v/>
      </c>
      <c r="X999" s="502"/>
      <c r="Y999" s="502" t="str">
        <f t="shared" si="116"/>
        <v/>
      </c>
    </row>
    <row r="1000" spans="7:25" ht="13.5" customHeight="1">
      <c r="G1000" s="346" t="str">
        <f t="shared" si="110"/>
        <v/>
      </c>
      <c r="H1000" s="347" t="str">
        <f t="shared" si="111"/>
        <v/>
      </c>
      <c r="T1000" s="502" t="str">
        <f t="shared" si="112"/>
        <v/>
      </c>
      <c r="U1000" s="502" t="str">
        <f t="shared" si="113"/>
        <v/>
      </c>
      <c r="V1000" s="502" t="str">
        <f t="shared" si="114"/>
        <v/>
      </c>
      <c r="W1000" s="502" t="str">
        <f t="shared" si="115"/>
        <v/>
      </c>
      <c r="X1000" s="502"/>
      <c r="Y1000" s="502" t="str">
        <f t="shared" si="116"/>
        <v/>
      </c>
    </row>
    <row r="1001" spans="7:25" ht="13.5" customHeight="1">
      <c r="G1001" s="346" t="str">
        <f t="shared" si="110"/>
        <v/>
      </c>
      <c r="H1001" s="347" t="str">
        <f t="shared" si="111"/>
        <v/>
      </c>
      <c r="T1001" s="502" t="str">
        <f t="shared" si="112"/>
        <v/>
      </c>
      <c r="U1001" s="502" t="str">
        <f t="shared" si="113"/>
        <v/>
      </c>
      <c r="V1001" s="502" t="str">
        <f t="shared" si="114"/>
        <v/>
      </c>
      <c r="W1001" s="502" t="str">
        <f t="shared" si="115"/>
        <v/>
      </c>
      <c r="X1001" s="502"/>
      <c r="Y1001" s="502" t="str">
        <f t="shared" si="116"/>
        <v/>
      </c>
    </row>
    <row r="1002" spans="7:25" ht="13.5" customHeight="1">
      <c r="G1002" s="346" t="str">
        <f t="shared" si="110"/>
        <v/>
      </c>
      <c r="H1002" s="347" t="str">
        <f t="shared" si="111"/>
        <v/>
      </c>
      <c r="T1002" s="502" t="str">
        <f t="shared" si="112"/>
        <v/>
      </c>
      <c r="U1002" s="502" t="str">
        <f t="shared" si="113"/>
        <v/>
      </c>
      <c r="V1002" s="502" t="str">
        <f t="shared" si="114"/>
        <v/>
      </c>
      <c r="W1002" s="502" t="str">
        <f t="shared" si="115"/>
        <v/>
      </c>
      <c r="X1002" s="502"/>
      <c r="Y1002" s="502" t="str">
        <f t="shared" si="116"/>
        <v/>
      </c>
    </row>
    <row r="1003" spans="7:25" ht="13.5" customHeight="1">
      <c r="G1003" s="346" t="str">
        <f t="shared" si="110"/>
        <v/>
      </c>
      <c r="H1003" s="347" t="str">
        <f t="shared" si="111"/>
        <v/>
      </c>
      <c r="T1003" s="502" t="str">
        <f t="shared" si="112"/>
        <v/>
      </c>
      <c r="U1003" s="502" t="str">
        <f t="shared" si="113"/>
        <v/>
      </c>
      <c r="V1003" s="502" t="str">
        <f t="shared" si="114"/>
        <v/>
      </c>
      <c r="W1003" s="502" t="str">
        <f t="shared" si="115"/>
        <v/>
      </c>
      <c r="X1003" s="502"/>
      <c r="Y1003" s="502" t="str">
        <f t="shared" si="116"/>
        <v/>
      </c>
    </row>
    <row r="1004" spans="7:25" ht="13.5" customHeight="1">
      <c r="G1004" s="346" t="str">
        <f t="shared" si="110"/>
        <v/>
      </c>
      <c r="H1004" s="347" t="str">
        <f t="shared" si="111"/>
        <v/>
      </c>
      <c r="T1004" s="502" t="str">
        <f t="shared" si="112"/>
        <v/>
      </c>
      <c r="U1004" s="502" t="str">
        <f t="shared" si="113"/>
        <v/>
      </c>
      <c r="V1004" s="502" t="str">
        <f t="shared" si="114"/>
        <v/>
      </c>
      <c r="W1004" s="502" t="str">
        <f t="shared" si="115"/>
        <v/>
      </c>
      <c r="X1004" s="502"/>
      <c r="Y1004" s="502" t="str">
        <f t="shared" si="116"/>
        <v/>
      </c>
    </row>
    <row r="1005" spans="7:25" ht="13.5" customHeight="1">
      <c r="G1005" s="346" t="str">
        <f t="shared" si="110"/>
        <v/>
      </c>
      <c r="H1005" s="347" t="str">
        <f t="shared" si="111"/>
        <v/>
      </c>
      <c r="T1005" s="502" t="str">
        <f t="shared" si="112"/>
        <v/>
      </c>
      <c r="U1005" s="502" t="str">
        <f t="shared" si="113"/>
        <v/>
      </c>
      <c r="V1005" s="502" t="str">
        <f t="shared" si="114"/>
        <v/>
      </c>
      <c r="W1005" s="502" t="str">
        <f t="shared" si="115"/>
        <v/>
      </c>
      <c r="X1005" s="502"/>
      <c r="Y1005" s="502" t="str">
        <f t="shared" si="116"/>
        <v/>
      </c>
    </row>
    <row r="1006" spans="7:25" ht="13.5" customHeight="1">
      <c r="G1006" s="346" t="str">
        <f t="shared" si="110"/>
        <v/>
      </c>
      <c r="H1006" s="347" t="str">
        <f t="shared" si="111"/>
        <v/>
      </c>
      <c r="T1006" s="502" t="str">
        <f t="shared" si="112"/>
        <v/>
      </c>
      <c r="U1006" s="502" t="str">
        <f t="shared" si="113"/>
        <v/>
      </c>
      <c r="V1006" s="502" t="str">
        <f t="shared" si="114"/>
        <v/>
      </c>
      <c r="W1006" s="502" t="str">
        <f t="shared" si="115"/>
        <v/>
      </c>
      <c r="X1006" s="502"/>
      <c r="Y1006" s="502" t="str">
        <f t="shared" si="116"/>
        <v/>
      </c>
    </row>
    <row r="1007" spans="7:25" ht="13.5" customHeight="1">
      <c r="G1007" s="346" t="str">
        <f t="shared" si="110"/>
        <v/>
      </c>
      <c r="H1007" s="347" t="str">
        <f t="shared" si="111"/>
        <v/>
      </c>
      <c r="T1007" s="502" t="str">
        <f t="shared" si="112"/>
        <v/>
      </c>
      <c r="U1007" s="502" t="str">
        <f t="shared" si="113"/>
        <v/>
      </c>
      <c r="V1007" s="502" t="str">
        <f t="shared" si="114"/>
        <v/>
      </c>
      <c r="W1007" s="502" t="str">
        <f t="shared" si="115"/>
        <v/>
      </c>
      <c r="X1007" s="502"/>
      <c r="Y1007" s="502" t="str">
        <f t="shared" si="116"/>
        <v/>
      </c>
    </row>
    <row r="1008" spans="7:25" ht="13.5" customHeight="1">
      <c r="G1008" s="346" t="str">
        <f t="shared" si="110"/>
        <v/>
      </c>
      <c r="H1008" s="347" t="str">
        <f t="shared" si="111"/>
        <v/>
      </c>
      <c r="T1008" s="502" t="str">
        <f t="shared" si="112"/>
        <v/>
      </c>
      <c r="U1008" s="502" t="str">
        <f t="shared" si="113"/>
        <v/>
      </c>
      <c r="V1008" s="502" t="str">
        <f t="shared" si="114"/>
        <v/>
      </c>
      <c r="W1008" s="502" t="str">
        <f t="shared" si="115"/>
        <v/>
      </c>
      <c r="X1008" s="502"/>
      <c r="Y1008" s="502" t="str">
        <f t="shared" si="116"/>
        <v/>
      </c>
    </row>
    <row r="1009" spans="7:25" ht="13.5" customHeight="1">
      <c r="G1009" s="346" t="str">
        <f t="shared" si="110"/>
        <v/>
      </c>
      <c r="H1009" s="347" t="str">
        <f t="shared" si="111"/>
        <v/>
      </c>
      <c r="T1009" s="502" t="str">
        <f t="shared" si="112"/>
        <v/>
      </c>
      <c r="U1009" s="502" t="str">
        <f t="shared" si="113"/>
        <v/>
      </c>
      <c r="V1009" s="502" t="str">
        <f t="shared" si="114"/>
        <v/>
      </c>
      <c r="W1009" s="502" t="str">
        <f t="shared" si="115"/>
        <v/>
      </c>
      <c r="X1009" s="502"/>
      <c r="Y1009" s="502" t="str">
        <f t="shared" si="116"/>
        <v/>
      </c>
    </row>
    <row r="1010" spans="7:25" ht="13.5" customHeight="1">
      <c r="G1010" s="346" t="str">
        <f t="shared" si="110"/>
        <v/>
      </c>
      <c r="H1010" s="347" t="str">
        <f t="shared" si="111"/>
        <v/>
      </c>
      <c r="T1010" s="502" t="str">
        <f t="shared" si="112"/>
        <v/>
      </c>
      <c r="U1010" s="502" t="str">
        <f t="shared" si="113"/>
        <v/>
      </c>
      <c r="V1010" s="502" t="str">
        <f t="shared" si="114"/>
        <v/>
      </c>
      <c r="W1010" s="502" t="str">
        <f t="shared" si="115"/>
        <v/>
      </c>
      <c r="X1010" s="502"/>
      <c r="Y1010" s="502" t="str">
        <f t="shared" si="116"/>
        <v/>
      </c>
    </row>
    <row r="1011" spans="7:25" ht="13.5" customHeight="1">
      <c r="G1011" s="346" t="str">
        <f t="shared" si="110"/>
        <v/>
      </c>
      <c r="H1011" s="347" t="str">
        <f t="shared" si="111"/>
        <v/>
      </c>
      <c r="T1011" s="502" t="str">
        <f t="shared" si="112"/>
        <v/>
      </c>
      <c r="U1011" s="502" t="str">
        <f t="shared" si="113"/>
        <v/>
      </c>
      <c r="V1011" s="502" t="str">
        <f t="shared" si="114"/>
        <v/>
      </c>
      <c r="W1011" s="502" t="str">
        <f t="shared" si="115"/>
        <v/>
      </c>
      <c r="X1011" s="502"/>
      <c r="Y1011" s="502" t="str">
        <f t="shared" si="116"/>
        <v/>
      </c>
    </row>
    <row r="1012" spans="7:25" ht="13.5" customHeight="1">
      <c r="G1012" s="346" t="str">
        <f t="shared" si="110"/>
        <v/>
      </c>
      <c r="H1012" s="347" t="str">
        <f t="shared" si="111"/>
        <v/>
      </c>
      <c r="T1012" s="502" t="str">
        <f t="shared" si="112"/>
        <v/>
      </c>
      <c r="U1012" s="502" t="str">
        <f t="shared" si="113"/>
        <v/>
      </c>
      <c r="V1012" s="502" t="str">
        <f t="shared" si="114"/>
        <v/>
      </c>
      <c r="W1012" s="502" t="str">
        <f t="shared" si="115"/>
        <v/>
      </c>
      <c r="X1012" s="502"/>
      <c r="Y1012" s="502" t="str">
        <f t="shared" si="116"/>
        <v/>
      </c>
    </row>
    <row r="1013" spans="7:25" ht="13.5" customHeight="1">
      <c r="G1013" s="346" t="str">
        <f t="shared" si="110"/>
        <v/>
      </c>
      <c r="H1013" s="347" t="str">
        <f t="shared" si="111"/>
        <v/>
      </c>
      <c r="T1013" s="502" t="str">
        <f t="shared" si="112"/>
        <v/>
      </c>
      <c r="U1013" s="502" t="str">
        <f t="shared" si="113"/>
        <v/>
      </c>
      <c r="V1013" s="502" t="str">
        <f t="shared" si="114"/>
        <v/>
      </c>
      <c r="W1013" s="502" t="str">
        <f t="shared" si="115"/>
        <v/>
      </c>
      <c r="X1013" s="502"/>
      <c r="Y1013" s="502" t="str">
        <f t="shared" si="116"/>
        <v/>
      </c>
    </row>
    <row r="1014" spans="7:25" ht="13.5" customHeight="1">
      <c r="G1014" s="346" t="str">
        <f t="shared" si="110"/>
        <v/>
      </c>
      <c r="H1014" s="347" t="str">
        <f t="shared" si="111"/>
        <v/>
      </c>
      <c r="T1014" s="502" t="str">
        <f t="shared" si="112"/>
        <v/>
      </c>
      <c r="U1014" s="502" t="str">
        <f t="shared" si="113"/>
        <v/>
      </c>
      <c r="V1014" s="502" t="str">
        <f t="shared" si="114"/>
        <v/>
      </c>
      <c r="W1014" s="502" t="str">
        <f t="shared" si="115"/>
        <v/>
      </c>
      <c r="X1014" s="502"/>
      <c r="Y1014" s="502" t="str">
        <f t="shared" si="116"/>
        <v/>
      </c>
    </row>
    <row r="1015" spans="7:25" ht="13.5" customHeight="1">
      <c r="G1015" s="346" t="str">
        <f t="shared" si="110"/>
        <v/>
      </c>
      <c r="H1015" s="347" t="str">
        <f t="shared" si="111"/>
        <v/>
      </c>
      <c r="T1015" s="502" t="str">
        <f t="shared" si="112"/>
        <v/>
      </c>
      <c r="U1015" s="502" t="str">
        <f t="shared" si="113"/>
        <v/>
      </c>
      <c r="V1015" s="502" t="str">
        <f t="shared" si="114"/>
        <v/>
      </c>
      <c r="W1015" s="502" t="str">
        <f t="shared" si="115"/>
        <v/>
      </c>
      <c r="X1015" s="502"/>
      <c r="Y1015" s="502" t="str">
        <f t="shared" si="116"/>
        <v/>
      </c>
    </row>
    <row r="1016" spans="7:25" ht="13.5" customHeight="1">
      <c r="G1016" s="346" t="str">
        <f t="shared" si="110"/>
        <v/>
      </c>
      <c r="H1016" s="347" t="str">
        <f t="shared" si="111"/>
        <v/>
      </c>
      <c r="T1016" s="502" t="str">
        <f t="shared" si="112"/>
        <v/>
      </c>
      <c r="U1016" s="502" t="str">
        <f t="shared" si="113"/>
        <v/>
      </c>
      <c r="V1016" s="502" t="str">
        <f t="shared" si="114"/>
        <v/>
      </c>
      <c r="W1016" s="502" t="str">
        <f t="shared" si="115"/>
        <v/>
      </c>
      <c r="X1016" s="502"/>
      <c r="Y1016" s="502" t="str">
        <f t="shared" si="116"/>
        <v/>
      </c>
    </row>
    <row r="1017" spans="7:25" ht="13.5" customHeight="1">
      <c r="G1017" s="346" t="str">
        <f t="shared" si="110"/>
        <v/>
      </c>
      <c r="H1017" s="347" t="str">
        <f t="shared" si="111"/>
        <v/>
      </c>
      <c r="T1017" s="502" t="str">
        <f t="shared" si="112"/>
        <v/>
      </c>
      <c r="U1017" s="502" t="str">
        <f t="shared" si="113"/>
        <v/>
      </c>
      <c r="V1017" s="502" t="str">
        <f t="shared" si="114"/>
        <v/>
      </c>
      <c r="W1017" s="502" t="str">
        <f t="shared" si="115"/>
        <v/>
      </c>
      <c r="X1017" s="502"/>
      <c r="Y1017" s="502" t="str">
        <f t="shared" si="116"/>
        <v/>
      </c>
    </row>
    <row r="1018" spans="7:25" ht="13.5" customHeight="1">
      <c r="G1018" s="346" t="str">
        <f t="shared" si="110"/>
        <v/>
      </c>
      <c r="H1018" s="347" t="str">
        <f t="shared" si="111"/>
        <v/>
      </c>
      <c r="T1018" s="502" t="str">
        <f t="shared" si="112"/>
        <v/>
      </c>
      <c r="U1018" s="502" t="str">
        <f t="shared" si="113"/>
        <v/>
      </c>
      <c r="V1018" s="502" t="str">
        <f t="shared" si="114"/>
        <v/>
      </c>
      <c r="W1018" s="502" t="str">
        <f t="shared" si="115"/>
        <v/>
      </c>
      <c r="X1018" s="502"/>
      <c r="Y1018" s="502" t="str">
        <f t="shared" si="116"/>
        <v/>
      </c>
    </row>
    <row r="1019" spans="7:25" ht="13.5" customHeight="1">
      <c r="G1019" s="346" t="str">
        <f t="shared" si="110"/>
        <v/>
      </c>
      <c r="H1019" s="347" t="str">
        <f t="shared" si="111"/>
        <v/>
      </c>
      <c r="T1019" s="502" t="str">
        <f t="shared" si="112"/>
        <v/>
      </c>
      <c r="U1019" s="502" t="str">
        <f t="shared" si="113"/>
        <v/>
      </c>
      <c r="V1019" s="502" t="str">
        <f t="shared" si="114"/>
        <v/>
      </c>
      <c r="W1019" s="502" t="str">
        <f t="shared" si="115"/>
        <v/>
      </c>
      <c r="X1019" s="502"/>
      <c r="Y1019" s="502" t="str">
        <f t="shared" si="116"/>
        <v/>
      </c>
    </row>
    <row r="1020" spans="7:25" ht="13.5" customHeight="1">
      <c r="G1020" s="346" t="str">
        <f t="shared" si="110"/>
        <v/>
      </c>
      <c r="H1020" s="347" t="str">
        <f t="shared" si="111"/>
        <v/>
      </c>
      <c r="T1020" s="502" t="str">
        <f t="shared" si="112"/>
        <v/>
      </c>
      <c r="U1020" s="502" t="str">
        <f t="shared" si="113"/>
        <v/>
      </c>
      <c r="V1020" s="502" t="str">
        <f t="shared" si="114"/>
        <v/>
      </c>
      <c r="W1020" s="502" t="str">
        <f t="shared" si="115"/>
        <v/>
      </c>
      <c r="X1020" s="502"/>
      <c r="Y1020" s="502" t="str">
        <f t="shared" si="116"/>
        <v/>
      </c>
    </row>
    <row r="1021" spans="7:25" ht="13.5" customHeight="1">
      <c r="G1021" s="346" t="str">
        <f t="shared" si="110"/>
        <v/>
      </c>
      <c r="H1021" s="347" t="str">
        <f t="shared" si="111"/>
        <v/>
      </c>
      <c r="T1021" s="502" t="str">
        <f t="shared" si="112"/>
        <v/>
      </c>
      <c r="U1021" s="502" t="str">
        <f t="shared" si="113"/>
        <v/>
      </c>
      <c r="V1021" s="502" t="str">
        <f t="shared" si="114"/>
        <v/>
      </c>
      <c r="W1021" s="502" t="str">
        <f t="shared" si="115"/>
        <v/>
      </c>
      <c r="X1021" s="502"/>
      <c r="Y1021" s="502" t="str">
        <f t="shared" si="116"/>
        <v/>
      </c>
    </row>
    <row r="1022" spans="7:25" ht="13.5" customHeight="1">
      <c r="G1022" s="346" t="str">
        <f t="shared" si="110"/>
        <v/>
      </c>
      <c r="H1022" s="347" t="str">
        <f t="shared" si="111"/>
        <v/>
      </c>
      <c r="T1022" s="502" t="str">
        <f t="shared" si="112"/>
        <v/>
      </c>
      <c r="U1022" s="502" t="str">
        <f t="shared" si="113"/>
        <v/>
      </c>
      <c r="V1022" s="502" t="str">
        <f t="shared" si="114"/>
        <v/>
      </c>
      <c r="W1022" s="502" t="str">
        <f t="shared" si="115"/>
        <v/>
      </c>
      <c r="X1022" s="502"/>
      <c r="Y1022" s="502" t="str">
        <f t="shared" si="116"/>
        <v/>
      </c>
    </row>
    <row r="1023" spans="7:25" ht="13.5" customHeight="1">
      <c r="G1023" s="346" t="str">
        <f t="shared" si="110"/>
        <v/>
      </c>
      <c r="H1023" s="347" t="str">
        <f t="shared" si="111"/>
        <v/>
      </c>
      <c r="T1023" s="502" t="str">
        <f t="shared" si="112"/>
        <v/>
      </c>
      <c r="U1023" s="502" t="str">
        <f t="shared" si="113"/>
        <v/>
      </c>
      <c r="V1023" s="502" t="str">
        <f t="shared" si="114"/>
        <v/>
      </c>
      <c r="W1023" s="502" t="str">
        <f t="shared" si="115"/>
        <v/>
      </c>
      <c r="X1023" s="502"/>
      <c r="Y1023" s="502" t="str">
        <f t="shared" si="116"/>
        <v/>
      </c>
    </row>
    <row r="1024" spans="7:25" ht="13.5" customHeight="1">
      <c r="G1024" s="346" t="str">
        <f t="shared" si="110"/>
        <v/>
      </c>
      <c r="H1024" s="347" t="str">
        <f t="shared" si="111"/>
        <v/>
      </c>
      <c r="T1024" s="502" t="str">
        <f t="shared" si="112"/>
        <v/>
      </c>
      <c r="U1024" s="502" t="str">
        <f t="shared" si="113"/>
        <v/>
      </c>
      <c r="V1024" s="502" t="str">
        <f t="shared" si="114"/>
        <v/>
      </c>
      <c r="W1024" s="502" t="str">
        <f t="shared" si="115"/>
        <v/>
      </c>
      <c r="X1024" s="502"/>
      <c r="Y1024" s="502" t="str">
        <f t="shared" si="116"/>
        <v/>
      </c>
    </row>
    <row r="1025" spans="7:25" ht="13.5" customHeight="1">
      <c r="G1025" s="346" t="str">
        <f t="shared" si="110"/>
        <v/>
      </c>
      <c r="H1025" s="347" t="str">
        <f t="shared" si="111"/>
        <v/>
      </c>
      <c r="T1025" s="502" t="str">
        <f t="shared" si="112"/>
        <v/>
      </c>
      <c r="U1025" s="502" t="str">
        <f t="shared" si="113"/>
        <v/>
      </c>
      <c r="V1025" s="502" t="str">
        <f t="shared" si="114"/>
        <v/>
      </c>
      <c r="W1025" s="502" t="str">
        <f t="shared" si="115"/>
        <v/>
      </c>
      <c r="X1025" s="502"/>
      <c r="Y1025" s="502" t="str">
        <f t="shared" si="116"/>
        <v/>
      </c>
    </row>
    <row r="1026" spans="7:25" ht="13.5" customHeight="1">
      <c r="G1026" s="346" t="str">
        <f t="shared" si="110"/>
        <v/>
      </c>
      <c r="H1026" s="347" t="str">
        <f t="shared" si="111"/>
        <v/>
      </c>
      <c r="T1026" s="502" t="str">
        <f t="shared" si="112"/>
        <v/>
      </c>
      <c r="U1026" s="502" t="str">
        <f t="shared" si="113"/>
        <v/>
      </c>
      <c r="V1026" s="502" t="str">
        <f t="shared" si="114"/>
        <v/>
      </c>
      <c r="W1026" s="502" t="str">
        <f t="shared" si="115"/>
        <v/>
      </c>
      <c r="X1026" s="502"/>
      <c r="Y1026" s="502" t="str">
        <f t="shared" si="116"/>
        <v/>
      </c>
    </row>
    <row r="1027" spans="7:25" ht="13.5" customHeight="1">
      <c r="G1027" s="346" t="str">
        <f t="shared" ref="G1027:G1090" si="117">IF(D1027="","",A1027&amp;" "&amp;"     =    "&amp;" "&amp;B1027&amp;"  Vs  "&amp;C1027)</f>
        <v/>
      </c>
      <c r="H1027" s="347" t="str">
        <f t="shared" ref="H1027:H1090" si="118">IF(G1027="","",D1027)</f>
        <v/>
      </c>
      <c r="T1027" s="502" t="str">
        <f t="shared" ref="T1027:T1090" si="119">IF(W1027="","",AA1027)</f>
        <v/>
      </c>
      <c r="U1027" s="502" t="str">
        <f t="shared" ref="U1027:U1090" si="120">IF(W1027="","",AC1027)</f>
        <v/>
      </c>
      <c r="V1027" s="502" t="str">
        <f t="shared" ref="V1027:V1090" si="121">IF(W1027="","",AK1027)</f>
        <v/>
      </c>
      <c r="W1027" s="502" t="str">
        <f t="shared" ref="W1027:W1090" si="122">IFERROR(IF(Y1027="","",MID(Y1027,SEARCH("1x2/",Y1027,1) + 4,LEN(Y1027))),"")</f>
        <v/>
      </c>
      <c r="X1027" s="502"/>
      <c r="Y1027" s="502" t="str">
        <f t="shared" ref="Y1027:Y1090" si="123">HLink(AL1027)</f>
        <v/>
      </c>
    </row>
    <row r="1028" spans="7:25" ht="13.5" customHeight="1">
      <c r="G1028" s="346" t="str">
        <f t="shared" si="117"/>
        <v/>
      </c>
      <c r="H1028" s="347" t="str">
        <f t="shared" si="118"/>
        <v/>
      </c>
      <c r="T1028" s="502" t="str">
        <f t="shared" si="119"/>
        <v/>
      </c>
      <c r="U1028" s="502" t="str">
        <f t="shared" si="120"/>
        <v/>
      </c>
      <c r="V1028" s="502" t="str">
        <f t="shared" si="121"/>
        <v/>
      </c>
      <c r="W1028" s="502" t="str">
        <f t="shared" si="122"/>
        <v/>
      </c>
      <c r="X1028" s="502"/>
      <c r="Y1028" s="502" t="str">
        <f t="shared" si="123"/>
        <v/>
      </c>
    </row>
    <row r="1029" spans="7:25" ht="13.5" customHeight="1">
      <c r="G1029" s="346" t="str">
        <f t="shared" si="117"/>
        <v/>
      </c>
      <c r="H1029" s="347" t="str">
        <f t="shared" si="118"/>
        <v/>
      </c>
      <c r="T1029" s="502" t="str">
        <f t="shared" si="119"/>
        <v/>
      </c>
      <c r="U1029" s="502" t="str">
        <f t="shared" si="120"/>
        <v/>
      </c>
      <c r="V1029" s="502" t="str">
        <f t="shared" si="121"/>
        <v/>
      </c>
      <c r="W1029" s="502" t="str">
        <f t="shared" si="122"/>
        <v/>
      </c>
      <c r="X1029" s="502"/>
      <c r="Y1029" s="502" t="str">
        <f t="shared" si="123"/>
        <v/>
      </c>
    </row>
    <row r="1030" spans="7:25" ht="13.5" customHeight="1">
      <c r="G1030" s="346" t="str">
        <f t="shared" si="117"/>
        <v/>
      </c>
      <c r="H1030" s="347" t="str">
        <f t="shared" si="118"/>
        <v/>
      </c>
      <c r="T1030" s="502" t="str">
        <f t="shared" si="119"/>
        <v/>
      </c>
      <c r="U1030" s="502" t="str">
        <f t="shared" si="120"/>
        <v/>
      </c>
      <c r="V1030" s="502" t="str">
        <f t="shared" si="121"/>
        <v/>
      </c>
      <c r="W1030" s="502" t="str">
        <f t="shared" si="122"/>
        <v/>
      </c>
      <c r="X1030" s="502"/>
      <c r="Y1030" s="502" t="str">
        <f t="shared" si="123"/>
        <v/>
      </c>
    </row>
    <row r="1031" spans="7:25" ht="13.5" customHeight="1">
      <c r="G1031" s="346" t="str">
        <f t="shared" si="117"/>
        <v/>
      </c>
      <c r="H1031" s="347" t="str">
        <f t="shared" si="118"/>
        <v/>
      </c>
      <c r="T1031" s="502" t="str">
        <f t="shared" si="119"/>
        <v/>
      </c>
      <c r="U1031" s="502" t="str">
        <f t="shared" si="120"/>
        <v/>
      </c>
      <c r="V1031" s="502" t="str">
        <f t="shared" si="121"/>
        <v/>
      </c>
      <c r="W1031" s="502" t="str">
        <f t="shared" si="122"/>
        <v/>
      </c>
      <c r="X1031" s="502"/>
      <c r="Y1031" s="502" t="str">
        <f t="shared" si="123"/>
        <v/>
      </c>
    </row>
    <row r="1032" spans="7:25" ht="13.5" customHeight="1">
      <c r="G1032" s="346" t="str">
        <f t="shared" si="117"/>
        <v/>
      </c>
      <c r="H1032" s="347" t="str">
        <f t="shared" si="118"/>
        <v/>
      </c>
      <c r="T1032" s="502" t="str">
        <f t="shared" si="119"/>
        <v/>
      </c>
      <c r="U1032" s="502" t="str">
        <f t="shared" si="120"/>
        <v/>
      </c>
      <c r="V1032" s="502" t="str">
        <f t="shared" si="121"/>
        <v/>
      </c>
      <c r="W1032" s="502" t="str">
        <f t="shared" si="122"/>
        <v/>
      </c>
      <c r="X1032" s="502"/>
      <c r="Y1032" s="502" t="str">
        <f t="shared" si="123"/>
        <v/>
      </c>
    </row>
    <row r="1033" spans="7:25">
      <c r="G1033" s="346" t="str">
        <f t="shared" si="117"/>
        <v/>
      </c>
      <c r="H1033" s="347" t="str">
        <f t="shared" si="118"/>
        <v/>
      </c>
      <c r="T1033" s="502" t="str">
        <f t="shared" si="119"/>
        <v/>
      </c>
      <c r="U1033" s="502" t="str">
        <f t="shared" si="120"/>
        <v/>
      </c>
      <c r="V1033" s="502" t="str">
        <f t="shared" si="121"/>
        <v/>
      </c>
      <c r="W1033" s="502" t="str">
        <f t="shared" si="122"/>
        <v/>
      </c>
      <c r="X1033" s="502"/>
      <c r="Y1033" s="502" t="str">
        <f t="shared" si="123"/>
        <v/>
      </c>
    </row>
    <row r="1034" spans="7:25" ht="13.5" customHeight="1">
      <c r="G1034" s="346" t="str">
        <f t="shared" si="117"/>
        <v/>
      </c>
      <c r="H1034" s="347" t="str">
        <f t="shared" si="118"/>
        <v/>
      </c>
      <c r="T1034" s="502" t="str">
        <f t="shared" si="119"/>
        <v/>
      </c>
      <c r="U1034" s="502" t="str">
        <f t="shared" si="120"/>
        <v/>
      </c>
      <c r="V1034" s="502" t="str">
        <f t="shared" si="121"/>
        <v/>
      </c>
      <c r="W1034" s="502" t="str">
        <f t="shared" si="122"/>
        <v/>
      </c>
      <c r="X1034" s="502"/>
      <c r="Y1034" s="502" t="str">
        <f t="shared" si="123"/>
        <v/>
      </c>
    </row>
    <row r="1035" spans="7:25" ht="13.5" customHeight="1">
      <c r="G1035" s="346" t="str">
        <f t="shared" si="117"/>
        <v/>
      </c>
      <c r="H1035" s="347" t="str">
        <f t="shared" si="118"/>
        <v/>
      </c>
      <c r="T1035" s="502" t="str">
        <f t="shared" si="119"/>
        <v/>
      </c>
      <c r="U1035" s="502" t="str">
        <f t="shared" si="120"/>
        <v/>
      </c>
      <c r="V1035" s="502" t="str">
        <f t="shared" si="121"/>
        <v/>
      </c>
      <c r="W1035" s="502" t="str">
        <f t="shared" si="122"/>
        <v/>
      </c>
      <c r="X1035" s="502"/>
      <c r="Y1035" s="502" t="str">
        <f t="shared" si="123"/>
        <v/>
      </c>
    </row>
    <row r="1036" spans="7:25" ht="13.5" customHeight="1">
      <c r="G1036" s="346" t="str">
        <f t="shared" si="117"/>
        <v/>
      </c>
      <c r="H1036" s="347" t="str">
        <f t="shared" si="118"/>
        <v/>
      </c>
      <c r="T1036" s="502" t="str">
        <f t="shared" si="119"/>
        <v/>
      </c>
      <c r="U1036" s="502" t="str">
        <f t="shared" si="120"/>
        <v/>
      </c>
      <c r="V1036" s="502" t="str">
        <f t="shared" si="121"/>
        <v/>
      </c>
      <c r="W1036" s="502" t="str">
        <f t="shared" si="122"/>
        <v/>
      </c>
      <c r="X1036" s="502"/>
      <c r="Y1036" s="502" t="str">
        <f t="shared" si="123"/>
        <v/>
      </c>
    </row>
    <row r="1037" spans="7:25" ht="13.5" customHeight="1">
      <c r="G1037" s="346" t="str">
        <f t="shared" si="117"/>
        <v/>
      </c>
      <c r="H1037" s="347" t="str">
        <f t="shared" si="118"/>
        <v/>
      </c>
      <c r="T1037" s="502" t="str">
        <f t="shared" si="119"/>
        <v/>
      </c>
      <c r="U1037" s="502" t="str">
        <f t="shared" si="120"/>
        <v/>
      </c>
      <c r="V1037" s="502" t="str">
        <f t="shared" si="121"/>
        <v/>
      </c>
      <c r="W1037" s="502" t="str">
        <f t="shared" si="122"/>
        <v/>
      </c>
      <c r="X1037" s="502"/>
      <c r="Y1037" s="502" t="str">
        <f t="shared" si="123"/>
        <v/>
      </c>
    </row>
    <row r="1038" spans="7:25" ht="13.5" customHeight="1">
      <c r="G1038" s="346" t="str">
        <f t="shared" si="117"/>
        <v/>
      </c>
      <c r="H1038" s="347" t="str">
        <f t="shared" si="118"/>
        <v/>
      </c>
      <c r="T1038" s="502" t="str">
        <f t="shared" si="119"/>
        <v/>
      </c>
      <c r="U1038" s="502" t="str">
        <f t="shared" si="120"/>
        <v/>
      </c>
      <c r="V1038" s="502" t="str">
        <f t="shared" si="121"/>
        <v/>
      </c>
      <c r="W1038" s="502" t="str">
        <f t="shared" si="122"/>
        <v/>
      </c>
      <c r="X1038" s="502"/>
      <c r="Y1038" s="502" t="str">
        <f t="shared" si="123"/>
        <v/>
      </c>
    </row>
    <row r="1039" spans="7:25" ht="13.5" customHeight="1">
      <c r="G1039" s="346" t="str">
        <f t="shared" si="117"/>
        <v/>
      </c>
      <c r="H1039" s="347" t="str">
        <f t="shared" si="118"/>
        <v/>
      </c>
      <c r="T1039" s="502" t="str">
        <f t="shared" si="119"/>
        <v/>
      </c>
      <c r="U1039" s="502" t="str">
        <f t="shared" si="120"/>
        <v/>
      </c>
      <c r="V1039" s="502" t="str">
        <f t="shared" si="121"/>
        <v/>
      </c>
      <c r="W1039" s="502" t="str">
        <f t="shared" si="122"/>
        <v/>
      </c>
      <c r="X1039" s="502"/>
      <c r="Y1039" s="502" t="str">
        <f t="shared" si="123"/>
        <v/>
      </c>
    </row>
    <row r="1040" spans="7:25" ht="13.5" customHeight="1">
      <c r="G1040" s="346" t="str">
        <f t="shared" si="117"/>
        <v/>
      </c>
      <c r="H1040" s="347" t="str">
        <f t="shared" si="118"/>
        <v/>
      </c>
      <c r="T1040" s="502" t="str">
        <f t="shared" si="119"/>
        <v/>
      </c>
      <c r="U1040" s="502" t="str">
        <f t="shared" si="120"/>
        <v/>
      </c>
      <c r="V1040" s="502" t="str">
        <f t="shared" si="121"/>
        <v/>
      </c>
      <c r="W1040" s="502" t="str">
        <f t="shared" si="122"/>
        <v/>
      </c>
      <c r="X1040" s="502"/>
      <c r="Y1040" s="502" t="str">
        <f t="shared" si="123"/>
        <v/>
      </c>
    </row>
    <row r="1041" spans="7:25" ht="13.5" customHeight="1">
      <c r="G1041" s="346" t="str">
        <f t="shared" si="117"/>
        <v/>
      </c>
      <c r="H1041" s="347" t="str">
        <f t="shared" si="118"/>
        <v/>
      </c>
      <c r="T1041" s="502" t="str">
        <f t="shared" si="119"/>
        <v/>
      </c>
      <c r="U1041" s="502" t="str">
        <f t="shared" si="120"/>
        <v/>
      </c>
      <c r="V1041" s="502" t="str">
        <f t="shared" si="121"/>
        <v/>
      </c>
      <c r="W1041" s="502" t="str">
        <f t="shared" si="122"/>
        <v/>
      </c>
      <c r="X1041" s="502"/>
      <c r="Y1041" s="502" t="str">
        <f t="shared" si="123"/>
        <v/>
      </c>
    </row>
    <row r="1042" spans="7:25" ht="13.5" customHeight="1">
      <c r="G1042" s="346" t="str">
        <f t="shared" si="117"/>
        <v/>
      </c>
      <c r="H1042" s="347" t="str">
        <f t="shared" si="118"/>
        <v/>
      </c>
      <c r="T1042" s="502" t="str">
        <f t="shared" si="119"/>
        <v/>
      </c>
      <c r="U1042" s="502" t="str">
        <f t="shared" si="120"/>
        <v/>
      </c>
      <c r="V1042" s="502" t="str">
        <f t="shared" si="121"/>
        <v/>
      </c>
      <c r="W1042" s="502" t="str">
        <f t="shared" si="122"/>
        <v/>
      </c>
      <c r="X1042" s="502"/>
      <c r="Y1042" s="502" t="str">
        <f t="shared" si="123"/>
        <v/>
      </c>
    </row>
    <row r="1043" spans="7:25" ht="13.5" customHeight="1">
      <c r="G1043" s="346" t="str">
        <f t="shared" si="117"/>
        <v/>
      </c>
      <c r="H1043" s="347" t="str">
        <f t="shared" si="118"/>
        <v/>
      </c>
      <c r="T1043" s="502" t="str">
        <f t="shared" si="119"/>
        <v/>
      </c>
      <c r="U1043" s="502" t="str">
        <f t="shared" si="120"/>
        <v/>
      </c>
      <c r="V1043" s="502" t="str">
        <f t="shared" si="121"/>
        <v/>
      </c>
      <c r="W1043" s="502" t="str">
        <f t="shared" si="122"/>
        <v/>
      </c>
      <c r="X1043" s="502"/>
      <c r="Y1043" s="502" t="str">
        <f t="shared" si="123"/>
        <v/>
      </c>
    </row>
    <row r="1044" spans="7:25" ht="13.5" customHeight="1">
      <c r="G1044" s="346" t="str">
        <f t="shared" si="117"/>
        <v/>
      </c>
      <c r="H1044" s="347" t="str">
        <f t="shared" si="118"/>
        <v/>
      </c>
      <c r="T1044" s="502" t="str">
        <f t="shared" si="119"/>
        <v/>
      </c>
      <c r="U1044" s="502" t="str">
        <f t="shared" si="120"/>
        <v/>
      </c>
      <c r="V1044" s="502" t="str">
        <f t="shared" si="121"/>
        <v/>
      </c>
      <c r="W1044" s="502" t="str">
        <f t="shared" si="122"/>
        <v/>
      </c>
      <c r="X1044" s="502"/>
      <c r="Y1044" s="502" t="str">
        <f t="shared" si="123"/>
        <v/>
      </c>
    </row>
    <row r="1045" spans="7:25">
      <c r="G1045" s="346" t="str">
        <f t="shared" si="117"/>
        <v/>
      </c>
      <c r="H1045" s="347" t="str">
        <f t="shared" si="118"/>
        <v/>
      </c>
      <c r="T1045" s="502" t="str">
        <f t="shared" si="119"/>
        <v/>
      </c>
      <c r="U1045" s="502" t="str">
        <f t="shared" si="120"/>
        <v/>
      </c>
      <c r="V1045" s="502" t="str">
        <f t="shared" si="121"/>
        <v/>
      </c>
      <c r="W1045" s="502" t="str">
        <f t="shared" si="122"/>
        <v/>
      </c>
      <c r="X1045" s="502"/>
      <c r="Y1045" s="502" t="str">
        <f t="shared" si="123"/>
        <v/>
      </c>
    </row>
    <row r="1046" spans="7:25" ht="13.5" customHeight="1">
      <c r="G1046" s="346" t="str">
        <f t="shared" si="117"/>
        <v/>
      </c>
      <c r="H1046" s="347" t="str">
        <f t="shared" si="118"/>
        <v/>
      </c>
      <c r="T1046" s="502" t="str">
        <f t="shared" si="119"/>
        <v/>
      </c>
      <c r="U1046" s="502" t="str">
        <f t="shared" si="120"/>
        <v/>
      </c>
      <c r="V1046" s="502" t="str">
        <f t="shared" si="121"/>
        <v/>
      </c>
      <c r="W1046" s="502" t="str">
        <f t="shared" si="122"/>
        <v/>
      </c>
      <c r="X1046" s="502"/>
      <c r="Y1046" s="502" t="str">
        <f t="shared" si="123"/>
        <v/>
      </c>
    </row>
    <row r="1047" spans="7:25">
      <c r="G1047" s="346" t="str">
        <f t="shared" si="117"/>
        <v/>
      </c>
      <c r="H1047" s="347" t="str">
        <f t="shared" si="118"/>
        <v/>
      </c>
      <c r="T1047" s="502" t="str">
        <f t="shared" si="119"/>
        <v/>
      </c>
      <c r="U1047" s="502" t="str">
        <f t="shared" si="120"/>
        <v/>
      </c>
      <c r="V1047" s="502" t="str">
        <f t="shared" si="121"/>
        <v/>
      </c>
      <c r="W1047" s="502" t="str">
        <f t="shared" si="122"/>
        <v/>
      </c>
      <c r="X1047" s="502"/>
      <c r="Y1047" s="502" t="str">
        <f t="shared" si="123"/>
        <v/>
      </c>
    </row>
    <row r="1048" spans="7:25" ht="13.5" customHeight="1">
      <c r="G1048" s="346" t="str">
        <f t="shared" si="117"/>
        <v/>
      </c>
      <c r="H1048" s="347" t="str">
        <f t="shared" si="118"/>
        <v/>
      </c>
      <c r="T1048" s="502" t="str">
        <f t="shared" si="119"/>
        <v/>
      </c>
      <c r="U1048" s="502" t="str">
        <f t="shared" si="120"/>
        <v/>
      </c>
      <c r="V1048" s="502" t="str">
        <f t="shared" si="121"/>
        <v/>
      </c>
      <c r="W1048" s="502" t="str">
        <f t="shared" si="122"/>
        <v/>
      </c>
      <c r="X1048" s="502"/>
      <c r="Y1048" s="502" t="str">
        <f t="shared" si="123"/>
        <v/>
      </c>
    </row>
    <row r="1049" spans="7:25">
      <c r="G1049" s="346" t="str">
        <f t="shared" si="117"/>
        <v/>
      </c>
      <c r="H1049" s="347" t="str">
        <f t="shared" si="118"/>
        <v/>
      </c>
      <c r="T1049" s="502" t="str">
        <f t="shared" si="119"/>
        <v/>
      </c>
      <c r="U1049" s="502" t="str">
        <f t="shared" si="120"/>
        <v/>
      </c>
      <c r="V1049" s="502" t="str">
        <f t="shared" si="121"/>
        <v/>
      </c>
      <c r="W1049" s="502" t="str">
        <f t="shared" si="122"/>
        <v/>
      </c>
      <c r="X1049" s="502"/>
      <c r="Y1049" s="502" t="str">
        <f t="shared" si="123"/>
        <v/>
      </c>
    </row>
    <row r="1050" spans="7:25" ht="13.5" customHeight="1">
      <c r="G1050" s="346" t="str">
        <f t="shared" si="117"/>
        <v/>
      </c>
      <c r="H1050" s="347" t="str">
        <f t="shared" si="118"/>
        <v/>
      </c>
      <c r="T1050" s="502" t="str">
        <f t="shared" si="119"/>
        <v/>
      </c>
      <c r="U1050" s="502" t="str">
        <f t="shared" si="120"/>
        <v/>
      </c>
      <c r="V1050" s="502" t="str">
        <f t="shared" si="121"/>
        <v/>
      </c>
      <c r="W1050" s="502" t="str">
        <f t="shared" si="122"/>
        <v/>
      </c>
      <c r="X1050" s="502"/>
      <c r="Y1050" s="502" t="str">
        <f t="shared" si="123"/>
        <v/>
      </c>
    </row>
    <row r="1051" spans="7:25">
      <c r="G1051" s="346" t="str">
        <f t="shared" si="117"/>
        <v/>
      </c>
      <c r="H1051" s="347" t="str">
        <f t="shared" si="118"/>
        <v/>
      </c>
      <c r="T1051" s="502" t="str">
        <f t="shared" si="119"/>
        <v/>
      </c>
      <c r="U1051" s="502" t="str">
        <f t="shared" si="120"/>
        <v/>
      </c>
      <c r="V1051" s="502" t="str">
        <f t="shared" si="121"/>
        <v/>
      </c>
      <c r="W1051" s="502" t="str">
        <f t="shared" si="122"/>
        <v/>
      </c>
      <c r="X1051" s="502"/>
      <c r="Y1051" s="502" t="str">
        <f t="shared" si="123"/>
        <v/>
      </c>
    </row>
    <row r="1052" spans="7:25" ht="13.5" customHeight="1">
      <c r="G1052" s="346" t="str">
        <f t="shared" si="117"/>
        <v/>
      </c>
      <c r="H1052" s="347" t="str">
        <f t="shared" si="118"/>
        <v/>
      </c>
      <c r="T1052" s="502" t="str">
        <f t="shared" si="119"/>
        <v/>
      </c>
      <c r="U1052" s="502" t="str">
        <f t="shared" si="120"/>
        <v/>
      </c>
      <c r="V1052" s="502" t="str">
        <f t="shared" si="121"/>
        <v/>
      </c>
      <c r="W1052" s="502" t="str">
        <f t="shared" si="122"/>
        <v/>
      </c>
      <c r="X1052" s="502"/>
      <c r="Y1052" s="502" t="str">
        <f t="shared" si="123"/>
        <v/>
      </c>
    </row>
    <row r="1053" spans="7:25">
      <c r="G1053" s="346" t="str">
        <f t="shared" si="117"/>
        <v/>
      </c>
      <c r="H1053" s="347" t="str">
        <f t="shared" si="118"/>
        <v/>
      </c>
      <c r="T1053" s="502" t="str">
        <f t="shared" si="119"/>
        <v/>
      </c>
      <c r="U1053" s="502" t="str">
        <f t="shared" si="120"/>
        <v/>
      </c>
      <c r="V1053" s="502" t="str">
        <f t="shared" si="121"/>
        <v/>
      </c>
      <c r="W1053" s="502" t="str">
        <f t="shared" si="122"/>
        <v/>
      </c>
      <c r="X1053" s="502"/>
      <c r="Y1053" s="502" t="str">
        <f t="shared" si="123"/>
        <v/>
      </c>
    </row>
    <row r="1054" spans="7:25" ht="13.5" customHeight="1">
      <c r="G1054" s="346" t="str">
        <f t="shared" si="117"/>
        <v/>
      </c>
      <c r="H1054" s="347" t="str">
        <f t="shared" si="118"/>
        <v/>
      </c>
      <c r="T1054" s="502" t="str">
        <f t="shared" si="119"/>
        <v/>
      </c>
      <c r="U1054" s="502" t="str">
        <f t="shared" si="120"/>
        <v/>
      </c>
      <c r="V1054" s="502" t="str">
        <f t="shared" si="121"/>
        <v/>
      </c>
      <c r="W1054" s="502" t="str">
        <f t="shared" si="122"/>
        <v/>
      </c>
      <c r="X1054" s="502"/>
      <c r="Y1054" s="502" t="str">
        <f t="shared" si="123"/>
        <v/>
      </c>
    </row>
    <row r="1055" spans="7:25">
      <c r="G1055" s="346" t="str">
        <f t="shared" si="117"/>
        <v/>
      </c>
      <c r="H1055" s="347" t="str">
        <f t="shared" si="118"/>
        <v/>
      </c>
      <c r="T1055" s="502" t="str">
        <f t="shared" si="119"/>
        <v/>
      </c>
      <c r="U1055" s="502" t="str">
        <f t="shared" si="120"/>
        <v/>
      </c>
      <c r="V1055" s="502" t="str">
        <f t="shared" si="121"/>
        <v/>
      </c>
      <c r="W1055" s="502" t="str">
        <f t="shared" si="122"/>
        <v/>
      </c>
      <c r="X1055" s="502"/>
      <c r="Y1055" s="502" t="str">
        <f t="shared" si="123"/>
        <v/>
      </c>
    </row>
    <row r="1056" spans="7:25" ht="13.5" customHeight="1">
      <c r="G1056" s="346" t="str">
        <f t="shared" si="117"/>
        <v/>
      </c>
      <c r="H1056" s="347" t="str">
        <f t="shared" si="118"/>
        <v/>
      </c>
      <c r="T1056" s="502" t="str">
        <f t="shared" si="119"/>
        <v/>
      </c>
      <c r="U1056" s="502" t="str">
        <f t="shared" si="120"/>
        <v/>
      </c>
      <c r="V1056" s="502" t="str">
        <f t="shared" si="121"/>
        <v/>
      </c>
      <c r="W1056" s="502" t="str">
        <f t="shared" si="122"/>
        <v/>
      </c>
      <c r="X1056" s="502"/>
      <c r="Y1056" s="502" t="str">
        <f t="shared" si="123"/>
        <v/>
      </c>
    </row>
    <row r="1057" spans="7:25">
      <c r="G1057" s="346" t="str">
        <f t="shared" si="117"/>
        <v/>
      </c>
      <c r="H1057" s="347" t="str">
        <f t="shared" si="118"/>
        <v/>
      </c>
      <c r="T1057" s="502" t="str">
        <f t="shared" si="119"/>
        <v/>
      </c>
      <c r="U1057" s="502" t="str">
        <f t="shared" si="120"/>
        <v/>
      </c>
      <c r="V1057" s="502" t="str">
        <f t="shared" si="121"/>
        <v/>
      </c>
      <c r="W1057" s="502" t="str">
        <f t="shared" si="122"/>
        <v/>
      </c>
      <c r="X1057" s="502"/>
      <c r="Y1057" s="502" t="str">
        <f t="shared" si="123"/>
        <v/>
      </c>
    </row>
    <row r="1058" spans="7:25" ht="13.5" customHeight="1">
      <c r="G1058" s="346" t="str">
        <f t="shared" si="117"/>
        <v/>
      </c>
      <c r="H1058" s="347" t="str">
        <f t="shared" si="118"/>
        <v/>
      </c>
      <c r="T1058" s="502" t="str">
        <f t="shared" si="119"/>
        <v/>
      </c>
      <c r="U1058" s="502" t="str">
        <f t="shared" si="120"/>
        <v/>
      </c>
      <c r="V1058" s="502" t="str">
        <f t="shared" si="121"/>
        <v/>
      </c>
      <c r="W1058" s="502" t="str">
        <f t="shared" si="122"/>
        <v/>
      </c>
      <c r="X1058" s="502"/>
      <c r="Y1058" s="502" t="str">
        <f t="shared" si="123"/>
        <v/>
      </c>
    </row>
    <row r="1059" spans="7:25">
      <c r="G1059" s="346" t="str">
        <f t="shared" si="117"/>
        <v/>
      </c>
      <c r="H1059" s="347" t="str">
        <f t="shared" si="118"/>
        <v/>
      </c>
      <c r="T1059" s="502" t="str">
        <f t="shared" si="119"/>
        <v/>
      </c>
      <c r="U1059" s="502" t="str">
        <f t="shared" si="120"/>
        <v/>
      </c>
      <c r="V1059" s="502" t="str">
        <f t="shared" si="121"/>
        <v/>
      </c>
      <c r="W1059" s="502" t="str">
        <f t="shared" si="122"/>
        <v/>
      </c>
      <c r="X1059" s="502"/>
      <c r="Y1059" s="502" t="str">
        <f t="shared" si="123"/>
        <v/>
      </c>
    </row>
    <row r="1060" spans="7:25" ht="13.5" customHeight="1">
      <c r="G1060" s="346" t="str">
        <f t="shared" si="117"/>
        <v/>
      </c>
      <c r="H1060" s="347" t="str">
        <f t="shared" si="118"/>
        <v/>
      </c>
      <c r="T1060" s="502" t="str">
        <f t="shared" si="119"/>
        <v/>
      </c>
      <c r="U1060" s="502" t="str">
        <f t="shared" si="120"/>
        <v/>
      </c>
      <c r="V1060" s="502" t="str">
        <f t="shared" si="121"/>
        <v/>
      </c>
      <c r="W1060" s="502" t="str">
        <f t="shared" si="122"/>
        <v/>
      </c>
      <c r="X1060" s="502"/>
      <c r="Y1060" s="502" t="str">
        <f t="shared" si="123"/>
        <v/>
      </c>
    </row>
    <row r="1061" spans="7:25">
      <c r="G1061" s="346" t="str">
        <f t="shared" si="117"/>
        <v/>
      </c>
      <c r="H1061" s="347" t="str">
        <f t="shared" si="118"/>
        <v/>
      </c>
      <c r="T1061" s="502" t="str">
        <f t="shared" si="119"/>
        <v/>
      </c>
      <c r="U1061" s="502" t="str">
        <f t="shared" si="120"/>
        <v/>
      </c>
      <c r="V1061" s="502" t="str">
        <f t="shared" si="121"/>
        <v/>
      </c>
      <c r="W1061" s="502" t="str">
        <f t="shared" si="122"/>
        <v/>
      </c>
      <c r="X1061" s="502"/>
      <c r="Y1061" s="502" t="str">
        <f t="shared" si="123"/>
        <v/>
      </c>
    </row>
    <row r="1062" spans="7:25" ht="13.5" customHeight="1">
      <c r="G1062" s="346" t="str">
        <f t="shared" si="117"/>
        <v/>
      </c>
      <c r="H1062" s="347" t="str">
        <f t="shared" si="118"/>
        <v/>
      </c>
      <c r="T1062" s="502" t="str">
        <f t="shared" si="119"/>
        <v/>
      </c>
      <c r="U1062" s="502" t="str">
        <f t="shared" si="120"/>
        <v/>
      </c>
      <c r="V1062" s="502" t="str">
        <f t="shared" si="121"/>
        <v/>
      </c>
      <c r="W1062" s="502" t="str">
        <f t="shared" si="122"/>
        <v/>
      </c>
      <c r="X1062" s="502"/>
      <c r="Y1062" s="502" t="str">
        <f t="shared" si="123"/>
        <v/>
      </c>
    </row>
    <row r="1063" spans="7:25">
      <c r="G1063" s="346" t="str">
        <f t="shared" si="117"/>
        <v/>
      </c>
      <c r="H1063" s="347" t="str">
        <f t="shared" si="118"/>
        <v/>
      </c>
      <c r="T1063" s="502" t="str">
        <f t="shared" si="119"/>
        <v/>
      </c>
      <c r="U1063" s="502" t="str">
        <f t="shared" si="120"/>
        <v/>
      </c>
      <c r="V1063" s="502" t="str">
        <f t="shared" si="121"/>
        <v/>
      </c>
      <c r="W1063" s="502" t="str">
        <f t="shared" si="122"/>
        <v/>
      </c>
      <c r="X1063" s="502"/>
      <c r="Y1063" s="502" t="str">
        <f t="shared" si="123"/>
        <v/>
      </c>
    </row>
    <row r="1064" spans="7:25" ht="13.5" customHeight="1">
      <c r="G1064" s="346" t="str">
        <f t="shared" si="117"/>
        <v/>
      </c>
      <c r="H1064" s="347" t="str">
        <f t="shared" si="118"/>
        <v/>
      </c>
      <c r="T1064" s="502" t="str">
        <f t="shared" si="119"/>
        <v/>
      </c>
      <c r="U1064" s="502" t="str">
        <f t="shared" si="120"/>
        <v/>
      </c>
      <c r="V1064" s="502" t="str">
        <f t="shared" si="121"/>
        <v/>
      </c>
      <c r="W1064" s="502" t="str">
        <f t="shared" si="122"/>
        <v/>
      </c>
      <c r="X1064" s="502"/>
      <c r="Y1064" s="502" t="str">
        <f t="shared" si="123"/>
        <v/>
      </c>
    </row>
    <row r="1065" spans="7:25">
      <c r="G1065" s="346" t="str">
        <f t="shared" si="117"/>
        <v/>
      </c>
      <c r="H1065" s="347" t="str">
        <f t="shared" si="118"/>
        <v/>
      </c>
      <c r="T1065" s="502" t="str">
        <f t="shared" si="119"/>
        <v/>
      </c>
      <c r="U1065" s="502" t="str">
        <f t="shared" si="120"/>
        <v/>
      </c>
      <c r="V1065" s="502" t="str">
        <f t="shared" si="121"/>
        <v/>
      </c>
      <c r="W1065" s="502" t="str">
        <f t="shared" si="122"/>
        <v/>
      </c>
      <c r="X1065" s="502"/>
      <c r="Y1065" s="502" t="str">
        <f t="shared" si="123"/>
        <v/>
      </c>
    </row>
    <row r="1066" spans="7:25" ht="13.5" customHeight="1">
      <c r="G1066" s="346" t="str">
        <f t="shared" si="117"/>
        <v/>
      </c>
      <c r="H1066" s="347" t="str">
        <f t="shared" si="118"/>
        <v/>
      </c>
      <c r="T1066" s="502" t="str">
        <f t="shared" si="119"/>
        <v/>
      </c>
      <c r="U1066" s="502" t="str">
        <f t="shared" si="120"/>
        <v/>
      </c>
      <c r="V1066" s="502" t="str">
        <f t="shared" si="121"/>
        <v/>
      </c>
      <c r="W1066" s="502" t="str">
        <f t="shared" si="122"/>
        <v/>
      </c>
      <c r="X1066" s="502"/>
      <c r="Y1066" s="502" t="str">
        <f t="shared" si="123"/>
        <v/>
      </c>
    </row>
    <row r="1067" spans="7:25" ht="13.5" customHeight="1">
      <c r="G1067" s="346" t="str">
        <f t="shared" si="117"/>
        <v/>
      </c>
      <c r="H1067" s="347" t="str">
        <f t="shared" si="118"/>
        <v/>
      </c>
      <c r="T1067" s="502" t="str">
        <f t="shared" si="119"/>
        <v/>
      </c>
      <c r="U1067" s="502" t="str">
        <f t="shared" si="120"/>
        <v/>
      </c>
      <c r="V1067" s="502" t="str">
        <f t="shared" si="121"/>
        <v/>
      </c>
      <c r="W1067" s="502" t="str">
        <f t="shared" si="122"/>
        <v/>
      </c>
      <c r="X1067" s="502"/>
      <c r="Y1067" s="502" t="str">
        <f t="shared" si="123"/>
        <v/>
      </c>
    </row>
    <row r="1068" spans="7:25" ht="13.5" customHeight="1">
      <c r="G1068" s="346" t="str">
        <f t="shared" si="117"/>
        <v/>
      </c>
      <c r="H1068" s="347" t="str">
        <f t="shared" si="118"/>
        <v/>
      </c>
      <c r="T1068" s="502" t="str">
        <f t="shared" si="119"/>
        <v/>
      </c>
      <c r="U1068" s="502" t="str">
        <f t="shared" si="120"/>
        <v/>
      </c>
      <c r="V1068" s="502" t="str">
        <f t="shared" si="121"/>
        <v/>
      </c>
      <c r="W1068" s="502" t="str">
        <f t="shared" si="122"/>
        <v/>
      </c>
      <c r="X1068" s="502"/>
      <c r="Y1068" s="502" t="str">
        <f t="shared" si="123"/>
        <v/>
      </c>
    </row>
    <row r="1069" spans="7:25" ht="13.5" customHeight="1">
      <c r="G1069" s="346" t="str">
        <f t="shared" si="117"/>
        <v/>
      </c>
      <c r="H1069" s="347" t="str">
        <f t="shared" si="118"/>
        <v/>
      </c>
      <c r="T1069" s="502" t="str">
        <f t="shared" si="119"/>
        <v/>
      </c>
      <c r="U1069" s="502" t="str">
        <f t="shared" si="120"/>
        <v/>
      </c>
      <c r="V1069" s="502" t="str">
        <f t="shared" si="121"/>
        <v/>
      </c>
      <c r="W1069" s="502" t="str">
        <f t="shared" si="122"/>
        <v/>
      </c>
      <c r="X1069" s="502"/>
      <c r="Y1069" s="502" t="str">
        <f t="shared" si="123"/>
        <v/>
      </c>
    </row>
    <row r="1070" spans="7:25" ht="13.5" customHeight="1">
      <c r="G1070" s="346" t="str">
        <f t="shared" si="117"/>
        <v/>
      </c>
      <c r="H1070" s="347" t="str">
        <f t="shared" si="118"/>
        <v/>
      </c>
      <c r="T1070" s="502" t="str">
        <f t="shared" si="119"/>
        <v/>
      </c>
      <c r="U1070" s="502" t="str">
        <f t="shared" si="120"/>
        <v/>
      </c>
      <c r="V1070" s="502" t="str">
        <f t="shared" si="121"/>
        <v/>
      </c>
      <c r="W1070" s="502" t="str">
        <f t="shared" si="122"/>
        <v/>
      </c>
      <c r="X1070" s="502"/>
      <c r="Y1070" s="502" t="str">
        <f t="shared" si="123"/>
        <v/>
      </c>
    </row>
    <row r="1071" spans="7:25" ht="13.5" customHeight="1">
      <c r="G1071" s="346" t="str">
        <f t="shared" si="117"/>
        <v/>
      </c>
      <c r="H1071" s="347" t="str">
        <f t="shared" si="118"/>
        <v/>
      </c>
      <c r="T1071" s="502" t="str">
        <f t="shared" si="119"/>
        <v/>
      </c>
      <c r="U1071" s="502" t="str">
        <f t="shared" si="120"/>
        <v/>
      </c>
      <c r="V1071" s="502" t="str">
        <f t="shared" si="121"/>
        <v/>
      </c>
      <c r="W1071" s="502" t="str">
        <f t="shared" si="122"/>
        <v/>
      </c>
      <c r="X1071" s="502"/>
      <c r="Y1071" s="502" t="str">
        <f t="shared" si="123"/>
        <v/>
      </c>
    </row>
    <row r="1072" spans="7:25" ht="13.5" customHeight="1">
      <c r="G1072" s="346" t="str">
        <f t="shared" si="117"/>
        <v/>
      </c>
      <c r="H1072" s="347" t="str">
        <f t="shared" si="118"/>
        <v/>
      </c>
      <c r="T1072" s="502" t="str">
        <f t="shared" si="119"/>
        <v/>
      </c>
      <c r="U1072" s="502" t="str">
        <f t="shared" si="120"/>
        <v/>
      </c>
      <c r="V1072" s="502" t="str">
        <f t="shared" si="121"/>
        <v/>
      </c>
      <c r="W1072" s="502" t="str">
        <f t="shared" si="122"/>
        <v/>
      </c>
      <c r="X1072" s="502"/>
      <c r="Y1072" s="502" t="str">
        <f t="shared" si="123"/>
        <v/>
      </c>
    </row>
    <row r="1073" spans="7:25">
      <c r="G1073" s="346" t="str">
        <f t="shared" si="117"/>
        <v/>
      </c>
      <c r="H1073" s="347" t="str">
        <f t="shared" si="118"/>
        <v/>
      </c>
      <c r="T1073" s="502" t="str">
        <f t="shared" si="119"/>
        <v/>
      </c>
      <c r="U1073" s="502" t="str">
        <f t="shared" si="120"/>
        <v/>
      </c>
      <c r="V1073" s="502" t="str">
        <f t="shared" si="121"/>
        <v/>
      </c>
      <c r="W1073" s="502" t="str">
        <f t="shared" si="122"/>
        <v/>
      </c>
      <c r="X1073" s="502"/>
      <c r="Y1073" s="502" t="str">
        <f t="shared" si="123"/>
        <v/>
      </c>
    </row>
    <row r="1074" spans="7:25" ht="13.5" customHeight="1">
      <c r="G1074" s="346" t="str">
        <f t="shared" si="117"/>
        <v/>
      </c>
      <c r="H1074" s="347" t="str">
        <f t="shared" si="118"/>
        <v/>
      </c>
      <c r="T1074" s="502" t="str">
        <f t="shared" si="119"/>
        <v/>
      </c>
      <c r="U1074" s="502" t="str">
        <f t="shared" si="120"/>
        <v/>
      </c>
      <c r="V1074" s="502" t="str">
        <f t="shared" si="121"/>
        <v/>
      </c>
      <c r="W1074" s="502" t="str">
        <f t="shared" si="122"/>
        <v/>
      </c>
      <c r="X1074" s="502"/>
      <c r="Y1074" s="502" t="str">
        <f t="shared" si="123"/>
        <v/>
      </c>
    </row>
    <row r="1075" spans="7:25" ht="13.5" customHeight="1">
      <c r="G1075" s="346" t="str">
        <f t="shared" si="117"/>
        <v/>
      </c>
      <c r="H1075" s="347" t="str">
        <f t="shared" si="118"/>
        <v/>
      </c>
      <c r="T1075" s="502" t="str">
        <f t="shared" si="119"/>
        <v/>
      </c>
      <c r="U1075" s="502" t="str">
        <f t="shared" si="120"/>
        <v/>
      </c>
      <c r="V1075" s="502" t="str">
        <f t="shared" si="121"/>
        <v/>
      </c>
      <c r="W1075" s="502" t="str">
        <f t="shared" si="122"/>
        <v/>
      </c>
      <c r="X1075" s="502"/>
      <c r="Y1075" s="502" t="str">
        <f t="shared" si="123"/>
        <v/>
      </c>
    </row>
    <row r="1076" spans="7:25" ht="13.5" customHeight="1">
      <c r="G1076" s="346" t="str">
        <f t="shared" si="117"/>
        <v/>
      </c>
      <c r="H1076" s="347" t="str">
        <f t="shared" si="118"/>
        <v/>
      </c>
      <c r="T1076" s="502" t="str">
        <f t="shared" si="119"/>
        <v/>
      </c>
      <c r="U1076" s="502" t="str">
        <f t="shared" si="120"/>
        <v/>
      </c>
      <c r="V1076" s="502" t="str">
        <f t="shared" si="121"/>
        <v/>
      </c>
      <c r="W1076" s="502" t="str">
        <f t="shared" si="122"/>
        <v/>
      </c>
      <c r="X1076" s="502"/>
      <c r="Y1076" s="502" t="str">
        <f t="shared" si="123"/>
        <v/>
      </c>
    </row>
    <row r="1077" spans="7:25" ht="13.5" customHeight="1">
      <c r="G1077" s="346" t="str">
        <f t="shared" si="117"/>
        <v/>
      </c>
      <c r="H1077" s="347" t="str">
        <f t="shared" si="118"/>
        <v/>
      </c>
      <c r="T1077" s="502" t="str">
        <f t="shared" si="119"/>
        <v/>
      </c>
      <c r="U1077" s="502" t="str">
        <f t="shared" si="120"/>
        <v/>
      </c>
      <c r="V1077" s="502" t="str">
        <f t="shared" si="121"/>
        <v/>
      </c>
      <c r="W1077" s="502" t="str">
        <f t="shared" si="122"/>
        <v/>
      </c>
      <c r="X1077" s="502"/>
      <c r="Y1077" s="502" t="str">
        <f t="shared" si="123"/>
        <v/>
      </c>
    </row>
    <row r="1078" spans="7:25">
      <c r="G1078" s="346" t="str">
        <f t="shared" si="117"/>
        <v/>
      </c>
      <c r="H1078" s="347" t="str">
        <f t="shared" si="118"/>
        <v/>
      </c>
      <c r="T1078" s="502" t="str">
        <f t="shared" si="119"/>
        <v/>
      </c>
      <c r="U1078" s="502" t="str">
        <f t="shared" si="120"/>
        <v/>
      </c>
      <c r="V1078" s="502" t="str">
        <f t="shared" si="121"/>
        <v/>
      </c>
      <c r="W1078" s="502" t="str">
        <f t="shared" si="122"/>
        <v/>
      </c>
      <c r="X1078" s="502"/>
      <c r="Y1078" s="502" t="str">
        <f t="shared" si="123"/>
        <v/>
      </c>
    </row>
    <row r="1079" spans="7:25" ht="13.5" customHeight="1">
      <c r="G1079" s="346" t="str">
        <f t="shared" si="117"/>
        <v/>
      </c>
      <c r="H1079" s="347" t="str">
        <f t="shared" si="118"/>
        <v/>
      </c>
      <c r="T1079" s="502" t="str">
        <f t="shared" si="119"/>
        <v/>
      </c>
      <c r="U1079" s="502" t="str">
        <f t="shared" si="120"/>
        <v/>
      </c>
      <c r="V1079" s="502" t="str">
        <f t="shared" si="121"/>
        <v/>
      </c>
      <c r="W1079" s="502" t="str">
        <f t="shared" si="122"/>
        <v/>
      </c>
      <c r="X1079" s="502"/>
      <c r="Y1079" s="502" t="str">
        <f t="shared" si="123"/>
        <v/>
      </c>
    </row>
    <row r="1080" spans="7:25">
      <c r="G1080" s="346" t="str">
        <f t="shared" si="117"/>
        <v/>
      </c>
      <c r="H1080" s="347" t="str">
        <f t="shared" si="118"/>
        <v/>
      </c>
      <c r="T1080" s="502" t="str">
        <f t="shared" si="119"/>
        <v/>
      </c>
      <c r="U1080" s="502" t="str">
        <f t="shared" si="120"/>
        <v/>
      </c>
      <c r="V1080" s="502" t="str">
        <f t="shared" si="121"/>
        <v/>
      </c>
      <c r="W1080" s="502" t="str">
        <f t="shared" si="122"/>
        <v/>
      </c>
      <c r="X1080" s="502"/>
      <c r="Y1080" s="502" t="str">
        <f t="shared" si="123"/>
        <v/>
      </c>
    </row>
    <row r="1081" spans="7:25">
      <c r="G1081" s="346" t="str">
        <f t="shared" si="117"/>
        <v/>
      </c>
      <c r="H1081" s="347" t="str">
        <f t="shared" si="118"/>
        <v/>
      </c>
      <c r="T1081" s="502" t="str">
        <f t="shared" si="119"/>
        <v/>
      </c>
      <c r="U1081" s="502" t="str">
        <f t="shared" si="120"/>
        <v/>
      </c>
      <c r="V1081" s="502" t="str">
        <f t="shared" si="121"/>
        <v/>
      </c>
      <c r="W1081" s="502" t="str">
        <f t="shared" si="122"/>
        <v/>
      </c>
      <c r="X1081" s="502"/>
      <c r="Y1081" s="502" t="str">
        <f t="shared" si="123"/>
        <v/>
      </c>
    </row>
    <row r="1082" spans="7:25">
      <c r="G1082" s="346" t="str">
        <f t="shared" si="117"/>
        <v/>
      </c>
      <c r="H1082" s="347" t="str">
        <f t="shared" si="118"/>
        <v/>
      </c>
      <c r="T1082" s="502" t="str">
        <f t="shared" si="119"/>
        <v/>
      </c>
      <c r="U1082" s="502" t="str">
        <f t="shared" si="120"/>
        <v/>
      </c>
      <c r="V1082" s="502" t="str">
        <f t="shared" si="121"/>
        <v/>
      </c>
      <c r="W1082" s="502" t="str">
        <f t="shared" si="122"/>
        <v/>
      </c>
      <c r="X1082" s="502"/>
      <c r="Y1082" s="502" t="str">
        <f t="shared" si="123"/>
        <v/>
      </c>
    </row>
    <row r="1083" spans="7:25">
      <c r="G1083" s="346" t="str">
        <f t="shared" si="117"/>
        <v/>
      </c>
      <c r="H1083" s="347" t="str">
        <f t="shared" si="118"/>
        <v/>
      </c>
      <c r="T1083" s="502" t="str">
        <f t="shared" si="119"/>
        <v/>
      </c>
      <c r="U1083" s="502" t="str">
        <f t="shared" si="120"/>
        <v/>
      </c>
      <c r="V1083" s="502" t="str">
        <f t="shared" si="121"/>
        <v/>
      </c>
      <c r="W1083" s="502" t="str">
        <f t="shared" si="122"/>
        <v/>
      </c>
      <c r="X1083" s="502"/>
      <c r="Y1083" s="502" t="str">
        <f t="shared" si="123"/>
        <v/>
      </c>
    </row>
    <row r="1084" spans="7:25" ht="13.5" customHeight="1">
      <c r="G1084" s="346" t="str">
        <f t="shared" si="117"/>
        <v/>
      </c>
      <c r="H1084" s="347" t="str">
        <f t="shared" si="118"/>
        <v/>
      </c>
      <c r="T1084" s="502" t="str">
        <f t="shared" si="119"/>
        <v/>
      </c>
      <c r="U1084" s="502" t="str">
        <f t="shared" si="120"/>
        <v/>
      </c>
      <c r="V1084" s="502" t="str">
        <f t="shared" si="121"/>
        <v/>
      </c>
      <c r="W1084" s="502" t="str">
        <f t="shared" si="122"/>
        <v/>
      </c>
      <c r="X1084" s="502"/>
      <c r="Y1084" s="502" t="str">
        <f t="shared" si="123"/>
        <v/>
      </c>
    </row>
    <row r="1085" spans="7:25">
      <c r="G1085" s="346" t="str">
        <f t="shared" si="117"/>
        <v/>
      </c>
      <c r="H1085" s="347" t="str">
        <f t="shared" si="118"/>
        <v/>
      </c>
      <c r="T1085" s="502" t="str">
        <f t="shared" si="119"/>
        <v/>
      </c>
      <c r="U1085" s="502" t="str">
        <f t="shared" si="120"/>
        <v/>
      </c>
      <c r="V1085" s="502" t="str">
        <f t="shared" si="121"/>
        <v/>
      </c>
      <c r="W1085" s="502" t="str">
        <f t="shared" si="122"/>
        <v/>
      </c>
      <c r="X1085" s="502"/>
      <c r="Y1085" s="502" t="str">
        <f t="shared" si="123"/>
        <v/>
      </c>
    </row>
    <row r="1086" spans="7:25" ht="13.5" customHeight="1">
      <c r="G1086" s="346" t="str">
        <f t="shared" si="117"/>
        <v/>
      </c>
      <c r="H1086" s="347" t="str">
        <f t="shared" si="118"/>
        <v/>
      </c>
      <c r="T1086" s="502" t="str">
        <f t="shared" si="119"/>
        <v/>
      </c>
      <c r="U1086" s="502" t="str">
        <f t="shared" si="120"/>
        <v/>
      </c>
      <c r="V1086" s="502" t="str">
        <f t="shared" si="121"/>
        <v/>
      </c>
      <c r="W1086" s="502" t="str">
        <f t="shared" si="122"/>
        <v/>
      </c>
      <c r="X1086" s="502"/>
      <c r="Y1086" s="502" t="str">
        <f t="shared" si="123"/>
        <v/>
      </c>
    </row>
    <row r="1087" spans="7:25">
      <c r="G1087" s="346" t="str">
        <f t="shared" si="117"/>
        <v/>
      </c>
      <c r="H1087" s="347" t="str">
        <f t="shared" si="118"/>
        <v/>
      </c>
      <c r="T1087" s="502" t="str">
        <f t="shared" si="119"/>
        <v/>
      </c>
      <c r="U1087" s="502" t="str">
        <f t="shared" si="120"/>
        <v/>
      </c>
      <c r="V1087" s="502" t="str">
        <f t="shared" si="121"/>
        <v/>
      </c>
      <c r="W1087" s="502" t="str">
        <f t="shared" si="122"/>
        <v/>
      </c>
      <c r="X1087" s="502"/>
      <c r="Y1087" s="502" t="str">
        <f t="shared" si="123"/>
        <v/>
      </c>
    </row>
    <row r="1088" spans="7:25" ht="13.5" customHeight="1">
      <c r="G1088" s="346" t="str">
        <f t="shared" si="117"/>
        <v/>
      </c>
      <c r="H1088" s="347" t="str">
        <f t="shared" si="118"/>
        <v/>
      </c>
      <c r="T1088" s="502" t="str">
        <f t="shared" si="119"/>
        <v/>
      </c>
      <c r="U1088" s="502" t="str">
        <f t="shared" si="120"/>
        <v/>
      </c>
      <c r="V1088" s="502" t="str">
        <f t="shared" si="121"/>
        <v/>
      </c>
      <c r="W1088" s="502" t="str">
        <f t="shared" si="122"/>
        <v/>
      </c>
      <c r="X1088" s="502"/>
      <c r="Y1088" s="502" t="str">
        <f t="shared" si="123"/>
        <v/>
      </c>
    </row>
    <row r="1089" spans="7:25">
      <c r="G1089" s="346" t="str">
        <f t="shared" si="117"/>
        <v/>
      </c>
      <c r="H1089" s="347" t="str">
        <f t="shared" si="118"/>
        <v/>
      </c>
      <c r="T1089" s="502" t="str">
        <f t="shared" si="119"/>
        <v/>
      </c>
      <c r="U1089" s="502" t="str">
        <f t="shared" si="120"/>
        <v/>
      </c>
      <c r="V1089" s="502" t="str">
        <f t="shared" si="121"/>
        <v/>
      </c>
      <c r="W1089" s="502" t="str">
        <f t="shared" si="122"/>
        <v/>
      </c>
      <c r="X1089" s="502"/>
      <c r="Y1089" s="502" t="str">
        <f t="shared" si="123"/>
        <v/>
      </c>
    </row>
    <row r="1090" spans="7:25" ht="13.5" customHeight="1">
      <c r="G1090" s="346" t="str">
        <f t="shared" si="117"/>
        <v/>
      </c>
      <c r="H1090" s="347" t="str">
        <f t="shared" si="118"/>
        <v/>
      </c>
      <c r="T1090" s="502" t="str">
        <f t="shared" si="119"/>
        <v/>
      </c>
      <c r="U1090" s="502" t="str">
        <f t="shared" si="120"/>
        <v/>
      </c>
      <c r="V1090" s="502" t="str">
        <f t="shared" si="121"/>
        <v/>
      </c>
      <c r="W1090" s="502" t="str">
        <f t="shared" si="122"/>
        <v/>
      </c>
      <c r="X1090" s="502"/>
      <c r="Y1090" s="502" t="str">
        <f t="shared" si="123"/>
        <v/>
      </c>
    </row>
    <row r="1091" spans="7:25" ht="13.5" customHeight="1">
      <c r="G1091" s="346" t="str">
        <f t="shared" ref="G1091:G1154" si="124">IF(D1091="","",A1091&amp;" "&amp;"     =    "&amp;" "&amp;B1091&amp;"  Vs  "&amp;C1091)</f>
        <v/>
      </c>
      <c r="H1091" s="347" t="str">
        <f t="shared" ref="H1091:H1154" si="125">IF(G1091="","",D1091)</f>
        <v/>
      </c>
      <c r="T1091" s="502" t="str">
        <f t="shared" ref="T1091:T1154" si="126">IF(W1091="","",AA1091)</f>
        <v/>
      </c>
      <c r="U1091" s="502" t="str">
        <f t="shared" ref="U1091:U1154" si="127">IF(W1091="","",AC1091)</f>
        <v/>
      </c>
      <c r="V1091" s="502" t="str">
        <f t="shared" ref="V1091:V1154" si="128">IF(W1091="","",AK1091)</f>
        <v/>
      </c>
      <c r="W1091" s="502" t="str">
        <f t="shared" ref="W1091:W1154" si="129">IFERROR(IF(Y1091="","",MID(Y1091,SEARCH("1x2/",Y1091,1) + 4,LEN(Y1091))),"")</f>
        <v/>
      </c>
      <c r="X1091" s="502"/>
      <c r="Y1091" s="502" t="str">
        <f t="shared" ref="Y1091:Y1154" si="130">HLink(AL1091)</f>
        <v/>
      </c>
    </row>
    <row r="1092" spans="7:25">
      <c r="G1092" s="346" t="str">
        <f t="shared" si="124"/>
        <v/>
      </c>
      <c r="H1092" s="347" t="str">
        <f t="shared" si="125"/>
        <v/>
      </c>
      <c r="T1092" s="502" t="str">
        <f t="shared" si="126"/>
        <v/>
      </c>
      <c r="U1092" s="502" t="str">
        <f t="shared" si="127"/>
        <v/>
      </c>
      <c r="V1092" s="502" t="str">
        <f t="shared" si="128"/>
        <v/>
      </c>
      <c r="W1092" s="502" t="str">
        <f t="shared" si="129"/>
        <v/>
      </c>
      <c r="X1092" s="502"/>
      <c r="Y1092" s="502" t="str">
        <f t="shared" si="130"/>
        <v/>
      </c>
    </row>
    <row r="1093" spans="7:25" ht="13.5" customHeight="1">
      <c r="G1093" s="346" t="str">
        <f t="shared" si="124"/>
        <v/>
      </c>
      <c r="H1093" s="347" t="str">
        <f t="shared" si="125"/>
        <v/>
      </c>
      <c r="T1093" s="502" t="str">
        <f t="shared" si="126"/>
        <v/>
      </c>
      <c r="U1093" s="502" t="str">
        <f t="shared" si="127"/>
        <v/>
      </c>
      <c r="V1093" s="502" t="str">
        <f t="shared" si="128"/>
        <v/>
      </c>
      <c r="W1093" s="502" t="str">
        <f t="shared" si="129"/>
        <v/>
      </c>
      <c r="X1093" s="502"/>
      <c r="Y1093" s="502" t="str">
        <f t="shared" si="130"/>
        <v/>
      </c>
    </row>
    <row r="1094" spans="7:25">
      <c r="G1094" s="346" t="str">
        <f t="shared" si="124"/>
        <v/>
      </c>
      <c r="H1094" s="347" t="str">
        <f t="shared" si="125"/>
        <v/>
      </c>
      <c r="T1094" s="502" t="str">
        <f t="shared" si="126"/>
        <v/>
      </c>
      <c r="U1094" s="502" t="str">
        <f t="shared" si="127"/>
        <v/>
      </c>
      <c r="V1094" s="502" t="str">
        <f t="shared" si="128"/>
        <v/>
      </c>
      <c r="W1094" s="502" t="str">
        <f t="shared" si="129"/>
        <v/>
      </c>
      <c r="X1094" s="502"/>
      <c r="Y1094" s="502" t="str">
        <f t="shared" si="130"/>
        <v/>
      </c>
    </row>
    <row r="1095" spans="7:25" ht="13.5" customHeight="1">
      <c r="G1095" s="346" t="str">
        <f t="shared" si="124"/>
        <v/>
      </c>
      <c r="H1095" s="347" t="str">
        <f t="shared" si="125"/>
        <v/>
      </c>
      <c r="T1095" s="502" t="str">
        <f t="shared" si="126"/>
        <v/>
      </c>
      <c r="U1095" s="502" t="str">
        <f t="shared" si="127"/>
        <v/>
      </c>
      <c r="V1095" s="502" t="str">
        <f t="shared" si="128"/>
        <v/>
      </c>
      <c r="W1095" s="502" t="str">
        <f t="shared" si="129"/>
        <v/>
      </c>
      <c r="X1095" s="502"/>
      <c r="Y1095" s="502" t="str">
        <f t="shared" si="130"/>
        <v/>
      </c>
    </row>
    <row r="1096" spans="7:25" ht="13.5" customHeight="1">
      <c r="G1096" s="346" t="str">
        <f t="shared" si="124"/>
        <v/>
      </c>
      <c r="H1096" s="347" t="str">
        <f t="shared" si="125"/>
        <v/>
      </c>
      <c r="T1096" s="502" t="str">
        <f t="shared" si="126"/>
        <v/>
      </c>
      <c r="U1096" s="502" t="str">
        <f t="shared" si="127"/>
        <v/>
      </c>
      <c r="V1096" s="502" t="str">
        <f t="shared" si="128"/>
        <v/>
      </c>
      <c r="W1096" s="502" t="str">
        <f t="shared" si="129"/>
        <v/>
      </c>
      <c r="X1096" s="502"/>
      <c r="Y1096" s="502" t="str">
        <f t="shared" si="130"/>
        <v/>
      </c>
    </row>
    <row r="1097" spans="7:25" ht="13.5" customHeight="1">
      <c r="G1097" s="346" t="str">
        <f t="shared" si="124"/>
        <v/>
      </c>
      <c r="H1097" s="347" t="str">
        <f t="shared" si="125"/>
        <v/>
      </c>
      <c r="T1097" s="502" t="str">
        <f t="shared" si="126"/>
        <v/>
      </c>
      <c r="U1097" s="502" t="str">
        <f t="shared" si="127"/>
        <v/>
      </c>
      <c r="V1097" s="502" t="str">
        <f t="shared" si="128"/>
        <v/>
      </c>
      <c r="W1097" s="502" t="str">
        <f t="shared" si="129"/>
        <v/>
      </c>
      <c r="X1097" s="502"/>
      <c r="Y1097" s="502" t="str">
        <f t="shared" si="130"/>
        <v/>
      </c>
    </row>
    <row r="1098" spans="7:25" ht="13.5" customHeight="1">
      <c r="G1098" s="346" t="str">
        <f t="shared" si="124"/>
        <v/>
      </c>
      <c r="H1098" s="347" t="str">
        <f t="shared" si="125"/>
        <v/>
      </c>
      <c r="T1098" s="502" t="str">
        <f t="shared" si="126"/>
        <v/>
      </c>
      <c r="U1098" s="502" t="str">
        <f t="shared" si="127"/>
        <v/>
      </c>
      <c r="V1098" s="502" t="str">
        <f t="shared" si="128"/>
        <v/>
      </c>
      <c r="W1098" s="502" t="str">
        <f t="shared" si="129"/>
        <v/>
      </c>
      <c r="X1098" s="502"/>
      <c r="Y1098" s="502" t="str">
        <f t="shared" si="130"/>
        <v/>
      </c>
    </row>
    <row r="1099" spans="7:25" ht="13.5" customHeight="1">
      <c r="G1099" s="346" t="str">
        <f t="shared" si="124"/>
        <v/>
      </c>
      <c r="H1099" s="347" t="str">
        <f t="shared" si="125"/>
        <v/>
      </c>
      <c r="T1099" s="502" t="str">
        <f t="shared" si="126"/>
        <v/>
      </c>
      <c r="U1099" s="502" t="str">
        <f t="shared" si="127"/>
        <v/>
      </c>
      <c r="V1099" s="502" t="str">
        <f t="shared" si="128"/>
        <v/>
      </c>
      <c r="W1099" s="502" t="str">
        <f t="shared" si="129"/>
        <v/>
      </c>
      <c r="X1099" s="502"/>
      <c r="Y1099" s="502" t="str">
        <f t="shared" si="130"/>
        <v/>
      </c>
    </row>
    <row r="1100" spans="7:25" ht="13.5" customHeight="1">
      <c r="G1100" s="346" t="str">
        <f t="shared" si="124"/>
        <v/>
      </c>
      <c r="H1100" s="347" t="str">
        <f t="shared" si="125"/>
        <v/>
      </c>
      <c r="T1100" s="502" t="str">
        <f t="shared" si="126"/>
        <v/>
      </c>
      <c r="U1100" s="502" t="str">
        <f t="shared" si="127"/>
        <v/>
      </c>
      <c r="V1100" s="502" t="str">
        <f t="shared" si="128"/>
        <v/>
      </c>
      <c r="W1100" s="502" t="str">
        <f t="shared" si="129"/>
        <v/>
      </c>
      <c r="X1100" s="502"/>
      <c r="Y1100" s="502" t="str">
        <f t="shared" si="130"/>
        <v/>
      </c>
    </row>
    <row r="1101" spans="7:25" ht="13.5" customHeight="1">
      <c r="G1101" s="346" t="str">
        <f t="shared" si="124"/>
        <v/>
      </c>
      <c r="H1101" s="347" t="str">
        <f t="shared" si="125"/>
        <v/>
      </c>
      <c r="T1101" s="502" t="str">
        <f t="shared" si="126"/>
        <v/>
      </c>
      <c r="U1101" s="502" t="str">
        <f t="shared" si="127"/>
        <v/>
      </c>
      <c r="V1101" s="502" t="str">
        <f t="shared" si="128"/>
        <v/>
      </c>
      <c r="W1101" s="502" t="str">
        <f t="shared" si="129"/>
        <v/>
      </c>
      <c r="X1101" s="502"/>
      <c r="Y1101" s="502" t="str">
        <f t="shared" si="130"/>
        <v/>
      </c>
    </row>
    <row r="1102" spans="7:25" ht="13.5" customHeight="1">
      <c r="G1102" s="346" t="str">
        <f t="shared" si="124"/>
        <v/>
      </c>
      <c r="H1102" s="347" t="str">
        <f t="shared" si="125"/>
        <v/>
      </c>
      <c r="T1102" s="502" t="str">
        <f t="shared" si="126"/>
        <v/>
      </c>
      <c r="U1102" s="502" t="str">
        <f t="shared" si="127"/>
        <v/>
      </c>
      <c r="V1102" s="502" t="str">
        <f t="shared" si="128"/>
        <v/>
      </c>
      <c r="W1102" s="502" t="str">
        <f t="shared" si="129"/>
        <v/>
      </c>
      <c r="X1102" s="502"/>
      <c r="Y1102" s="502" t="str">
        <f t="shared" si="130"/>
        <v/>
      </c>
    </row>
    <row r="1103" spans="7:25" ht="13.5" customHeight="1">
      <c r="G1103" s="346" t="str">
        <f t="shared" si="124"/>
        <v/>
      </c>
      <c r="H1103" s="347" t="str">
        <f t="shared" si="125"/>
        <v/>
      </c>
      <c r="T1103" s="502" t="str">
        <f t="shared" si="126"/>
        <v/>
      </c>
      <c r="U1103" s="502" t="str">
        <f t="shared" si="127"/>
        <v/>
      </c>
      <c r="V1103" s="502" t="str">
        <f t="shared" si="128"/>
        <v/>
      </c>
      <c r="W1103" s="502" t="str">
        <f t="shared" si="129"/>
        <v/>
      </c>
      <c r="X1103" s="502"/>
      <c r="Y1103" s="502" t="str">
        <f t="shared" si="130"/>
        <v/>
      </c>
    </row>
    <row r="1104" spans="7:25" ht="13.5" customHeight="1">
      <c r="G1104" s="346" t="str">
        <f t="shared" si="124"/>
        <v/>
      </c>
      <c r="H1104" s="347" t="str">
        <f t="shared" si="125"/>
        <v/>
      </c>
      <c r="T1104" s="502" t="str">
        <f t="shared" si="126"/>
        <v/>
      </c>
      <c r="U1104" s="502" t="str">
        <f t="shared" si="127"/>
        <v/>
      </c>
      <c r="V1104" s="502" t="str">
        <f t="shared" si="128"/>
        <v/>
      </c>
      <c r="W1104" s="502" t="str">
        <f t="shared" si="129"/>
        <v/>
      </c>
      <c r="X1104" s="502"/>
      <c r="Y1104" s="502" t="str">
        <f t="shared" si="130"/>
        <v/>
      </c>
    </row>
    <row r="1105" spans="7:25" ht="13.5" customHeight="1">
      <c r="G1105" s="346" t="str">
        <f t="shared" si="124"/>
        <v/>
      </c>
      <c r="H1105" s="347" t="str">
        <f t="shared" si="125"/>
        <v/>
      </c>
      <c r="T1105" s="502" t="str">
        <f t="shared" si="126"/>
        <v/>
      </c>
      <c r="U1105" s="502" t="str">
        <f t="shared" si="127"/>
        <v/>
      </c>
      <c r="V1105" s="502" t="str">
        <f t="shared" si="128"/>
        <v/>
      </c>
      <c r="W1105" s="502" t="str">
        <f t="shared" si="129"/>
        <v/>
      </c>
      <c r="X1105" s="502"/>
      <c r="Y1105" s="502" t="str">
        <f t="shared" si="130"/>
        <v/>
      </c>
    </row>
    <row r="1106" spans="7:25" ht="13.5" customHeight="1">
      <c r="G1106" s="346" t="str">
        <f t="shared" si="124"/>
        <v/>
      </c>
      <c r="H1106" s="347" t="str">
        <f t="shared" si="125"/>
        <v/>
      </c>
      <c r="T1106" s="502" t="str">
        <f t="shared" si="126"/>
        <v/>
      </c>
      <c r="U1106" s="502" t="str">
        <f t="shared" si="127"/>
        <v/>
      </c>
      <c r="V1106" s="502" t="str">
        <f t="shared" si="128"/>
        <v/>
      </c>
      <c r="W1106" s="502" t="str">
        <f t="shared" si="129"/>
        <v/>
      </c>
      <c r="X1106" s="502"/>
      <c r="Y1106" s="502" t="str">
        <f t="shared" si="130"/>
        <v/>
      </c>
    </row>
    <row r="1107" spans="7:25" ht="13.5" customHeight="1">
      <c r="G1107" s="346" t="str">
        <f t="shared" si="124"/>
        <v/>
      </c>
      <c r="H1107" s="347" t="str">
        <f t="shared" si="125"/>
        <v/>
      </c>
      <c r="T1107" s="502" t="str">
        <f t="shared" si="126"/>
        <v/>
      </c>
      <c r="U1107" s="502" t="str">
        <f t="shared" si="127"/>
        <v/>
      </c>
      <c r="V1107" s="502" t="str">
        <f t="shared" si="128"/>
        <v/>
      </c>
      <c r="W1107" s="502" t="str">
        <f t="shared" si="129"/>
        <v/>
      </c>
      <c r="X1107" s="502"/>
      <c r="Y1107" s="502" t="str">
        <f t="shared" si="130"/>
        <v/>
      </c>
    </row>
    <row r="1108" spans="7:25" ht="13.5" customHeight="1">
      <c r="G1108" s="346" t="str">
        <f t="shared" si="124"/>
        <v/>
      </c>
      <c r="H1108" s="347" t="str">
        <f t="shared" si="125"/>
        <v/>
      </c>
      <c r="T1108" s="502" t="str">
        <f t="shared" si="126"/>
        <v/>
      </c>
      <c r="U1108" s="502" t="str">
        <f t="shared" si="127"/>
        <v/>
      </c>
      <c r="V1108" s="502" t="str">
        <f t="shared" si="128"/>
        <v/>
      </c>
      <c r="W1108" s="502" t="str">
        <f t="shared" si="129"/>
        <v/>
      </c>
      <c r="X1108" s="502"/>
      <c r="Y1108" s="502" t="str">
        <f t="shared" si="130"/>
        <v/>
      </c>
    </row>
    <row r="1109" spans="7:25" ht="13.5" customHeight="1">
      <c r="G1109" s="346" t="str">
        <f t="shared" si="124"/>
        <v/>
      </c>
      <c r="H1109" s="347" t="str">
        <f t="shared" si="125"/>
        <v/>
      </c>
      <c r="T1109" s="502" t="str">
        <f t="shared" si="126"/>
        <v/>
      </c>
      <c r="U1109" s="502" t="str">
        <f t="shared" si="127"/>
        <v/>
      </c>
      <c r="V1109" s="502" t="str">
        <f t="shared" si="128"/>
        <v/>
      </c>
      <c r="W1109" s="502" t="str">
        <f t="shared" si="129"/>
        <v/>
      </c>
      <c r="X1109" s="502"/>
      <c r="Y1109" s="502" t="str">
        <f t="shared" si="130"/>
        <v/>
      </c>
    </row>
    <row r="1110" spans="7:25" ht="13.5" customHeight="1">
      <c r="G1110" s="346" t="str">
        <f t="shared" si="124"/>
        <v/>
      </c>
      <c r="H1110" s="347" t="str">
        <f t="shared" si="125"/>
        <v/>
      </c>
      <c r="T1110" s="502" t="str">
        <f t="shared" si="126"/>
        <v/>
      </c>
      <c r="U1110" s="502" t="str">
        <f t="shared" si="127"/>
        <v/>
      </c>
      <c r="V1110" s="502" t="str">
        <f t="shared" si="128"/>
        <v/>
      </c>
      <c r="W1110" s="502" t="str">
        <f t="shared" si="129"/>
        <v/>
      </c>
      <c r="X1110" s="502"/>
      <c r="Y1110" s="502" t="str">
        <f t="shared" si="130"/>
        <v/>
      </c>
    </row>
    <row r="1111" spans="7:25">
      <c r="G1111" s="346" t="str">
        <f t="shared" si="124"/>
        <v/>
      </c>
      <c r="H1111" s="347" t="str">
        <f t="shared" si="125"/>
        <v/>
      </c>
      <c r="T1111" s="502" t="str">
        <f t="shared" si="126"/>
        <v/>
      </c>
      <c r="U1111" s="502" t="str">
        <f t="shared" si="127"/>
        <v/>
      </c>
      <c r="V1111" s="502" t="str">
        <f t="shared" si="128"/>
        <v/>
      </c>
      <c r="W1111" s="502" t="str">
        <f t="shared" si="129"/>
        <v/>
      </c>
      <c r="X1111" s="502"/>
      <c r="Y1111" s="502" t="str">
        <f t="shared" si="130"/>
        <v/>
      </c>
    </row>
    <row r="1112" spans="7:25" ht="13.5" customHeight="1">
      <c r="G1112" s="346" t="str">
        <f t="shared" si="124"/>
        <v/>
      </c>
      <c r="H1112" s="347" t="str">
        <f t="shared" si="125"/>
        <v/>
      </c>
      <c r="T1112" s="502" t="str">
        <f t="shared" si="126"/>
        <v/>
      </c>
      <c r="U1112" s="502" t="str">
        <f t="shared" si="127"/>
        <v/>
      </c>
      <c r="V1112" s="502" t="str">
        <f t="shared" si="128"/>
        <v/>
      </c>
      <c r="W1112" s="502" t="str">
        <f t="shared" si="129"/>
        <v/>
      </c>
      <c r="X1112" s="502"/>
      <c r="Y1112" s="502" t="str">
        <f t="shared" si="130"/>
        <v/>
      </c>
    </row>
    <row r="1113" spans="7:25" ht="13.5" customHeight="1">
      <c r="G1113" s="346" t="str">
        <f t="shared" si="124"/>
        <v/>
      </c>
      <c r="H1113" s="347" t="str">
        <f t="shared" si="125"/>
        <v/>
      </c>
      <c r="T1113" s="502" t="str">
        <f t="shared" si="126"/>
        <v/>
      </c>
      <c r="U1113" s="502" t="str">
        <f t="shared" si="127"/>
        <v/>
      </c>
      <c r="V1113" s="502" t="str">
        <f t="shared" si="128"/>
        <v/>
      </c>
      <c r="W1113" s="502" t="str">
        <f t="shared" si="129"/>
        <v/>
      </c>
      <c r="X1113" s="502"/>
      <c r="Y1113" s="502" t="str">
        <f t="shared" si="130"/>
        <v/>
      </c>
    </row>
    <row r="1114" spans="7:25" ht="13.5" customHeight="1">
      <c r="G1114" s="346" t="str">
        <f t="shared" si="124"/>
        <v/>
      </c>
      <c r="H1114" s="347" t="str">
        <f t="shared" si="125"/>
        <v/>
      </c>
      <c r="T1114" s="502" t="str">
        <f t="shared" si="126"/>
        <v/>
      </c>
      <c r="U1114" s="502" t="str">
        <f t="shared" si="127"/>
        <v/>
      </c>
      <c r="V1114" s="502" t="str">
        <f t="shared" si="128"/>
        <v/>
      </c>
      <c r="W1114" s="502" t="str">
        <f t="shared" si="129"/>
        <v/>
      </c>
      <c r="X1114" s="502"/>
      <c r="Y1114" s="502" t="str">
        <f t="shared" si="130"/>
        <v/>
      </c>
    </row>
    <row r="1115" spans="7:25" ht="13.5" customHeight="1">
      <c r="G1115" s="346" t="str">
        <f t="shared" si="124"/>
        <v/>
      </c>
      <c r="H1115" s="347" t="str">
        <f t="shared" si="125"/>
        <v/>
      </c>
      <c r="T1115" s="502" t="str">
        <f t="shared" si="126"/>
        <v/>
      </c>
      <c r="U1115" s="502" t="str">
        <f t="shared" si="127"/>
        <v/>
      </c>
      <c r="V1115" s="502" t="str">
        <f t="shared" si="128"/>
        <v/>
      </c>
      <c r="W1115" s="502" t="str">
        <f t="shared" si="129"/>
        <v/>
      </c>
      <c r="X1115" s="502"/>
      <c r="Y1115" s="502" t="str">
        <f t="shared" si="130"/>
        <v/>
      </c>
    </row>
    <row r="1116" spans="7:25" ht="13.5" customHeight="1">
      <c r="G1116" s="346" t="str">
        <f t="shared" si="124"/>
        <v/>
      </c>
      <c r="H1116" s="347" t="str">
        <f t="shared" si="125"/>
        <v/>
      </c>
      <c r="T1116" s="502" t="str">
        <f t="shared" si="126"/>
        <v/>
      </c>
      <c r="U1116" s="502" t="str">
        <f t="shared" si="127"/>
        <v/>
      </c>
      <c r="V1116" s="502" t="str">
        <f t="shared" si="128"/>
        <v/>
      </c>
      <c r="W1116" s="502" t="str">
        <f t="shared" si="129"/>
        <v/>
      </c>
      <c r="X1116" s="502"/>
      <c r="Y1116" s="502" t="str">
        <f t="shared" si="130"/>
        <v/>
      </c>
    </row>
    <row r="1117" spans="7:25" ht="13.5" customHeight="1">
      <c r="G1117" s="346" t="str">
        <f t="shared" si="124"/>
        <v/>
      </c>
      <c r="H1117" s="347" t="str">
        <f t="shared" si="125"/>
        <v/>
      </c>
      <c r="T1117" s="502" t="str">
        <f t="shared" si="126"/>
        <v/>
      </c>
      <c r="U1117" s="502" t="str">
        <f t="shared" si="127"/>
        <v/>
      </c>
      <c r="V1117" s="502" t="str">
        <f t="shared" si="128"/>
        <v/>
      </c>
      <c r="W1117" s="502" t="str">
        <f t="shared" si="129"/>
        <v/>
      </c>
      <c r="X1117" s="502"/>
      <c r="Y1117" s="502" t="str">
        <f t="shared" si="130"/>
        <v/>
      </c>
    </row>
    <row r="1118" spans="7:25">
      <c r="G1118" s="346" t="str">
        <f t="shared" si="124"/>
        <v/>
      </c>
      <c r="H1118" s="347" t="str">
        <f t="shared" si="125"/>
        <v/>
      </c>
      <c r="T1118" s="502" t="str">
        <f t="shared" si="126"/>
        <v/>
      </c>
      <c r="U1118" s="502" t="str">
        <f t="shared" si="127"/>
        <v/>
      </c>
      <c r="V1118" s="502" t="str">
        <f t="shared" si="128"/>
        <v/>
      </c>
      <c r="W1118" s="502" t="str">
        <f t="shared" si="129"/>
        <v/>
      </c>
      <c r="X1118" s="502"/>
      <c r="Y1118" s="502" t="str">
        <f t="shared" si="130"/>
        <v/>
      </c>
    </row>
    <row r="1119" spans="7:25" ht="13.5" customHeight="1">
      <c r="G1119" s="346" t="str">
        <f t="shared" si="124"/>
        <v/>
      </c>
      <c r="H1119" s="347" t="str">
        <f t="shared" si="125"/>
        <v/>
      </c>
      <c r="T1119" s="502" t="str">
        <f t="shared" si="126"/>
        <v/>
      </c>
      <c r="U1119" s="502" t="str">
        <f t="shared" si="127"/>
        <v/>
      </c>
      <c r="V1119" s="502" t="str">
        <f t="shared" si="128"/>
        <v/>
      </c>
      <c r="W1119" s="502" t="str">
        <f t="shared" si="129"/>
        <v/>
      </c>
      <c r="X1119" s="502"/>
      <c r="Y1119" s="502" t="str">
        <f t="shared" si="130"/>
        <v/>
      </c>
    </row>
    <row r="1120" spans="7:25" ht="13.5" customHeight="1">
      <c r="G1120" s="346" t="str">
        <f t="shared" si="124"/>
        <v/>
      </c>
      <c r="H1120" s="347" t="str">
        <f t="shared" si="125"/>
        <v/>
      </c>
      <c r="T1120" s="502" t="str">
        <f t="shared" si="126"/>
        <v/>
      </c>
      <c r="U1120" s="502" t="str">
        <f t="shared" si="127"/>
        <v/>
      </c>
      <c r="V1120" s="502" t="str">
        <f t="shared" si="128"/>
        <v/>
      </c>
      <c r="W1120" s="502" t="str">
        <f t="shared" si="129"/>
        <v/>
      </c>
      <c r="X1120" s="502"/>
      <c r="Y1120" s="502" t="str">
        <f t="shared" si="130"/>
        <v/>
      </c>
    </row>
    <row r="1121" spans="7:25">
      <c r="G1121" s="346" t="str">
        <f t="shared" si="124"/>
        <v/>
      </c>
      <c r="H1121" s="347" t="str">
        <f t="shared" si="125"/>
        <v/>
      </c>
      <c r="T1121" s="502" t="str">
        <f t="shared" si="126"/>
        <v/>
      </c>
      <c r="U1121" s="502" t="str">
        <f t="shared" si="127"/>
        <v/>
      </c>
      <c r="V1121" s="502" t="str">
        <f t="shared" si="128"/>
        <v/>
      </c>
      <c r="W1121" s="502" t="str">
        <f t="shared" si="129"/>
        <v/>
      </c>
      <c r="X1121" s="502"/>
      <c r="Y1121" s="502" t="str">
        <f t="shared" si="130"/>
        <v/>
      </c>
    </row>
    <row r="1122" spans="7:25">
      <c r="G1122" s="346" t="str">
        <f t="shared" si="124"/>
        <v/>
      </c>
      <c r="H1122" s="347" t="str">
        <f t="shared" si="125"/>
        <v/>
      </c>
      <c r="T1122" s="502" t="str">
        <f t="shared" si="126"/>
        <v/>
      </c>
      <c r="U1122" s="502" t="str">
        <f t="shared" si="127"/>
        <v/>
      </c>
      <c r="V1122" s="502" t="str">
        <f t="shared" si="128"/>
        <v/>
      </c>
      <c r="W1122" s="502" t="str">
        <f t="shared" si="129"/>
        <v/>
      </c>
      <c r="X1122" s="502"/>
      <c r="Y1122" s="502" t="str">
        <f t="shared" si="130"/>
        <v/>
      </c>
    </row>
    <row r="1123" spans="7:25">
      <c r="G1123" s="346" t="str">
        <f t="shared" si="124"/>
        <v/>
      </c>
      <c r="H1123" s="347" t="str">
        <f t="shared" si="125"/>
        <v/>
      </c>
      <c r="T1123" s="502" t="str">
        <f t="shared" si="126"/>
        <v/>
      </c>
      <c r="U1123" s="502" t="str">
        <f t="shared" si="127"/>
        <v/>
      </c>
      <c r="V1123" s="502" t="str">
        <f t="shared" si="128"/>
        <v/>
      </c>
      <c r="W1123" s="502" t="str">
        <f t="shared" si="129"/>
        <v/>
      </c>
      <c r="X1123" s="502"/>
      <c r="Y1123" s="502" t="str">
        <f t="shared" si="130"/>
        <v/>
      </c>
    </row>
    <row r="1124" spans="7:25">
      <c r="G1124" s="346" t="str">
        <f t="shared" si="124"/>
        <v/>
      </c>
      <c r="H1124" s="347" t="str">
        <f t="shared" si="125"/>
        <v/>
      </c>
      <c r="T1124" s="502" t="str">
        <f t="shared" si="126"/>
        <v/>
      </c>
      <c r="U1124" s="502" t="str">
        <f t="shared" si="127"/>
        <v/>
      </c>
      <c r="V1124" s="502" t="str">
        <f t="shared" si="128"/>
        <v/>
      </c>
      <c r="W1124" s="502" t="str">
        <f t="shared" si="129"/>
        <v/>
      </c>
      <c r="X1124" s="502"/>
      <c r="Y1124" s="502" t="str">
        <f t="shared" si="130"/>
        <v/>
      </c>
    </row>
    <row r="1125" spans="7:25">
      <c r="G1125" s="346" t="str">
        <f t="shared" si="124"/>
        <v/>
      </c>
      <c r="H1125" s="347" t="str">
        <f t="shared" si="125"/>
        <v/>
      </c>
      <c r="T1125" s="502" t="str">
        <f t="shared" si="126"/>
        <v/>
      </c>
      <c r="U1125" s="502" t="str">
        <f t="shared" si="127"/>
        <v/>
      </c>
      <c r="V1125" s="502" t="str">
        <f t="shared" si="128"/>
        <v/>
      </c>
      <c r="W1125" s="502" t="str">
        <f t="shared" si="129"/>
        <v/>
      </c>
      <c r="X1125" s="502"/>
      <c r="Y1125" s="502" t="str">
        <f t="shared" si="130"/>
        <v/>
      </c>
    </row>
    <row r="1126" spans="7:25">
      <c r="G1126" s="346" t="str">
        <f t="shared" si="124"/>
        <v/>
      </c>
      <c r="H1126" s="347" t="str">
        <f t="shared" si="125"/>
        <v/>
      </c>
      <c r="T1126" s="502" t="str">
        <f t="shared" si="126"/>
        <v/>
      </c>
      <c r="U1126" s="502" t="str">
        <f t="shared" si="127"/>
        <v/>
      </c>
      <c r="V1126" s="502" t="str">
        <f t="shared" si="128"/>
        <v/>
      </c>
      <c r="W1126" s="502" t="str">
        <f t="shared" si="129"/>
        <v/>
      </c>
      <c r="X1126" s="502"/>
      <c r="Y1126" s="502" t="str">
        <f t="shared" si="130"/>
        <v/>
      </c>
    </row>
    <row r="1127" spans="7:25">
      <c r="G1127" s="346" t="str">
        <f t="shared" si="124"/>
        <v/>
      </c>
      <c r="H1127" s="347" t="str">
        <f t="shared" si="125"/>
        <v/>
      </c>
      <c r="T1127" s="502" t="str">
        <f t="shared" si="126"/>
        <v/>
      </c>
      <c r="U1127" s="502" t="str">
        <f t="shared" si="127"/>
        <v/>
      </c>
      <c r="V1127" s="502" t="str">
        <f t="shared" si="128"/>
        <v/>
      </c>
      <c r="W1127" s="502" t="str">
        <f t="shared" si="129"/>
        <v/>
      </c>
      <c r="X1127" s="502"/>
      <c r="Y1127" s="502" t="str">
        <f t="shared" si="130"/>
        <v/>
      </c>
    </row>
    <row r="1128" spans="7:25">
      <c r="G1128" s="346" t="str">
        <f t="shared" si="124"/>
        <v/>
      </c>
      <c r="H1128" s="347" t="str">
        <f t="shared" si="125"/>
        <v/>
      </c>
      <c r="T1128" s="502" t="str">
        <f t="shared" si="126"/>
        <v/>
      </c>
      <c r="U1128" s="502" t="str">
        <f t="shared" si="127"/>
        <v/>
      </c>
      <c r="V1128" s="502" t="str">
        <f t="shared" si="128"/>
        <v/>
      </c>
      <c r="W1128" s="502" t="str">
        <f t="shared" si="129"/>
        <v/>
      </c>
      <c r="X1128" s="502"/>
      <c r="Y1128" s="502" t="str">
        <f t="shared" si="130"/>
        <v/>
      </c>
    </row>
    <row r="1129" spans="7:25">
      <c r="G1129" s="346" t="str">
        <f t="shared" si="124"/>
        <v/>
      </c>
      <c r="H1129" s="347" t="str">
        <f t="shared" si="125"/>
        <v/>
      </c>
      <c r="T1129" s="502" t="str">
        <f t="shared" si="126"/>
        <v/>
      </c>
      <c r="U1129" s="502" t="str">
        <f t="shared" si="127"/>
        <v/>
      </c>
      <c r="V1129" s="502" t="str">
        <f t="shared" si="128"/>
        <v/>
      </c>
      <c r="W1129" s="502" t="str">
        <f t="shared" si="129"/>
        <v/>
      </c>
      <c r="X1129" s="502"/>
      <c r="Y1129" s="502" t="str">
        <f t="shared" si="130"/>
        <v/>
      </c>
    </row>
    <row r="1130" spans="7:25" ht="13.5" customHeight="1">
      <c r="G1130" s="346" t="str">
        <f t="shared" si="124"/>
        <v/>
      </c>
      <c r="H1130" s="347" t="str">
        <f t="shared" si="125"/>
        <v/>
      </c>
      <c r="T1130" s="502" t="str">
        <f t="shared" si="126"/>
        <v/>
      </c>
      <c r="U1130" s="502" t="str">
        <f t="shared" si="127"/>
        <v/>
      </c>
      <c r="V1130" s="502" t="str">
        <f t="shared" si="128"/>
        <v/>
      </c>
      <c r="W1130" s="502" t="str">
        <f t="shared" si="129"/>
        <v/>
      </c>
      <c r="X1130" s="502"/>
      <c r="Y1130" s="502" t="str">
        <f t="shared" si="130"/>
        <v/>
      </c>
    </row>
    <row r="1131" spans="7:25">
      <c r="G1131" s="346" t="str">
        <f t="shared" si="124"/>
        <v/>
      </c>
      <c r="H1131" s="347" t="str">
        <f t="shared" si="125"/>
        <v/>
      </c>
      <c r="T1131" s="502" t="str">
        <f t="shared" si="126"/>
        <v/>
      </c>
      <c r="U1131" s="502" t="str">
        <f t="shared" si="127"/>
        <v/>
      </c>
      <c r="V1131" s="502" t="str">
        <f t="shared" si="128"/>
        <v/>
      </c>
      <c r="W1131" s="502" t="str">
        <f t="shared" si="129"/>
        <v/>
      </c>
      <c r="X1131" s="502"/>
      <c r="Y1131" s="502" t="str">
        <f t="shared" si="130"/>
        <v/>
      </c>
    </row>
    <row r="1132" spans="7:25">
      <c r="G1132" s="346" t="str">
        <f t="shared" si="124"/>
        <v/>
      </c>
      <c r="H1132" s="347" t="str">
        <f t="shared" si="125"/>
        <v/>
      </c>
      <c r="T1132" s="502" t="str">
        <f t="shared" si="126"/>
        <v/>
      </c>
      <c r="U1132" s="502" t="str">
        <f t="shared" si="127"/>
        <v/>
      </c>
      <c r="V1132" s="502" t="str">
        <f t="shared" si="128"/>
        <v/>
      </c>
      <c r="W1132" s="502" t="str">
        <f t="shared" si="129"/>
        <v/>
      </c>
      <c r="X1132" s="502"/>
      <c r="Y1132" s="502" t="str">
        <f t="shared" si="130"/>
        <v/>
      </c>
    </row>
    <row r="1133" spans="7:25">
      <c r="G1133" s="346" t="str">
        <f t="shared" si="124"/>
        <v/>
      </c>
      <c r="H1133" s="347" t="str">
        <f t="shared" si="125"/>
        <v/>
      </c>
      <c r="T1133" s="502" t="str">
        <f t="shared" si="126"/>
        <v/>
      </c>
      <c r="U1133" s="502" t="str">
        <f t="shared" si="127"/>
        <v/>
      </c>
      <c r="V1133" s="502" t="str">
        <f t="shared" si="128"/>
        <v/>
      </c>
      <c r="W1133" s="502" t="str">
        <f t="shared" si="129"/>
        <v/>
      </c>
      <c r="X1133" s="502"/>
      <c r="Y1133" s="502" t="str">
        <f t="shared" si="130"/>
        <v/>
      </c>
    </row>
    <row r="1134" spans="7:25">
      <c r="G1134" s="346" t="str">
        <f t="shared" si="124"/>
        <v/>
      </c>
      <c r="H1134" s="347" t="str">
        <f t="shared" si="125"/>
        <v/>
      </c>
      <c r="T1134" s="502" t="str">
        <f t="shared" si="126"/>
        <v/>
      </c>
      <c r="U1134" s="502" t="str">
        <f t="shared" si="127"/>
        <v/>
      </c>
      <c r="V1134" s="502" t="str">
        <f t="shared" si="128"/>
        <v/>
      </c>
      <c r="W1134" s="502" t="str">
        <f t="shared" si="129"/>
        <v/>
      </c>
      <c r="X1134" s="502"/>
      <c r="Y1134" s="502" t="str">
        <f t="shared" si="130"/>
        <v/>
      </c>
    </row>
    <row r="1135" spans="7:25" ht="13.5" customHeight="1">
      <c r="G1135" s="346" t="str">
        <f t="shared" si="124"/>
        <v/>
      </c>
      <c r="H1135" s="347" t="str">
        <f t="shared" si="125"/>
        <v/>
      </c>
      <c r="T1135" s="502" t="str">
        <f t="shared" si="126"/>
        <v/>
      </c>
      <c r="U1135" s="502" t="str">
        <f t="shared" si="127"/>
        <v/>
      </c>
      <c r="V1135" s="502" t="str">
        <f t="shared" si="128"/>
        <v/>
      </c>
      <c r="W1135" s="502" t="str">
        <f t="shared" si="129"/>
        <v/>
      </c>
      <c r="X1135" s="502"/>
      <c r="Y1135" s="502" t="str">
        <f t="shared" si="130"/>
        <v/>
      </c>
    </row>
    <row r="1136" spans="7:25">
      <c r="G1136" s="346" t="str">
        <f t="shared" si="124"/>
        <v/>
      </c>
      <c r="H1136" s="347" t="str">
        <f t="shared" si="125"/>
        <v/>
      </c>
      <c r="T1136" s="502" t="str">
        <f t="shared" si="126"/>
        <v/>
      </c>
      <c r="U1136" s="502" t="str">
        <f t="shared" si="127"/>
        <v/>
      </c>
      <c r="V1136" s="502" t="str">
        <f t="shared" si="128"/>
        <v/>
      </c>
      <c r="W1136" s="502" t="str">
        <f t="shared" si="129"/>
        <v/>
      </c>
      <c r="X1136" s="502"/>
      <c r="Y1136" s="502" t="str">
        <f t="shared" si="130"/>
        <v/>
      </c>
    </row>
    <row r="1137" spans="7:25" ht="13.5" customHeight="1">
      <c r="G1137" s="346" t="str">
        <f t="shared" si="124"/>
        <v/>
      </c>
      <c r="H1137" s="347" t="str">
        <f t="shared" si="125"/>
        <v/>
      </c>
      <c r="T1137" s="502" t="str">
        <f t="shared" si="126"/>
        <v/>
      </c>
      <c r="U1137" s="502" t="str">
        <f t="shared" si="127"/>
        <v/>
      </c>
      <c r="V1137" s="502" t="str">
        <f t="shared" si="128"/>
        <v/>
      </c>
      <c r="W1137" s="502" t="str">
        <f t="shared" si="129"/>
        <v/>
      </c>
      <c r="X1137" s="502"/>
      <c r="Y1137" s="502" t="str">
        <f t="shared" si="130"/>
        <v/>
      </c>
    </row>
    <row r="1138" spans="7:25">
      <c r="G1138" s="346" t="str">
        <f t="shared" si="124"/>
        <v/>
      </c>
      <c r="H1138" s="347" t="str">
        <f t="shared" si="125"/>
        <v/>
      </c>
      <c r="T1138" s="502" t="str">
        <f t="shared" si="126"/>
        <v/>
      </c>
      <c r="U1138" s="502" t="str">
        <f t="shared" si="127"/>
        <v/>
      </c>
      <c r="V1138" s="502" t="str">
        <f t="shared" si="128"/>
        <v/>
      </c>
      <c r="W1138" s="502" t="str">
        <f t="shared" si="129"/>
        <v/>
      </c>
      <c r="X1138" s="502"/>
      <c r="Y1138" s="502" t="str">
        <f t="shared" si="130"/>
        <v/>
      </c>
    </row>
    <row r="1139" spans="7:25">
      <c r="G1139" s="346" t="str">
        <f t="shared" si="124"/>
        <v/>
      </c>
      <c r="H1139" s="347" t="str">
        <f t="shared" si="125"/>
        <v/>
      </c>
      <c r="T1139" s="502" t="str">
        <f t="shared" si="126"/>
        <v/>
      </c>
      <c r="U1139" s="502" t="str">
        <f t="shared" si="127"/>
        <v/>
      </c>
      <c r="V1139" s="502" t="str">
        <f t="shared" si="128"/>
        <v/>
      </c>
      <c r="W1139" s="502" t="str">
        <f t="shared" si="129"/>
        <v/>
      </c>
      <c r="X1139" s="502"/>
      <c r="Y1139" s="502" t="str">
        <f t="shared" si="130"/>
        <v/>
      </c>
    </row>
    <row r="1140" spans="7:25">
      <c r="G1140" s="346" t="str">
        <f t="shared" si="124"/>
        <v/>
      </c>
      <c r="H1140" s="347" t="str">
        <f t="shared" si="125"/>
        <v/>
      </c>
      <c r="T1140" s="502" t="str">
        <f t="shared" si="126"/>
        <v/>
      </c>
      <c r="U1140" s="502" t="str">
        <f t="shared" si="127"/>
        <v/>
      </c>
      <c r="V1140" s="502" t="str">
        <f t="shared" si="128"/>
        <v/>
      </c>
      <c r="W1140" s="502" t="str">
        <f t="shared" si="129"/>
        <v/>
      </c>
      <c r="X1140" s="502"/>
      <c r="Y1140" s="502" t="str">
        <f t="shared" si="130"/>
        <v/>
      </c>
    </row>
    <row r="1141" spans="7:25">
      <c r="G1141" s="346" t="str">
        <f t="shared" si="124"/>
        <v/>
      </c>
      <c r="H1141" s="347" t="str">
        <f t="shared" si="125"/>
        <v/>
      </c>
      <c r="T1141" s="502" t="str">
        <f t="shared" si="126"/>
        <v/>
      </c>
      <c r="U1141" s="502" t="str">
        <f t="shared" si="127"/>
        <v/>
      </c>
      <c r="V1141" s="502" t="str">
        <f t="shared" si="128"/>
        <v/>
      </c>
      <c r="W1141" s="502" t="str">
        <f t="shared" si="129"/>
        <v/>
      </c>
      <c r="X1141" s="502"/>
      <c r="Y1141" s="502" t="str">
        <f t="shared" si="130"/>
        <v/>
      </c>
    </row>
    <row r="1142" spans="7:25">
      <c r="G1142" s="346" t="str">
        <f t="shared" si="124"/>
        <v/>
      </c>
      <c r="H1142" s="347" t="str">
        <f t="shared" si="125"/>
        <v/>
      </c>
      <c r="T1142" s="502" t="str">
        <f t="shared" si="126"/>
        <v/>
      </c>
      <c r="U1142" s="502" t="str">
        <f t="shared" si="127"/>
        <v/>
      </c>
      <c r="V1142" s="502" t="str">
        <f t="shared" si="128"/>
        <v/>
      </c>
      <c r="W1142" s="502" t="str">
        <f t="shared" si="129"/>
        <v/>
      </c>
      <c r="X1142" s="502"/>
      <c r="Y1142" s="502" t="str">
        <f t="shared" si="130"/>
        <v/>
      </c>
    </row>
    <row r="1143" spans="7:25">
      <c r="G1143" s="346" t="str">
        <f t="shared" si="124"/>
        <v/>
      </c>
      <c r="H1143" s="347" t="str">
        <f t="shared" si="125"/>
        <v/>
      </c>
      <c r="T1143" s="502" t="str">
        <f t="shared" si="126"/>
        <v/>
      </c>
      <c r="U1143" s="502" t="str">
        <f t="shared" si="127"/>
        <v/>
      </c>
      <c r="V1143" s="502" t="str">
        <f t="shared" si="128"/>
        <v/>
      </c>
      <c r="W1143" s="502" t="str">
        <f t="shared" si="129"/>
        <v/>
      </c>
      <c r="X1143" s="502"/>
      <c r="Y1143" s="502" t="str">
        <f t="shared" si="130"/>
        <v/>
      </c>
    </row>
    <row r="1144" spans="7:25" ht="13.5" customHeight="1">
      <c r="G1144" s="346" t="str">
        <f t="shared" si="124"/>
        <v/>
      </c>
      <c r="H1144" s="347" t="str">
        <f t="shared" si="125"/>
        <v/>
      </c>
      <c r="T1144" s="502" t="str">
        <f t="shared" si="126"/>
        <v/>
      </c>
      <c r="U1144" s="502" t="str">
        <f t="shared" si="127"/>
        <v/>
      </c>
      <c r="V1144" s="502" t="str">
        <f t="shared" si="128"/>
        <v/>
      </c>
      <c r="W1144" s="502" t="str">
        <f t="shared" si="129"/>
        <v/>
      </c>
      <c r="X1144" s="502"/>
      <c r="Y1144" s="502" t="str">
        <f t="shared" si="130"/>
        <v/>
      </c>
    </row>
    <row r="1145" spans="7:25">
      <c r="G1145" s="346" t="str">
        <f t="shared" si="124"/>
        <v/>
      </c>
      <c r="H1145" s="347" t="str">
        <f t="shared" si="125"/>
        <v/>
      </c>
      <c r="T1145" s="502" t="str">
        <f t="shared" si="126"/>
        <v/>
      </c>
      <c r="U1145" s="502" t="str">
        <f t="shared" si="127"/>
        <v/>
      </c>
      <c r="V1145" s="502" t="str">
        <f t="shared" si="128"/>
        <v/>
      </c>
      <c r="W1145" s="502" t="str">
        <f t="shared" si="129"/>
        <v/>
      </c>
      <c r="X1145" s="502"/>
      <c r="Y1145" s="502" t="str">
        <f t="shared" si="130"/>
        <v/>
      </c>
    </row>
    <row r="1146" spans="7:25" ht="13.5" customHeight="1">
      <c r="G1146" s="346" t="str">
        <f t="shared" si="124"/>
        <v/>
      </c>
      <c r="H1146" s="347" t="str">
        <f t="shared" si="125"/>
        <v/>
      </c>
      <c r="T1146" s="502" t="str">
        <f t="shared" si="126"/>
        <v/>
      </c>
      <c r="U1146" s="502" t="str">
        <f t="shared" si="127"/>
        <v/>
      </c>
      <c r="V1146" s="502" t="str">
        <f t="shared" si="128"/>
        <v/>
      </c>
      <c r="W1146" s="502" t="str">
        <f t="shared" si="129"/>
        <v/>
      </c>
      <c r="X1146" s="502"/>
      <c r="Y1146" s="502" t="str">
        <f t="shared" si="130"/>
        <v/>
      </c>
    </row>
    <row r="1147" spans="7:25">
      <c r="G1147" s="346" t="str">
        <f t="shared" si="124"/>
        <v/>
      </c>
      <c r="H1147" s="347" t="str">
        <f t="shared" si="125"/>
        <v/>
      </c>
      <c r="T1147" s="502" t="str">
        <f t="shared" si="126"/>
        <v/>
      </c>
      <c r="U1147" s="502" t="str">
        <f t="shared" si="127"/>
        <v/>
      </c>
      <c r="V1147" s="502" t="str">
        <f t="shared" si="128"/>
        <v/>
      </c>
      <c r="W1147" s="502" t="str">
        <f t="shared" si="129"/>
        <v/>
      </c>
      <c r="X1147" s="502"/>
      <c r="Y1147" s="502" t="str">
        <f t="shared" si="130"/>
        <v/>
      </c>
    </row>
    <row r="1148" spans="7:25" ht="13.5" customHeight="1">
      <c r="G1148" s="346" t="str">
        <f t="shared" si="124"/>
        <v/>
      </c>
      <c r="H1148" s="347" t="str">
        <f t="shared" si="125"/>
        <v/>
      </c>
      <c r="T1148" s="502" t="str">
        <f t="shared" si="126"/>
        <v/>
      </c>
      <c r="U1148" s="502" t="str">
        <f t="shared" si="127"/>
        <v/>
      </c>
      <c r="V1148" s="502" t="str">
        <f t="shared" si="128"/>
        <v/>
      </c>
      <c r="W1148" s="502" t="str">
        <f t="shared" si="129"/>
        <v/>
      </c>
      <c r="X1148" s="502"/>
      <c r="Y1148" s="502" t="str">
        <f t="shared" si="130"/>
        <v/>
      </c>
    </row>
    <row r="1149" spans="7:25" ht="13.5" customHeight="1">
      <c r="G1149" s="346" t="str">
        <f t="shared" si="124"/>
        <v/>
      </c>
      <c r="H1149" s="347" t="str">
        <f t="shared" si="125"/>
        <v/>
      </c>
      <c r="T1149" s="502" t="str">
        <f t="shared" si="126"/>
        <v/>
      </c>
      <c r="U1149" s="502" t="str">
        <f t="shared" si="127"/>
        <v/>
      </c>
      <c r="V1149" s="502" t="str">
        <f t="shared" si="128"/>
        <v/>
      </c>
      <c r="W1149" s="502" t="str">
        <f t="shared" si="129"/>
        <v/>
      </c>
      <c r="X1149" s="502"/>
      <c r="Y1149" s="502" t="str">
        <f t="shared" si="130"/>
        <v/>
      </c>
    </row>
    <row r="1150" spans="7:25" ht="13.5" customHeight="1">
      <c r="G1150" s="346" t="str">
        <f t="shared" si="124"/>
        <v/>
      </c>
      <c r="H1150" s="347" t="str">
        <f t="shared" si="125"/>
        <v/>
      </c>
      <c r="T1150" s="502" t="str">
        <f t="shared" si="126"/>
        <v/>
      </c>
      <c r="U1150" s="502" t="str">
        <f t="shared" si="127"/>
        <v/>
      </c>
      <c r="V1150" s="502" t="str">
        <f t="shared" si="128"/>
        <v/>
      </c>
      <c r="W1150" s="502" t="str">
        <f t="shared" si="129"/>
        <v/>
      </c>
      <c r="X1150" s="502"/>
      <c r="Y1150" s="502" t="str">
        <f t="shared" si="130"/>
        <v/>
      </c>
    </row>
    <row r="1151" spans="7:25" ht="13.5" customHeight="1">
      <c r="G1151" s="346" t="str">
        <f t="shared" si="124"/>
        <v/>
      </c>
      <c r="H1151" s="347" t="str">
        <f t="shared" si="125"/>
        <v/>
      </c>
      <c r="T1151" s="502" t="str">
        <f t="shared" si="126"/>
        <v/>
      </c>
      <c r="U1151" s="502" t="str">
        <f t="shared" si="127"/>
        <v/>
      </c>
      <c r="V1151" s="502" t="str">
        <f t="shared" si="128"/>
        <v/>
      </c>
      <c r="W1151" s="502" t="str">
        <f t="shared" si="129"/>
        <v/>
      </c>
      <c r="X1151" s="502"/>
      <c r="Y1151" s="502" t="str">
        <f t="shared" si="130"/>
        <v/>
      </c>
    </row>
    <row r="1152" spans="7:25" ht="13.5" customHeight="1">
      <c r="G1152" s="346" t="str">
        <f t="shared" si="124"/>
        <v/>
      </c>
      <c r="H1152" s="347" t="str">
        <f t="shared" si="125"/>
        <v/>
      </c>
      <c r="T1152" s="502" t="str">
        <f t="shared" si="126"/>
        <v/>
      </c>
      <c r="U1152" s="502" t="str">
        <f t="shared" si="127"/>
        <v/>
      </c>
      <c r="V1152" s="502" t="str">
        <f t="shared" si="128"/>
        <v/>
      </c>
      <c r="W1152" s="502" t="str">
        <f t="shared" si="129"/>
        <v/>
      </c>
      <c r="X1152" s="502"/>
      <c r="Y1152" s="502" t="str">
        <f t="shared" si="130"/>
        <v/>
      </c>
    </row>
    <row r="1153" spans="7:25" ht="13.5" customHeight="1">
      <c r="G1153" s="346" t="str">
        <f t="shared" si="124"/>
        <v/>
      </c>
      <c r="H1153" s="347" t="str">
        <f t="shared" si="125"/>
        <v/>
      </c>
      <c r="T1153" s="502" t="str">
        <f t="shared" si="126"/>
        <v/>
      </c>
      <c r="U1153" s="502" t="str">
        <f t="shared" si="127"/>
        <v/>
      </c>
      <c r="V1153" s="502" t="str">
        <f t="shared" si="128"/>
        <v/>
      </c>
      <c r="W1153" s="502" t="str">
        <f t="shared" si="129"/>
        <v/>
      </c>
      <c r="X1153" s="502"/>
      <c r="Y1153" s="502" t="str">
        <f t="shared" si="130"/>
        <v/>
      </c>
    </row>
    <row r="1154" spans="7:25" ht="13.5" customHeight="1">
      <c r="G1154" s="346" t="str">
        <f t="shared" si="124"/>
        <v/>
      </c>
      <c r="H1154" s="347" t="str">
        <f t="shared" si="125"/>
        <v/>
      </c>
      <c r="T1154" s="502" t="str">
        <f t="shared" si="126"/>
        <v/>
      </c>
      <c r="U1154" s="502" t="str">
        <f t="shared" si="127"/>
        <v/>
      </c>
      <c r="V1154" s="502" t="str">
        <f t="shared" si="128"/>
        <v/>
      </c>
      <c r="W1154" s="502" t="str">
        <f t="shared" si="129"/>
        <v/>
      </c>
      <c r="X1154" s="502"/>
      <c r="Y1154" s="502" t="str">
        <f t="shared" si="130"/>
        <v/>
      </c>
    </row>
    <row r="1155" spans="7:25" ht="13.5" customHeight="1">
      <c r="G1155" s="346" t="str">
        <f t="shared" ref="G1155:G1218" si="131">IF(D1155="","",A1155&amp;" "&amp;"     =    "&amp;" "&amp;B1155&amp;"  Vs  "&amp;C1155)</f>
        <v/>
      </c>
      <c r="H1155" s="347" t="str">
        <f t="shared" ref="H1155:H1218" si="132">IF(G1155="","",D1155)</f>
        <v/>
      </c>
      <c r="T1155" s="502" t="str">
        <f t="shared" ref="T1155:T1218" si="133">IF(W1155="","",AA1155)</f>
        <v/>
      </c>
      <c r="U1155" s="502" t="str">
        <f t="shared" ref="U1155:U1218" si="134">IF(W1155="","",AC1155)</f>
        <v/>
      </c>
      <c r="V1155" s="502" t="str">
        <f t="shared" ref="V1155:V1218" si="135">IF(W1155="","",AK1155)</f>
        <v/>
      </c>
      <c r="W1155" s="502" t="str">
        <f t="shared" ref="W1155:W1218" si="136">IFERROR(IF(Y1155="","",MID(Y1155,SEARCH("1x2/",Y1155,1) + 4,LEN(Y1155))),"")</f>
        <v/>
      </c>
      <c r="X1155" s="502"/>
      <c r="Y1155" s="502" t="str">
        <f t="shared" ref="Y1155:Y1218" si="137">HLink(AL1155)</f>
        <v/>
      </c>
    </row>
    <row r="1156" spans="7:25" ht="13.5" customHeight="1">
      <c r="G1156" s="346" t="str">
        <f t="shared" si="131"/>
        <v/>
      </c>
      <c r="H1156" s="347" t="str">
        <f t="shared" si="132"/>
        <v/>
      </c>
      <c r="T1156" s="502" t="str">
        <f t="shared" si="133"/>
        <v/>
      </c>
      <c r="U1156" s="502" t="str">
        <f t="shared" si="134"/>
        <v/>
      </c>
      <c r="V1156" s="502" t="str">
        <f t="shared" si="135"/>
        <v/>
      </c>
      <c r="W1156" s="502" t="str">
        <f t="shared" si="136"/>
        <v/>
      </c>
      <c r="X1156" s="502"/>
      <c r="Y1156" s="502" t="str">
        <f t="shared" si="137"/>
        <v/>
      </c>
    </row>
    <row r="1157" spans="7:25" ht="13.5" customHeight="1">
      <c r="G1157" s="346" t="str">
        <f t="shared" si="131"/>
        <v/>
      </c>
      <c r="H1157" s="347" t="str">
        <f t="shared" si="132"/>
        <v/>
      </c>
      <c r="T1157" s="502" t="str">
        <f t="shared" si="133"/>
        <v/>
      </c>
      <c r="U1157" s="502" t="str">
        <f t="shared" si="134"/>
        <v/>
      </c>
      <c r="V1157" s="502" t="str">
        <f t="shared" si="135"/>
        <v/>
      </c>
      <c r="W1157" s="502" t="str">
        <f t="shared" si="136"/>
        <v/>
      </c>
      <c r="X1157" s="502"/>
      <c r="Y1157" s="502" t="str">
        <f t="shared" si="137"/>
        <v/>
      </c>
    </row>
    <row r="1158" spans="7:25" ht="13.5" customHeight="1">
      <c r="G1158" s="346" t="str">
        <f t="shared" si="131"/>
        <v/>
      </c>
      <c r="H1158" s="347" t="str">
        <f t="shared" si="132"/>
        <v/>
      </c>
      <c r="T1158" s="502" t="str">
        <f t="shared" si="133"/>
        <v/>
      </c>
      <c r="U1158" s="502" t="str">
        <f t="shared" si="134"/>
        <v/>
      </c>
      <c r="V1158" s="502" t="str">
        <f t="shared" si="135"/>
        <v/>
      </c>
      <c r="W1158" s="502" t="str">
        <f t="shared" si="136"/>
        <v/>
      </c>
      <c r="X1158" s="502"/>
      <c r="Y1158" s="502" t="str">
        <f t="shared" si="137"/>
        <v/>
      </c>
    </row>
    <row r="1159" spans="7:25" ht="13.5" customHeight="1">
      <c r="G1159" s="346" t="str">
        <f t="shared" si="131"/>
        <v/>
      </c>
      <c r="H1159" s="347" t="str">
        <f t="shared" si="132"/>
        <v/>
      </c>
      <c r="T1159" s="502" t="str">
        <f t="shared" si="133"/>
        <v/>
      </c>
      <c r="U1159" s="502" t="str">
        <f t="shared" si="134"/>
        <v/>
      </c>
      <c r="V1159" s="502" t="str">
        <f t="shared" si="135"/>
        <v/>
      </c>
      <c r="W1159" s="502" t="str">
        <f t="shared" si="136"/>
        <v/>
      </c>
      <c r="X1159" s="502"/>
      <c r="Y1159" s="502" t="str">
        <f t="shared" si="137"/>
        <v/>
      </c>
    </row>
    <row r="1160" spans="7:25" ht="13.5" customHeight="1">
      <c r="G1160" s="346" t="str">
        <f t="shared" si="131"/>
        <v/>
      </c>
      <c r="H1160" s="347" t="str">
        <f t="shared" si="132"/>
        <v/>
      </c>
      <c r="T1160" s="502" t="str">
        <f t="shared" si="133"/>
        <v/>
      </c>
      <c r="U1160" s="502" t="str">
        <f t="shared" si="134"/>
        <v/>
      </c>
      <c r="V1160" s="502" t="str">
        <f t="shared" si="135"/>
        <v/>
      </c>
      <c r="W1160" s="502" t="str">
        <f t="shared" si="136"/>
        <v/>
      </c>
      <c r="X1160" s="502"/>
      <c r="Y1160" s="502" t="str">
        <f t="shared" si="137"/>
        <v/>
      </c>
    </row>
    <row r="1161" spans="7:25">
      <c r="G1161" s="346" t="str">
        <f t="shared" si="131"/>
        <v/>
      </c>
      <c r="H1161" s="347" t="str">
        <f t="shared" si="132"/>
        <v/>
      </c>
      <c r="T1161" s="502" t="str">
        <f t="shared" si="133"/>
        <v/>
      </c>
      <c r="U1161" s="502" t="str">
        <f t="shared" si="134"/>
        <v/>
      </c>
      <c r="V1161" s="502" t="str">
        <f t="shared" si="135"/>
        <v/>
      </c>
      <c r="W1161" s="502" t="str">
        <f t="shared" si="136"/>
        <v/>
      </c>
      <c r="X1161" s="502"/>
      <c r="Y1161" s="502" t="str">
        <f t="shared" si="137"/>
        <v/>
      </c>
    </row>
    <row r="1162" spans="7:25" ht="13.5" customHeight="1">
      <c r="G1162" s="346" t="str">
        <f t="shared" si="131"/>
        <v/>
      </c>
      <c r="H1162" s="347" t="str">
        <f t="shared" si="132"/>
        <v/>
      </c>
      <c r="T1162" s="502" t="str">
        <f t="shared" si="133"/>
        <v/>
      </c>
      <c r="U1162" s="502" t="str">
        <f t="shared" si="134"/>
        <v/>
      </c>
      <c r="V1162" s="502" t="str">
        <f t="shared" si="135"/>
        <v/>
      </c>
      <c r="W1162" s="502" t="str">
        <f t="shared" si="136"/>
        <v/>
      </c>
      <c r="X1162" s="502"/>
      <c r="Y1162" s="502" t="str">
        <f t="shared" si="137"/>
        <v/>
      </c>
    </row>
    <row r="1163" spans="7:25">
      <c r="G1163" s="346" t="str">
        <f t="shared" si="131"/>
        <v/>
      </c>
      <c r="H1163" s="347" t="str">
        <f t="shared" si="132"/>
        <v/>
      </c>
      <c r="T1163" s="502" t="str">
        <f t="shared" si="133"/>
        <v/>
      </c>
      <c r="U1163" s="502" t="str">
        <f t="shared" si="134"/>
        <v/>
      </c>
      <c r="V1163" s="502" t="str">
        <f t="shared" si="135"/>
        <v/>
      </c>
      <c r="W1163" s="502" t="str">
        <f t="shared" si="136"/>
        <v/>
      </c>
      <c r="X1163" s="502"/>
      <c r="Y1163" s="502" t="str">
        <f t="shared" si="137"/>
        <v/>
      </c>
    </row>
    <row r="1164" spans="7:25" ht="13.5" customHeight="1">
      <c r="G1164" s="346" t="str">
        <f t="shared" si="131"/>
        <v/>
      </c>
      <c r="H1164" s="347" t="str">
        <f t="shared" si="132"/>
        <v/>
      </c>
      <c r="T1164" s="502" t="str">
        <f t="shared" si="133"/>
        <v/>
      </c>
      <c r="U1164" s="502" t="str">
        <f t="shared" si="134"/>
        <v/>
      </c>
      <c r="V1164" s="502" t="str">
        <f t="shared" si="135"/>
        <v/>
      </c>
      <c r="W1164" s="502" t="str">
        <f t="shared" si="136"/>
        <v/>
      </c>
      <c r="X1164" s="502"/>
      <c r="Y1164" s="502" t="str">
        <f t="shared" si="137"/>
        <v/>
      </c>
    </row>
    <row r="1165" spans="7:25">
      <c r="G1165" s="346" t="str">
        <f t="shared" si="131"/>
        <v/>
      </c>
      <c r="H1165" s="347" t="str">
        <f t="shared" si="132"/>
        <v/>
      </c>
      <c r="T1165" s="502" t="str">
        <f t="shared" si="133"/>
        <v/>
      </c>
      <c r="U1165" s="502" t="str">
        <f t="shared" si="134"/>
        <v/>
      </c>
      <c r="V1165" s="502" t="str">
        <f t="shared" si="135"/>
        <v/>
      </c>
      <c r="W1165" s="502" t="str">
        <f t="shared" si="136"/>
        <v/>
      </c>
      <c r="X1165" s="502"/>
      <c r="Y1165" s="502" t="str">
        <f t="shared" si="137"/>
        <v/>
      </c>
    </row>
    <row r="1166" spans="7:25" ht="13.5" customHeight="1">
      <c r="G1166" s="346" t="str">
        <f t="shared" si="131"/>
        <v/>
      </c>
      <c r="H1166" s="347" t="str">
        <f t="shared" si="132"/>
        <v/>
      </c>
      <c r="T1166" s="502" t="str">
        <f t="shared" si="133"/>
        <v/>
      </c>
      <c r="U1166" s="502" t="str">
        <f t="shared" si="134"/>
        <v/>
      </c>
      <c r="V1166" s="502" t="str">
        <f t="shared" si="135"/>
        <v/>
      </c>
      <c r="W1166" s="502" t="str">
        <f t="shared" si="136"/>
        <v/>
      </c>
      <c r="X1166" s="502"/>
      <c r="Y1166" s="502" t="str">
        <f t="shared" si="137"/>
        <v/>
      </c>
    </row>
    <row r="1167" spans="7:25">
      <c r="G1167" s="346" t="str">
        <f t="shared" si="131"/>
        <v/>
      </c>
      <c r="H1167" s="347" t="str">
        <f t="shared" si="132"/>
        <v/>
      </c>
      <c r="T1167" s="502" t="str">
        <f t="shared" si="133"/>
        <v/>
      </c>
      <c r="U1167" s="502" t="str">
        <f t="shared" si="134"/>
        <v/>
      </c>
      <c r="V1167" s="502" t="str">
        <f t="shared" si="135"/>
        <v/>
      </c>
      <c r="W1167" s="502" t="str">
        <f t="shared" si="136"/>
        <v/>
      </c>
      <c r="X1167" s="502"/>
      <c r="Y1167" s="502" t="str">
        <f t="shared" si="137"/>
        <v/>
      </c>
    </row>
    <row r="1168" spans="7:25" ht="13.5" customHeight="1">
      <c r="G1168" s="346" t="str">
        <f t="shared" si="131"/>
        <v/>
      </c>
      <c r="H1168" s="347" t="str">
        <f t="shared" si="132"/>
        <v/>
      </c>
      <c r="T1168" s="502" t="str">
        <f t="shared" si="133"/>
        <v/>
      </c>
      <c r="U1168" s="502" t="str">
        <f t="shared" si="134"/>
        <v/>
      </c>
      <c r="V1168" s="502" t="str">
        <f t="shared" si="135"/>
        <v/>
      </c>
      <c r="W1168" s="502" t="str">
        <f t="shared" si="136"/>
        <v/>
      </c>
      <c r="X1168" s="502"/>
      <c r="Y1168" s="502" t="str">
        <f t="shared" si="137"/>
        <v/>
      </c>
    </row>
    <row r="1169" spans="7:25">
      <c r="G1169" s="346" t="str">
        <f t="shared" si="131"/>
        <v/>
      </c>
      <c r="H1169" s="347" t="str">
        <f t="shared" si="132"/>
        <v/>
      </c>
      <c r="T1169" s="502" t="str">
        <f t="shared" si="133"/>
        <v/>
      </c>
      <c r="U1169" s="502" t="str">
        <f t="shared" si="134"/>
        <v/>
      </c>
      <c r="V1169" s="502" t="str">
        <f t="shared" si="135"/>
        <v/>
      </c>
      <c r="W1169" s="502" t="str">
        <f t="shared" si="136"/>
        <v/>
      </c>
      <c r="X1169" s="502"/>
      <c r="Y1169" s="502" t="str">
        <f t="shared" si="137"/>
        <v/>
      </c>
    </row>
    <row r="1170" spans="7:25">
      <c r="G1170" s="346" t="str">
        <f t="shared" si="131"/>
        <v/>
      </c>
      <c r="H1170" s="347" t="str">
        <f t="shared" si="132"/>
        <v/>
      </c>
      <c r="T1170" s="502" t="str">
        <f t="shared" si="133"/>
        <v/>
      </c>
      <c r="U1170" s="502" t="str">
        <f t="shared" si="134"/>
        <v/>
      </c>
      <c r="V1170" s="502" t="str">
        <f t="shared" si="135"/>
        <v/>
      </c>
      <c r="W1170" s="502" t="str">
        <f t="shared" si="136"/>
        <v/>
      </c>
      <c r="X1170" s="502"/>
      <c r="Y1170" s="502" t="str">
        <f t="shared" si="137"/>
        <v/>
      </c>
    </row>
    <row r="1171" spans="7:25" ht="13.5" customHeight="1">
      <c r="G1171" s="346" t="str">
        <f t="shared" si="131"/>
        <v/>
      </c>
      <c r="H1171" s="347" t="str">
        <f t="shared" si="132"/>
        <v/>
      </c>
      <c r="T1171" s="502" t="str">
        <f t="shared" si="133"/>
        <v/>
      </c>
      <c r="U1171" s="502" t="str">
        <f t="shared" si="134"/>
        <v/>
      </c>
      <c r="V1171" s="502" t="str">
        <f t="shared" si="135"/>
        <v/>
      </c>
      <c r="W1171" s="502" t="str">
        <f t="shared" si="136"/>
        <v/>
      </c>
      <c r="X1171" s="502"/>
      <c r="Y1171" s="502" t="str">
        <f t="shared" si="137"/>
        <v/>
      </c>
    </row>
    <row r="1172" spans="7:25" ht="13.5" customHeight="1">
      <c r="G1172" s="346" t="str">
        <f t="shared" si="131"/>
        <v/>
      </c>
      <c r="H1172" s="347" t="str">
        <f t="shared" si="132"/>
        <v/>
      </c>
      <c r="T1172" s="502" t="str">
        <f t="shared" si="133"/>
        <v/>
      </c>
      <c r="U1172" s="502" t="str">
        <f t="shared" si="134"/>
        <v/>
      </c>
      <c r="V1172" s="502" t="str">
        <f t="shared" si="135"/>
        <v/>
      </c>
      <c r="W1172" s="502" t="str">
        <f t="shared" si="136"/>
        <v/>
      </c>
      <c r="X1172" s="502"/>
      <c r="Y1172" s="502" t="str">
        <f t="shared" si="137"/>
        <v/>
      </c>
    </row>
    <row r="1173" spans="7:25">
      <c r="G1173" s="346" t="str">
        <f t="shared" si="131"/>
        <v/>
      </c>
      <c r="H1173" s="347" t="str">
        <f t="shared" si="132"/>
        <v/>
      </c>
      <c r="T1173" s="502" t="str">
        <f t="shared" si="133"/>
        <v/>
      </c>
      <c r="U1173" s="502" t="str">
        <f t="shared" si="134"/>
        <v/>
      </c>
      <c r="V1173" s="502" t="str">
        <f t="shared" si="135"/>
        <v/>
      </c>
      <c r="W1173" s="502" t="str">
        <f t="shared" si="136"/>
        <v/>
      </c>
      <c r="X1173" s="502"/>
      <c r="Y1173" s="502" t="str">
        <f t="shared" si="137"/>
        <v/>
      </c>
    </row>
    <row r="1174" spans="7:25" ht="13.5" customHeight="1">
      <c r="G1174" s="346" t="str">
        <f t="shared" si="131"/>
        <v/>
      </c>
      <c r="H1174" s="347" t="str">
        <f t="shared" si="132"/>
        <v/>
      </c>
      <c r="T1174" s="502" t="str">
        <f t="shared" si="133"/>
        <v/>
      </c>
      <c r="U1174" s="502" t="str">
        <f t="shared" si="134"/>
        <v/>
      </c>
      <c r="V1174" s="502" t="str">
        <f t="shared" si="135"/>
        <v/>
      </c>
      <c r="W1174" s="502" t="str">
        <f t="shared" si="136"/>
        <v/>
      </c>
      <c r="X1174" s="502"/>
      <c r="Y1174" s="502" t="str">
        <f t="shared" si="137"/>
        <v/>
      </c>
    </row>
    <row r="1175" spans="7:25">
      <c r="G1175" s="346" t="str">
        <f t="shared" si="131"/>
        <v/>
      </c>
      <c r="H1175" s="347" t="str">
        <f t="shared" si="132"/>
        <v/>
      </c>
      <c r="T1175" s="502" t="str">
        <f t="shared" si="133"/>
        <v/>
      </c>
      <c r="U1175" s="502" t="str">
        <f t="shared" si="134"/>
        <v/>
      </c>
      <c r="V1175" s="502" t="str">
        <f t="shared" si="135"/>
        <v/>
      </c>
      <c r="W1175" s="502" t="str">
        <f t="shared" si="136"/>
        <v/>
      </c>
      <c r="X1175" s="502"/>
      <c r="Y1175" s="502" t="str">
        <f t="shared" si="137"/>
        <v/>
      </c>
    </row>
    <row r="1176" spans="7:25" ht="13.5" customHeight="1">
      <c r="G1176" s="346" t="str">
        <f t="shared" si="131"/>
        <v/>
      </c>
      <c r="H1176" s="347" t="str">
        <f t="shared" si="132"/>
        <v/>
      </c>
      <c r="T1176" s="502" t="str">
        <f t="shared" si="133"/>
        <v/>
      </c>
      <c r="U1176" s="502" t="str">
        <f t="shared" si="134"/>
        <v/>
      </c>
      <c r="V1176" s="502" t="str">
        <f t="shared" si="135"/>
        <v/>
      </c>
      <c r="W1176" s="502" t="str">
        <f t="shared" si="136"/>
        <v/>
      </c>
      <c r="X1176" s="502"/>
      <c r="Y1176" s="502" t="str">
        <f t="shared" si="137"/>
        <v/>
      </c>
    </row>
    <row r="1177" spans="7:25">
      <c r="G1177" s="346" t="str">
        <f t="shared" si="131"/>
        <v/>
      </c>
      <c r="H1177" s="347" t="str">
        <f t="shared" si="132"/>
        <v/>
      </c>
      <c r="T1177" s="502" t="str">
        <f t="shared" si="133"/>
        <v/>
      </c>
      <c r="U1177" s="502" t="str">
        <f t="shared" si="134"/>
        <v/>
      </c>
      <c r="V1177" s="502" t="str">
        <f t="shared" si="135"/>
        <v/>
      </c>
      <c r="W1177" s="502" t="str">
        <f t="shared" si="136"/>
        <v/>
      </c>
      <c r="X1177" s="502"/>
      <c r="Y1177" s="502" t="str">
        <f t="shared" si="137"/>
        <v/>
      </c>
    </row>
    <row r="1178" spans="7:25" ht="13.5" customHeight="1">
      <c r="G1178" s="346" t="str">
        <f t="shared" si="131"/>
        <v/>
      </c>
      <c r="H1178" s="347" t="str">
        <f t="shared" si="132"/>
        <v/>
      </c>
      <c r="T1178" s="502" t="str">
        <f t="shared" si="133"/>
        <v/>
      </c>
      <c r="U1178" s="502" t="str">
        <f t="shared" si="134"/>
        <v/>
      </c>
      <c r="V1178" s="502" t="str">
        <f t="shared" si="135"/>
        <v/>
      </c>
      <c r="W1178" s="502" t="str">
        <f t="shared" si="136"/>
        <v/>
      </c>
      <c r="X1178" s="502"/>
      <c r="Y1178" s="502" t="str">
        <f t="shared" si="137"/>
        <v/>
      </c>
    </row>
    <row r="1179" spans="7:25">
      <c r="G1179" s="346" t="str">
        <f t="shared" si="131"/>
        <v/>
      </c>
      <c r="H1179" s="347" t="str">
        <f t="shared" si="132"/>
        <v/>
      </c>
      <c r="T1179" s="502" t="str">
        <f t="shared" si="133"/>
        <v/>
      </c>
      <c r="U1179" s="502" t="str">
        <f t="shared" si="134"/>
        <v/>
      </c>
      <c r="V1179" s="502" t="str">
        <f t="shared" si="135"/>
        <v/>
      </c>
      <c r="W1179" s="502" t="str">
        <f t="shared" si="136"/>
        <v/>
      </c>
      <c r="X1179" s="502"/>
      <c r="Y1179" s="502" t="str">
        <f t="shared" si="137"/>
        <v/>
      </c>
    </row>
    <row r="1180" spans="7:25" ht="13.5" customHeight="1">
      <c r="G1180" s="346" t="str">
        <f t="shared" si="131"/>
        <v/>
      </c>
      <c r="H1180" s="347" t="str">
        <f t="shared" si="132"/>
        <v/>
      </c>
      <c r="T1180" s="502" t="str">
        <f t="shared" si="133"/>
        <v/>
      </c>
      <c r="U1180" s="502" t="str">
        <f t="shared" si="134"/>
        <v/>
      </c>
      <c r="V1180" s="502" t="str">
        <f t="shared" si="135"/>
        <v/>
      </c>
      <c r="W1180" s="502" t="str">
        <f t="shared" si="136"/>
        <v/>
      </c>
      <c r="X1180" s="502"/>
      <c r="Y1180" s="502" t="str">
        <f t="shared" si="137"/>
        <v/>
      </c>
    </row>
    <row r="1181" spans="7:25">
      <c r="G1181" s="346" t="str">
        <f t="shared" si="131"/>
        <v/>
      </c>
      <c r="H1181" s="347" t="str">
        <f t="shared" si="132"/>
        <v/>
      </c>
      <c r="T1181" s="502" t="str">
        <f t="shared" si="133"/>
        <v/>
      </c>
      <c r="U1181" s="502" t="str">
        <f t="shared" si="134"/>
        <v/>
      </c>
      <c r="V1181" s="502" t="str">
        <f t="shared" si="135"/>
        <v/>
      </c>
      <c r="W1181" s="502" t="str">
        <f t="shared" si="136"/>
        <v/>
      </c>
      <c r="X1181" s="502"/>
      <c r="Y1181" s="502" t="str">
        <f t="shared" si="137"/>
        <v/>
      </c>
    </row>
    <row r="1182" spans="7:25" ht="13.5" customHeight="1">
      <c r="G1182" s="346" t="str">
        <f t="shared" si="131"/>
        <v/>
      </c>
      <c r="H1182" s="347" t="str">
        <f t="shared" si="132"/>
        <v/>
      </c>
      <c r="T1182" s="502" t="str">
        <f t="shared" si="133"/>
        <v/>
      </c>
      <c r="U1182" s="502" t="str">
        <f t="shared" si="134"/>
        <v/>
      </c>
      <c r="V1182" s="502" t="str">
        <f t="shared" si="135"/>
        <v/>
      </c>
      <c r="W1182" s="502" t="str">
        <f t="shared" si="136"/>
        <v/>
      </c>
      <c r="X1182" s="502"/>
      <c r="Y1182" s="502" t="str">
        <f t="shared" si="137"/>
        <v/>
      </c>
    </row>
    <row r="1183" spans="7:25">
      <c r="G1183" s="346" t="str">
        <f t="shared" si="131"/>
        <v/>
      </c>
      <c r="H1183" s="347" t="str">
        <f t="shared" si="132"/>
        <v/>
      </c>
      <c r="T1183" s="502" t="str">
        <f t="shared" si="133"/>
        <v/>
      </c>
      <c r="U1183" s="502" t="str">
        <f t="shared" si="134"/>
        <v/>
      </c>
      <c r="V1183" s="502" t="str">
        <f t="shared" si="135"/>
        <v/>
      </c>
      <c r="W1183" s="502" t="str">
        <f t="shared" si="136"/>
        <v/>
      </c>
      <c r="X1183" s="502"/>
      <c r="Y1183" s="502" t="str">
        <f t="shared" si="137"/>
        <v/>
      </c>
    </row>
    <row r="1184" spans="7:25">
      <c r="G1184" s="346" t="str">
        <f t="shared" si="131"/>
        <v/>
      </c>
      <c r="H1184" s="347" t="str">
        <f t="shared" si="132"/>
        <v/>
      </c>
      <c r="T1184" s="502" t="str">
        <f t="shared" si="133"/>
        <v/>
      </c>
      <c r="U1184" s="502" t="str">
        <f t="shared" si="134"/>
        <v/>
      </c>
      <c r="V1184" s="502" t="str">
        <f t="shared" si="135"/>
        <v/>
      </c>
      <c r="W1184" s="502" t="str">
        <f t="shared" si="136"/>
        <v/>
      </c>
      <c r="X1184" s="502"/>
      <c r="Y1184" s="502" t="str">
        <f t="shared" si="137"/>
        <v/>
      </c>
    </row>
    <row r="1185" spans="7:25">
      <c r="G1185" s="346" t="str">
        <f t="shared" si="131"/>
        <v/>
      </c>
      <c r="H1185" s="347" t="str">
        <f t="shared" si="132"/>
        <v/>
      </c>
      <c r="T1185" s="502" t="str">
        <f t="shared" si="133"/>
        <v/>
      </c>
      <c r="U1185" s="502" t="str">
        <f t="shared" si="134"/>
        <v/>
      </c>
      <c r="V1185" s="502" t="str">
        <f t="shared" si="135"/>
        <v/>
      </c>
      <c r="W1185" s="502" t="str">
        <f t="shared" si="136"/>
        <v/>
      </c>
      <c r="X1185" s="502"/>
      <c r="Y1185" s="502" t="str">
        <f t="shared" si="137"/>
        <v/>
      </c>
    </row>
    <row r="1186" spans="7:25">
      <c r="G1186" s="346" t="str">
        <f t="shared" si="131"/>
        <v/>
      </c>
      <c r="H1186" s="347" t="str">
        <f t="shared" si="132"/>
        <v/>
      </c>
      <c r="T1186" s="502" t="str">
        <f t="shared" si="133"/>
        <v/>
      </c>
      <c r="U1186" s="502" t="str">
        <f t="shared" si="134"/>
        <v/>
      </c>
      <c r="V1186" s="502" t="str">
        <f t="shared" si="135"/>
        <v/>
      </c>
      <c r="W1186" s="502" t="str">
        <f t="shared" si="136"/>
        <v/>
      </c>
      <c r="X1186" s="502"/>
      <c r="Y1186" s="502" t="str">
        <f t="shared" si="137"/>
        <v/>
      </c>
    </row>
    <row r="1187" spans="7:25" ht="13.5" customHeight="1">
      <c r="G1187" s="346" t="str">
        <f t="shared" si="131"/>
        <v/>
      </c>
      <c r="H1187" s="347" t="str">
        <f t="shared" si="132"/>
        <v/>
      </c>
      <c r="T1187" s="502" t="str">
        <f t="shared" si="133"/>
        <v/>
      </c>
      <c r="U1187" s="502" t="str">
        <f t="shared" si="134"/>
        <v/>
      </c>
      <c r="V1187" s="502" t="str">
        <f t="shared" si="135"/>
        <v/>
      </c>
      <c r="W1187" s="502" t="str">
        <f t="shared" si="136"/>
        <v/>
      </c>
      <c r="X1187" s="502"/>
      <c r="Y1187" s="502" t="str">
        <f t="shared" si="137"/>
        <v/>
      </c>
    </row>
    <row r="1188" spans="7:25">
      <c r="G1188" s="346" t="str">
        <f t="shared" si="131"/>
        <v/>
      </c>
      <c r="H1188" s="347" t="str">
        <f t="shared" si="132"/>
        <v/>
      </c>
      <c r="T1188" s="502" t="str">
        <f t="shared" si="133"/>
        <v/>
      </c>
      <c r="U1188" s="502" t="str">
        <f t="shared" si="134"/>
        <v/>
      </c>
      <c r="V1188" s="502" t="str">
        <f t="shared" si="135"/>
        <v/>
      </c>
      <c r="W1188" s="502" t="str">
        <f t="shared" si="136"/>
        <v/>
      </c>
      <c r="X1188" s="502"/>
      <c r="Y1188" s="502" t="str">
        <f t="shared" si="137"/>
        <v/>
      </c>
    </row>
    <row r="1189" spans="7:25" ht="13.5" customHeight="1">
      <c r="G1189" s="346" t="str">
        <f t="shared" si="131"/>
        <v/>
      </c>
      <c r="H1189" s="347" t="str">
        <f t="shared" si="132"/>
        <v/>
      </c>
      <c r="T1189" s="502" t="str">
        <f t="shared" si="133"/>
        <v/>
      </c>
      <c r="U1189" s="502" t="str">
        <f t="shared" si="134"/>
        <v/>
      </c>
      <c r="V1189" s="502" t="str">
        <f t="shared" si="135"/>
        <v/>
      </c>
      <c r="W1189" s="502" t="str">
        <f t="shared" si="136"/>
        <v/>
      </c>
      <c r="X1189" s="502"/>
      <c r="Y1189" s="502" t="str">
        <f t="shared" si="137"/>
        <v/>
      </c>
    </row>
    <row r="1190" spans="7:25" ht="13.5" customHeight="1">
      <c r="G1190" s="346" t="str">
        <f t="shared" si="131"/>
        <v/>
      </c>
      <c r="H1190" s="347" t="str">
        <f t="shared" si="132"/>
        <v/>
      </c>
      <c r="T1190" s="502" t="str">
        <f t="shared" si="133"/>
        <v/>
      </c>
      <c r="U1190" s="502" t="str">
        <f t="shared" si="134"/>
        <v/>
      </c>
      <c r="V1190" s="502" t="str">
        <f t="shared" si="135"/>
        <v/>
      </c>
      <c r="W1190" s="502" t="str">
        <f t="shared" si="136"/>
        <v/>
      </c>
      <c r="X1190" s="502"/>
      <c r="Y1190" s="502" t="str">
        <f t="shared" si="137"/>
        <v/>
      </c>
    </row>
    <row r="1191" spans="7:25" ht="13.5" customHeight="1">
      <c r="G1191" s="346" t="str">
        <f t="shared" si="131"/>
        <v/>
      </c>
      <c r="H1191" s="347" t="str">
        <f t="shared" si="132"/>
        <v/>
      </c>
      <c r="T1191" s="502" t="str">
        <f t="shared" si="133"/>
        <v/>
      </c>
      <c r="U1191" s="502" t="str">
        <f t="shared" si="134"/>
        <v/>
      </c>
      <c r="V1191" s="502" t="str">
        <f t="shared" si="135"/>
        <v/>
      </c>
      <c r="W1191" s="502" t="str">
        <f t="shared" si="136"/>
        <v/>
      </c>
      <c r="X1191" s="502"/>
      <c r="Y1191" s="502" t="str">
        <f t="shared" si="137"/>
        <v/>
      </c>
    </row>
    <row r="1192" spans="7:25" ht="13.5" customHeight="1">
      <c r="G1192" s="346" t="str">
        <f t="shared" si="131"/>
        <v/>
      </c>
      <c r="H1192" s="347" t="str">
        <f t="shared" si="132"/>
        <v/>
      </c>
      <c r="T1192" s="502" t="str">
        <f t="shared" si="133"/>
        <v/>
      </c>
      <c r="U1192" s="502" t="str">
        <f t="shared" si="134"/>
        <v/>
      </c>
      <c r="V1192" s="502" t="str">
        <f t="shared" si="135"/>
        <v/>
      </c>
      <c r="W1192" s="502" t="str">
        <f t="shared" si="136"/>
        <v/>
      </c>
      <c r="X1192" s="502"/>
      <c r="Y1192" s="502" t="str">
        <f t="shared" si="137"/>
        <v/>
      </c>
    </row>
    <row r="1193" spans="7:25" ht="13.5" customHeight="1">
      <c r="G1193" s="346" t="str">
        <f t="shared" si="131"/>
        <v/>
      </c>
      <c r="H1193" s="347" t="str">
        <f t="shared" si="132"/>
        <v/>
      </c>
      <c r="T1193" s="502" t="str">
        <f t="shared" si="133"/>
        <v/>
      </c>
      <c r="U1193" s="502" t="str">
        <f t="shared" si="134"/>
        <v/>
      </c>
      <c r="V1193" s="502" t="str">
        <f t="shared" si="135"/>
        <v/>
      </c>
      <c r="W1193" s="502" t="str">
        <f t="shared" si="136"/>
        <v/>
      </c>
      <c r="X1193" s="502"/>
      <c r="Y1193" s="502" t="str">
        <f t="shared" si="137"/>
        <v/>
      </c>
    </row>
    <row r="1194" spans="7:25" ht="13.5" customHeight="1">
      <c r="G1194" s="346" t="str">
        <f t="shared" si="131"/>
        <v/>
      </c>
      <c r="H1194" s="347" t="str">
        <f t="shared" si="132"/>
        <v/>
      </c>
      <c r="T1194" s="502" t="str">
        <f t="shared" si="133"/>
        <v/>
      </c>
      <c r="U1194" s="502" t="str">
        <f t="shared" si="134"/>
        <v/>
      </c>
      <c r="V1194" s="502" t="str">
        <f t="shared" si="135"/>
        <v/>
      </c>
      <c r="W1194" s="502" t="str">
        <f t="shared" si="136"/>
        <v/>
      </c>
      <c r="X1194" s="502"/>
      <c r="Y1194" s="502" t="str">
        <f t="shared" si="137"/>
        <v/>
      </c>
    </row>
    <row r="1195" spans="7:25" ht="13.5" customHeight="1">
      <c r="G1195" s="346" t="str">
        <f t="shared" si="131"/>
        <v/>
      </c>
      <c r="H1195" s="347" t="str">
        <f t="shared" si="132"/>
        <v/>
      </c>
      <c r="T1195" s="502" t="str">
        <f t="shared" si="133"/>
        <v/>
      </c>
      <c r="U1195" s="502" t="str">
        <f t="shared" si="134"/>
        <v/>
      </c>
      <c r="V1195" s="502" t="str">
        <f t="shared" si="135"/>
        <v/>
      </c>
      <c r="W1195" s="502" t="str">
        <f t="shared" si="136"/>
        <v/>
      </c>
      <c r="X1195" s="502"/>
      <c r="Y1195" s="502" t="str">
        <f t="shared" si="137"/>
        <v/>
      </c>
    </row>
    <row r="1196" spans="7:25">
      <c r="G1196" s="346" t="str">
        <f t="shared" si="131"/>
        <v/>
      </c>
      <c r="H1196" s="347" t="str">
        <f t="shared" si="132"/>
        <v/>
      </c>
      <c r="T1196" s="502" t="str">
        <f t="shared" si="133"/>
        <v/>
      </c>
      <c r="U1196" s="502" t="str">
        <f t="shared" si="134"/>
        <v/>
      </c>
      <c r="V1196" s="502" t="str">
        <f t="shared" si="135"/>
        <v/>
      </c>
      <c r="W1196" s="502" t="str">
        <f t="shared" si="136"/>
        <v/>
      </c>
      <c r="X1196" s="502"/>
      <c r="Y1196" s="502" t="str">
        <f t="shared" si="137"/>
        <v/>
      </c>
    </row>
    <row r="1197" spans="7:25" ht="13.5" customHeight="1">
      <c r="G1197" s="346" t="str">
        <f t="shared" si="131"/>
        <v/>
      </c>
      <c r="H1197" s="347" t="str">
        <f t="shared" si="132"/>
        <v/>
      </c>
      <c r="T1197" s="502" t="str">
        <f t="shared" si="133"/>
        <v/>
      </c>
      <c r="U1197" s="502" t="str">
        <f t="shared" si="134"/>
        <v/>
      </c>
      <c r="V1197" s="502" t="str">
        <f t="shared" si="135"/>
        <v/>
      </c>
      <c r="W1197" s="502" t="str">
        <f t="shared" si="136"/>
        <v/>
      </c>
      <c r="X1197" s="502"/>
      <c r="Y1197" s="502" t="str">
        <f t="shared" si="137"/>
        <v/>
      </c>
    </row>
    <row r="1198" spans="7:25" ht="13.5" customHeight="1">
      <c r="G1198" s="346" t="str">
        <f t="shared" si="131"/>
        <v/>
      </c>
      <c r="H1198" s="347" t="str">
        <f t="shared" si="132"/>
        <v/>
      </c>
      <c r="T1198" s="502" t="str">
        <f t="shared" si="133"/>
        <v/>
      </c>
      <c r="U1198" s="502" t="str">
        <f t="shared" si="134"/>
        <v/>
      </c>
      <c r="V1198" s="502" t="str">
        <f t="shared" si="135"/>
        <v/>
      </c>
      <c r="W1198" s="502" t="str">
        <f t="shared" si="136"/>
        <v/>
      </c>
      <c r="X1198" s="502"/>
      <c r="Y1198" s="502" t="str">
        <f t="shared" si="137"/>
        <v/>
      </c>
    </row>
    <row r="1199" spans="7:25" ht="13.5" customHeight="1">
      <c r="G1199" s="346" t="str">
        <f t="shared" si="131"/>
        <v/>
      </c>
      <c r="H1199" s="347" t="str">
        <f t="shared" si="132"/>
        <v/>
      </c>
      <c r="T1199" s="502" t="str">
        <f t="shared" si="133"/>
        <v/>
      </c>
      <c r="U1199" s="502" t="str">
        <f t="shared" si="134"/>
        <v/>
      </c>
      <c r="V1199" s="502" t="str">
        <f t="shared" si="135"/>
        <v/>
      </c>
      <c r="W1199" s="502" t="str">
        <f t="shared" si="136"/>
        <v/>
      </c>
      <c r="X1199" s="502"/>
      <c r="Y1199" s="502" t="str">
        <f t="shared" si="137"/>
        <v/>
      </c>
    </row>
    <row r="1200" spans="7:25" ht="13.5" customHeight="1">
      <c r="G1200" s="346" t="str">
        <f t="shared" si="131"/>
        <v/>
      </c>
      <c r="H1200" s="347" t="str">
        <f t="shared" si="132"/>
        <v/>
      </c>
      <c r="T1200" s="502" t="str">
        <f t="shared" si="133"/>
        <v/>
      </c>
      <c r="U1200" s="502" t="str">
        <f t="shared" si="134"/>
        <v/>
      </c>
      <c r="V1200" s="502" t="str">
        <f t="shared" si="135"/>
        <v/>
      </c>
      <c r="W1200" s="502" t="str">
        <f t="shared" si="136"/>
        <v/>
      </c>
      <c r="X1200" s="502"/>
      <c r="Y1200" s="502" t="str">
        <f t="shared" si="137"/>
        <v/>
      </c>
    </row>
    <row r="1201" spans="7:25" ht="13.5" customHeight="1">
      <c r="G1201" s="346" t="str">
        <f t="shared" si="131"/>
        <v/>
      </c>
      <c r="H1201" s="347" t="str">
        <f t="shared" si="132"/>
        <v/>
      </c>
      <c r="T1201" s="502" t="str">
        <f t="shared" si="133"/>
        <v/>
      </c>
      <c r="U1201" s="502" t="str">
        <f t="shared" si="134"/>
        <v/>
      </c>
      <c r="V1201" s="502" t="str">
        <f t="shared" si="135"/>
        <v/>
      </c>
      <c r="W1201" s="502" t="str">
        <f t="shared" si="136"/>
        <v/>
      </c>
      <c r="X1201" s="502"/>
      <c r="Y1201" s="502" t="str">
        <f t="shared" si="137"/>
        <v/>
      </c>
    </row>
    <row r="1202" spans="7:25" ht="13.5" customHeight="1">
      <c r="G1202" s="346" t="str">
        <f t="shared" si="131"/>
        <v/>
      </c>
      <c r="H1202" s="347" t="str">
        <f t="shared" si="132"/>
        <v/>
      </c>
      <c r="T1202" s="502" t="str">
        <f t="shared" si="133"/>
        <v/>
      </c>
      <c r="U1202" s="502" t="str">
        <f t="shared" si="134"/>
        <v/>
      </c>
      <c r="V1202" s="502" t="str">
        <f t="shared" si="135"/>
        <v/>
      </c>
      <c r="W1202" s="502" t="str">
        <f t="shared" si="136"/>
        <v/>
      </c>
      <c r="X1202" s="502"/>
      <c r="Y1202" s="502" t="str">
        <f t="shared" si="137"/>
        <v/>
      </c>
    </row>
    <row r="1203" spans="7:25" ht="13.5" customHeight="1">
      <c r="G1203" s="346" t="str">
        <f t="shared" si="131"/>
        <v/>
      </c>
      <c r="H1203" s="347" t="str">
        <f t="shared" si="132"/>
        <v/>
      </c>
      <c r="T1203" s="502" t="str">
        <f t="shared" si="133"/>
        <v/>
      </c>
      <c r="U1203" s="502" t="str">
        <f t="shared" si="134"/>
        <v/>
      </c>
      <c r="V1203" s="502" t="str">
        <f t="shared" si="135"/>
        <v/>
      </c>
      <c r="W1203" s="502" t="str">
        <f t="shared" si="136"/>
        <v/>
      </c>
      <c r="X1203" s="502"/>
      <c r="Y1203" s="502" t="str">
        <f t="shared" si="137"/>
        <v/>
      </c>
    </row>
    <row r="1204" spans="7:25" ht="13.5" customHeight="1">
      <c r="G1204" s="346" t="str">
        <f t="shared" si="131"/>
        <v/>
      </c>
      <c r="H1204" s="347" t="str">
        <f t="shared" si="132"/>
        <v/>
      </c>
      <c r="T1204" s="502" t="str">
        <f t="shared" si="133"/>
        <v/>
      </c>
      <c r="U1204" s="502" t="str">
        <f t="shared" si="134"/>
        <v/>
      </c>
      <c r="V1204" s="502" t="str">
        <f t="shared" si="135"/>
        <v/>
      </c>
      <c r="W1204" s="502" t="str">
        <f t="shared" si="136"/>
        <v/>
      </c>
      <c r="X1204" s="502"/>
      <c r="Y1204" s="502" t="str">
        <f t="shared" si="137"/>
        <v/>
      </c>
    </row>
    <row r="1205" spans="7:25" ht="13.5" customHeight="1">
      <c r="G1205" s="346" t="str">
        <f t="shared" si="131"/>
        <v/>
      </c>
      <c r="H1205" s="347" t="str">
        <f t="shared" si="132"/>
        <v/>
      </c>
      <c r="T1205" s="502" t="str">
        <f t="shared" si="133"/>
        <v/>
      </c>
      <c r="U1205" s="502" t="str">
        <f t="shared" si="134"/>
        <v/>
      </c>
      <c r="V1205" s="502" t="str">
        <f t="shared" si="135"/>
        <v/>
      </c>
      <c r="W1205" s="502" t="str">
        <f t="shared" si="136"/>
        <v/>
      </c>
      <c r="X1205" s="502"/>
      <c r="Y1205" s="502" t="str">
        <f t="shared" si="137"/>
        <v/>
      </c>
    </row>
    <row r="1206" spans="7:25">
      <c r="G1206" s="346" t="str">
        <f t="shared" si="131"/>
        <v/>
      </c>
      <c r="H1206" s="347" t="str">
        <f t="shared" si="132"/>
        <v/>
      </c>
      <c r="T1206" s="502" t="str">
        <f t="shared" si="133"/>
        <v/>
      </c>
      <c r="U1206" s="502" t="str">
        <f t="shared" si="134"/>
        <v/>
      </c>
      <c r="V1206" s="502" t="str">
        <f t="shared" si="135"/>
        <v/>
      </c>
      <c r="W1206" s="502" t="str">
        <f t="shared" si="136"/>
        <v/>
      </c>
      <c r="X1206" s="502"/>
      <c r="Y1206" s="502" t="str">
        <f t="shared" si="137"/>
        <v/>
      </c>
    </row>
    <row r="1207" spans="7:25" ht="13.5" customHeight="1">
      <c r="G1207" s="346" t="str">
        <f t="shared" si="131"/>
        <v/>
      </c>
      <c r="H1207" s="347" t="str">
        <f t="shared" si="132"/>
        <v/>
      </c>
      <c r="T1207" s="502" t="str">
        <f t="shared" si="133"/>
        <v/>
      </c>
      <c r="U1207" s="502" t="str">
        <f t="shared" si="134"/>
        <v/>
      </c>
      <c r="V1207" s="502" t="str">
        <f t="shared" si="135"/>
        <v/>
      </c>
      <c r="W1207" s="502" t="str">
        <f t="shared" si="136"/>
        <v/>
      </c>
      <c r="X1207" s="502"/>
      <c r="Y1207" s="502" t="str">
        <f t="shared" si="137"/>
        <v/>
      </c>
    </row>
    <row r="1208" spans="7:25">
      <c r="G1208" s="346" t="str">
        <f t="shared" si="131"/>
        <v/>
      </c>
      <c r="H1208" s="347" t="str">
        <f t="shared" si="132"/>
        <v/>
      </c>
      <c r="T1208" s="502" t="str">
        <f t="shared" si="133"/>
        <v/>
      </c>
      <c r="U1208" s="502" t="str">
        <f t="shared" si="134"/>
        <v/>
      </c>
      <c r="V1208" s="502" t="str">
        <f t="shared" si="135"/>
        <v/>
      </c>
      <c r="W1208" s="502" t="str">
        <f t="shared" si="136"/>
        <v/>
      </c>
      <c r="X1208" s="502"/>
      <c r="Y1208" s="502" t="str">
        <f t="shared" si="137"/>
        <v/>
      </c>
    </row>
    <row r="1209" spans="7:25" ht="13.5" customHeight="1">
      <c r="G1209" s="346" t="str">
        <f t="shared" si="131"/>
        <v/>
      </c>
      <c r="H1209" s="347" t="str">
        <f t="shared" si="132"/>
        <v/>
      </c>
      <c r="T1209" s="502" t="str">
        <f t="shared" si="133"/>
        <v/>
      </c>
      <c r="U1209" s="502" t="str">
        <f t="shared" si="134"/>
        <v/>
      </c>
      <c r="V1209" s="502" t="str">
        <f t="shared" si="135"/>
        <v/>
      </c>
      <c r="W1209" s="502" t="str">
        <f t="shared" si="136"/>
        <v/>
      </c>
      <c r="X1209" s="502"/>
      <c r="Y1209" s="502" t="str">
        <f t="shared" si="137"/>
        <v/>
      </c>
    </row>
    <row r="1210" spans="7:25">
      <c r="G1210" s="346" t="str">
        <f t="shared" si="131"/>
        <v/>
      </c>
      <c r="H1210" s="347" t="str">
        <f t="shared" si="132"/>
        <v/>
      </c>
      <c r="T1210" s="502" t="str">
        <f t="shared" si="133"/>
        <v/>
      </c>
      <c r="U1210" s="502" t="str">
        <f t="shared" si="134"/>
        <v/>
      </c>
      <c r="V1210" s="502" t="str">
        <f t="shared" si="135"/>
        <v/>
      </c>
      <c r="W1210" s="502" t="str">
        <f t="shared" si="136"/>
        <v/>
      </c>
      <c r="X1210" s="502"/>
      <c r="Y1210" s="502" t="str">
        <f t="shared" si="137"/>
        <v/>
      </c>
    </row>
    <row r="1211" spans="7:25" ht="13.5" customHeight="1">
      <c r="G1211" s="346" t="str">
        <f t="shared" si="131"/>
        <v/>
      </c>
      <c r="H1211" s="347" t="str">
        <f t="shared" si="132"/>
        <v/>
      </c>
      <c r="T1211" s="502" t="str">
        <f t="shared" si="133"/>
        <v/>
      </c>
      <c r="U1211" s="502" t="str">
        <f t="shared" si="134"/>
        <v/>
      </c>
      <c r="V1211" s="502" t="str">
        <f t="shared" si="135"/>
        <v/>
      </c>
      <c r="W1211" s="502" t="str">
        <f t="shared" si="136"/>
        <v/>
      </c>
      <c r="X1211" s="502"/>
      <c r="Y1211" s="502" t="str">
        <f t="shared" si="137"/>
        <v/>
      </c>
    </row>
    <row r="1212" spans="7:25" ht="13.5" customHeight="1">
      <c r="G1212" s="346" t="str">
        <f t="shared" si="131"/>
        <v/>
      </c>
      <c r="H1212" s="347" t="str">
        <f t="shared" si="132"/>
        <v/>
      </c>
      <c r="T1212" s="502" t="str">
        <f t="shared" si="133"/>
        <v/>
      </c>
      <c r="U1212" s="502" t="str">
        <f t="shared" si="134"/>
        <v/>
      </c>
      <c r="V1212" s="502" t="str">
        <f t="shared" si="135"/>
        <v/>
      </c>
      <c r="W1212" s="502" t="str">
        <f t="shared" si="136"/>
        <v/>
      </c>
      <c r="X1212" s="502"/>
      <c r="Y1212" s="502" t="str">
        <f t="shared" si="137"/>
        <v/>
      </c>
    </row>
    <row r="1213" spans="7:25" ht="13.5" customHeight="1">
      <c r="G1213" s="346" t="str">
        <f t="shared" si="131"/>
        <v/>
      </c>
      <c r="H1213" s="347" t="str">
        <f t="shared" si="132"/>
        <v/>
      </c>
      <c r="T1213" s="502" t="str">
        <f t="shared" si="133"/>
        <v/>
      </c>
      <c r="U1213" s="502" t="str">
        <f t="shared" si="134"/>
        <v/>
      </c>
      <c r="V1213" s="502" t="str">
        <f t="shared" si="135"/>
        <v/>
      </c>
      <c r="W1213" s="502" t="str">
        <f t="shared" si="136"/>
        <v/>
      </c>
      <c r="X1213" s="502"/>
      <c r="Y1213" s="502" t="str">
        <f t="shared" si="137"/>
        <v/>
      </c>
    </row>
    <row r="1214" spans="7:25">
      <c r="G1214" s="346" t="str">
        <f t="shared" si="131"/>
        <v/>
      </c>
      <c r="H1214" s="347" t="str">
        <f t="shared" si="132"/>
        <v/>
      </c>
      <c r="T1214" s="502" t="str">
        <f t="shared" si="133"/>
        <v/>
      </c>
      <c r="U1214" s="502" t="str">
        <f t="shared" si="134"/>
        <v/>
      </c>
      <c r="V1214" s="502" t="str">
        <f t="shared" si="135"/>
        <v/>
      </c>
      <c r="W1214" s="502" t="str">
        <f t="shared" si="136"/>
        <v/>
      </c>
      <c r="X1214" s="502"/>
      <c r="Y1214" s="502" t="str">
        <f t="shared" si="137"/>
        <v/>
      </c>
    </row>
    <row r="1215" spans="7:25" ht="13.5" customHeight="1">
      <c r="G1215" s="346" t="str">
        <f t="shared" si="131"/>
        <v/>
      </c>
      <c r="H1215" s="347" t="str">
        <f t="shared" si="132"/>
        <v/>
      </c>
      <c r="T1215" s="502" t="str">
        <f t="shared" si="133"/>
        <v/>
      </c>
      <c r="U1215" s="502" t="str">
        <f t="shared" si="134"/>
        <v/>
      </c>
      <c r="V1215" s="502" t="str">
        <f t="shared" si="135"/>
        <v/>
      </c>
      <c r="W1215" s="502" t="str">
        <f t="shared" si="136"/>
        <v/>
      </c>
      <c r="X1215" s="502"/>
      <c r="Y1215" s="502" t="str">
        <f t="shared" si="137"/>
        <v/>
      </c>
    </row>
    <row r="1216" spans="7:25">
      <c r="G1216" s="346" t="str">
        <f t="shared" si="131"/>
        <v/>
      </c>
      <c r="H1216" s="347" t="str">
        <f t="shared" si="132"/>
        <v/>
      </c>
      <c r="T1216" s="502" t="str">
        <f t="shared" si="133"/>
        <v/>
      </c>
      <c r="U1216" s="502" t="str">
        <f t="shared" si="134"/>
        <v/>
      </c>
      <c r="V1216" s="502" t="str">
        <f t="shared" si="135"/>
        <v/>
      </c>
      <c r="W1216" s="502" t="str">
        <f t="shared" si="136"/>
        <v/>
      </c>
      <c r="X1216" s="502"/>
      <c r="Y1216" s="502" t="str">
        <f t="shared" si="137"/>
        <v/>
      </c>
    </row>
    <row r="1217" spans="7:25">
      <c r="G1217" s="346" t="str">
        <f t="shared" si="131"/>
        <v/>
      </c>
      <c r="H1217" s="347" t="str">
        <f t="shared" si="132"/>
        <v/>
      </c>
      <c r="T1217" s="502" t="str">
        <f t="shared" si="133"/>
        <v/>
      </c>
      <c r="U1217" s="502" t="str">
        <f t="shared" si="134"/>
        <v/>
      </c>
      <c r="V1217" s="502" t="str">
        <f t="shared" si="135"/>
        <v/>
      </c>
      <c r="W1217" s="502" t="str">
        <f t="shared" si="136"/>
        <v/>
      </c>
      <c r="X1217" s="502"/>
      <c r="Y1217" s="502" t="str">
        <f t="shared" si="137"/>
        <v/>
      </c>
    </row>
    <row r="1218" spans="7:25">
      <c r="G1218" s="346" t="str">
        <f t="shared" si="131"/>
        <v/>
      </c>
      <c r="H1218" s="347" t="str">
        <f t="shared" si="132"/>
        <v/>
      </c>
      <c r="T1218" s="502" t="str">
        <f t="shared" si="133"/>
        <v/>
      </c>
      <c r="U1218" s="502" t="str">
        <f t="shared" si="134"/>
        <v/>
      </c>
      <c r="V1218" s="502" t="str">
        <f t="shared" si="135"/>
        <v/>
      </c>
      <c r="W1218" s="502" t="str">
        <f t="shared" si="136"/>
        <v/>
      </c>
      <c r="X1218" s="502"/>
      <c r="Y1218" s="502" t="str">
        <f t="shared" si="137"/>
        <v/>
      </c>
    </row>
    <row r="1219" spans="7:25">
      <c r="G1219" s="346" t="str">
        <f t="shared" ref="G1219:G1282" si="138">IF(D1219="","",A1219&amp;" "&amp;"     =    "&amp;" "&amp;B1219&amp;"  Vs  "&amp;C1219)</f>
        <v/>
      </c>
      <c r="H1219" s="347" t="str">
        <f t="shared" ref="H1219:H1282" si="139">IF(G1219="","",D1219)</f>
        <v/>
      </c>
      <c r="T1219" s="502" t="str">
        <f t="shared" ref="T1219:T1282" si="140">IF(W1219="","",AA1219)</f>
        <v/>
      </c>
      <c r="U1219" s="502" t="str">
        <f t="shared" ref="U1219:U1282" si="141">IF(W1219="","",AC1219)</f>
        <v/>
      </c>
      <c r="V1219" s="502" t="str">
        <f t="shared" ref="V1219:V1282" si="142">IF(W1219="","",AK1219)</f>
        <v/>
      </c>
      <c r="W1219" s="502" t="str">
        <f t="shared" ref="W1219:W1282" si="143">IFERROR(IF(Y1219="","",MID(Y1219,SEARCH("1x2/",Y1219,1) + 4,LEN(Y1219))),"")</f>
        <v/>
      </c>
      <c r="X1219" s="502"/>
      <c r="Y1219" s="502" t="str">
        <f t="shared" ref="Y1219:Y1282" si="144">HLink(AL1219)</f>
        <v/>
      </c>
    </row>
    <row r="1220" spans="7:25">
      <c r="G1220" s="346" t="str">
        <f t="shared" si="138"/>
        <v/>
      </c>
      <c r="H1220" s="347" t="str">
        <f t="shared" si="139"/>
        <v/>
      </c>
      <c r="T1220" s="502" t="str">
        <f t="shared" si="140"/>
        <v/>
      </c>
      <c r="U1220" s="502" t="str">
        <f t="shared" si="141"/>
        <v/>
      </c>
      <c r="V1220" s="502" t="str">
        <f t="shared" si="142"/>
        <v/>
      </c>
      <c r="W1220" s="502" t="str">
        <f t="shared" si="143"/>
        <v/>
      </c>
      <c r="X1220" s="502"/>
      <c r="Y1220" s="502" t="str">
        <f t="shared" si="144"/>
        <v/>
      </c>
    </row>
    <row r="1221" spans="7:25">
      <c r="G1221" s="346" t="str">
        <f t="shared" si="138"/>
        <v/>
      </c>
      <c r="H1221" s="347" t="str">
        <f t="shared" si="139"/>
        <v/>
      </c>
      <c r="T1221" s="502" t="str">
        <f t="shared" si="140"/>
        <v/>
      </c>
      <c r="U1221" s="502" t="str">
        <f t="shared" si="141"/>
        <v/>
      </c>
      <c r="V1221" s="502" t="str">
        <f t="shared" si="142"/>
        <v/>
      </c>
      <c r="W1221" s="502" t="str">
        <f t="shared" si="143"/>
        <v/>
      </c>
      <c r="X1221" s="502"/>
      <c r="Y1221" s="502" t="str">
        <f t="shared" si="144"/>
        <v/>
      </c>
    </row>
    <row r="1222" spans="7:25">
      <c r="G1222" s="346" t="str">
        <f t="shared" si="138"/>
        <v/>
      </c>
      <c r="H1222" s="347" t="str">
        <f t="shared" si="139"/>
        <v/>
      </c>
      <c r="T1222" s="502" t="str">
        <f t="shared" si="140"/>
        <v/>
      </c>
      <c r="U1222" s="502" t="str">
        <f t="shared" si="141"/>
        <v/>
      </c>
      <c r="V1222" s="502" t="str">
        <f t="shared" si="142"/>
        <v/>
      </c>
      <c r="W1222" s="502" t="str">
        <f t="shared" si="143"/>
        <v/>
      </c>
      <c r="X1222" s="502"/>
      <c r="Y1222" s="502" t="str">
        <f t="shared" si="144"/>
        <v/>
      </c>
    </row>
    <row r="1223" spans="7:25" ht="13.5" customHeight="1">
      <c r="G1223" s="346" t="str">
        <f t="shared" si="138"/>
        <v/>
      </c>
      <c r="H1223" s="347" t="str">
        <f t="shared" si="139"/>
        <v/>
      </c>
      <c r="T1223" s="502" t="str">
        <f t="shared" si="140"/>
        <v/>
      </c>
      <c r="U1223" s="502" t="str">
        <f t="shared" si="141"/>
        <v/>
      </c>
      <c r="V1223" s="502" t="str">
        <f t="shared" si="142"/>
        <v/>
      </c>
      <c r="W1223" s="502" t="str">
        <f t="shared" si="143"/>
        <v/>
      </c>
      <c r="X1223" s="502"/>
      <c r="Y1223" s="502" t="str">
        <f t="shared" si="144"/>
        <v/>
      </c>
    </row>
    <row r="1224" spans="7:25">
      <c r="G1224" s="346" t="str">
        <f t="shared" si="138"/>
        <v/>
      </c>
      <c r="H1224" s="347" t="str">
        <f t="shared" si="139"/>
        <v/>
      </c>
      <c r="T1224" s="502" t="str">
        <f t="shared" si="140"/>
        <v/>
      </c>
      <c r="U1224" s="502" t="str">
        <f t="shared" si="141"/>
        <v/>
      </c>
      <c r="V1224" s="502" t="str">
        <f t="shared" si="142"/>
        <v/>
      </c>
      <c r="W1224" s="502" t="str">
        <f t="shared" si="143"/>
        <v/>
      </c>
      <c r="X1224" s="502"/>
      <c r="Y1224" s="502" t="str">
        <f t="shared" si="144"/>
        <v/>
      </c>
    </row>
    <row r="1225" spans="7:25" ht="13.5" customHeight="1">
      <c r="G1225" s="346" t="str">
        <f t="shared" si="138"/>
        <v/>
      </c>
      <c r="H1225" s="347" t="str">
        <f t="shared" si="139"/>
        <v/>
      </c>
      <c r="T1225" s="502" t="str">
        <f t="shared" si="140"/>
        <v/>
      </c>
      <c r="U1225" s="502" t="str">
        <f t="shared" si="141"/>
        <v/>
      </c>
      <c r="V1225" s="502" t="str">
        <f t="shared" si="142"/>
        <v/>
      </c>
      <c r="W1225" s="502" t="str">
        <f t="shared" si="143"/>
        <v/>
      </c>
      <c r="X1225" s="502"/>
      <c r="Y1225" s="502" t="str">
        <f t="shared" si="144"/>
        <v/>
      </c>
    </row>
    <row r="1226" spans="7:25" ht="13.5" customHeight="1">
      <c r="G1226" s="346" t="str">
        <f t="shared" si="138"/>
        <v/>
      </c>
      <c r="H1226" s="347" t="str">
        <f t="shared" si="139"/>
        <v/>
      </c>
      <c r="T1226" s="502" t="str">
        <f t="shared" si="140"/>
        <v/>
      </c>
      <c r="U1226" s="502" t="str">
        <f t="shared" si="141"/>
        <v/>
      </c>
      <c r="V1226" s="502" t="str">
        <f t="shared" si="142"/>
        <v/>
      </c>
      <c r="W1226" s="502" t="str">
        <f t="shared" si="143"/>
        <v/>
      </c>
      <c r="X1226" s="502"/>
      <c r="Y1226" s="502" t="str">
        <f t="shared" si="144"/>
        <v/>
      </c>
    </row>
    <row r="1227" spans="7:25" ht="13.5" customHeight="1">
      <c r="G1227" s="346" t="str">
        <f t="shared" si="138"/>
        <v/>
      </c>
      <c r="H1227" s="347" t="str">
        <f t="shared" si="139"/>
        <v/>
      </c>
      <c r="T1227" s="502" t="str">
        <f t="shared" si="140"/>
        <v/>
      </c>
      <c r="U1227" s="502" t="str">
        <f t="shared" si="141"/>
        <v/>
      </c>
      <c r="V1227" s="502" t="str">
        <f t="shared" si="142"/>
        <v/>
      </c>
      <c r="W1227" s="502" t="str">
        <f t="shared" si="143"/>
        <v/>
      </c>
      <c r="X1227" s="502"/>
      <c r="Y1227" s="502" t="str">
        <f t="shared" si="144"/>
        <v/>
      </c>
    </row>
    <row r="1228" spans="7:25" ht="13.5" customHeight="1">
      <c r="G1228" s="346" t="str">
        <f t="shared" si="138"/>
        <v/>
      </c>
      <c r="H1228" s="347" t="str">
        <f t="shared" si="139"/>
        <v/>
      </c>
      <c r="T1228" s="502" t="str">
        <f t="shared" si="140"/>
        <v/>
      </c>
      <c r="U1228" s="502" t="str">
        <f t="shared" si="141"/>
        <v/>
      </c>
      <c r="V1228" s="502" t="str">
        <f t="shared" si="142"/>
        <v/>
      </c>
      <c r="W1228" s="502" t="str">
        <f t="shared" si="143"/>
        <v/>
      </c>
      <c r="X1228" s="502"/>
      <c r="Y1228" s="502" t="str">
        <f t="shared" si="144"/>
        <v/>
      </c>
    </row>
    <row r="1229" spans="7:25">
      <c r="G1229" s="346" t="str">
        <f t="shared" si="138"/>
        <v/>
      </c>
      <c r="H1229" s="347" t="str">
        <f t="shared" si="139"/>
        <v/>
      </c>
      <c r="T1229" s="502" t="str">
        <f t="shared" si="140"/>
        <v/>
      </c>
      <c r="U1229" s="502" t="str">
        <f t="shared" si="141"/>
        <v/>
      </c>
      <c r="V1229" s="502" t="str">
        <f t="shared" si="142"/>
        <v/>
      </c>
      <c r="W1229" s="502" t="str">
        <f t="shared" si="143"/>
        <v/>
      </c>
      <c r="X1229" s="502"/>
      <c r="Y1229" s="502" t="str">
        <f t="shared" si="144"/>
        <v/>
      </c>
    </row>
    <row r="1230" spans="7:25" ht="13.5" customHeight="1">
      <c r="G1230" s="346" t="str">
        <f t="shared" si="138"/>
        <v/>
      </c>
      <c r="H1230" s="347" t="str">
        <f t="shared" si="139"/>
        <v/>
      </c>
      <c r="T1230" s="502" t="str">
        <f t="shared" si="140"/>
        <v/>
      </c>
      <c r="U1230" s="502" t="str">
        <f t="shared" si="141"/>
        <v/>
      </c>
      <c r="V1230" s="502" t="str">
        <f t="shared" si="142"/>
        <v/>
      </c>
      <c r="W1230" s="502" t="str">
        <f t="shared" si="143"/>
        <v/>
      </c>
      <c r="X1230" s="502"/>
      <c r="Y1230" s="502" t="str">
        <f t="shared" si="144"/>
        <v/>
      </c>
    </row>
    <row r="1231" spans="7:25">
      <c r="G1231" s="346" t="str">
        <f t="shared" si="138"/>
        <v/>
      </c>
      <c r="H1231" s="347" t="str">
        <f t="shared" si="139"/>
        <v/>
      </c>
      <c r="T1231" s="502" t="str">
        <f t="shared" si="140"/>
        <v/>
      </c>
      <c r="U1231" s="502" t="str">
        <f t="shared" si="141"/>
        <v/>
      </c>
      <c r="V1231" s="502" t="str">
        <f t="shared" si="142"/>
        <v/>
      </c>
      <c r="W1231" s="502" t="str">
        <f t="shared" si="143"/>
        <v/>
      </c>
      <c r="X1231" s="502"/>
      <c r="Y1231" s="502" t="str">
        <f t="shared" si="144"/>
        <v/>
      </c>
    </row>
    <row r="1232" spans="7:25" ht="13.5" customHeight="1">
      <c r="G1232" s="346" t="str">
        <f t="shared" si="138"/>
        <v/>
      </c>
      <c r="H1232" s="347" t="str">
        <f t="shared" si="139"/>
        <v/>
      </c>
      <c r="T1232" s="502" t="str">
        <f t="shared" si="140"/>
        <v/>
      </c>
      <c r="U1232" s="502" t="str">
        <f t="shared" si="141"/>
        <v/>
      </c>
      <c r="V1232" s="502" t="str">
        <f t="shared" si="142"/>
        <v/>
      </c>
      <c r="W1232" s="502" t="str">
        <f t="shared" si="143"/>
        <v/>
      </c>
      <c r="X1232" s="502"/>
      <c r="Y1232" s="502" t="str">
        <f t="shared" si="144"/>
        <v/>
      </c>
    </row>
    <row r="1233" spans="7:25">
      <c r="G1233" s="346" t="str">
        <f t="shared" si="138"/>
        <v/>
      </c>
      <c r="H1233" s="347" t="str">
        <f t="shared" si="139"/>
        <v/>
      </c>
      <c r="T1233" s="502" t="str">
        <f t="shared" si="140"/>
        <v/>
      </c>
      <c r="U1233" s="502" t="str">
        <f t="shared" si="141"/>
        <v/>
      </c>
      <c r="V1233" s="502" t="str">
        <f t="shared" si="142"/>
        <v/>
      </c>
      <c r="W1233" s="502" t="str">
        <f t="shared" si="143"/>
        <v/>
      </c>
      <c r="X1233" s="502"/>
      <c r="Y1233" s="502" t="str">
        <f t="shared" si="144"/>
        <v/>
      </c>
    </row>
    <row r="1234" spans="7:25" ht="13.5" customHeight="1">
      <c r="G1234" s="346" t="str">
        <f t="shared" si="138"/>
        <v/>
      </c>
      <c r="H1234" s="347" t="str">
        <f t="shared" si="139"/>
        <v/>
      </c>
      <c r="T1234" s="502" t="str">
        <f t="shared" si="140"/>
        <v/>
      </c>
      <c r="U1234" s="502" t="str">
        <f t="shared" si="141"/>
        <v/>
      </c>
      <c r="V1234" s="502" t="str">
        <f t="shared" si="142"/>
        <v/>
      </c>
      <c r="W1234" s="502" t="str">
        <f t="shared" si="143"/>
        <v/>
      </c>
      <c r="X1234" s="502"/>
      <c r="Y1234" s="502" t="str">
        <f t="shared" si="144"/>
        <v/>
      </c>
    </row>
    <row r="1235" spans="7:25" ht="13.5" customHeight="1">
      <c r="G1235" s="346" t="str">
        <f t="shared" si="138"/>
        <v/>
      </c>
      <c r="H1235" s="347" t="str">
        <f t="shared" si="139"/>
        <v/>
      </c>
      <c r="T1235" s="502" t="str">
        <f t="shared" si="140"/>
        <v/>
      </c>
      <c r="U1235" s="502" t="str">
        <f t="shared" si="141"/>
        <v/>
      </c>
      <c r="V1235" s="502" t="str">
        <f t="shared" si="142"/>
        <v/>
      </c>
      <c r="W1235" s="502" t="str">
        <f t="shared" si="143"/>
        <v/>
      </c>
      <c r="X1235" s="502"/>
      <c r="Y1235" s="502" t="str">
        <f t="shared" si="144"/>
        <v/>
      </c>
    </row>
    <row r="1236" spans="7:25" ht="13.5" customHeight="1">
      <c r="G1236" s="346" t="str">
        <f t="shared" si="138"/>
        <v/>
      </c>
      <c r="H1236" s="347" t="str">
        <f t="shared" si="139"/>
        <v/>
      </c>
      <c r="T1236" s="502" t="str">
        <f t="shared" si="140"/>
        <v/>
      </c>
      <c r="U1236" s="502" t="str">
        <f t="shared" si="141"/>
        <v/>
      </c>
      <c r="V1236" s="502" t="str">
        <f t="shared" si="142"/>
        <v/>
      </c>
      <c r="W1236" s="502" t="str">
        <f t="shared" si="143"/>
        <v/>
      </c>
      <c r="X1236" s="502"/>
      <c r="Y1236" s="502" t="str">
        <f t="shared" si="144"/>
        <v/>
      </c>
    </row>
    <row r="1237" spans="7:25" ht="13.5" customHeight="1">
      <c r="G1237" s="346" t="str">
        <f t="shared" si="138"/>
        <v/>
      </c>
      <c r="H1237" s="347" t="str">
        <f t="shared" si="139"/>
        <v/>
      </c>
      <c r="T1237" s="502" t="str">
        <f t="shared" si="140"/>
        <v/>
      </c>
      <c r="U1237" s="502" t="str">
        <f t="shared" si="141"/>
        <v/>
      </c>
      <c r="V1237" s="502" t="str">
        <f t="shared" si="142"/>
        <v/>
      </c>
      <c r="W1237" s="502" t="str">
        <f t="shared" si="143"/>
        <v/>
      </c>
      <c r="X1237" s="502"/>
      <c r="Y1237" s="502" t="str">
        <f t="shared" si="144"/>
        <v/>
      </c>
    </row>
    <row r="1238" spans="7:25" ht="13.5" customHeight="1">
      <c r="G1238" s="346" t="str">
        <f t="shared" si="138"/>
        <v/>
      </c>
      <c r="H1238" s="347" t="str">
        <f t="shared" si="139"/>
        <v/>
      </c>
      <c r="T1238" s="502" t="str">
        <f t="shared" si="140"/>
        <v/>
      </c>
      <c r="U1238" s="502" t="str">
        <f t="shared" si="141"/>
        <v/>
      </c>
      <c r="V1238" s="502" t="str">
        <f t="shared" si="142"/>
        <v/>
      </c>
      <c r="W1238" s="502" t="str">
        <f t="shared" si="143"/>
        <v/>
      </c>
      <c r="X1238" s="502"/>
      <c r="Y1238" s="502" t="str">
        <f t="shared" si="144"/>
        <v/>
      </c>
    </row>
    <row r="1239" spans="7:25" ht="13.5" customHeight="1">
      <c r="G1239" s="346" t="str">
        <f t="shared" si="138"/>
        <v/>
      </c>
      <c r="H1239" s="347" t="str">
        <f t="shared" si="139"/>
        <v/>
      </c>
      <c r="T1239" s="502" t="str">
        <f t="shared" si="140"/>
        <v/>
      </c>
      <c r="U1239" s="502" t="str">
        <f t="shared" si="141"/>
        <v/>
      </c>
      <c r="V1239" s="502" t="str">
        <f t="shared" si="142"/>
        <v/>
      </c>
      <c r="W1239" s="502" t="str">
        <f t="shared" si="143"/>
        <v/>
      </c>
      <c r="X1239" s="502"/>
      <c r="Y1239" s="502" t="str">
        <f t="shared" si="144"/>
        <v/>
      </c>
    </row>
    <row r="1240" spans="7:25" ht="13.5" customHeight="1">
      <c r="G1240" s="346" t="str">
        <f t="shared" si="138"/>
        <v/>
      </c>
      <c r="H1240" s="347" t="str">
        <f t="shared" si="139"/>
        <v/>
      </c>
      <c r="T1240" s="502" t="str">
        <f t="shared" si="140"/>
        <v/>
      </c>
      <c r="U1240" s="502" t="str">
        <f t="shared" si="141"/>
        <v/>
      </c>
      <c r="V1240" s="502" t="str">
        <f t="shared" si="142"/>
        <v/>
      </c>
      <c r="W1240" s="502" t="str">
        <f t="shared" si="143"/>
        <v/>
      </c>
      <c r="X1240" s="502"/>
      <c r="Y1240" s="502" t="str">
        <f t="shared" si="144"/>
        <v/>
      </c>
    </row>
    <row r="1241" spans="7:25">
      <c r="G1241" s="346" t="str">
        <f t="shared" si="138"/>
        <v/>
      </c>
      <c r="H1241" s="347" t="str">
        <f t="shared" si="139"/>
        <v/>
      </c>
      <c r="T1241" s="502" t="str">
        <f t="shared" si="140"/>
        <v/>
      </c>
      <c r="U1241" s="502" t="str">
        <f t="shared" si="141"/>
        <v/>
      </c>
      <c r="V1241" s="502" t="str">
        <f t="shared" si="142"/>
        <v/>
      </c>
      <c r="W1241" s="502" t="str">
        <f t="shared" si="143"/>
        <v/>
      </c>
      <c r="X1241" s="502"/>
      <c r="Y1241" s="502" t="str">
        <f t="shared" si="144"/>
        <v/>
      </c>
    </row>
    <row r="1242" spans="7:25">
      <c r="G1242" s="346" t="str">
        <f t="shared" si="138"/>
        <v/>
      </c>
      <c r="H1242" s="347" t="str">
        <f t="shared" si="139"/>
        <v/>
      </c>
      <c r="T1242" s="502" t="str">
        <f t="shared" si="140"/>
        <v/>
      </c>
      <c r="U1242" s="502" t="str">
        <f t="shared" si="141"/>
        <v/>
      </c>
      <c r="V1242" s="502" t="str">
        <f t="shared" si="142"/>
        <v/>
      </c>
      <c r="W1242" s="502" t="str">
        <f t="shared" si="143"/>
        <v/>
      </c>
      <c r="X1242" s="502"/>
      <c r="Y1242" s="502" t="str">
        <f t="shared" si="144"/>
        <v/>
      </c>
    </row>
    <row r="1243" spans="7:25" ht="13.5" customHeight="1">
      <c r="G1243" s="346" t="str">
        <f t="shared" si="138"/>
        <v/>
      </c>
      <c r="H1243" s="347" t="str">
        <f t="shared" si="139"/>
        <v/>
      </c>
      <c r="T1243" s="502" t="str">
        <f t="shared" si="140"/>
        <v/>
      </c>
      <c r="U1243" s="502" t="str">
        <f t="shared" si="141"/>
        <v/>
      </c>
      <c r="V1243" s="502" t="str">
        <f t="shared" si="142"/>
        <v/>
      </c>
      <c r="W1243" s="502" t="str">
        <f t="shared" si="143"/>
        <v/>
      </c>
      <c r="X1243" s="502"/>
      <c r="Y1243" s="502" t="str">
        <f t="shared" si="144"/>
        <v/>
      </c>
    </row>
    <row r="1244" spans="7:25" ht="13.5" customHeight="1">
      <c r="G1244" s="346" t="str">
        <f t="shared" si="138"/>
        <v/>
      </c>
      <c r="H1244" s="347" t="str">
        <f t="shared" si="139"/>
        <v/>
      </c>
      <c r="T1244" s="502" t="str">
        <f t="shared" si="140"/>
        <v/>
      </c>
      <c r="U1244" s="502" t="str">
        <f t="shared" si="141"/>
        <v/>
      </c>
      <c r="V1244" s="502" t="str">
        <f t="shared" si="142"/>
        <v/>
      </c>
      <c r="W1244" s="502" t="str">
        <f t="shared" si="143"/>
        <v/>
      </c>
      <c r="X1244" s="502"/>
      <c r="Y1244" s="502" t="str">
        <f t="shared" si="144"/>
        <v/>
      </c>
    </row>
    <row r="1245" spans="7:25" ht="13.5" customHeight="1">
      <c r="G1245" s="346" t="str">
        <f t="shared" si="138"/>
        <v/>
      </c>
      <c r="H1245" s="347" t="str">
        <f t="shared" si="139"/>
        <v/>
      </c>
      <c r="T1245" s="502" t="str">
        <f t="shared" si="140"/>
        <v/>
      </c>
      <c r="U1245" s="502" t="str">
        <f t="shared" si="141"/>
        <v/>
      </c>
      <c r="V1245" s="502" t="str">
        <f t="shared" si="142"/>
        <v/>
      </c>
      <c r="W1245" s="502" t="str">
        <f t="shared" si="143"/>
        <v/>
      </c>
      <c r="X1245" s="502"/>
      <c r="Y1245" s="502" t="str">
        <f t="shared" si="144"/>
        <v/>
      </c>
    </row>
    <row r="1246" spans="7:25" ht="13.5" customHeight="1">
      <c r="G1246" s="346" t="str">
        <f t="shared" si="138"/>
        <v/>
      </c>
      <c r="H1246" s="347" t="str">
        <f t="shared" si="139"/>
        <v/>
      </c>
      <c r="T1246" s="502" t="str">
        <f t="shared" si="140"/>
        <v/>
      </c>
      <c r="U1246" s="502" t="str">
        <f t="shared" si="141"/>
        <v/>
      </c>
      <c r="V1246" s="502" t="str">
        <f t="shared" si="142"/>
        <v/>
      </c>
      <c r="W1246" s="502" t="str">
        <f t="shared" si="143"/>
        <v/>
      </c>
      <c r="X1246" s="502"/>
      <c r="Y1246" s="502" t="str">
        <f t="shared" si="144"/>
        <v/>
      </c>
    </row>
    <row r="1247" spans="7:25" ht="13.5" customHeight="1">
      <c r="G1247" s="346" t="str">
        <f t="shared" si="138"/>
        <v/>
      </c>
      <c r="H1247" s="347" t="str">
        <f t="shared" si="139"/>
        <v/>
      </c>
      <c r="T1247" s="502" t="str">
        <f t="shared" si="140"/>
        <v/>
      </c>
      <c r="U1247" s="502" t="str">
        <f t="shared" si="141"/>
        <v/>
      </c>
      <c r="V1247" s="502" t="str">
        <f t="shared" si="142"/>
        <v/>
      </c>
      <c r="W1247" s="502" t="str">
        <f t="shared" si="143"/>
        <v/>
      </c>
      <c r="X1247" s="502"/>
      <c r="Y1247" s="502" t="str">
        <f t="shared" si="144"/>
        <v/>
      </c>
    </row>
    <row r="1248" spans="7:25" ht="13.5" customHeight="1">
      <c r="G1248" s="346" t="str">
        <f t="shared" si="138"/>
        <v/>
      </c>
      <c r="H1248" s="347" t="str">
        <f t="shared" si="139"/>
        <v/>
      </c>
      <c r="T1248" s="502" t="str">
        <f t="shared" si="140"/>
        <v/>
      </c>
      <c r="U1248" s="502" t="str">
        <f t="shared" si="141"/>
        <v/>
      </c>
      <c r="V1248" s="502" t="str">
        <f t="shared" si="142"/>
        <v/>
      </c>
      <c r="W1248" s="502" t="str">
        <f t="shared" si="143"/>
        <v/>
      </c>
      <c r="X1248" s="502"/>
      <c r="Y1248" s="502" t="str">
        <f t="shared" si="144"/>
        <v/>
      </c>
    </row>
    <row r="1249" spans="7:25" ht="13.5" customHeight="1">
      <c r="G1249" s="346" t="str">
        <f t="shared" si="138"/>
        <v/>
      </c>
      <c r="H1249" s="347" t="str">
        <f t="shared" si="139"/>
        <v/>
      </c>
      <c r="T1249" s="502" t="str">
        <f t="shared" si="140"/>
        <v/>
      </c>
      <c r="U1249" s="502" t="str">
        <f t="shared" si="141"/>
        <v/>
      </c>
      <c r="V1249" s="502" t="str">
        <f t="shared" si="142"/>
        <v/>
      </c>
      <c r="W1249" s="502" t="str">
        <f t="shared" si="143"/>
        <v/>
      </c>
      <c r="X1249" s="502"/>
      <c r="Y1249" s="502" t="str">
        <f t="shared" si="144"/>
        <v/>
      </c>
    </row>
    <row r="1250" spans="7:25" ht="13.5" customHeight="1">
      <c r="G1250" s="346" t="str">
        <f t="shared" si="138"/>
        <v/>
      </c>
      <c r="H1250" s="347" t="str">
        <f t="shared" si="139"/>
        <v/>
      </c>
      <c r="T1250" s="502" t="str">
        <f t="shared" si="140"/>
        <v/>
      </c>
      <c r="U1250" s="502" t="str">
        <f t="shared" si="141"/>
        <v/>
      </c>
      <c r="V1250" s="502" t="str">
        <f t="shared" si="142"/>
        <v/>
      </c>
      <c r="W1250" s="502" t="str">
        <f t="shared" si="143"/>
        <v/>
      </c>
      <c r="X1250" s="502"/>
      <c r="Y1250" s="502" t="str">
        <f t="shared" si="144"/>
        <v/>
      </c>
    </row>
    <row r="1251" spans="7:25">
      <c r="G1251" s="346" t="str">
        <f t="shared" si="138"/>
        <v/>
      </c>
      <c r="H1251" s="347" t="str">
        <f t="shared" si="139"/>
        <v/>
      </c>
      <c r="T1251" s="502" t="str">
        <f t="shared" si="140"/>
        <v/>
      </c>
      <c r="U1251" s="502" t="str">
        <f t="shared" si="141"/>
        <v/>
      </c>
      <c r="V1251" s="502" t="str">
        <f t="shared" si="142"/>
        <v/>
      </c>
      <c r="W1251" s="502" t="str">
        <f t="shared" si="143"/>
        <v/>
      </c>
      <c r="X1251" s="502"/>
      <c r="Y1251" s="502" t="str">
        <f t="shared" si="144"/>
        <v/>
      </c>
    </row>
    <row r="1252" spans="7:25" ht="13.5" customHeight="1">
      <c r="G1252" s="346" t="str">
        <f t="shared" si="138"/>
        <v/>
      </c>
      <c r="H1252" s="347" t="str">
        <f t="shared" si="139"/>
        <v/>
      </c>
      <c r="T1252" s="502" t="str">
        <f t="shared" si="140"/>
        <v/>
      </c>
      <c r="U1252" s="502" t="str">
        <f t="shared" si="141"/>
        <v/>
      </c>
      <c r="V1252" s="502" t="str">
        <f t="shared" si="142"/>
        <v/>
      </c>
      <c r="W1252" s="502" t="str">
        <f t="shared" si="143"/>
        <v/>
      </c>
      <c r="X1252" s="502"/>
      <c r="Y1252" s="502" t="str">
        <f t="shared" si="144"/>
        <v/>
      </c>
    </row>
    <row r="1253" spans="7:25">
      <c r="G1253" s="346" t="str">
        <f t="shared" si="138"/>
        <v/>
      </c>
      <c r="H1253" s="347" t="str">
        <f t="shared" si="139"/>
        <v/>
      </c>
      <c r="T1253" s="502" t="str">
        <f t="shared" si="140"/>
        <v/>
      </c>
      <c r="U1253" s="502" t="str">
        <f t="shared" si="141"/>
        <v/>
      </c>
      <c r="V1253" s="502" t="str">
        <f t="shared" si="142"/>
        <v/>
      </c>
      <c r="W1253" s="502" t="str">
        <f t="shared" si="143"/>
        <v/>
      </c>
      <c r="X1253" s="502"/>
      <c r="Y1253" s="502" t="str">
        <f t="shared" si="144"/>
        <v/>
      </c>
    </row>
    <row r="1254" spans="7:25">
      <c r="G1254" s="346" t="str">
        <f t="shared" si="138"/>
        <v/>
      </c>
      <c r="H1254" s="347" t="str">
        <f t="shared" si="139"/>
        <v/>
      </c>
      <c r="T1254" s="502" t="str">
        <f t="shared" si="140"/>
        <v/>
      </c>
      <c r="U1254" s="502" t="str">
        <f t="shared" si="141"/>
        <v/>
      </c>
      <c r="V1254" s="502" t="str">
        <f t="shared" si="142"/>
        <v/>
      </c>
      <c r="W1254" s="502" t="str">
        <f t="shared" si="143"/>
        <v/>
      </c>
      <c r="X1254" s="502"/>
      <c r="Y1254" s="502" t="str">
        <f t="shared" si="144"/>
        <v/>
      </c>
    </row>
    <row r="1255" spans="7:25">
      <c r="G1255" s="346" t="str">
        <f t="shared" si="138"/>
        <v/>
      </c>
      <c r="H1255" s="347" t="str">
        <f t="shared" si="139"/>
        <v/>
      </c>
      <c r="T1255" s="502" t="str">
        <f t="shared" si="140"/>
        <v/>
      </c>
      <c r="U1255" s="502" t="str">
        <f t="shared" si="141"/>
        <v/>
      </c>
      <c r="V1255" s="502" t="str">
        <f t="shared" si="142"/>
        <v/>
      </c>
      <c r="W1255" s="502" t="str">
        <f t="shared" si="143"/>
        <v/>
      </c>
      <c r="X1255" s="502"/>
      <c r="Y1255" s="502" t="str">
        <f t="shared" si="144"/>
        <v/>
      </c>
    </row>
    <row r="1256" spans="7:25" ht="13.5" customHeight="1">
      <c r="G1256" s="346" t="str">
        <f t="shared" si="138"/>
        <v/>
      </c>
      <c r="H1256" s="347" t="str">
        <f t="shared" si="139"/>
        <v/>
      </c>
      <c r="T1256" s="502" t="str">
        <f t="shared" si="140"/>
        <v/>
      </c>
      <c r="U1256" s="502" t="str">
        <f t="shared" si="141"/>
        <v/>
      </c>
      <c r="V1256" s="502" t="str">
        <f t="shared" si="142"/>
        <v/>
      </c>
      <c r="W1256" s="502" t="str">
        <f t="shared" si="143"/>
        <v/>
      </c>
      <c r="X1256" s="502"/>
      <c r="Y1256" s="502" t="str">
        <f t="shared" si="144"/>
        <v/>
      </c>
    </row>
    <row r="1257" spans="7:25">
      <c r="G1257" s="346" t="str">
        <f t="shared" si="138"/>
        <v/>
      </c>
      <c r="H1257" s="347" t="str">
        <f t="shared" si="139"/>
        <v/>
      </c>
      <c r="T1257" s="502" t="str">
        <f t="shared" si="140"/>
        <v/>
      </c>
      <c r="U1257" s="502" t="str">
        <f t="shared" si="141"/>
        <v/>
      </c>
      <c r="V1257" s="502" t="str">
        <f t="shared" si="142"/>
        <v/>
      </c>
      <c r="W1257" s="502" t="str">
        <f t="shared" si="143"/>
        <v/>
      </c>
      <c r="X1257" s="502"/>
      <c r="Y1257" s="502" t="str">
        <f t="shared" si="144"/>
        <v/>
      </c>
    </row>
    <row r="1258" spans="7:25">
      <c r="G1258" s="346" t="str">
        <f t="shared" si="138"/>
        <v/>
      </c>
      <c r="H1258" s="347" t="str">
        <f t="shared" si="139"/>
        <v/>
      </c>
      <c r="T1258" s="502" t="str">
        <f t="shared" si="140"/>
        <v/>
      </c>
      <c r="U1258" s="502" t="str">
        <f t="shared" si="141"/>
        <v/>
      </c>
      <c r="V1258" s="502" t="str">
        <f t="shared" si="142"/>
        <v/>
      </c>
      <c r="W1258" s="502" t="str">
        <f t="shared" si="143"/>
        <v/>
      </c>
      <c r="X1258" s="502"/>
      <c r="Y1258" s="502" t="str">
        <f t="shared" si="144"/>
        <v/>
      </c>
    </row>
    <row r="1259" spans="7:25">
      <c r="G1259" s="346" t="str">
        <f t="shared" si="138"/>
        <v/>
      </c>
      <c r="H1259" s="347" t="str">
        <f t="shared" si="139"/>
        <v/>
      </c>
      <c r="T1259" s="502" t="str">
        <f t="shared" si="140"/>
        <v/>
      </c>
      <c r="U1259" s="502" t="str">
        <f t="shared" si="141"/>
        <v/>
      </c>
      <c r="V1259" s="502" t="str">
        <f t="shared" si="142"/>
        <v/>
      </c>
      <c r="W1259" s="502" t="str">
        <f t="shared" si="143"/>
        <v/>
      </c>
      <c r="X1259" s="502"/>
      <c r="Y1259" s="502" t="str">
        <f t="shared" si="144"/>
        <v/>
      </c>
    </row>
    <row r="1260" spans="7:25">
      <c r="G1260" s="346" t="str">
        <f t="shared" si="138"/>
        <v/>
      </c>
      <c r="H1260" s="347" t="str">
        <f t="shared" si="139"/>
        <v/>
      </c>
      <c r="T1260" s="502" t="str">
        <f t="shared" si="140"/>
        <v/>
      </c>
      <c r="U1260" s="502" t="str">
        <f t="shared" si="141"/>
        <v/>
      </c>
      <c r="V1260" s="502" t="str">
        <f t="shared" si="142"/>
        <v/>
      </c>
      <c r="W1260" s="502" t="str">
        <f t="shared" si="143"/>
        <v/>
      </c>
      <c r="X1260" s="502"/>
      <c r="Y1260" s="502" t="str">
        <f t="shared" si="144"/>
        <v/>
      </c>
    </row>
    <row r="1261" spans="7:25" ht="13.5" customHeight="1">
      <c r="G1261" s="346" t="str">
        <f t="shared" si="138"/>
        <v/>
      </c>
      <c r="H1261" s="347" t="str">
        <f t="shared" si="139"/>
        <v/>
      </c>
      <c r="T1261" s="502" t="str">
        <f t="shared" si="140"/>
        <v/>
      </c>
      <c r="U1261" s="502" t="str">
        <f t="shared" si="141"/>
        <v/>
      </c>
      <c r="V1261" s="502" t="str">
        <f t="shared" si="142"/>
        <v/>
      </c>
      <c r="W1261" s="502" t="str">
        <f t="shared" si="143"/>
        <v/>
      </c>
      <c r="X1261" s="502"/>
      <c r="Y1261" s="502" t="str">
        <f t="shared" si="144"/>
        <v/>
      </c>
    </row>
    <row r="1262" spans="7:25">
      <c r="G1262" s="346" t="str">
        <f t="shared" si="138"/>
        <v/>
      </c>
      <c r="H1262" s="347" t="str">
        <f t="shared" si="139"/>
        <v/>
      </c>
      <c r="T1262" s="502" t="str">
        <f t="shared" si="140"/>
        <v/>
      </c>
      <c r="U1262" s="502" t="str">
        <f t="shared" si="141"/>
        <v/>
      </c>
      <c r="V1262" s="502" t="str">
        <f t="shared" si="142"/>
        <v/>
      </c>
      <c r="W1262" s="502" t="str">
        <f t="shared" si="143"/>
        <v/>
      </c>
      <c r="X1262" s="502"/>
      <c r="Y1262" s="502" t="str">
        <f t="shared" si="144"/>
        <v/>
      </c>
    </row>
    <row r="1263" spans="7:25" ht="13.5" customHeight="1">
      <c r="G1263" s="346" t="str">
        <f t="shared" si="138"/>
        <v/>
      </c>
      <c r="H1263" s="347" t="str">
        <f t="shared" si="139"/>
        <v/>
      </c>
      <c r="T1263" s="502" t="str">
        <f t="shared" si="140"/>
        <v/>
      </c>
      <c r="U1263" s="502" t="str">
        <f t="shared" si="141"/>
        <v/>
      </c>
      <c r="V1263" s="502" t="str">
        <f t="shared" si="142"/>
        <v/>
      </c>
      <c r="W1263" s="502" t="str">
        <f t="shared" si="143"/>
        <v/>
      </c>
      <c r="X1263" s="502"/>
      <c r="Y1263" s="502" t="str">
        <f t="shared" si="144"/>
        <v/>
      </c>
    </row>
    <row r="1264" spans="7:25">
      <c r="G1264" s="346" t="str">
        <f t="shared" si="138"/>
        <v/>
      </c>
      <c r="H1264" s="347" t="str">
        <f t="shared" si="139"/>
        <v/>
      </c>
      <c r="T1264" s="502" t="str">
        <f t="shared" si="140"/>
        <v/>
      </c>
      <c r="U1264" s="502" t="str">
        <f t="shared" si="141"/>
        <v/>
      </c>
      <c r="V1264" s="502" t="str">
        <f t="shared" si="142"/>
        <v/>
      </c>
      <c r="W1264" s="502" t="str">
        <f t="shared" si="143"/>
        <v/>
      </c>
      <c r="X1264" s="502"/>
      <c r="Y1264" s="502" t="str">
        <f t="shared" si="144"/>
        <v/>
      </c>
    </row>
    <row r="1265" spans="7:25" ht="13.5" customHeight="1">
      <c r="G1265" s="346" t="str">
        <f t="shared" si="138"/>
        <v/>
      </c>
      <c r="H1265" s="347" t="str">
        <f t="shared" si="139"/>
        <v/>
      </c>
      <c r="T1265" s="502" t="str">
        <f t="shared" si="140"/>
        <v/>
      </c>
      <c r="U1265" s="502" t="str">
        <f t="shared" si="141"/>
        <v/>
      </c>
      <c r="V1265" s="502" t="str">
        <f t="shared" si="142"/>
        <v/>
      </c>
      <c r="W1265" s="502" t="str">
        <f t="shared" si="143"/>
        <v/>
      </c>
      <c r="X1265" s="502"/>
      <c r="Y1265" s="502" t="str">
        <f t="shared" si="144"/>
        <v/>
      </c>
    </row>
    <row r="1266" spans="7:25">
      <c r="G1266" s="346" t="str">
        <f t="shared" si="138"/>
        <v/>
      </c>
      <c r="H1266" s="347" t="str">
        <f t="shared" si="139"/>
        <v/>
      </c>
      <c r="T1266" s="502" t="str">
        <f t="shared" si="140"/>
        <v/>
      </c>
      <c r="U1266" s="502" t="str">
        <f t="shared" si="141"/>
        <v/>
      </c>
      <c r="V1266" s="502" t="str">
        <f t="shared" si="142"/>
        <v/>
      </c>
      <c r="W1266" s="502" t="str">
        <f t="shared" si="143"/>
        <v/>
      </c>
      <c r="X1266" s="502"/>
      <c r="Y1266" s="502" t="str">
        <f t="shared" si="144"/>
        <v/>
      </c>
    </row>
    <row r="1267" spans="7:25" ht="13.5" customHeight="1">
      <c r="G1267" s="346" t="str">
        <f t="shared" si="138"/>
        <v/>
      </c>
      <c r="H1267" s="347" t="str">
        <f t="shared" si="139"/>
        <v/>
      </c>
      <c r="T1267" s="502" t="str">
        <f t="shared" si="140"/>
        <v/>
      </c>
      <c r="U1267" s="502" t="str">
        <f t="shared" si="141"/>
        <v/>
      </c>
      <c r="V1267" s="502" t="str">
        <f t="shared" si="142"/>
        <v/>
      </c>
      <c r="W1267" s="502" t="str">
        <f t="shared" si="143"/>
        <v/>
      </c>
      <c r="X1267" s="502"/>
      <c r="Y1267" s="502" t="str">
        <f t="shared" si="144"/>
        <v/>
      </c>
    </row>
    <row r="1268" spans="7:25">
      <c r="G1268" s="346" t="str">
        <f t="shared" si="138"/>
        <v/>
      </c>
      <c r="H1268" s="347" t="str">
        <f t="shared" si="139"/>
        <v/>
      </c>
      <c r="T1268" s="502" t="str">
        <f t="shared" si="140"/>
        <v/>
      </c>
      <c r="U1268" s="502" t="str">
        <f t="shared" si="141"/>
        <v/>
      </c>
      <c r="V1268" s="502" t="str">
        <f t="shared" si="142"/>
        <v/>
      </c>
      <c r="W1268" s="502" t="str">
        <f t="shared" si="143"/>
        <v/>
      </c>
      <c r="X1268" s="502"/>
      <c r="Y1268" s="502" t="str">
        <f t="shared" si="144"/>
        <v/>
      </c>
    </row>
    <row r="1269" spans="7:25" ht="13.5" customHeight="1">
      <c r="G1269" s="346" t="str">
        <f t="shared" si="138"/>
        <v/>
      </c>
      <c r="H1269" s="347" t="str">
        <f t="shared" si="139"/>
        <v/>
      </c>
      <c r="T1269" s="502" t="str">
        <f t="shared" si="140"/>
        <v/>
      </c>
      <c r="U1269" s="502" t="str">
        <f t="shared" si="141"/>
        <v/>
      </c>
      <c r="V1269" s="502" t="str">
        <f t="shared" si="142"/>
        <v/>
      </c>
      <c r="W1269" s="502" t="str">
        <f t="shared" si="143"/>
        <v/>
      </c>
      <c r="X1269" s="502"/>
      <c r="Y1269" s="502" t="str">
        <f t="shared" si="144"/>
        <v/>
      </c>
    </row>
    <row r="1270" spans="7:25">
      <c r="G1270" s="346" t="str">
        <f t="shared" si="138"/>
        <v/>
      </c>
      <c r="H1270" s="347" t="str">
        <f t="shared" si="139"/>
        <v/>
      </c>
      <c r="T1270" s="502" t="str">
        <f t="shared" si="140"/>
        <v/>
      </c>
      <c r="U1270" s="502" t="str">
        <f t="shared" si="141"/>
        <v/>
      </c>
      <c r="V1270" s="502" t="str">
        <f t="shared" si="142"/>
        <v/>
      </c>
      <c r="W1270" s="502" t="str">
        <f t="shared" si="143"/>
        <v/>
      </c>
      <c r="X1270" s="502"/>
      <c r="Y1270" s="502" t="str">
        <f t="shared" si="144"/>
        <v/>
      </c>
    </row>
    <row r="1271" spans="7:25" ht="13.5" customHeight="1">
      <c r="G1271" s="346" t="str">
        <f t="shared" si="138"/>
        <v/>
      </c>
      <c r="H1271" s="347" t="str">
        <f t="shared" si="139"/>
        <v/>
      </c>
      <c r="T1271" s="502" t="str">
        <f t="shared" si="140"/>
        <v/>
      </c>
      <c r="U1271" s="502" t="str">
        <f t="shared" si="141"/>
        <v/>
      </c>
      <c r="V1271" s="502" t="str">
        <f t="shared" si="142"/>
        <v/>
      </c>
      <c r="W1271" s="502" t="str">
        <f t="shared" si="143"/>
        <v/>
      </c>
      <c r="X1271" s="502"/>
      <c r="Y1271" s="502" t="str">
        <f t="shared" si="144"/>
        <v/>
      </c>
    </row>
    <row r="1272" spans="7:25">
      <c r="G1272" s="346" t="str">
        <f t="shared" si="138"/>
        <v/>
      </c>
      <c r="H1272" s="347" t="str">
        <f t="shared" si="139"/>
        <v/>
      </c>
      <c r="T1272" s="502" t="str">
        <f t="shared" si="140"/>
        <v/>
      </c>
      <c r="U1272" s="502" t="str">
        <f t="shared" si="141"/>
        <v/>
      </c>
      <c r="V1272" s="502" t="str">
        <f t="shared" si="142"/>
        <v/>
      </c>
      <c r="W1272" s="502" t="str">
        <f t="shared" si="143"/>
        <v/>
      </c>
      <c r="X1272" s="502"/>
      <c r="Y1272" s="502" t="str">
        <f t="shared" si="144"/>
        <v/>
      </c>
    </row>
    <row r="1273" spans="7:25" ht="13.5" customHeight="1">
      <c r="G1273" s="346" t="str">
        <f t="shared" si="138"/>
        <v/>
      </c>
      <c r="H1273" s="347" t="str">
        <f t="shared" si="139"/>
        <v/>
      </c>
      <c r="T1273" s="502" t="str">
        <f t="shared" si="140"/>
        <v/>
      </c>
      <c r="U1273" s="502" t="str">
        <f t="shared" si="141"/>
        <v/>
      </c>
      <c r="V1273" s="502" t="str">
        <f t="shared" si="142"/>
        <v/>
      </c>
      <c r="W1273" s="502" t="str">
        <f t="shared" si="143"/>
        <v/>
      </c>
      <c r="X1273" s="502"/>
      <c r="Y1273" s="502" t="str">
        <f t="shared" si="144"/>
        <v/>
      </c>
    </row>
    <row r="1274" spans="7:25">
      <c r="G1274" s="346" t="str">
        <f t="shared" si="138"/>
        <v/>
      </c>
      <c r="H1274" s="347" t="str">
        <f t="shared" si="139"/>
        <v/>
      </c>
      <c r="T1274" s="502" t="str">
        <f t="shared" si="140"/>
        <v/>
      </c>
      <c r="U1274" s="502" t="str">
        <f t="shared" si="141"/>
        <v/>
      </c>
      <c r="V1274" s="502" t="str">
        <f t="shared" si="142"/>
        <v/>
      </c>
      <c r="W1274" s="502" t="str">
        <f t="shared" si="143"/>
        <v/>
      </c>
      <c r="X1274" s="502"/>
      <c r="Y1274" s="502" t="str">
        <f t="shared" si="144"/>
        <v/>
      </c>
    </row>
    <row r="1275" spans="7:25" ht="13.5" customHeight="1">
      <c r="G1275" s="346" t="str">
        <f t="shared" si="138"/>
        <v/>
      </c>
      <c r="H1275" s="347" t="str">
        <f t="shared" si="139"/>
        <v/>
      </c>
      <c r="T1275" s="502" t="str">
        <f t="shared" si="140"/>
        <v/>
      </c>
      <c r="U1275" s="502" t="str">
        <f t="shared" si="141"/>
        <v/>
      </c>
      <c r="V1275" s="502" t="str">
        <f t="shared" si="142"/>
        <v/>
      </c>
      <c r="W1275" s="502" t="str">
        <f t="shared" si="143"/>
        <v/>
      </c>
      <c r="X1275" s="502"/>
      <c r="Y1275" s="502" t="str">
        <f t="shared" si="144"/>
        <v/>
      </c>
    </row>
    <row r="1276" spans="7:25">
      <c r="G1276" s="346" t="str">
        <f t="shared" si="138"/>
        <v/>
      </c>
      <c r="H1276" s="347" t="str">
        <f t="shared" si="139"/>
        <v/>
      </c>
      <c r="T1276" s="502" t="str">
        <f t="shared" si="140"/>
        <v/>
      </c>
      <c r="U1276" s="502" t="str">
        <f t="shared" si="141"/>
        <v/>
      </c>
      <c r="V1276" s="502" t="str">
        <f t="shared" si="142"/>
        <v/>
      </c>
      <c r="W1276" s="502" t="str">
        <f t="shared" si="143"/>
        <v/>
      </c>
      <c r="X1276" s="502"/>
      <c r="Y1276" s="502" t="str">
        <f t="shared" si="144"/>
        <v/>
      </c>
    </row>
    <row r="1277" spans="7:25" ht="13.5" customHeight="1">
      <c r="G1277" s="346" t="str">
        <f t="shared" si="138"/>
        <v/>
      </c>
      <c r="H1277" s="347" t="str">
        <f t="shared" si="139"/>
        <v/>
      </c>
      <c r="T1277" s="502" t="str">
        <f t="shared" si="140"/>
        <v/>
      </c>
      <c r="U1277" s="502" t="str">
        <f t="shared" si="141"/>
        <v/>
      </c>
      <c r="V1277" s="502" t="str">
        <f t="shared" si="142"/>
        <v/>
      </c>
      <c r="W1277" s="502" t="str">
        <f t="shared" si="143"/>
        <v/>
      </c>
      <c r="X1277" s="502"/>
      <c r="Y1277" s="502" t="str">
        <f t="shared" si="144"/>
        <v/>
      </c>
    </row>
    <row r="1278" spans="7:25" ht="13.5" customHeight="1">
      <c r="G1278" s="346" t="str">
        <f t="shared" si="138"/>
        <v/>
      </c>
      <c r="H1278" s="347" t="str">
        <f t="shared" si="139"/>
        <v/>
      </c>
      <c r="T1278" s="502" t="str">
        <f t="shared" si="140"/>
        <v/>
      </c>
      <c r="U1278" s="502" t="str">
        <f t="shared" si="141"/>
        <v/>
      </c>
      <c r="V1278" s="502" t="str">
        <f t="shared" si="142"/>
        <v/>
      </c>
      <c r="W1278" s="502" t="str">
        <f t="shared" si="143"/>
        <v/>
      </c>
      <c r="X1278" s="502"/>
      <c r="Y1278" s="502" t="str">
        <f t="shared" si="144"/>
        <v/>
      </c>
    </row>
    <row r="1279" spans="7:25" ht="13.5" customHeight="1">
      <c r="G1279" s="346" t="str">
        <f t="shared" si="138"/>
        <v/>
      </c>
      <c r="H1279" s="347" t="str">
        <f t="shared" si="139"/>
        <v/>
      </c>
      <c r="T1279" s="502" t="str">
        <f t="shared" si="140"/>
        <v/>
      </c>
      <c r="U1279" s="502" t="str">
        <f t="shared" si="141"/>
        <v/>
      </c>
      <c r="V1279" s="502" t="str">
        <f t="shared" si="142"/>
        <v/>
      </c>
      <c r="W1279" s="502" t="str">
        <f t="shared" si="143"/>
        <v/>
      </c>
      <c r="X1279" s="502"/>
      <c r="Y1279" s="502" t="str">
        <f t="shared" si="144"/>
        <v/>
      </c>
    </row>
    <row r="1280" spans="7:25" ht="13.5" customHeight="1">
      <c r="G1280" s="346" t="str">
        <f t="shared" si="138"/>
        <v/>
      </c>
      <c r="H1280" s="347" t="str">
        <f t="shared" si="139"/>
        <v/>
      </c>
      <c r="T1280" s="502" t="str">
        <f t="shared" si="140"/>
        <v/>
      </c>
      <c r="U1280" s="502" t="str">
        <f t="shared" si="141"/>
        <v/>
      </c>
      <c r="V1280" s="502" t="str">
        <f t="shared" si="142"/>
        <v/>
      </c>
      <c r="W1280" s="502" t="str">
        <f t="shared" si="143"/>
        <v/>
      </c>
      <c r="X1280" s="502"/>
      <c r="Y1280" s="502" t="str">
        <f t="shared" si="144"/>
        <v/>
      </c>
    </row>
    <row r="1281" spans="7:25" ht="13.5" customHeight="1">
      <c r="G1281" s="346" t="str">
        <f t="shared" si="138"/>
        <v/>
      </c>
      <c r="H1281" s="347" t="str">
        <f t="shared" si="139"/>
        <v/>
      </c>
      <c r="T1281" s="502" t="str">
        <f t="shared" si="140"/>
        <v/>
      </c>
      <c r="U1281" s="502" t="str">
        <f t="shared" si="141"/>
        <v/>
      </c>
      <c r="V1281" s="502" t="str">
        <f t="shared" si="142"/>
        <v/>
      </c>
      <c r="W1281" s="502" t="str">
        <f t="shared" si="143"/>
        <v/>
      </c>
      <c r="X1281" s="502"/>
      <c r="Y1281" s="502" t="str">
        <f t="shared" si="144"/>
        <v/>
      </c>
    </row>
    <row r="1282" spans="7:25" ht="13.5" customHeight="1">
      <c r="G1282" s="346" t="str">
        <f t="shared" si="138"/>
        <v/>
      </c>
      <c r="H1282" s="347" t="str">
        <f t="shared" si="139"/>
        <v/>
      </c>
      <c r="T1282" s="502" t="str">
        <f t="shared" si="140"/>
        <v/>
      </c>
      <c r="U1282" s="502" t="str">
        <f t="shared" si="141"/>
        <v/>
      </c>
      <c r="V1282" s="502" t="str">
        <f t="shared" si="142"/>
        <v/>
      </c>
      <c r="W1282" s="502" t="str">
        <f t="shared" si="143"/>
        <v/>
      </c>
      <c r="X1282" s="502"/>
      <c r="Y1282" s="502" t="str">
        <f t="shared" si="144"/>
        <v/>
      </c>
    </row>
    <row r="1283" spans="7:25" ht="13.5" customHeight="1">
      <c r="G1283" s="346" t="str">
        <f t="shared" ref="G1283:G1346" si="145">IF(D1283="","",A1283&amp;" "&amp;"     =    "&amp;" "&amp;B1283&amp;"  Vs  "&amp;C1283)</f>
        <v/>
      </c>
      <c r="H1283" s="347" t="str">
        <f t="shared" ref="H1283:H1346" si="146">IF(G1283="","",D1283)</f>
        <v/>
      </c>
      <c r="T1283" s="502" t="str">
        <f t="shared" ref="T1283:T1346" si="147">IF(W1283="","",AA1283)</f>
        <v/>
      </c>
      <c r="U1283" s="502" t="str">
        <f t="shared" ref="U1283:U1346" si="148">IF(W1283="","",AC1283)</f>
        <v/>
      </c>
      <c r="V1283" s="502" t="str">
        <f t="shared" ref="V1283:V1346" si="149">IF(W1283="","",AK1283)</f>
        <v/>
      </c>
      <c r="W1283" s="502" t="str">
        <f t="shared" ref="W1283:W1346" si="150">IFERROR(IF(Y1283="","",MID(Y1283,SEARCH("1x2/",Y1283,1) + 4,LEN(Y1283))),"")</f>
        <v/>
      </c>
      <c r="X1283" s="502"/>
      <c r="Y1283" s="502" t="str">
        <f t="shared" ref="Y1283:Y1346" si="151">HLink(AL1283)</f>
        <v/>
      </c>
    </row>
    <row r="1284" spans="7:25" ht="13.5" customHeight="1">
      <c r="G1284" s="346" t="str">
        <f t="shared" si="145"/>
        <v/>
      </c>
      <c r="H1284" s="347" t="str">
        <f t="shared" si="146"/>
        <v/>
      </c>
      <c r="T1284" s="502" t="str">
        <f t="shared" si="147"/>
        <v/>
      </c>
      <c r="U1284" s="502" t="str">
        <f t="shared" si="148"/>
        <v/>
      </c>
      <c r="V1284" s="502" t="str">
        <f t="shared" si="149"/>
        <v/>
      </c>
      <c r="W1284" s="502" t="str">
        <f t="shared" si="150"/>
        <v/>
      </c>
      <c r="X1284" s="502"/>
      <c r="Y1284" s="502" t="str">
        <f t="shared" si="151"/>
        <v/>
      </c>
    </row>
    <row r="1285" spans="7:25" ht="13.5" customHeight="1">
      <c r="G1285" s="346" t="str">
        <f t="shared" si="145"/>
        <v/>
      </c>
      <c r="H1285" s="347" t="str">
        <f t="shared" si="146"/>
        <v/>
      </c>
      <c r="T1285" s="502" t="str">
        <f t="shared" si="147"/>
        <v/>
      </c>
      <c r="U1285" s="502" t="str">
        <f t="shared" si="148"/>
        <v/>
      </c>
      <c r="V1285" s="502" t="str">
        <f t="shared" si="149"/>
        <v/>
      </c>
      <c r="W1285" s="502" t="str">
        <f t="shared" si="150"/>
        <v/>
      </c>
      <c r="X1285" s="502"/>
      <c r="Y1285" s="502" t="str">
        <f t="shared" si="151"/>
        <v/>
      </c>
    </row>
    <row r="1286" spans="7:25">
      <c r="G1286" s="346" t="str">
        <f t="shared" si="145"/>
        <v/>
      </c>
      <c r="H1286" s="347" t="str">
        <f t="shared" si="146"/>
        <v/>
      </c>
      <c r="T1286" s="502" t="str">
        <f t="shared" si="147"/>
        <v/>
      </c>
      <c r="U1286" s="502" t="str">
        <f t="shared" si="148"/>
        <v/>
      </c>
      <c r="V1286" s="502" t="str">
        <f t="shared" si="149"/>
        <v/>
      </c>
      <c r="W1286" s="502" t="str">
        <f t="shared" si="150"/>
        <v/>
      </c>
      <c r="X1286" s="502"/>
      <c r="Y1286" s="502" t="str">
        <f t="shared" si="151"/>
        <v/>
      </c>
    </row>
    <row r="1287" spans="7:25">
      <c r="G1287" s="346" t="str">
        <f t="shared" si="145"/>
        <v/>
      </c>
      <c r="H1287" s="347" t="str">
        <f t="shared" si="146"/>
        <v/>
      </c>
      <c r="T1287" s="502" t="str">
        <f t="shared" si="147"/>
        <v/>
      </c>
      <c r="U1287" s="502" t="str">
        <f t="shared" si="148"/>
        <v/>
      </c>
      <c r="V1287" s="502" t="str">
        <f t="shared" si="149"/>
        <v/>
      </c>
      <c r="W1287" s="502" t="str">
        <f t="shared" si="150"/>
        <v/>
      </c>
      <c r="X1287" s="502"/>
      <c r="Y1287" s="502" t="str">
        <f t="shared" si="151"/>
        <v/>
      </c>
    </row>
    <row r="1288" spans="7:25">
      <c r="G1288" s="346" t="str">
        <f t="shared" si="145"/>
        <v/>
      </c>
      <c r="H1288" s="347" t="str">
        <f t="shared" si="146"/>
        <v/>
      </c>
      <c r="T1288" s="502" t="str">
        <f t="shared" si="147"/>
        <v/>
      </c>
      <c r="U1288" s="502" t="str">
        <f t="shared" si="148"/>
        <v/>
      </c>
      <c r="V1288" s="502" t="str">
        <f t="shared" si="149"/>
        <v/>
      </c>
      <c r="W1288" s="502" t="str">
        <f t="shared" si="150"/>
        <v/>
      </c>
      <c r="X1288" s="502"/>
      <c r="Y1288" s="502" t="str">
        <f t="shared" si="151"/>
        <v/>
      </c>
    </row>
    <row r="1289" spans="7:25">
      <c r="G1289" s="346" t="str">
        <f t="shared" si="145"/>
        <v/>
      </c>
      <c r="H1289" s="347" t="str">
        <f t="shared" si="146"/>
        <v/>
      </c>
      <c r="T1289" s="502" t="str">
        <f t="shared" si="147"/>
        <v/>
      </c>
      <c r="U1289" s="502" t="str">
        <f t="shared" si="148"/>
        <v/>
      </c>
      <c r="V1289" s="502" t="str">
        <f t="shared" si="149"/>
        <v/>
      </c>
      <c r="W1289" s="502" t="str">
        <f t="shared" si="150"/>
        <v/>
      </c>
      <c r="X1289" s="502"/>
      <c r="Y1289" s="502" t="str">
        <f t="shared" si="151"/>
        <v/>
      </c>
    </row>
    <row r="1290" spans="7:25">
      <c r="G1290" s="346" t="str">
        <f t="shared" si="145"/>
        <v/>
      </c>
      <c r="H1290" s="347" t="str">
        <f t="shared" si="146"/>
        <v/>
      </c>
      <c r="T1290" s="502" t="str">
        <f t="shared" si="147"/>
        <v/>
      </c>
      <c r="U1290" s="502" t="str">
        <f t="shared" si="148"/>
        <v/>
      </c>
      <c r="V1290" s="502" t="str">
        <f t="shared" si="149"/>
        <v/>
      </c>
      <c r="W1290" s="502" t="str">
        <f t="shared" si="150"/>
        <v/>
      </c>
      <c r="X1290" s="502"/>
      <c r="Y1290" s="502" t="str">
        <f t="shared" si="151"/>
        <v/>
      </c>
    </row>
    <row r="1291" spans="7:25">
      <c r="G1291" s="346" t="str">
        <f t="shared" si="145"/>
        <v/>
      </c>
      <c r="H1291" s="347" t="str">
        <f t="shared" si="146"/>
        <v/>
      </c>
      <c r="T1291" s="502" t="str">
        <f t="shared" si="147"/>
        <v/>
      </c>
      <c r="U1291" s="502" t="str">
        <f t="shared" si="148"/>
        <v/>
      </c>
      <c r="V1291" s="502" t="str">
        <f t="shared" si="149"/>
        <v/>
      </c>
      <c r="W1291" s="502" t="str">
        <f t="shared" si="150"/>
        <v/>
      </c>
      <c r="X1291" s="502"/>
      <c r="Y1291" s="502" t="str">
        <f t="shared" si="151"/>
        <v/>
      </c>
    </row>
    <row r="1292" spans="7:25">
      <c r="G1292" s="346" t="str">
        <f t="shared" si="145"/>
        <v/>
      </c>
      <c r="H1292" s="347" t="str">
        <f t="shared" si="146"/>
        <v/>
      </c>
      <c r="T1292" s="502" t="str">
        <f t="shared" si="147"/>
        <v/>
      </c>
      <c r="U1292" s="502" t="str">
        <f t="shared" si="148"/>
        <v/>
      </c>
      <c r="V1292" s="502" t="str">
        <f t="shared" si="149"/>
        <v/>
      </c>
      <c r="W1292" s="502" t="str">
        <f t="shared" si="150"/>
        <v/>
      </c>
      <c r="X1292" s="502"/>
      <c r="Y1292" s="502" t="str">
        <f t="shared" si="151"/>
        <v/>
      </c>
    </row>
    <row r="1293" spans="7:25">
      <c r="G1293" s="346" t="str">
        <f t="shared" si="145"/>
        <v/>
      </c>
      <c r="H1293" s="347" t="str">
        <f t="shared" si="146"/>
        <v/>
      </c>
      <c r="T1293" s="502" t="str">
        <f t="shared" si="147"/>
        <v/>
      </c>
      <c r="U1293" s="502" t="str">
        <f t="shared" si="148"/>
        <v/>
      </c>
      <c r="V1293" s="502" t="str">
        <f t="shared" si="149"/>
        <v/>
      </c>
      <c r="W1293" s="502" t="str">
        <f t="shared" si="150"/>
        <v/>
      </c>
      <c r="X1293" s="502"/>
      <c r="Y1293" s="502" t="str">
        <f t="shared" si="151"/>
        <v/>
      </c>
    </row>
    <row r="1294" spans="7:25">
      <c r="G1294" s="346" t="str">
        <f t="shared" si="145"/>
        <v/>
      </c>
      <c r="H1294" s="347" t="str">
        <f t="shared" si="146"/>
        <v/>
      </c>
      <c r="T1294" s="502" t="str">
        <f t="shared" si="147"/>
        <v/>
      </c>
      <c r="U1294" s="502" t="str">
        <f t="shared" si="148"/>
        <v/>
      </c>
      <c r="V1294" s="502" t="str">
        <f t="shared" si="149"/>
        <v/>
      </c>
      <c r="W1294" s="502" t="str">
        <f t="shared" si="150"/>
        <v/>
      </c>
      <c r="X1294" s="502"/>
      <c r="Y1294" s="502" t="str">
        <f t="shared" si="151"/>
        <v/>
      </c>
    </row>
    <row r="1295" spans="7:25">
      <c r="G1295" s="346" t="str">
        <f t="shared" si="145"/>
        <v/>
      </c>
      <c r="H1295" s="347" t="str">
        <f t="shared" si="146"/>
        <v/>
      </c>
      <c r="T1295" s="502" t="str">
        <f t="shared" si="147"/>
        <v/>
      </c>
      <c r="U1295" s="502" t="str">
        <f t="shared" si="148"/>
        <v/>
      </c>
      <c r="V1295" s="502" t="str">
        <f t="shared" si="149"/>
        <v/>
      </c>
      <c r="W1295" s="502" t="str">
        <f t="shared" si="150"/>
        <v/>
      </c>
      <c r="X1295" s="502"/>
      <c r="Y1295" s="502" t="str">
        <f t="shared" si="151"/>
        <v/>
      </c>
    </row>
    <row r="1296" spans="7:25">
      <c r="G1296" s="346" t="str">
        <f t="shared" si="145"/>
        <v/>
      </c>
      <c r="H1296" s="347" t="str">
        <f t="shared" si="146"/>
        <v/>
      </c>
      <c r="T1296" s="502" t="str">
        <f t="shared" si="147"/>
        <v/>
      </c>
      <c r="U1296" s="502" t="str">
        <f t="shared" si="148"/>
        <v/>
      </c>
      <c r="V1296" s="502" t="str">
        <f t="shared" si="149"/>
        <v/>
      </c>
      <c r="W1296" s="502" t="str">
        <f t="shared" si="150"/>
        <v/>
      </c>
      <c r="X1296" s="502"/>
      <c r="Y1296" s="502" t="str">
        <f t="shared" si="151"/>
        <v/>
      </c>
    </row>
    <row r="1297" spans="7:25">
      <c r="G1297" s="346" t="str">
        <f t="shared" si="145"/>
        <v/>
      </c>
      <c r="H1297" s="347" t="str">
        <f t="shared" si="146"/>
        <v/>
      </c>
      <c r="T1297" s="502" t="str">
        <f t="shared" si="147"/>
        <v/>
      </c>
      <c r="U1297" s="502" t="str">
        <f t="shared" si="148"/>
        <v/>
      </c>
      <c r="V1297" s="502" t="str">
        <f t="shared" si="149"/>
        <v/>
      </c>
      <c r="W1297" s="502" t="str">
        <f t="shared" si="150"/>
        <v/>
      </c>
      <c r="X1297" s="502"/>
      <c r="Y1297" s="502" t="str">
        <f t="shared" si="151"/>
        <v/>
      </c>
    </row>
    <row r="1298" spans="7:25">
      <c r="G1298" s="346" t="str">
        <f t="shared" si="145"/>
        <v/>
      </c>
      <c r="H1298" s="347" t="str">
        <f t="shared" si="146"/>
        <v/>
      </c>
      <c r="T1298" s="502" t="str">
        <f t="shared" si="147"/>
        <v/>
      </c>
      <c r="U1298" s="502" t="str">
        <f t="shared" si="148"/>
        <v/>
      </c>
      <c r="V1298" s="502" t="str">
        <f t="shared" si="149"/>
        <v/>
      </c>
      <c r="W1298" s="502" t="str">
        <f t="shared" si="150"/>
        <v/>
      </c>
      <c r="X1298" s="502"/>
      <c r="Y1298" s="502" t="str">
        <f t="shared" si="151"/>
        <v/>
      </c>
    </row>
    <row r="1299" spans="7:25">
      <c r="G1299" s="346" t="str">
        <f t="shared" si="145"/>
        <v/>
      </c>
      <c r="H1299" s="347" t="str">
        <f t="shared" si="146"/>
        <v/>
      </c>
      <c r="T1299" s="502" t="str">
        <f t="shared" si="147"/>
        <v/>
      </c>
      <c r="U1299" s="502" t="str">
        <f t="shared" si="148"/>
        <v/>
      </c>
      <c r="V1299" s="502" t="str">
        <f t="shared" si="149"/>
        <v/>
      </c>
      <c r="W1299" s="502" t="str">
        <f t="shared" si="150"/>
        <v/>
      </c>
      <c r="X1299" s="502"/>
      <c r="Y1299" s="502" t="str">
        <f t="shared" si="151"/>
        <v/>
      </c>
    </row>
    <row r="1300" spans="7:25">
      <c r="G1300" s="346" t="str">
        <f t="shared" si="145"/>
        <v/>
      </c>
      <c r="H1300" s="347" t="str">
        <f t="shared" si="146"/>
        <v/>
      </c>
      <c r="T1300" s="502" t="str">
        <f t="shared" si="147"/>
        <v/>
      </c>
      <c r="U1300" s="502" t="str">
        <f t="shared" si="148"/>
        <v/>
      </c>
      <c r="V1300" s="502" t="str">
        <f t="shared" si="149"/>
        <v/>
      </c>
      <c r="W1300" s="502" t="str">
        <f t="shared" si="150"/>
        <v/>
      </c>
      <c r="X1300" s="502"/>
      <c r="Y1300" s="502" t="str">
        <f t="shared" si="151"/>
        <v/>
      </c>
    </row>
    <row r="1301" spans="7:25" ht="13.5" customHeight="1">
      <c r="G1301" s="346" t="str">
        <f t="shared" si="145"/>
        <v/>
      </c>
      <c r="H1301" s="347" t="str">
        <f t="shared" si="146"/>
        <v/>
      </c>
      <c r="T1301" s="502" t="str">
        <f t="shared" si="147"/>
        <v/>
      </c>
      <c r="U1301" s="502" t="str">
        <f t="shared" si="148"/>
        <v/>
      </c>
      <c r="V1301" s="502" t="str">
        <f t="shared" si="149"/>
        <v/>
      </c>
      <c r="W1301" s="502" t="str">
        <f t="shared" si="150"/>
        <v/>
      </c>
      <c r="X1301" s="502"/>
      <c r="Y1301" s="502" t="str">
        <f t="shared" si="151"/>
        <v/>
      </c>
    </row>
    <row r="1302" spans="7:25">
      <c r="G1302" s="346" t="str">
        <f t="shared" si="145"/>
        <v/>
      </c>
      <c r="H1302" s="347" t="str">
        <f t="shared" si="146"/>
        <v/>
      </c>
      <c r="T1302" s="502" t="str">
        <f t="shared" si="147"/>
        <v/>
      </c>
      <c r="U1302" s="502" t="str">
        <f t="shared" si="148"/>
        <v/>
      </c>
      <c r="V1302" s="502" t="str">
        <f t="shared" si="149"/>
        <v/>
      </c>
      <c r="W1302" s="502" t="str">
        <f t="shared" si="150"/>
        <v/>
      </c>
      <c r="X1302" s="502"/>
      <c r="Y1302" s="502" t="str">
        <f t="shared" si="151"/>
        <v/>
      </c>
    </row>
    <row r="1303" spans="7:25" ht="13.5" customHeight="1">
      <c r="G1303" s="346" t="str">
        <f t="shared" si="145"/>
        <v/>
      </c>
      <c r="H1303" s="347" t="str">
        <f t="shared" si="146"/>
        <v/>
      </c>
      <c r="T1303" s="502" t="str">
        <f t="shared" si="147"/>
        <v/>
      </c>
      <c r="U1303" s="502" t="str">
        <f t="shared" si="148"/>
        <v/>
      </c>
      <c r="V1303" s="502" t="str">
        <f t="shared" si="149"/>
        <v/>
      </c>
      <c r="W1303" s="502" t="str">
        <f t="shared" si="150"/>
        <v/>
      </c>
      <c r="X1303" s="502"/>
      <c r="Y1303" s="502" t="str">
        <f t="shared" si="151"/>
        <v/>
      </c>
    </row>
    <row r="1304" spans="7:25">
      <c r="G1304" s="346" t="str">
        <f t="shared" si="145"/>
        <v/>
      </c>
      <c r="H1304" s="347" t="str">
        <f t="shared" si="146"/>
        <v/>
      </c>
      <c r="T1304" s="502" t="str">
        <f t="shared" si="147"/>
        <v/>
      </c>
      <c r="U1304" s="502" t="str">
        <f t="shared" si="148"/>
        <v/>
      </c>
      <c r="V1304" s="502" t="str">
        <f t="shared" si="149"/>
        <v/>
      </c>
      <c r="W1304" s="502" t="str">
        <f t="shared" si="150"/>
        <v/>
      </c>
      <c r="X1304" s="502"/>
      <c r="Y1304" s="502" t="str">
        <f t="shared" si="151"/>
        <v/>
      </c>
    </row>
    <row r="1305" spans="7:25" ht="13.5" customHeight="1">
      <c r="G1305" s="346" t="str">
        <f t="shared" si="145"/>
        <v/>
      </c>
      <c r="H1305" s="347" t="str">
        <f t="shared" si="146"/>
        <v/>
      </c>
      <c r="T1305" s="502" t="str">
        <f t="shared" si="147"/>
        <v/>
      </c>
      <c r="U1305" s="502" t="str">
        <f t="shared" si="148"/>
        <v/>
      </c>
      <c r="V1305" s="502" t="str">
        <f t="shared" si="149"/>
        <v/>
      </c>
      <c r="W1305" s="502" t="str">
        <f t="shared" si="150"/>
        <v/>
      </c>
      <c r="X1305" s="502"/>
      <c r="Y1305" s="502" t="str">
        <f t="shared" si="151"/>
        <v/>
      </c>
    </row>
    <row r="1306" spans="7:25">
      <c r="G1306" s="346" t="str">
        <f t="shared" si="145"/>
        <v/>
      </c>
      <c r="H1306" s="347" t="str">
        <f t="shared" si="146"/>
        <v/>
      </c>
      <c r="T1306" s="502" t="str">
        <f t="shared" si="147"/>
        <v/>
      </c>
      <c r="U1306" s="502" t="str">
        <f t="shared" si="148"/>
        <v/>
      </c>
      <c r="V1306" s="502" t="str">
        <f t="shared" si="149"/>
        <v/>
      </c>
      <c r="W1306" s="502" t="str">
        <f t="shared" si="150"/>
        <v/>
      </c>
      <c r="X1306" s="502"/>
      <c r="Y1306" s="502" t="str">
        <f t="shared" si="151"/>
        <v/>
      </c>
    </row>
    <row r="1307" spans="7:25" ht="13.5" customHeight="1">
      <c r="G1307" s="346" t="str">
        <f t="shared" si="145"/>
        <v/>
      </c>
      <c r="H1307" s="347" t="str">
        <f t="shared" si="146"/>
        <v/>
      </c>
      <c r="T1307" s="502" t="str">
        <f t="shared" si="147"/>
        <v/>
      </c>
      <c r="U1307" s="502" t="str">
        <f t="shared" si="148"/>
        <v/>
      </c>
      <c r="V1307" s="502" t="str">
        <f t="shared" si="149"/>
        <v/>
      </c>
      <c r="W1307" s="502" t="str">
        <f t="shared" si="150"/>
        <v/>
      </c>
      <c r="X1307" s="502"/>
      <c r="Y1307" s="502" t="str">
        <f t="shared" si="151"/>
        <v/>
      </c>
    </row>
    <row r="1308" spans="7:25">
      <c r="G1308" s="346" t="str">
        <f t="shared" si="145"/>
        <v/>
      </c>
      <c r="H1308" s="347" t="str">
        <f t="shared" si="146"/>
        <v/>
      </c>
      <c r="T1308" s="502" t="str">
        <f t="shared" si="147"/>
        <v/>
      </c>
      <c r="U1308" s="502" t="str">
        <f t="shared" si="148"/>
        <v/>
      </c>
      <c r="V1308" s="502" t="str">
        <f t="shared" si="149"/>
        <v/>
      </c>
      <c r="W1308" s="502" t="str">
        <f t="shared" si="150"/>
        <v/>
      </c>
      <c r="X1308" s="502"/>
      <c r="Y1308" s="502" t="str">
        <f t="shared" si="151"/>
        <v/>
      </c>
    </row>
    <row r="1309" spans="7:25" ht="13.5" customHeight="1">
      <c r="G1309" s="346" t="str">
        <f t="shared" si="145"/>
        <v/>
      </c>
      <c r="H1309" s="347" t="str">
        <f t="shared" si="146"/>
        <v/>
      </c>
      <c r="T1309" s="502" t="str">
        <f t="shared" si="147"/>
        <v/>
      </c>
      <c r="U1309" s="502" t="str">
        <f t="shared" si="148"/>
        <v/>
      </c>
      <c r="V1309" s="502" t="str">
        <f t="shared" si="149"/>
        <v/>
      </c>
      <c r="W1309" s="502" t="str">
        <f t="shared" si="150"/>
        <v/>
      </c>
      <c r="X1309" s="502"/>
      <c r="Y1309" s="502" t="str">
        <f t="shared" si="151"/>
        <v/>
      </c>
    </row>
    <row r="1310" spans="7:25">
      <c r="G1310" s="346" t="str">
        <f t="shared" si="145"/>
        <v/>
      </c>
      <c r="H1310" s="347" t="str">
        <f t="shared" si="146"/>
        <v/>
      </c>
      <c r="T1310" s="502" t="str">
        <f t="shared" si="147"/>
        <v/>
      </c>
      <c r="U1310" s="502" t="str">
        <f t="shared" si="148"/>
        <v/>
      </c>
      <c r="V1310" s="502" t="str">
        <f t="shared" si="149"/>
        <v/>
      </c>
      <c r="W1310" s="502" t="str">
        <f t="shared" si="150"/>
        <v/>
      </c>
      <c r="X1310" s="502"/>
      <c r="Y1310" s="502" t="str">
        <f t="shared" si="151"/>
        <v/>
      </c>
    </row>
    <row r="1311" spans="7:25" ht="13.5" customHeight="1">
      <c r="G1311" s="346" t="str">
        <f t="shared" si="145"/>
        <v/>
      </c>
      <c r="H1311" s="347" t="str">
        <f t="shared" si="146"/>
        <v/>
      </c>
      <c r="T1311" s="502" t="str">
        <f t="shared" si="147"/>
        <v/>
      </c>
      <c r="U1311" s="502" t="str">
        <f t="shared" si="148"/>
        <v/>
      </c>
      <c r="V1311" s="502" t="str">
        <f t="shared" si="149"/>
        <v/>
      </c>
      <c r="W1311" s="502" t="str">
        <f t="shared" si="150"/>
        <v/>
      </c>
      <c r="X1311" s="502"/>
      <c r="Y1311" s="502" t="str">
        <f t="shared" si="151"/>
        <v/>
      </c>
    </row>
    <row r="1312" spans="7:25">
      <c r="G1312" s="346" t="str">
        <f t="shared" si="145"/>
        <v/>
      </c>
      <c r="H1312" s="347" t="str">
        <f t="shared" si="146"/>
        <v/>
      </c>
      <c r="T1312" s="502" t="str">
        <f t="shared" si="147"/>
        <v/>
      </c>
      <c r="U1312" s="502" t="str">
        <f t="shared" si="148"/>
        <v/>
      </c>
      <c r="V1312" s="502" t="str">
        <f t="shared" si="149"/>
        <v/>
      </c>
      <c r="W1312" s="502" t="str">
        <f t="shared" si="150"/>
        <v/>
      </c>
      <c r="X1312" s="502"/>
      <c r="Y1312" s="502" t="str">
        <f t="shared" si="151"/>
        <v/>
      </c>
    </row>
    <row r="1313" spans="7:25" ht="13.5" customHeight="1">
      <c r="G1313" s="346" t="str">
        <f t="shared" si="145"/>
        <v/>
      </c>
      <c r="H1313" s="347" t="str">
        <f t="shared" si="146"/>
        <v/>
      </c>
      <c r="T1313" s="502" t="str">
        <f t="shared" si="147"/>
        <v/>
      </c>
      <c r="U1313" s="502" t="str">
        <f t="shared" si="148"/>
        <v/>
      </c>
      <c r="V1313" s="502" t="str">
        <f t="shared" si="149"/>
        <v/>
      </c>
      <c r="W1313" s="502" t="str">
        <f t="shared" si="150"/>
        <v/>
      </c>
      <c r="X1313" s="502"/>
      <c r="Y1313" s="502" t="str">
        <f t="shared" si="151"/>
        <v/>
      </c>
    </row>
    <row r="1314" spans="7:25">
      <c r="G1314" s="346" t="str">
        <f t="shared" si="145"/>
        <v/>
      </c>
      <c r="H1314" s="347" t="str">
        <f t="shared" si="146"/>
        <v/>
      </c>
      <c r="T1314" s="502" t="str">
        <f t="shared" si="147"/>
        <v/>
      </c>
      <c r="U1314" s="502" t="str">
        <f t="shared" si="148"/>
        <v/>
      </c>
      <c r="V1314" s="502" t="str">
        <f t="shared" si="149"/>
        <v/>
      </c>
      <c r="W1314" s="502" t="str">
        <f t="shared" si="150"/>
        <v/>
      </c>
      <c r="X1314" s="502"/>
      <c r="Y1314" s="502" t="str">
        <f t="shared" si="151"/>
        <v/>
      </c>
    </row>
    <row r="1315" spans="7:25" ht="13.5" customHeight="1">
      <c r="G1315" s="346" t="str">
        <f t="shared" si="145"/>
        <v/>
      </c>
      <c r="H1315" s="347" t="str">
        <f t="shared" si="146"/>
        <v/>
      </c>
      <c r="T1315" s="502" t="str">
        <f t="shared" si="147"/>
        <v/>
      </c>
      <c r="U1315" s="502" t="str">
        <f t="shared" si="148"/>
        <v/>
      </c>
      <c r="V1315" s="502" t="str">
        <f t="shared" si="149"/>
        <v/>
      </c>
      <c r="W1315" s="502" t="str">
        <f t="shared" si="150"/>
        <v/>
      </c>
      <c r="X1315" s="502"/>
      <c r="Y1315" s="502" t="str">
        <f t="shared" si="151"/>
        <v/>
      </c>
    </row>
    <row r="1316" spans="7:25">
      <c r="G1316" s="346" t="str">
        <f t="shared" si="145"/>
        <v/>
      </c>
      <c r="H1316" s="347" t="str">
        <f t="shared" si="146"/>
        <v/>
      </c>
      <c r="T1316" s="502" t="str">
        <f t="shared" si="147"/>
        <v/>
      </c>
      <c r="U1316" s="502" t="str">
        <f t="shared" si="148"/>
        <v/>
      </c>
      <c r="V1316" s="502" t="str">
        <f t="shared" si="149"/>
        <v/>
      </c>
      <c r="W1316" s="502" t="str">
        <f t="shared" si="150"/>
        <v/>
      </c>
      <c r="X1316" s="502"/>
      <c r="Y1316" s="502" t="str">
        <f t="shared" si="151"/>
        <v/>
      </c>
    </row>
    <row r="1317" spans="7:25" ht="13.5" customHeight="1">
      <c r="G1317" s="346" t="str">
        <f t="shared" si="145"/>
        <v/>
      </c>
      <c r="H1317" s="347" t="str">
        <f t="shared" si="146"/>
        <v/>
      </c>
      <c r="T1317" s="502" t="str">
        <f t="shared" si="147"/>
        <v/>
      </c>
      <c r="U1317" s="502" t="str">
        <f t="shared" si="148"/>
        <v/>
      </c>
      <c r="V1317" s="502" t="str">
        <f t="shared" si="149"/>
        <v/>
      </c>
      <c r="W1317" s="502" t="str">
        <f t="shared" si="150"/>
        <v/>
      </c>
      <c r="X1317" s="502"/>
      <c r="Y1317" s="502" t="str">
        <f t="shared" si="151"/>
        <v/>
      </c>
    </row>
    <row r="1318" spans="7:25">
      <c r="G1318" s="346" t="str">
        <f t="shared" si="145"/>
        <v/>
      </c>
      <c r="H1318" s="347" t="str">
        <f t="shared" si="146"/>
        <v/>
      </c>
      <c r="T1318" s="502" t="str">
        <f t="shared" si="147"/>
        <v/>
      </c>
      <c r="U1318" s="502" t="str">
        <f t="shared" si="148"/>
        <v/>
      </c>
      <c r="V1318" s="502" t="str">
        <f t="shared" si="149"/>
        <v/>
      </c>
      <c r="W1318" s="502" t="str">
        <f t="shared" si="150"/>
        <v/>
      </c>
      <c r="X1318" s="502"/>
      <c r="Y1318" s="502" t="str">
        <f t="shared" si="151"/>
        <v/>
      </c>
    </row>
    <row r="1319" spans="7:25" ht="13.5" customHeight="1">
      <c r="G1319" s="346" t="str">
        <f t="shared" si="145"/>
        <v/>
      </c>
      <c r="H1319" s="347" t="str">
        <f t="shared" si="146"/>
        <v/>
      </c>
      <c r="T1319" s="502" t="str">
        <f t="shared" si="147"/>
        <v/>
      </c>
      <c r="U1319" s="502" t="str">
        <f t="shared" si="148"/>
        <v/>
      </c>
      <c r="V1319" s="502" t="str">
        <f t="shared" si="149"/>
        <v/>
      </c>
      <c r="W1319" s="502" t="str">
        <f t="shared" si="150"/>
        <v/>
      </c>
      <c r="X1319" s="502"/>
      <c r="Y1319" s="502" t="str">
        <f t="shared" si="151"/>
        <v/>
      </c>
    </row>
    <row r="1320" spans="7:25">
      <c r="G1320" s="346" t="str">
        <f t="shared" si="145"/>
        <v/>
      </c>
      <c r="H1320" s="347" t="str">
        <f t="shared" si="146"/>
        <v/>
      </c>
      <c r="T1320" s="502" t="str">
        <f t="shared" si="147"/>
        <v/>
      </c>
      <c r="U1320" s="502" t="str">
        <f t="shared" si="148"/>
        <v/>
      </c>
      <c r="V1320" s="502" t="str">
        <f t="shared" si="149"/>
        <v/>
      </c>
      <c r="W1320" s="502" t="str">
        <f t="shared" si="150"/>
        <v/>
      </c>
      <c r="X1320" s="502"/>
      <c r="Y1320" s="502" t="str">
        <f t="shared" si="151"/>
        <v/>
      </c>
    </row>
    <row r="1321" spans="7:25" ht="13.5" customHeight="1">
      <c r="G1321" s="346" t="str">
        <f t="shared" si="145"/>
        <v/>
      </c>
      <c r="H1321" s="347" t="str">
        <f t="shared" si="146"/>
        <v/>
      </c>
      <c r="T1321" s="502" t="str">
        <f t="shared" si="147"/>
        <v/>
      </c>
      <c r="U1321" s="502" t="str">
        <f t="shared" si="148"/>
        <v/>
      </c>
      <c r="V1321" s="502" t="str">
        <f t="shared" si="149"/>
        <v/>
      </c>
      <c r="W1321" s="502" t="str">
        <f t="shared" si="150"/>
        <v/>
      </c>
      <c r="X1321" s="502"/>
      <c r="Y1321" s="502" t="str">
        <f t="shared" si="151"/>
        <v/>
      </c>
    </row>
    <row r="1322" spans="7:25">
      <c r="G1322" s="346" t="str">
        <f t="shared" si="145"/>
        <v/>
      </c>
      <c r="H1322" s="347" t="str">
        <f t="shared" si="146"/>
        <v/>
      </c>
      <c r="T1322" s="502" t="str">
        <f t="shared" si="147"/>
        <v/>
      </c>
      <c r="U1322" s="502" t="str">
        <f t="shared" si="148"/>
        <v/>
      </c>
      <c r="V1322" s="502" t="str">
        <f t="shared" si="149"/>
        <v/>
      </c>
      <c r="W1322" s="502" t="str">
        <f t="shared" si="150"/>
        <v/>
      </c>
      <c r="X1322" s="502"/>
      <c r="Y1322" s="502" t="str">
        <f t="shared" si="151"/>
        <v/>
      </c>
    </row>
    <row r="1323" spans="7:25" ht="13.5" customHeight="1">
      <c r="G1323" s="346" t="str">
        <f t="shared" si="145"/>
        <v/>
      </c>
      <c r="H1323" s="347" t="str">
        <f t="shared" si="146"/>
        <v/>
      </c>
      <c r="T1323" s="502" t="str">
        <f t="shared" si="147"/>
        <v/>
      </c>
      <c r="U1323" s="502" t="str">
        <f t="shared" si="148"/>
        <v/>
      </c>
      <c r="V1323" s="502" t="str">
        <f t="shared" si="149"/>
        <v/>
      </c>
      <c r="W1323" s="502" t="str">
        <f t="shared" si="150"/>
        <v/>
      </c>
      <c r="X1323" s="502"/>
      <c r="Y1323" s="502" t="str">
        <f t="shared" si="151"/>
        <v/>
      </c>
    </row>
    <row r="1324" spans="7:25">
      <c r="G1324" s="346" t="str">
        <f t="shared" si="145"/>
        <v/>
      </c>
      <c r="H1324" s="347" t="str">
        <f t="shared" si="146"/>
        <v/>
      </c>
      <c r="T1324" s="502" t="str">
        <f t="shared" si="147"/>
        <v/>
      </c>
      <c r="U1324" s="502" t="str">
        <f t="shared" si="148"/>
        <v/>
      </c>
      <c r="V1324" s="502" t="str">
        <f t="shared" si="149"/>
        <v/>
      </c>
      <c r="W1324" s="502" t="str">
        <f t="shared" si="150"/>
        <v/>
      </c>
      <c r="X1324" s="502"/>
      <c r="Y1324" s="502" t="str">
        <f t="shared" si="151"/>
        <v/>
      </c>
    </row>
    <row r="1325" spans="7:25" ht="13.5" customHeight="1">
      <c r="G1325" s="346" t="str">
        <f t="shared" si="145"/>
        <v/>
      </c>
      <c r="H1325" s="347" t="str">
        <f t="shared" si="146"/>
        <v/>
      </c>
      <c r="T1325" s="502" t="str">
        <f t="shared" si="147"/>
        <v/>
      </c>
      <c r="U1325" s="502" t="str">
        <f t="shared" si="148"/>
        <v/>
      </c>
      <c r="V1325" s="502" t="str">
        <f t="shared" si="149"/>
        <v/>
      </c>
      <c r="W1325" s="502" t="str">
        <f t="shared" si="150"/>
        <v/>
      </c>
      <c r="X1325" s="502"/>
      <c r="Y1325" s="502" t="str">
        <f t="shared" si="151"/>
        <v/>
      </c>
    </row>
    <row r="1326" spans="7:25">
      <c r="G1326" s="346" t="str">
        <f t="shared" si="145"/>
        <v/>
      </c>
      <c r="H1326" s="347" t="str">
        <f t="shared" si="146"/>
        <v/>
      </c>
      <c r="T1326" s="502" t="str">
        <f t="shared" si="147"/>
        <v/>
      </c>
      <c r="U1326" s="502" t="str">
        <f t="shared" si="148"/>
        <v/>
      </c>
      <c r="V1326" s="502" t="str">
        <f t="shared" si="149"/>
        <v/>
      </c>
      <c r="W1326" s="502" t="str">
        <f t="shared" si="150"/>
        <v/>
      </c>
      <c r="X1326" s="502"/>
      <c r="Y1326" s="502" t="str">
        <f t="shared" si="151"/>
        <v/>
      </c>
    </row>
    <row r="1327" spans="7:25">
      <c r="G1327" s="346" t="str">
        <f t="shared" si="145"/>
        <v/>
      </c>
      <c r="H1327" s="347" t="str">
        <f t="shared" si="146"/>
        <v/>
      </c>
      <c r="T1327" s="502" t="str">
        <f t="shared" si="147"/>
        <v/>
      </c>
      <c r="U1327" s="502" t="str">
        <f t="shared" si="148"/>
        <v/>
      </c>
      <c r="V1327" s="502" t="str">
        <f t="shared" si="149"/>
        <v/>
      </c>
      <c r="W1327" s="502" t="str">
        <f t="shared" si="150"/>
        <v/>
      </c>
      <c r="X1327" s="502"/>
      <c r="Y1327" s="502" t="str">
        <f t="shared" si="151"/>
        <v/>
      </c>
    </row>
    <row r="1328" spans="7:25">
      <c r="G1328" s="346" t="str">
        <f t="shared" si="145"/>
        <v/>
      </c>
      <c r="H1328" s="347" t="str">
        <f t="shared" si="146"/>
        <v/>
      </c>
      <c r="T1328" s="502" t="str">
        <f t="shared" si="147"/>
        <v/>
      </c>
      <c r="U1328" s="502" t="str">
        <f t="shared" si="148"/>
        <v/>
      </c>
      <c r="V1328" s="502" t="str">
        <f t="shared" si="149"/>
        <v/>
      </c>
      <c r="W1328" s="502" t="str">
        <f t="shared" si="150"/>
        <v/>
      </c>
      <c r="X1328" s="502"/>
      <c r="Y1328" s="502" t="str">
        <f t="shared" si="151"/>
        <v/>
      </c>
    </row>
    <row r="1329" spans="7:25">
      <c r="G1329" s="346" t="str">
        <f t="shared" si="145"/>
        <v/>
      </c>
      <c r="H1329" s="347" t="str">
        <f t="shared" si="146"/>
        <v/>
      </c>
      <c r="T1329" s="502" t="str">
        <f t="shared" si="147"/>
        <v/>
      </c>
      <c r="U1329" s="502" t="str">
        <f t="shared" si="148"/>
        <v/>
      </c>
      <c r="V1329" s="502" t="str">
        <f t="shared" si="149"/>
        <v/>
      </c>
      <c r="W1329" s="502" t="str">
        <f t="shared" si="150"/>
        <v/>
      </c>
      <c r="X1329" s="502"/>
      <c r="Y1329" s="502" t="str">
        <f t="shared" si="151"/>
        <v/>
      </c>
    </row>
    <row r="1330" spans="7:25" ht="13.5" customHeight="1">
      <c r="G1330" s="346" t="str">
        <f t="shared" si="145"/>
        <v/>
      </c>
      <c r="H1330" s="347" t="str">
        <f t="shared" si="146"/>
        <v/>
      </c>
      <c r="T1330" s="502" t="str">
        <f t="shared" si="147"/>
        <v/>
      </c>
      <c r="U1330" s="502" t="str">
        <f t="shared" si="148"/>
        <v/>
      </c>
      <c r="V1330" s="502" t="str">
        <f t="shared" si="149"/>
        <v/>
      </c>
      <c r="W1330" s="502" t="str">
        <f t="shared" si="150"/>
        <v/>
      </c>
      <c r="X1330" s="502"/>
      <c r="Y1330" s="502" t="str">
        <f t="shared" si="151"/>
        <v/>
      </c>
    </row>
    <row r="1331" spans="7:25">
      <c r="G1331" s="346" t="str">
        <f t="shared" si="145"/>
        <v/>
      </c>
      <c r="H1331" s="347" t="str">
        <f t="shared" si="146"/>
        <v/>
      </c>
      <c r="T1331" s="502" t="str">
        <f t="shared" si="147"/>
        <v/>
      </c>
      <c r="U1331" s="502" t="str">
        <f t="shared" si="148"/>
        <v/>
      </c>
      <c r="V1331" s="502" t="str">
        <f t="shared" si="149"/>
        <v/>
      </c>
      <c r="W1331" s="502" t="str">
        <f t="shared" si="150"/>
        <v/>
      </c>
      <c r="X1331" s="502"/>
      <c r="Y1331" s="502" t="str">
        <f t="shared" si="151"/>
        <v/>
      </c>
    </row>
    <row r="1332" spans="7:25" ht="13.5" customHeight="1">
      <c r="G1332" s="346" t="str">
        <f t="shared" si="145"/>
        <v/>
      </c>
      <c r="H1332" s="347" t="str">
        <f t="shared" si="146"/>
        <v/>
      </c>
      <c r="T1332" s="502" t="str">
        <f t="shared" si="147"/>
        <v/>
      </c>
      <c r="U1332" s="502" t="str">
        <f t="shared" si="148"/>
        <v/>
      </c>
      <c r="V1332" s="502" t="str">
        <f t="shared" si="149"/>
        <v/>
      </c>
      <c r="W1332" s="502" t="str">
        <f t="shared" si="150"/>
        <v/>
      </c>
      <c r="X1332" s="502"/>
      <c r="Y1332" s="502" t="str">
        <f t="shared" si="151"/>
        <v/>
      </c>
    </row>
    <row r="1333" spans="7:25">
      <c r="G1333" s="346" t="str">
        <f t="shared" si="145"/>
        <v/>
      </c>
      <c r="H1333" s="347" t="str">
        <f t="shared" si="146"/>
        <v/>
      </c>
      <c r="T1333" s="502" t="str">
        <f t="shared" si="147"/>
        <v/>
      </c>
      <c r="U1333" s="502" t="str">
        <f t="shared" si="148"/>
        <v/>
      </c>
      <c r="V1333" s="502" t="str">
        <f t="shared" si="149"/>
        <v/>
      </c>
      <c r="W1333" s="502" t="str">
        <f t="shared" si="150"/>
        <v/>
      </c>
      <c r="X1333" s="502"/>
      <c r="Y1333" s="502" t="str">
        <f t="shared" si="151"/>
        <v/>
      </c>
    </row>
    <row r="1334" spans="7:25" ht="13.5" customHeight="1">
      <c r="G1334" s="346" t="str">
        <f t="shared" si="145"/>
        <v/>
      </c>
      <c r="H1334" s="347" t="str">
        <f t="shared" si="146"/>
        <v/>
      </c>
      <c r="T1334" s="502" t="str">
        <f t="shared" si="147"/>
        <v/>
      </c>
      <c r="U1334" s="502" t="str">
        <f t="shared" si="148"/>
        <v/>
      </c>
      <c r="V1334" s="502" t="str">
        <f t="shared" si="149"/>
        <v/>
      </c>
      <c r="W1334" s="502" t="str">
        <f t="shared" si="150"/>
        <v/>
      </c>
      <c r="X1334" s="502"/>
      <c r="Y1334" s="502" t="str">
        <f t="shared" si="151"/>
        <v/>
      </c>
    </row>
    <row r="1335" spans="7:25">
      <c r="G1335" s="346" t="str">
        <f t="shared" si="145"/>
        <v/>
      </c>
      <c r="H1335" s="347" t="str">
        <f t="shared" si="146"/>
        <v/>
      </c>
      <c r="T1335" s="502" t="str">
        <f t="shared" si="147"/>
        <v/>
      </c>
      <c r="U1335" s="502" t="str">
        <f t="shared" si="148"/>
        <v/>
      </c>
      <c r="V1335" s="502" t="str">
        <f t="shared" si="149"/>
        <v/>
      </c>
      <c r="W1335" s="502" t="str">
        <f t="shared" si="150"/>
        <v/>
      </c>
      <c r="X1335" s="502"/>
      <c r="Y1335" s="502" t="str">
        <f t="shared" si="151"/>
        <v/>
      </c>
    </row>
    <row r="1336" spans="7:25" ht="13.5" customHeight="1">
      <c r="G1336" s="346" t="str">
        <f t="shared" si="145"/>
        <v/>
      </c>
      <c r="H1336" s="347" t="str">
        <f t="shared" si="146"/>
        <v/>
      </c>
      <c r="T1336" s="502" t="str">
        <f t="shared" si="147"/>
        <v/>
      </c>
      <c r="U1336" s="502" t="str">
        <f t="shared" si="148"/>
        <v/>
      </c>
      <c r="V1336" s="502" t="str">
        <f t="shared" si="149"/>
        <v/>
      </c>
      <c r="W1336" s="502" t="str">
        <f t="shared" si="150"/>
        <v/>
      </c>
      <c r="X1336" s="502"/>
      <c r="Y1336" s="502" t="str">
        <f t="shared" si="151"/>
        <v/>
      </c>
    </row>
    <row r="1337" spans="7:25">
      <c r="G1337" s="346" t="str">
        <f t="shared" si="145"/>
        <v/>
      </c>
      <c r="H1337" s="347" t="str">
        <f t="shared" si="146"/>
        <v/>
      </c>
      <c r="T1337" s="502" t="str">
        <f t="shared" si="147"/>
        <v/>
      </c>
      <c r="U1337" s="502" t="str">
        <f t="shared" si="148"/>
        <v/>
      </c>
      <c r="V1337" s="502" t="str">
        <f t="shared" si="149"/>
        <v/>
      </c>
      <c r="W1337" s="502" t="str">
        <f t="shared" si="150"/>
        <v/>
      </c>
      <c r="X1337" s="502"/>
      <c r="Y1337" s="502" t="str">
        <f t="shared" si="151"/>
        <v/>
      </c>
    </row>
    <row r="1338" spans="7:25" ht="13.5" customHeight="1">
      <c r="G1338" s="346" t="str">
        <f t="shared" si="145"/>
        <v/>
      </c>
      <c r="H1338" s="347" t="str">
        <f t="shared" si="146"/>
        <v/>
      </c>
      <c r="T1338" s="502" t="str">
        <f t="shared" si="147"/>
        <v/>
      </c>
      <c r="U1338" s="502" t="str">
        <f t="shared" si="148"/>
        <v/>
      </c>
      <c r="V1338" s="502" t="str">
        <f t="shared" si="149"/>
        <v/>
      </c>
      <c r="W1338" s="502" t="str">
        <f t="shared" si="150"/>
        <v/>
      </c>
      <c r="X1338" s="502"/>
      <c r="Y1338" s="502" t="str">
        <f t="shared" si="151"/>
        <v/>
      </c>
    </row>
    <row r="1339" spans="7:25">
      <c r="G1339" s="346" t="str">
        <f t="shared" si="145"/>
        <v/>
      </c>
      <c r="H1339" s="347" t="str">
        <f t="shared" si="146"/>
        <v/>
      </c>
      <c r="T1339" s="502" t="str">
        <f t="shared" si="147"/>
        <v/>
      </c>
      <c r="U1339" s="502" t="str">
        <f t="shared" si="148"/>
        <v/>
      </c>
      <c r="V1339" s="502" t="str">
        <f t="shared" si="149"/>
        <v/>
      </c>
      <c r="W1339" s="502" t="str">
        <f t="shared" si="150"/>
        <v/>
      </c>
      <c r="X1339" s="502"/>
      <c r="Y1339" s="502" t="str">
        <f t="shared" si="151"/>
        <v/>
      </c>
    </row>
    <row r="1340" spans="7:25" ht="13.5" customHeight="1">
      <c r="G1340" s="346" t="str">
        <f t="shared" si="145"/>
        <v/>
      </c>
      <c r="H1340" s="347" t="str">
        <f t="shared" si="146"/>
        <v/>
      </c>
      <c r="T1340" s="502" t="str">
        <f t="shared" si="147"/>
        <v/>
      </c>
      <c r="U1340" s="502" t="str">
        <f t="shared" si="148"/>
        <v/>
      </c>
      <c r="V1340" s="502" t="str">
        <f t="shared" si="149"/>
        <v/>
      </c>
      <c r="W1340" s="502" t="str">
        <f t="shared" si="150"/>
        <v/>
      </c>
      <c r="X1340" s="502"/>
      <c r="Y1340" s="502" t="str">
        <f t="shared" si="151"/>
        <v/>
      </c>
    </row>
    <row r="1341" spans="7:25">
      <c r="G1341" s="346" t="str">
        <f t="shared" si="145"/>
        <v/>
      </c>
      <c r="H1341" s="347" t="str">
        <f t="shared" si="146"/>
        <v/>
      </c>
      <c r="T1341" s="502" t="str">
        <f t="shared" si="147"/>
        <v/>
      </c>
      <c r="U1341" s="502" t="str">
        <f t="shared" si="148"/>
        <v/>
      </c>
      <c r="V1341" s="502" t="str">
        <f t="shared" si="149"/>
        <v/>
      </c>
      <c r="W1341" s="502" t="str">
        <f t="shared" si="150"/>
        <v/>
      </c>
      <c r="X1341" s="502"/>
      <c r="Y1341" s="502" t="str">
        <f t="shared" si="151"/>
        <v/>
      </c>
    </row>
    <row r="1342" spans="7:25" ht="13.5" customHeight="1">
      <c r="G1342" s="346" t="str">
        <f t="shared" si="145"/>
        <v/>
      </c>
      <c r="H1342" s="347" t="str">
        <f t="shared" si="146"/>
        <v/>
      </c>
      <c r="T1342" s="502" t="str">
        <f t="shared" si="147"/>
        <v/>
      </c>
      <c r="U1342" s="502" t="str">
        <f t="shared" si="148"/>
        <v/>
      </c>
      <c r="V1342" s="502" t="str">
        <f t="shared" si="149"/>
        <v/>
      </c>
      <c r="W1342" s="502" t="str">
        <f t="shared" si="150"/>
        <v/>
      </c>
      <c r="X1342" s="502"/>
      <c r="Y1342" s="502" t="str">
        <f t="shared" si="151"/>
        <v/>
      </c>
    </row>
    <row r="1343" spans="7:25" ht="13.5" customHeight="1">
      <c r="G1343" s="346" t="str">
        <f t="shared" si="145"/>
        <v/>
      </c>
      <c r="H1343" s="347" t="str">
        <f t="shared" si="146"/>
        <v/>
      </c>
      <c r="T1343" s="502" t="str">
        <f t="shared" si="147"/>
        <v/>
      </c>
      <c r="U1343" s="502" t="str">
        <f t="shared" si="148"/>
        <v/>
      </c>
      <c r="V1343" s="502" t="str">
        <f t="shared" si="149"/>
        <v/>
      </c>
      <c r="W1343" s="502" t="str">
        <f t="shared" si="150"/>
        <v/>
      </c>
      <c r="X1343" s="502"/>
      <c r="Y1343" s="502" t="str">
        <f t="shared" si="151"/>
        <v/>
      </c>
    </row>
    <row r="1344" spans="7:25" ht="13.5" customHeight="1">
      <c r="G1344" s="346" t="str">
        <f t="shared" si="145"/>
        <v/>
      </c>
      <c r="H1344" s="347" t="str">
        <f t="shared" si="146"/>
        <v/>
      </c>
      <c r="T1344" s="502" t="str">
        <f t="shared" si="147"/>
        <v/>
      </c>
      <c r="U1344" s="502" t="str">
        <f t="shared" si="148"/>
        <v/>
      </c>
      <c r="V1344" s="502" t="str">
        <f t="shared" si="149"/>
        <v/>
      </c>
      <c r="W1344" s="502" t="str">
        <f t="shared" si="150"/>
        <v/>
      </c>
      <c r="X1344" s="502"/>
      <c r="Y1344" s="502" t="str">
        <f t="shared" si="151"/>
        <v/>
      </c>
    </row>
    <row r="1345" spans="7:25">
      <c r="G1345" s="346" t="str">
        <f t="shared" si="145"/>
        <v/>
      </c>
      <c r="H1345" s="347" t="str">
        <f t="shared" si="146"/>
        <v/>
      </c>
      <c r="T1345" s="502" t="str">
        <f t="shared" si="147"/>
        <v/>
      </c>
      <c r="U1345" s="502" t="str">
        <f t="shared" si="148"/>
        <v/>
      </c>
      <c r="V1345" s="502" t="str">
        <f t="shared" si="149"/>
        <v/>
      </c>
      <c r="W1345" s="502" t="str">
        <f t="shared" si="150"/>
        <v/>
      </c>
      <c r="X1345" s="502"/>
      <c r="Y1345" s="502" t="str">
        <f t="shared" si="151"/>
        <v/>
      </c>
    </row>
    <row r="1346" spans="7:25" ht="13.5" customHeight="1">
      <c r="G1346" s="346" t="str">
        <f t="shared" si="145"/>
        <v/>
      </c>
      <c r="H1346" s="347" t="str">
        <f t="shared" si="146"/>
        <v/>
      </c>
      <c r="T1346" s="502" t="str">
        <f t="shared" si="147"/>
        <v/>
      </c>
      <c r="U1346" s="502" t="str">
        <f t="shared" si="148"/>
        <v/>
      </c>
      <c r="V1346" s="502" t="str">
        <f t="shared" si="149"/>
        <v/>
      </c>
      <c r="W1346" s="502" t="str">
        <f t="shared" si="150"/>
        <v/>
      </c>
      <c r="X1346" s="502"/>
      <c r="Y1346" s="502" t="str">
        <f t="shared" si="151"/>
        <v/>
      </c>
    </row>
    <row r="1347" spans="7:25" ht="13.5" customHeight="1">
      <c r="G1347" s="346" t="str">
        <f t="shared" ref="G1347:G1410" si="152">IF(D1347="","",A1347&amp;" "&amp;"     =    "&amp;" "&amp;B1347&amp;"  Vs  "&amp;C1347)</f>
        <v/>
      </c>
      <c r="H1347" s="347" t="str">
        <f t="shared" ref="H1347:H1410" si="153">IF(G1347="","",D1347)</f>
        <v/>
      </c>
      <c r="T1347" s="502" t="str">
        <f t="shared" ref="T1347:T1410" si="154">IF(W1347="","",AA1347)</f>
        <v/>
      </c>
      <c r="U1347" s="502" t="str">
        <f t="shared" ref="U1347:U1410" si="155">IF(W1347="","",AC1347)</f>
        <v/>
      </c>
      <c r="V1347" s="502" t="str">
        <f t="shared" ref="V1347:V1410" si="156">IF(W1347="","",AK1347)</f>
        <v/>
      </c>
      <c r="W1347" s="502" t="str">
        <f t="shared" ref="W1347:W1410" si="157">IFERROR(IF(Y1347="","",MID(Y1347,SEARCH("1x2/",Y1347,1) + 4,LEN(Y1347))),"")</f>
        <v/>
      </c>
      <c r="X1347" s="502"/>
      <c r="Y1347" s="502" t="str">
        <f t="shared" ref="Y1347:Y1410" si="158">HLink(AL1347)</f>
        <v/>
      </c>
    </row>
    <row r="1348" spans="7:25" ht="13.5" customHeight="1">
      <c r="G1348" s="346" t="str">
        <f t="shared" si="152"/>
        <v/>
      </c>
      <c r="H1348" s="347" t="str">
        <f t="shared" si="153"/>
        <v/>
      </c>
      <c r="T1348" s="502" t="str">
        <f t="shared" si="154"/>
        <v/>
      </c>
      <c r="U1348" s="502" t="str">
        <f t="shared" si="155"/>
        <v/>
      </c>
      <c r="V1348" s="502" t="str">
        <f t="shared" si="156"/>
        <v/>
      </c>
      <c r="W1348" s="502" t="str">
        <f t="shared" si="157"/>
        <v/>
      </c>
      <c r="X1348" s="502"/>
      <c r="Y1348" s="502" t="str">
        <f t="shared" si="158"/>
        <v/>
      </c>
    </row>
    <row r="1349" spans="7:25" ht="13.5" customHeight="1">
      <c r="G1349" s="346" t="str">
        <f t="shared" si="152"/>
        <v/>
      </c>
      <c r="H1349" s="347" t="str">
        <f t="shared" si="153"/>
        <v/>
      </c>
      <c r="T1349" s="502" t="str">
        <f t="shared" si="154"/>
        <v/>
      </c>
      <c r="U1349" s="502" t="str">
        <f t="shared" si="155"/>
        <v/>
      </c>
      <c r="V1349" s="502" t="str">
        <f t="shared" si="156"/>
        <v/>
      </c>
      <c r="W1349" s="502" t="str">
        <f t="shared" si="157"/>
        <v/>
      </c>
      <c r="X1349" s="502"/>
      <c r="Y1349" s="502" t="str">
        <f t="shared" si="158"/>
        <v/>
      </c>
    </row>
    <row r="1350" spans="7:25" ht="13.5" customHeight="1">
      <c r="G1350" s="346" t="str">
        <f t="shared" si="152"/>
        <v/>
      </c>
      <c r="H1350" s="347" t="str">
        <f t="shared" si="153"/>
        <v/>
      </c>
      <c r="T1350" s="502" t="str">
        <f t="shared" si="154"/>
        <v/>
      </c>
      <c r="U1350" s="502" t="str">
        <f t="shared" si="155"/>
        <v/>
      </c>
      <c r="V1350" s="502" t="str">
        <f t="shared" si="156"/>
        <v/>
      </c>
      <c r="W1350" s="502" t="str">
        <f t="shared" si="157"/>
        <v/>
      </c>
      <c r="X1350" s="502"/>
      <c r="Y1350" s="502" t="str">
        <f t="shared" si="158"/>
        <v/>
      </c>
    </row>
    <row r="1351" spans="7:25" ht="13.5" customHeight="1">
      <c r="G1351" s="346" t="str">
        <f t="shared" si="152"/>
        <v/>
      </c>
      <c r="H1351" s="347" t="str">
        <f t="shared" si="153"/>
        <v/>
      </c>
      <c r="T1351" s="502" t="str">
        <f t="shared" si="154"/>
        <v/>
      </c>
      <c r="U1351" s="502" t="str">
        <f t="shared" si="155"/>
        <v/>
      </c>
      <c r="V1351" s="502" t="str">
        <f t="shared" si="156"/>
        <v/>
      </c>
      <c r="W1351" s="502" t="str">
        <f t="shared" si="157"/>
        <v/>
      </c>
      <c r="X1351" s="502"/>
      <c r="Y1351" s="502" t="str">
        <f t="shared" si="158"/>
        <v/>
      </c>
    </row>
    <row r="1352" spans="7:25" ht="13.5" customHeight="1">
      <c r="G1352" s="346" t="str">
        <f t="shared" si="152"/>
        <v/>
      </c>
      <c r="H1352" s="347" t="str">
        <f t="shared" si="153"/>
        <v/>
      </c>
      <c r="T1352" s="502" t="str">
        <f t="shared" si="154"/>
        <v/>
      </c>
      <c r="U1352" s="502" t="str">
        <f t="shared" si="155"/>
        <v/>
      </c>
      <c r="V1352" s="502" t="str">
        <f t="shared" si="156"/>
        <v/>
      </c>
      <c r="W1352" s="502" t="str">
        <f t="shared" si="157"/>
        <v/>
      </c>
      <c r="X1352" s="502"/>
      <c r="Y1352" s="502" t="str">
        <f t="shared" si="158"/>
        <v/>
      </c>
    </row>
    <row r="1353" spans="7:25" ht="13.5" customHeight="1">
      <c r="G1353" s="346" t="str">
        <f t="shared" si="152"/>
        <v/>
      </c>
      <c r="H1353" s="347" t="str">
        <f t="shared" si="153"/>
        <v/>
      </c>
      <c r="T1353" s="502" t="str">
        <f t="shared" si="154"/>
        <v/>
      </c>
      <c r="U1353" s="502" t="str">
        <f t="shared" si="155"/>
        <v/>
      </c>
      <c r="V1353" s="502" t="str">
        <f t="shared" si="156"/>
        <v/>
      </c>
      <c r="W1353" s="502" t="str">
        <f t="shared" si="157"/>
        <v/>
      </c>
      <c r="X1353" s="502"/>
      <c r="Y1353" s="502" t="str">
        <f t="shared" si="158"/>
        <v/>
      </c>
    </row>
    <row r="1354" spans="7:25" ht="13.5" customHeight="1">
      <c r="G1354" s="346" t="str">
        <f t="shared" si="152"/>
        <v/>
      </c>
      <c r="H1354" s="347" t="str">
        <f t="shared" si="153"/>
        <v/>
      </c>
      <c r="T1354" s="502" t="str">
        <f t="shared" si="154"/>
        <v/>
      </c>
      <c r="U1354" s="502" t="str">
        <f t="shared" si="155"/>
        <v/>
      </c>
      <c r="V1354" s="502" t="str">
        <f t="shared" si="156"/>
        <v/>
      </c>
      <c r="W1354" s="502" t="str">
        <f t="shared" si="157"/>
        <v/>
      </c>
      <c r="X1354" s="502"/>
      <c r="Y1354" s="502" t="str">
        <f t="shared" si="158"/>
        <v/>
      </c>
    </row>
    <row r="1355" spans="7:25">
      <c r="G1355" s="346" t="str">
        <f t="shared" si="152"/>
        <v/>
      </c>
      <c r="H1355" s="347" t="str">
        <f t="shared" si="153"/>
        <v/>
      </c>
      <c r="T1355" s="502" t="str">
        <f t="shared" si="154"/>
        <v/>
      </c>
      <c r="U1355" s="502" t="str">
        <f t="shared" si="155"/>
        <v/>
      </c>
      <c r="V1355" s="502" t="str">
        <f t="shared" si="156"/>
        <v/>
      </c>
      <c r="W1355" s="502" t="str">
        <f t="shared" si="157"/>
        <v/>
      </c>
      <c r="X1355" s="502"/>
      <c r="Y1355" s="502" t="str">
        <f t="shared" si="158"/>
        <v/>
      </c>
    </row>
    <row r="1356" spans="7:25" ht="13.5" customHeight="1">
      <c r="G1356" s="346" t="str">
        <f t="shared" si="152"/>
        <v/>
      </c>
      <c r="H1356" s="347" t="str">
        <f t="shared" si="153"/>
        <v/>
      </c>
      <c r="T1356" s="502" t="str">
        <f t="shared" si="154"/>
        <v/>
      </c>
      <c r="U1356" s="502" t="str">
        <f t="shared" si="155"/>
        <v/>
      </c>
      <c r="V1356" s="502" t="str">
        <f t="shared" si="156"/>
        <v/>
      </c>
      <c r="W1356" s="502" t="str">
        <f t="shared" si="157"/>
        <v/>
      </c>
      <c r="X1356" s="502"/>
      <c r="Y1356" s="502" t="str">
        <f t="shared" si="158"/>
        <v/>
      </c>
    </row>
    <row r="1357" spans="7:25">
      <c r="G1357" s="346" t="str">
        <f t="shared" si="152"/>
        <v/>
      </c>
      <c r="H1357" s="347" t="str">
        <f t="shared" si="153"/>
        <v/>
      </c>
      <c r="T1357" s="502" t="str">
        <f t="shared" si="154"/>
        <v/>
      </c>
      <c r="U1357" s="502" t="str">
        <f t="shared" si="155"/>
        <v/>
      </c>
      <c r="V1357" s="502" t="str">
        <f t="shared" si="156"/>
        <v/>
      </c>
      <c r="W1357" s="502" t="str">
        <f t="shared" si="157"/>
        <v/>
      </c>
      <c r="X1357" s="502"/>
      <c r="Y1357" s="502" t="str">
        <f t="shared" si="158"/>
        <v/>
      </c>
    </row>
    <row r="1358" spans="7:25" ht="13.5" customHeight="1">
      <c r="G1358" s="346" t="str">
        <f t="shared" si="152"/>
        <v/>
      </c>
      <c r="H1358" s="347" t="str">
        <f t="shared" si="153"/>
        <v/>
      </c>
      <c r="T1358" s="502" t="str">
        <f t="shared" si="154"/>
        <v/>
      </c>
      <c r="U1358" s="502" t="str">
        <f t="shared" si="155"/>
        <v/>
      </c>
      <c r="V1358" s="502" t="str">
        <f t="shared" si="156"/>
        <v/>
      </c>
      <c r="W1358" s="502" t="str">
        <f t="shared" si="157"/>
        <v/>
      </c>
      <c r="X1358" s="502"/>
      <c r="Y1358" s="502" t="str">
        <f t="shared" si="158"/>
        <v/>
      </c>
    </row>
    <row r="1359" spans="7:25">
      <c r="G1359" s="346" t="str">
        <f t="shared" si="152"/>
        <v/>
      </c>
      <c r="H1359" s="347" t="str">
        <f t="shared" si="153"/>
        <v/>
      </c>
      <c r="T1359" s="502" t="str">
        <f t="shared" si="154"/>
        <v/>
      </c>
      <c r="U1359" s="502" t="str">
        <f t="shared" si="155"/>
        <v/>
      </c>
      <c r="V1359" s="502" t="str">
        <f t="shared" si="156"/>
        <v/>
      </c>
      <c r="W1359" s="502" t="str">
        <f t="shared" si="157"/>
        <v/>
      </c>
      <c r="X1359" s="502"/>
      <c r="Y1359" s="502" t="str">
        <f t="shared" si="158"/>
        <v/>
      </c>
    </row>
    <row r="1360" spans="7:25" ht="13.5" customHeight="1">
      <c r="G1360" s="346" t="str">
        <f t="shared" si="152"/>
        <v/>
      </c>
      <c r="H1360" s="347" t="str">
        <f t="shared" si="153"/>
        <v/>
      </c>
      <c r="T1360" s="502" t="str">
        <f t="shared" si="154"/>
        <v/>
      </c>
      <c r="U1360" s="502" t="str">
        <f t="shared" si="155"/>
        <v/>
      </c>
      <c r="V1360" s="502" t="str">
        <f t="shared" si="156"/>
        <v/>
      </c>
      <c r="W1360" s="502" t="str">
        <f t="shared" si="157"/>
        <v/>
      </c>
      <c r="X1360" s="502"/>
      <c r="Y1360" s="502" t="str">
        <f t="shared" si="158"/>
        <v/>
      </c>
    </row>
    <row r="1361" spans="7:25">
      <c r="G1361" s="346" t="str">
        <f t="shared" si="152"/>
        <v/>
      </c>
      <c r="H1361" s="347" t="str">
        <f t="shared" si="153"/>
        <v/>
      </c>
      <c r="T1361" s="502" t="str">
        <f t="shared" si="154"/>
        <v/>
      </c>
      <c r="U1361" s="502" t="str">
        <f t="shared" si="155"/>
        <v/>
      </c>
      <c r="V1361" s="502" t="str">
        <f t="shared" si="156"/>
        <v/>
      </c>
      <c r="W1361" s="502" t="str">
        <f t="shared" si="157"/>
        <v/>
      </c>
      <c r="X1361" s="502"/>
      <c r="Y1361" s="502" t="str">
        <f t="shared" si="158"/>
        <v/>
      </c>
    </row>
    <row r="1362" spans="7:25">
      <c r="G1362" s="346" t="str">
        <f t="shared" si="152"/>
        <v/>
      </c>
      <c r="H1362" s="347" t="str">
        <f t="shared" si="153"/>
        <v/>
      </c>
      <c r="T1362" s="502" t="str">
        <f t="shared" si="154"/>
        <v/>
      </c>
      <c r="U1362" s="502" t="str">
        <f t="shared" si="155"/>
        <v/>
      </c>
      <c r="V1362" s="502" t="str">
        <f t="shared" si="156"/>
        <v/>
      </c>
      <c r="W1362" s="502" t="str">
        <f t="shared" si="157"/>
        <v/>
      </c>
      <c r="X1362" s="502"/>
      <c r="Y1362" s="502" t="str">
        <f t="shared" si="158"/>
        <v/>
      </c>
    </row>
    <row r="1363" spans="7:25">
      <c r="G1363" s="346" t="str">
        <f t="shared" si="152"/>
        <v/>
      </c>
      <c r="H1363" s="347" t="str">
        <f t="shared" si="153"/>
        <v/>
      </c>
      <c r="T1363" s="502" t="str">
        <f t="shared" si="154"/>
        <v/>
      </c>
      <c r="U1363" s="502" t="str">
        <f t="shared" si="155"/>
        <v/>
      </c>
      <c r="V1363" s="502" t="str">
        <f t="shared" si="156"/>
        <v/>
      </c>
      <c r="W1363" s="502" t="str">
        <f t="shared" si="157"/>
        <v/>
      </c>
      <c r="X1363" s="502"/>
      <c r="Y1363" s="502" t="str">
        <f t="shared" si="158"/>
        <v/>
      </c>
    </row>
    <row r="1364" spans="7:25">
      <c r="G1364" s="346" t="str">
        <f t="shared" si="152"/>
        <v/>
      </c>
      <c r="H1364" s="347" t="str">
        <f t="shared" si="153"/>
        <v/>
      </c>
      <c r="T1364" s="502" t="str">
        <f t="shared" si="154"/>
        <v/>
      </c>
      <c r="U1364" s="502" t="str">
        <f t="shared" si="155"/>
        <v/>
      </c>
      <c r="V1364" s="502" t="str">
        <f t="shared" si="156"/>
        <v/>
      </c>
      <c r="W1364" s="502" t="str">
        <f t="shared" si="157"/>
        <v/>
      </c>
      <c r="X1364" s="502"/>
      <c r="Y1364" s="502" t="str">
        <f t="shared" si="158"/>
        <v/>
      </c>
    </row>
    <row r="1365" spans="7:25">
      <c r="G1365" s="346" t="str">
        <f t="shared" si="152"/>
        <v/>
      </c>
      <c r="H1365" s="347" t="str">
        <f t="shared" si="153"/>
        <v/>
      </c>
      <c r="T1365" s="502" t="str">
        <f t="shared" si="154"/>
        <v/>
      </c>
      <c r="U1365" s="502" t="str">
        <f t="shared" si="155"/>
        <v/>
      </c>
      <c r="V1365" s="502" t="str">
        <f t="shared" si="156"/>
        <v/>
      </c>
      <c r="W1365" s="502" t="str">
        <f t="shared" si="157"/>
        <v/>
      </c>
      <c r="X1365" s="502"/>
      <c r="Y1365" s="502" t="str">
        <f t="shared" si="158"/>
        <v/>
      </c>
    </row>
    <row r="1366" spans="7:25">
      <c r="G1366" s="346" t="str">
        <f t="shared" si="152"/>
        <v/>
      </c>
      <c r="H1366" s="347" t="str">
        <f t="shared" si="153"/>
        <v/>
      </c>
      <c r="T1366" s="502" t="str">
        <f t="shared" si="154"/>
        <v/>
      </c>
      <c r="U1366" s="502" t="str">
        <f t="shared" si="155"/>
        <v/>
      </c>
      <c r="V1366" s="502" t="str">
        <f t="shared" si="156"/>
        <v/>
      </c>
      <c r="W1366" s="502" t="str">
        <f t="shared" si="157"/>
        <v/>
      </c>
      <c r="X1366" s="502"/>
      <c r="Y1366" s="502" t="str">
        <f t="shared" si="158"/>
        <v/>
      </c>
    </row>
    <row r="1367" spans="7:25">
      <c r="G1367" s="346" t="str">
        <f t="shared" si="152"/>
        <v/>
      </c>
      <c r="H1367" s="347" t="str">
        <f t="shared" si="153"/>
        <v/>
      </c>
      <c r="T1367" s="502" t="str">
        <f t="shared" si="154"/>
        <v/>
      </c>
      <c r="U1367" s="502" t="str">
        <f t="shared" si="155"/>
        <v/>
      </c>
      <c r="V1367" s="502" t="str">
        <f t="shared" si="156"/>
        <v/>
      </c>
      <c r="W1367" s="502" t="str">
        <f t="shared" si="157"/>
        <v/>
      </c>
      <c r="X1367" s="502"/>
      <c r="Y1367" s="502" t="str">
        <f t="shared" si="158"/>
        <v/>
      </c>
    </row>
    <row r="1368" spans="7:25">
      <c r="G1368" s="346" t="str">
        <f t="shared" si="152"/>
        <v/>
      </c>
      <c r="H1368" s="347" t="str">
        <f t="shared" si="153"/>
        <v/>
      </c>
      <c r="T1368" s="502" t="str">
        <f t="shared" si="154"/>
        <v/>
      </c>
      <c r="U1368" s="502" t="str">
        <f t="shared" si="155"/>
        <v/>
      </c>
      <c r="V1368" s="502" t="str">
        <f t="shared" si="156"/>
        <v/>
      </c>
      <c r="W1368" s="502" t="str">
        <f t="shared" si="157"/>
        <v/>
      </c>
      <c r="X1368" s="502"/>
      <c r="Y1368" s="502" t="str">
        <f t="shared" si="158"/>
        <v/>
      </c>
    </row>
    <row r="1369" spans="7:25">
      <c r="G1369" s="346" t="str">
        <f t="shared" si="152"/>
        <v/>
      </c>
      <c r="H1369" s="347" t="str">
        <f t="shared" si="153"/>
        <v/>
      </c>
      <c r="T1369" s="502" t="str">
        <f t="shared" si="154"/>
        <v/>
      </c>
      <c r="U1369" s="502" t="str">
        <f t="shared" si="155"/>
        <v/>
      </c>
      <c r="V1369" s="502" t="str">
        <f t="shared" si="156"/>
        <v/>
      </c>
      <c r="W1369" s="502" t="str">
        <f t="shared" si="157"/>
        <v/>
      </c>
      <c r="X1369" s="502"/>
      <c r="Y1369" s="502" t="str">
        <f t="shared" si="158"/>
        <v/>
      </c>
    </row>
    <row r="1370" spans="7:25" ht="13.5" customHeight="1">
      <c r="G1370" s="346" t="str">
        <f t="shared" si="152"/>
        <v/>
      </c>
      <c r="H1370" s="347" t="str">
        <f t="shared" si="153"/>
        <v/>
      </c>
      <c r="T1370" s="502" t="str">
        <f t="shared" si="154"/>
        <v/>
      </c>
      <c r="U1370" s="502" t="str">
        <f t="shared" si="155"/>
        <v/>
      </c>
      <c r="V1370" s="502" t="str">
        <f t="shared" si="156"/>
        <v/>
      </c>
      <c r="W1370" s="502" t="str">
        <f t="shared" si="157"/>
        <v/>
      </c>
      <c r="X1370" s="502"/>
      <c r="Y1370" s="502" t="str">
        <f t="shared" si="158"/>
        <v/>
      </c>
    </row>
    <row r="1371" spans="7:25" ht="13.5" customHeight="1">
      <c r="G1371" s="346" t="str">
        <f t="shared" si="152"/>
        <v/>
      </c>
      <c r="H1371" s="347" t="str">
        <f t="shared" si="153"/>
        <v/>
      </c>
      <c r="T1371" s="502" t="str">
        <f t="shared" si="154"/>
        <v/>
      </c>
      <c r="U1371" s="502" t="str">
        <f t="shared" si="155"/>
        <v/>
      </c>
      <c r="V1371" s="502" t="str">
        <f t="shared" si="156"/>
        <v/>
      </c>
      <c r="W1371" s="502" t="str">
        <f t="shared" si="157"/>
        <v/>
      </c>
      <c r="X1371" s="502"/>
      <c r="Y1371" s="502" t="str">
        <f t="shared" si="158"/>
        <v/>
      </c>
    </row>
    <row r="1372" spans="7:25">
      <c r="G1372" s="346" t="str">
        <f t="shared" si="152"/>
        <v/>
      </c>
      <c r="H1372" s="347" t="str">
        <f t="shared" si="153"/>
        <v/>
      </c>
      <c r="T1372" s="502" t="str">
        <f t="shared" si="154"/>
        <v/>
      </c>
      <c r="U1372" s="502" t="str">
        <f t="shared" si="155"/>
        <v/>
      </c>
      <c r="V1372" s="502" t="str">
        <f t="shared" si="156"/>
        <v/>
      </c>
      <c r="W1372" s="502" t="str">
        <f t="shared" si="157"/>
        <v/>
      </c>
      <c r="X1372" s="502"/>
      <c r="Y1372" s="502" t="str">
        <f t="shared" si="158"/>
        <v/>
      </c>
    </row>
    <row r="1373" spans="7:25">
      <c r="G1373" s="346" t="str">
        <f t="shared" si="152"/>
        <v/>
      </c>
      <c r="H1373" s="347" t="str">
        <f t="shared" si="153"/>
        <v/>
      </c>
      <c r="T1373" s="502" t="str">
        <f t="shared" si="154"/>
        <v/>
      </c>
      <c r="U1373" s="502" t="str">
        <f t="shared" si="155"/>
        <v/>
      </c>
      <c r="V1373" s="502" t="str">
        <f t="shared" si="156"/>
        <v/>
      </c>
      <c r="W1373" s="502" t="str">
        <f t="shared" si="157"/>
        <v/>
      </c>
      <c r="X1373" s="502"/>
      <c r="Y1373" s="502" t="str">
        <f t="shared" si="158"/>
        <v/>
      </c>
    </row>
    <row r="1374" spans="7:25">
      <c r="G1374" s="346" t="str">
        <f t="shared" si="152"/>
        <v/>
      </c>
      <c r="H1374" s="347" t="str">
        <f t="shared" si="153"/>
        <v/>
      </c>
      <c r="T1374" s="502" t="str">
        <f t="shared" si="154"/>
        <v/>
      </c>
      <c r="U1374" s="502" t="str">
        <f t="shared" si="155"/>
        <v/>
      </c>
      <c r="V1374" s="502" t="str">
        <f t="shared" si="156"/>
        <v/>
      </c>
      <c r="W1374" s="502" t="str">
        <f t="shared" si="157"/>
        <v/>
      </c>
      <c r="X1374" s="502"/>
      <c r="Y1374" s="502" t="str">
        <f t="shared" si="158"/>
        <v/>
      </c>
    </row>
    <row r="1375" spans="7:25">
      <c r="G1375" s="346" t="str">
        <f t="shared" si="152"/>
        <v/>
      </c>
      <c r="H1375" s="347" t="str">
        <f t="shared" si="153"/>
        <v/>
      </c>
      <c r="T1375" s="502" t="str">
        <f t="shared" si="154"/>
        <v/>
      </c>
      <c r="U1375" s="502" t="str">
        <f t="shared" si="155"/>
        <v/>
      </c>
      <c r="V1375" s="502" t="str">
        <f t="shared" si="156"/>
        <v/>
      </c>
      <c r="W1375" s="502" t="str">
        <f t="shared" si="157"/>
        <v/>
      </c>
      <c r="X1375" s="502"/>
      <c r="Y1375" s="502" t="str">
        <f t="shared" si="158"/>
        <v/>
      </c>
    </row>
    <row r="1376" spans="7:25">
      <c r="G1376" s="346" t="str">
        <f t="shared" si="152"/>
        <v/>
      </c>
      <c r="H1376" s="347" t="str">
        <f t="shared" si="153"/>
        <v/>
      </c>
      <c r="T1376" s="502" t="str">
        <f t="shared" si="154"/>
        <v/>
      </c>
      <c r="U1376" s="502" t="str">
        <f t="shared" si="155"/>
        <v/>
      </c>
      <c r="V1376" s="502" t="str">
        <f t="shared" si="156"/>
        <v/>
      </c>
      <c r="W1376" s="502" t="str">
        <f t="shared" si="157"/>
        <v/>
      </c>
      <c r="X1376" s="502"/>
      <c r="Y1376" s="502" t="str">
        <f t="shared" si="158"/>
        <v/>
      </c>
    </row>
    <row r="1377" spans="7:25">
      <c r="G1377" s="346" t="str">
        <f t="shared" si="152"/>
        <v/>
      </c>
      <c r="H1377" s="347" t="str">
        <f t="shared" si="153"/>
        <v/>
      </c>
      <c r="T1377" s="502" t="str">
        <f t="shared" si="154"/>
        <v/>
      </c>
      <c r="U1377" s="502" t="str">
        <f t="shared" si="155"/>
        <v/>
      </c>
      <c r="V1377" s="502" t="str">
        <f t="shared" si="156"/>
        <v/>
      </c>
      <c r="W1377" s="502" t="str">
        <f t="shared" si="157"/>
        <v/>
      </c>
      <c r="X1377" s="502"/>
      <c r="Y1377" s="502" t="str">
        <f t="shared" si="158"/>
        <v/>
      </c>
    </row>
    <row r="1378" spans="7:25">
      <c r="G1378" s="346" t="str">
        <f t="shared" si="152"/>
        <v/>
      </c>
      <c r="H1378" s="347" t="str">
        <f t="shared" si="153"/>
        <v/>
      </c>
      <c r="T1378" s="502" t="str">
        <f t="shared" si="154"/>
        <v/>
      </c>
      <c r="U1378" s="502" t="str">
        <f t="shared" si="155"/>
        <v/>
      </c>
      <c r="V1378" s="502" t="str">
        <f t="shared" si="156"/>
        <v/>
      </c>
      <c r="W1378" s="502" t="str">
        <f t="shared" si="157"/>
        <v/>
      </c>
      <c r="X1378" s="502"/>
      <c r="Y1378" s="502" t="str">
        <f t="shared" si="158"/>
        <v/>
      </c>
    </row>
    <row r="1379" spans="7:25" ht="13.5" customHeight="1">
      <c r="G1379" s="346" t="str">
        <f t="shared" si="152"/>
        <v/>
      </c>
      <c r="H1379" s="347" t="str">
        <f t="shared" si="153"/>
        <v/>
      </c>
      <c r="T1379" s="502" t="str">
        <f t="shared" si="154"/>
        <v/>
      </c>
      <c r="U1379" s="502" t="str">
        <f t="shared" si="155"/>
        <v/>
      </c>
      <c r="V1379" s="502" t="str">
        <f t="shared" si="156"/>
        <v/>
      </c>
      <c r="W1379" s="502" t="str">
        <f t="shared" si="157"/>
        <v/>
      </c>
      <c r="X1379" s="502"/>
      <c r="Y1379" s="502" t="str">
        <f t="shared" si="158"/>
        <v/>
      </c>
    </row>
    <row r="1380" spans="7:25">
      <c r="G1380" s="346" t="str">
        <f t="shared" si="152"/>
        <v/>
      </c>
      <c r="H1380" s="347" t="str">
        <f t="shared" si="153"/>
        <v/>
      </c>
      <c r="T1380" s="502" t="str">
        <f t="shared" si="154"/>
        <v/>
      </c>
      <c r="U1380" s="502" t="str">
        <f t="shared" si="155"/>
        <v/>
      </c>
      <c r="V1380" s="502" t="str">
        <f t="shared" si="156"/>
        <v/>
      </c>
      <c r="W1380" s="502" t="str">
        <f t="shared" si="157"/>
        <v/>
      </c>
      <c r="X1380" s="502"/>
      <c r="Y1380" s="502" t="str">
        <f t="shared" si="158"/>
        <v/>
      </c>
    </row>
    <row r="1381" spans="7:25" ht="13.5" customHeight="1">
      <c r="G1381" s="346" t="str">
        <f t="shared" si="152"/>
        <v/>
      </c>
      <c r="H1381" s="347" t="str">
        <f t="shared" si="153"/>
        <v/>
      </c>
      <c r="T1381" s="502" t="str">
        <f t="shared" si="154"/>
        <v/>
      </c>
      <c r="U1381" s="502" t="str">
        <f t="shared" si="155"/>
        <v/>
      </c>
      <c r="V1381" s="502" t="str">
        <f t="shared" si="156"/>
        <v/>
      </c>
      <c r="W1381" s="502" t="str">
        <f t="shared" si="157"/>
        <v/>
      </c>
      <c r="X1381" s="502"/>
      <c r="Y1381" s="502" t="str">
        <f t="shared" si="158"/>
        <v/>
      </c>
    </row>
    <row r="1382" spans="7:25">
      <c r="G1382" s="346" t="str">
        <f t="shared" si="152"/>
        <v/>
      </c>
      <c r="H1382" s="347" t="str">
        <f t="shared" si="153"/>
        <v/>
      </c>
      <c r="T1382" s="502" t="str">
        <f t="shared" si="154"/>
        <v/>
      </c>
      <c r="U1382" s="502" t="str">
        <f t="shared" si="155"/>
        <v/>
      </c>
      <c r="V1382" s="502" t="str">
        <f t="shared" si="156"/>
        <v/>
      </c>
      <c r="W1382" s="502" t="str">
        <f t="shared" si="157"/>
        <v/>
      </c>
      <c r="X1382" s="502"/>
      <c r="Y1382" s="502" t="str">
        <f t="shared" si="158"/>
        <v/>
      </c>
    </row>
    <row r="1383" spans="7:25" ht="13.5" customHeight="1">
      <c r="G1383" s="346" t="str">
        <f t="shared" si="152"/>
        <v/>
      </c>
      <c r="H1383" s="347" t="str">
        <f t="shared" si="153"/>
        <v/>
      </c>
      <c r="T1383" s="502" t="str">
        <f t="shared" si="154"/>
        <v/>
      </c>
      <c r="U1383" s="502" t="str">
        <f t="shared" si="155"/>
        <v/>
      </c>
      <c r="V1383" s="502" t="str">
        <f t="shared" si="156"/>
        <v/>
      </c>
      <c r="W1383" s="502" t="str">
        <f t="shared" si="157"/>
        <v/>
      </c>
      <c r="X1383" s="502"/>
      <c r="Y1383" s="502" t="str">
        <f t="shared" si="158"/>
        <v/>
      </c>
    </row>
    <row r="1384" spans="7:25" ht="13.5" customHeight="1">
      <c r="G1384" s="346" t="str">
        <f t="shared" si="152"/>
        <v/>
      </c>
      <c r="H1384" s="347" t="str">
        <f t="shared" si="153"/>
        <v/>
      </c>
      <c r="T1384" s="502" t="str">
        <f t="shared" si="154"/>
        <v/>
      </c>
      <c r="U1384" s="502" t="str">
        <f t="shared" si="155"/>
        <v/>
      </c>
      <c r="V1384" s="502" t="str">
        <f t="shared" si="156"/>
        <v/>
      </c>
      <c r="W1384" s="502" t="str">
        <f t="shared" si="157"/>
        <v/>
      </c>
      <c r="X1384" s="502"/>
      <c r="Y1384" s="502" t="str">
        <f t="shared" si="158"/>
        <v/>
      </c>
    </row>
    <row r="1385" spans="7:25" ht="13.5" customHeight="1">
      <c r="G1385" s="346" t="str">
        <f t="shared" si="152"/>
        <v/>
      </c>
      <c r="H1385" s="347" t="str">
        <f t="shared" si="153"/>
        <v/>
      </c>
      <c r="T1385" s="502" t="str">
        <f t="shared" si="154"/>
        <v/>
      </c>
      <c r="U1385" s="502" t="str">
        <f t="shared" si="155"/>
        <v/>
      </c>
      <c r="V1385" s="502" t="str">
        <f t="shared" si="156"/>
        <v/>
      </c>
      <c r="W1385" s="502" t="str">
        <f t="shared" si="157"/>
        <v/>
      </c>
      <c r="X1385" s="502"/>
      <c r="Y1385" s="502" t="str">
        <f t="shared" si="158"/>
        <v/>
      </c>
    </row>
    <row r="1386" spans="7:25">
      <c r="G1386" s="346" t="str">
        <f t="shared" si="152"/>
        <v/>
      </c>
      <c r="H1386" s="347" t="str">
        <f t="shared" si="153"/>
        <v/>
      </c>
      <c r="T1386" s="502" t="str">
        <f t="shared" si="154"/>
        <v/>
      </c>
      <c r="U1386" s="502" t="str">
        <f t="shared" si="155"/>
        <v/>
      </c>
      <c r="V1386" s="502" t="str">
        <f t="shared" si="156"/>
        <v/>
      </c>
      <c r="W1386" s="502" t="str">
        <f t="shared" si="157"/>
        <v/>
      </c>
      <c r="X1386" s="502"/>
      <c r="Y1386" s="502" t="str">
        <f t="shared" si="158"/>
        <v/>
      </c>
    </row>
    <row r="1387" spans="7:25">
      <c r="G1387" s="346" t="str">
        <f t="shared" si="152"/>
        <v/>
      </c>
      <c r="H1387" s="347" t="str">
        <f t="shared" si="153"/>
        <v/>
      </c>
      <c r="T1387" s="502" t="str">
        <f t="shared" si="154"/>
        <v/>
      </c>
      <c r="U1387" s="502" t="str">
        <f t="shared" si="155"/>
        <v/>
      </c>
      <c r="V1387" s="502" t="str">
        <f t="shared" si="156"/>
        <v/>
      </c>
      <c r="W1387" s="502" t="str">
        <f t="shared" si="157"/>
        <v/>
      </c>
      <c r="X1387" s="502"/>
      <c r="Y1387" s="502" t="str">
        <f t="shared" si="158"/>
        <v/>
      </c>
    </row>
    <row r="1388" spans="7:25">
      <c r="G1388" s="346" t="str">
        <f t="shared" si="152"/>
        <v/>
      </c>
      <c r="H1388" s="347" t="str">
        <f t="shared" si="153"/>
        <v/>
      </c>
      <c r="T1388" s="502" t="str">
        <f t="shared" si="154"/>
        <v/>
      </c>
      <c r="U1388" s="502" t="str">
        <f t="shared" si="155"/>
        <v/>
      </c>
      <c r="V1388" s="502" t="str">
        <f t="shared" si="156"/>
        <v/>
      </c>
      <c r="W1388" s="502" t="str">
        <f t="shared" si="157"/>
        <v/>
      </c>
      <c r="X1388" s="502"/>
      <c r="Y1388" s="502" t="str">
        <f t="shared" si="158"/>
        <v/>
      </c>
    </row>
    <row r="1389" spans="7:25">
      <c r="G1389" s="346" t="str">
        <f t="shared" si="152"/>
        <v/>
      </c>
      <c r="H1389" s="347" t="str">
        <f t="shared" si="153"/>
        <v/>
      </c>
      <c r="T1389" s="502" t="str">
        <f t="shared" si="154"/>
        <v/>
      </c>
      <c r="U1389" s="502" t="str">
        <f t="shared" si="155"/>
        <v/>
      </c>
      <c r="V1389" s="502" t="str">
        <f t="shared" si="156"/>
        <v/>
      </c>
      <c r="W1389" s="502" t="str">
        <f t="shared" si="157"/>
        <v/>
      </c>
      <c r="X1389" s="502"/>
      <c r="Y1389" s="502" t="str">
        <f t="shared" si="158"/>
        <v/>
      </c>
    </row>
    <row r="1390" spans="7:25">
      <c r="G1390" s="346" t="str">
        <f t="shared" si="152"/>
        <v/>
      </c>
      <c r="H1390" s="347" t="str">
        <f t="shared" si="153"/>
        <v/>
      </c>
      <c r="T1390" s="502" t="str">
        <f t="shared" si="154"/>
        <v/>
      </c>
      <c r="U1390" s="502" t="str">
        <f t="shared" si="155"/>
        <v/>
      </c>
      <c r="V1390" s="502" t="str">
        <f t="shared" si="156"/>
        <v/>
      </c>
      <c r="W1390" s="502" t="str">
        <f t="shared" si="157"/>
        <v/>
      </c>
      <c r="X1390" s="502"/>
      <c r="Y1390" s="502" t="str">
        <f t="shared" si="158"/>
        <v/>
      </c>
    </row>
    <row r="1391" spans="7:25" ht="13.5" customHeight="1">
      <c r="G1391" s="346" t="str">
        <f t="shared" si="152"/>
        <v/>
      </c>
      <c r="H1391" s="347" t="str">
        <f t="shared" si="153"/>
        <v/>
      </c>
      <c r="T1391" s="502" t="str">
        <f t="shared" si="154"/>
        <v/>
      </c>
      <c r="U1391" s="502" t="str">
        <f t="shared" si="155"/>
        <v/>
      </c>
      <c r="V1391" s="502" t="str">
        <f t="shared" si="156"/>
        <v/>
      </c>
      <c r="W1391" s="502" t="str">
        <f t="shared" si="157"/>
        <v/>
      </c>
      <c r="X1391" s="502"/>
      <c r="Y1391" s="502" t="str">
        <f t="shared" si="158"/>
        <v/>
      </c>
    </row>
    <row r="1392" spans="7:25" ht="13.5" customHeight="1">
      <c r="G1392" s="346" t="str">
        <f t="shared" si="152"/>
        <v/>
      </c>
      <c r="H1392" s="347" t="str">
        <f t="shared" si="153"/>
        <v/>
      </c>
      <c r="T1392" s="502" t="str">
        <f t="shared" si="154"/>
        <v/>
      </c>
      <c r="U1392" s="502" t="str">
        <f t="shared" si="155"/>
        <v/>
      </c>
      <c r="V1392" s="502" t="str">
        <f t="shared" si="156"/>
        <v/>
      </c>
      <c r="W1392" s="502" t="str">
        <f t="shared" si="157"/>
        <v/>
      </c>
      <c r="X1392" s="502"/>
      <c r="Y1392" s="502" t="str">
        <f t="shared" si="158"/>
        <v/>
      </c>
    </row>
    <row r="1393" spans="7:25" ht="13.5" customHeight="1">
      <c r="G1393" s="346" t="str">
        <f t="shared" si="152"/>
        <v/>
      </c>
      <c r="H1393" s="347" t="str">
        <f t="shared" si="153"/>
        <v/>
      </c>
      <c r="T1393" s="502" t="str">
        <f t="shared" si="154"/>
        <v/>
      </c>
      <c r="U1393" s="502" t="str">
        <f t="shared" si="155"/>
        <v/>
      </c>
      <c r="V1393" s="502" t="str">
        <f t="shared" si="156"/>
        <v/>
      </c>
      <c r="W1393" s="502" t="str">
        <f t="shared" si="157"/>
        <v/>
      </c>
      <c r="X1393" s="502"/>
      <c r="Y1393" s="502" t="str">
        <f t="shared" si="158"/>
        <v/>
      </c>
    </row>
    <row r="1394" spans="7:25">
      <c r="G1394" s="346" t="str">
        <f t="shared" si="152"/>
        <v/>
      </c>
      <c r="H1394" s="347" t="str">
        <f t="shared" si="153"/>
        <v/>
      </c>
      <c r="T1394" s="502" t="str">
        <f t="shared" si="154"/>
        <v/>
      </c>
      <c r="U1394" s="502" t="str">
        <f t="shared" si="155"/>
        <v/>
      </c>
      <c r="V1394" s="502" t="str">
        <f t="shared" si="156"/>
        <v/>
      </c>
      <c r="W1394" s="502" t="str">
        <f t="shared" si="157"/>
        <v/>
      </c>
      <c r="X1394" s="502"/>
      <c r="Y1394" s="502" t="str">
        <f t="shared" si="158"/>
        <v/>
      </c>
    </row>
    <row r="1395" spans="7:25" ht="13.5" customHeight="1">
      <c r="G1395" s="346" t="str">
        <f t="shared" si="152"/>
        <v/>
      </c>
      <c r="H1395" s="347" t="str">
        <f t="shared" si="153"/>
        <v/>
      </c>
      <c r="T1395" s="502" t="str">
        <f t="shared" si="154"/>
        <v/>
      </c>
      <c r="U1395" s="502" t="str">
        <f t="shared" si="155"/>
        <v/>
      </c>
      <c r="V1395" s="502" t="str">
        <f t="shared" si="156"/>
        <v/>
      </c>
      <c r="W1395" s="502" t="str">
        <f t="shared" si="157"/>
        <v/>
      </c>
      <c r="X1395" s="502"/>
      <c r="Y1395" s="502" t="str">
        <f t="shared" si="158"/>
        <v/>
      </c>
    </row>
    <row r="1396" spans="7:25">
      <c r="G1396" s="346" t="str">
        <f t="shared" si="152"/>
        <v/>
      </c>
      <c r="H1396" s="347" t="str">
        <f t="shared" si="153"/>
        <v/>
      </c>
      <c r="T1396" s="502" t="str">
        <f t="shared" si="154"/>
        <v/>
      </c>
      <c r="U1396" s="502" t="str">
        <f t="shared" si="155"/>
        <v/>
      </c>
      <c r="V1396" s="502" t="str">
        <f t="shared" si="156"/>
        <v/>
      </c>
      <c r="W1396" s="502" t="str">
        <f t="shared" si="157"/>
        <v/>
      </c>
      <c r="X1396" s="502"/>
      <c r="Y1396" s="502" t="str">
        <f t="shared" si="158"/>
        <v/>
      </c>
    </row>
    <row r="1397" spans="7:25" ht="13.5" customHeight="1">
      <c r="G1397" s="346" t="str">
        <f t="shared" si="152"/>
        <v/>
      </c>
      <c r="H1397" s="347" t="str">
        <f t="shared" si="153"/>
        <v/>
      </c>
      <c r="T1397" s="502" t="str">
        <f t="shared" si="154"/>
        <v/>
      </c>
      <c r="U1397" s="502" t="str">
        <f t="shared" si="155"/>
        <v/>
      </c>
      <c r="V1397" s="502" t="str">
        <f t="shared" si="156"/>
        <v/>
      </c>
      <c r="W1397" s="502" t="str">
        <f t="shared" si="157"/>
        <v/>
      </c>
      <c r="X1397" s="502"/>
      <c r="Y1397" s="502" t="str">
        <f t="shared" si="158"/>
        <v/>
      </c>
    </row>
    <row r="1398" spans="7:25" ht="13.5" customHeight="1">
      <c r="G1398" s="346" t="str">
        <f t="shared" si="152"/>
        <v/>
      </c>
      <c r="H1398" s="347" t="str">
        <f t="shared" si="153"/>
        <v/>
      </c>
      <c r="T1398" s="502" t="str">
        <f t="shared" si="154"/>
        <v/>
      </c>
      <c r="U1398" s="502" t="str">
        <f t="shared" si="155"/>
        <v/>
      </c>
      <c r="V1398" s="502" t="str">
        <f t="shared" si="156"/>
        <v/>
      </c>
      <c r="W1398" s="502" t="str">
        <f t="shared" si="157"/>
        <v/>
      </c>
      <c r="X1398" s="502"/>
      <c r="Y1398" s="502" t="str">
        <f t="shared" si="158"/>
        <v/>
      </c>
    </row>
    <row r="1399" spans="7:25" ht="13.5" customHeight="1">
      <c r="G1399" s="346" t="str">
        <f t="shared" si="152"/>
        <v/>
      </c>
      <c r="H1399" s="347" t="str">
        <f t="shared" si="153"/>
        <v/>
      </c>
      <c r="T1399" s="502" t="str">
        <f t="shared" si="154"/>
        <v/>
      </c>
      <c r="U1399" s="502" t="str">
        <f t="shared" si="155"/>
        <v/>
      </c>
      <c r="V1399" s="502" t="str">
        <f t="shared" si="156"/>
        <v/>
      </c>
      <c r="W1399" s="502" t="str">
        <f t="shared" si="157"/>
        <v/>
      </c>
      <c r="X1399" s="502"/>
      <c r="Y1399" s="502" t="str">
        <f t="shared" si="158"/>
        <v/>
      </c>
    </row>
    <row r="1400" spans="7:25">
      <c r="G1400" s="346" t="str">
        <f t="shared" si="152"/>
        <v/>
      </c>
      <c r="H1400" s="347" t="str">
        <f t="shared" si="153"/>
        <v/>
      </c>
      <c r="T1400" s="502" t="str">
        <f t="shared" si="154"/>
        <v/>
      </c>
      <c r="U1400" s="502" t="str">
        <f t="shared" si="155"/>
        <v/>
      </c>
      <c r="V1400" s="502" t="str">
        <f t="shared" si="156"/>
        <v/>
      </c>
      <c r="W1400" s="502" t="str">
        <f t="shared" si="157"/>
        <v/>
      </c>
      <c r="X1400" s="502"/>
      <c r="Y1400" s="502" t="str">
        <f t="shared" si="158"/>
        <v/>
      </c>
    </row>
    <row r="1401" spans="7:25">
      <c r="G1401" s="346" t="str">
        <f t="shared" si="152"/>
        <v/>
      </c>
      <c r="H1401" s="347" t="str">
        <f t="shared" si="153"/>
        <v/>
      </c>
      <c r="T1401" s="502" t="str">
        <f t="shared" si="154"/>
        <v/>
      </c>
      <c r="U1401" s="502" t="str">
        <f t="shared" si="155"/>
        <v/>
      </c>
      <c r="V1401" s="502" t="str">
        <f t="shared" si="156"/>
        <v/>
      </c>
      <c r="W1401" s="502" t="str">
        <f t="shared" si="157"/>
        <v/>
      </c>
      <c r="X1401" s="502"/>
      <c r="Y1401" s="502" t="str">
        <f t="shared" si="158"/>
        <v/>
      </c>
    </row>
    <row r="1402" spans="7:25">
      <c r="G1402" s="346" t="str">
        <f t="shared" si="152"/>
        <v/>
      </c>
      <c r="H1402" s="347" t="str">
        <f t="shared" si="153"/>
        <v/>
      </c>
      <c r="T1402" s="502" t="str">
        <f t="shared" si="154"/>
        <v/>
      </c>
      <c r="U1402" s="502" t="str">
        <f t="shared" si="155"/>
        <v/>
      </c>
      <c r="V1402" s="502" t="str">
        <f t="shared" si="156"/>
        <v/>
      </c>
      <c r="W1402" s="502" t="str">
        <f t="shared" si="157"/>
        <v/>
      </c>
      <c r="X1402" s="502"/>
      <c r="Y1402" s="502" t="str">
        <f t="shared" si="158"/>
        <v/>
      </c>
    </row>
    <row r="1403" spans="7:25">
      <c r="G1403" s="346" t="str">
        <f t="shared" si="152"/>
        <v/>
      </c>
      <c r="H1403" s="347" t="str">
        <f t="shared" si="153"/>
        <v/>
      </c>
      <c r="T1403" s="502" t="str">
        <f t="shared" si="154"/>
        <v/>
      </c>
      <c r="U1403" s="502" t="str">
        <f t="shared" si="155"/>
        <v/>
      </c>
      <c r="V1403" s="502" t="str">
        <f t="shared" si="156"/>
        <v/>
      </c>
      <c r="W1403" s="502" t="str">
        <f t="shared" si="157"/>
        <v/>
      </c>
      <c r="X1403" s="502"/>
      <c r="Y1403" s="502" t="str">
        <f t="shared" si="158"/>
        <v/>
      </c>
    </row>
    <row r="1404" spans="7:25">
      <c r="G1404" s="346" t="str">
        <f t="shared" si="152"/>
        <v/>
      </c>
      <c r="H1404" s="347" t="str">
        <f t="shared" si="153"/>
        <v/>
      </c>
      <c r="T1404" s="502" t="str">
        <f t="shared" si="154"/>
        <v/>
      </c>
      <c r="U1404" s="502" t="str">
        <f t="shared" si="155"/>
        <v/>
      </c>
      <c r="V1404" s="502" t="str">
        <f t="shared" si="156"/>
        <v/>
      </c>
      <c r="W1404" s="502" t="str">
        <f t="shared" si="157"/>
        <v/>
      </c>
      <c r="X1404" s="502"/>
      <c r="Y1404" s="502" t="str">
        <f t="shared" si="158"/>
        <v/>
      </c>
    </row>
    <row r="1405" spans="7:25" ht="13.5" customHeight="1">
      <c r="G1405" s="346" t="str">
        <f t="shared" si="152"/>
        <v/>
      </c>
      <c r="H1405" s="347" t="str">
        <f t="shared" si="153"/>
        <v/>
      </c>
      <c r="T1405" s="502" t="str">
        <f t="shared" si="154"/>
        <v/>
      </c>
      <c r="U1405" s="502" t="str">
        <f t="shared" si="155"/>
        <v/>
      </c>
      <c r="V1405" s="502" t="str">
        <f t="shared" si="156"/>
        <v/>
      </c>
      <c r="W1405" s="502" t="str">
        <f t="shared" si="157"/>
        <v/>
      </c>
      <c r="X1405" s="502"/>
      <c r="Y1405" s="502" t="str">
        <f t="shared" si="158"/>
        <v/>
      </c>
    </row>
    <row r="1406" spans="7:25">
      <c r="G1406" s="346" t="str">
        <f t="shared" si="152"/>
        <v/>
      </c>
      <c r="H1406" s="347" t="str">
        <f t="shared" si="153"/>
        <v/>
      </c>
      <c r="T1406" s="502" t="str">
        <f t="shared" si="154"/>
        <v/>
      </c>
      <c r="U1406" s="502" t="str">
        <f t="shared" si="155"/>
        <v/>
      </c>
      <c r="V1406" s="502" t="str">
        <f t="shared" si="156"/>
        <v/>
      </c>
      <c r="W1406" s="502" t="str">
        <f t="shared" si="157"/>
        <v/>
      </c>
      <c r="X1406" s="502"/>
      <c r="Y1406" s="502" t="str">
        <f t="shared" si="158"/>
        <v/>
      </c>
    </row>
    <row r="1407" spans="7:25">
      <c r="G1407" s="346" t="str">
        <f t="shared" si="152"/>
        <v/>
      </c>
      <c r="H1407" s="347" t="str">
        <f t="shared" si="153"/>
        <v/>
      </c>
      <c r="T1407" s="502" t="str">
        <f t="shared" si="154"/>
        <v/>
      </c>
      <c r="U1407" s="502" t="str">
        <f t="shared" si="155"/>
        <v/>
      </c>
      <c r="V1407" s="502" t="str">
        <f t="shared" si="156"/>
        <v/>
      </c>
      <c r="W1407" s="502" t="str">
        <f t="shared" si="157"/>
        <v/>
      </c>
      <c r="X1407" s="502"/>
      <c r="Y1407" s="502" t="str">
        <f t="shared" si="158"/>
        <v/>
      </c>
    </row>
    <row r="1408" spans="7:25" ht="13.5" customHeight="1">
      <c r="G1408" s="346" t="str">
        <f t="shared" si="152"/>
        <v/>
      </c>
      <c r="H1408" s="347" t="str">
        <f t="shared" si="153"/>
        <v/>
      </c>
      <c r="T1408" s="502" t="str">
        <f t="shared" si="154"/>
        <v/>
      </c>
      <c r="U1408" s="502" t="str">
        <f t="shared" si="155"/>
        <v/>
      </c>
      <c r="V1408" s="502" t="str">
        <f t="shared" si="156"/>
        <v/>
      </c>
      <c r="W1408" s="502" t="str">
        <f t="shared" si="157"/>
        <v/>
      </c>
      <c r="X1408" s="502"/>
      <c r="Y1408" s="502" t="str">
        <f t="shared" si="158"/>
        <v/>
      </c>
    </row>
    <row r="1409" spans="7:25">
      <c r="G1409" s="346" t="str">
        <f t="shared" si="152"/>
        <v/>
      </c>
      <c r="H1409" s="347" t="str">
        <f t="shared" si="153"/>
        <v/>
      </c>
      <c r="T1409" s="502" t="str">
        <f t="shared" si="154"/>
        <v/>
      </c>
      <c r="U1409" s="502" t="str">
        <f t="shared" si="155"/>
        <v/>
      </c>
      <c r="V1409" s="502" t="str">
        <f t="shared" si="156"/>
        <v/>
      </c>
      <c r="W1409" s="502" t="str">
        <f t="shared" si="157"/>
        <v/>
      </c>
      <c r="X1409" s="502"/>
      <c r="Y1409" s="502" t="str">
        <f t="shared" si="158"/>
        <v/>
      </c>
    </row>
    <row r="1410" spans="7:25">
      <c r="G1410" s="346" t="str">
        <f t="shared" si="152"/>
        <v/>
      </c>
      <c r="H1410" s="347" t="str">
        <f t="shared" si="153"/>
        <v/>
      </c>
      <c r="T1410" s="502" t="str">
        <f t="shared" si="154"/>
        <v/>
      </c>
      <c r="U1410" s="502" t="str">
        <f t="shared" si="155"/>
        <v/>
      </c>
      <c r="V1410" s="502" t="str">
        <f t="shared" si="156"/>
        <v/>
      </c>
      <c r="W1410" s="502" t="str">
        <f t="shared" si="157"/>
        <v/>
      </c>
      <c r="X1410" s="502"/>
      <c r="Y1410" s="502" t="str">
        <f t="shared" si="158"/>
        <v/>
      </c>
    </row>
    <row r="1411" spans="7:25">
      <c r="G1411" s="346" t="str">
        <f t="shared" ref="G1411:G1474" si="159">IF(D1411="","",A1411&amp;" "&amp;"     =    "&amp;" "&amp;B1411&amp;"  Vs  "&amp;C1411)</f>
        <v/>
      </c>
      <c r="H1411" s="347" t="str">
        <f t="shared" ref="H1411:H1474" si="160">IF(G1411="","",D1411)</f>
        <v/>
      </c>
      <c r="T1411" s="502" t="str">
        <f t="shared" ref="T1411:T1474" si="161">IF(W1411="","",AA1411)</f>
        <v/>
      </c>
      <c r="U1411" s="502" t="str">
        <f t="shared" ref="U1411:U1474" si="162">IF(W1411="","",AC1411)</f>
        <v/>
      </c>
      <c r="V1411" s="502" t="str">
        <f t="shared" ref="V1411:V1474" si="163">IF(W1411="","",AK1411)</f>
        <v/>
      </c>
      <c r="W1411" s="502" t="str">
        <f t="shared" ref="W1411:W1474" si="164">IFERROR(IF(Y1411="","",MID(Y1411,SEARCH("1x2/",Y1411,1) + 4,LEN(Y1411))),"")</f>
        <v/>
      </c>
      <c r="X1411" s="502"/>
      <c r="Y1411" s="502" t="str">
        <f t="shared" ref="Y1411:Y1474" si="165">HLink(AL1411)</f>
        <v/>
      </c>
    </row>
    <row r="1412" spans="7:25">
      <c r="G1412" s="346" t="str">
        <f t="shared" si="159"/>
        <v/>
      </c>
      <c r="H1412" s="347" t="str">
        <f t="shared" si="160"/>
        <v/>
      </c>
      <c r="T1412" s="502" t="str">
        <f t="shared" si="161"/>
        <v/>
      </c>
      <c r="U1412" s="502" t="str">
        <f t="shared" si="162"/>
        <v/>
      </c>
      <c r="V1412" s="502" t="str">
        <f t="shared" si="163"/>
        <v/>
      </c>
      <c r="W1412" s="502" t="str">
        <f t="shared" si="164"/>
        <v/>
      </c>
      <c r="X1412" s="502"/>
      <c r="Y1412" s="502" t="str">
        <f t="shared" si="165"/>
        <v/>
      </c>
    </row>
    <row r="1413" spans="7:25">
      <c r="G1413" s="346" t="str">
        <f t="shared" si="159"/>
        <v/>
      </c>
      <c r="H1413" s="347" t="str">
        <f t="shared" si="160"/>
        <v/>
      </c>
      <c r="T1413" s="502" t="str">
        <f t="shared" si="161"/>
        <v/>
      </c>
      <c r="U1413" s="502" t="str">
        <f t="shared" si="162"/>
        <v/>
      </c>
      <c r="V1413" s="502" t="str">
        <f t="shared" si="163"/>
        <v/>
      </c>
      <c r="W1413" s="502" t="str">
        <f t="shared" si="164"/>
        <v/>
      </c>
      <c r="X1413" s="502"/>
      <c r="Y1413" s="502" t="str">
        <f t="shared" si="165"/>
        <v/>
      </c>
    </row>
    <row r="1414" spans="7:25">
      <c r="G1414" s="346" t="str">
        <f t="shared" si="159"/>
        <v/>
      </c>
      <c r="H1414" s="347" t="str">
        <f t="shared" si="160"/>
        <v/>
      </c>
      <c r="T1414" s="502" t="str">
        <f t="shared" si="161"/>
        <v/>
      </c>
      <c r="U1414" s="502" t="str">
        <f t="shared" si="162"/>
        <v/>
      </c>
      <c r="V1414" s="502" t="str">
        <f t="shared" si="163"/>
        <v/>
      </c>
      <c r="W1414" s="502" t="str">
        <f t="shared" si="164"/>
        <v/>
      </c>
      <c r="X1414" s="502"/>
      <c r="Y1414" s="502" t="str">
        <f t="shared" si="165"/>
        <v/>
      </c>
    </row>
    <row r="1415" spans="7:25">
      <c r="G1415" s="346" t="str">
        <f t="shared" si="159"/>
        <v/>
      </c>
      <c r="H1415" s="347" t="str">
        <f t="shared" si="160"/>
        <v/>
      </c>
      <c r="T1415" s="502" t="str">
        <f t="shared" si="161"/>
        <v/>
      </c>
      <c r="U1415" s="502" t="str">
        <f t="shared" si="162"/>
        <v/>
      </c>
      <c r="V1415" s="502" t="str">
        <f t="shared" si="163"/>
        <v/>
      </c>
      <c r="W1415" s="502" t="str">
        <f t="shared" si="164"/>
        <v/>
      </c>
      <c r="X1415" s="502"/>
      <c r="Y1415" s="502" t="str">
        <f t="shared" si="165"/>
        <v/>
      </c>
    </row>
    <row r="1416" spans="7:25">
      <c r="G1416" s="346" t="str">
        <f t="shared" si="159"/>
        <v/>
      </c>
      <c r="H1416" s="347" t="str">
        <f t="shared" si="160"/>
        <v/>
      </c>
      <c r="T1416" s="502" t="str">
        <f t="shared" si="161"/>
        <v/>
      </c>
      <c r="U1416" s="502" t="str">
        <f t="shared" si="162"/>
        <v/>
      </c>
      <c r="V1416" s="502" t="str">
        <f t="shared" si="163"/>
        <v/>
      </c>
      <c r="W1416" s="502" t="str">
        <f t="shared" si="164"/>
        <v/>
      </c>
      <c r="X1416" s="502"/>
      <c r="Y1416" s="502" t="str">
        <f t="shared" si="165"/>
        <v/>
      </c>
    </row>
    <row r="1417" spans="7:25">
      <c r="G1417" s="346" t="str">
        <f t="shared" si="159"/>
        <v/>
      </c>
      <c r="H1417" s="347" t="str">
        <f t="shared" si="160"/>
        <v/>
      </c>
      <c r="T1417" s="502" t="str">
        <f t="shared" si="161"/>
        <v/>
      </c>
      <c r="U1417" s="502" t="str">
        <f t="shared" si="162"/>
        <v/>
      </c>
      <c r="V1417" s="502" t="str">
        <f t="shared" si="163"/>
        <v/>
      </c>
      <c r="W1417" s="502" t="str">
        <f t="shared" si="164"/>
        <v/>
      </c>
      <c r="X1417" s="502"/>
      <c r="Y1417" s="502" t="str">
        <f t="shared" si="165"/>
        <v/>
      </c>
    </row>
    <row r="1418" spans="7:25">
      <c r="G1418" s="346" t="str">
        <f t="shared" si="159"/>
        <v/>
      </c>
      <c r="H1418" s="347" t="str">
        <f t="shared" si="160"/>
        <v/>
      </c>
      <c r="T1418" s="502" t="str">
        <f t="shared" si="161"/>
        <v/>
      </c>
      <c r="U1418" s="502" t="str">
        <f t="shared" si="162"/>
        <v/>
      </c>
      <c r="V1418" s="502" t="str">
        <f t="shared" si="163"/>
        <v/>
      </c>
      <c r="W1418" s="502" t="str">
        <f t="shared" si="164"/>
        <v/>
      </c>
      <c r="X1418" s="502"/>
      <c r="Y1418" s="502" t="str">
        <f t="shared" si="165"/>
        <v/>
      </c>
    </row>
    <row r="1419" spans="7:25">
      <c r="G1419" s="346" t="str">
        <f t="shared" si="159"/>
        <v/>
      </c>
      <c r="H1419" s="347" t="str">
        <f t="shared" si="160"/>
        <v/>
      </c>
      <c r="T1419" s="502" t="str">
        <f t="shared" si="161"/>
        <v/>
      </c>
      <c r="U1419" s="502" t="str">
        <f t="shared" si="162"/>
        <v/>
      </c>
      <c r="V1419" s="502" t="str">
        <f t="shared" si="163"/>
        <v/>
      </c>
      <c r="W1419" s="502" t="str">
        <f t="shared" si="164"/>
        <v/>
      </c>
      <c r="X1419" s="502"/>
      <c r="Y1419" s="502" t="str">
        <f t="shared" si="165"/>
        <v/>
      </c>
    </row>
    <row r="1420" spans="7:25">
      <c r="G1420" s="346" t="str">
        <f t="shared" si="159"/>
        <v/>
      </c>
      <c r="H1420" s="347" t="str">
        <f t="shared" si="160"/>
        <v/>
      </c>
      <c r="T1420" s="502" t="str">
        <f t="shared" si="161"/>
        <v/>
      </c>
      <c r="U1420" s="502" t="str">
        <f t="shared" si="162"/>
        <v/>
      </c>
      <c r="V1420" s="502" t="str">
        <f t="shared" si="163"/>
        <v/>
      </c>
      <c r="W1420" s="502" t="str">
        <f t="shared" si="164"/>
        <v/>
      </c>
      <c r="X1420" s="502"/>
      <c r="Y1420" s="502" t="str">
        <f t="shared" si="165"/>
        <v/>
      </c>
    </row>
    <row r="1421" spans="7:25">
      <c r="G1421" s="346" t="str">
        <f t="shared" si="159"/>
        <v/>
      </c>
      <c r="H1421" s="347" t="str">
        <f t="shared" si="160"/>
        <v/>
      </c>
      <c r="T1421" s="502" t="str">
        <f t="shared" si="161"/>
        <v/>
      </c>
      <c r="U1421" s="502" t="str">
        <f t="shared" si="162"/>
        <v/>
      </c>
      <c r="V1421" s="502" t="str">
        <f t="shared" si="163"/>
        <v/>
      </c>
      <c r="W1421" s="502" t="str">
        <f t="shared" si="164"/>
        <v/>
      </c>
      <c r="X1421" s="502"/>
      <c r="Y1421" s="502" t="str">
        <f t="shared" si="165"/>
        <v/>
      </c>
    </row>
    <row r="1422" spans="7:25">
      <c r="G1422" s="346" t="str">
        <f t="shared" si="159"/>
        <v/>
      </c>
      <c r="H1422" s="347" t="str">
        <f t="shared" si="160"/>
        <v/>
      </c>
      <c r="T1422" s="502" t="str">
        <f t="shared" si="161"/>
        <v/>
      </c>
      <c r="U1422" s="502" t="str">
        <f t="shared" si="162"/>
        <v/>
      </c>
      <c r="V1422" s="502" t="str">
        <f t="shared" si="163"/>
        <v/>
      </c>
      <c r="W1422" s="502" t="str">
        <f t="shared" si="164"/>
        <v/>
      </c>
      <c r="X1422" s="502"/>
      <c r="Y1422" s="502" t="str">
        <f t="shared" si="165"/>
        <v/>
      </c>
    </row>
    <row r="1423" spans="7:25">
      <c r="G1423" s="346" t="str">
        <f t="shared" si="159"/>
        <v/>
      </c>
      <c r="H1423" s="347" t="str">
        <f t="shared" si="160"/>
        <v/>
      </c>
      <c r="T1423" s="502" t="str">
        <f t="shared" si="161"/>
        <v/>
      </c>
      <c r="U1423" s="502" t="str">
        <f t="shared" si="162"/>
        <v/>
      </c>
      <c r="V1423" s="502" t="str">
        <f t="shared" si="163"/>
        <v/>
      </c>
      <c r="W1423" s="502" t="str">
        <f t="shared" si="164"/>
        <v/>
      </c>
      <c r="X1423" s="502"/>
      <c r="Y1423" s="502" t="str">
        <f t="shared" si="165"/>
        <v/>
      </c>
    </row>
    <row r="1424" spans="7:25">
      <c r="G1424" s="346" t="str">
        <f t="shared" si="159"/>
        <v/>
      </c>
      <c r="H1424" s="347" t="str">
        <f t="shared" si="160"/>
        <v/>
      </c>
      <c r="T1424" s="502" t="str">
        <f t="shared" si="161"/>
        <v/>
      </c>
      <c r="U1424" s="502" t="str">
        <f t="shared" si="162"/>
        <v/>
      </c>
      <c r="V1424" s="502" t="str">
        <f t="shared" si="163"/>
        <v/>
      </c>
      <c r="W1424" s="502" t="str">
        <f t="shared" si="164"/>
        <v/>
      </c>
      <c r="X1424" s="502"/>
      <c r="Y1424" s="502" t="str">
        <f t="shared" si="165"/>
        <v/>
      </c>
    </row>
    <row r="1425" spans="7:25">
      <c r="G1425" s="346" t="str">
        <f t="shared" si="159"/>
        <v/>
      </c>
      <c r="H1425" s="347" t="str">
        <f t="shared" si="160"/>
        <v/>
      </c>
      <c r="T1425" s="502" t="str">
        <f t="shared" si="161"/>
        <v/>
      </c>
      <c r="U1425" s="502" t="str">
        <f t="shared" si="162"/>
        <v/>
      </c>
      <c r="V1425" s="502" t="str">
        <f t="shared" si="163"/>
        <v/>
      </c>
      <c r="W1425" s="502" t="str">
        <f t="shared" si="164"/>
        <v/>
      </c>
      <c r="X1425" s="502"/>
      <c r="Y1425" s="502" t="str">
        <f t="shared" si="165"/>
        <v/>
      </c>
    </row>
    <row r="1426" spans="7:25">
      <c r="G1426" s="346" t="str">
        <f t="shared" si="159"/>
        <v/>
      </c>
      <c r="H1426" s="347" t="str">
        <f t="shared" si="160"/>
        <v/>
      </c>
      <c r="T1426" s="502" t="str">
        <f t="shared" si="161"/>
        <v/>
      </c>
      <c r="U1426" s="502" t="str">
        <f t="shared" si="162"/>
        <v/>
      </c>
      <c r="V1426" s="502" t="str">
        <f t="shared" si="163"/>
        <v/>
      </c>
      <c r="W1426" s="502" t="str">
        <f t="shared" si="164"/>
        <v/>
      </c>
      <c r="X1426" s="502"/>
      <c r="Y1426" s="502" t="str">
        <f t="shared" si="165"/>
        <v/>
      </c>
    </row>
    <row r="1427" spans="7:25">
      <c r="G1427" s="346" t="str">
        <f t="shared" si="159"/>
        <v/>
      </c>
      <c r="H1427" s="347" t="str">
        <f t="shared" si="160"/>
        <v/>
      </c>
      <c r="T1427" s="502" t="str">
        <f t="shared" si="161"/>
        <v/>
      </c>
      <c r="U1427" s="502" t="str">
        <f t="shared" si="162"/>
        <v/>
      </c>
      <c r="V1427" s="502" t="str">
        <f t="shared" si="163"/>
        <v/>
      </c>
      <c r="W1427" s="502" t="str">
        <f t="shared" si="164"/>
        <v/>
      </c>
      <c r="X1427" s="502"/>
      <c r="Y1427" s="502" t="str">
        <f t="shared" si="165"/>
        <v/>
      </c>
    </row>
    <row r="1428" spans="7:25">
      <c r="G1428" s="346" t="str">
        <f t="shared" si="159"/>
        <v/>
      </c>
      <c r="H1428" s="347" t="str">
        <f t="shared" si="160"/>
        <v/>
      </c>
      <c r="T1428" s="502" t="str">
        <f t="shared" si="161"/>
        <v/>
      </c>
      <c r="U1428" s="502" t="str">
        <f t="shared" si="162"/>
        <v/>
      </c>
      <c r="V1428" s="502" t="str">
        <f t="shared" si="163"/>
        <v/>
      </c>
      <c r="W1428" s="502" t="str">
        <f t="shared" si="164"/>
        <v/>
      </c>
      <c r="X1428" s="502"/>
      <c r="Y1428" s="502" t="str">
        <f t="shared" si="165"/>
        <v/>
      </c>
    </row>
    <row r="1429" spans="7:25">
      <c r="G1429" s="346" t="str">
        <f t="shared" si="159"/>
        <v/>
      </c>
      <c r="H1429" s="347" t="str">
        <f t="shared" si="160"/>
        <v/>
      </c>
      <c r="T1429" s="502" t="str">
        <f t="shared" si="161"/>
        <v/>
      </c>
      <c r="U1429" s="502" t="str">
        <f t="shared" si="162"/>
        <v/>
      </c>
      <c r="V1429" s="502" t="str">
        <f t="shared" si="163"/>
        <v/>
      </c>
      <c r="W1429" s="502" t="str">
        <f t="shared" si="164"/>
        <v/>
      </c>
      <c r="X1429" s="502"/>
      <c r="Y1429" s="502" t="str">
        <f t="shared" si="165"/>
        <v/>
      </c>
    </row>
    <row r="1430" spans="7:25">
      <c r="G1430" s="346" t="str">
        <f t="shared" si="159"/>
        <v/>
      </c>
      <c r="H1430" s="347" t="str">
        <f t="shared" si="160"/>
        <v/>
      </c>
      <c r="T1430" s="502" t="str">
        <f t="shared" si="161"/>
        <v/>
      </c>
      <c r="U1430" s="502" t="str">
        <f t="shared" si="162"/>
        <v/>
      </c>
      <c r="V1430" s="502" t="str">
        <f t="shared" si="163"/>
        <v/>
      </c>
      <c r="W1430" s="502" t="str">
        <f t="shared" si="164"/>
        <v/>
      </c>
      <c r="X1430" s="502"/>
      <c r="Y1430" s="502" t="str">
        <f t="shared" si="165"/>
        <v/>
      </c>
    </row>
    <row r="1431" spans="7:25">
      <c r="G1431" s="346" t="str">
        <f t="shared" si="159"/>
        <v/>
      </c>
      <c r="H1431" s="347" t="str">
        <f t="shared" si="160"/>
        <v/>
      </c>
      <c r="T1431" s="502" t="str">
        <f t="shared" si="161"/>
        <v/>
      </c>
      <c r="U1431" s="502" t="str">
        <f t="shared" si="162"/>
        <v/>
      </c>
      <c r="V1431" s="502" t="str">
        <f t="shared" si="163"/>
        <v/>
      </c>
      <c r="W1431" s="502" t="str">
        <f t="shared" si="164"/>
        <v/>
      </c>
      <c r="X1431" s="502"/>
      <c r="Y1431" s="502" t="str">
        <f t="shared" si="165"/>
        <v/>
      </c>
    </row>
    <row r="1432" spans="7:25">
      <c r="G1432" s="346" t="str">
        <f t="shared" si="159"/>
        <v/>
      </c>
      <c r="H1432" s="347" t="str">
        <f t="shared" si="160"/>
        <v/>
      </c>
      <c r="T1432" s="502" t="str">
        <f t="shared" si="161"/>
        <v/>
      </c>
      <c r="U1432" s="502" t="str">
        <f t="shared" si="162"/>
        <v/>
      </c>
      <c r="V1432" s="502" t="str">
        <f t="shared" si="163"/>
        <v/>
      </c>
      <c r="W1432" s="502" t="str">
        <f t="shared" si="164"/>
        <v/>
      </c>
      <c r="X1432" s="502"/>
      <c r="Y1432" s="502" t="str">
        <f t="shared" si="165"/>
        <v/>
      </c>
    </row>
    <row r="1433" spans="7:25">
      <c r="G1433" s="346" t="str">
        <f t="shared" si="159"/>
        <v/>
      </c>
      <c r="H1433" s="347" t="str">
        <f t="shared" si="160"/>
        <v/>
      </c>
      <c r="T1433" s="502" t="str">
        <f t="shared" si="161"/>
        <v/>
      </c>
      <c r="U1433" s="502" t="str">
        <f t="shared" si="162"/>
        <v/>
      </c>
      <c r="V1433" s="502" t="str">
        <f t="shared" si="163"/>
        <v/>
      </c>
      <c r="W1433" s="502" t="str">
        <f t="shared" si="164"/>
        <v/>
      </c>
      <c r="X1433" s="502"/>
      <c r="Y1433" s="502" t="str">
        <f t="shared" si="165"/>
        <v/>
      </c>
    </row>
    <row r="1434" spans="7:25">
      <c r="G1434" s="346" t="str">
        <f t="shared" si="159"/>
        <v/>
      </c>
      <c r="H1434" s="347" t="str">
        <f t="shared" si="160"/>
        <v/>
      </c>
      <c r="T1434" s="502" t="str">
        <f t="shared" si="161"/>
        <v/>
      </c>
      <c r="U1434" s="502" t="str">
        <f t="shared" si="162"/>
        <v/>
      </c>
      <c r="V1434" s="502" t="str">
        <f t="shared" si="163"/>
        <v/>
      </c>
      <c r="W1434" s="502" t="str">
        <f t="shared" si="164"/>
        <v/>
      </c>
      <c r="X1434" s="502"/>
      <c r="Y1434" s="502" t="str">
        <f t="shared" si="165"/>
        <v/>
      </c>
    </row>
    <row r="1435" spans="7:25">
      <c r="G1435" s="346" t="str">
        <f t="shared" si="159"/>
        <v/>
      </c>
      <c r="H1435" s="347" t="str">
        <f t="shared" si="160"/>
        <v/>
      </c>
      <c r="T1435" s="502" t="str">
        <f t="shared" si="161"/>
        <v/>
      </c>
      <c r="U1435" s="502" t="str">
        <f t="shared" si="162"/>
        <v/>
      </c>
      <c r="V1435" s="502" t="str">
        <f t="shared" si="163"/>
        <v/>
      </c>
      <c r="W1435" s="502" t="str">
        <f t="shared" si="164"/>
        <v/>
      </c>
      <c r="X1435" s="502"/>
      <c r="Y1435" s="502" t="str">
        <f t="shared" si="165"/>
        <v/>
      </c>
    </row>
    <row r="1436" spans="7:25">
      <c r="G1436" s="346" t="str">
        <f t="shared" si="159"/>
        <v/>
      </c>
      <c r="H1436" s="347" t="str">
        <f t="shared" si="160"/>
        <v/>
      </c>
      <c r="T1436" s="502" t="str">
        <f t="shared" si="161"/>
        <v/>
      </c>
      <c r="U1436" s="502" t="str">
        <f t="shared" si="162"/>
        <v/>
      </c>
      <c r="V1436" s="502" t="str">
        <f t="shared" si="163"/>
        <v/>
      </c>
      <c r="W1436" s="502" t="str">
        <f t="shared" si="164"/>
        <v/>
      </c>
      <c r="X1436" s="502"/>
      <c r="Y1436" s="502" t="str">
        <f t="shared" si="165"/>
        <v/>
      </c>
    </row>
    <row r="1437" spans="7:25">
      <c r="G1437" s="346" t="str">
        <f t="shared" si="159"/>
        <v/>
      </c>
      <c r="H1437" s="347" t="str">
        <f t="shared" si="160"/>
        <v/>
      </c>
      <c r="T1437" s="502" t="str">
        <f t="shared" si="161"/>
        <v/>
      </c>
      <c r="U1437" s="502" t="str">
        <f t="shared" si="162"/>
        <v/>
      </c>
      <c r="V1437" s="502" t="str">
        <f t="shared" si="163"/>
        <v/>
      </c>
      <c r="W1437" s="502" t="str">
        <f t="shared" si="164"/>
        <v/>
      </c>
      <c r="X1437" s="502"/>
      <c r="Y1437" s="502" t="str">
        <f t="shared" si="165"/>
        <v/>
      </c>
    </row>
    <row r="1438" spans="7:25">
      <c r="G1438" s="346" t="str">
        <f t="shared" si="159"/>
        <v/>
      </c>
      <c r="H1438" s="347" t="str">
        <f t="shared" si="160"/>
        <v/>
      </c>
      <c r="T1438" s="502" t="str">
        <f t="shared" si="161"/>
        <v/>
      </c>
      <c r="U1438" s="502" t="str">
        <f t="shared" si="162"/>
        <v/>
      </c>
      <c r="V1438" s="502" t="str">
        <f t="shared" si="163"/>
        <v/>
      </c>
      <c r="W1438" s="502" t="str">
        <f t="shared" si="164"/>
        <v/>
      </c>
      <c r="X1438" s="502"/>
      <c r="Y1438" s="502" t="str">
        <f t="shared" si="165"/>
        <v/>
      </c>
    </row>
    <row r="1439" spans="7:25">
      <c r="G1439" s="346" t="str">
        <f t="shared" si="159"/>
        <v/>
      </c>
      <c r="H1439" s="347" t="str">
        <f t="shared" si="160"/>
        <v/>
      </c>
      <c r="T1439" s="502" t="str">
        <f t="shared" si="161"/>
        <v/>
      </c>
      <c r="U1439" s="502" t="str">
        <f t="shared" si="162"/>
        <v/>
      </c>
      <c r="V1439" s="502" t="str">
        <f t="shared" si="163"/>
        <v/>
      </c>
      <c r="W1439" s="502" t="str">
        <f t="shared" si="164"/>
        <v/>
      </c>
      <c r="X1439" s="502"/>
      <c r="Y1439" s="502" t="str">
        <f t="shared" si="165"/>
        <v/>
      </c>
    </row>
    <row r="1440" spans="7:25">
      <c r="G1440" s="346" t="str">
        <f t="shared" si="159"/>
        <v/>
      </c>
      <c r="H1440" s="347" t="str">
        <f t="shared" si="160"/>
        <v/>
      </c>
      <c r="T1440" s="502" t="str">
        <f t="shared" si="161"/>
        <v/>
      </c>
      <c r="U1440" s="502" t="str">
        <f t="shared" si="162"/>
        <v/>
      </c>
      <c r="V1440" s="502" t="str">
        <f t="shared" si="163"/>
        <v/>
      </c>
      <c r="W1440" s="502" t="str">
        <f t="shared" si="164"/>
        <v/>
      </c>
      <c r="X1440" s="502"/>
      <c r="Y1440" s="502" t="str">
        <f t="shared" si="165"/>
        <v/>
      </c>
    </row>
    <row r="1441" spans="7:25">
      <c r="G1441" s="346" t="str">
        <f t="shared" si="159"/>
        <v/>
      </c>
      <c r="H1441" s="347" t="str">
        <f t="shared" si="160"/>
        <v/>
      </c>
      <c r="T1441" s="502" t="str">
        <f t="shared" si="161"/>
        <v/>
      </c>
      <c r="U1441" s="502" t="str">
        <f t="shared" si="162"/>
        <v/>
      </c>
      <c r="V1441" s="502" t="str">
        <f t="shared" si="163"/>
        <v/>
      </c>
      <c r="W1441" s="502" t="str">
        <f t="shared" si="164"/>
        <v/>
      </c>
      <c r="X1441" s="502"/>
      <c r="Y1441" s="502" t="str">
        <f t="shared" si="165"/>
        <v/>
      </c>
    </row>
    <row r="1442" spans="7:25">
      <c r="G1442" s="346" t="str">
        <f t="shared" si="159"/>
        <v/>
      </c>
      <c r="H1442" s="347" t="str">
        <f t="shared" si="160"/>
        <v/>
      </c>
      <c r="T1442" s="502" t="str">
        <f t="shared" si="161"/>
        <v/>
      </c>
      <c r="U1442" s="502" t="str">
        <f t="shared" si="162"/>
        <v/>
      </c>
      <c r="V1442" s="502" t="str">
        <f t="shared" si="163"/>
        <v/>
      </c>
      <c r="W1442" s="502" t="str">
        <f t="shared" si="164"/>
        <v/>
      </c>
      <c r="X1442" s="502"/>
      <c r="Y1442" s="502" t="str">
        <f t="shared" si="165"/>
        <v/>
      </c>
    </row>
    <row r="1443" spans="7:25">
      <c r="G1443" s="346" t="str">
        <f t="shared" si="159"/>
        <v/>
      </c>
      <c r="H1443" s="347" t="str">
        <f t="shared" si="160"/>
        <v/>
      </c>
      <c r="T1443" s="502" t="str">
        <f t="shared" si="161"/>
        <v/>
      </c>
      <c r="U1443" s="502" t="str">
        <f t="shared" si="162"/>
        <v/>
      </c>
      <c r="V1443" s="502" t="str">
        <f t="shared" si="163"/>
        <v/>
      </c>
      <c r="W1443" s="502" t="str">
        <f t="shared" si="164"/>
        <v/>
      </c>
      <c r="X1443" s="502"/>
      <c r="Y1443" s="502" t="str">
        <f t="shared" si="165"/>
        <v/>
      </c>
    </row>
    <row r="1444" spans="7:25">
      <c r="G1444" s="346" t="str">
        <f t="shared" si="159"/>
        <v/>
      </c>
      <c r="H1444" s="347" t="str">
        <f t="shared" si="160"/>
        <v/>
      </c>
      <c r="T1444" s="502" t="str">
        <f t="shared" si="161"/>
        <v/>
      </c>
      <c r="U1444" s="502" t="str">
        <f t="shared" si="162"/>
        <v/>
      </c>
      <c r="V1444" s="502" t="str">
        <f t="shared" si="163"/>
        <v/>
      </c>
      <c r="W1444" s="502" t="str">
        <f t="shared" si="164"/>
        <v/>
      </c>
      <c r="X1444" s="502"/>
      <c r="Y1444" s="502" t="str">
        <f t="shared" si="165"/>
        <v/>
      </c>
    </row>
    <row r="1445" spans="7:25">
      <c r="G1445" s="346" t="str">
        <f t="shared" si="159"/>
        <v/>
      </c>
      <c r="H1445" s="347" t="str">
        <f t="shared" si="160"/>
        <v/>
      </c>
      <c r="T1445" s="502" t="str">
        <f t="shared" si="161"/>
        <v/>
      </c>
      <c r="U1445" s="502" t="str">
        <f t="shared" si="162"/>
        <v/>
      </c>
      <c r="V1445" s="502" t="str">
        <f t="shared" si="163"/>
        <v/>
      </c>
      <c r="W1445" s="502" t="str">
        <f t="shared" si="164"/>
        <v/>
      </c>
      <c r="X1445" s="502"/>
      <c r="Y1445" s="502" t="str">
        <f t="shared" si="165"/>
        <v/>
      </c>
    </row>
    <row r="1446" spans="7:25">
      <c r="G1446" s="346" t="str">
        <f t="shared" si="159"/>
        <v/>
      </c>
      <c r="H1446" s="347" t="str">
        <f t="shared" si="160"/>
        <v/>
      </c>
      <c r="T1446" s="502" t="str">
        <f t="shared" si="161"/>
        <v/>
      </c>
      <c r="U1446" s="502" t="str">
        <f t="shared" si="162"/>
        <v/>
      </c>
      <c r="V1446" s="502" t="str">
        <f t="shared" si="163"/>
        <v/>
      </c>
      <c r="W1446" s="502" t="str">
        <f t="shared" si="164"/>
        <v/>
      </c>
      <c r="X1446" s="502"/>
      <c r="Y1446" s="502" t="str">
        <f t="shared" si="165"/>
        <v/>
      </c>
    </row>
    <row r="1447" spans="7:25">
      <c r="G1447" s="346" t="str">
        <f t="shared" si="159"/>
        <v/>
      </c>
      <c r="H1447" s="347" t="str">
        <f t="shared" si="160"/>
        <v/>
      </c>
      <c r="T1447" s="502" t="str">
        <f t="shared" si="161"/>
        <v/>
      </c>
      <c r="U1447" s="502" t="str">
        <f t="shared" si="162"/>
        <v/>
      </c>
      <c r="V1447" s="502" t="str">
        <f t="shared" si="163"/>
        <v/>
      </c>
      <c r="W1447" s="502" t="str">
        <f t="shared" si="164"/>
        <v/>
      </c>
      <c r="X1447" s="502"/>
      <c r="Y1447" s="502" t="str">
        <f t="shared" si="165"/>
        <v/>
      </c>
    </row>
    <row r="1448" spans="7:25">
      <c r="G1448" s="346" t="str">
        <f t="shared" si="159"/>
        <v/>
      </c>
      <c r="H1448" s="347" t="str">
        <f t="shared" si="160"/>
        <v/>
      </c>
      <c r="T1448" s="502" t="str">
        <f t="shared" si="161"/>
        <v/>
      </c>
      <c r="U1448" s="502" t="str">
        <f t="shared" si="162"/>
        <v/>
      </c>
      <c r="V1448" s="502" t="str">
        <f t="shared" si="163"/>
        <v/>
      </c>
      <c r="W1448" s="502" t="str">
        <f t="shared" si="164"/>
        <v/>
      </c>
      <c r="X1448" s="502"/>
      <c r="Y1448" s="502" t="str">
        <f t="shared" si="165"/>
        <v/>
      </c>
    </row>
    <row r="1449" spans="7:25">
      <c r="G1449" s="346" t="str">
        <f t="shared" si="159"/>
        <v/>
      </c>
      <c r="H1449" s="347" t="str">
        <f t="shared" si="160"/>
        <v/>
      </c>
      <c r="T1449" s="502" t="str">
        <f t="shared" si="161"/>
        <v/>
      </c>
      <c r="U1449" s="502" t="str">
        <f t="shared" si="162"/>
        <v/>
      </c>
      <c r="V1449" s="502" t="str">
        <f t="shared" si="163"/>
        <v/>
      </c>
      <c r="W1449" s="502" t="str">
        <f t="shared" si="164"/>
        <v/>
      </c>
      <c r="X1449" s="502"/>
      <c r="Y1449" s="502" t="str">
        <f t="shared" si="165"/>
        <v/>
      </c>
    </row>
    <row r="1450" spans="7:25">
      <c r="G1450" s="346" t="str">
        <f t="shared" si="159"/>
        <v/>
      </c>
      <c r="H1450" s="347" t="str">
        <f t="shared" si="160"/>
        <v/>
      </c>
      <c r="T1450" s="502" t="str">
        <f t="shared" si="161"/>
        <v/>
      </c>
      <c r="U1450" s="502" t="str">
        <f t="shared" si="162"/>
        <v/>
      </c>
      <c r="V1450" s="502" t="str">
        <f t="shared" si="163"/>
        <v/>
      </c>
      <c r="W1450" s="502" t="str">
        <f t="shared" si="164"/>
        <v/>
      </c>
      <c r="X1450" s="502"/>
      <c r="Y1450" s="502" t="str">
        <f t="shared" si="165"/>
        <v/>
      </c>
    </row>
    <row r="1451" spans="7:25">
      <c r="G1451" s="346" t="str">
        <f t="shared" si="159"/>
        <v/>
      </c>
      <c r="H1451" s="347" t="str">
        <f t="shared" si="160"/>
        <v/>
      </c>
      <c r="T1451" s="502" t="str">
        <f t="shared" si="161"/>
        <v/>
      </c>
      <c r="U1451" s="502" t="str">
        <f t="shared" si="162"/>
        <v/>
      </c>
      <c r="V1451" s="502" t="str">
        <f t="shared" si="163"/>
        <v/>
      </c>
      <c r="W1451" s="502" t="str">
        <f t="shared" si="164"/>
        <v/>
      </c>
      <c r="X1451" s="502"/>
      <c r="Y1451" s="502" t="str">
        <f t="shared" si="165"/>
        <v/>
      </c>
    </row>
    <row r="1452" spans="7:25">
      <c r="G1452" s="346" t="str">
        <f t="shared" si="159"/>
        <v/>
      </c>
      <c r="H1452" s="347" t="str">
        <f t="shared" si="160"/>
        <v/>
      </c>
      <c r="T1452" s="502" t="str">
        <f t="shared" si="161"/>
        <v/>
      </c>
      <c r="U1452" s="502" t="str">
        <f t="shared" si="162"/>
        <v/>
      </c>
      <c r="V1452" s="502" t="str">
        <f t="shared" si="163"/>
        <v/>
      </c>
      <c r="W1452" s="502" t="str">
        <f t="shared" si="164"/>
        <v/>
      </c>
      <c r="X1452" s="502"/>
      <c r="Y1452" s="502" t="str">
        <f t="shared" si="165"/>
        <v/>
      </c>
    </row>
    <row r="1453" spans="7:25">
      <c r="G1453" s="346" t="str">
        <f t="shared" si="159"/>
        <v/>
      </c>
      <c r="H1453" s="347" t="str">
        <f t="shared" si="160"/>
        <v/>
      </c>
      <c r="T1453" s="502" t="str">
        <f t="shared" si="161"/>
        <v/>
      </c>
      <c r="U1453" s="502" t="str">
        <f t="shared" si="162"/>
        <v/>
      </c>
      <c r="V1453" s="502" t="str">
        <f t="shared" si="163"/>
        <v/>
      </c>
      <c r="W1453" s="502" t="str">
        <f t="shared" si="164"/>
        <v/>
      </c>
      <c r="X1453" s="502"/>
      <c r="Y1453" s="502" t="str">
        <f t="shared" si="165"/>
        <v/>
      </c>
    </row>
    <row r="1454" spans="7:25">
      <c r="G1454" s="346" t="str">
        <f t="shared" si="159"/>
        <v/>
      </c>
      <c r="H1454" s="347" t="str">
        <f t="shared" si="160"/>
        <v/>
      </c>
      <c r="T1454" s="502" t="str">
        <f t="shared" si="161"/>
        <v/>
      </c>
      <c r="U1454" s="502" t="str">
        <f t="shared" si="162"/>
        <v/>
      </c>
      <c r="V1454" s="502" t="str">
        <f t="shared" si="163"/>
        <v/>
      </c>
      <c r="W1454" s="502" t="str">
        <f t="shared" si="164"/>
        <v/>
      </c>
      <c r="X1454" s="502"/>
      <c r="Y1454" s="502" t="str">
        <f t="shared" si="165"/>
        <v/>
      </c>
    </row>
    <row r="1455" spans="7:25">
      <c r="G1455" s="346" t="str">
        <f t="shared" si="159"/>
        <v/>
      </c>
      <c r="H1455" s="347" t="str">
        <f t="shared" si="160"/>
        <v/>
      </c>
      <c r="T1455" s="502" t="str">
        <f t="shared" si="161"/>
        <v/>
      </c>
      <c r="U1455" s="502" t="str">
        <f t="shared" si="162"/>
        <v/>
      </c>
      <c r="V1455" s="502" t="str">
        <f t="shared" si="163"/>
        <v/>
      </c>
      <c r="W1455" s="502" t="str">
        <f t="shared" si="164"/>
        <v/>
      </c>
      <c r="X1455" s="502"/>
      <c r="Y1455" s="502" t="str">
        <f t="shared" si="165"/>
        <v/>
      </c>
    </row>
    <row r="1456" spans="7:25">
      <c r="G1456" s="346" t="str">
        <f t="shared" si="159"/>
        <v/>
      </c>
      <c r="H1456" s="347" t="str">
        <f t="shared" si="160"/>
        <v/>
      </c>
      <c r="T1456" s="502" t="str">
        <f t="shared" si="161"/>
        <v/>
      </c>
      <c r="U1456" s="502" t="str">
        <f t="shared" si="162"/>
        <v/>
      </c>
      <c r="V1456" s="502" t="str">
        <f t="shared" si="163"/>
        <v/>
      </c>
      <c r="W1456" s="502" t="str">
        <f t="shared" si="164"/>
        <v/>
      </c>
      <c r="X1456" s="502"/>
      <c r="Y1456" s="502" t="str">
        <f t="shared" si="165"/>
        <v/>
      </c>
    </row>
    <row r="1457" spans="7:25">
      <c r="G1457" s="346" t="str">
        <f t="shared" si="159"/>
        <v/>
      </c>
      <c r="H1457" s="347" t="str">
        <f t="shared" si="160"/>
        <v/>
      </c>
      <c r="T1457" s="502" t="str">
        <f t="shared" si="161"/>
        <v/>
      </c>
      <c r="U1457" s="502" t="str">
        <f t="shared" si="162"/>
        <v/>
      </c>
      <c r="V1457" s="502" t="str">
        <f t="shared" si="163"/>
        <v/>
      </c>
      <c r="W1457" s="502" t="str">
        <f t="shared" si="164"/>
        <v/>
      </c>
      <c r="X1457" s="502"/>
      <c r="Y1457" s="502" t="str">
        <f t="shared" si="165"/>
        <v/>
      </c>
    </row>
    <row r="1458" spans="7:25">
      <c r="G1458" s="346" t="str">
        <f t="shared" si="159"/>
        <v/>
      </c>
      <c r="H1458" s="347" t="str">
        <f t="shared" si="160"/>
        <v/>
      </c>
      <c r="T1458" s="502" t="str">
        <f t="shared" si="161"/>
        <v/>
      </c>
      <c r="U1458" s="502" t="str">
        <f t="shared" si="162"/>
        <v/>
      </c>
      <c r="V1458" s="502" t="str">
        <f t="shared" si="163"/>
        <v/>
      </c>
      <c r="W1458" s="502" t="str">
        <f t="shared" si="164"/>
        <v/>
      </c>
      <c r="X1458" s="502"/>
      <c r="Y1458" s="502" t="str">
        <f t="shared" si="165"/>
        <v/>
      </c>
    </row>
    <row r="1459" spans="7:25">
      <c r="G1459" s="346" t="str">
        <f t="shared" si="159"/>
        <v/>
      </c>
      <c r="H1459" s="347" t="str">
        <f t="shared" si="160"/>
        <v/>
      </c>
      <c r="T1459" s="502" t="str">
        <f t="shared" si="161"/>
        <v/>
      </c>
      <c r="U1459" s="502" t="str">
        <f t="shared" si="162"/>
        <v/>
      </c>
      <c r="V1459" s="502" t="str">
        <f t="shared" si="163"/>
        <v/>
      </c>
      <c r="W1459" s="502" t="str">
        <f t="shared" si="164"/>
        <v/>
      </c>
      <c r="X1459" s="502"/>
      <c r="Y1459" s="502" t="str">
        <f t="shared" si="165"/>
        <v/>
      </c>
    </row>
    <row r="1460" spans="7:25">
      <c r="G1460" s="346" t="str">
        <f t="shared" si="159"/>
        <v/>
      </c>
      <c r="H1460" s="347" t="str">
        <f t="shared" si="160"/>
        <v/>
      </c>
      <c r="T1460" s="502" t="str">
        <f t="shared" si="161"/>
        <v/>
      </c>
      <c r="U1460" s="502" t="str">
        <f t="shared" si="162"/>
        <v/>
      </c>
      <c r="V1460" s="502" t="str">
        <f t="shared" si="163"/>
        <v/>
      </c>
      <c r="W1460" s="502" t="str">
        <f t="shared" si="164"/>
        <v/>
      </c>
      <c r="X1460" s="502"/>
      <c r="Y1460" s="502" t="str">
        <f t="shared" si="165"/>
        <v/>
      </c>
    </row>
    <row r="1461" spans="7:25">
      <c r="G1461" s="346" t="str">
        <f t="shared" si="159"/>
        <v/>
      </c>
      <c r="H1461" s="347" t="str">
        <f t="shared" si="160"/>
        <v/>
      </c>
      <c r="T1461" s="502" t="str">
        <f t="shared" si="161"/>
        <v/>
      </c>
      <c r="U1461" s="502" t="str">
        <f t="shared" si="162"/>
        <v/>
      </c>
      <c r="V1461" s="502" t="str">
        <f t="shared" si="163"/>
        <v/>
      </c>
      <c r="W1461" s="502" t="str">
        <f t="shared" si="164"/>
        <v/>
      </c>
      <c r="X1461" s="502"/>
      <c r="Y1461" s="502" t="str">
        <f t="shared" si="165"/>
        <v/>
      </c>
    </row>
    <row r="1462" spans="7:25">
      <c r="G1462" s="346" t="str">
        <f t="shared" si="159"/>
        <v/>
      </c>
      <c r="H1462" s="347" t="str">
        <f t="shared" si="160"/>
        <v/>
      </c>
      <c r="T1462" s="502" t="str">
        <f t="shared" si="161"/>
        <v/>
      </c>
      <c r="U1462" s="502" t="str">
        <f t="shared" si="162"/>
        <v/>
      </c>
      <c r="V1462" s="502" t="str">
        <f t="shared" si="163"/>
        <v/>
      </c>
      <c r="W1462" s="502" t="str">
        <f t="shared" si="164"/>
        <v/>
      </c>
      <c r="X1462" s="502"/>
      <c r="Y1462" s="502" t="str">
        <f t="shared" si="165"/>
        <v/>
      </c>
    </row>
    <row r="1463" spans="7:25">
      <c r="G1463" s="346" t="str">
        <f t="shared" si="159"/>
        <v/>
      </c>
      <c r="H1463" s="347" t="str">
        <f t="shared" si="160"/>
        <v/>
      </c>
      <c r="T1463" s="502" t="str">
        <f t="shared" si="161"/>
        <v/>
      </c>
      <c r="U1463" s="502" t="str">
        <f t="shared" si="162"/>
        <v/>
      </c>
      <c r="V1463" s="502" t="str">
        <f t="shared" si="163"/>
        <v/>
      </c>
      <c r="W1463" s="502" t="str">
        <f t="shared" si="164"/>
        <v/>
      </c>
      <c r="X1463" s="502"/>
      <c r="Y1463" s="502" t="str">
        <f t="shared" si="165"/>
        <v/>
      </c>
    </row>
    <row r="1464" spans="7:25">
      <c r="G1464" s="346" t="str">
        <f t="shared" si="159"/>
        <v/>
      </c>
      <c r="H1464" s="347" t="str">
        <f t="shared" si="160"/>
        <v/>
      </c>
      <c r="T1464" s="502" t="str">
        <f t="shared" si="161"/>
        <v/>
      </c>
      <c r="U1464" s="502" t="str">
        <f t="shared" si="162"/>
        <v/>
      </c>
      <c r="V1464" s="502" t="str">
        <f t="shared" si="163"/>
        <v/>
      </c>
      <c r="W1464" s="502" t="str">
        <f t="shared" si="164"/>
        <v/>
      </c>
      <c r="X1464" s="502"/>
      <c r="Y1464" s="502" t="str">
        <f t="shared" si="165"/>
        <v/>
      </c>
    </row>
    <row r="1465" spans="7:25">
      <c r="G1465" s="346" t="str">
        <f t="shared" si="159"/>
        <v/>
      </c>
      <c r="H1465" s="347" t="str">
        <f t="shared" si="160"/>
        <v/>
      </c>
      <c r="T1465" s="502" t="str">
        <f t="shared" si="161"/>
        <v/>
      </c>
      <c r="U1465" s="502" t="str">
        <f t="shared" si="162"/>
        <v/>
      </c>
      <c r="V1465" s="502" t="str">
        <f t="shared" si="163"/>
        <v/>
      </c>
      <c r="W1465" s="502" t="str">
        <f t="shared" si="164"/>
        <v/>
      </c>
      <c r="X1465" s="502"/>
      <c r="Y1465" s="502" t="str">
        <f t="shared" si="165"/>
        <v/>
      </c>
    </row>
    <row r="1466" spans="7:25">
      <c r="G1466" s="346" t="str">
        <f t="shared" si="159"/>
        <v/>
      </c>
      <c r="H1466" s="347" t="str">
        <f t="shared" si="160"/>
        <v/>
      </c>
      <c r="T1466" s="502" t="str">
        <f t="shared" si="161"/>
        <v/>
      </c>
      <c r="U1466" s="502" t="str">
        <f t="shared" si="162"/>
        <v/>
      </c>
      <c r="V1466" s="502" t="str">
        <f t="shared" si="163"/>
        <v/>
      </c>
      <c r="W1466" s="502" t="str">
        <f t="shared" si="164"/>
        <v/>
      </c>
      <c r="X1466" s="502"/>
      <c r="Y1466" s="502" t="str">
        <f t="shared" si="165"/>
        <v/>
      </c>
    </row>
    <row r="1467" spans="7:25">
      <c r="G1467" s="346" t="str">
        <f t="shared" si="159"/>
        <v/>
      </c>
      <c r="H1467" s="347" t="str">
        <f t="shared" si="160"/>
        <v/>
      </c>
      <c r="T1467" s="502" t="str">
        <f t="shared" si="161"/>
        <v/>
      </c>
      <c r="U1467" s="502" t="str">
        <f t="shared" si="162"/>
        <v/>
      </c>
      <c r="V1467" s="502" t="str">
        <f t="shared" si="163"/>
        <v/>
      </c>
      <c r="W1467" s="502" t="str">
        <f t="shared" si="164"/>
        <v/>
      </c>
      <c r="X1467" s="502"/>
      <c r="Y1467" s="502" t="str">
        <f t="shared" si="165"/>
        <v/>
      </c>
    </row>
    <row r="1468" spans="7:25">
      <c r="G1468" s="346" t="str">
        <f t="shared" si="159"/>
        <v/>
      </c>
      <c r="H1468" s="347" t="str">
        <f t="shared" si="160"/>
        <v/>
      </c>
      <c r="T1468" s="502" t="str">
        <f t="shared" si="161"/>
        <v/>
      </c>
      <c r="U1468" s="502" t="str">
        <f t="shared" si="162"/>
        <v/>
      </c>
      <c r="V1468" s="502" t="str">
        <f t="shared" si="163"/>
        <v/>
      </c>
      <c r="W1468" s="502" t="str">
        <f t="shared" si="164"/>
        <v/>
      </c>
      <c r="X1468" s="502"/>
      <c r="Y1468" s="502" t="str">
        <f t="shared" si="165"/>
        <v/>
      </c>
    </row>
    <row r="1469" spans="7:25">
      <c r="G1469" s="346" t="str">
        <f t="shared" si="159"/>
        <v/>
      </c>
      <c r="H1469" s="347" t="str">
        <f t="shared" si="160"/>
        <v/>
      </c>
      <c r="T1469" s="502" t="str">
        <f t="shared" si="161"/>
        <v/>
      </c>
      <c r="U1469" s="502" t="str">
        <f t="shared" si="162"/>
        <v/>
      </c>
      <c r="V1469" s="502" t="str">
        <f t="shared" si="163"/>
        <v/>
      </c>
      <c r="W1469" s="502" t="str">
        <f t="shared" si="164"/>
        <v/>
      </c>
      <c r="X1469" s="502"/>
      <c r="Y1469" s="502" t="str">
        <f t="shared" si="165"/>
        <v/>
      </c>
    </row>
    <row r="1470" spans="7:25">
      <c r="G1470" s="346" t="str">
        <f t="shared" si="159"/>
        <v/>
      </c>
      <c r="H1470" s="347" t="str">
        <f t="shared" si="160"/>
        <v/>
      </c>
      <c r="T1470" s="502" t="str">
        <f t="shared" si="161"/>
        <v/>
      </c>
      <c r="U1470" s="502" t="str">
        <f t="shared" si="162"/>
        <v/>
      </c>
      <c r="V1470" s="502" t="str">
        <f t="shared" si="163"/>
        <v/>
      </c>
      <c r="W1470" s="502" t="str">
        <f t="shared" si="164"/>
        <v/>
      </c>
      <c r="X1470" s="502"/>
      <c r="Y1470" s="502" t="str">
        <f t="shared" si="165"/>
        <v/>
      </c>
    </row>
    <row r="1471" spans="7:25">
      <c r="G1471" s="346" t="str">
        <f t="shared" si="159"/>
        <v/>
      </c>
      <c r="H1471" s="347" t="str">
        <f t="shared" si="160"/>
        <v/>
      </c>
      <c r="T1471" s="502" t="str">
        <f t="shared" si="161"/>
        <v/>
      </c>
      <c r="U1471" s="502" t="str">
        <f t="shared" si="162"/>
        <v/>
      </c>
      <c r="V1471" s="502" t="str">
        <f t="shared" si="163"/>
        <v/>
      </c>
      <c r="W1471" s="502" t="str">
        <f t="shared" si="164"/>
        <v/>
      </c>
      <c r="X1471" s="502"/>
      <c r="Y1471" s="502" t="str">
        <f t="shared" si="165"/>
        <v/>
      </c>
    </row>
    <row r="1472" spans="7:25">
      <c r="G1472" s="346" t="str">
        <f t="shared" si="159"/>
        <v/>
      </c>
      <c r="H1472" s="347" t="str">
        <f t="shared" si="160"/>
        <v/>
      </c>
      <c r="T1472" s="502" t="str">
        <f t="shared" si="161"/>
        <v/>
      </c>
      <c r="U1472" s="502" t="str">
        <f t="shared" si="162"/>
        <v/>
      </c>
      <c r="V1472" s="502" t="str">
        <f t="shared" si="163"/>
        <v/>
      </c>
      <c r="W1472" s="502" t="str">
        <f t="shared" si="164"/>
        <v/>
      </c>
      <c r="X1472" s="502"/>
      <c r="Y1472" s="502" t="str">
        <f t="shared" si="165"/>
        <v/>
      </c>
    </row>
    <row r="1473" spans="7:25">
      <c r="G1473" s="346" t="str">
        <f t="shared" si="159"/>
        <v/>
      </c>
      <c r="H1473" s="347" t="str">
        <f t="shared" si="160"/>
        <v/>
      </c>
      <c r="T1473" s="502" t="str">
        <f t="shared" si="161"/>
        <v/>
      </c>
      <c r="U1473" s="502" t="str">
        <f t="shared" si="162"/>
        <v/>
      </c>
      <c r="V1473" s="502" t="str">
        <f t="shared" si="163"/>
        <v/>
      </c>
      <c r="W1473" s="502" t="str">
        <f t="shared" si="164"/>
        <v/>
      </c>
      <c r="X1473" s="502"/>
      <c r="Y1473" s="502" t="str">
        <f t="shared" si="165"/>
        <v/>
      </c>
    </row>
    <row r="1474" spans="7:25">
      <c r="G1474" s="346" t="str">
        <f t="shared" si="159"/>
        <v/>
      </c>
      <c r="H1474" s="347" t="str">
        <f t="shared" si="160"/>
        <v/>
      </c>
      <c r="T1474" s="502" t="str">
        <f t="shared" si="161"/>
        <v/>
      </c>
      <c r="U1474" s="502" t="str">
        <f t="shared" si="162"/>
        <v/>
      </c>
      <c r="V1474" s="502" t="str">
        <f t="shared" si="163"/>
        <v/>
      </c>
      <c r="W1474" s="502" t="str">
        <f t="shared" si="164"/>
        <v/>
      </c>
      <c r="X1474" s="502"/>
      <c r="Y1474" s="502" t="str">
        <f t="shared" si="165"/>
        <v/>
      </c>
    </row>
    <row r="1475" spans="7:25">
      <c r="G1475" s="346" t="str">
        <f t="shared" ref="G1475:G1538" si="166">IF(D1475="","",A1475&amp;" "&amp;"     =    "&amp;" "&amp;B1475&amp;"  Vs  "&amp;C1475)</f>
        <v/>
      </c>
      <c r="H1475" s="347" t="str">
        <f t="shared" ref="H1475:H1538" si="167">IF(G1475="","",D1475)</f>
        <v/>
      </c>
      <c r="T1475" s="502" t="str">
        <f t="shared" ref="T1475:T1538" si="168">IF(W1475="","",AA1475)</f>
        <v/>
      </c>
      <c r="U1475" s="502" t="str">
        <f t="shared" ref="U1475:U1538" si="169">IF(W1475="","",AC1475)</f>
        <v/>
      </c>
      <c r="V1475" s="502" t="str">
        <f t="shared" ref="V1475:V1538" si="170">IF(W1475="","",AK1475)</f>
        <v/>
      </c>
      <c r="W1475" s="502" t="str">
        <f t="shared" ref="W1475:W1538" si="171">IFERROR(IF(Y1475="","",MID(Y1475,SEARCH("1x2/",Y1475,1) + 4,LEN(Y1475))),"")</f>
        <v/>
      </c>
      <c r="X1475" s="502"/>
      <c r="Y1475" s="502" t="str">
        <f t="shared" ref="Y1475:Y1538" si="172">HLink(AL1475)</f>
        <v/>
      </c>
    </row>
    <row r="1476" spans="7:25">
      <c r="G1476" s="346" t="str">
        <f t="shared" si="166"/>
        <v/>
      </c>
      <c r="H1476" s="347" t="str">
        <f t="shared" si="167"/>
        <v/>
      </c>
      <c r="T1476" s="502" t="str">
        <f t="shared" si="168"/>
        <v/>
      </c>
      <c r="U1476" s="502" t="str">
        <f t="shared" si="169"/>
        <v/>
      </c>
      <c r="V1476" s="502" t="str">
        <f t="shared" si="170"/>
        <v/>
      </c>
      <c r="W1476" s="502" t="str">
        <f t="shared" si="171"/>
        <v/>
      </c>
      <c r="X1476" s="502"/>
      <c r="Y1476" s="502" t="str">
        <f t="shared" si="172"/>
        <v/>
      </c>
    </row>
    <row r="1477" spans="7:25">
      <c r="G1477" s="346" t="str">
        <f t="shared" si="166"/>
        <v/>
      </c>
      <c r="H1477" s="347" t="str">
        <f t="shared" si="167"/>
        <v/>
      </c>
      <c r="T1477" s="502" t="str">
        <f t="shared" si="168"/>
        <v/>
      </c>
      <c r="U1477" s="502" t="str">
        <f t="shared" si="169"/>
        <v/>
      </c>
      <c r="V1477" s="502" t="str">
        <f t="shared" si="170"/>
        <v/>
      </c>
      <c r="W1477" s="502" t="str">
        <f t="shared" si="171"/>
        <v/>
      </c>
      <c r="X1477" s="502"/>
      <c r="Y1477" s="502" t="str">
        <f t="shared" si="172"/>
        <v/>
      </c>
    </row>
    <row r="1478" spans="7:25">
      <c r="G1478" s="346" t="str">
        <f t="shared" si="166"/>
        <v/>
      </c>
      <c r="H1478" s="347" t="str">
        <f t="shared" si="167"/>
        <v/>
      </c>
      <c r="T1478" s="502" t="str">
        <f t="shared" si="168"/>
        <v/>
      </c>
      <c r="U1478" s="502" t="str">
        <f t="shared" si="169"/>
        <v/>
      </c>
      <c r="V1478" s="502" t="str">
        <f t="shared" si="170"/>
        <v/>
      </c>
      <c r="W1478" s="502" t="str">
        <f t="shared" si="171"/>
        <v/>
      </c>
      <c r="X1478" s="502"/>
      <c r="Y1478" s="502" t="str">
        <f t="shared" si="172"/>
        <v/>
      </c>
    </row>
    <row r="1479" spans="7:25">
      <c r="G1479" s="346" t="str">
        <f t="shared" si="166"/>
        <v/>
      </c>
      <c r="H1479" s="347" t="str">
        <f t="shared" si="167"/>
        <v/>
      </c>
      <c r="T1479" s="502" t="str">
        <f t="shared" si="168"/>
        <v/>
      </c>
      <c r="U1479" s="502" t="str">
        <f t="shared" si="169"/>
        <v/>
      </c>
      <c r="V1479" s="502" t="str">
        <f t="shared" si="170"/>
        <v/>
      </c>
      <c r="W1479" s="502" t="str">
        <f t="shared" si="171"/>
        <v/>
      </c>
      <c r="X1479" s="502"/>
      <c r="Y1479" s="502" t="str">
        <f t="shared" si="172"/>
        <v/>
      </c>
    </row>
    <row r="1480" spans="7:25">
      <c r="G1480" s="346" t="str">
        <f t="shared" si="166"/>
        <v/>
      </c>
      <c r="H1480" s="347" t="str">
        <f t="shared" si="167"/>
        <v/>
      </c>
      <c r="T1480" s="502" t="str">
        <f t="shared" si="168"/>
        <v/>
      </c>
      <c r="U1480" s="502" t="str">
        <f t="shared" si="169"/>
        <v/>
      </c>
      <c r="V1480" s="502" t="str">
        <f t="shared" si="170"/>
        <v/>
      </c>
      <c r="W1480" s="502" t="str">
        <f t="shared" si="171"/>
        <v/>
      </c>
      <c r="X1480" s="502"/>
      <c r="Y1480" s="502" t="str">
        <f t="shared" si="172"/>
        <v/>
      </c>
    </row>
    <row r="1481" spans="7:25">
      <c r="G1481" s="346" t="str">
        <f t="shared" si="166"/>
        <v/>
      </c>
      <c r="H1481" s="347" t="str">
        <f t="shared" si="167"/>
        <v/>
      </c>
      <c r="T1481" s="502" t="str">
        <f t="shared" si="168"/>
        <v/>
      </c>
      <c r="U1481" s="502" t="str">
        <f t="shared" si="169"/>
        <v/>
      </c>
      <c r="V1481" s="502" t="str">
        <f t="shared" si="170"/>
        <v/>
      </c>
      <c r="W1481" s="502" t="str">
        <f t="shared" si="171"/>
        <v/>
      </c>
      <c r="X1481" s="502"/>
      <c r="Y1481" s="502" t="str">
        <f t="shared" si="172"/>
        <v/>
      </c>
    </row>
    <row r="1482" spans="7:25">
      <c r="G1482" s="346" t="str">
        <f t="shared" si="166"/>
        <v/>
      </c>
      <c r="H1482" s="347" t="str">
        <f t="shared" si="167"/>
        <v/>
      </c>
      <c r="T1482" s="502" t="str">
        <f t="shared" si="168"/>
        <v/>
      </c>
      <c r="U1482" s="502" t="str">
        <f t="shared" si="169"/>
        <v/>
      </c>
      <c r="V1482" s="502" t="str">
        <f t="shared" si="170"/>
        <v/>
      </c>
      <c r="W1482" s="502" t="str">
        <f t="shared" si="171"/>
        <v/>
      </c>
      <c r="X1482" s="502"/>
      <c r="Y1482" s="502" t="str">
        <f t="shared" si="172"/>
        <v/>
      </c>
    </row>
    <row r="1483" spans="7:25">
      <c r="G1483" s="346" t="str">
        <f t="shared" si="166"/>
        <v/>
      </c>
      <c r="H1483" s="347" t="str">
        <f t="shared" si="167"/>
        <v/>
      </c>
      <c r="T1483" s="502" t="str">
        <f t="shared" si="168"/>
        <v/>
      </c>
      <c r="U1483" s="502" t="str">
        <f t="shared" si="169"/>
        <v/>
      </c>
      <c r="V1483" s="502" t="str">
        <f t="shared" si="170"/>
        <v/>
      </c>
      <c r="W1483" s="502" t="str">
        <f t="shared" si="171"/>
        <v/>
      </c>
      <c r="X1483" s="502"/>
      <c r="Y1483" s="502" t="str">
        <f t="shared" si="172"/>
        <v/>
      </c>
    </row>
    <row r="1484" spans="7:25">
      <c r="G1484" s="346" t="str">
        <f t="shared" si="166"/>
        <v/>
      </c>
      <c r="H1484" s="347" t="str">
        <f t="shared" si="167"/>
        <v/>
      </c>
      <c r="T1484" s="502" t="str">
        <f t="shared" si="168"/>
        <v/>
      </c>
      <c r="U1484" s="502" t="str">
        <f t="shared" si="169"/>
        <v/>
      </c>
      <c r="V1484" s="502" t="str">
        <f t="shared" si="170"/>
        <v/>
      </c>
      <c r="W1484" s="502" t="str">
        <f t="shared" si="171"/>
        <v/>
      </c>
      <c r="X1484" s="502"/>
      <c r="Y1484" s="502" t="str">
        <f t="shared" si="172"/>
        <v/>
      </c>
    </row>
    <row r="1485" spans="7:25">
      <c r="G1485" s="346" t="str">
        <f t="shared" si="166"/>
        <v/>
      </c>
      <c r="H1485" s="347" t="str">
        <f t="shared" si="167"/>
        <v/>
      </c>
      <c r="T1485" s="502" t="str">
        <f t="shared" si="168"/>
        <v/>
      </c>
      <c r="U1485" s="502" t="str">
        <f t="shared" si="169"/>
        <v/>
      </c>
      <c r="V1485" s="502" t="str">
        <f t="shared" si="170"/>
        <v/>
      </c>
      <c r="W1485" s="502" t="str">
        <f t="shared" si="171"/>
        <v/>
      </c>
      <c r="X1485" s="502"/>
      <c r="Y1485" s="502" t="str">
        <f t="shared" si="172"/>
        <v/>
      </c>
    </row>
    <row r="1486" spans="7:25">
      <c r="G1486" s="346" t="str">
        <f t="shared" si="166"/>
        <v/>
      </c>
      <c r="H1486" s="347" t="str">
        <f t="shared" si="167"/>
        <v/>
      </c>
      <c r="T1486" s="502" t="str">
        <f t="shared" si="168"/>
        <v/>
      </c>
      <c r="U1486" s="502" t="str">
        <f t="shared" si="169"/>
        <v/>
      </c>
      <c r="V1486" s="502" t="str">
        <f t="shared" si="170"/>
        <v/>
      </c>
      <c r="W1486" s="502" t="str">
        <f t="shared" si="171"/>
        <v/>
      </c>
      <c r="X1486" s="502"/>
      <c r="Y1486" s="502" t="str">
        <f t="shared" si="172"/>
        <v/>
      </c>
    </row>
    <row r="1487" spans="7:25">
      <c r="G1487" s="346" t="str">
        <f t="shared" si="166"/>
        <v/>
      </c>
      <c r="H1487" s="347" t="str">
        <f t="shared" si="167"/>
        <v/>
      </c>
      <c r="T1487" s="502" t="str">
        <f t="shared" si="168"/>
        <v/>
      </c>
      <c r="U1487" s="502" t="str">
        <f t="shared" si="169"/>
        <v/>
      </c>
      <c r="V1487" s="502" t="str">
        <f t="shared" si="170"/>
        <v/>
      </c>
      <c r="W1487" s="502" t="str">
        <f t="shared" si="171"/>
        <v/>
      </c>
      <c r="X1487" s="502"/>
      <c r="Y1487" s="502" t="str">
        <f t="shared" si="172"/>
        <v/>
      </c>
    </row>
    <row r="1488" spans="7:25">
      <c r="G1488" s="346" t="str">
        <f t="shared" si="166"/>
        <v/>
      </c>
      <c r="H1488" s="347" t="str">
        <f t="shared" si="167"/>
        <v/>
      </c>
      <c r="T1488" s="502" t="str">
        <f t="shared" si="168"/>
        <v/>
      </c>
      <c r="U1488" s="502" t="str">
        <f t="shared" si="169"/>
        <v/>
      </c>
      <c r="V1488" s="502" t="str">
        <f t="shared" si="170"/>
        <v/>
      </c>
      <c r="W1488" s="502" t="str">
        <f t="shared" si="171"/>
        <v/>
      </c>
      <c r="X1488" s="502"/>
      <c r="Y1488" s="502" t="str">
        <f t="shared" si="172"/>
        <v/>
      </c>
    </row>
    <row r="1489" spans="7:25">
      <c r="G1489" s="346" t="str">
        <f t="shared" si="166"/>
        <v/>
      </c>
      <c r="H1489" s="347" t="str">
        <f t="shared" si="167"/>
        <v/>
      </c>
      <c r="T1489" s="502" t="str">
        <f t="shared" si="168"/>
        <v/>
      </c>
      <c r="U1489" s="502" t="str">
        <f t="shared" si="169"/>
        <v/>
      </c>
      <c r="V1489" s="502" t="str">
        <f t="shared" si="170"/>
        <v/>
      </c>
      <c r="W1489" s="502" t="str">
        <f t="shared" si="171"/>
        <v/>
      </c>
      <c r="X1489" s="502"/>
      <c r="Y1489" s="502" t="str">
        <f t="shared" si="172"/>
        <v/>
      </c>
    </row>
    <row r="1490" spans="7:25">
      <c r="G1490" s="346" t="str">
        <f t="shared" si="166"/>
        <v/>
      </c>
      <c r="H1490" s="347" t="str">
        <f t="shared" si="167"/>
        <v/>
      </c>
      <c r="T1490" s="502" t="str">
        <f t="shared" si="168"/>
        <v/>
      </c>
      <c r="U1490" s="502" t="str">
        <f t="shared" si="169"/>
        <v/>
      </c>
      <c r="V1490" s="502" t="str">
        <f t="shared" si="170"/>
        <v/>
      </c>
      <c r="W1490" s="502" t="str">
        <f t="shared" si="171"/>
        <v/>
      </c>
      <c r="X1490" s="502"/>
      <c r="Y1490" s="502" t="str">
        <f t="shared" si="172"/>
        <v/>
      </c>
    </row>
    <row r="1491" spans="7:25">
      <c r="G1491" s="346" t="str">
        <f t="shared" si="166"/>
        <v/>
      </c>
      <c r="H1491" s="347" t="str">
        <f t="shared" si="167"/>
        <v/>
      </c>
      <c r="T1491" s="502" t="str">
        <f t="shared" si="168"/>
        <v/>
      </c>
      <c r="U1491" s="502" t="str">
        <f t="shared" si="169"/>
        <v/>
      </c>
      <c r="V1491" s="502" t="str">
        <f t="shared" si="170"/>
        <v/>
      </c>
      <c r="W1491" s="502" t="str">
        <f t="shared" si="171"/>
        <v/>
      </c>
      <c r="X1491" s="502"/>
      <c r="Y1491" s="502" t="str">
        <f t="shared" si="172"/>
        <v/>
      </c>
    </row>
    <row r="1492" spans="7:25">
      <c r="G1492" s="346" t="str">
        <f t="shared" si="166"/>
        <v/>
      </c>
      <c r="H1492" s="347" t="str">
        <f t="shared" si="167"/>
        <v/>
      </c>
      <c r="T1492" s="502" t="str">
        <f t="shared" si="168"/>
        <v/>
      </c>
      <c r="U1492" s="502" t="str">
        <f t="shared" si="169"/>
        <v/>
      </c>
      <c r="V1492" s="502" t="str">
        <f t="shared" si="170"/>
        <v/>
      </c>
      <c r="W1492" s="502" t="str">
        <f t="shared" si="171"/>
        <v/>
      </c>
      <c r="X1492" s="502"/>
      <c r="Y1492" s="502" t="str">
        <f t="shared" si="172"/>
        <v/>
      </c>
    </row>
    <row r="1493" spans="7:25">
      <c r="G1493" s="346" t="str">
        <f t="shared" si="166"/>
        <v/>
      </c>
      <c r="H1493" s="347" t="str">
        <f t="shared" si="167"/>
        <v/>
      </c>
      <c r="T1493" s="502" t="str">
        <f t="shared" si="168"/>
        <v/>
      </c>
      <c r="U1493" s="502" t="str">
        <f t="shared" si="169"/>
        <v/>
      </c>
      <c r="V1493" s="502" t="str">
        <f t="shared" si="170"/>
        <v/>
      </c>
      <c r="W1493" s="502" t="str">
        <f t="shared" si="171"/>
        <v/>
      </c>
      <c r="X1493" s="502"/>
      <c r="Y1493" s="502" t="str">
        <f t="shared" si="172"/>
        <v/>
      </c>
    </row>
    <row r="1494" spans="7:25">
      <c r="G1494" s="346" t="str">
        <f t="shared" si="166"/>
        <v/>
      </c>
      <c r="H1494" s="347" t="str">
        <f t="shared" si="167"/>
        <v/>
      </c>
      <c r="T1494" s="502" t="str">
        <f t="shared" si="168"/>
        <v/>
      </c>
      <c r="U1494" s="502" t="str">
        <f t="shared" si="169"/>
        <v/>
      </c>
      <c r="V1494" s="502" t="str">
        <f t="shared" si="170"/>
        <v/>
      </c>
      <c r="W1494" s="502" t="str">
        <f t="shared" si="171"/>
        <v/>
      </c>
      <c r="X1494" s="502"/>
      <c r="Y1494" s="502" t="str">
        <f t="shared" si="172"/>
        <v/>
      </c>
    </row>
    <row r="1495" spans="7:25">
      <c r="G1495" s="346" t="str">
        <f t="shared" si="166"/>
        <v/>
      </c>
      <c r="H1495" s="347" t="str">
        <f t="shared" si="167"/>
        <v/>
      </c>
      <c r="T1495" s="502" t="str">
        <f t="shared" si="168"/>
        <v/>
      </c>
      <c r="U1495" s="502" t="str">
        <f t="shared" si="169"/>
        <v/>
      </c>
      <c r="V1495" s="502" t="str">
        <f t="shared" si="170"/>
        <v/>
      </c>
      <c r="W1495" s="502" t="str">
        <f t="shared" si="171"/>
        <v/>
      </c>
      <c r="X1495" s="502"/>
      <c r="Y1495" s="502" t="str">
        <f t="shared" si="172"/>
        <v/>
      </c>
    </row>
    <row r="1496" spans="7:25">
      <c r="G1496" s="346" t="str">
        <f t="shared" si="166"/>
        <v/>
      </c>
      <c r="H1496" s="347" t="str">
        <f t="shared" si="167"/>
        <v/>
      </c>
      <c r="T1496" s="502" t="str">
        <f t="shared" si="168"/>
        <v/>
      </c>
      <c r="U1496" s="502" t="str">
        <f t="shared" si="169"/>
        <v/>
      </c>
      <c r="V1496" s="502" t="str">
        <f t="shared" si="170"/>
        <v/>
      </c>
      <c r="W1496" s="502" t="str">
        <f t="shared" si="171"/>
        <v/>
      </c>
      <c r="X1496" s="502"/>
      <c r="Y1496" s="502" t="str">
        <f t="shared" si="172"/>
        <v/>
      </c>
    </row>
    <row r="1497" spans="7:25">
      <c r="G1497" s="346" t="str">
        <f t="shared" si="166"/>
        <v/>
      </c>
      <c r="H1497" s="347" t="str">
        <f t="shared" si="167"/>
        <v/>
      </c>
      <c r="T1497" s="502" t="str">
        <f t="shared" si="168"/>
        <v/>
      </c>
      <c r="U1497" s="502" t="str">
        <f t="shared" si="169"/>
        <v/>
      </c>
      <c r="V1497" s="502" t="str">
        <f t="shared" si="170"/>
        <v/>
      </c>
      <c r="W1497" s="502" t="str">
        <f t="shared" si="171"/>
        <v/>
      </c>
      <c r="X1497" s="502"/>
      <c r="Y1497" s="502" t="str">
        <f t="shared" si="172"/>
        <v/>
      </c>
    </row>
    <row r="1498" spans="7:25">
      <c r="G1498" s="346" t="str">
        <f t="shared" si="166"/>
        <v/>
      </c>
      <c r="H1498" s="347" t="str">
        <f t="shared" si="167"/>
        <v/>
      </c>
      <c r="T1498" s="502" t="str">
        <f t="shared" si="168"/>
        <v/>
      </c>
      <c r="U1498" s="502" t="str">
        <f t="shared" si="169"/>
        <v/>
      </c>
      <c r="V1498" s="502" t="str">
        <f t="shared" si="170"/>
        <v/>
      </c>
      <c r="W1498" s="502" t="str">
        <f t="shared" si="171"/>
        <v/>
      </c>
      <c r="X1498" s="502"/>
      <c r="Y1498" s="502" t="str">
        <f t="shared" si="172"/>
        <v/>
      </c>
    </row>
    <row r="1499" spans="7:25">
      <c r="G1499" s="346" t="str">
        <f t="shared" si="166"/>
        <v/>
      </c>
      <c r="H1499" s="347" t="str">
        <f t="shared" si="167"/>
        <v/>
      </c>
      <c r="T1499" s="502" t="str">
        <f t="shared" si="168"/>
        <v/>
      </c>
      <c r="U1499" s="502" t="str">
        <f t="shared" si="169"/>
        <v/>
      </c>
      <c r="V1499" s="502" t="str">
        <f t="shared" si="170"/>
        <v/>
      </c>
      <c r="W1499" s="502" t="str">
        <f t="shared" si="171"/>
        <v/>
      </c>
      <c r="X1499" s="502"/>
      <c r="Y1499" s="502" t="str">
        <f t="shared" si="172"/>
        <v/>
      </c>
    </row>
    <row r="1500" spans="7:25">
      <c r="G1500" s="346" t="str">
        <f t="shared" si="166"/>
        <v/>
      </c>
      <c r="H1500" s="347" t="str">
        <f t="shared" si="167"/>
        <v/>
      </c>
      <c r="T1500" s="502" t="str">
        <f t="shared" si="168"/>
        <v/>
      </c>
      <c r="U1500" s="502" t="str">
        <f t="shared" si="169"/>
        <v/>
      </c>
      <c r="V1500" s="502" t="str">
        <f t="shared" si="170"/>
        <v/>
      </c>
      <c r="W1500" s="502" t="str">
        <f t="shared" si="171"/>
        <v/>
      </c>
      <c r="X1500" s="502"/>
      <c r="Y1500" s="502" t="str">
        <f t="shared" si="172"/>
        <v/>
      </c>
    </row>
    <row r="1501" spans="7:25">
      <c r="G1501" s="346" t="str">
        <f t="shared" si="166"/>
        <v/>
      </c>
      <c r="H1501" s="347" t="str">
        <f t="shared" si="167"/>
        <v/>
      </c>
      <c r="T1501" s="502" t="str">
        <f t="shared" si="168"/>
        <v/>
      </c>
      <c r="U1501" s="502" t="str">
        <f t="shared" si="169"/>
        <v/>
      </c>
      <c r="V1501" s="502" t="str">
        <f t="shared" si="170"/>
        <v/>
      </c>
      <c r="W1501" s="502" t="str">
        <f t="shared" si="171"/>
        <v/>
      </c>
      <c r="X1501" s="502"/>
      <c r="Y1501" s="502" t="str">
        <f t="shared" si="172"/>
        <v/>
      </c>
    </row>
    <row r="1502" spans="7:25">
      <c r="G1502" s="346" t="str">
        <f t="shared" si="166"/>
        <v/>
      </c>
      <c r="H1502" s="347" t="str">
        <f t="shared" si="167"/>
        <v/>
      </c>
      <c r="T1502" s="502" t="str">
        <f t="shared" si="168"/>
        <v/>
      </c>
      <c r="U1502" s="502" t="str">
        <f t="shared" si="169"/>
        <v/>
      </c>
      <c r="V1502" s="502" t="str">
        <f t="shared" si="170"/>
        <v/>
      </c>
      <c r="W1502" s="502" t="str">
        <f t="shared" si="171"/>
        <v/>
      </c>
      <c r="X1502" s="502"/>
      <c r="Y1502" s="502" t="str">
        <f t="shared" si="172"/>
        <v/>
      </c>
    </row>
    <row r="1503" spans="7:25">
      <c r="G1503" s="346" t="str">
        <f t="shared" si="166"/>
        <v/>
      </c>
      <c r="H1503" s="347" t="str">
        <f t="shared" si="167"/>
        <v/>
      </c>
      <c r="T1503" s="502" t="str">
        <f t="shared" si="168"/>
        <v/>
      </c>
      <c r="U1503" s="502" t="str">
        <f t="shared" si="169"/>
        <v/>
      </c>
      <c r="V1503" s="502" t="str">
        <f t="shared" si="170"/>
        <v/>
      </c>
      <c r="W1503" s="502" t="str">
        <f t="shared" si="171"/>
        <v/>
      </c>
      <c r="X1503" s="502"/>
      <c r="Y1503" s="502" t="str">
        <f t="shared" si="172"/>
        <v/>
      </c>
    </row>
    <row r="1504" spans="7:25">
      <c r="G1504" s="346" t="str">
        <f t="shared" si="166"/>
        <v/>
      </c>
      <c r="H1504" s="347" t="str">
        <f t="shared" si="167"/>
        <v/>
      </c>
      <c r="T1504" s="502" t="str">
        <f t="shared" si="168"/>
        <v/>
      </c>
      <c r="U1504" s="502" t="str">
        <f t="shared" si="169"/>
        <v/>
      </c>
      <c r="V1504" s="502" t="str">
        <f t="shared" si="170"/>
        <v/>
      </c>
      <c r="W1504" s="502" t="str">
        <f t="shared" si="171"/>
        <v/>
      </c>
      <c r="X1504" s="502"/>
      <c r="Y1504" s="502" t="str">
        <f t="shared" si="172"/>
        <v/>
      </c>
    </row>
    <row r="1505" spans="7:25">
      <c r="G1505" s="346" t="str">
        <f t="shared" si="166"/>
        <v/>
      </c>
      <c r="H1505" s="347" t="str">
        <f t="shared" si="167"/>
        <v/>
      </c>
      <c r="T1505" s="502" t="str">
        <f t="shared" si="168"/>
        <v/>
      </c>
      <c r="U1505" s="502" t="str">
        <f t="shared" si="169"/>
        <v/>
      </c>
      <c r="V1505" s="502" t="str">
        <f t="shared" si="170"/>
        <v/>
      </c>
      <c r="W1505" s="502" t="str">
        <f t="shared" si="171"/>
        <v/>
      </c>
      <c r="X1505" s="502"/>
      <c r="Y1505" s="502" t="str">
        <f t="shared" si="172"/>
        <v/>
      </c>
    </row>
    <row r="1506" spans="7:25">
      <c r="G1506" s="346" t="str">
        <f t="shared" si="166"/>
        <v/>
      </c>
      <c r="H1506" s="347" t="str">
        <f t="shared" si="167"/>
        <v/>
      </c>
      <c r="T1506" s="502" t="str">
        <f t="shared" si="168"/>
        <v/>
      </c>
      <c r="U1506" s="502" t="str">
        <f t="shared" si="169"/>
        <v/>
      </c>
      <c r="V1506" s="502" t="str">
        <f t="shared" si="170"/>
        <v/>
      </c>
      <c r="W1506" s="502" t="str">
        <f t="shared" si="171"/>
        <v/>
      </c>
      <c r="X1506" s="502"/>
      <c r="Y1506" s="502" t="str">
        <f t="shared" si="172"/>
        <v/>
      </c>
    </row>
    <row r="1507" spans="7:25">
      <c r="G1507" s="346" t="str">
        <f t="shared" si="166"/>
        <v/>
      </c>
      <c r="H1507" s="347" t="str">
        <f t="shared" si="167"/>
        <v/>
      </c>
      <c r="T1507" s="502" t="str">
        <f t="shared" si="168"/>
        <v/>
      </c>
      <c r="U1507" s="502" t="str">
        <f t="shared" si="169"/>
        <v/>
      </c>
      <c r="V1507" s="502" t="str">
        <f t="shared" si="170"/>
        <v/>
      </c>
      <c r="W1507" s="502" t="str">
        <f t="shared" si="171"/>
        <v/>
      </c>
      <c r="X1507" s="502"/>
      <c r="Y1507" s="502" t="str">
        <f t="shared" si="172"/>
        <v/>
      </c>
    </row>
    <row r="1508" spans="7:25">
      <c r="G1508" s="346" t="str">
        <f t="shared" si="166"/>
        <v/>
      </c>
      <c r="H1508" s="347" t="str">
        <f t="shared" si="167"/>
        <v/>
      </c>
      <c r="T1508" s="502" t="str">
        <f t="shared" si="168"/>
        <v/>
      </c>
      <c r="U1508" s="502" t="str">
        <f t="shared" si="169"/>
        <v/>
      </c>
      <c r="V1508" s="502" t="str">
        <f t="shared" si="170"/>
        <v/>
      </c>
      <c r="W1508" s="502" t="str">
        <f t="shared" si="171"/>
        <v/>
      </c>
      <c r="X1508" s="502"/>
      <c r="Y1508" s="502" t="str">
        <f t="shared" si="172"/>
        <v/>
      </c>
    </row>
    <row r="1509" spans="7:25">
      <c r="G1509" s="346" t="str">
        <f t="shared" si="166"/>
        <v/>
      </c>
      <c r="H1509" s="347" t="str">
        <f t="shared" si="167"/>
        <v/>
      </c>
      <c r="T1509" s="502" t="str">
        <f t="shared" si="168"/>
        <v/>
      </c>
      <c r="U1509" s="502" t="str">
        <f t="shared" si="169"/>
        <v/>
      </c>
      <c r="V1509" s="502" t="str">
        <f t="shared" si="170"/>
        <v/>
      </c>
      <c r="W1509" s="502" t="str">
        <f t="shared" si="171"/>
        <v/>
      </c>
      <c r="X1509" s="502"/>
      <c r="Y1509" s="502" t="str">
        <f t="shared" si="172"/>
        <v/>
      </c>
    </row>
    <row r="1510" spans="7:25">
      <c r="G1510" s="346" t="str">
        <f t="shared" si="166"/>
        <v/>
      </c>
      <c r="H1510" s="347" t="str">
        <f t="shared" si="167"/>
        <v/>
      </c>
      <c r="T1510" s="502" t="str">
        <f t="shared" si="168"/>
        <v/>
      </c>
      <c r="U1510" s="502" t="str">
        <f t="shared" si="169"/>
        <v/>
      </c>
      <c r="V1510" s="502" t="str">
        <f t="shared" si="170"/>
        <v/>
      </c>
      <c r="W1510" s="502" t="str">
        <f t="shared" si="171"/>
        <v/>
      </c>
      <c r="X1510" s="502"/>
      <c r="Y1510" s="502" t="str">
        <f t="shared" si="172"/>
        <v/>
      </c>
    </row>
    <row r="1511" spans="7:25">
      <c r="G1511" s="346" t="str">
        <f t="shared" si="166"/>
        <v/>
      </c>
      <c r="H1511" s="347" t="str">
        <f t="shared" si="167"/>
        <v/>
      </c>
      <c r="T1511" s="502" t="str">
        <f t="shared" si="168"/>
        <v/>
      </c>
      <c r="U1511" s="502" t="str">
        <f t="shared" si="169"/>
        <v/>
      </c>
      <c r="V1511" s="502" t="str">
        <f t="shared" si="170"/>
        <v/>
      </c>
      <c r="W1511" s="502" t="str">
        <f t="shared" si="171"/>
        <v/>
      </c>
      <c r="X1511" s="502"/>
      <c r="Y1511" s="502" t="str">
        <f t="shared" si="172"/>
        <v/>
      </c>
    </row>
    <row r="1512" spans="7:25">
      <c r="G1512" s="346" t="str">
        <f t="shared" si="166"/>
        <v/>
      </c>
      <c r="H1512" s="347" t="str">
        <f t="shared" si="167"/>
        <v/>
      </c>
      <c r="T1512" s="502" t="str">
        <f t="shared" si="168"/>
        <v/>
      </c>
      <c r="U1512" s="502" t="str">
        <f t="shared" si="169"/>
        <v/>
      </c>
      <c r="V1512" s="502" t="str">
        <f t="shared" si="170"/>
        <v/>
      </c>
      <c r="W1512" s="502" t="str">
        <f t="shared" si="171"/>
        <v/>
      </c>
      <c r="X1512" s="502"/>
      <c r="Y1512" s="502" t="str">
        <f t="shared" si="172"/>
        <v/>
      </c>
    </row>
    <row r="1513" spans="7:25">
      <c r="G1513" s="346" t="str">
        <f t="shared" si="166"/>
        <v/>
      </c>
      <c r="H1513" s="347" t="str">
        <f t="shared" si="167"/>
        <v/>
      </c>
      <c r="T1513" s="502" t="str">
        <f t="shared" si="168"/>
        <v/>
      </c>
      <c r="U1513" s="502" t="str">
        <f t="shared" si="169"/>
        <v/>
      </c>
      <c r="V1513" s="502" t="str">
        <f t="shared" si="170"/>
        <v/>
      </c>
      <c r="W1513" s="502" t="str">
        <f t="shared" si="171"/>
        <v/>
      </c>
      <c r="X1513" s="502"/>
      <c r="Y1513" s="502" t="str">
        <f t="shared" si="172"/>
        <v/>
      </c>
    </row>
    <row r="1514" spans="7:25">
      <c r="G1514" s="346" t="str">
        <f t="shared" si="166"/>
        <v/>
      </c>
      <c r="H1514" s="347" t="str">
        <f t="shared" si="167"/>
        <v/>
      </c>
      <c r="T1514" s="502" t="str">
        <f t="shared" si="168"/>
        <v/>
      </c>
      <c r="U1514" s="502" t="str">
        <f t="shared" si="169"/>
        <v/>
      </c>
      <c r="V1514" s="502" t="str">
        <f t="shared" si="170"/>
        <v/>
      </c>
      <c r="W1514" s="502" t="str">
        <f t="shared" si="171"/>
        <v/>
      </c>
      <c r="X1514" s="502"/>
      <c r="Y1514" s="502" t="str">
        <f t="shared" si="172"/>
        <v/>
      </c>
    </row>
    <row r="1515" spans="7:25">
      <c r="G1515" s="346" t="str">
        <f t="shared" si="166"/>
        <v/>
      </c>
      <c r="H1515" s="347" t="str">
        <f t="shared" si="167"/>
        <v/>
      </c>
      <c r="T1515" s="502" t="str">
        <f t="shared" si="168"/>
        <v/>
      </c>
      <c r="U1515" s="502" t="str">
        <f t="shared" si="169"/>
        <v/>
      </c>
      <c r="V1515" s="502" t="str">
        <f t="shared" si="170"/>
        <v/>
      </c>
      <c r="W1515" s="502" t="str">
        <f t="shared" si="171"/>
        <v/>
      </c>
      <c r="X1515" s="502"/>
      <c r="Y1515" s="502" t="str">
        <f t="shared" si="172"/>
        <v/>
      </c>
    </row>
    <row r="1516" spans="7:25">
      <c r="G1516" s="346" t="str">
        <f t="shared" si="166"/>
        <v/>
      </c>
      <c r="H1516" s="347" t="str">
        <f t="shared" si="167"/>
        <v/>
      </c>
      <c r="T1516" s="502" t="str">
        <f t="shared" si="168"/>
        <v/>
      </c>
      <c r="U1516" s="502" t="str">
        <f t="shared" si="169"/>
        <v/>
      </c>
      <c r="V1516" s="502" t="str">
        <f t="shared" si="170"/>
        <v/>
      </c>
      <c r="W1516" s="502" t="str">
        <f t="shared" si="171"/>
        <v/>
      </c>
      <c r="X1516" s="502"/>
      <c r="Y1516" s="502" t="str">
        <f t="shared" si="172"/>
        <v/>
      </c>
    </row>
    <row r="1517" spans="7:25">
      <c r="G1517" s="346" t="str">
        <f t="shared" si="166"/>
        <v/>
      </c>
      <c r="H1517" s="347" t="str">
        <f t="shared" si="167"/>
        <v/>
      </c>
      <c r="T1517" s="502" t="str">
        <f t="shared" si="168"/>
        <v/>
      </c>
      <c r="U1517" s="502" t="str">
        <f t="shared" si="169"/>
        <v/>
      </c>
      <c r="V1517" s="502" t="str">
        <f t="shared" si="170"/>
        <v/>
      </c>
      <c r="W1517" s="502" t="str">
        <f t="shared" si="171"/>
        <v/>
      </c>
      <c r="X1517" s="502"/>
      <c r="Y1517" s="502" t="str">
        <f t="shared" si="172"/>
        <v/>
      </c>
    </row>
    <row r="1518" spans="7:25">
      <c r="G1518" s="346" t="str">
        <f t="shared" si="166"/>
        <v/>
      </c>
      <c r="H1518" s="347" t="str">
        <f t="shared" si="167"/>
        <v/>
      </c>
      <c r="T1518" s="502" t="str">
        <f t="shared" si="168"/>
        <v/>
      </c>
      <c r="U1518" s="502" t="str">
        <f t="shared" si="169"/>
        <v/>
      </c>
      <c r="V1518" s="502" t="str">
        <f t="shared" si="170"/>
        <v/>
      </c>
      <c r="W1518" s="502" t="str">
        <f t="shared" si="171"/>
        <v/>
      </c>
      <c r="X1518" s="502"/>
      <c r="Y1518" s="502" t="str">
        <f t="shared" si="172"/>
        <v/>
      </c>
    </row>
    <row r="1519" spans="7:25">
      <c r="G1519" s="346" t="str">
        <f t="shared" si="166"/>
        <v/>
      </c>
      <c r="H1519" s="347" t="str">
        <f t="shared" si="167"/>
        <v/>
      </c>
      <c r="T1519" s="502" t="str">
        <f t="shared" si="168"/>
        <v/>
      </c>
      <c r="U1519" s="502" t="str">
        <f t="shared" si="169"/>
        <v/>
      </c>
      <c r="V1519" s="502" t="str">
        <f t="shared" si="170"/>
        <v/>
      </c>
      <c r="W1519" s="502" t="str">
        <f t="shared" si="171"/>
        <v/>
      </c>
      <c r="X1519" s="502"/>
      <c r="Y1519" s="502" t="str">
        <f t="shared" si="172"/>
        <v/>
      </c>
    </row>
    <row r="1520" spans="7:25">
      <c r="G1520" s="346" t="str">
        <f t="shared" si="166"/>
        <v/>
      </c>
      <c r="H1520" s="347" t="str">
        <f t="shared" si="167"/>
        <v/>
      </c>
      <c r="T1520" s="502" t="str">
        <f t="shared" si="168"/>
        <v/>
      </c>
      <c r="U1520" s="502" t="str">
        <f t="shared" si="169"/>
        <v/>
      </c>
      <c r="V1520" s="502" t="str">
        <f t="shared" si="170"/>
        <v/>
      </c>
      <c r="W1520" s="502" t="str">
        <f t="shared" si="171"/>
        <v/>
      </c>
      <c r="X1520" s="502"/>
      <c r="Y1520" s="502" t="str">
        <f t="shared" si="172"/>
        <v/>
      </c>
    </row>
    <row r="1521" spans="7:25">
      <c r="G1521" s="346" t="str">
        <f t="shared" si="166"/>
        <v/>
      </c>
      <c r="H1521" s="347" t="str">
        <f t="shared" si="167"/>
        <v/>
      </c>
      <c r="T1521" s="502" t="str">
        <f t="shared" si="168"/>
        <v/>
      </c>
      <c r="U1521" s="502" t="str">
        <f t="shared" si="169"/>
        <v/>
      </c>
      <c r="V1521" s="502" t="str">
        <f t="shared" si="170"/>
        <v/>
      </c>
      <c r="W1521" s="502" t="str">
        <f t="shared" si="171"/>
        <v/>
      </c>
      <c r="X1521" s="502"/>
      <c r="Y1521" s="502" t="str">
        <f t="shared" si="172"/>
        <v/>
      </c>
    </row>
    <row r="1522" spans="7:25">
      <c r="G1522" s="346" t="str">
        <f t="shared" si="166"/>
        <v/>
      </c>
      <c r="H1522" s="347" t="str">
        <f t="shared" si="167"/>
        <v/>
      </c>
      <c r="T1522" s="502" t="str">
        <f t="shared" si="168"/>
        <v/>
      </c>
      <c r="U1522" s="502" t="str">
        <f t="shared" si="169"/>
        <v/>
      </c>
      <c r="V1522" s="502" t="str">
        <f t="shared" si="170"/>
        <v/>
      </c>
      <c r="W1522" s="502" t="str">
        <f t="shared" si="171"/>
        <v/>
      </c>
      <c r="X1522" s="502"/>
      <c r="Y1522" s="502" t="str">
        <f t="shared" si="172"/>
        <v/>
      </c>
    </row>
    <row r="1523" spans="7:25">
      <c r="G1523" s="346" t="str">
        <f t="shared" si="166"/>
        <v/>
      </c>
      <c r="H1523" s="347" t="str">
        <f t="shared" si="167"/>
        <v/>
      </c>
      <c r="T1523" s="502" t="str">
        <f t="shared" si="168"/>
        <v/>
      </c>
      <c r="U1523" s="502" t="str">
        <f t="shared" si="169"/>
        <v/>
      </c>
      <c r="V1523" s="502" t="str">
        <f t="shared" si="170"/>
        <v/>
      </c>
      <c r="W1523" s="502" t="str">
        <f t="shared" si="171"/>
        <v/>
      </c>
      <c r="X1523" s="502"/>
      <c r="Y1523" s="502" t="str">
        <f t="shared" si="172"/>
        <v/>
      </c>
    </row>
    <row r="1524" spans="7:25">
      <c r="G1524" s="346" t="str">
        <f t="shared" si="166"/>
        <v/>
      </c>
      <c r="H1524" s="347" t="str">
        <f t="shared" si="167"/>
        <v/>
      </c>
      <c r="T1524" s="502" t="str">
        <f t="shared" si="168"/>
        <v/>
      </c>
      <c r="U1524" s="502" t="str">
        <f t="shared" si="169"/>
        <v/>
      </c>
      <c r="V1524" s="502" t="str">
        <f t="shared" si="170"/>
        <v/>
      </c>
      <c r="W1524" s="502" t="str">
        <f t="shared" si="171"/>
        <v/>
      </c>
      <c r="X1524" s="502"/>
      <c r="Y1524" s="502" t="str">
        <f t="shared" si="172"/>
        <v/>
      </c>
    </row>
    <row r="1525" spans="7:25">
      <c r="G1525" s="346" t="str">
        <f t="shared" si="166"/>
        <v/>
      </c>
      <c r="H1525" s="347" t="str">
        <f t="shared" si="167"/>
        <v/>
      </c>
      <c r="T1525" s="502" t="str">
        <f t="shared" si="168"/>
        <v/>
      </c>
      <c r="U1525" s="502" t="str">
        <f t="shared" si="169"/>
        <v/>
      </c>
      <c r="V1525" s="502" t="str">
        <f t="shared" si="170"/>
        <v/>
      </c>
      <c r="W1525" s="502" t="str">
        <f t="shared" si="171"/>
        <v/>
      </c>
      <c r="X1525" s="502"/>
      <c r="Y1525" s="502" t="str">
        <f t="shared" si="172"/>
        <v/>
      </c>
    </row>
    <row r="1526" spans="7:25">
      <c r="G1526" s="346" t="str">
        <f t="shared" si="166"/>
        <v/>
      </c>
      <c r="H1526" s="347" t="str">
        <f t="shared" si="167"/>
        <v/>
      </c>
      <c r="T1526" s="502" t="str">
        <f t="shared" si="168"/>
        <v/>
      </c>
      <c r="U1526" s="502" t="str">
        <f t="shared" si="169"/>
        <v/>
      </c>
      <c r="V1526" s="502" t="str">
        <f t="shared" si="170"/>
        <v/>
      </c>
      <c r="W1526" s="502" t="str">
        <f t="shared" si="171"/>
        <v/>
      </c>
      <c r="X1526" s="502"/>
      <c r="Y1526" s="502" t="str">
        <f t="shared" si="172"/>
        <v/>
      </c>
    </row>
    <row r="1527" spans="7:25">
      <c r="G1527" s="346" t="str">
        <f t="shared" si="166"/>
        <v/>
      </c>
      <c r="H1527" s="347" t="str">
        <f t="shared" si="167"/>
        <v/>
      </c>
      <c r="T1527" s="502" t="str">
        <f t="shared" si="168"/>
        <v/>
      </c>
      <c r="U1527" s="502" t="str">
        <f t="shared" si="169"/>
        <v/>
      </c>
      <c r="V1527" s="502" t="str">
        <f t="shared" si="170"/>
        <v/>
      </c>
      <c r="W1527" s="502" t="str">
        <f t="shared" si="171"/>
        <v/>
      </c>
      <c r="X1527" s="502"/>
      <c r="Y1527" s="502" t="str">
        <f t="shared" si="172"/>
        <v/>
      </c>
    </row>
    <row r="1528" spans="7:25">
      <c r="G1528" s="346" t="str">
        <f t="shared" si="166"/>
        <v/>
      </c>
      <c r="H1528" s="347" t="str">
        <f t="shared" si="167"/>
        <v/>
      </c>
      <c r="T1528" s="502" t="str">
        <f t="shared" si="168"/>
        <v/>
      </c>
      <c r="U1528" s="502" t="str">
        <f t="shared" si="169"/>
        <v/>
      </c>
      <c r="V1528" s="502" t="str">
        <f t="shared" si="170"/>
        <v/>
      </c>
      <c r="W1528" s="502" t="str">
        <f t="shared" si="171"/>
        <v/>
      </c>
      <c r="X1528" s="502"/>
      <c r="Y1528" s="502" t="str">
        <f t="shared" si="172"/>
        <v/>
      </c>
    </row>
    <row r="1529" spans="7:25">
      <c r="G1529" s="346" t="str">
        <f t="shared" si="166"/>
        <v/>
      </c>
      <c r="H1529" s="347" t="str">
        <f t="shared" si="167"/>
        <v/>
      </c>
      <c r="T1529" s="502" t="str">
        <f t="shared" si="168"/>
        <v/>
      </c>
      <c r="U1529" s="502" t="str">
        <f t="shared" si="169"/>
        <v/>
      </c>
      <c r="V1529" s="502" t="str">
        <f t="shared" si="170"/>
        <v/>
      </c>
      <c r="W1529" s="502" t="str">
        <f t="shared" si="171"/>
        <v/>
      </c>
      <c r="X1529" s="502"/>
      <c r="Y1529" s="502" t="str">
        <f t="shared" si="172"/>
        <v/>
      </c>
    </row>
    <row r="1530" spans="7:25">
      <c r="G1530" s="346" t="str">
        <f t="shared" si="166"/>
        <v/>
      </c>
      <c r="H1530" s="347" t="str">
        <f t="shared" si="167"/>
        <v/>
      </c>
      <c r="T1530" s="502" t="str">
        <f t="shared" si="168"/>
        <v/>
      </c>
      <c r="U1530" s="502" t="str">
        <f t="shared" si="169"/>
        <v/>
      </c>
      <c r="V1530" s="502" t="str">
        <f t="shared" si="170"/>
        <v/>
      </c>
      <c r="W1530" s="502" t="str">
        <f t="shared" si="171"/>
        <v/>
      </c>
      <c r="X1530" s="502"/>
      <c r="Y1530" s="502" t="str">
        <f t="shared" si="172"/>
        <v/>
      </c>
    </row>
    <row r="1531" spans="7:25">
      <c r="G1531" s="346" t="str">
        <f t="shared" si="166"/>
        <v/>
      </c>
      <c r="H1531" s="347" t="str">
        <f t="shared" si="167"/>
        <v/>
      </c>
      <c r="T1531" s="502" t="str">
        <f t="shared" si="168"/>
        <v/>
      </c>
      <c r="U1531" s="502" t="str">
        <f t="shared" si="169"/>
        <v/>
      </c>
      <c r="V1531" s="502" t="str">
        <f t="shared" si="170"/>
        <v/>
      </c>
      <c r="W1531" s="502" t="str">
        <f t="shared" si="171"/>
        <v/>
      </c>
      <c r="X1531" s="502"/>
      <c r="Y1531" s="502" t="str">
        <f t="shared" si="172"/>
        <v/>
      </c>
    </row>
    <row r="1532" spans="7:25">
      <c r="G1532" s="346" t="str">
        <f t="shared" si="166"/>
        <v/>
      </c>
      <c r="H1532" s="347" t="str">
        <f t="shared" si="167"/>
        <v/>
      </c>
      <c r="T1532" s="502" t="str">
        <f t="shared" si="168"/>
        <v/>
      </c>
      <c r="U1532" s="502" t="str">
        <f t="shared" si="169"/>
        <v/>
      </c>
      <c r="V1532" s="502" t="str">
        <f t="shared" si="170"/>
        <v/>
      </c>
      <c r="W1532" s="502" t="str">
        <f t="shared" si="171"/>
        <v/>
      </c>
      <c r="X1532" s="502"/>
      <c r="Y1532" s="502" t="str">
        <f t="shared" si="172"/>
        <v/>
      </c>
    </row>
    <row r="1533" spans="7:25">
      <c r="G1533" s="346" t="str">
        <f t="shared" si="166"/>
        <v/>
      </c>
      <c r="H1533" s="347" t="str">
        <f t="shared" si="167"/>
        <v/>
      </c>
      <c r="T1533" s="502" t="str">
        <f t="shared" si="168"/>
        <v/>
      </c>
      <c r="U1533" s="502" t="str">
        <f t="shared" si="169"/>
        <v/>
      </c>
      <c r="V1533" s="502" t="str">
        <f t="shared" si="170"/>
        <v/>
      </c>
      <c r="W1533" s="502" t="str">
        <f t="shared" si="171"/>
        <v/>
      </c>
      <c r="X1533" s="502"/>
      <c r="Y1533" s="502" t="str">
        <f t="shared" si="172"/>
        <v/>
      </c>
    </row>
    <row r="1534" spans="7:25">
      <c r="G1534" s="346" t="str">
        <f t="shared" si="166"/>
        <v/>
      </c>
      <c r="H1534" s="347" t="str">
        <f t="shared" si="167"/>
        <v/>
      </c>
      <c r="T1534" s="502" t="str">
        <f t="shared" si="168"/>
        <v/>
      </c>
      <c r="U1534" s="502" t="str">
        <f t="shared" si="169"/>
        <v/>
      </c>
      <c r="V1534" s="502" t="str">
        <f t="shared" si="170"/>
        <v/>
      </c>
      <c r="W1534" s="502" t="str">
        <f t="shared" si="171"/>
        <v/>
      </c>
      <c r="X1534" s="502"/>
      <c r="Y1534" s="502" t="str">
        <f t="shared" si="172"/>
        <v/>
      </c>
    </row>
    <row r="1535" spans="7:25">
      <c r="G1535" s="346" t="str">
        <f t="shared" si="166"/>
        <v/>
      </c>
      <c r="H1535" s="347" t="str">
        <f t="shared" si="167"/>
        <v/>
      </c>
      <c r="T1535" s="502" t="str">
        <f t="shared" si="168"/>
        <v/>
      </c>
      <c r="U1535" s="502" t="str">
        <f t="shared" si="169"/>
        <v/>
      </c>
      <c r="V1535" s="502" t="str">
        <f t="shared" si="170"/>
        <v/>
      </c>
      <c r="W1535" s="502" t="str">
        <f t="shared" si="171"/>
        <v/>
      </c>
      <c r="X1535" s="502"/>
      <c r="Y1535" s="502" t="str">
        <f t="shared" si="172"/>
        <v/>
      </c>
    </row>
    <row r="1536" spans="7:25">
      <c r="G1536" s="346" t="str">
        <f t="shared" si="166"/>
        <v/>
      </c>
      <c r="H1536" s="347" t="str">
        <f t="shared" si="167"/>
        <v/>
      </c>
      <c r="T1536" s="502" t="str">
        <f t="shared" si="168"/>
        <v/>
      </c>
      <c r="U1536" s="502" t="str">
        <f t="shared" si="169"/>
        <v/>
      </c>
      <c r="V1536" s="502" t="str">
        <f t="shared" si="170"/>
        <v/>
      </c>
      <c r="W1536" s="502" t="str">
        <f t="shared" si="171"/>
        <v/>
      </c>
      <c r="X1536" s="502"/>
      <c r="Y1536" s="502" t="str">
        <f t="shared" si="172"/>
        <v/>
      </c>
    </row>
    <row r="1537" spans="7:25">
      <c r="G1537" s="346" t="str">
        <f t="shared" si="166"/>
        <v/>
      </c>
      <c r="H1537" s="347" t="str">
        <f t="shared" si="167"/>
        <v/>
      </c>
      <c r="T1537" s="502" t="str">
        <f t="shared" si="168"/>
        <v/>
      </c>
      <c r="U1537" s="502" t="str">
        <f t="shared" si="169"/>
        <v/>
      </c>
      <c r="V1537" s="502" t="str">
        <f t="shared" si="170"/>
        <v/>
      </c>
      <c r="W1537" s="502" t="str">
        <f t="shared" si="171"/>
        <v/>
      </c>
      <c r="X1537" s="502"/>
      <c r="Y1537" s="502" t="str">
        <f t="shared" si="172"/>
        <v/>
      </c>
    </row>
    <row r="1538" spans="7:25">
      <c r="G1538" s="346" t="str">
        <f t="shared" si="166"/>
        <v/>
      </c>
      <c r="H1538" s="347" t="str">
        <f t="shared" si="167"/>
        <v/>
      </c>
      <c r="T1538" s="502" t="str">
        <f t="shared" si="168"/>
        <v/>
      </c>
      <c r="U1538" s="502" t="str">
        <f t="shared" si="169"/>
        <v/>
      </c>
      <c r="V1538" s="502" t="str">
        <f t="shared" si="170"/>
        <v/>
      </c>
      <c r="W1538" s="502" t="str">
        <f t="shared" si="171"/>
        <v/>
      </c>
      <c r="X1538" s="502"/>
      <c r="Y1538" s="502" t="str">
        <f t="shared" si="172"/>
        <v/>
      </c>
    </row>
    <row r="1539" spans="7:25">
      <c r="G1539" s="346" t="str">
        <f t="shared" ref="G1539:G1602" si="173">IF(D1539="","",A1539&amp;" "&amp;"     =    "&amp;" "&amp;B1539&amp;"  Vs  "&amp;C1539)</f>
        <v/>
      </c>
      <c r="H1539" s="347" t="str">
        <f t="shared" ref="H1539:H1602" si="174">IF(G1539="","",D1539)</f>
        <v/>
      </c>
      <c r="T1539" s="502" t="str">
        <f t="shared" ref="T1539:T1602" si="175">IF(W1539="","",AA1539)</f>
        <v/>
      </c>
      <c r="U1539" s="502" t="str">
        <f t="shared" ref="U1539:U1602" si="176">IF(W1539="","",AC1539)</f>
        <v/>
      </c>
      <c r="V1539" s="502" t="str">
        <f t="shared" ref="V1539:V1602" si="177">IF(W1539="","",AK1539)</f>
        <v/>
      </c>
      <c r="W1539" s="502" t="str">
        <f t="shared" ref="W1539:W1602" si="178">IFERROR(IF(Y1539="","",MID(Y1539,SEARCH("1x2/",Y1539,1) + 4,LEN(Y1539))),"")</f>
        <v/>
      </c>
      <c r="X1539" s="502"/>
      <c r="Y1539" s="502" t="str">
        <f t="shared" ref="Y1539:Y1602" si="179">HLink(AL1539)</f>
        <v/>
      </c>
    </row>
    <row r="1540" spans="7:25">
      <c r="G1540" s="346" t="str">
        <f t="shared" si="173"/>
        <v/>
      </c>
      <c r="H1540" s="347" t="str">
        <f t="shared" si="174"/>
        <v/>
      </c>
      <c r="T1540" s="502" t="str">
        <f t="shared" si="175"/>
        <v/>
      </c>
      <c r="U1540" s="502" t="str">
        <f t="shared" si="176"/>
        <v/>
      </c>
      <c r="V1540" s="502" t="str">
        <f t="shared" si="177"/>
        <v/>
      </c>
      <c r="W1540" s="502" t="str">
        <f t="shared" si="178"/>
        <v/>
      </c>
      <c r="X1540" s="502"/>
      <c r="Y1540" s="502" t="str">
        <f t="shared" si="179"/>
        <v/>
      </c>
    </row>
    <row r="1541" spans="7:25">
      <c r="G1541" s="346" t="str">
        <f t="shared" si="173"/>
        <v/>
      </c>
      <c r="H1541" s="347" t="str">
        <f t="shared" si="174"/>
        <v/>
      </c>
      <c r="T1541" s="502" t="str">
        <f t="shared" si="175"/>
        <v/>
      </c>
      <c r="U1541" s="502" t="str">
        <f t="shared" si="176"/>
        <v/>
      </c>
      <c r="V1541" s="502" t="str">
        <f t="shared" si="177"/>
        <v/>
      </c>
      <c r="W1541" s="502" t="str">
        <f t="shared" si="178"/>
        <v/>
      </c>
      <c r="X1541" s="502"/>
      <c r="Y1541" s="502" t="str">
        <f t="shared" si="179"/>
        <v/>
      </c>
    </row>
    <row r="1542" spans="7:25">
      <c r="G1542" s="346" t="str">
        <f t="shared" si="173"/>
        <v/>
      </c>
      <c r="H1542" s="347" t="str">
        <f t="shared" si="174"/>
        <v/>
      </c>
      <c r="T1542" s="502" t="str">
        <f t="shared" si="175"/>
        <v/>
      </c>
      <c r="U1542" s="502" t="str">
        <f t="shared" si="176"/>
        <v/>
      </c>
      <c r="V1542" s="502" t="str">
        <f t="shared" si="177"/>
        <v/>
      </c>
      <c r="W1542" s="502" t="str">
        <f t="shared" si="178"/>
        <v/>
      </c>
      <c r="X1542" s="502"/>
      <c r="Y1542" s="502" t="str">
        <f t="shared" si="179"/>
        <v/>
      </c>
    </row>
    <row r="1543" spans="7:25">
      <c r="G1543" s="346" t="str">
        <f t="shared" si="173"/>
        <v/>
      </c>
      <c r="H1543" s="347" t="str">
        <f t="shared" si="174"/>
        <v/>
      </c>
      <c r="T1543" s="502" t="str">
        <f t="shared" si="175"/>
        <v/>
      </c>
      <c r="U1543" s="502" t="str">
        <f t="shared" si="176"/>
        <v/>
      </c>
      <c r="V1543" s="502" t="str">
        <f t="shared" si="177"/>
        <v/>
      </c>
      <c r="W1543" s="502" t="str">
        <f t="shared" si="178"/>
        <v/>
      </c>
      <c r="X1543" s="502"/>
      <c r="Y1543" s="502" t="str">
        <f t="shared" si="179"/>
        <v/>
      </c>
    </row>
    <row r="1544" spans="7:25">
      <c r="G1544" s="346" t="str">
        <f t="shared" si="173"/>
        <v/>
      </c>
      <c r="H1544" s="347" t="str">
        <f t="shared" si="174"/>
        <v/>
      </c>
      <c r="T1544" s="502" t="str">
        <f t="shared" si="175"/>
        <v/>
      </c>
      <c r="U1544" s="502" t="str">
        <f t="shared" si="176"/>
        <v/>
      </c>
      <c r="V1544" s="502" t="str">
        <f t="shared" si="177"/>
        <v/>
      </c>
      <c r="W1544" s="502" t="str">
        <f t="shared" si="178"/>
        <v/>
      </c>
      <c r="X1544" s="502"/>
      <c r="Y1544" s="502" t="str">
        <f t="shared" si="179"/>
        <v/>
      </c>
    </row>
    <row r="1545" spans="7:25">
      <c r="G1545" s="346" t="str">
        <f t="shared" si="173"/>
        <v/>
      </c>
      <c r="H1545" s="347" t="str">
        <f t="shared" si="174"/>
        <v/>
      </c>
      <c r="T1545" s="502" t="str">
        <f t="shared" si="175"/>
        <v/>
      </c>
      <c r="U1545" s="502" t="str">
        <f t="shared" si="176"/>
        <v/>
      </c>
      <c r="V1545" s="502" t="str">
        <f t="shared" si="177"/>
        <v/>
      </c>
      <c r="W1545" s="502" t="str">
        <f t="shared" si="178"/>
        <v/>
      </c>
      <c r="X1545" s="502"/>
      <c r="Y1545" s="502" t="str">
        <f t="shared" si="179"/>
        <v/>
      </c>
    </row>
    <row r="1546" spans="7:25">
      <c r="G1546" s="346" t="str">
        <f t="shared" si="173"/>
        <v/>
      </c>
      <c r="H1546" s="347" t="str">
        <f t="shared" si="174"/>
        <v/>
      </c>
      <c r="T1546" s="502" t="str">
        <f t="shared" si="175"/>
        <v/>
      </c>
      <c r="U1546" s="502" t="str">
        <f t="shared" si="176"/>
        <v/>
      </c>
      <c r="V1546" s="502" t="str">
        <f t="shared" si="177"/>
        <v/>
      </c>
      <c r="W1546" s="502" t="str">
        <f t="shared" si="178"/>
        <v/>
      </c>
      <c r="X1546" s="502"/>
      <c r="Y1546" s="502" t="str">
        <f t="shared" si="179"/>
        <v/>
      </c>
    </row>
    <row r="1547" spans="7:25">
      <c r="G1547" s="346" t="str">
        <f t="shared" si="173"/>
        <v/>
      </c>
      <c r="H1547" s="347" t="str">
        <f t="shared" si="174"/>
        <v/>
      </c>
      <c r="T1547" s="502" t="str">
        <f t="shared" si="175"/>
        <v/>
      </c>
      <c r="U1547" s="502" t="str">
        <f t="shared" si="176"/>
        <v/>
      </c>
      <c r="V1547" s="502" t="str">
        <f t="shared" si="177"/>
        <v/>
      </c>
      <c r="W1547" s="502" t="str">
        <f t="shared" si="178"/>
        <v/>
      </c>
      <c r="X1547" s="502"/>
      <c r="Y1547" s="502" t="str">
        <f t="shared" si="179"/>
        <v/>
      </c>
    </row>
    <row r="1548" spans="7:25">
      <c r="G1548" s="346" t="str">
        <f t="shared" si="173"/>
        <v/>
      </c>
      <c r="H1548" s="347" t="str">
        <f t="shared" si="174"/>
        <v/>
      </c>
      <c r="T1548" s="502" t="str">
        <f t="shared" si="175"/>
        <v/>
      </c>
      <c r="U1548" s="502" t="str">
        <f t="shared" si="176"/>
        <v/>
      </c>
      <c r="V1548" s="502" t="str">
        <f t="shared" si="177"/>
        <v/>
      </c>
      <c r="W1548" s="502" t="str">
        <f t="shared" si="178"/>
        <v/>
      </c>
      <c r="X1548" s="502"/>
      <c r="Y1548" s="502" t="str">
        <f t="shared" si="179"/>
        <v/>
      </c>
    </row>
    <row r="1549" spans="7:25">
      <c r="G1549" s="346" t="str">
        <f t="shared" si="173"/>
        <v/>
      </c>
      <c r="H1549" s="347" t="str">
        <f t="shared" si="174"/>
        <v/>
      </c>
      <c r="T1549" s="502" t="str">
        <f t="shared" si="175"/>
        <v/>
      </c>
      <c r="U1549" s="502" t="str">
        <f t="shared" si="176"/>
        <v/>
      </c>
      <c r="V1549" s="502" t="str">
        <f t="shared" si="177"/>
        <v/>
      </c>
      <c r="W1549" s="502" t="str">
        <f t="shared" si="178"/>
        <v/>
      </c>
      <c r="X1549" s="502"/>
      <c r="Y1549" s="502" t="str">
        <f t="shared" si="179"/>
        <v/>
      </c>
    </row>
    <row r="1550" spans="7:25">
      <c r="G1550" s="346" t="str">
        <f t="shared" si="173"/>
        <v/>
      </c>
      <c r="H1550" s="347" t="str">
        <f t="shared" si="174"/>
        <v/>
      </c>
      <c r="T1550" s="502" t="str">
        <f t="shared" si="175"/>
        <v/>
      </c>
      <c r="U1550" s="502" t="str">
        <f t="shared" si="176"/>
        <v/>
      </c>
      <c r="V1550" s="502" t="str">
        <f t="shared" si="177"/>
        <v/>
      </c>
      <c r="W1550" s="502" t="str">
        <f t="shared" si="178"/>
        <v/>
      </c>
      <c r="X1550" s="502"/>
      <c r="Y1550" s="502" t="str">
        <f t="shared" si="179"/>
        <v/>
      </c>
    </row>
    <row r="1551" spans="7:25">
      <c r="G1551" s="346" t="str">
        <f t="shared" si="173"/>
        <v/>
      </c>
      <c r="H1551" s="347" t="str">
        <f t="shared" si="174"/>
        <v/>
      </c>
      <c r="T1551" s="502" t="str">
        <f t="shared" si="175"/>
        <v/>
      </c>
      <c r="U1551" s="502" t="str">
        <f t="shared" si="176"/>
        <v/>
      </c>
      <c r="V1551" s="502" t="str">
        <f t="shared" si="177"/>
        <v/>
      </c>
      <c r="W1551" s="502" t="str">
        <f t="shared" si="178"/>
        <v/>
      </c>
      <c r="X1551" s="502"/>
      <c r="Y1551" s="502" t="str">
        <f t="shared" si="179"/>
        <v/>
      </c>
    </row>
    <row r="1552" spans="7:25">
      <c r="G1552" s="346" t="str">
        <f t="shared" si="173"/>
        <v/>
      </c>
      <c r="H1552" s="347" t="str">
        <f t="shared" si="174"/>
        <v/>
      </c>
      <c r="T1552" s="502" t="str">
        <f t="shared" si="175"/>
        <v/>
      </c>
      <c r="U1552" s="502" t="str">
        <f t="shared" si="176"/>
        <v/>
      </c>
      <c r="V1552" s="502" t="str">
        <f t="shared" si="177"/>
        <v/>
      </c>
      <c r="W1552" s="502" t="str">
        <f t="shared" si="178"/>
        <v/>
      </c>
      <c r="X1552" s="502"/>
      <c r="Y1552" s="502" t="str">
        <f t="shared" si="179"/>
        <v/>
      </c>
    </row>
    <row r="1553" spans="7:25">
      <c r="G1553" s="346" t="str">
        <f t="shared" si="173"/>
        <v/>
      </c>
      <c r="H1553" s="347" t="str">
        <f t="shared" si="174"/>
        <v/>
      </c>
      <c r="T1553" s="502" t="str">
        <f t="shared" si="175"/>
        <v/>
      </c>
      <c r="U1553" s="502" t="str">
        <f t="shared" si="176"/>
        <v/>
      </c>
      <c r="V1553" s="502" t="str">
        <f t="shared" si="177"/>
        <v/>
      </c>
      <c r="W1553" s="502" t="str">
        <f t="shared" si="178"/>
        <v/>
      </c>
      <c r="X1553" s="502"/>
      <c r="Y1553" s="502" t="str">
        <f t="shared" si="179"/>
        <v/>
      </c>
    </row>
    <row r="1554" spans="7:25">
      <c r="G1554" s="346" t="str">
        <f t="shared" si="173"/>
        <v/>
      </c>
      <c r="H1554" s="347" t="str">
        <f t="shared" si="174"/>
        <v/>
      </c>
      <c r="T1554" s="502" t="str">
        <f t="shared" si="175"/>
        <v/>
      </c>
      <c r="U1554" s="502" t="str">
        <f t="shared" si="176"/>
        <v/>
      </c>
      <c r="V1554" s="502" t="str">
        <f t="shared" si="177"/>
        <v/>
      </c>
      <c r="W1554" s="502" t="str">
        <f t="shared" si="178"/>
        <v/>
      </c>
      <c r="X1554" s="502"/>
      <c r="Y1554" s="502" t="str">
        <f t="shared" si="179"/>
        <v/>
      </c>
    </row>
    <row r="1555" spans="7:25">
      <c r="G1555" s="346" t="str">
        <f t="shared" si="173"/>
        <v/>
      </c>
      <c r="H1555" s="347" t="str">
        <f t="shared" si="174"/>
        <v/>
      </c>
      <c r="T1555" s="502" t="str">
        <f t="shared" si="175"/>
        <v/>
      </c>
      <c r="U1555" s="502" t="str">
        <f t="shared" si="176"/>
        <v/>
      </c>
      <c r="V1555" s="502" t="str">
        <f t="shared" si="177"/>
        <v/>
      </c>
      <c r="W1555" s="502" t="str">
        <f t="shared" si="178"/>
        <v/>
      </c>
      <c r="X1555" s="502"/>
      <c r="Y1555" s="502" t="str">
        <f t="shared" si="179"/>
        <v/>
      </c>
    </row>
    <row r="1556" spans="7:25">
      <c r="G1556" s="346" t="str">
        <f t="shared" si="173"/>
        <v/>
      </c>
      <c r="H1556" s="347" t="str">
        <f t="shared" si="174"/>
        <v/>
      </c>
      <c r="T1556" s="502" t="str">
        <f t="shared" si="175"/>
        <v/>
      </c>
      <c r="U1556" s="502" t="str">
        <f t="shared" si="176"/>
        <v/>
      </c>
      <c r="V1556" s="502" t="str">
        <f t="shared" si="177"/>
        <v/>
      </c>
      <c r="W1556" s="502" t="str">
        <f t="shared" si="178"/>
        <v/>
      </c>
      <c r="X1556" s="502"/>
      <c r="Y1556" s="502" t="str">
        <f t="shared" si="179"/>
        <v/>
      </c>
    </row>
    <row r="1557" spans="7:25">
      <c r="G1557" s="346" t="str">
        <f t="shared" si="173"/>
        <v/>
      </c>
      <c r="H1557" s="347" t="str">
        <f t="shared" si="174"/>
        <v/>
      </c>
      <c r="T1557" s="502" t="str">
        <f t="shared" si="175"/>
        <v/>
      </c>
      <c r="U1557" s="502" t="str">
        <f t="shared" si="176"/>
        <v/>
      </c>
      <c r="V1557" s="502" t="str">
        <f t="shared" si="177"/>
        <v/>
      </c>
      <c r="W1557" s="502" t="str">
        <f t="shared" si="178"/>
        <v/>
      </c>
      <c r="X1557" s="502"/>
      <c r="Y1557" s="502" t="str">
        <f t="shared" si="179"/>
        <v/>
      </c>
    </row>
    <row r="1558" spans="7:25">
      <c r="G1558" s="346" t="str">
        <f t="shared" si="173"/>
        <v/>
      </c>
      <c r="H1558" s="347" t="str">
        <f t="shared" si="174"/>
        <v/>
      </c>
      <c r="T1558" s="502" t="str">
        <f t="shared" si="175"/>
        <v/>
      </c>
      <c r="U1558" s="502" t="str">
        <f t="shared" si="176"/>
        <v/>
      </c>
      <c r="V1558" s="502" t="str">
        <f t="shared" si="177"/>
        <v/>
      </c>
      <c r="W1558" s="502" t="str">
        <f t="shared" si="178"/>
        <v/>
      </c>
      <c r="X1558" s="502"/>
      <c r="Y1558" s="502" t="str">
        <f t="shared" si="179"/>
        <v/>
      </c>
    </row>
    <row r="1559" spans="7:25">
      <c r="G1559" s="346" t="str">
        <f t="shared" si="173"/>
        <v/>
      </c>
      <c r="H1559" s="347" t="str">
        <f t="shared" si="174"/>
        <v/>
      </c>
      <c r="T1559" s="502" t="str">
        <f t="shared" si="175"/>
        <v/>
      </c>
      <c r="U1559" s="502" t="str">
        <f t="shared" si="176"/>
        <v/>
      </c>
      <c r="V1559" s="502" t="str">
        <f t="shared" si="177"/>
        <v/>
      </c>
      <c r="W1559" s="502" t="str">
        <f t="shared" si="178"/>
        <v/>
      </c>
      <c r="X1559" s="502"/>
      <c r="Y1559" s="502" t="str">
        <f t="shared" si="179"/>
        <v/>
      </c>
    </row>
    <row r="1560" spans="7:25">
      <c r="G1560" s="346" t="str">
        <f t="shared" si="173"/>
        <v/>
      </c>
      <c r="H1560" s="347" t="str">
        <f t="shared" si="174"/>
        <v/>
      </c>
      <c r="T1560" s="502" t="str">
        <f t="shared" si="175"/>
        <v/>
      </c>
      <c r="U1560" s="502" t="str">
        <f t="shared" si="176"/>
        <v/>
      </c>
      <c r="V1560" s="502" t="str">
        <f t="shared" si="177"/>
        <v/>
      </c>
      <c r="W1560" s="502" t="str">
        <f t="shared" si="178"/>
        <v/>
      </c>
      <c r="X1560" s="502"/>
      <c r="Y1560" s="502" t="str">
        <f t="shared" si="179"/>
        <v/>
      </c>
    </row>
    <row r="1561" spans="7:25">
      <c r="G1561" s="346" t="str">
        <f t="shared" si="173"/>
        <v/>
      </c>
      <c r="H1561" s="347" t="str">
        <f t="shared" si="174"/>
        <v/>
      </c>
      <c r="T1561" s="502" t="str">
        <f t="shared" si="175"/>
        <v/>
      </c>
      <c r="U1561" s="502" t="str">
        <f t="shared" si="176"/>
        <v/>
      </c>
      <c r="V1561" s="502" t="str">
        <f t="shared" si="177"/>
        <v/>
      </c>
      <c r="W1561" s="502" t="str">
        <f t="shared" si="178"/>
        <v/>
      </c>
      <c r="X1561" s="502"/>
      <c r="Y1561" s="502" t="str">
        <f t="shared" si="179"/>
        <v/>
      </c>
    </row>
    <row r="1562" spans="7:25">
      <c r="G1562" s="346" t="str">
        <f t="shared" si="173"/>
        <v/>
      </c>
      <c r="H1562" s="347" t="str">
        <f t="shared" si="174"/>
        <v/>
      </c>
      <c r="T1562" s="502" t="str">
        <f t="shared" si="175"/>
        <v/>
      </c>
      <c r="U1562" s="502" t="str">
        <f t="shared" si="176"/>
        <v/>
      </c>
      <c r="V1562" s="502" t="str">
        <f t="shared" si="177"/>
        <v/>
      </c>
      <c r="W1562" s="502" t="str">
        <f t="shared" si="178"/>
        <v/>
      </c>
      <c r="X1562" s="502"/>
      <c r="Y1562" s="502" t="str">
        <f t="shared" si="179"/>
        <v/>
      </c>
    </row>
    <row r="1563" spans="7:25">
      <c r="G1563" s="346" t="str">
        <f t="shared" si="173"/>
        <v/>
      </c>
      <c r="H1563" s="347" t="str">
        <f t="shared" si="174"/>
        <v/>
      </c>
      <c r="T1563" s="502" t="str">
        <f t="shared" si="175"/>
        <v/>
      </c>
      <c r="U1563" s="502" t="str">
        <f t="shared" si="176"/>
        <v/>
      </c>
      <c r="V1563" s="502" t="str">
        <f t="shared" si="177"/>
        <v/>
      </c>
      <c r="W1563" s="502" t="str">
        <f t="shared" si="178"/>
        <v/>
      </c>
      <c r="X1563" s="502"/>
      <c r="Y1563" s="502" t="str">
        <f t="shared" si="179"/>
        <v/>
      </c>
    </row>
    <row r="1564" spans="7:25">
      <c r="G1564" s="346" t="str">
        <f t="shared" si="173"/>
        <v/>
      </c>
      <c r="H1564" s="347" t="str">
        <f t="shared" si="174"/>
        <v/>
      </c>
      <c r="T1564" s="502" t="str">
        <f t="shared" si="175"/>
        <v/>
      </c>
      <c r="U1564" s="502" t="str">
        <f t="shared" si="176"/>
        <v/>
      </c>
      <c r="V1564" s="502" t="str">
        <f t="shared" si="177"/>
        <v/>
      </c>
      <c r="W1564" s="502" t="str">
        <f t="shared" si="178"/>
        <v/>
      </c>
      <c r="X1564" s="502"/>
      <c r="Y1564" s="502" t="str">
        <f t="shared" si="179"/>
        <v/>
      </c>
    </row>
    <row r="1565" spans="7:25">
      <c r="G1565" s="346" t="str">
        <f t="shared" si="173"/>
        <v/>
      </c>
      <c r="H1565" s="347" t="str">
        <f t="shared" si="174"/>
        <v/>
      </c>
      <c r="T1565" s="502" t="str">
        <f t="shared" si="175"/>
        <v/>
      </c>
      <c r="U1565" s="502" t="str">
        <f t="shared" si="176"/>
        <v/>
      </c>
      <c r="V1565" s="502" t="str">
        <f t="shared" si="177"/>
        <v/>
      </c>
      <c r="W1565" s="502" t="str">
        <f t="shared" si="178"/>
        <v/>
      </c>
      <c r="X1565" s="502"/>
      <c r="Y1565" s="502" t="str">
        <f t="shared" si="179"/>
        <v/>
      </c>
    </row>
    <row r="1566" spans="7:25">
      <c r="G1566" s="346" t="str">
        <f t="shared" si="173"/>
        <v/>
      </c>
      <c r="H1566" s="347" t="str">
        <f t="shared" si="174"/>
        <v/>
      </c>
      <c r="T1566" s="502" t="str">
        <f t="shared" si="175"/>
        <v/>
      </c>
      <c r="U1566" s="502" t="str">
        <f t="shared" si="176"/>
        <v/>
      </c>
      <c r="V1566" s="502" t="str">
        <f t="shared" si="177"/>
        <v/>
      </c>
      <c r="W1566" s="502" t="str">
        <f t="shared" si="178"/>
        <v/>
      </c>
      <c r="X1566" s="502"/>
      <c r="Y1566" s="502" t="str">
        <f t="shared" si="179"/>
        <v/>
      </c>
    </row>
    <row r="1567" spans="7:25">
      <c r="G1567" s="346" t="str">
        <f t="shared" si="173"/>
        <v/>
      </c>
      <c r="H1567" s="347" t="str">
        <f t="shared" si="174"/>
        <v/>
      </c>
      <c r="T1567" s="502" t="str">
        <f t="shared" si="175"/>
        <v/>
      </c>
      <c r="U1567" s="502" t="str">
        <f t="shared" si="176"/>
        <v/>
      </c>
      <c r="V1567" s="502" t="str">
        <f t="shared" si="177"/>
        <v/>
      </c>
      <c r="W1567" s="502" t="str">
        <f t="shared" si="178"/>
        <v/>
      </c>
      <c r="X1567" s="502"/>
      <c r="Y1567" s="502" t="str">
        <f t="shared" si="179"/>
        <v/>
      </c>
    </row>
    <row r="1568" spans="7:25">
      <c r="G1568" s="346" t="str">
        <f t="shared" si="173"/>
        <v/>
      </c>
      <c r="H1568" s="347" t="str">
        <f t="shared" si="174"/>
        <v/>
      </c>
      <c r="T1568" s="502" t="str">
        <f t="shared" si="175"/>
        <v/>
      </c>
      <c r="U1568" s="502" t="str">
        <f t="shared" si="176"/>
        <v/>
      </c>
      <c r="V1568" s="502" t="str">
        <f t="shared" si="177"/>
        <v/>
      </c>
      <c r="W1568" s="502" t="str">
        <f t="shared" si="178"/>
        <v/>
      </c>
      <c r="X1568" s="502"/>
      <c r="Y1568" s="502" t="str">
        <f t="shared" si="179"/>
        <v/>
      </c>
    </row>
    <row r="1569" spans="7:25">
      <c r="G1569" s="346" t="str">
        <f t="shared" si="173"/>
        <v/>
      </c>
      <c r="H1569" s="347" t="str">
        <f t="shared" si="174"/>
        <v/>
      </c>
      <c r="T1569" s="502" t="str">
        <f t="shared" si="175"/>
        <v/>
      </c>
      <c r="U1569" s="502" t="str">
        <f t="shared" si="176"/>
        <v/>
      </c>
      <c r="V1569" s="502" t="str">
        <f t="shared" si="177"/>
        <v/>
      </c>
      <c r="W1569" s="502" t="str">
        <f t="shared" si="178"/>
        <v/>
      </c>
      <c r="X1569" s="502"/>
      <c r="Y1569" s="502" t="str">
        <f t="shared" si="179"/>
        <v/>
      </c>
    </row>
    <row r="1570" spans="7:25">
      <c r="G1570" s="346" t="str">
        <f t="shared" si="173"/>
        <v/>
      </c>
      <c r="H1570" s="347" t="str">
        <f t="shared" si="174"/>
        <v/>
      </c>
      <c r="T1570" s="502" t="str">
        <f t="shared" si="175"/>
        <v/>
      </c>
      <c r="U1570" s="502" t="str">
        <f t="shared" si="176"/>
        <v/>
      </c>
      <c r="V1570" s="502" t="str">
        <f t="shared" si="177"/>
        <v/>
      </c>
      <c r="W1570" s="502" t="str">
        <f t="shared" si="178"/>
        <v/>
      </c>
      <c r="X1570" s="502"/>
      <c r="Y1570" s="502" t="str">
        <f t="shared" si="179"/>
        <v/>
      </c>
    </row>
    <row r="1571" spans="7:25">
      <c r="G1571" s="346" t="str">
        <f t="shared" si="173"/>
        <v/>
      </c>
      <c r="H1571" s="347" t="str">
        <f t="shared" si="174"/>
        <v/>
      </c>
      <c r="T1571" s="502" t="str">
        <f t="shared" si="175"/>
        <v/>
      </c>
      <c r="U1571" s="502" t="str">
        <f t="shared" si="176"/>
        <v/>
      </c>
      <c r="V1571" s="502" t="str">
        <f t="shared" si="177"/>
        <v/>
      </c>
      <c r="W1571" s="502" t="str">
        <f t="shared" si="178"/>
        <v/>
      </c>
      <c r="X1571" s="502"/>
      <c r="Y1571" s="502" t="str">
        <f t="shared" si="179"/>
        <v/>
      </c>
    </row>
    <row r="1572" spans="7:25">
      <c r="G1572" s="346" t="str">
        <f t="shared" si="173"/>
        <v/>
      </c>
      <c r="H1572" s="347" t="str">
        <f t="shared" si="174"/>
        <v/>
      </c>
      <c r="T1572" s="502" t="str">
        <f t="shared" si="175"/>
        <v/>
      </c>
      <c r="U1572" s="502" t="str">
        <f t="shared" si="176"/>
        <v/>
      </c>
      <c r="V1572" s="502" t="str">
        <f t="shared" si="177"/>
        <v/>
      </c>
      <c r="W1572" s="502" t="str">
        <f t="shared" si="178"/>
        <v/>
      </c>
      <c r="X1572" s="502"/>
      <c r="Y1572" s="502" t="str">
        <f t="shared" si="179"/>
        <v/>
      </c>
    </row>
    <row r="1573" spans="7:25">
      <c r="G1573" s="346" t="str">
        <f t="shared" si="173"/>
        <v/>
      </c>
      <c r="H1573" s="347" t="str">
        <f t="shared" si="174"/>
        <v/>
      </c>
      <c r="T1573" s="502" t="str">
        <f t="shared" si="175"/>
        <v/>
      </c>
      <c r="U1573" s="502" t="str">
        <f t="shared" si="176"/>
        <v/>
      </c>
      <c r="V1573" s="502" t="str">
        <f t="shared" si="177"/>
        <v/>
      </c>
      <c r="W1573" s="502" t="str">
        <f t="shared" si="178"/>
        <v/>
      </c>
      <c r="X1573" s="502"/>
      <c r="Y1573" s="502" t="str">
        <f t="shared" si="179"/>
        <v/>
      </c>
    </row>
    <row r="1574" spans="7:25">
      <c r="G1574" s="346" t="str">
        <f t="shared" si="173"/>
        <v/>
      </c>
      <c r="H1574" s="347" t="str">
        <f t="shared" si="174"/>
        <v/>
      </c>
      <c r="T1574" s="502" t="str">
        <f t="shared" si="175"/>
        <v/>
      </c>
      <c r="U1574" s="502" t="str">
        <f t="shared" si="176"/>
        <v/>
      </c>
      <c r="V1574" s="502" t="str">
        <f t="shared" si="177"/>
        <v/>
      </c>
      <c r="W1574" s="502" t="str">
        <f t="shared" si="178"/>
        <v/>
      </c>
      <c r="X1574" s="502"/>
      <c r="Y1574" s="502" t="str">
        <f t="shared" si="179"/>
        <v/>
      </c>
    </row>
    <row r="1575" spans="7:25">
      <c r="G1575" s="346" t="str">
        <f t="shared" si="173"/>
        <v/>
      </c>
      <c r="H1575" s="347" t="str">
        <f t="shared" si="174"/>
        <v/>
      </c>
      <c r="T1575" s="502" t="str">
        <f t="shared" si="175"/>
        <v/>
      </c>
      <c r="U1575" s="502" t="str">
        <f t="shared" si="176"/>
        <v/>
      </c>
      <c r="V1575" s="502" t="str">
        <f t="shared" si="177"/>
        <v/>
      </c>
      <c r="W1575" s="502" t="str">
        <f t="shared" si="178"/>
        <v/>
      </c>
      <c r="X1575" s="502"/>
      <c r="Y1575" s="502" t="str">
        <f t="shared" si="179"/>
        <v/>
      </c>
    </row>
    <row r="1576" spans="7:25">
      <c r="G1576" s="346" t="str">
        <f t="shared" si="173"/>
        <v/>
      </c>
      <c r="H1576" s="347" t="str">
        <f t="shared" si="174"/>
        <v/>
      </c>
      <c r="T1576" s="502" t="str">
        <f t="shared" si="175"/>
        <v/>
      </c>
      <c r="U1576" s="502" t="str">
        <f t="shared" si="176"/>
        <v/>
      </c>
      <c r="V1576" s="502" t="str">
        <f t="shared" si="177"/>
        <v/>
      </c>
      <c r="W1576" s="502" t="str">
        <f t="shared" si="178"/>
        <v/>
      </c>
      <c r="X1576" s="502"/>
      <c r="Y1576" s="502" t="str">
        <f t="shared" si="179"/>
        <v/>
      </c>
    </row>
    <row r="1577" spans="7:25">
      <c r="G1577" s="346" t="str">
        <f t="shared" si="173"/>
        <v/>
      </c>
      <c r="H1577" s="347" t="str">
        <f t="shared" si="174"/>
        <v/>
      </c>
      <c r="T1577" s="502" t="str">
        <f t="shared" si="175"/>
        <v/>
      </c>
      <c r="U1577" s="502" t="str">
        <f t="shared" si="176"/>
        <v/>
      </c>
      <c r="V1577" s="502" t="str">
        <f t="shared" si="177"/>
        <v/>
      </c>
      <c r="W1577" s="502" t="str">
        <f t="shared" si="178"/>
        <v/>
      </c>
      <c r="X1577" s="502"/>
      <c r="Y1577" s="502" t="str">
        <f t="shared" si="179"/>
        <v/>
      </c>
    </row>
    <row r="1578" spans="7:25">
      <c r="G1578" s="346" t="str">
        <f t="shared" si="173"/>
        <v/>
      </c>
      <c r="H1578" s="347" t="str">
        <f t="shared" si="174"/>
        <v/>
      </c>
      <c r="T1578" s="502" t="str">
        <f t="shared" si="175"/>
        <v/>
      </c>
      <c r="U1578" s="502" t="str">
        <f t="shared" si="176"/>
        <v/>
      </c>
      <c r="V1578" s="502" t="str">
        <f t="shared" si="177"/>
        <v/>
      </c>
      <c r="W1578" s="502" t="str">
        <f t="shared" si="178"/>
        <v/>
      </c>
      <c r="X1578" s="502"/>
      <c r="Y1578" s="502" t="str">
        <f t="shared" si="179"/>
        <v/>
      </c>
    </row>
    <row r="1579" spans="7:25">
      <c r="G1579" s="346" t="str">
        <f t="shared" si="173"/>
        <v/>
      </c>
      <c r="H1579" s="347" t="str">
        <f t="shared" si="174"/>
        <v/>
      </c>
      <c r="T1579" s="502" t="str">
        <f t="shared" si="175"/>
        <v/>
      </c>
      <c r="U1579" s="502" t="str">
        <f t="shared" si="176"/>
        <v/>
      </c>
      <c r="V1579" s="502" t="str">
        <f t="shared" si="177"/>
        <v/>
      </c>
      <c r="W1579" s="502" t="str">
        <f t="shared" si="178"/>
        <v/>
      </c>
      <c r="X1579" s="502"/>
      <c r="Y1579" s="502" t="str">
        <f t="shared" si="179"/>
        <v/>
      </c>
    </row>
    <row r="1580" spans="7:25">
      <c r="G1580" s="346" t="str">
        <f t="shared" si="173"/>
        <v/>
      </c>
      <c r="H1580" s="347" t="str">
        <f t="shared" si="174"/>
        <v/>
      </c>
      <c r="T1580" s="502" t="str">
        <f t="shared" si="175"/>
        <v/>
      </c>
      <c r="U1580" s="502" t="str">
        <f t="shared" si="176"/>
        <v/>
      </c>
      <c r="V1580" s="502" t="str">
        <f t="shared" si="177"/>
        <v/>
      </c>
      <c r="W1580" s="502" t="str">
        <f t="shared" si="178"/>
        <v/>
      </c>
      <c r="X1580" s="502"/>
      <c r="Y1580" s="502" t="str">
        <f t="shared" si="179"/>
        <v/>
      </c>
    </row>
    <row r="1581" spans="7:25">
      <c r="G1581" s="346" t="str">
        <f t="shared" si="173"/>
        <v/>
      </c>
      <c r="H1581" s="347" t="str">
        <f t="shared" si="174"/>
        <v/>
      </c>
      <c r="T1581" s="502" t="str">
        <f t="shared" si="175"/>
        <v/>
      </c>
      <c r="U1581" s="502" t="str">
        <f t="shared" si="176"/>
        <v/>
      </c>
      <c r="V1581" s="502" t="str">
        <f t="shared" si="177"/>
        <v/>
      </c>
      <c r="W1581" s="502" t="str">
        <f t="shared" si="178"/>
        <v/>
      </c>
      <c r="X1581" s="502"/>
      <c r="Y1581" s="502" t="str">
        <f t="shared" si="179"/>
        <v/>
      </c>
    </row>
    <row r="1582" spans="7:25">
      <c r="G1582" s="346" t="str">
        <f t="shared" si="173"/>
        <v/>
      </c>
      <c r="H1582" s="347" t="str">
        <f t="shared" si="174"/>
        <v/>
      </c>
      <c r="T1582" s="502" t="str">
        <f t="shared" si="175"/>
        <v/>
      </c>
      <c r="U1582" s="502" t="str">
        <f t="shared" si="176"/>
        <v/>
      </c>
      <c r="V1582" s="502" t="str">
        <f t="shared" si="177"/>
        <v/>
      </c>
      <c r="W1582" s="502" t="str">
        <f t="shared" si="178"/>
        <v/>
      </c>
      <c r="X1582" s="502"/>
      <c r="Y1582" s="502" t="str">
        <f t="shared" si="179"/>
        <v/>
      </c>
    </row>
    <row r="1583" spans="7:25">
      <c r="G1583" s="346" t="str">
        <f t="shared" si="173"/>
        <v/>
      </c>
      <c r="H1583" s="347" t="str">
        <f t="shared" si="174"/>
        <v/>
      </c>
      <c r="T1583" s="502" t="str">
        <f t="shared" si="175"/>
        <v/>
      </c>
      <c r="U1583" s="502" t="str">
        <f t="shared" si="176"/>
        <v/>
      </c>
      <c r="V1583" s="502" t="str">
        <f t="shared" si="177"/>
        <v/>
      </c>
      <c r="W1583" s="502" t="str">
        <f t="shared" si="178"/>
        <v/>
      </c>
      <c r="X1583" s="502"/>
      <c r="Y1583" s="502" t="str">
        <f t="shared" si="179"/>
        <v/>
      </c>
    </row>
    <row r="1584" spans="7:25">
      <c r="G1584" s="346" t="str">
        <f t="shared" si="173"/>
        <v/>
      </c>
      <c r="H1584" s="347" t="str">
        <f t="shared" si="174"/>
        <v/>
      </c>
      <c r="T1584" s="502" t="str">
        <f t="shared" si="175"/>
        <v/>
      </c>
      <c r="U1584" s="502" t="str">
        <f t="shared" si="176"/>
        <v/>
      </c>
      <c r="V1584" s="502" t="str">
        <f t="shared" si="177"/>
        <v/>
      </c>
      <c r="W1584" s="502" t="str">
        <f t="shared" si="178"/>
        <v/>
      </c>
      <c r="X1584" s="502"/>
      <c r="Y1584" s="502" t="str">
        <f t="shared" si="179"/>
        <v/>
      </c>
    </row>
    <row r="1585" spans="7:25">
      <c r="G1585" s="346" t="str">
        <f t="shared" si="173"/>
        <v/>
      </c>
      <c r="H1585" s="347" t="str">
        <f t="shared" si="174"/>
        <v/>
      </c>
      <c r="T1585" s="502" t="str">
        <f t="shared" si="175"/>
        <v/>
      </c>
      <c r="U1585" s="502" t="str">
        <f t="shared" si="176"/>
        <v/>
      </c>
      <c r="V1585" s="502" t="str">
        <f t="shared" si="177"/>
        <v/>
      </c>
      <c r="W1585" s="502" t="str">
        <f t="shared" si="178"/>
        <v/>
      </c>
      <c r="X1585" s="502"/>
      <c r="Y1585" s="502" t="str">
        <f t="shared" si="179"/>
        <v/>
      </c>
    </row>
    <row r="1586" spans="7:25">
      <c r="G1586" s="346" t="str">
        <f t="shared" si="173"/>
        <v/>
      </c>
      <c r="H1586" s="347" t="str">
        <f t="shared" si="174"/>
        <v/>
      </c>
      <c r="T1586" s="502" t="str">
        <f t="shared" si="175"/>
        <v/>
      </c>
      <c r="U1586" s="502" t="str">
        <f t="shared" si="176"/>
        <v/>
      </c>
      <c r="V1586" s="502" t="str">
        <f t="shared" si="177"/>
        <v/>
      </c>
      <c r="W1586" s="502" t="str">
        <f t="shared" si="178"/>
        <v/>
      </c>
      <c r="X1586" s="502"/>
      <c r="Y1586" s="502" t="str">
        <f t="shared" si="179"/>
        <v/>
      </c>
    </row>
    <row r="1587" spans="7:25">
      <c r="G1587" s="346" t="str">
        <f t="shared" si="173"/>
        <v/>
      </c>
      <c r="H1587" s="347" t="str">
        <f t="shared" si="174"/>
        <v/>
      </c>
      <c r="T1587" s="502" t="str">
        <f t="shared" si="175"/>
        <v/>
      </c>
      <c r="U1587" s="502" t="str">
        <f t="shared" si="176"/>
        <v/>
      </c>
      <c r="V1587" s="502" t="str">
        <f t="shared" si="177"/>
        <v/>
      </c>
      <c r="W1587" s="502" t="str">
        <f t="shared" si="178"/>
        <v/>
      </c>
      <c r="X1587" s="502"/>
      <c r="Y1587" s="502" t="str">
        <f t="shared" si="179"/>
        <v/>
      </c>
    </row>
    <row r="1588" spans="7:25">
      <c r="G1588" s="346" t="str">
        <f t="shared" si="173"/>
        <v/>
      </c>
      <c r="H1588" s="347" t="str">
        <f t="shared" si="174"/>
        <v/>
      </c>
      <c r="T1588" s="502" t="str">
        <f t="shared" si="175"/>
        <v/>
      </c>
      <c r="U1588" s="502" t="str">
        <f t="shared" si="176"/>
        <v/>
      </c>
      <c r="V1588" s="502" t="str">
        <f t="shared" si="177"/>
        <v/>
      </c>
      <c r="W1588" s="502" t="str">
        <f t="shared" si="178"/>
        <v/>
      </c>
      <c r="X1588" s="502"/>
      <c r="Y1588" s="502" t="str">
        <f t="shared" si="179"/>
        <v/>
      </c>
    </row>
    <row r="1589" spans="7:25">
      <c r="G1589" s="346" t="str">
        <f t="shared" si="173"/>
        <v/>
      </c>
      <c r="H1589" s="347" t="str">
        <f t="shared" si="174"/>
        <v/>
      </c>
      <c r="T1589" s="502" t="str">
        <f t="shared" si="175"/>
        <v/>
      </c>
      <c r="U1589" s="502" t="str">
        <f t="shared" si="176"/>
        <v/>
      </c>
      <c r="V1589" s="502" t="str">
        <f t="shared" si="177"/>
        <v/>
      </c>
      <c r="W1589" s="502" t="str">
        <f t="shared" si="178"/>
        <v/>
      </c>
      <c r="X1589" s="502"/>
      <c r="Y1589" s="502" t="str">
        <f t="shared" si="179"/>
        <v/>
      </c>
    </row>
    <row r="1590" spans="7:25">
      <c r="G1590" s="346" t="str">
        <f t="shared" si="173"/>
        <v/>
      </c>
      <c r="H1590" s="347" t="str">
        <f t="shared" si="174"/>
        <v/>
      </c>
      <c r="T1590" s="502" t="str">
        <f t="shared" si="175"/>
        <v/>
      </c>
      <c r="U1590" s="502" t="str">
        <f t="shared" si="176"/>
        <v/>
      </c>
      <c r="V1590" s="502" t="str">
        <f t="shared" si="177"/>
        <v/>
      </c>
      <c r="W1590" s="502" t="str">
        <f t="shared" si="178"/>
        <v/>
      </c>
      <c r="X1590" s="502"/>
      <c r="Y1590" s="502" t="str">
        <f t="shared" si="179"/>
        <v/>
      </c>
    </row>
    <row r="1591" spans="7:25">
      <c r="G1591" s="346" t="str">
        <f t="shared" si="173"/>
        <v/>
      </c>
      <c r="H1591" s="347" t="str">
        <f t="shared" si="174"/>
        <v/>
      </c>
      <c r="T1591" s="502" t="str">
        <f t="shared" si="175"/>
        <v/>
      </c>
      <c r="U1591" s="502" t="str">
        <f t="shared" si="176"/>
        <v/>
      </c>
      <c r="V1591" s="502" t="str">
        <f t="shared" si="177"/>
        <v/>
      </c>
      <c r="W1591" s="502" t="str">
        <f t="shared" si="178"/>
        <v/>
      </c>
      <c r="X1591" s="502"/>
      <c r="Y1591" s="502" t="str">
        <f t="shared" si="179"/>
        <v/>
      </c>
    </row>
    <row r="1592" spans="7:25">
      <c r="G1592" s="346" t="str">
        <f t="shared" si="173"/>
        <v/>
      </c>
      <c r="H1592" s="347" t="str">
        <f t="shared" si="174"/>
        <v/>
      </c>
      <c r="T1592" s="502" t="str">
        <f t="shared" si="175"/>
        <v/>
      </c>
      <c r="U1592" s="502" t="str">
        <f t="shared" si="176"/>
        <v/>
      </c>
      <c r="V1592" s="502" t="str">
        <f t="shared" si="177"/>
        <v/>
      </c>
      <c r="W1592" s="502" t="str">
        <f t="shared" si="178"/>
        <v/>
      </c>
      <c r="X1592" s="502"/>
      <c r="Y1592" s="502" t="str">
        <f t="shared" si="179"/>
        <v/>
      </c>
    </row>
    <row r="1593" spans="7:25">
      <c r="G1593" s="346" t="str">
        <f t="shared" si="173"/>
        <v/>
      </c>
      <c r="H1593" s="347" t="str">
        <f t="shared" si="174"/>
        <v/>
      </c>
      <c r="T1593" s="502" t="str">
        <f t="shared" si="175"/>
        <v/>
      </c>
      <c r="U1593" s="502" t="str">
        <f t="shared" si="176"/>
        <v/>
      </c>
      <c r="V1593" s="502" t="str">
        <f t="shared" si="177"/>
        <v/>
      </c>
      <c r="W1593" s="502" t="str">
        <f t="shared" si="178"/>
        <v/>
      </c>
      <c r="X1593" s="502"/>
      <c r="Y1593" s="502" t="str">
        <f t="shared" si="179"/>
        <v/>
      </c>
    </row>
    <row r="1594" spans="7:25">
      <c r="G1594" s="346" t="str">
        <f t="shared" si="173"/>
        <v/>
      </c>
      <c r="H1594" s="347" t="str">
        <f t="shared" si="174"/>
        <v/>
      </c>
      <c r="T1594" s="502" t="str">
        <f t="shared" si="175"/>
        <v/>
      </c>
      <c r="U1594" s="502" t="str">
        <f t="shared" si="176"/>
        <v/>
      </c>
      <c r="V1594" s="502" t="str">
        <f t="shared" si="177"/>
        <v/>
      </c>
      <c r="W1594" s="502" t="str">
        <f t="shared" si="178"/>
        <v/>
      </c>
      <c r="X1594" s="502"/>
      <c r="Y1594" s="502" t="str">
        <f t="shared" si="179"/>
        <v/>
      </c>
    </row>
    <row r="1595" spans="7:25">
      <c r="G1595" s="346" t="str">
        <f t="shared" si="173"/>
        <v/>
      </c>
      <c r="H1595" s="347" t="str">
        <f t="shared" si="174"/>
        <v/>
      </c>
      <c r="T1595" s="502" t="str">
        <f t="shared" si="175"/>
        <v/>
      </c>
      <c r="U1595" s="502" t="str">
        <f t="shared" si="176"/>
        <v/>
      </c>
      <c r="V1595" s="502" t="str">
        <f t="shared" si="177"/>
        <v/>
      </c>
      <c r="W1595" s="502" t="str">
        <f t="shared" si="178"/>
        <v/>
      </c>
      <c r="X1595" s="502"/>
      <c r="Y1595" s="502" t="str">
        <f t="shared" si="179"/>
        <v/>
      </c>
    </row>
    <row r="1596" spans="7:25">
      <c r="G1596" s="346" t="str">
        <f t="shared" si="173"/>
        <v/>
      </c>
      <c r="H1596" s="347" t="str">
        <f t="shared" si="174"/>
        <v/>
      </c>
      <c r="T1596" s="502" t="str">
        <f t="shared" si="175"/>
        <v/>
      </c>
      <c r="U1596" s="502" t="str">
        <f t="shared" si="176"/>
        <v/>
      </c>
      <c r="V1596" s="502" t="str">
        <f t="shared" si="177"/>
        <v/>
      </c>
      <c r="W1596" s="502" t="str">
        <f t="shared" si="178"/>
        <v/>
      </c>
      <c r="X1596" s="502"/>
      <c r="Y1596" s="502" t="str">
        <f t="shared" si="179"/>
        <v/>
      </c>
    </row>
    <row r="1597" spans="7:25">
      <c r="G1597" s="346" t="str">
        <f t="shared" si="173"/>
        <v/>
      </c>
      <c r="H1597" s="347" t="str">
        <f t="shared" si="174"/>
        <v/>
      </c>
      <c r="T1597" s="502" t="str">
        <f t="shared" si="175"/>
        <v/>
      </c>
      <c r="U1597" s="502" t="str">
        <f t="shared" si="176"/>
        <v/>
      </c>
      <c r="V1597" s="502" t="str">
        <f t="shared" si="177"/>
        <v/>
      </c>
      <c r="W1597" s="502" t="str">
        <f t="shared" si="178"/>
        <v/>
      </c>
      <c r="X1597" s="502"/>
      <c r="Y1597" s="502" t="str">
        <f t="shared" si="179"/>
        <v/>
      </c>
    </row>
    <row r="1598" spans="7:25">
      <c r="G1598" s="346" t="str">
        <f t="shared" si="173"/>
        <v/>
      </c>
      <c r="H1598" s="347" t="str">
        <f t="shared" si="174"/>
        <v/>
      </c>
      <c r="T1598" s="502" t="str">
        <f t="shared" si="175"/>
        <v/>
      </c>
      <c r="U1598" s="502" t="str">
        <f t="shared" si="176"/>
        <v/>
      </c>
      <c r="V1598" s="502" t="str">
        <f t="shared" si="177"/>
        <v/>
      </c>
      <c r="W1598" s="502" t="str">
        <f t="shared" si="178"/>
        <v/>
      </c>
      <c r="X1598" s="502"/>
      <c r="Y1598" s="502" t="str">
        <f t="shared" si="179"/>
        <v/>
      </c>
    </row>
    <row r="1599" spans="7:25">
      <c r="G1599" s="346" t="str">
        <f t="shared" si="173"/>
        <v/>
      </c>
      <c r="H1599" s="347" t="str">
        <f t="shared" si="174"/>
        <v/>
      </c>
      <c r="T1599" s="502" t="str">
        <f t="shared" si="175"/>
        <v/>
      </c>
      <c r="U1599" s="502" t="str">
        <f t="shared" si="176"/>
        <v/>
      </c>
      <c r="V1599" s="502" t="str">
        <f t="shared" si="177"/>
        <v/>
      </c>
      <c r="W1599" s="502" t="str">
        <f t="shared" si="178"/>
        <v/>
      </c>
      <c r="X1599" s="502"/>
      <c r="Y1599" s="502" t="str">
        <f t="shared" si="179"/>
        <v/>
      </c>
    </row>
    <row r="1600" spans="7:25">
      <c r="G1600" s="346" t="str">
        <f t="shared" si="173"/>
        <v/>
      </c>
      <c r="H1600" s="347" t="str">
        <f t="shared" si="174"/>
        <v/>
      </c>
      <c r="T1600" s="502" t="str">
        <f t="shared" si="175"/>
        <v/>
      </c>
      <c r="U1600" s="502" t="str">
        <f t="shared" si="176"/>
        <v/>
      </c>
      <c r="V1600" s="502" t="str">
        <f t="shared" si="177"/>
        <v/>
      </c>
      <c r="W1600" s="502" t="str">
        <f t="shared" si="178"/>
        <v/>
      </c>
      <c r="X1600" s="502"/>
      <c r="Y1600" s="502" t="str">
        <f t="shared" si="179"/>
        <v/>
      </c>
    </row>
    <row r="1601" spans="7:25">
      <c r="G1601" s="346" t="str">
        <f t="shared" si="173"/>
        <v/>
      </c>
      <c r="H1601" s="347" t="str">
        <f t="shared" si="174"/>
        <v/>
      </c>
      <c r="T1601" s="502" t="str">
        <f t="shared" si="175"/>
        <v/>
      </c>
      <c r="U1601" s="502" t="str">
        <f t="shared" si="176"/>
        <v/>
      </c>
      <c r="V1601" s="502" t="str">
        <f t="shared" si="177"/>
        <v/>
      </c>
      <c r="W1601" s="502" t="str">
        <f t="shared" si="178"/>
        <v/>
      </c>
      <c r="X1601" s="502"/>
      <c r="Y1601" s="502" t="str">
        <f t="shared" si="179"/>
        <v/>
      </c>
    </row>
    <row r="1602" spans="7:25">
      <c r="G1602" s="346" t="str">
        <f t="shared" si="173"/>
        <v/>
      </c>
      <c r="H1602" s="347" t="str">
        <f t="shared" si="174"/>
        <v/>
      </c>
      <c r="T1602" s="502" t="str">
        <f t="shared" si="175"/>
        <v/>
      </c>
      <c r="U1602" s="502" t="str">
        <f t="shared" si="176"/>
        <v/>
      </c>
      <c r="V1602" s="502" t="str">
        <f t="shared" si="177"/>
        <v/>
      </c>
      <c r="W1602" s="502" t="str">
        <f t="shared" si="178"/>
        <v/>
      </c>
      <c r="X1602" s="502"/>
      <c r="Y1602" s="502" t="str">
        <f t="shared" si="179"/>
        <v/>
      </c>
    </row>
    <row r="1603" spans="7:25">
      <c r="G1603" s="346" t="str">
        <f t="shared" ref="G1603:G1666" si="180">IF(D1603="","",A1603&amp;" "&amp;"     =    "&amp;" "&amp;B1603&amp;"  Vs  "&amp;C1603)</f>
        <v/>
      </c>
      <c r="H1603" s="347" t="str">
        <f t="shared" ref="H1603:H1666" si="181">IF(G1603="","",D1603)</f>
        <v/>
      </c>
      <c r="T1603" s="502" t="str">
        <f t="shared" ref="T1603:T1666" si="182">IF(W1603="","",AA1603)</f>
        <v/>
      </c>
      <c r="U1603" s="502" t="str">
        <f t="shared" ref="U1603:U1666" si="183">IF(W1603="","",AC1603)</f>
        <v/>
      </c>
      <c r="V1603" s="502" t="str">
        <f t="shared" ref="V1603:V1666" si="184">IF(W1603="","",AK1603)</f>
        <v/>
      </c>
      <c r="W1603" s="502" t="str">
        <f t="shared" ref="W1603:W1666" si="185">IFERROR(IF(Y1603="","",MID(Y1603,SEARCH("1x2/",Y1603,1) + 4,LEN(Y1603))),"")</f>
        <v/>
      </c>
      <c r="X1603" s="502"/>
      <c r="Y1603" s="502" t="str">
        <f t="shared" ref="Y1603:Y1666" si="186">HLink(AL1603)</f>
        <v/>
      </c>
    </row>
    <row r="1604" spans="7:25">
      <c r="G1604" s="346" t="str">
        <f t="shared" si="180"/>
        <v/>
      </c>
      <c r="H1604" s="347" t="str">
        <f t="shared" si="181"/>
        <v/>
      </c>
      <c r="T1604" s="502" t="str">
        <f t="shared" si="182"/>
        <v/>
      </c>
      <c r="U1604" s="502" t="str">
        <f t="shared" si="183"/>
        <v/>
      </c>
      <c r="V1604" s="502" t="str">
        <f t="shared" si="184"/>
        <v/>
      </c>
      <c r="W1604" s="502" t="str">
        <f t="shared" si="185"/>
        <v/>
      </c>
      <c r="X1604" s="502"/>
      <c r="Y1604" s="502" t="str">
        <f t="shared" si="186"/>
        <v/>
      </c>
    </row>
    <row r="1605" spans="7:25">
      <c r="G1605" s="346" t="str">
        <f t="shared" si="180"/>
        <v/>
      </c>
      <c r="H1605" s="347" t="str">
        <f t="shared" si="181"/>
        <v/>
      </c>
      <c r="T1605" s="502" t="str">
        <f t="shared" si="182"/>
        <v/>
      </c>
      <c r="U1605" s="502" t="str">
        <f t="shared" si="183"/>
        <v/>
      </c>
      <c r="V1605" s="502" t="str">
        <f t="shared" si="184"/>
        <v/>
      </c>
      <c r="W1605" s="502" t="str">
        <f t="shared" si="185"/>
        <v/>
      </c>
      <c r="X1605" s="502"/>
      <c r="Y1605" s="502" t="str">
        <f t="shared" si="186"/>
        <v/>
      </c>
    </row>
    <row r="1606" spans="7:25">
      <c r="G1606" s="346" t="str">
        <f t="shared" si="180"/>
        <v/>
      </c>
      <c r="H1606" s="347" t="str">
        <f t="shared" si="181"/>
        <v/>
      </c>
      <c r="T1606" s="502" t="str">
        <f t="shared" si="182"/>
        <v/>
      </c>
      <c r="U1606" s="502" t="str">
        <f t="shared" si="183"/>
        <v/>
      </c>
      <c r="V1606" s="502" t="str">
        <f t="shared" si="184"/>
        <v/>
      </c>
      <c r="W1606" s="502" t="str">
        <f t="shared" si="185"/>
        <v/>
      </c>
      <c r="X1606" s="502"/>
      <c r="Y1606" s="502" t="str">
        <f t="shared" si="186"/>
        <v/>
      </c>
    </row>
    <row r="1607" spans="7:25">
      <c r="G1607" s="346" t="str">
        <f t="shared" si="180"/>
        <v/>
      </c>
      <c r="H1607" s="347" t="str">
        <f t="shared" si="181"/>
        <v/>
      </c>
      <c r="T1607" s="502" t="str">
        <f t="shared" si="182"/>
        <v/>
      </c>
      <c r="U1607" s="502" t="str">
        <f t="shared" si="183"/>
        <v/>
      </c>
      <c r="V1607" s="502" t="str">
        <f t="shared" si="184"/>
        <v/>
      </c>
      <c r="W1607" s="502" t="str">
        <f t="shared" si="185"/>
        <v/>
      </c>
      <c r="X1607" s="502"/>
      <c r="Y1607" s="502" t="str">
        <f t="shared" si="186"/>
        <v/>
      </c>
    </row>
    <row r="1608" spans="7:25">
      <c r="G1608" s="346" t="str">
        <f t="shared" si="180"/>
        <v/>
      </c>
      <c r="H1608" s="347" t="str">
        <f t="shared" si="181"/>
        <v/>
      </c>
      <c r="T1608" s="502" t="str">
        <f t="shared" si="182"/>
        <v/>
      </c>
      <c r="U1608" s="502" t="str">
        <f t="shared" si="183"/>
        <v/>
      </c>
      <c r="V1608" s="502" t="str">
        <f t="shared" si="184"/>
        <v/>
      </c>
      <c r="W1608" s="502" t="str">
        <f t="shared" si="185"/>
        <v/>
      </c>
      <c r="X1608" s="502"/>
      <c r="Y1608" s="502" t="str">
        <f t="shared" si="186"/>
        <v/>
      </c>
    </row>
    <row r="1609" spans="7:25">
      <c r="G1609" s="346" t="str">
        <f t="shared" si="180"/>
        <v/>
      </c>
      <c r="H1609" s="347" t="str">
        <f t="shared" si="181"/>
        <v/>
      </c>
      <c r="T1609" s="502" t="str">
        <f t="shared" si="182"/>
        <v/>
      </c>
      <c r="U1609" s="502" t="str">
        <f t="shared" si="183"/>
        <v/>
      </c>
      <c r="V1609" s="502" t="str">
        <f t="shared" si="184"/>
        <v/>
      </c>
      <c r="W1609" s="502" t="str">
        <f t="shared" si="185"/>
        <v/>
      </c>
      <c r="X1609" s="502"/>
      <c r="Y1609" s="502" t="str">
        <f t="shared" si="186"/>
        <v/>
      </c>
    </row>
    <row r="1610" spans="7:25">
      <c r="G1610" s="346" t="str">
        <f t="shared" si="180"/>
        <v/>
      </c>
      <c r="H1610" s="347" t="str">
        <f t="shared" si="181"/>
        <v/>
      </c>
      <c r="T1610" s="502" t="str">
        <f t="shared" si="182"/>
        <v/>
      </c>
      <c r="U1610" s="502" t="str">
        <f t="shared" si="183"/>
        <v/>
      </c>
      <c r="V1610" s="502" t="str">
        <f t="shared" si="184"/>
        <v/>
      </c>
      <c r="W1610" s="502" t="str">
        <f t="shared" si="185"/>
        <v/>
      </c>
      <c r="X1610" s="502"/>
      <c r="Y1610" s="502" t="str">
        <f t="shared" si="186"/>
        <v/>
      </c>
    </row>
    <row r="1611" spans="7:25">
      <c r="G1611" s="346" t="str">
        <f t="shared" si="180"/>
        <v/>
      </c>
      <c r="H1611" s="347" t="str">
        <f t="shared" si="181"/>
        <v/>
      </c>
      <c r="T1611" s="502" t="str">
        <f t="shared" si="182"/>
        <v/>
      </c>
      <c r="U1611" s="502" t="str">
        <f t="shared" si="183"/>
        <v/>
      </c>
      <c r="V1611" s="502" t="str">
        <f t="shared" si="184"/>
        <v/>
      </c>
      <c r="W1611" s="502" t="str">
        <f t="shared" si="185"/>
        <v/>
      </c>
      <c r="X1611" s="502"/>
      <c r="Y1611" s="502" t="str">
        <f t="shared" si="186"/>
        <v/>
      </c>
    </row>
    <row r="1612" spans="7:25">
      <c r="G1612" s="346" t="str">
        <f t="shared" si="180"/>
        <v/>
      </c>
      <c r="H1612" s="347" t="str">
        <f t="shared" si="181"/>
        <v/>
      </c>
      <c r="T1612" s="502" t="str">
        <f t="shared" si="182"/>
        <v/>
      </c>
      <c r="U1612" s="502" t="str">
        <f t="shared" si="183"/>
        <v/>
      </c>
      <c r="V1612" s="502" t="str">
        <f t="shared" si="184"/>
        <v/>
      </c>
      <c r="W1612" s="502" t="str">
        <f t="shared" si="185"/>
        <v/>
      </c>
      <c r="X1612" s="502"/>
      <c r="Y1612" s="502" t="str">
        <f t="shared" si="186"/>
        <v/>
      </c>
    </row>
    <row r="1613" spans="7:25">
      <c r="G1613" s="346" t="str">
        <f t="shared" si="180"/>
        <v/>
      </c>
      <c r="H1613" s="347" t="str">
        <f t="shared" si="181"/>
        <v/>
      </c>
      <c r="T1613" s="502" t="str">
        <f t="shared" si="182"/>
        <v/>
      </c>
      <c r="U1613" s="502" t="str">
        <f t="shared" si="183"/>
        <v/>
      </c>
      <c r="V1613" s="502" t="str">
        <f t="shared" si="184"/>
        <v/>
      </c>
      <c r="W1613" s="502" t="str">
        <f t="shared" si="185"/>
        <v/>
      </c>
      <c r="X1613" s="502"/>
      <c r="Y1613" s="502" t="str">
        <f t="shared" si="186"/>
        <v/>
      </c>
    </row>
    <row r="1614" spans="7:25">
      <c r="G1614" s="346" t="str">
        <f t="shared" si="180"/>
        <v/>
      </c>
      <c r="H1614" s="347" t="str">
        <f t="shared" si="181"/>
        <v/>
      </c>
      <c r="T1614" s="502" t="str">
        <f t="shared" si="182"/>
        <v/>
      </c>
      <c r="U1614" s="502" t="str">
        <f t="shared" si="183"/>
        <v/>
      </c>
      <c r="V1614" s="502" t="str">
        <f t="shared" si="184"/>
        <v/>
      </c>
      <c r="W1614" s="502" t="str">
        <f t="shared" si="185"/>
        <v/>
      </c>
      <c r="X1614" s="502"/>
      <c r="Y1614" s="502" t="str">
        <f t="shared" si="186"/>
        <v/>
      </c>
    </row>
    <row r="1615" spans="7:25">
      <c r="G1615" s="346" t="str">
        <f t="shared" si="180"/>
        <v/>
      </c>
      <c r="H1615" s="347" t="str">
        <f t="shared" si="181"/>
        <v/>
      </c>
      <c r="T1615" s="502" t="str">
        <f t="shared" si="182"/>
        <v/>
      </c>
      <c r="U1615" s="502" t="str">
        <f t="shared" si="183"/>
        <v/>
      </c>
      <c r="V1615" s="502" t="str">
        <f t="shared" si="184"/>
        <v/>
      </c>
      <c r="W1615" s="502" t="str">
        <f t="shared" si="185"/>
        <v/>
      </c>
      <c r="X1615" s="502"/>
      <c r="Y1615" s="502" t="str">
        <f t="shared" si="186"/>
        <v/>
      </c>
    </row>
    <row r="1616" spans="7:25">
      <c r="G1616" s="346" t="str">
        <f t="shared" si="180"/>
        <v/>
      </c>
      <c r="H1616" s="347" t="str">
        <f t="shared" si="181"/>
        <v/>
      </c>
      <c r="T1616" s="502" t="str">
        <f t="shared" si="182"/>
        <v/>
      </c>
      <c r="U1616" s="502" t="str">
        <f t="shared" si="183"/>
        <v/>
      </c>
      <c r="V1616" s="502" t="str">
        <f t="shared" si="184"/>
        <v/>
      </c>
      <c r="W1616" s="502" t="str">
        <f t="shared" si="185"/>
        <v/>
      </c>
      <c r="X1616" s="502"/>
      <c r="Y1616" s="502" t="str">
        <f t="shared" si="186"/>
        <v/>
      </c>
    </row>
    <row r="1617" spans="7:25">
      <c r="G1617" s="346" t="str">
        <f t="shared" si="180"/>
        <v/>
      </c>
      <c r="H1617" s="347" t="str">
        <f t="shared" si="181"/>
        <v/>
      </c>
      <c r="T1617" s="502" t="str">
        <f t="shared" si="182"/>
        <v/>
      </c>
      <c r="U1617" s="502" t="str">
        <f t="shared" si="183"/>
        <v/>
      </c>
      <c r="V1617" s="502" t="str">
        <f t="shared" si="184"/>
        <v/>
      </c>
      <c r="W1617" s="502" t="str">
        <f t="shared" si="185"/>
        <v/>
      </c>
      <c r="X1617" s="502"/>
      <c r="Y1617" s="502" t="str">
        <f t="shared" si="186"/>
        <v/>
      </c>
    </row>
    <row r="1618" spans="7:25">
      <c r="G1618" s="346" t="str">
        <f t="shared" si="180"/>
        <v/>
      </c>
      <c r="H1618" s="347" t="str">
        <f t="shared" si="181"/>
        <v/>
      </c>
      <c r="T1618" s="502" t="str">
        <f t="shared" si="182"/>
        <v/>
      </c>
      <c r="U1618" s="502" t="str">
        <f t="shared" si="183"/>
        <v/>
      </c>
      <c r="V1618" s="502" t="str">
        <f t="shared" si="184"/>
        <v/>
      </c>
      <c r="W1618" s="502" t="str">
        <f t="shared" si="185"/>
        <v/>
      </c>
      <c r="X1618" s="502"/>
      <c r="Y1618" s="502" t="str">
        <f t="shared" si="186"/>
        <v/>
      </c>
    </row>
    <row r="1619" spans="7:25">
      <c r="G1619" s="346" t="str">
        <f t="shared" si="180"/>
        <v/>
      </c>
      <c r="H1619" s="347" t="str">
        <f t="shared" si="181"/>
        <v/>
      </c>
      <c r="T1619" s="502" t="str">
        <f t="shared" si="182"/>
        <v/>
      </c>
      <c r="U1619" s="502" t="str">
        <f t="shared" si="183"/>
        <v/>
      </c>
      <c r="V1619" s="502" t="str">
        <f t="shared" si="184"/>
        <v/>
      </c>
      <c r="W1619" s="502" t="str">
        <f t="shared" si="185"/>
        <v/>
      </c>
      <c r="X1619" s="502"/>
      <c r="Y1619" s="502" t="str">
        <f t="shared" si="186"/>
        <v/>
      </c>
    </row>
    <row r="1620" spans="7:25">
      <c r="G1620" s="346" t="str">
        <f t="shared" si="180"/>
        <v/>
      </c>
      <c r="H1620" s="347" t="str">
        <f t="shared" si="181"/>
        <v/>
      </c>
      <c r="T1620" s="502" t="str">
        <f t="shared" si="182"/>
        <v/>
      </c>
      <c r="U1620" s="502" t="str">
        <f t="shared" si="183"/>
        <v/>
      </c>
      <c r="V1620" s="502" t="str">
        <f t="shared" si="184"/>
        <v/>
      </c>
      <c r="W1620" s="502" t="str">
        <f t="shared" si="185"/>
        <v/>
      </c>
      <c r="X1620" s="502"/>
      <c r="Y1620" s="502" t="str">
        <f t="shared" si="186"/>
        <v/>
      </c>
    </row>
    <row r="1621" spans="7:25">
      <c r="G1621" s="346" t="str">
        <f t="shared" si="180"/>
        <v/>
      </c>
      <c r="H1621" s="347" t="str">
        <f t="shared" si="181"/>
        <v/>
      </c>
      <c r="T1621" s="502" t="str">
        <f t="shared" si="182"/>
        <v/>
      </c>
      <c r="U1621" s="502" t="str">
        <f t="shared" si="183"/>
        <v/>
      </c>
      <c r="V1621" s="502" t="str">
        <f t="shared" si="184"/>
        <v/>
      </c>
      <c r="W1621" s="502" t="str">
        <f t="shared" si="185"/>
        <v/>
      </c>
      <c r="X1621" s="502"/>
      <c r="Y1621" s="502" t="str">
        <f t="shared" si="186"/>
        <v/>
      </c>
    </row>
    <row r="1622" spans="7:25">
      <c r="G1622" s="346" t="str">
        <f t="shared" si="180"/>
        <v/>
      </c>
      <c r="H1622" s="347" t="str">
        <f t="shared" si="181"/>
        <v/>
      </c>
      <c r="T1622" s="502" t="str">
        <f t="shared" si="182"/>
        <v/>
      </c>
      <c r="U1622" s="502" t="str">
        <f t="shared" si="183"/>
        <v/>
      </c>
      <c r="V1622" s="502" t="str">
        <f t="shared" si="184"/>
        <v/>
      </c>
      <c r="W1622" s="502" t="str">
        <f t="shared" si="185"/>
        <v/>
      </c>
      <c r="X1622" s="502"/>
      <c r="Y1622" s="502" t="str">
        <f t="shared" si="186"/>
        <v/>
      </c>
    </row>
    <row r="1623" spans="7:25">
      <c r="G1623" s="346" t="str">
        <f t="shared" si="180"/>
        <v/>
      </c>
      <c r="H1623" s="347" t="str">
        <f t="shared" si="181"/>
        <v/>
      </c>
      <c r="T1623" s="502" t="str">
        <f t="shared" si="182"/>
        <v/>
      </c>
      <c r="U1623" s="502" t="str">
        <f t="shared" si="183"/>
        <v/>
      </c>
      <c r="V1623" s="502" t="str">
        <f t="shared" si="184"/>
        <v/>
      </c>
      <c r="W1623" s="502" t="str">
        <f t="shared" si="185"/>
        <v/>
      </c>
      <c r="X1623" s="502"/>
      <c r="Y1623" s="502" t="str">
        <f t="shared" si="186"/>
        <v/>
      </c>
    </row>
    <row r="1624" spans="7:25">
      <c r="G1624" s="346" t="str">
        <f t="shared" si="180"/>
        <v/>
      </c>
      <c r="H1624" s="347" t="str">
        <f t="shared" si="181"/>
        <v/>
      </c>
      <c r="T1624" s="502" t="str">
        <f t="shared" si="182"/>
        <v/>
      </c>
      <c r="U1624" s="502" t="str">
        <f t="shared" si="183"/>
        <v/>
      </c>
      <c r="V1624" s="502" t="str">
        <f t="shared" si="184"/>
        <v/>
      </c>
      <c r="W1624" s="502" t="str">
        <f t="shared" si="185"/>
        <v/>
      </c>
      <c r="X1624" s="502"/>
      <c r="Y1624" s="502" t="str">
        <f t="shared" si="186"/>
        <v/>
      </c>
    </row>
    <row r="1625" spans="7:25">
      <c r="G1625" s="346" t="str">
        <f t="shared" si="180"/>
        <v/>
      </c>
      <c r="H1625" s="347" t="str">
        <f t="shared" si="181"/>
        <v/>
      </c>
      <c r="T1625" s="502" t="str">
        <f t="shared" si="182"/>
        <v/>
      </c>
      <c r="U1625" s="502" t="str">
        <f t="shared" si="183"/>
        <v/>
      </c>
      <c r="V1625" s="502" t="str">
        <f t="shared" si="184"/>
        <v/>
      </c>
      <c r="W1625" s="502" t="str">
        <f t="shared" si="185"/>
        <v/>
      </c>
      <c r="X1625" s="502"/>
      <c r="Y1625" s="502" t="str">
        <f t="shared" si="186"/>
        <v/>
      </c>
    </row>
    <row r="1626" spans="7:25">
      <c r="G1626" s="346" t="str">
        <f t="shared" si="180"/>
        <v/>
      </c>
      <c r="H1626" s="347" t="str">
        <f t="shared" si="181"/>
        <v/>
      </c>
      <c r="T1626" s="502" t="str">
        <f t="shared" si="182"/>
        <v/>
      </c>
      <c r="U1626" s="502" t="str">
        <f t="shared" si="183"/>
        <v/>
      </c>
      <c r="V1626" s="502" t="str">
        <f t="shared" si="184"/>
        <v/>
      </c>
      <c r="W1626" s="502" t="str">
        <f t="shared" si="185"/>
        <v/>
      </c>
      <c r="X1626" s="502"/>
      <c r="Y1626" s="502" t="str">
        <f t="shared" si="186"/>
        <v/>
      </c>
    </row>
    <row r="1627" spans="7:25">
      <c r="G1627" s="346" t="str">
        <f t="shared" si="180"/>
        <v/>
      </c>
      <c r="H1627" s="347" t="str">
        <f t="shared" si="181"/>
        <v/>
      </c>
      <c r="T1627" s="502" t="str">
        <f t="shared" si="182"/>
        <v/>
      </c>
      <c r="U1627" s="502" t="str">
        <f t="shared" si="183"/>
        <v/>
      </c>
      <c r="V1627" s="502" t="str">
        <f t="shared" si="184"/>
        <v/>
      </c>
      <c r="W1627" s="502" t="str">
        <f t="shared" si="185"/>
        <v/>
      </c>
      <c r="X1627" s="502"/>
      <c r="Y1627" s="502" t="str">
        <f t="shared" si="186"/>
        <v/>
      </c>
    </row>
    <row r="1628" spans="7:25">
      <c r="G1628" s="346" t="str">
        <f t="shared" si="180"/>
        <v/>
      </c>
      <c r="H1628" s="347" t="str">
        <f t="shared" si="181"/>
        <v/>
      </c>
      <c r="T1628" s="502" t="str">
        <f t="shared" si="182"/>
        <v/>
      </c>
      <c r="U1628" s="502" t="str">
        <f t="shared" si="183"/>
        <v/>
      </c>
      <c r="V1628" s="502" t="str">
        <f t="shared" si="184"/>
        <v/>
      </c>
      <c r="W1628" s="502" t="str">
        <f t="shared" si="185"/>
        <v/>
      </c>
      <c r="X1628" s="502"/>
      <c r="Y1628" s="502" t="str">
        <f t="shared" si="186"/>
        <v/>
      </c>
    </row>
    <row r="1629" spans="7:25">
      <c r="G1629" s="346" t="str">
        <f t="shared" si="180"/>
        <v/>
      </c>
      <c r="H1629" s="347" t="str">
        <f t="shared" si="181"/>
        <v/>
      </c>
      <c r="T1629" s="502" t="str">
        <f t="shared" si="182"/>
        <v/>
      </c>
      <c r="U1629" s="502" t="str">
        <f t="shared" si="183"/>
        <v/>
      </c>
      <c r="V1629" s="502" t="str">
        <f t="shared" si="184"/>
        <v/>
      </c>
      <c r="W1629" s="502" t="str">
        <f t="shared" si="185"/>
        <v/>
      </c>
      <c r="X1629" s="502"/>
      <c r="Y1629" s="502" t="str">
        <f t="shared" si="186"/>
        <v/>
      </c>
    </row>
    <row r="1630" spans="7:25">
      <c r="G1630" s="346" t="str">
        <f t="shared" si="180"/>
        <v/>
      </c>
      <c r="H1630" s="347" t="str">
        <f t="shared" si="181"/>
        <v/>
      </c>
      <c r="T1630" s="502" t="str">
        <f t="shared" si="182"/>
        <v/>
      </c>
      <c r="U1630" s="502" t="str">
        <f t="shared" si="183"/>
        <v/>
      </c>
      <c r="V1630" s="502" t="str">
        <f t="shared" si="184"/>
        <v/>
      </c>
      <c r="W1630" s="502" t="str">
        <f t="shared" si="185"/>
        <v/>
      </c>
      <c r="X1630" s="502"/>
      <c r="Y1630" s="502" t="str">
        <f t="shared" si="186"/>
        <v/>
      </c>
    </row>
    <row r="1631" spans="7:25">
      <c r="G1631" s="346" t="str">
        <f t="shared" si="180"/>
        <v/>
      </c>
      <c r="H1631" s="347" t="str">
        <f t="shared" si="181"/>
        <v/>
      </c>
      <c r="T1631" s="502" t="str">
        <f t="shared" si="182"/>
        <v/>
      </c>
      <c r="U1631" s="502" t="str">
        <f t="shared" si="183"/>
        <v/>
      </c>
      <c r="V1631" s="502" t="str">
        <f t="shared" si="184"/>
        <v/>
      </c>
      <c r="W1631" s="502" t="str">
        <f t="shared" si="185"/>
        <v/>
      </c>
      <c r="X1631" s="502"/>
      <c r="Y1631" s="502" t="str">
        <f t="shared" si="186"/>
        <v/>
      </c>
    </row>
    <row r="1632" spans="7:25">
      <c r="G1632" s="346" t="str">
        <f t="shared" si="180"/>
        <v/>
      </c>
      <c r="H1632" s="347" t="str">
        <f t="shared" si="181"/>
        <v/>
      </c>
      <c r="T1632" s="502" t="str">
        <f t="shared" si="182"/>
        <v/>
      </c>
      <c r="U1632" s="502" t="str">
        <f t="shared" si="183"/>
        <v/>
      </c>
      <c r="V1632" s="502" t="str">
        <f t="shared" si="184"/>
        <v/>
      </c>
      <c r="W1632" s="502" t="str">
        <f t="shared" si="185"/>
        <v/>
      </c>
      <c r="X1632" s="502"/>
      <c r="Y1632" s="502" t="str">
        <f t="shared" si="186"/>
        <v/>
      </c>
    </row>
    <row r="1633" spans="7:25">
      <c r="G1633" s="346" t="str">
        <f t="shared" si="180"/>
        <v/>
      </c>
      <c r="H1633" s="347" t="str">
        <f t="shared" si="181"/>
        <v/>
      </c>
      <c r="T1633" s="502" t="str">
        <f t="shared" si="182"/>
        <v/>
      </c>
      <c r="U1633" s="502" t="str">
        <f t="shared" si="183"/>
        <v/>
      </c>
      <c r="V1633" s="502" t="str">
        <f t="shared" si="184"/>
        <v/>
      </c>
      <c r="W1633" s="502" t="str">
        <f t="shared" si="185"/>
        <v/>
      </c>
      <c r="X1633" s="502"/>
      <c r="Y1633" s="502" t="str">
        <f t="shared" si="186"/>
        <v/>
      </c>
    </row>
    <row r="1634" spans="7:25">
      <c r="G1634" s="346" t="str">
        <f t="shared" si="180"/>
        <v/>
      </c>
      <c r="H1634" s="347" t="str">
        <f t="shared" si="181"/>
        <v/>
      </c>
      <c r="T1634" s="502" t="str">
        <f t="shared" si="182"/>
        <v/>
      </c>
      <c r="U1634" s="502" t="str">
        <f t="shared" si="183"/>
        <v/>
      </c>
      <c r="V1634" s="502" t="str">
        <f t="shared" si="184"/>
        <v/>
      </c>
      <c r="W1634" s="502" t="str">
        <f t="shared" si="185"/>
        <v/>
      </c>
      <c r="X1634" s="502"/>
      <c r="Y1634" s="502" t="str">
        <f t="shared" si="186"/>
        <v/>
      </c>
    </row>
    <row r="1635" spans="7:25">
      <c r="G1635" s="346" t="str">
        <f t="shared" si="180"/>
        <v/>
      </c>
      <c r="H1635" s="347" t="str">
        <f t="shared" si="181"/>
        <v/>
      </c>
      <c r="T1635" s="502" t="str">
        <f t="shared" si="182"/>
        <v/>
      </c>
      <c r="U1635" s="502" t="str">
        <f t="shared" si="183"/>
        <v/>
      </c>
      <c r="V1635" s="502" t="str">
        <f t="shared" si="184"/>
        <v/>
      </c>
      <c r="W1635" s="502" t="str">
        <f t="shared" si="185"/>
        <v/>
      </c>
      <c r="X1635" s="502"/>
      <c r="Y1635" s="502" t="str">
        <f t="shared" si="186"/>
        <v/>
      </c>
    </row>
    <row r="1636" spans="7:25">
      <c r="G1636" s="346" t="str">
        <f t="shared" si="180"/>
        <v/>
      </c>
      <c r="H1636" s="347" t="str">
        <f t="shared" si="181"/>
        <v/>
      </c>
      <c r="T1636" s="502" t="str">
        <f t="shared" si="182"/>
        <v/>
      </c>
      <c r="U1636" s="502" t="str">
        <f t="shared" si="183"/>
        <v/>
      </c>
      <c r="V1636" s="502" t="str">
        <f t="shared" si="184"/>
        <v/>
      </c>
      <c r="W1636" s="502" t="str">
        <f t="shared" si="185"/>
        <v/>
      </c>
      <c r="X1636" s="502"/>
      <c r="Y1636" s="502" t="str">
        <f t="shared" si="186"/>
        <v/>
      </c>
    </row>
    <row r="1637" spans="7:25">
      <c r="G1637" s="346" t="str">
        <f t="shared" si="180"/>
        <v/>
      </c>
      <c r="H1637" s="347" t="str">
        <f t="shared" si="181"/>
        <v/>
      </c>
      <c r="T1637" s="502" t="str">
        <f t="shared" si="182"/>
        <v/>
      </c>
      <c r="U1637" s="502" t="str">
        <f t="shared" si="183"/>
        <v/>
      </c>
      <c r="V1637" s="502" t="str">
        <f t="shared" si="184"/>
        <v/>
      </c>
      <c r="W1637" s="502" t="str">
        <f t="shared" si="185"/>
        <v/>
      </c>
      <c r="X1637" s="502"/>
      <c r="Y1637" s="502" t="str">
        <f t="shared" si="186"/>
        <v/>
      </c>
    </row>
    <row r="1638" spans="7:25">
      <c r="G1638" s="346" t="str">
        <f t="shared" si="180"/>
        <v/>
      </c>
      <c r="H1638" s="347" t="str">
        <f t="shared" si="181"/>
        <v/>
      </c>
      <c r="T1638" s="502" t="str">
        <f t="shared" si="182"/>
        <v/>
      </c>
      <c r="U1638" s="502" t="str">
        <f t="shared" si="183"/>
        <v/>
      </c>
      <c r="V1638" s="502" t="str">
        <f t="shared" si="184"/>
        <v/>
      </c>
      <c r="W1638" s="502" t="str">
        <f t="shared" si="185"/>
        <v/>
      </c>
      <c r="X1638" s="502"/>
      <c r="Y1638" s="502" t="str">
        <f t="shared" si="186"/>
        <v/>
      </c>
    </row>
    <row r="1639" spans="7:25">
      <c r="G1639" s="346" t="str">
        <f t="shared" si="180"/>
        <v/>
      </c>
      <c r="H1639" s="347" t="str">
        <f t="shared" si="181"/>
        <v/>
      </c>
      <c r="T1639" s="502" t="str">
        <f t="shared" si="182"/>
        <v/>
      </c>
      <c r="U1639" s="502" t="str">
        <f t="shared" si="183"/>
        <v/>
      </c>
      <c r="V1639" s="502" t="str">
        <f t="shared" si="184"/>
        <v/>
      </c>
      <c r="W1639" s="502" t="str">
        <f t="shared" si="185"/>
        <v/>
      </c>
      <c r="X1639" s="502"/>
      <c r="Y1639" s="502" t="str">
        <f t="shared" si="186"/>
        <v/>
      </c>
    </row>
    <row r="1640" spans="7:25">
      <c r="G1640" s="346" t="str">
        <f t="shared" si="180"/>
        <v/>
      </c>
      <c r="H1640" s="347" t="str">
        <f t="shared" si="181"/>
        <v/>
      </c>
      <c r="T1640" s="502" t="str">
        <f t="shared" si="182"/>
        <v/>
      </c>
      <c r="U1640" s="502" t="str">
        <f t="shared" si="183"/>
        <v/>
      </c>
      <c r="V1640" s="502" t="str">
        <f t="shared" si="184"/>
        <v/>
      </c>
      <c r="W1640" s="502" t="str">
        <f t="shared" si="185"/>
        <v/>
      </c>
      <c r="X1640" s="502"/>
      <c r="Y1640" s="502" t="str">
        <f t="shared" si="186"/>
        <v/>
      </c>
    </row>
    <row r="1641" spans="7:25">
      <c r="G1641" s="346" t="str">
        <f t="shared" si="180"/>
        <v/>
      </c>
      <c r="H1641" s="347" t="str">
        <f t="shared" si="181"/>
        <v/>
      </c>
      <c r="T1641" s="502" t="str">
        <f t="shared" si="182"/>
        <v/>
      </c>
      <c r="U1641" s="502" t="str">
        <f t="shared" si="183"/>
        <v/>
      </c>
      <c r="V1641" s="502" t="str">
        <f t="shared" si="184"/>
        <v/>
      </c>
      <c r="W1641" s="502" t="str">
        <f t="shared" si="185"/>
        <v/>
      </c>
      <c r="X1641" s="502"/>
      <c r="Y1641" s="502" t="str">
        <f t="shared" si="186"/>
        <v/>
      </c>
    </row>
    <row r="1642" spans="7:25">
      <c r="G1642" s="346" t="str">
        <f t="shared" si="180"/>
        <v/>
      </c>
      <c r="H1642" s="347" t="str">
        <f t="shared" si="181"/>
        <v/>
      </c>
      <c r="T1642" s="502" t="str">
        <f t="shared" si="182"/>
        <v/>
      </c>
      <c r="U1642" s="502" t="str">
        <f t="shared" si="183"/>
        <v/>
      </c>
      <c r="V1642" s="502" t="str">
        <f t="shared" si="184"/>
        <v/>
      </c>
      <c r="W1642" s="502" t="str">
        <f t="shared" si="185"/>
        <v/>
      </c>
      <c r="X1642" s="502"/>
      <c r="Y1642" s="502" t="str">
        <f t="shared" si="186"/>
        <v/>
      </c>
    </row>
    <row r="1643" spans="7:25">
      <c r="G1643" s="346" t="str">
        <f t="shared" si="180"/>
        <v/>
      </c>
      <c r="H1643" s="347" t="str">
        <f t="shared" si="181"/>
        <v/>
      </c>
      <c r="T1643" s="502" t="str">
        <f t="shared" si="182"/>
        <v/>
      </c>
      <c r="U1643" s="502" t="str">
        <f t="shared" si="183"/>
        <v/>
      </c>
      <c r="V1643" s="502" t="str">
        <f t="shared" si="184"/>
        <v/>
      </c>
      <c r="W1643" s="502" t="str">
        <f t="shared" si="185"/>
        <v/>
      </c>
      <c r="X1643" s="502"/>
      <c r="Y1643" s="502" t="str">
        <f t="shared" si="186"/>
        <v/>
      </c>
    </row>
    <row r="1644" spans="7:25">
      <c r="G1644" s="346" t="str">
        <f t="shared" si="180"/>
        <v/>
      </c>
      <c r="H1644" s="347" t="str">
        <f t="shared" si="181"/>
        <v/>
      </c>
      <c r="T1644" s="502" t="str">
        <f t="shared" si="182"/>
        <v/>
      </c>
      <c r="U1644" s="502" t="str">
        <f t="shared" si="183"/>
        <v/>
      </c>
      <c r="V1644" s="502" t="str">
        <f t="shared" si="184"/>
        <v/>
      </c>
      <c r="W1644" s="502" t="str">
        <f t="shared" si="185"/>
        <v/>
      </c>
      <c r="X1644" s="502"/>
      <c r="Y1644" s="502" t="str">
        <f t="shared" si="186"/>
        <v/>
      </c>
    </row>
    <row r="1645" spans="7:25">
      <c r="G1645" s="346" t="str">
        <f t="shared" si="180"/>
        <v/>
      </c>
      <c r="H1645" s="347" t="str">
        <f t="shared" si="181"/>
        <v/>
      </c>
      <c r="T1645" s="502" t="str">
        <f t="shared" si="182"/>
        <v/>
      </c>
      <c r="U1645" s="502" t="str">
        <f t="shared" si="183"/>
        <v/>
      </c>
      <c r="V1645" s="502" t="str">
        <f t="shared" si="184"/>
        <v/>
      </c>
      <c r="W1645" s="502" t="str">
        <f t="shared" si="185"/>
        <v/>
      </c>
      <c r="X1645" s="502"/>
      <c r="Y1645" s="502" t="str">
        <f t="shared" si="186"/>
        <v/>
      </c>
    </row>
    <row r="1646" spans="7:25">
      <c r="G1646" s="346" t="str">
        <f t="shared" si="180"/>
        <v/>
      </c>
      <c r="H1646" s="347" t="str">
        <f t="shared" si="181"/>
        <v/>
      </c>
      <c r="T1646" s="502" t="str">
        <f t="shared" si="182"/>
        <v/>
      </c>
      <c r="U1646" s="502" t="str">
        <f t="shared" si="183"/>
        <v/>
      </c>
      <c r="V1646" s="502" t="str">
        <f t="shared" si="184"/>
        <v/>
      </c>
      <c r="W1646" s="502" t="str">
        <f t="shared" si="185"/>
        <v/>
      </c>
      <c r="X1646" s="502"/>
      <c r="Y1646" s="502" t="str">
        <f t="shared" si="186"/>
        <v/>
      </c>
    </row>
    <row r="1647" spans="7:25">
      <c r="G1647" s="346" t="str">
        <f t="shared" si="180"/>
        <v/>
      </c>
      <c r="H1647" s="347" t="str">
        <f t="shared" si="181"/>
        <v/>
      </c>
      <c r="T1647" s="502" t="str">
        <f t="shared" si="182"/>
        <v/>
      </c>
      <c r="U1647" s="502" t="str">
        <f t="shared" si="183"/>
        <v/>
      </c>
      <c r="V1647" s="502" t="str">
        <f t="shared" si="184"/>
        <v/>
      </c>
      <c r="W1647" s="502" t="str">
        <f t="shared" si="185"/>
        <v/>
      </c>
      <c r="X1647" s="502"/>
      <c r="Y1647" s="502" t="str">
        <f t="shared" si="186"/>
        <v/>
      </c>
    </row>
    <row r="1648" spans="7:25">
      <c r="G1648" s="346" t="str">
        <f t="shared" si="180"/>
        <v/>
      </c>
      <c r="H1648" s="347" t="str">
        <f t="shared" si="181"/>
        <v/>
      </c>
      <c r="T1648" s="502" t="str">
        <f t="shared" si="182"/>
        <v/>
      </c>
      <c r="U1648" s="502" t="str">
        <f t="shared" si="183"/>
        <v/>
      </c>
      <c r="V1648" s="502" t="str">
        <f t="shared" si="184"/>
        <v/>
      </c>
      <c r="W1648" s="502" t="str">
        <f t="shared" si="185"/>
        <v/>
      </c>
      <c r="X1648" s="502"/>
      <c r="Y1648" s="502" t="str">
        <f t="shared" si="186"/>
        <v/>
      </c>
    </row>
    <row r="1649" spans="7:25">
      <c r="G1649" s="346" t="str">
        <f t="shared" si="180"/>
        <v/>
      </c>
      <c r="H1649" s="347" t="str">
        <f t="shared" si="181"/>
        <v/>
      </c>
      <c r="T1649" s="502" t="str">
        <f t="shared" si="182"/>
        <v/>
      </c>
      <c r="U1649" s="502" t="str">
        <f t="shared" si="183"/>
        <v/>
      </c>
      <c r="V1649" s="502" t="str">
        <f t="shared" si="184"/>
        <v/>
      </c>
      <c r="W1649" s="502" t="str">
        <f t="shared" si="185"/>
        <v/>
      </c>
      <c r="X1649" s="502"/>
      <c r="Y1649" s="502" t="str">
        <f t="shared" si="186"/>
        <v/>
      </c>
    </row>
    <row r="1650" spans="7:25">
      <c r="G1650" s="346" t="str">
        <f t="shared" si="180"/>
        <v/>
      </c>
      <c r="H1650" s="347" t="str">
        <f t="shared" si="181"/>
        <v/>
      </c>
      <c r="T1650" s="502" t="str">
        <f t="shared" si="182"/>
        <v/>
      </c>
      <c r="U1650" s="502" t="str">
        <f t="shared" si="183"/>
        <v/>
      </c>
      <c r="V1650" s="502" t="str">
        <f t="shared" si="184"/>
        <v/>
      </c>
      <c r="W1650" s="502" t="str">
        <f t="shared" si="185"/>
        <v/>
      </c>
      <c r="X1650" s="502"/>
      <c r="Y1650" s="502" t="str">
        <f t="shared" si="186"/>
        <v/>
      </c>
    </row>
    <row r="1651" spans="7:25">
      <c r="G1651" s="346" t="str">
        <f t="shared" si="180"/>
        <v/>
      </c>
      <c r="H1651" s="347" t="str">
        <f t="shared" si="181"/>
        <v/>
      </c>
      <c r="T1651" s="502" t="str">
        <f t="shared" si="182"/>
        <v/>
      </c>
      <c r="U1651" s="502" t="str">
        <f t="shared" si="183"/>
        <v/>
      </c>
      <c r="V1651" s="502" t="str">
        <f t="shared" si="184"/>
        <v/>
      </c>
      <c r="W1651" s="502" t="str">
        <f t="shared" si="185"/>
        <v/>
      </c>
      <c r="X1651" s="502"/>
      <c r="Y1651" s="502" t="str">
        <f t="shared" si="186"/>
        <v/>
      </c>
    </row>
    <row r="1652" spans="7:25">
      <c r="G1652" s="346" t="str">
        <f t="shared" si="180"/>
        <v/>
      </c>
      <c r="H1652" s="347" t="str">
        <f t="shared" si="181"/>
        <v/>
      </c>
      <c r="T1652" s="502" t="str">
        <f t="shared" si="182"/>
        <v/>
      </c>
      <c r="U1652" s="502" t="str">
        <f t="shared" si="183"/>
        <v/>
      </c>
      <c r="V1652" s="502" t="str">
        <f t="shared" si="184"/>
        <v/>
      </c>
      <c r="W1652" s="502" t="str">
        <f t="shared" si="185"/>
        <v/>
      </c>
      <c r="X1652" s="502"/>
      <c r="Y1652" s="502" t="str">
        <f t="shared" si="186"/>
        <v/>
      </c>
    </row>
    <row r="1653" spans="7:25">
      <c r="G1653" s="346" t="str">
        <f t="shared" si="180"/>
        <v/>
      </c>
      <c r="H1653" s="347" t="str">
        <f t="shared" si="181"/>
        <v/>
      </c>
      <c r="T1653" s="502" t="str">
        <f t="shared" si="182"/>
        <v/>
      </c>
      <c r="U1653" s="502" t="str">
        <f t="shared" si="183"/>
        <v/>
      </c>
      <c r="V1653" s="502" t="str">
        <f t="shared" si="184"/>
        <v/>
      </c>
      <c r="W1653" s="502" t="str">
        <f t="shared" si="185"/>
        <v/>
      </c>
      <c r="X1653" s="502"/>
      <c r="Y1653" s="502" t="str">
        <f t="shared" si="186"/>
        <v/>
      </c>
    </row>
    <row r="1654" spans="7:25">
      <c r="G1654" s="346" t="str">
        <f t="shared" si="180"/>
        <v/>
      </c>
      <c r="H1654" s="347" t="str">
        <f t="shared" si="181"/>
        <v/>
      </c>
      <c r="T1654" s="502" t="str">
        <f t="shared" si="182"/>
        <v/>
      </c>
      <c r="U1654" s="502" t="str">
        <f t="shared" si="183"/>
        <v/>
      </c>
      <c r="V1654" s="502" t="str">
        <f t="shared" si="184"/>
        <v/>
      </c>
      <c r="W1654" s="502" t="str">
        <f t="shared" si="185"/>
        <v/>
      </c>
      <c r="X1654" s="502"/>
      <c r="Y1654" s="502" t="str">
        <f t="shared" si="186"/>
        <v/>
      </c>
    </row>
    <row r="1655" spans="7:25">
      <c r="G1655" s="346" t="str">
        <f t="shared" si="180"/>
        <v/>
      </c>
      <c r="H1655" s="347" t="str">
        <f t="shared" si="181"/>
        <v/>
      </c>
      <c r="T1655" s="502" t="str">
        <f t="shared" si="182"/>
        <v/>
      </c>
      <c r="U1655" s="502" t="str">
        <f t="shared" si="183"/>
        <v/>
      </c>
      <c r="V1655" s="502" t="str">
        <f t="shared" si="184"/>
        <v/>
      </c>
      <c r="W1655" s="502" t="str">
        <f t="shared" si="185"/>
        <v/>
      </c>
      <c r="X1655" s="502"/>
      <c r="Y1655" s="502" t="str">
        <f t="shared" si="186"/>
        <v/>
      </c>
    </row>
    <row r="1656" spans="7:25">
      <c r="G1656" s="346" t="str">
        <f t="shared" si="180"/>
        <v/>
      </c>
      <c r="H1656" s="347" t="str">
        <f t="shared" si="181"/>
        <v/>
      </c>
      <c r="T1656" s="502" t="str">
        <f t="shared" si="182"/>
        <v/>
      </c>
      <c r="U1656" s="502" t="str">
        <f t="shared" si="183"/>
        <v/>
      </c>
      <c r="V1656" s="502" t="str">
        <f t="shared" si="184"/>
        <v/>
      </c>
      <c r="W1656" s="502" t="str">
        <f t="shared" si="185"/>
        <v/>
      </c>
      <c r="X1656" s="502"/>
      <c r="Y1656" s="502" t="str">
        <f t="shared" si="186"/>
        <v/>
      </c>
    </row>
    <row r="1657" spans="7:25">
      <c r="G1657" s="346" t="str">
        <f t="shared" si="180"/>
        <v/>
      </c>
      <c r="H1657" s="347" t="str">
        <f t="shared" si="181"/>
        <v/>
      </c>
      <c r="T1657" s="502" t="str">
        <f t="shared" si="182"/>
        <v/>
      </c>
      <c r="U1657" s="502" t="str">
        <f t="shared" si="183"/>
        <v/>
      </c>
      <c r="V1657" s="502" t="str">
        <f t="shared" si="184"/>
        <v/>
      </c>
      <c r="W1657" s="502" t="str">
        <f t="shared" si="185"/>
        <v/>
      </c>
      <c r="X1657" s="502"/>
      <c r="Y1657" s="502" t="str">
        <f t="shared" si="186"/>
        <v/>
      </c>
    </row>
    <row r="1658" spans="7:25">
      <c r="G1658" s="346" t="str">
        <f t="shared" si="180"/>
        <v/>
      </c>
      <c r="H1658" s="347" t="str">
        <f t="shared" si="181"/>
        <v/>
      </c>
      <c r="T1658" s="502" t="str">
        <f t="shared" si="182"/>
        <v/>
      </c>
      <c r="U1658" s="502" t="str">
        <f t="shared" si="183"/>
        <v/>
      </c>
      <c r="V1658" s="502" t="str">
        <f t="shared" si="184"/>
        <v/>
      </c>
      <c r="W1658" s="502" t="str">
        <f t="shared" si="185"/>
        <v/>
      </c>
      <c r="X1658" s="502"/>
      <c r="Y1658" s="502" t="str">
        <f t="shared" si="186"/>
        <v/>
      </c>
    </row>
    <row r="1659" spans="7:25">
      <c r="G1659" s="346" t="str">
        <f t="shared" si="180"/>
        <v/>
      </c>
      <c r="H1659" s="347" t="str">
        <f t="shared" si="181"/>
        <v/>
      </c>
      <c r="T1659" s="502" t="str">
        <f t="shared" si="182"/>
        <v/>
      </c>
      <c r="U1659" s="502" t="str">
        <f t="shared" si="183"/>
        <v/>
      </c>
      <c r="V1659" s="502" t="str">
        <f t="shared" si="184"/>
        <v/>
      </c>
      <c r="W1659" s="502" t="str">
        <f t="shared" si="185"/>
        <v/>
      </c>
      <c r="X1659" s="502"/>
      <c r="Y1659" s="502" t="str">
        <f t="shared" si="186"/>
        <v/>
      </c>
    </row>
    <row r="1660" spans="7:25">
      <c r="G1660" s="346" t="str">
        <f t="shared" si="180"/>
        <v/>
      </c>
      <c r="H1660" s="347" t="str">
        <f t="shared" si="181"/>
        <v/>
      </c>
      <c r="T1660" s="502" t="str">
        <f t="shared" si="182"/>
        <v/>
      </c>
      <c r="U1660" s="502" t="str">
        <f t="shared" si="183"/>
        <v/>
      </c>
      <c r="V1660" s="502" t="str">
        <f t="shared" si="184"/>
        <v/>
      </c>
      <c r="W1660" s="502" t="str">
        <f t="shared" si="185"/>
        <v/>
      </c>
      <c r="X1660" s="502"/>
      <c r="Y1660" s="502" t="str">
        <f t="shared" si="186"/>
        <v/>
      </c>
    </row>
    <row r="1661" spans="7:25">
      <c r="G1661" s="346" t="str">
        <f t="shared" si="180"/>
        <v/>
      </c>
      <c r="H1661" s="347" t="str">
        <f t="shared" si="181"/>
        <v/>
      </c>
      <c r="T1661" s="502" t="str">
        <f t="shared" si="182"/>
        <v/>
      </c>
      <c r="U1661" s="502" t="str">
        <f t="shared" si="183"/>
        <v/>
      </c>
      <c r="V1661" s="502" t="str">
        <f t="shared" si="184"/>
        <v/>
      </c>
      <c r="W1661" s="502" t="str">
        <f t="shared" si="185"/>
        <v/>
      </c>
      <c r="X1661" s="502"/>
      <c r="Y1661" s="502" t="str">
        <f t="shared" si="186"/>
        <v/>
      </c>
    </row>
    <row r="1662" spans="7:25">
      <c r="G1662" s="346" t="str">
        <f t="shared" si="180"/>
        <v/>
      </c>
      <c r="H1662" s="347" t="str">
        <f t="shared" si="181"/>
        <v/>
      </c>
      <c r="T1662" s="502" t="str">
        <f t="shared" si="182"/>
        <v/>
      </c>
      <c r="U1662" s="502" t="str">
        <f t="shared" si="183"/>
        <v/>
      </c>
      <c r="V1662" s="502" t="str">
        <f t="shared" si="184"/>
        <v/>
      </c>
      <c r="W1662" s="502" t="str">
        <f t="shared" si="185"/>
        <v/>
      </c>
      <c r="X1662" s="502"/>
      <c r="Y1662" s="502" t="str">
        <f t="shared" si="186"/>
        <v/>
      </c>
    </row>
    <row r="1663" spans="7:25">
      <c r="G1663" s="346" t="str">
        <f t="shared" si="180"/>
        <v/>
      </c>
      <c r="H1663" s="347" t="str">
        <f t="shared" si="181"/>
        <v/>
      </c>
      <c r="T1663" s="502" t="str">
        <f t="shared" si="182"/>
        <v/>
      </c>
      <c r="U1663" s="502" t="str">
        <f t="shared" si="183"/>
        <v/>
      </c>
      <c r="V1663" s="502" t="str">
        <f t="shared" si="184"/>
        <v/>
      </c>
      <c r="W1663" s="502" t="str">
        <f t="shared" si="185"/>
        <v/>
      </c>
      <c r="X1663" s="502"/>
      <c r="Y1663" s="502" t="str">
        <f t="shared" si="186"/>
        <v/>
      </c>
    </row>
    <row r="1664" spans="7:25">
      <c r="G1664" s="346" t="str">
        <f t="shared" si="180"/>
        <v/>
      </c>
      <c r="H1664" s="347" t="str">
        <f t="shared" si="181"/>
        <v/>
      </c>
      <c r="T1664" s="502" t="str">
        <f t="shared" si="182"/>
        <v/>
      </c>
      <c r="U1664" s="502" t="str">
        <f t="shared" si="183"/>
        <v/>
      </c>
      <c r="V1664" s="502" t="str">
        <f t="shared" si="184"/>
        <v/>
      </c>
      <c r="W1664" s="502" t="str">
        <f t="shared" si="185"/>
        <v/>
      </c>
      <c r="X1664" s="502"/>
      <c r="Y1664" s="502" t="str">
        <f t="shared" si="186"/>
        <v/>
      </c>
    </row>
    <row r="1665" spans="7:25">
      <c r="G1665" s="346" t="str">
        <f t="shared" si="180"/>
        <v/>
      </c>
      <c r="H1665" s="347" t="str">
        <f t="shared" si="181"/>
        <v/>
      </c>
      <c r="T1665" s="502" t="str">
        <f t="shared" si="182"/>
        <v/>
      </c>
      <c r="U1665" s="502" t="str">
        <f t="shared" si="183"/>
        <v/>
      </c>
      <c r="V1665" s="502" t="str">
        <f t="shared" si="184"/>
        <v/>
      </c>
      <c r="W1665" s="502" t="str">
        <f t="shared" si="185"/>
        <v/>
      </c>
      <c r="X1665" s="502"/>
      <c r="Y1665" s="502" t="str">
        <f t="shared" si="186"/>
        <v/>
      </c>
    </row>
    <row r="1666" spans="7:25">
      <c r="G1666" s="346" t="str">
        <f t="shared" si="180"/>
        <v/>
      </c>
      <c r="H1666" s="347" t="str">
        <f t="shared" si="181"/>
        <v/>
      </c>
      <c r="T1666" s="502" t="str">
        <f t="shared" si="182"/>
        <v/>
      </c>
      <c r="U1666" s="502" t="str">
        <f t="shared" si="183"/>
        <v/>
      </c>
      <c r="V1666" s="502" t="str">
        <f t="shared" si="184"/>
        <v/>
      </c>
      <c r="W1666" s="502" t="str">
        <f t="shared" si="185"/>
        <v/>
      </c>
      <c r="X1666" s="502"/>
      <c r="Y1666" s="502" t="str">
        <f t="shared" si="186"/>
        <v/>
      </c>
    </row>
    <row r="1667" spans="7:25">
      <c r="G1667" s="346" t="str">
        <f t="shared" ref="G1667:G1730" si="187">IF(D1667="","",A1667&amp;" "&amp;"     =    "&amp;" "&amp;B1667&amp;"  Vs  "&amp;C1667)</f>
        <v/>
      </c>
      <c r="H1667" s="347" t="str">
        <f t="shared" ref="H1667:H1730" si="188">IF(G1667="","",D1667)</f>
        <v/>
      </c>
      <c r="T1667" s="502" t="str">
        <f t="shared" ref="T1667:T1730" si="189">IF(W1667="","",AA1667)</f>
        <v/>
      </c>
      <c r="U1667" s="502" t="str">
        <f t="shared" ref="U1667:U1730" si="190">IF(W1667="","",AC1667)</f>
        <v/>
      </c>
      <c r="V1667" s="502" t="str">
        <f t="shared" ref="V1667:V1730" si="191">IF(W1667="","",AK1667)</f>
        <v/>
      </c>
      <c r="W1667" s="502" t="str">
        <f t="shared" ref="W1667:W1730" si="192">IFERROR(IF(Y1667="","",MID(Y1667,SEARCH("1x2/",Y1667,1) + 4,LEN(Y1667))),"")</f>
        <v/>
      </c>
      <c r="X1667" s="502"/>
      <c r="Y1667" s="502" t="str">
        <f t="shared" ref="Y1667:Y1730" si="193">HLink(AL1667)</f>
        <v/>
      </c>
    </row>
    <row r="1668" spans="7:25">
      <c r="G1668" s="346" t="str">
        <f t="shared" si="187"/>
        <v/>
      </c>
      <c r="H1668" s="347" t="str">
        <f t="shared" si="188"/>
        <v/>
      </c>
      <c r="T1668" s="502" t="str">
        <f t="shared" si="189"/>
        <v/>
      </c>
      <c r="U1668" s="502" t="str">
        <f t="shared" si="190"/>
        <v/>
      </c>
      <c r="V1668" s="502" t="str">
        <f t="shared" si="191"/>
        <v/>
      </c>
      <c r="W1668" s="502" t="str">
        <f t="shared" si="192"/>
        <v/>
      </c>
      <c r="X1668" s="502"/>
      <c r="Y1668" s="502" t="str">
        <f t="shared" si="193"/>
        <v/>
      </c>
    </row>
    <row r="1669" spans="7:25">
      <c r="G1669" s="346" t="str">
        <f t="shared" si="187"/>
        <v/>
      </c>
      <c r="H1669" s="347" t="str">
        <f t="shared" si="188"/>
        <v/>
      </c>
      <c r="T1669" s="502" t="str">
        <f t="shared" si="189"/>
        <v/>
      </c>
      <c r="U1669" s="502" t="str">
        <f t="shared" si="190"/>
        <v/>
      </c>
      <c r="V1669" s="502" t="str">
        <f t="shared" si="191"/>
        <v/>
      </c>
      <c r="W1669" s="502" t="str">
        <f t="shared" si="192"/>
        <v/>
      </c>
      <c r="X1669" s="502"/>
      <c r="Y1669" s="502" t="str">
        <f t="shared" si="193"/>
        <v/>
      </c>
    </row>
    <row r="1670" spans="7:25">
      <c r="G1670" s="346" t="str">
        <f t="shared" si="187"/>
        <v/>
      </c>
      <c r="H1670" s="347" t="str">
        <f t="shared" si="188"/>
        <v/>
      </c>
      <c r="T1670" s="502" t="str">
        <f t="shared" si="189"/>
        <v/>
      </c>
      <c r="U1670" s="502" t="str">
        <f t="shared" si="190"/>
        <v/>
      </c>
      <c r="V1670" s="502" t="str">
        <f t="shared" si="191"/>
        <v/>
      </c>
      <c r="W1670" s="502" t="str">
        <f t="shared" si="192"/>
        <v/>
      </c>
      <c r="X1670" s="502"/>
      <c r="Y1670" s="502" t="str">
        <f t="shared" si="193"/>
        <v/>
      </c>
    </row>
    <row r="1671" spans="7:25">
      <c r="G1671" s="346" t="str">
        <f t="shared" si="187"/>
        <v/>
      </c>
      <c r="H1671" s="347" t="str">
        <f t="shared" si="188"/>
        <v/>
      </c>
      <c r="T1671" s="502" t="str">
        <f t="shared" si="189"/>
        <v/>
      </c>
      <c r="U1671" s="502" t="str">
        <f t="shared" si="190"/>
        <v/>
      </c>
      <c r="V1671" s="502" t="str">
        <f t="shared" si="191"/>
        <v/>
      </c>
      <c r="W1671" s="502" t="str">
        <f t="shared" si="192"/>
        <v/>
      </c>
      <c r="X1671" s="502"/>
      <c r="Y1671" s="502" t="str">
        <f t="shared" si="193"/>
        <v/>
      </c>
    </row>
    <row r="1672" spans="7:25">
      <c r="G1672" s="346" t="str">
        <f t="shared" si="187"/>
        <v/>
      </c>
      <c r="H1672" s="347" t="str">
        <f t="shared" si="188"/>
        <v/>
      </c>
      <c r="T1672" s="502" t="str">
        <f t="shared" si="189"/>
        <v/>
      </c>
      <c r="U1672" s="502" t="str">
        <f t="shared" si="190"/>
        <v/>
      </c>
      <c r="V1672" s="502" t="str">
        <f t="shared" si="191"/>
        <v/>
      </c>
      <c r="W1672" s="502" t="str">
        <f t="shared" si="192"/>
        <v/>
      </c>
      <c r="X1672" s="502"/>
      <c r="Y1672" s="502" t="str">
        <f t="shared" si="193"/>
        <v/>
      </c>
    </row>
    <row r="1673" spans="7:25">
      <c r="G1673" s="346" t="str">
        <f t="shared" si="187"/>
        <v/>
      </c>
      <c r="H1673" s="347" t="str">
        <f t="shared" si="188"/>
        <v/>
      </c>
      <c r="T1673" s="502" t="str">
        <f t="shared" si="189"/>
        <v/>
      </c>
      <c r="U1673" s="502" t="str">
        <f t="shared" si="190"/>
        <v/>
      </c>
      <c r="V1673" s="502" t="str">
        <f t="shared" si="191"/>
        <v/>
      </c>
      <c r="W1673" s="502" t="str">
        <f t="shared" si="192"/>
        <v/>
      </c>
      <c r="X1673" s="502"/>
      <c r="Y1673" s="502" t="str">
        <f t="shared" si="193"/>
        <v/>
      </c>
    </row>
    <row r="1674" spans="7:25">
      <c r="G1674" s="346" t="str">
        <f t="shared" si="187"/>
        <v/>
      </c>
      <c r="H1674" s="347" t="str">
        <f t="shared" si="188"/>
        <v/>
      </c>
      <c r="T1674" s="502" t="str">
        <f t="shared" si="189"/>
        <v/>
      </c>
      <c r="U1674" s="502" t="str">
        <f t="shared" si="190"/>
        <v/>
      </c>
      <c r="V1674" s="502" t="str">
        <f t="shared" si="191"/>
        <v/>
      </c>
      <c r="W1674" s="502" t="str">
        <f t="shared" si="192"/>
        <v/>
      </c>
      <c r="X1674" s="502"/>
      <c r="Y1674" s="502" t="str">
        <f t="shared" si="193"/>
        <v/>
      </c>
    </row>
    <row r="1675" spans="7:25">
      <c r="G1675" s="346" t="str">
        <f t="shared" si="187"/>
        <v/>
      </c>
      <c r="H1675" s="347" t="str">
        <f t="shared" si="188"/>
        <v/>
      </c>
      <c r="T1675" s="502" t="str">
        <f t="shared" si="189"/>
        <v/>
      </c>
      <c r="U1675" s="502" t="str">
        <f t="shared" si="190"/>
        <v/>
      </c>
      <c r="V1675" s="502" t="str">
        <f t="shared" si="191"/>
        <v/>
      </c>
      <c r="W1675" s="502" t="str">
        <f t="shared" si="192"/>
        <v/>
      </c>
      <c r="X1675" s="502"/>
      <c r="Y1675" s="502" t="str">
        <f t="shared" si="193"/>
        <v/>
      </c>
    </row>
    <row r="1676" spans="7:25">
      <c r="G1676" s="346" t="str">
        <f t="shared" si="187"/>
        <v/>
      </c>
      <c r="H1676" s="347" t="str">
        <f t="shared" si="188"/>
        <v/>
      </c>
      <c r="T1676" s="502" t="str">
        <f t="shared" si="189"/>
        <v/>
      </c>
      <c r="U1676" s="502" t="str">
        <f t="shared" si="190"/>
        <v/>
      </c>
      <c r="V1676" s="502" t="str">
        <f t="shared" si="191"/>
        <v/>
      </c>
      <c r="W1676" s="502" t="str">
        <f t="shared" si="192"/>
        <v/>
      </c>
      <c r="X1676" s="502"/>
      <c r="Y1676" s="502" t="str">
        <f t="shared" si="193"/>
        <v/>
      </c>
    </row>
    <row r="1677" spans="7:25">
      <c r="G1677" s="346" t="str">
        <f t="shared" si="187"/>
        <v/>
      </c>
      <c r="H1677" s="347" t="str">
        <f t="shared" si="188"/>
        <v/>
      </c>
      <c r="T1677" s="502" t="str">
        <f t="shared" si="189"/>
        <v/>
      </c>
      <c r="U1677" s="502" t="str">
        <f t="shared" si="190"/>
        <v/>
      </c>
      <c r="V1677" s="502" t="str">
        <f t="shared" si="191"/>
        <v/>
      </c>
      <c r="W1677" s="502" t="str">
        <f t="shared" si="192"/>
        <v/>
      </c>
      <c r="X1677" s="502"/>
      <c r="Y1677" s="502" t="str">
        <f t="shared" si="193"/>
        <v/>
      </c>
    </row>
    <row r="1678" spans="7:25">
      <c r="G1678" s="346" t="str">
        <f t="shared" si="187"/>
        <v/>
      </c>
      <c r="H1678" s="347" t="str">
        <f t="shared" si="188"/>
        <v/>
      </c>
      <c r="T1678" s="502" t="str">
        <f t="shared" si="189"/>
        <v/>
      </c>
      <c r="U1678" s="502" t="str">
        <f t="shared" si="190"/>
        <v/>
      </c>
      <c r="V1678" s="502" t="str">
        <f t="shared" si="191"/>
        <v/>
      </c>
      <c r="W1678" s="502" t="str">
        <f t="shared" si="192"/>
        <v/>
      </c>
      <c r="X1678" s="502"/>
      <c r="Y1678" s="502" t="str">
        <f t="shared" si="193"/>
        <v/>
      </c>
    </row>
    <row r="1679" spans="7:25">
      <c r="G1679" s="346" t="str">
        <f t="shared" si="187"/>
        <v/>
      </c>
      <c r="H1679" s="347" t="str">
        <f t="shared" si="188"/>
        <v/>
      </c>
      <c r="T1679" s="502" t="str">
        <f t="shared" si="189"/>
        <v/>
      </c>
      <c r="U1679" s="502" t="str">
        <f t="shared" si="190"/>
        <v/>
      </c>
      <c r="V1679" s="502" t="str">
        <f t="shared" si="191"/>
        <v/>
      </c>
      <c r="W1679" s="502" t="str">
        <f t="shared" si="192"/>
        <v/>
      </c>
      <c r="X1679" s="502"/>
      <c r="Y1679" s="502" t="str">
        <f t="shared" si="193"/>
        <v/>
      </c>
    </row>
    <row r="1680" spans="7:25">
      <c r="G1680" s="346" t="str">
        <f t="shared" si="187"/>
        <v/>
      </c>
      <c r="H1680" s="347" t="str">
        <f t="shared" si="188"/>
        <v/>
      </c>
      <c r="T1680" s="502" t="str">
        <f t="shared" si="189"/>
        <v/>
      </c>
      <c r="U1680" s="502" t="str">
        <f t="shared" si="190"/>
        <v/>
      </c>
      <c r="V1680" s="502" t="str">
        <f t="shared" si="191"/>
        <v/>
      </c>
      <c r="W1680" s="502" t="str">
        <f t="shared" si="192"/>
        <v/>
      </c>
      <c r="X1680" s="502"/>
      <c r="Y1680" s="502" t="str">
        <f t="shared" si="193"/>
        <v/>
      </c>
    </row>
    <row r="1681" spans="7:25">
      <c r="G1681" s="346" t="str">
        <f t="shared" si="187"/>
        <v/>
      </c>
      <c r="H1681" s="347" t="str">
        <f t="shared" si="188"/>
        <v/>
      </c>
      <c r="T1681" s="502" t="str">
        <f t="shared" si="189"/>
        <v/>
      </c>
      <c r="U1681" s="502" t="str">
        <f t="shared" si="190"/>
        <v/>
      </c>
      <c r="V1681" s="502" t="str">
        <f t="shared" si="191"/>
        <v/>
      </c>
      <c r="W1681" s="502" t="str">
        <f t="shared" si="192"/>
        <v/>
      </c>
      <c r="X1681" s="502"/>
      <c r="Y1681" s="502" t="str">
        <f t="shared" si="193"/>
        <v/>
      </c>
    </row>
    <row r="1682" spans="7:25">
      <c r="G1682" s="346" t="str">
        <f t="shared" si="187"/>
        <v/>
      </c>
      <c r="H1682" s="347" t="str">
        <f t="shared" si="188"/>
        <v/>
      </c>
      <c r="T1682" s="502" t="str">
        <f t="shared" si="189"/>
        <v/>
      </c>
      <c r="U1682" s="502" t="str">
        <f t="shared" si="190"/>
        <v/>
      </c>
      <c r="V1682" s="502" t="str">
        <f t="shared" si="191"/>
        <v/>
      </c>
      <c r="W1682" s="502" t="str">
        <f t="shared" si="192"/>
        <v/>
      </c>
      <c r="X1682" s="502"/>
      <c r="Y1682" s="502" t="str">
        <f t="shared" si="193"/>
        <v/>
      </c>
    </row>
    <row r="1683" spans="7:25">
      <c r="G1683" s="346" t="str">
        <f t="shared" si="187"/>
        <v/>
      </c>
      <c r="H1683" s="347" t="str">
        <f t="shared" si="188"/>
        <v/>
      </c>
      <c r="T1683" s="502" t="str">
        <f t="shared" si="189"/>
        <v/>
      </c>
      <c r="U1683" s="502" t="str">
        <f t="shared" si="190"/>
        <v/>
      </c>
      <c r="V1683" s="502" t="str">
        <f t="shared" si="191"/>
        <v/>
      </c>
      <c r="W1683" s="502" t="str">
        <f t="shared" si="192"/>
        <v/>
      </c>
      <c r="X1683" s="502"/>
      <c r="Y1683" s="502" t="str">
        <f t="shared" si="193"/>
        <v/>
      </c>
    </row>
    <row r="1684" spans="7:25">
      <c r="G1684" s="346" t="str">
        <f t="shared" si="187"/>
        <v/>
      </c>
      <c r="H1684" s="347" t="str">
        <f t="shared" si="188"/>
        <v/>
      </c>
      <c r="T1684" s="502" t="str">
        <f t="shared" si="189"/>
        <v/>
      </c>
      <c r="U1684" s="502" t="str">
        <f t="shared" si="190"/>
        <v/>
      </c>
      <c r="V1684" s="502" t="str">
        <f t="shared" si="191"/>
        <v/>
      </c>
      <c r="W1684" s="502" t="str">
        <f t="shared" si="192"/>
        <v/>
      </c>
      <c r="X1684" s="502"/>
      <c r="Y1684" s="502" t="str">
        <f t="shared" si="193"/>
        <v/>
      </c>
    </row>
    <row r="1685" spans="7:25">
      <c r="G1685" s="346" t="str">
        <f t="shared" si="187"/>
        <v/>
      </c>
      <c r="H1685" s="347" t="str">
        <f t="shared" si="188"/>
        <v/>
      </c>
      <c r="T1685" s="502" t="str">
        <f t="shared" si="189"/>
        <v/>
      </c>
      <c r="U1685" s="502" t="str">
        <f t="shared" si="190"/>
        <v/>
      </c>
      <c r="V1685" s="502" t="str">
        <f t="shared" si="191"/>
        <v/>
      </c>
      <c r="W1685" s="502" t="str">
        <f t="shared" si="192"/>
        <v/>
      </c>
      <c r="X1685" s="502"/>
      <c r="Y1685" s="502" t="str">
        <f t="shared" si="193"/>
        <v/>
      </c>
    </row>
    <row r="1686" spans="7:25">
      <c r="G1686" s="346" t="str">
        <f t="shared" si="187"/>
        <v/>
      </c>
      <c r="H1686" s="347" t="str">
        <f t="shared" si="188"/>
        <v/>
      </c>
      <c r="T1686" s="502" t="str">
        <f t="shared" si="189"/>
        <v/>
      </c>
      <c r="U1686" s="502" t="str">
        <f t="shared" si="190"/>
        <v/>
      </c>
      <c r="V1686" s="502" t="str">
        <f t="shared" si="191"/>
        <v/>
      </c>
      <c r="W1686" s="502" t="str">
        <f t="shared" si="192"/>
        <v/>
      </c>
      <c r="X1686" s="502"/>
      <c r="Y1686" s="502" t="str">
        <f t="shared" si="193"/>
        <v/>
      </c>
    </row>
    <row r="1687" spans="7:25">
      <c r="G1687" s="346" t="str">
        <f t="shared" si="187"/>
        <v/>
      </c>
      <c r="H1687" s="347" t="str">
        <f t="shared" si="188"/>
        <v/>
      </c>
      <c r="T1687" s="502" t="str">
        <f t="shared" si="189"/>
        <v/>
      </c>
      <c r="U1687" s="502" t="str">
        <f t="shared" si="190"/>
        <v/>
      </c>
      <c r="V1687" s="502" t="str">
        <f t="shared" si="191"/>
        <v/>
      </c>
      <c r="W1687" s="502" t="str">
        <f t="shared" si="192"/>
        <v/>
      </c>
      <c r="X1687" s="502"/>
      <c r="Y1687" s="502" t="str">
        <f t="shared" si="193"/>
        <v/>
      </c>
    </row>
    <row r="1688" spans="7:25">
      <c r="G1688" s="346" t="str">
        <f t="shared" si="187"/>
        <v/>
      </c>
      <c r="H1688" s="347" t="str">
        <f t="shared" si="188"/>
        <v/>
      </c>
      <c r="T1688" s="502" t="str">
        <f t="shared" si="189"/>
        <v/>
      </c>
      <c r="U1688" s="502" t="str">
        <f t="shared" si="190"/>
        <v/>
      </c>
      <c r="V1688" s="502" t="str">
        <f t="shared" si="191"/>
        <v/>
      </c>
      <c r="W1688" s="502" t="str">
        <f t="shared" si="192"/>
        <v/>
      </c>
      <c r="X1688" s="502"/>
      <c r="Y1688" s="502" t="str">
        <f t="shared" si="193"/>
        <v/>
      </c>
    </row>
    <row r="1689" spans="7:25">
      <c r="G1689" s="346" t="str">
        <f t="shared" si="187"/>
        <v/>
      </c>
      <c r="H1689" s="347" t="str">
        <f t="shared" si="188"/>
        <v/>
      </c>
      <c r="T1689" s="502" t="str">
        <f t="shared" si="189"/>
        <v/>
      </c>
      <c r="U1689" s="502" t="str">
        <f t="shared" si="190"/>
        <v/>
      </c>
      <c r="V1689" s="502" t="str">
        <f t="shared" si="191"/>
        <v/>
      </c>
      <c r="W1689" s="502" t="str">
        <f t="shared" si="192"/>
        <v/>
      </c>
      <c r="X1689" s="502"/>
      <c r="Y1689" s="502" t="str">
        <f t="shared" si="193"/>
        <v/>
      </c>
    </row>
    <row r="1690" spans="7:25">
      <c r="G1690" s="346" t="str">
        <f t="shared" si="187"/>
        <v/>
      </c>
      <c r="H1690" s="347" t="str">
        <f t="shared" si="188"/>
        <v/>
      </c>
      <c r="T1690" s="502" t="str">
        <f t="shared" si="189"/>
        <v/>
      </c>
      <c r="U1690" s="502" t="str">
        <f t="shared" si="190"/>
        <v/>
      </c>
      <c r="V1690" s="502" t="str">
        <f t="shared" si="191"/>
        <v/>
      </c>
      <c r="W1690" s="502" t="str">
        <f t="shared" si="192"/>
        <v/>
      </c>
      <c r="X1690" s="502"/>
      <c r="Y1690" s="502" t="str">
        <f t="shared" si="193"/>
        <v/>
      </c>
    </row>
    <row r="1691" spans="7:25">
      <c r="G1691" s="346" t="str">
        <f t="shared" si="187"/>
        <v/>
      </c>
      <c r="H1691" s="347" t="str">
        <f t="shared" si="188"/>
        <v/>
      </c>
      <c r="T1691" s="502" t="str">
        <f t="shared" si="189"/>
        <v/>
      </c>
      <c r="U1691" s="502" t="str">
        <f t="shared" si="190"/>
        <v/>
      </c>
      <c r="V1691" s="502" t="str">
        <f t="shared" si="191"/>
        <v/>
      </c>
      <c r="W1691" s="502" t="str">
        <f t="shared" si="192"/>
        <v/>
      </c>
      <c r="X1691" s="502"/>
      <c r="Y1691" s="502" t="str">
        <f t="shared" si="193"/>
        <v/>
      </c>
    </row>
    <row r="1692" spans="7:25">
      <c r="G1692" s="346" t="str">
        <f t="shared" si="187"/>
        <v/>
      </c>
      <c r="H1692" s="347" t="str">
        <f t="shared" si="188"/>
        <v/>
      </c>
      <c r="T1692" s="502" t="str">
        <f t="shared" si="189"/>
        <v/>
      </c>
      <c r="U1692" s="502" t="str">
        <f t="shared" si="190"/>
        <v/>
      </c>
      <c r="V1692" s="502" t="str">
        <f t="shared" si="191"/>
        <v/>
      </c>
      <c r="W1692" s="502" t="str">
        <f t="shared" si="192"/>
        <v/>
      </c>
      <c r="X1692" s="502"/>
      <c r="Y1692" s="502" t="str">
        <f t="shared" si="193"/>
        <v/>
      </c>
    </row>
    <row r="1693" spans="7:25">
      <c r="G1693" s="346" t="str">
        <f t="shared" si="187"/>
        <v/>
      </c>
      <c r="H1693" s="347" t="str">
        <f t="shared" si="188"/>
        <v/>
      </c>
      <c r="T1693" s="502" t="str">
        <f t="shared" si="189"/>
        <v/>
      </c>
      <c r="U1693" s="502" t="str">
        <f t="shared" si="190"/>
        <v/>
      </c>
      <c r="V1693" s="502" t="str">
        <f t="shared" si="191"/>
        <v/>
      </c>
      <c r="W1693" s="502" t="str">
        <f t="shared" si="192"/>
        <v/>
      </c>
      <c r="X1693" s="502"/>
      <c r="Y1693" s="502" t="str">
        <f t="shared" si="193"/>
        <v/>
      </c>
    </row>
    <row r="1694" spans="7:25">
      <c r="G1694" s="346" t="str">
        <f t="shared" si="187"/>
        <v/>
      </c>
      <c r="H1694" s="347" t="str">
        <f t="shared" si="188"/>
        <v/>
      </c>
      <c r="T1694" s="502" t="str">
        <f t="shared" si="189"/>
        <v/>
      </c>
      <c r="U1694" s="502" t="str">
        <f t="shared" si="190"/>
        <v/>
      </c>
      <c r="V1694" s="502" t="str">
        <f t="shared" si="191"/>
        <v/>
      </c>
      <c r="W1694" s="502" t="str">
        <f t="shared" si="192"/>
        <v/>
      </c>
      <c r="X1694" s="502"/>
      <c r="Y1694" s="502" t="str">
        <f t="shared" si="193"/>
        <v/>
      </c>
    </row>
    <row r="1695" spans="7:25">
      <c r="G1695" s="346" t="str">
        <f t="shared" si="187"/>
        <v/>
      </c>
      <c r="H1695" s="347" t="str">
        <f t="shared" si="188"/>
        <v/>
      </c>
      <c r="T1695" s="502" t="str">
        <f t="shared" si="189"/>
        <v/>
      </c>
      <c r="U1695" s="502" t="str">
        <f t="shared" si="190"/>
        <v/>
      </c>
      <c r="V1695" s="502" t="str">
        <f t="shared" si="191"/>
        <v/>
      </c>
      <c r="W1695" s="502" t="str">
        <f t="shared" si="192"/>
        <v/>
      </c>
      <c r="X1695" s="502"/>
      <c r="Y1695" s="502" t="str">
        <f t="shared" si="193"/>
        <v/>
      </c>
    </row>
    <row r="1696" spans="7:25">
      <c r="G1696" s="346" t="str">
        <f t="shared" si="187"/>
        <v/>
      </c>
      <c r="H1696" s="347" t="str">
        <f t="shared" si="188"/>
        <v/>
      </c>
      <c r="T1696" s="502" t="str">
        <f t="shared" si="189"/>
        <v/>
      </c>
      <c r="U1696" s="502" t="str">
        <f t="shared" si="190"/>
        <v/>
      </c>
      <c r="V1696" s="502" t="str">
        <f t="shared" si="191"/>
        <v/>
      </c>
      <c r="W1696" s="502" t="str">
        <f t="shared" si="192"/>
        <v/>
      </c>
      <c r="X1696" s="502"/>
      <c r="Y1696" s="502" t="str">
        <f t="shared" si="193"/>
        <v/>
      </c>
    </row>
    <row r="1697" spans="7:25">
      <c r="G1697" s="346" t="str">
        <f t="shared" si="187"/>
        <v/>
      </c>
      <c r="H1697" s="347" t="str">
        <f t="shared" si="188"/>
        <v/>
      </c>
      <c r="T1697" s="502" t="str">
        <f t="shared" si="189"/>
        <v/>
      </c>
      <c r="U1697" s="502" t="str">
        <f t="shared" si="190"/>
        <v/>
      </c>
      <c r="V1697" s="502" t="str">
        <f t="shared" si="191"/>
        <v/>
      </c>
      <c r="W1697" s="502" t="str">
        <f t="shared" si="192"/>
        <v/>
      </c>
      <c r="X1697" s="502"/>
      <c r="Y1697" s="502" t="str">
        <f t="shared" si="193"/>
        <v/>
      </c>
    </row>
    <row r="1698" spans="7:25">
      <c r="G1698" s="346" t="str">
        <f t="shared" si="187"/>
        <v/>
      </c>
      <c r="H1698" s="347" t="str">
        <f t="shared" si="188"/>
        <v/>
      </c>
      <c r="T1698" s="502" t="str">
        <f t="shared" si="189"/>
        <v/>
      </c>
      <c r="U1698" s="502" t="str">
        <f t="shared" si="190"/>
        <v/>
      </c>
      <c r="V1698" s="502" t="str">
        <f t="shared" si="191"/>
        <v/>
      </c>
      <c r="W1698" s="502" t="str">
        <f t="shared" si="192"/>
        <v/>
      </c>
      <c r="X1698" s="502"/>
      <c r="Y1698" s="502" t="str">
        <f t="shared" si="193"/>
        <v/>
      </c>
    </row>
    <row r="1699" spans="7:25">
      <c r="G1699" s="346" t="str">
        <f t="shared" si="187"/>
        <v/>
      </c>
      <c r="H1699" s="347" t="str">
        <f t="shared" si="188"/>
        <v/>
      </c>
      <c r="T1699" s="502" t="str">
        <f t="shared" si="189"/>
        <v/>
      </c>
      <c r="U1699" s="502" t="str">
        <f t="shared" si="190"/>
        <v/>
      </c>
      <c r="V1699" s="502" t="str">
        <f t="shared" si="191"/>
        <v/>
      </c>
      <c r="W1699" s="502" t="str">
        <f t="shared" si="192"/>
        <v/>
      </c>
      <c r="X1699" s="502"/>
      <c r="Y1699" s="502" t="str">
        <f t="shared" si="193"/>
        <v/>
      </c>
    </row>
    <row r="1700" spans="7:25">
      <c r="G1700" s="346" t="str">
        <f t="shared" si="187"/>
        <v/>
      </c>
      <c r="H1700" s="347" t="str">
        <f t="shared" si="188"/>
        <v/>
      </c>
      <c r="T1700" s="502" t="str">
        <f t="shared" si="189"/>
        <v/>
      </c>
      <c r="U1700" s="502" t="str">
        <f t="shared" si="190"/>
        <v/>
      </c>
      <c r="V1700" s="502" t="str">
        <f t="shared" si="191"/>
        <v/>
      </c>
      <c r="W1700" s="502" t="str">
        <f t="shared" si="192"/>
        <v/>
      </c>
      <c r="X1700" s="502"/>
      <c r="Y1700" s="502" t="str">
        <f t="shared" si="193"/>
        <v/>
      </c>
    </row>
    <row r="1701" spans="7:25">
      <c r="G1701" s="346" t="str">
        <f t="shared" si="187"/>
        <v/>
      </c>
      <c r="H1701" s="347" t="str">
        <f t="shared" si="188"/>
        <v/>
      </c>
      <c r="T1701" s="502" t="str">
        <f t="shared" si="189"/>
        <v/>
      </c>
      <c r="U1701" s="502" t="str">
        <f t="shared" si="190"/>
        <v/>
      </c>
      <c r="V1701" s="502" t="str">
        <f t="shared" si="191"/>
        <v/>
      </c>
      <c r="W1701" s="502" t="str">
        <f t="shared" si="192"/>
        <v/>
      </c>
      <c r="X1701" s="502"/>
      <c r="Y1701" s="502" t="str">
        <f t="shared" si="193"/>
        <v/>
      </c>
    </row>
    <row r="1702" spans="7:25">
      <c r="G1702" s="346" t="str">
        <f t="shared" si="187"/>
        <v/>
      </c>
      <c r="H1702" s="347" t="str">
        <f t="shared" si="188"/>
        <v/>
      </c>
      <c r="T1702" s="502" t="str">
        <f t="shared" si="189"/>
        <v/>
      </c>
      <c r="U1702" s="502" t="str">
        <f t="shared" si="190"/>
        <v/>
      </c>
      <c r="V1702" s="502" t="str">
        <f t="shared" si="191"/>
        <v/>
      </c>
      <c r="W1702" s="502" t="str">
        <f t="shared" si="192"/>
        <v/>
      </c>
      <c r="X1702" s="502"/>
      <c r="Y1702" s="502" t="str">
        <f t="shared" si="193"/>
        <v/>
      </c>
    </row>
    <row r="1703" spans="7:25">
      <c r="G1703" s="346" t="str">
        <f t="shared" si="187"/>
        <v/>
      </c>
      <c r="H1703" s="347" t="str">
        <f t="shared" si="188"/>
        <v/>
      </c>
      <c r="T1703" s="502" t="str">
        <f t="shared" si="189"/>
        <v/>
      </c>
      <c r="U1703" s="502" t="str">
        <f t="shared" si="190"/>
        <v/>
      </c>
      <c r="V1703" s="502" t="str">
        <f t="shared" si="191"/>
        <v/>
      </c>
      <c r="W1703" s="502" t="str">
        <f t="shared" si="192"/>
        <v/>
      </c>
      <c r="X1703" s="502"/>
      <c r="Y1703" s="502" t="str">
        <f t="shared" si="193"/>
        <v/>
      </c>
    </row>
    <row r="1704" spans="7:25">
      <c r="G1704" s="346" t="str">
        <f t="shared" si="187"/>
        <v/>
      </c>
      <c r="H1704" s="347" t="str">
        <f t="shared" si="188"/>
        <v/>
      </c>
      <c r="T1704" s="502" t="str">
        <f t="shared" si="189"/>
        <v/>
      </c>
      <c r="U1704" s="502" t="str">
        <f t="shared" si="190"/>
        <v/>
      </c>
      <c r="V1704" s="502" t="str">
        <f t="shared" si="191"/>
        <v/>
      </c>
      <c r="W1704" s="502" t="str">
        <f t="shared" si="192"/>
        <v/>
      </c>
      <c r="X1704" s="502"/>
      <c r="Y1704" s="502" t="str">
        <f t="shared" si="193"/>
        <v/>
      </c>
    </row>
    <row r="1705" spans="7:25">
      <c r="G1705" s="346" t="str">
        <f t="shared" si="187"/>
        <v/>
      </c>
      <c r="H1705" s="347" t="str">
        <f t="shared" si="188"/>
        <v/>
      </c>
      <c r="T1705" s="502" t="str">
        <f t="shared" si="189"/>
        <v/>
      </c>
      <c r="U1705" s="502" t="str">
        <f t="shared" si="190"/>
        <v/>
      </c>
      <c r="V1705" s="502" t="str">
        <f t="shared" si="191"/>
        <v/>
      </c>
      <c r="W1705" s="502" t="str">
        <f t="shared" si="192"/>
        <v/>
      </c>
      <c r="X1705" s="502"/>
      <c r="Y1705" s="502" t="str">
        <f t="shared" si="193"/>
        <v/>
      </c>
    </row>
    <row r="1706" spans="7:25">
      <c r="G1706" s="346" t="str">
        <f t="shared" si="187"/>
        <v/>
      </c>
      <c r="H1706" s="347" t="str">
        <f t="shared" si="188"/>
        <v/>
      </c>
      <c r="T1706" s="502" t="str">
        <f t="shared" si="189"/>
        <v/>
      </c>
      <c r="U1706" s="502" t="str">
        <f t="shared" si="190"/>
        <v/>
      </c>
      <c r="V1706" s="502" t="str">
        <f t="shared" si="191"/>
        <v/>
      </c>
      <c r="W1706" s="502" t="str">
        <f t="shared" si="192"/>
        <v/>
      </c>
      <c r="X1706" s="502"/>
      <c r="Y1706" s="502" t="str">
        <f t="shared" si="193"/>
        <v/>
      </c>
    </row>
    <row r="1707" spans="7:25">
      <c r="G1707" s="346" t="str">
        <f t="shared" si="187"/>
        <v/>
      </c>
      <c r="H1707" s="347" t="str">
        <f t="shared" si="188"/>
        <v/>
      </c>
      <c r="T1707" s="502" t="str">
        <f t="shared" si="189"/>
        <v/>
      </c>
      <c r="U1707" s="502" t="str">
        <f t="shared" si="190"/>
        <v/>
      </c>
      <c r="V1707" s="502" t="str">
        <f t="shared" si="191"/>
        <v/>
      </c>
      <c r="W1707" s="502" t="str">
        <f t="shared" si="192"/>
        <v/>
      </c>
      <c r="X1707" s="502"/>
      <c r="Y1707" s="502" t="str">
        <f t="shared" si="193"/>
        <v/>
      </c>
    </row>
    <row r="1708" spans="7:25">
      <c r="G1708" s="346" t="str">
        <f t="shared" si="187"/>
        <v/>
      </c>
      <c r="H1708" s="347" t="str">
        <f t="shared" si="188"/>
        <v/>
      </c>
      <c r="T1708" s="502" t="str">
        <f t="shared" si="189"/>
        <v/>
      </c>
      <c r="U1708" s="502" t="str">
        <f t="shared" si="190"/>
        <v/>
      </c>
      <c r="V1708" s="502" t="str">
        <f t="shared" si="191"/>
        <v/>
      </c>
      <c r="W1708" s="502" t="str">
        <f t="shared" si="192"/>
        <v/>
      </c>
      <c r="X1708" s="502"/>
      <c r="Y1708" s="502" t="str">
        <f t="shared" si="193"/>
        <v/>
      </c>
    </row>
    <row r="1709" spans="7:25">
      <c r="G1709" s="346" t="str">
        <f t="shared" si="187"/>
        <v/>
      </c>
      <c r="H1709" s="347" t="str">
        <f t="shared" si="188"/>
        <v/>
      </c>
      <c r="T1709" s="502" t="str">
        <f t="shared" si="189"/>
        <v/>
      </c>
      <c r="U1709" s="502" t="str">
        <f t="shared" si="190"/>
        <v/>
      </c>
      <c r="V1709" s="502" t="str">
        <f t="shared" si="191"/>
        <v/>
      </c>
      <c r="W1709" s="502" t="str">
        <f t="shared" si="192"/>
        <v/>
      </c>
      <c r="X1709" s="502"/>
      <c r="Y1709" s="502" t="str">
        <f t="shared" si="193"/>
        <v/>
      </c>
    </row>
    <row r="1710" spans="7:25">
      <c r="G1710" s="346" t="str">
        <f t="shared" si="187"/>
        <v/>
      </c>
      <c r="H1710" s="347" t="str">
        <f t="shared" si="188"/>
        <v/>
      </c>
      <c r="T1710" s="502" t="str">
        <f t="shared" si="189"/>
        <v/>
      </c>
      <c r="U1710" s="502" t="str">
        <f t="shared" si="190"/>
        <v/>
      </c>
      <c r="V1710" s="502" t="str">
        <f t="shared" si="191"/>
        <v/>
      </c>
      <c r="W1710" s="502" t="str">
        <f t="shared" si="192"/>
        <v/>
      </c>
      <c r="X1710" s="502"/>
      <c r="Y1710" s="502" t="str">
        <f t="shared" si="193"/>
        <v/>
      </c>
    </row>
    <row r="1711" spans="7:25">
      <c r="G1711" s="346" t="str">
        <f t="shared" si="187"/>
        <v/>
      </c>
      <c r="H1711" s="347" t="str">
        <f t="shared" si="188"/>
        <v/>
      </c>
      <c r="T1711" s="502" t="str">
        <f t="shared" si="189"/>
        <v/>
      </c>
      <c r="U1711" s="502" t="str">
        <f t="shared" si="190"/>
        <v/>
      </c>
      <c r="V1711" s="502" t="str">
        <f t="shared" si="191"/>
        <v/>
      </c>
      <c r="W1711" s="502" t="str">
        <f t="shared" si="192"/>
        <v/>
      </c>
      <c r="X1711" s="502"/>
      <c r="Y1711" s="502" t="str">
        <f t="shared" si="193"/>
        <v/>
      </c>
    </row>
    <row r="1712" spans="7:25">
      <c r="G1712" s="346" t="str">
        <f t="shared" si="187"/>
        <v/>
      </c>
      <c r="H1712" s="347" t="str">
        <f t="shared" si="188"/>
        <v/>
      </c>
      <c r="T1712" s="502" t="str">
        <f t="shared" si="189"/>
        <v/>
      </c>
      <c r="U1712" s="502" t="str">
        <f t="shared" si="190"/>
        <v/>
      </c>
      <c r="V1712" s="502" t="str">
        <f t="shared" si="191"/>
        <v/>
      </c>
      <c r="W1712" s="502" t="str">
        <f t="shared" si="192"/>
        <v/>
      </c>
      <c r="X1712" s="502"/>
      <c r="Y1712" s="502" t="str">
        <f t="shared" si="193"/>
        <v/>
      </c>
    </row>
    <row r="1713" spans="7:25">
      <c r="G1713" s="346" t="str">
        <f t="shared" si="187"/>
        <v/>
      </c>
      <c r="H1713" s="347" t="str">
        <f t="shared" si="188"/>
        <v/>
      </c>
      <c r="T1713" s="502" t="str">
        <f t="shared" si="189"/>
        <v/>
      </c>
      <c r="U1713" s="502" t="str">
        <f t="shared" si="190"/>
        <v/>
      </c>
      <c r="V1713" s="502" t="str">
        <f t="shared" si="191"/>
        <v/>
      </c>
      <c r="W1713" s="502" t="str">
        <f t="shared" si="192"/>
        <v/>
      </c>
      <c r="X1713" s="502"/>
      <c r="Y1713" s="502" t="str">
        <f t="shared" si="193"/>
        <v/>
      </c>
    </row>
    <row r="1714" spans="7:25">
      <c r="G1714" s="346" t="str">
        <f t="shared" si="187"/>
        <v/>
      </c>
      <c r="H1714" s="347" t="str">
        <f t="shared" si="188"/>
        <v/>
      </c>
      <c r="T1714" s="502" t="str">
        <f t="shared" si="189"/>
        <v/>
      </c>
      <c r="U1714" s="502" t="str">
        <f t="shared" si="190"/>
        <v/>
      </c>
      <c r="V1714" s="502" t="str">
        <f t="shared" si="191"/>
        <v/>
      </c>
      <c r="W1714" s="502" t="str">
        <f t="shared" si="192"/>
        <v/>
      </c>
      <c r="X1714" s="502"/>
      <c r="Y1714" s="502" t="str">
        <f t="shared" si="193"/>
        <v/>
      </c>
    </row>
    <row r="1715" spans="7:25">
      <c r="G1715" s="346" t="str">
        <f t="shared" si="187"/>
        <v/>
      </c>
      <c r="H1715" s="347" t="str">
        <f t="shared" si="188"/>
        <v/>
      </c>
      <c r="T1715" s="502" t="str">
        <f t="shared" si="189"/>
        <v/>
      </c>
      <c r="U1715" s="502" t="str">
        <f t="shared" si="190"/>
        <v/>
      </c>
      <c r="V1715" s="502" t="str">
        <f t="shared" si="191"/>
        <v/>
      </c>
      <c r="W1715" s="502" t="str">
        <f t="shared" si="192"/>
        <v/>
      </c>
      <c r="X1715" s="502"/>
      <c r="Y1715" s="502" t="str">
        <f t="shared" si="193"/>
        <v/>
      </c>
    </row>
    <row r="1716" spans="7:25">
      <c r="G1716" s="346" t="str">
        <f t="shared" si="187"/>
        <v/>
      </c>
      <c r="H1716" s="347" t="str">
        <f t="shared" si="188"/>
        <v/>
      </c>
      <c r="T1716" s="502" t="str">
        <f t="shared" si="189"/>
        <v/>
      </c>
      <c r="U1716" s="502" t="str">
        <f t="shared" si="190"/>
        <v/>
      </c>
      <c r="V1716" s="502" t="str">
        <f t="shared" si="191"/>
        <v/>
      </c>
      <c r="W1716" s="502" t="str">
        <f t="shared" si="192"/>
        <v/>
      </c>
      <c r="X1716" s="502"/>
      <c r="Y1716" s="502" t="str">
        <f t="shared" si="193"/>
        <v/>
      </c>
    </row>
    <row r="1717" spans="7:25">
      <c r="G1717" s="346" t="str">
        <f t="shared" si="187"/>
        <v/>
      </c>
      <c r="H1717" s="347" t="str">
        <f t="shared" si="188"/>
        <v/>
      </c>
      <c r="T1717" s="502" t="str">
        <f t="shared" si="189"/>
        <v/>
      </c>
      <c r="U1717" s="502" t="str">
        <f t="shared" si="190"/>
        <v/>
      </c>
      <c r="V1717" s="502" t="str">
        <f t="shared" si="191"/>
        <v/>
      </c>
      <c r="W1717" s="502" t="str">
        <f t="shared" si="192"/>
        <v/>
      </c>
      <c r="X1717" s="502"/>
      <c r="Y1717" s="502" t="str">
        <f t="shared" si="193"/>
        <v/>
      </c>
    </row>
    <row r="1718" spans="7:25">
      <c r="G1718" s="346" t="str">
        <f t="shared" si="187"/>
        <v/>
      </c>
      <c r="H1718" s="347" t="str">
        <f t="shared" si="188"/>
        <v/>
      </c>
      <c r="T1718" s="502" t="str">
        <f t="shared" si="189"/>
        <v/>
      </c>
      <c r="U1718" s="502" t="str">
        <f t="shared" si="190"/>
        <v/>
      </c>
      <c r="V1718" s="502" t="str">
        <f t="shared" si="191"/>
        <v/>
      </c>
      <c r="W1718" s="502" t="str">
        <f t="shared" si="192"/>
        <v/>
      </c>
      <c r="X1718" s="502"/>
      <c r="Y1718" s="502" t="str">
        <f t="shared" si="193"/>
        <v/>
      </c>
    </row>
    <row r="1719" spans="7:25">
      <c r="G1719" s="346" t="str">
        <f t="shared" si="187"/>
        <v/>
      </c>
      <c r="H1719" s="347" t="str">
        <f t="shared" si="188"/>
        <v/>
      </c>
      <c r="T1719" s="502" t="str">
        <f t="shared" si="189"/>
        <v/>
      </c>
      <c r="U1719" s="502" t="str">
        <f t="shared" si="190"/>
        <v/>
      </c>
      <c r="V1719" s="502" t="str">
        <f t="shared" si="191"/>
        <v/>
      </c>
      <c r="W1719" s="502" t="str">
        <f t="shared" si="192"/>
        <v/>
      </c>
      <c r="X1719" s="502"/>
      <c r="Y1719" s="502" t="str">
        <f t="shared" si="193"/>
        <v/>
      </c>
    </row>
    <row r="1720" spans="7:25">
      <c r="G1720" s="346" t="str">
        <f t="shared" si="187"/>
        <v/>
      </c>
      <c r="H1720" s="347" t="str">
        <f t="shared" si="188"/>
        <v/>
      </c>
      <c r="T1720" s="502" t="str">
        <f t="shared" si="189"/>
        <v/>
      </c>
      <c r="U1720" s="502" t="str">
        <f t="shared" si="190"/>
        <v/>
      </c>
      <c r="V1720" s="502" t="str">
        <f t="shared" si="191"/>
        <v/>
      </c>
      <c r="W1720" s="502" t="str">
        <f t="shared" si="192"/>
        <v/>
      </c>
      <c r="X1720" s="502"/>
      <c r="Y1720" s="502" t="str">
        <f t="shared" si="193"/>
        <v/>
      </c>
    </row>
    <row r="1721" spans="7:25">
      <c r="G1721" s="346" t="str">
        <f t="shared" si="187"/>
        <v/>
      </c>
      <c r="H1721" s="347" t="str">
        <f t="shared" si="188"/>
        <v/>
      </c>
      <c r="T1721" s="502" t="str">
        <f t="shared" si="189"/>
        <v/>
      </c>
      <c r="U1721" s="502" t="str">
        <f t="shared" si="190"/>
        <v/>
      </c>
      <c r="V1721" s="502" t="str">
        <f t="shared" si="191"/>
        <v/>
      </c>
      <c r="W1721" s="502" t="str">
        <f t="shared" si="192"/>
        <v/>
      </c>
      <c r="X1721" s="502"/>
      <c r="Y1721" s="502" t="str">
        <f t="shared" si="193"/>
        <v/>
      </c>
    </row>
    <row r="1722" spans="7:25">
      <c r="G1722" s="346" t="str">
        <f t="shared" si="187"/>
        <v/>
      </c>
      <c r="H1722" s="347" t="str">
        <f t="shared" si="188"/>
        <v/>
      </c>
      <c r="T1722" s="502" t="str">
        <f t="shared" si="189"/>
        <v/>
      </c>
      <c r="U1722" s="502" t="str">
        <f t="shared" si="190"/>
        <v/>
      </c>
      <c r="V1722" s="502" t="str">
        <f t="shared" si="191"/>
        <v/>
      </c>
      <c r="W1722" s="502" t="str">
        <f t="shared" si="192"/>
        <v/>
      </c>
      <c r="X1722" s="502"/>
      <c r="Y1722" s="502" t="str">
        <f t="shared" si="193"/>
        <v/>
      </c>
    </row>
    <row r="1723" spans="7:25">
      <c r="G1723" s="346" t="str">
        <f t="shared" si="187"/>
        <v/>
      </c>
      <c r="H1723" s="347" t="str">
        <f t="shared" si="188"/>
        <v/>
      </c>
      <c r="T1723" s="502" t="str">
        <f t="shared" si="189"/>
        <v/>
      </c>
      <c r="U1723" s="502" t="str">
        <f t="shared" si="190"/>
        <v/>
      </c>
      <c r="V1723" s="502" t="str">
        <f t="shared" si="191"/>
        <v/>
      </c>
      <c r="W1723" s="502" t="str">
        <f t="shared" si="192"/>
        <v/>
      </c>
      <c r="X1723" s="502"/>
      <c r="Y1723" s="502" t="str">
        <f t="shared" si="193"/>
        <v/>
      </c>
    </row>
    <row r="1724" spans="7:25">
      <c r="G1724" s="346" t="str">
        <f t="shared" si="187"/>
        <v/>
      </c>
      <c r="H1724" s="347" t="str">
        <f t="shared" si="188"/>
        <v/>
      </c>
      <c r="T1724" s="502" t="str">
        <f t="shared" si="189"/>
        <v/>
      </c>
      <c r="U1724" s="502" t="str">
        <f t="shared" si="190"/>
        <v/>
      </c>
      <c r="V1724" s="502" t="str">
        <f t="shared" si="191"/>
        <v/>
      </c>
      <c r="W1724" s="502" t="str">
        <f t="shared" si="192"/>
        <v/>
      </c>
      <c r="X1724" s="502"/>
      <c r="Y1724" s="502" t="str">
        <f t="shared" si="193"/>
        <v/>
      </c>
    </row>
    <row r="1725" spans="7:25">
      <c r="G1725" s="346" t="str">
        <f t="shared" si="187"/>
        <v/>
      </c>
      <c r="H1725" s="347" t="str">
        <f t="shared" si="188"/>
        <v/>
      </c>
      <c r="T1725" s="502" t="str">
        <f t="shared" si="189"/>
        <v/>
      </c>
      <c r="U1725" s="502" t="str">
        <f t="shared" si="190"/>
        <v/>
      </c>
      <c r="V1725" s="502" t="str">
        <f t="shared" si="191"/>
        <v/>
      </c>
      <c r="W1725" s="502" t="str">
        <f t="shared" si="192"/>
        <v/>
      </c>
      <c r="X1725" s="502"/>
      <c r="Y1725" s="502" t="str">
        <f t="shared" si="193"/>
        <v/>
      </c>
    </row>
    <row r="1726" spans="7:25">
      <c r="G1726" s="346" t="str">
        <f t="shared" si="187"/>
        <v/>
      </c>
      <c r="H1726" s="347" t="str">
        <f t="shared" si="188"/>
        <v/>
      </c>
      <c r="T1726" s="502" t="str">
        <f t="shared" si="189"/>
        <v/>
      </c>
      <c r="U1726" s="502" t="str">
        <f t="shared" si="190"/>
        <v/>
      </c>
      <c r="V1726" s="502" t="str">
        <f t="shared" si="191"/>
        <v/>
      </c>
      <c r="W1726" s="502" t="str">
        <f t="shared" si="192"/>
        <v/>
      </c>
      <c r="X1726" s="502"/>
      <c r="Y1726" s="502" t="str">
        <f t="shared" si="193"/>
        <v/>
      </c>
    </row>
    <row r="1727" spans="7:25">
      <c r="G1727" s="346" t="str">
        <f t="shared" si="187"/>
        <v/>
      </c>
      <c r="H1727" s="347" t="str">
        <f t="shared" si="188"/>
        <v/>
      </c>
      <c r="T1727" s="502" t="str">
        <f t="shared" si="189"/>
        <v/>
      </c>
      <c r="U1727" s="502" t="str">
        <f t="shared" si="190"/>
        <v/>
      </c>
      <c r="V1727" s="502" t="str">
        <f t="shared" si="191"/>
        <v/>
      </c>
      <c r="W1727" s="502" t="str">
        <f t="shared" si="192"/>
        <v/>
      </c>
      <c r="X1727" s="502"/>
      <c r="Y1727" s="502" t="str">
        <f t="shared" si="193"/>
        <v/>
      </c>
    </row>
    <row r="1728" spans="7:25">
      <c r="G1728" s="346" t="str">
        <f t="shared" si="187"/>
        <v/>
      </c>
      <c r="H1728" s="347" t="str">
        <f t="shared" si="188"/>
        <v/>
      </c>
      <c r="T1728" s="502" t="str">
        <f t="shared" si="189"/>
        <v/>
      </c>
      <c r="U1728" s="502" t="str">
        <f t="shared" si="190"/>
        <v/>
      </c>
      <c r="V1728" s="502" t="str">
        <f t="shared" si="191"/>
        <v/>
      </c>
      <c r="W1728" s="502" t="str">
        <f t="shared" si="192"/>
        <v/>
      </c>
      <c r="X1728" s="502"/>
      <c r="Y1728" s="502" t="str">
        <f t="shared" si="193"/>
        <v/>
      </c>
    </row>
    <row r="1729" spans="7:25">
      <c r="G1729" s="346" t="str">
        <f t="shared" si="187"/>
        <v/>
      </c>
      <c r="H1729" s="347" t="str">
        <f t="shared" si="188"/>
        <v/>
      </c>
      <c r="T1729" s="502" t="str">
        <f t="shared" si="189"/>
        <v/>
      </c>
      <c r="U1729" s="502" t="str">
        <f t="shared" si="190"/>
        <v/>
      </c>
      <c r="V1729" s="502" t="str">
        <f t="shared" si="191"/>
        <v/>
      </c>
      <c r="W1729" s="502" t="str">
        <f t="shared" si="192"/>
        <v/>
      </c>
      <c r="X1729" s="502"/>
      <c r="Y1729" s="502" t="str">
        <f t="shared" si="193"/>
        <v/>
      </c>
    </row>
    <row r="1730" spans="7:25">
      <c r="G1730" s="346" t="str">
        <f t="shared" si="187"/>
        <v/>
      </c>
      <c r="H1730" s="347" t="str">
        <f t="shared" si="188"/>
        <v/>
      </c>
      <c r="T1730" s="502" t="str">
        <f t="shared" si="189"/>
        <v/>
      </c>
      <c r="U1730" s="502" t="str">
        <f t="shared" si="190"/>
        <v/>
      </c>
      <c r="V1730" s="502" t="str">
        <f t="shared" si="191"/>
        <v/>
      </c>
      <c r="W1730" s="502" t="str">
        <f t="shared" si="192"/>
        <v/>
      </c>
      <c r="X1730" s="502"/>
      <c r="Y1730" s="502" t="str">
        <f t="shared" si="193"/>
        <v/>
      </c>
    </row>
    <row r="1731" spans="7:25">
      <c r="G1731" s="346" t="str">
        <f t="shared" ref="G1731:G1794" si="194">IF(D1731="","",A1731&amp;" "&amp;"     =    "&amp;" "&amp;B1731&amp;"  Vs  "&amp;C1731)</f>
        <v/>
      </c>
      <c r="H1731" s="347" t="str">
        <f t="shared" ref="H1731:H1794" si="195">IF(G1731="","",D1731)</f>
        <v/>
      </c>
      <c r="T1731" s="502" t="str">
        <f t="shared" ref="T1731:T1794" si="196">IF(W1731="","",AA1731)</f>
        <v/>
      </c>
      <c r="U1731" s="502" t="str">
        <f t="shared" ref="U1731:U1794" si="197">IF(W1731="","",AC1731)</f>
        <v/>
      </c>
      <c r="V1731" s="502" t="str">
        <f t="shared" ref="V1731:V1794" si="198">IF(W1731="","",AK1731)</f>
        <v/>
      </c>
      <c r="W1731" s="502" t="str">
        <f t="shared" ref="W1731:W1794" si="199">IFERROR(IF(Y1731="","",MID(Y1731,SEARCH("1x2/",Y1731,1) + 4,LEN(Y1731))),"")</f>
        <v/>
      </c>
      <c r="X1731" s="502"/>
      <c r="Y1731" s="502" t="str">
        <f t="shared" ref="Y1731:Y1794" si="200">HLink(AL1731)</f>
        <v/>
      </c>
    </row>
    <row r="1732" spans="7:25">
      <c r="G1732" s="346" t="str">
        <f t="shared" si="194"/>
        <v/>
      </c>
      <c r="H1732" s="347" t="str">
        <f t="shared" si="195"/>
        <v/>
      </c>
      <c r="T1732" s="502" t="str">
        <f t="shared" si="196"/>
        <v/>
      </c>
      <c r="U1732" s="502" t="str">
        <f t="shared" si="197"/>
        <v/>
      </c>
      <c r="V1732" s="502" t="str">
        <f t="shared" si="198"/>
        <v/>
      </c>
      <c r="W1732" s="502" t="str">
        <f t="shared" si="199"/>
        <v/>
      </c>
      <c r="X1732" s="502"/>
      <c r="Y1732" s="502" t="str">
        <f t="shared" si="200"/>
        <v/>
      </c>
    </row>
    <row r="1733" spans="7:25">
      <c r="G1733" s="346" t="str">
        <f t="shared" si="194"/>
        <v/>
      </c>
      <c r="H1733" s="347" t="str">
        <f t="shared" si="195"/>
        <v/>
      </c>
      <c r="T1733" s="502" t="str">
        <f t="shared" si="196"/>
        <v/>
      </c>
      <c r="U1733" s="502" t="str">
        <f t="shared" si="197"/>
        <v/>
      </c>
      <c r="V1733" s="502" t="str">
        <f t="shared" si="198"/>
        <v/>
      </c>
      <c r="W1733" s="502" t="str">
        <f t="shared" si="199"/>
        <v/>
      </c>
      <c r="X1733" s="502"/>
      <c r="Y1733" s="502" t="str">
        <f t="shared" si="200"/>
        <v/>
      </c>
    </row>
    <row r="1734" spans="7:25">
      <c r="G1734" s="346" t="str">
        <f t="shared" si="194"/>
        <v/>
      </c>
      <c r="H1734" s="347" t="str">
        <f t="shared" si="195"/>
        <v/>
      </c>
      <c r="T1734" s="502" t="str">
        <f t="shared" si="196"/>
        <v/>
      </c>
      <c r="U1734" s="502" t="str">
        <f t="shared" si="197"/>
        <v/>
      </c>
      <c r="V1734" s="502" t="str">
        <f t="shared" si="198"/>
        <v/>
      </c>
      <c r="W1734" s="502" t="str">
        <f t="shared" si="199"/>
        <v/>
      </c>
      <c r="X1734" s="502"/>
      <c r="Y1734" s="502" t="str">
        <f t="shared" si="200"/>
        <v/>
      </c>
    </row>
    <row r="1735" spans="7:25">
      <c r="G1735" s="346" t="str">
        <f t="shared" si="194"/>
        <v/>
      </c>
      <c r="H1735" s="347" t="str">
        <f t="shared" si="195"/>
        <v/>
      </c>
      <c r="T1735" s="502" t="str">
        <f t="shared" si="196"/>
        <v/>
      </c>
      <c r="U1735" s="502" t="str">
        <f t="shared" si="197"/>
        <v/>
      </c>
      <c r="V1735" s="502" t="str">
        <f t="shared" si="198"/>
        <v/>
      </c>
      <c r="W1735" s="502" t="str">
        <f t="shared" si="199"/>
        <v/>
      </c>
      <c r="X1735" s="502"/>
      <c r="Y1735" s="502" t="str">
        <f t="shared" si="200"/>
        <v/>
      </c>
    </row>
    <row r="1736" spans="7:25">
      <c r="G1736" s="346" t="str">
        <f t="shared" si="194"/>
        <v/>
      </c>
      <c r="H1736" s="347" t="str">
        <f t="shared" si="195"/>
        <v/>
      </c>
      <c r="T1736" s="502" t="str">
        <f t="shared" si="196"/>
        <v/>
      </c>
      <c r="U1736" s="502" t="str">
        <f t="shared" si="197"/>
        <v/>
      </c>
      <c r="V1736" s="502" t="str">
        <f t="shared" si="198"/>
        <v/>
      </c>
      <c r="W1736" s="502" t="str">
        <f t="shared" si="199"/>
        <v/>
      </c>
      <c r="X1736" s="502"/>
      <c r="Y1736" s="502" t="str">
        <f t="shared" si="200"/>
        <v/>
      </c>
    </row>
    <row r="1737" spans="7:25">
      <c r="G1737" s="346" t="str">
        <f t="shared" si="194"/>
        <v/>
      </c>
      <c r="H1737" s="347" t="str">
        <f t="shared" si="195"/>
        <v/>
      </c>
      <c r="T1737" s="502" t="str">
        <f t="shared" si="196"/>
        <v/>
      </c>
      <c r="U1737" s="502" t="str">
        <f t="shared" si="197"/>
        <v/>
      </c>
      <c r="V1737" s="502" t="str">
        <f t="shared" si="198"/>
        <v/>
      </c>
      <c r="W1737" s="502" t="str">
        <f t="shared" si="199"/>
        <v/>
      </c>
      <c r="X1737" s="502"/>
      <c r="Y1737" s="502" t="str">
        <f t="shared" si="200"/>
        <v/>
      </c>
    </row>
    <row r="1738" spans="7:25">
      <c r="G1738" s="346" t="str">
        <f t="shared" si="194"/>
        <v/>
      </c>
      <c r="H1738" s="347" t="str">
        <f t="shared" si="195"/>
        <v/>
      </c>
      <c r="T1738" s="502" t="str">
        <f t="shared" si="196"/>
        <v/>
      </c>
      <c r="U1738" s="502" t="str">
        <f t="shared" si="197"/>
        <v/>
      </c>
      <c r="V1738" s="502" t="str">
        <f t="shared" si="198"/>
        <v/>
      </c>
      <c r="W1738" s="502" t="str">
        <f t="shared" si="199"/>
        <v/>
      </c>
      <c r="X1738" s="502"/>
      <c r="Y1738" s="502" t="str">
        <f t="shared" si="200"/>
        <v/>
      </c>
    </row>
    <row r="1739" spans="7:25">
      <c r="G1739" s="346" t="str">
        <f t="shared" si="194"/>
        <v/>
      </c>
      <c r="H1739" s="347" t="str">
        <f t="shared" si="195"/>
        <v/>
      </c>
      <c r="T1739" s="502" t="str">
        <f t="shared" si="196"/>
        <v/>
      </c>
      <c r="U1739" s="502" t="str">
        <f t="shared" si="197"/>
        <v/>
      </c>
      <c r="V1739" s="502" t="str">
        <f t="shared" si="198"/>
        <v/>
      </c>
      <c r="W1739" s="502" t="str">
        <f t="shared" si="199"/>
        <v/>
      </c>
      <c r="X1739" s="502"/>
      <c r="Y1739" s="502" t="str">
        <f t="shared" si="200"/>
        <v/>
      </c>
    </row>
    <row r="1740" spans="7:25">
      <c r="G1740" s="346" t="str">
        <f t="shared" si="194"/>
        <v/>
      </c>
      <c r="H1740" s="347" t="str">
        <f t="shared" si="195"/>
        <v/>
      </c>
      <c r="T1740" s="502" t="str">
        <f t="shared" si="196"/>
        <v/>
      </c>
      <c r="U1740" s="502" t="str">
        <f t="shared" si="197"/>
        <v/>
      </c>
      <c r="V1740" s="502" t="str">
        <f t="shared" si="198"/>
        <v/>
      </c>
      <c r="W1740" s="502" t="str">
        <f t="shared" si="199"/>
        <v/>
      </c>
      <c r="X1740" s="502"/>
      <c r="Y1740" s="502" t="str">
        <f t="shared" si="200"/>
        <v/>
      </c>
    </row>
    <row r="1741" spans="7:25">
      <c r="G1741" s="346" t="str">
        <f t="shared" si="194"/>
        <v/>
      </c>
      <c r="H1741" s="347" t="str">
        <f t="shared" si="195"/>
        <v/>
      </c>
      <c r="T1741" s="502" t="str">
        <f t="shared" si="196"/>
        <v/>
      </c>
      <c r="U1741" s="502" t="str">
        <f t="shared" si="197"/>
        <v/>
      </c>
      <c r="V1741" s="502" t="str">
        <f t="shared" si="198"/>
        <v/>
      </c>
      <c r="W1741" s="502" t="str">
        <f t="shared" si="199"/>
        <v/>
      </c>
      <c r="X1741" s="502"/>
      <c r="Y1741" s="502" t="str">
        <f t="shared" si="200"/>
        <v/>
      </c>
    </row>
    <row r="1742" spans="7:25">
      <c r="G1742" s="346" t="str">
        <f t="shared" si="194"/>
        <v/>
      </c>
      <c r="H1742" s="347" t="str">
        <f t="shared" si="195"/>
        <v/>
      </c>
      <c r="T1742" s="502" t="str">
        <f t="shared" si="196"/>
        <v/>
      </c>
      <c r="U1742" s="502" t="str">
        <f t="shared" si="197"/>
        <v/>
      </c>
      <c r="V1742" s="502" t="str">
        <f t="shared" si="198"/>
        <v/>
      </c>
      <c r="W1742" s="502" t="str">
        <f t="shared" si="199"/>
        <v/>
      </c>
      <c r="X1742" s="502"/>
      <c r="Y1742" s="502" t="str">
        <f t="shared" si="200"/>
        <v/>
      </c>
    </row>
    <row r="1743" spans="7:25">
      <c r="G1743" s="346" t="str">
        <f t="shared" si="194"/>
        <v/>
      </c>
      <c r="H1743" s="347" t="str">
        <f t="shared" si="195"/>
        <v/>
      </c>
      <c r="T1743" s="502" t="str">
        <f t="shared" si="196"/>
        <v/>
      </c>
      <c r="U1743" s="502" t="str">
        <f t="shared" si="197"/>
        <v/>
      </c>
      <c r="V1743" s="502" t="str">
        <f t="shared" si="198"/>
        <v/>
      </c>
      <c r="W1743" s="502" t="str">
        <f t="shared" si="199"/>
        <v/>
      </c>
      <c r="X1743" s="502"/>
      <c r="Y1743" s="502" t="str">
        <f t="shared" si="200"/>
        <v/>
      </c>
    </row>
    <row r="1744" spans="7:25">
      <c r="G1744" s="346" t="str">
        <f t="shared" si="194"/>
        <v/>
      </c>
      <c r="H1744" s="347" t="str">
        <f t="shared" si="195"/>
        <v/>
      </c>
      <c r="T1744" s="502" t="str">
        <f t="shared" si="196"/>
        <v/>
      </c>
      <c r="U1744" s="502" t="str">
        <f t="shared" si="197"/>
        <v/>
      </c>
      <c r="V1744" s="502" t="str">
        <f t="shared" si="198"/>
        <v/>
      </c>
      <c r="W1744" s="502" t="str">
        <f t="shared" si="199"/>
        <v/>
      </c>
      <c r="X1744" s="502"/>
      <c r="Y1744" s="502" t="str">
        <f t="shared" si="200"/>
        <v/>
      </c>
    </row>
    <row r="1745" spans="7:25">
      <c r="G1745" s="346" t="str">
        <f t="shared" si="194"/>
        <v/>
      </c>
      <c r="H1745" s="347" t="str">
        <f t="shared" si="195"/>
        <v/>
      </c>
      <c r="T1745" s="502" t="str">
        <f t="shared" si="196"/>
        <v/>
      </c>
      <c r="U1745" s="502" t="str">
        <f t="shared" si="197"/>
        <v/>
      </c>
      <c r="V1745" s="502" t="str">
        <f t="shared" si="198"/>
        <v/>
      </c>
      <c r="W1745" s="502" t="str">
        <f t="shared" si="199"/>
        <v/>
      </c>
      <c r="X1745" s="502"/>
      <c r="Y1745" s="502" t="str">
        <f t="shared" si="200"/>
        <v/>
      </c>
    </row>
    <row r="1746" spans="7:25">
      <c r="G1746" s="346" t="str">
        <f t="shared" si="194"/>
        <v/>
      </c>
      <c r="H1746" s="347" t="str">
        <f t="shared" si="195"/>
        <v/>
      </c>
      <c r="T1746" s="502" t="str">
        <f t="shared" si="196"/>
        <v/>
      </c>
      <c r="U1746" s="502" t="str">
        <f t="shared" si="197"/>
        <v/>
      </c>
      <c r="V1746" s="502" t="str">
        <f t="shared" si="198"/>
        <v/>
      </c>
      <c r="W1746" s="502" t="str">
        <f t="shared" si="199"/>
        <v/>
      </c>
      <c r="X1746" s="502"/>
      <c r="Y1746" s="502" t="str">
        <f t="shared" si="200"/>
        <v/>
      </c>
    </row>
    <row r="1747" spans="7:25">
      <c r="G1747" s="346" t="str">
        <f t="shared" si="194"/>
        <v/>
      </c>
      <c r="H1747" s="347" t="str">
        <f t="shared" si="195"/>
        <v/>
      </c>
      <c r="T1747" s="502" t="str">
        <f t="shared" si="196"/>
        <v/>
      </c>
      <c r="U1747" s="502" t="str">
        <f t="shared" si="197"/>
        <v/>
      </c>
      <c r="V1747" s="502" t="str">
        <f t="shared" si="198"/>
        <v/>
      </c>
      <c r="W1747" s="502" t="str">
        <f t="shared" si="199"/>
        <v/>
      </c>
      <c r="X1747" s="502"/>
      <c r="Y1747" s="502" t="str">
        <f t="shared" si="200"/>
        <v/>
      </c>
    </row>
    <row r="1748" spans="7:25">
      <c r="G1748" s="346" t="str">
        <f t="shared" si="194"/>
        <v/>
      </c>
      <c r="H1748" s="347" t="str">
        <f t="shared" si="195"/>
        <v/>
      </c>
      <c r="T1748" s="502" t="str">
        <f t="shared" si="196"/>
        <v/>
      </c>
      <c r="U1748" s="502" t="str">
        <f t="shared" si="197"/>
        <v/>
      </c>
      <c r="V1748" s="502" t="str">
        <f t="shared" si="198"/>
        <v/>
      </c>
      <c r="W1748" s="502" t="str">
        <f t="shared" si="199"/>
        <v/>
      </c>
      <c r="X1748" s="502"/>
      <c r="Y1748" s="502" t="str">
        <f t="shared" si="200"/>
        <v/>
      </c>
    </row>
    <row r="1749" spans="7:25">
      <c r="G1749" s="346" t="str">
        <f t="shared" si="194"/>
        <v/>
      </c>
      <c r="H1749" s="347" t="str">
        <f t="shared" si="195"/>
        <v/>
      </c>
      <c r="T1749" s="502" t="str">
        <f t="shared" si="196"/>
        <v/>
      </c>
      <c r="U1749" s="502" t="str">
        <f t="shared" si="197"/>
        <v/>
      </c>
      <c r="V1749" s="502" t="str">
        <f t="shared" si="198"/>
        <v/>
      </c>
      <c r="W1749" s="502" t="str">
        <f t="shared" si="199"/>
        <v/>
      </c>
      <c r="X1749" s="502"/>
      <c r="Y1749" s="502" t="str">
        <f t="shared" si="200"/>
        <v/>
      </c>
    </row>
    <row r="1750" spans="7:25">
      <c r="G1750" s="346" t="str">
        <f t="shared" si="194"/>
        <v/>
      </c>
      <c r="H1750" s="347" t="str">
        <f t="shared" si="195"/>
        <v/>
      </c>
      <c r="T1750" s="502" t="str">
        <f t="shared" si="196"/>
        <v/>
      </c>
      <c r="U1750" s="502" t="str">
        <f t="shared" si="197"/>
        <v/>
      </c>
      <c r="V1750" s="502" t="str">
        <f t="shared" si="198"/>
        <v/>
      </c>
      <c r="W1750" s="502" t="str">
        <f t="shared" si="199"/>
        <v/>
      </c>
      <c r="X1750" s="502"/>
      <c r="Y1750" s="502" t="str">
        <f t="shared" si="200"/>
        <v/>
      </c>
    </row>
    <row r="1751" spans="7:25">
      <c r="G1751" s="346" t="str">
        <f t="shared" si="194"/>
        <v/>
      </c>
      <c r="H1751" s="347" t="str">
        <f t="shared" si="195"/>
        <v/>
      </c>
      <c r="T1751" s="502" t="str">
        <f t="shared" si="196"/>
        <v/>
      </c>
      <c r="U1751" s="502" t="str">
        <f t="shared" si="197"/>
        <v/>
      </c>
      <c r="V1751" s="502" t="str">
        <f t="shared" si="198"/>
        <v/>
      </c>
      <c r="W1751" s="502" t="str">
        <f t="shared" si="199"/>
        <v/>
      </c>
      <c r="X1751" s="502"/>
      <c r="Y1751" s="502" t="str">
        <f t="shared" si="200"/>
        <v/>
      </c>
    </row>
    <row r="1752" spans="7:25">
      <c r="G1752" s="346" t="str">
        <f t="shared" si="194"/>
        <v/>
      </c>
      <c r="H1752" s="347" t="str">
        <f t="shared" si="195"/>
        <v/>
      </c>
      <c r="T1752" s="502" t="str">
        <f t="shared" si="196"/>
        <v/>
      </c>
      <c r="U1752" s="502" t="str">
        <f t="shared" si="197"/>
        <v/>
      </c>
      <c r="V1752" s="502" t="str">
        <f t="shared" si="198"/>
        <v/>
      </c>
      <c r="W1752" s="502" t="str">
        <f t="shared" si="199"/>
        <v/>
      </c>
      <c r="X1752" s="502"/>
      <c r="Y1752" s="502" t="str">
        <f t="shared" si="200"/>
        <v/>
      </c>
    </row>
    <row r="1753" spans="7:25">
      <c r="G1753" s="346" t="str">
        <f t="shared" si="194"/>
        <v/>
      </c>
      <c r="H1753" s="347" t="str">
        <f t="shared" si="195"/>
        <v/>
      </c>
      <c r="T1753" s="502" t="str">
        <f t="shared" si="196"/>
        <v/>
      </c>
      <c r="U1753" s="502" t="str">
        <f t="shared" si="197"/>
        <v/>
      </c>
      <c r="V1753" s="502" t="str">
        <f t="shared" si="198"/>
        <v/>
      </c>
      <c r="W1753" s="502" t="str">
        <f t="shared" si="199"/>
        <v/>
      </c>
      <c r="X1753" s="502"/>
      <c r="Y1753" s="502" t="str">
        <f t="shared" si="200"/>
        <v/>
      </c>
    </row>
    <row r="1754" spans="7:25">
      <c r="G1754" s="346" t="str">
        <f t="shared" si="194"/>
        <v/>
      </c>
      <c r="H1754" s="347" t="str">
        <f t="shared" si="195"/>
        <v/>
      </c>
      <c r="T1754" s="502" t="str">
        <f t="shared" si="196"/>
        <v/>
      </c>
      <c r="U1754" s="502" t="str">
        <f t="shared" si="197"/>
        <v/>
      </c>
      <c r="V1754" s="502" t="str">
        <f t="shared" si="198"/>
        <v/>
      </c>
      <c r="W1754" s="502" t="str">
        <f t="shared" si="199"/>
        <v/>
      </c>
      <c r="X1754" s="502"/>
      <c r="Y1754" s="502" t="str">
        <f t="shared" si="200"/>
        <v/>
      </c>
    </row>
    <row r="1755" spans="7:25">
      <c r="G1755" s="346" t="str">
        <f t="shared" si="194"/>
        <v/>
      </c>
      <c r="H1755" s="347" t="str">
        <f t="shared" si="195"/>
        <v/>
      </c>
      <c r="T1755" s="502" t="str">
        <f t="shared" si="196"/>
        <v/>
      </c>
      <c r="U1755" s="502" t="str">
        <f t="shared" si="197"/>
        <v/>
      </c>
      <c r="V1755" s="502" t="str">
        <f t="shared" si="198"/>
        <v/>
      </c>
      <c r="W1755" s="502" t="str">
        <f t="shared" si="199"/>
        <v/>
      </c>
      <c r="X1755" s="502"/>
      <c r="Y1755" s="502" t="str">
        <f t="shared" si="200"/>
        <v/>
      </c>
    </row>
    <row r="1756" spans="7:25">
      <c r="G1756" s="346" t="str">
        <f t="shared" si="194"/>
        <v/>
      </c>
      <c r="H1756" s="347" t="str">
        <f t="shared" si="195"/>
        <v/>
      </c>
      <c r="T1756" s="502" t="str">
        <f t="shared" si="196"/>
        <v/>
      </c>
      <c r="U1756" s="502" t="str">
        <f t="shared" si="197"/>
        <v/>
      </c>
      <c r="V1756" s="502" t="str">
        <f t="shared" si="198"/>
        <v/>
      </c>
      <c r="W1756" s="502" t="str">
        <f t="shared" si="199"/>
        <v/>
      </c>
      <c r="X1756" s="502"/>
      <c r="Y1756" s="502" t="str">
        <f t="shared" si="200"/>
        <v/>
      </c>
    </row>
    <row r="1757" spans="7:25">
      <c r="G1757" s="346" t="str">
        <f t="shared" si="194"/>
        <v/>
      </c>
      <c r="H1757" s="347" t="str">
        <f t="shared" si="195"/>
        <v/>
      </c>
      <c r="T1757" s="502" t="str">
        <f t="shared" si="196"/>
        <v/>
      </c>
      <c r="U1757" s="502" t="str">
        <f t="shared" si="197"/>
        <v/>
      </c>
      <c r="V1757" s="502" t="str">
        <f t="shared" si="198"/>
        <v/>
      </c>
      <c r="W1757" s="502" t="str">
        <f t="shared" si="199"/>
        <v/>
      </c>
      <c r="X1757" s="502"/>
      <c r="Y1757" s="502" t="str">
        <f t="shared" si="200"/>
        <v/>
      </c>
    </row>
    <row r="1758" spans="7:25">
      <c r="G1758" s="346" t="str">
        <f t="shared" si="194"/>
        <v/>
      </c>
      <c r="H1758" s="347" t="str">
        <f t="shared" si="195"/>
        <v/>
      </c>
      <c r="T1758" s="502" t="str">
        <f t="shared" si="196"/>
        <v/>
      </c>
      <c r="U1758" s="502" t="str">
        <f t="shared" si="197"/>
        <v/>
      </c>
      <c r="V1758" s="502" t="str">
        <f t="shared" si="198"/>
        <v/>
      </c>
      <c r="W1758" s="502" t="str">
        <f t="shared" si="199"/>
        <v/>
      </c>
      <c r="X1758" s="502"/>
      <c r="Y1758" s="502" t="str">
        <f t="shared" si="200"/>
        <v/>
      </c>
    </row>
    <row r="1759" spans="7:25">
      <c r="G1759" s="346" t="str">
        <f t="shared" si="194"/>
        <v/>
      </c>
      <c r="H1759" s="347" t="str">
        <f t="shared" si="195"/>
        <v/>
      </c>
      <c r="T1759" s="502" t="str">
        <f t="shared" si="196"/>
        <v/>
      </c>
      <c r="U1759" s="502" t="str">
        <f t="shared" si="197"/>
        <v/>
      </c>
      <c r="V1759" s="502" t="str">
        <f t="shared" si="198"/>
        <v/>
      </c>
      <c r="W1759" s="502" t="str">
        <f t="shared" si="199"/>
        <v/>
      </c>
      <c r="X1759" s="502"/>
      <c r="Y1759" s="502" t="str">
        <f t="shared" si="200"/>
        <v/>
      </c>
    </row>
    <row r="1760" spans="7:25">
      <c r="G1760" s="346" t="str">
        <f t="shared" si="194"/>
        <v/>
      </c>
      <c r="H1760" s="347" t="str">
        <f t="shared" si="195"/>
        <v/>
      </c>
      <c r="T1760" s="502" t="str">
        <f t="shared" si="196"/>
        <v/>
      </c>
      <c r="U1760" s="502" t="str">
        <f t="shared" si="197"/>
        <v/>
      </c>
      <c r="V1760" s="502" t="str">
        <f t="shared" si="198"/>
        <v/>
      </c>
      <c r="W1760" s="502" t="str">
        <f t="shared" si="199"/>
        <v/>
      </c>
      <c r="X1760" s="502"/>
      <c r="Y1760" s="502" t="str">
        <f t="shared" si="200"/>
        <v/>
      </c>
    </row>
    <row r="1761" spans="7:25">
      <c r="G1761" s="346" t="str">
        <f t="shared" si="194"/>
        <v/>
      </c>
      <c r="H1761" s="347" t="str">
        <f t="shared" si="195"/>
        <v/>
      </c>
      <c r="T1761" s="502" t="str">
        <f t="shared" si="196"/>
        <v/>
      </c>
      <c r="U1761" s="502" t="str">
        <f t="shared" si="197"/>
        <v/>
      </c>
      <c r="V1761" s="502" t="str">
        <f t="shared" si="198"/>
        <v/>
      </c>
      <c r="W1761" s="502" t="str">
        <f t="shared" si="199"/>
        <v/>
      </c>
      <c r="X1761" s="502"/>
      <c r="Y1761" s="502" t="str">
        <f t="shared" si="200"/>
        <v/>
      </c>
    </row>
    <row r="1762" spans="7:25">
      <c r="G1762" s="346" t="str">
        <f t="shared" si="194"/>
        <v/>
      </c>
      <c r="H1762" s="347" t="str">
        <f t="shared" si="195"/>
        <v/>
      </c>
      <c r="T1762" s="502" t="str">
        <f t="shared" si="196"/>
        <v/>
      </c>
      <c r="U1762" s="502" t="str">
        <f t="shared" si="197"/>
        <v/>
      </c>
      <c r="V1762" s="502" t="str">
        <f t="shared" si="198"/>
        <v/>
      </c>
      <c r="W1762" s="502" t="str">
        <f t="shared" si="199"/>
        <v/>
      </c>
      <c r="X1762" s="502"/>
      <c r="Y1762" s="502" t="str">
        <f t="shared" si="200"/>
        <v/>
      </c>
    </row>
    <row r="1763" spans="7:25">
      <c r="G1763" s="346" t="str">
        <f t="shared" si="194"/>
        <v/>
      </c>
      <c r="H1763" s="347" t="str">
        <f t="shared" si="195"/>
        <v/>
      </c>
      <c r="T1763" s="502" t="str">
        <f t="shared" si="196"/>
        <v/>
      </c>
      <c r="U1763" s="502" t="str">
        <f t="shared" si="197"/>
        <v/>
      </c>
      <c r="V1763" s="502" t="str">
        <f t="shared" si="198"/>
        <v/>
      </c>
      <c r="W1763" s="502" t="str">
        <f t="shared" si="199"/>
        <v/>
      </c>
      <c r="X1763" s="502"/>
      <c r="Y1763" s="502" t="str">
        <f t="shared" si="200"/>
        <v/>
      </c>
    </row>
    <row r="1764" spans="7:25">
      <c r="G1764" s="346" t="str">
        <f t="shared" si="194"/>
        <v/>
      </c>
      <c r="H1764" s="347" t="str">
        <f t="shared" si="195"/>
        <v/>
      </c>
      <c r="T1764" s="502" t="str">
        <f t="shared" si="196"/>
        <v/>
      </c>
      <c r="U1764" s="502" t="str">
        <f t="shared" si="197"/>
        <v/>
      </c>
      <c r="V1764" s="502" t="str">
        <f t="shared" si="198"/>
        <v/>
      </c>
      <c r="W1764" s="502" t="str">
        <f t="shared" si="199"/>
        <v/>
      </c>
      <c r="X1764" s="502"/>
      <c r="Y1764" s="502" t="str">
        <f t="shared" si="200"/>
        <v/>
      </c>
    </row>
    <row r="1765" spans="7:25">
      <c r="G1765" s="346" t="str">
        <f t="shared" si="194"/>
        <v/>
      </c>
      <c r="H1765" s="347" t="str">
        <f t="shared" si="195"/>
        <v/>
      </c>
      <c r="T1765" s="502" t="str">
        <f t="shared" si="196"/>
        <v/>
      </c>
      <c r="U1765" s="502" t="str">
        <f t="shared" si="197"/>
        <v/>
      </c>
      <c r="V1765" s="502" t="str">
        <f t="shared" si="198"/>
        <v/>
      </c>
      <c r="W1765" s="502" t="str">
        <f t="shared" si="199"/>
        <v/>
      </c>
      <c r="X1765" s="502"/>
      <c r="Y1765" s="502" t="str">
        <f t="shared" si="200"/>
        <v/>
      </c>
    </row>
    <row r="1766" spans="7:25">
      <c r="G1766" s="346" t="str">
        <f t="shared" si="194"/>
        <v/>
      </c>
      <c r="H1766" s="347" t="str">
        <f t="shared" si="195"/>
        <v/>
      </c>
      <c r="T1766" s="502" t="str">
        <f t="shared" si="196"/>
        <v/>
      </c>
      <c r="U1766" s="502" t="str">
        <f t="shared" si="197"/>
        <v/>
      </c>
      <c r="V1766" s="502" t="str">
        <f t="shared" si="198"/>
        <v/>
      </c>
      <c r="W1766" s="502" t="str">
        <f t="shared" si="199"/>
        <v/>
      </c>
      <c r="X1766" s="502"/>
      <c r="Y1766" s="502" t="str">
        <f t="shared" si="200"/>
        <v/>
      </c>
    </row>
    <row r="1767" spans="7:25">
      <c r="G1767" s="346" t="str">
        <f t="shared" si="194"/>
        <v/>
      </c>
      <c r="H1767" s="347" t="str">
        <f t="shared" si="195"/>
        <v/>
      </c>
      <c r="T1767" s="502" t="str">
        <f t="shared" si="196"/>
        <v/>
      </c>
      <c r="U1767" s="502" t="str">
        <f t="shared" si="197"/>
        <v/>
      </c>
      <c r="V1767" s="502" t="str">
        <f t="shared" si="198"/>
        <v/>
      </c>
      <c r="W1767" s="502" t="str">
        <f t="shared" si="199"/>
        <v/>
      </c>
      <c r="X1767" s="502"/>
      <c r="Y1767" s="502" t="str">
        <f t="shared" si="200"/>
        <v/>
      </c>
    </row>
    <row r="1768" spans="7:25">
      <c r="G1768" s="346" t="str">
        <f t="shared" si="194"/>
        <v/>
      </c>
      <c r="H1768" s="347" t="str">
        <f t="shared" si="195"/>
        <v/>
      </c>
      <c r="T1768" s="502" t="str">
        <f t="shared" si="196"/>
        <v/>
      </c>
      <c r="U1768" s="502" t="str">
        <f t="shared" si="197"/>
        <v/>
      </c>
      <c r="V1768" s="502" t="str">
        <f t="shared" si="198"/>
        <v/>
      </c>
      <c r="W1768" s="502" t="str">
        <f t="shared" si="199"/>
        <v/>
      </c>
      <c r="X1768" s="502"/>
      <c r="Y1768" s="502" t="str">
        <f t="shared" si="200"/>
        <v/>
      </c>
    </row>
    <row r="1769" spans="7:25">
      <c r="G1769" s="346" t="str">
        <f t="shared" si="194"/>
        <v/>
      </c>
      <c r="H1769" s="347" t="str">
        <f t="shared" si="195"/>
        <v/>
      </c>
      <c r="T1769" s="502" t="str">
        <f t="shared" si="196"/>
        <v/>
      </c>
      <c r="U1769" s="502" t="str">
        <f t="shared" si="197"/>
        <v/>
      </c>
      <c r="V1769" s="502" t="str">
        <f t="shared" si="198"/>
        <v/>
      </c>
      <c r="W1769" s="502" t="str">
        <f t="shared" si="199"/>
        <v/>
      </c>
      <c r="X1769" s="502"/>
      <c r="Y1769" s="502" t="str">
        <f t="shared" si="200"/>
        <v/>
      </c>
    </row>
    <row r="1770" spans="7:25">
      <c r="G1770" s="346" t="str">
        <f t="shared" si="194"/>
        <v/>
      </c>
      <c r="H1770" s="347" t="str">
        <f t="shared" si="195"/>
        <v/>
      </c>
      <c r="T1770" s="502" t="str">
        <f t="shared" si="196"/>
        <v/>
      </c>
      <c r="U1770" s="502" t="str">
        <f t="shared" si="197"/>
        <v/>
      </c>
      <c r="V1770" s="502" t="str">
        <f t="shared" si="198"/>
        <v/>
      </c>
      <c r="W1770" s="502" t="str">
        <f t="shared" si="199"/>
        <v/>
      </c>
      <c r="X1770" s="502"/>
      <c r="Y1770" s="502" t="str">
        <f t="shared" si="200"/>
        <v/>
      </c>
    </row>
    <row r="1771" spans="7:25">
      <c r="G1771" s="346" t="str">
        <f t="shared" si="194"/>
        <v/>
      </c>
      <c r="H1771" s="347" t="str">
        <f t="shared" si="195"/>
        <v/>
      </c>
      <c r="T1771" s="502" t="str">
        <f t="shared" si="196"/>
        <v/>
      </c>
      <c r="U1771" s="502" t="str">
        <f t="shared" si="197"/>
        <v/>
      </c>
      <c r="V1771" s="502" t="str">
        <f t="shared" si="198"/>
        <v/>
      </c>
      <c r="W1771" s="502" t="str">
        <f t="shared" si="199"/>
        <v/>
      </c>
      <c r="X1771" s="502"/>
      <c r="Y1771" s="502" t="str">
        <f t="shared" si="200"/>
        <v/>
      </c>
    </row>
    <row r="1772" spans="7:25">
      <c r="G1772" s="346" t="str">
        <f t="shared" si="194"/>
        <v/>
      </c>
      <c r="H1772" s="347" t="str">
        <f t="shared" si="195"/>
        <v/>
      </c>
      <c r="T1772" s="502" t="str">
        <f t="shared" si="196"/>
        <v/>
      </c>
      <c r="U1772" s="502" t="str">
        <f t="shared" si="197"/>
        <v/>
      </c>
      <c r="V1772" s="502" t="str">
        <f t="shared" si="198"/>
        <v/>
      </c>
      <c r="W1772" s="502" t="str">
        <f t="shared" si="199"/>
        <v/>
      </c>
      <c r="X1772" s="502"/>
      <c r="Y1772" s="502" t="str">
        <f t="shared" si="200"/>
        <v/>
      </c>
    </row>
    <row r="1773" spans="7:25">
      <c r="G1773" s="346" t="str">
        <f t="shared" si="194"/>
        <v/>
      </c>
      <c r="H1773" s="347" t="str">
        <f t="shared" si="195"/>
        <v/>
      </c>
      <c r="T1773" s="502" t="str">
        <f t="shared" si="196"/>
        <v/>
      </c>
      <c r="U1773" s="502" t="str">
        <f t="shared" si="197"/>
        <v/>
      </c>
      <c r="V1773" s="502" t="str">
        <f t="shared" si="198"/>
        <v/>
      </c>
      <c r="W1773" s="502" t="str">
        <f t="shared" si="199"/>
        <v/>
      </c>
      <c r="X1773" s="502"/>
      <c r="Y1773" s="502" t="str">
        <f t="shared" si="200"/>
        <v/>
      </c>
    </row>
    <row r="1774" spans="7:25">
      <c r="G1774" s="346" t="str">
        <f t="shared" si="194"/>
        <v/>
      </c>
      <c r="H1774" s="347" t="str">
        <f t="shared" si="195"/>
        <v/>
      </c>
      <c r="T1774" s="502" t="str">
        <f t="shared" si="196"/>
        <v/>
      </c>
      <c r="U1774" s="502" t="str">
        <f t="shared" si="197"/>
        <v/>
      </c>
      <c r="V1774" s="502" t="str">
        <f t="shared" si="198"/>
        <v/>
      </c>
      <c r="W1774" s="502" t="str">
        <f t="shared" si="199"/>
        <v/>
      </c>
      <c r="X1774" s="502"/>
      <c r="Y1774" s="502" t="str">
        <f t="shared" si="200"/>
        <v/>
      </c>
    </row>
    <row r="1775" spans="7:25">
      <c r="G1775" s="346" t="str">
        <f t="shared" si="194"/>
        <v/>
      </c>
      <c r="H1775" s="347" t="str">
        <f t="shared" si="195"/>
        <v/>
      </c>
      <c r="T1775" s="502" t="str">
        <f t="shared" si="196"/>
        <v/>
      </c>
      <c r="U1775" s="502" t="str">
        <f t="shared" si="197"/>
        <v/>
      </c>
      <c r="V1775" s="502" t="str">
        <f t="shared" si="198"/>
        <v/>
      </c>
      <c r="W1775" s="502" t="str">
        <f t="shared" si="199"/>
        <v/>
      </c>
      <c r="X1775" s="502"/>
      <c r="Y1775" s="502" t="str">
        <f t="shared" si="200"/>
        <v/>
      </c>
    </row>
    <row r="1776" spans="7:25">
      <c r="G1776" s="346" t="str">
        <f t="shared" si="194"/>
        <v/>
      </c>
      <c r="H1776" s="347" t="str">
        <f t="shared" si="195"/>
        <v/>
      </c>
      <c r="T1776" s="502" t="str">
        <f t="shared" si="196"/>
        <v/>
      </c>
      <c r="U1776" s="502" t="str">
        <f t="shared" si="197"/>
        <v/>
      </c>
      <c r="V1776" s="502" t="str">
        <f t="shared" si="198"/>
        <v/>
      </c>
      <c r="W1776" s="502" t="str">
        <f t="shared" si="199"/>
        <v/>
      </c>
      <c r="X1776" s="502"/>
      <c r="Y1776" s="502" t="str">
        <f t="shared" si="200"/>
        <v/>
      </c>
    </row>
    <row r="1777" spans="7:25">
      <c r="G1777" s="346" t="str">
        <f t="shared" si="194"/>
        <v/>
      </c>
      <c r="H1777" s="347" t="str">
        <f t="shared" si="195"/>
        <v/>
      </c>
      <c r="T1777" s="502" t="str">
        <f t="shared" si="196"/>
        <v/>
      </c>
      <c r="U1777" s="502" t="str">
        <f t="shared" si="197"/>
        <v/>
      </c>
      <c r="V1777" s="502" t="str">
        <f t="shared" si="198"/>
        <v/>
      </c>
      <c r="W1777" s="502" t="str">
        <f t="shared" si="199"/>
        <v/>
      </c>
      <c r="X1777" s="502"/>
      <c r="Y1777" s="502" t="str">
        <f t="shared" si="200"/>
        <v/>
      </c>
    </row>
    <row r="1778" spans="7:25">
      <c r="G1778" s="346" t="str">
        <f t="shared" si="194"/>
        <v/>
      </c>
      <c r="H1778" s="347" t="str">
        <f t="shared" si="195"/>
        <v/>
      </c>
      <c r="T1778" s="502" t="str">
        <f t="shared" si="196"/>
        <v/>
      </c>
      <c r="U1778" s="502" t="str">
        <f t="shared" si="197"/>
        <v/>
      </c>
      <c r="V1778" s="502" t="str">
        <f t="shared" si="198"/>
        <v/>
      </c>
      <c r="W1778" s="502" t="str">
        <f t="shared" si="199"/>
        <v/>
      </c>
      <c r="X1778" s="502"/>
      <c r="Y1778" s="502" t="str">
        <f t="shared" si="200"/>
        <v/>
      </c>
    </row>
    <row r="1779" spans="7:25">
      <c r="G1779" s="346" t="str">
        <f t="shared" si="194"/>
        <v/>
      </c>
      <c r="H1779" s="347" t="str">
        <f t="shared" si="195"/>
        <v/>
      </c>
      <c r="T1779" s="502" t="str">
        <f t="shared" si="196"/>
        <v/>
      </c>
      <c r="U1779" s="502" t="str">
        <f t="shared" si="197"/>
        <v/>
      </c>
      <c r="V1779" s="502" t="str">
        <f t="shared" si="198"/>
        <v/>
      </c>
      <c r="W1779" s="502" t="str">
        <f t="shared" si="199"/>
        <v/>
      </c>
      <c r="X1779" s="502"/>
      <c r="Y1779" s="502" t="str">
        <f t="shared" si="200"/>
        <v/>
      </c>
    </row>
    <row r="1780" spans="7:25">
      <c r="G1780" s="346" t="str">
        <f t="shared" si="194"/>
        <v/>
      </c>
      <c r="H1780" s="347" t="str">
        <f t="shared" si="195"/>
        <v/>
      </c>
      <c r="T1780" s="502" t="str">
        <f t="shared" si="196"/>
        <v/>
      </c>
      <c r="U1780" s="502" t="str">
        <f t="shared" si="197"/>
        <v/>
      </c>
      <c r="V1780" s="502" t="str">
        <f t="shared" si="198"/>
        <v/>
      </c>
      <c r="W1780" s="502" t="str">
        <f t="shared" si="199"/>
        <v/>
      </c>
      <c r="X1780" s="502"/>
      <c r="Y1780" s="502" t="str">
        <f t="shared" si="200"/>
        <v/>
      </c>
    </row>
    <row r="1781" spans="7:25">
      <c r="G1781" s="346" t="str">
        <f t="shared" si="194"/>
        <v/>
      </c>
      <c r="H1781" s="347" t="str">
        <f t="shared" si="195"/>
        <v/>
      </c>
      <c r="T1781" s="502" t="str">
        <f t="shared" si="196"/>
        <v/>
      </c>
      <c r="U1781" s="502" t="str">
        <f t="shared" si="197"/>
        <v/>
      </c>
      <c r="V1781" s="502" t="str">
        <f t="shared" si="198"/>
        <v/>
      </c>
      <c r="W1781" s="502" t="str">
        <f t="shared" si="199"/>
        <v/>
      </c>
      <c r="X1781" s="502"/>
      <c r="Y1781" s="502" t="str">
        <f t="shared" si="200"/>
        <v/>
      </c>
    </row>
    <row r="1782" spans="7:25">
      <c r="G1782" s="346" t="str">
        <f t="shared" si="194"/>
        <v/>
      </c>
      <c r="H1782" s="347" t="str">
        <f t="shared" si="195"/>
        <v/>
      </c>
      <c r="T1782" s="502" t="str">
        <f t="shared" si="196"/>
        <v/>
      </c>
      <c r="U1782" s="502" t="str">
        <f t="shared" si="197"/>
        <v/>
      </c>
      <c r="V1782" s="502" t="str">
        <f t="shared" si="198"/>
        <v/>
      </c>
      <c r="W1782" s="502" t="str">
        <f t="shared" si="199"/>
        <v/>
      </c>
      <c r="X1782" s="502"/>
      <c r="Y1782" s="502" t="str">
        <f t="shared" si="200"/>
        <v/>
      </c>
    </row>
    <row r="1783" spans="7:25">
      <c r="G1783" s="346" t="str">
        <f t="shared" si="194"/>
        <v/>
      </c>
      <c r="H1783" s="347" t="str">
        <f t="shared" si="195"/>
        <v/>
      </c>
      <c r="T1783" s="502" t="str">
        <f t="shared" si="196"/>
        <v/>
      </c>
      <c r="U1783" s="502" t="str">
        <f t="shared" si="197"/>
        <v/>
      </c>
      <c r="V1783" s="502" t="str">
        <f t="shared" si="198"/>
        <v/>
      </c>
      <c r="W1783" s="502" t="str">
        <f t="shared" si="199"/>
        <v/>
      </c>
      <c r="X1783" s="502"/>
      <c r="Y1783" s="502" t="str">
        <f t="shared" si="200"/>
        <v/>
      </c>
    </row>
    <row r="1784" spans="7:25">
      <c r="G1784" s="346" t="str">
        <f t="shared" si="194"/>
        <v/>
      </c>
      <c r="H1784" s="347" t="str">
        <f t="shared" si="195"/>
        <v/>
      </c>
      <c r="T1784" s="502" t="str">
        <f t="shared" si="196"/>
        <v/>
      </c>
      <c r="U1784" s="502" t="str">
        <f t="shared" si="197"/>
        <v/>
      </c>
      <c r="V1784" s="502" t="str">
        <f t="shared" si="198"/>
        <v/>
      </c>
      <c r="W1784" s="502" t="str">
        <f t="shared" si="199"/>
        <v/>
      </c>
      <c r="X1784" s="502"/>
      <c r="Y1784" s="502" t="str">
        <f t="shared" si="200"/>
        <v/>
      </c>
    </row>
    <row r="1785" spans="7:25">
      <c r="G1785" s="346" t="str">
        <f t="shared" si="194"/>
        <v/>
      </c>
      <c r="H1785" s="347" t="str">
        <f t="shared" si="195"/>
        <v/>
      </c>
      <c r="T1785" s="502" t="str">
        <f t="shared" si="196"/>
        <v/>
      </c>
      <c r="U1785" s="502" t="str">
        <f t="shared" si="197"/>
        <v/>
      </c>
      <c r="V1785" s="502" t="str">
        <f t="shared" si="198"/>
        <v/>
      </c>
      <c r="W1785" s="502" t="str">
        <f t="shared" si="199"/>
        <v/>
      </c>
      <c r="X1785" s="502"/>
      <c r="Y1785" s="502" t="str">
        <f t="shared" si="200"/>
        <v/>
      </c>
    </row>
    <row r="1786" spans="7:25">
      <c r="G1786" s="346" t="str">
        <f t="shared" si="194"/>
        <v/>
      </c>
      <c r="H1786" s="347" t="str">
        <f t="shared" si="195"/>
        <v/>
      </c>
      <c r="T1786" s="502" t="str">
        <f t="shared" si="196"/>
        <v/>
      </c>
      <c r="U1786" s="502" t="str">
        <f t="shared" si="197"/>
        <v/>
      </c>
      <c r="V1786" s="502" t="str">
        <f t="shared" si="198"/>
        <v/>
      </c>
      <c r="W1786" s="502" t="str">
        <f t="shared" si="199"/>
        <v/>
      </c>
      <c r="X1786" s="502"/>
      <c r="Y1786" s="502" t="str">
        <f t="shared" si="200"/>
        <v/>
      </c>
    </row>
    <row r="1787" spans="7:25">
      <c r="G1787" s="346" t="str">
        <f t="shared" si="194"/>
        <v/>
      </c>
      <c r="H1787" s="347" t="str">
        <f t="shared" si="195"/>
        <v/>
      </c>
      <c r="T1787" s="502" t="str">
        <f t="shared" si="196"/>
        <v/>
      </c>
      <c r="U1787" s="502" t="str">
        <f t="shared" si="197"/>
        <v/>
      </c>
      <c r="V1787" s="502" t="str">
        <f t="shared" si="198"/>
        <v/>
      </c>
      <c r="W1787" s="502" t="str">
        <f t="shared" si="199"/>
        <v/>
      </c>
      <c r="X1787" s="502"/>
      <c r="Y1787" s="502" t="str">
        <f t="shared" si="200"/>
        <v/>
      </c>
    </row>
    <row r="1788" spans="7:25">
      <c r="G1788" s="346" t="str">
        <f t="shared" si="194"/>
        <v/>
      </c>
      <c r="H1788" s="347" t="str">
        <f t="shared" si="195"/>
        <v/>
      </c>
      <c r="T1788" s="502" t="str">
        <f t="shared" si="196"/>
        <v/>
      </c>
      <c r="U1788" s="502" t="str">
        <f t="shared" si="197"/>
        <v/>
      </c>
      <c r="V1788" s="502" t="str">
        <f t="shared" si="198"/>
        <v/>
      </c>
      <c r="W1788" s="502" t="str">
        <f t="shared" si="199"/>
        <v/>
      </c>
      <c r="X1788" s="502"/>
      <c r="Y1788" s="502" t="str">
        <f t="shared" si="200"/>
        <v/>
      </c>
    </row>
    <row r="1789" spans="7:25">
      <c r="G1789" s="346" t="str">
        <f t="shared" si="194"/>
        <v/>
      </c>
      <c r="H1789" s="347" t="str">
        <f t="shared" si="195"/>
        <v/>
      </c>
      <c r="T1789" s="502" t="str">
        <f t="shared" si="196"/>
        <v/>
      </c>
      <c r="U1789" s="502" t="str">
        <f t="shared" si="197"/>
        <v/>
      </c>
      <c r="V1789" s="502" t="str">
        <f t="shared" si="198"/>
        <v/>
      </c>
      <c r="W1789" s="502" t="str">
        <f t="shared" si="199"/>
        <v/>
      </c>
      <c r="X1789" s="502"/>
      <c r="Y1789" s="502" t="str">
        <f t="shared" si="200"/>
        <v/>
      </c>
    </row>
    <row r="1790" spans="7:25">
      <c r="G1790" s="346" t="str">
        <f t="shared" si="194"/>
        <v/>
      </c>
      <c r="H1790" s="347" t="str">
        <f t="shared" si="195"/>
        <v/>
      </c>
      <c r="T1790" s="502" t="str">
        <f t="shared" si="196"/>
        <v/>
      </c>
      <c r="U1790" s="502" t="str">
        <f t="shared" si="197"/>
        <v/>
      </c>
      <c r="V1790" s="502" t="str">
        <f t="shared" si="198"/>
        <v/>
      </c>
      <c r="W1790" s="502" t="str">
        <f t="shared" si="199"/>
        <v/>
      </c>
      <c r="X1790" s="502"/>
      <c r="Y1790" s="502" t="str">
        <f t="shared" si="200"/>
        <v/>
      </c>
    </row>
    <row r="1791" spans="7:25">
      <c r="G1791" s="346" t="str">
        <f t="shared" si="194"/>
        <v/>
      </c>
      <c r="H1791" s="347" t="str">
        <f t="shared" si="195"/>
        <v/>
      </c>
      <c r="T1791" s="502" t="str">
        <f t="shared" si="196"/>
        <v/>
      </c>
      <c r="U1791" s="502" t="str">
        <f t="shared" si="197"/>
        <v/>
      </c>
      <c r="V1791" s="502" t="str">
        <f t="shared" si="198"/>
        <v/>
      </c>
      <c r="W1791" s="502" t="str">
        <f t="shared" si="199"/>
        <v/>
      </c>
      <c r="X1791" s="502"/>
      <c r="Y1791" s="502" t="str">
        <f t="shared" si="200"/>
        <v/>
      </c>
    </row>
    <row r="1792" spans="7:25">
      <c r="G1792" s="346" t="str">
        <f t="shared" si="194"/>
        <v/>
      </c>
      <c r="H1792" s="347" t="str">
        <f t="shared" si="195"/>
        <v/>
      </c>
      <c r="T1792" s="502" t="str">
        <f t="shared" si="196"/>
        <v/>
      </c>
      <c r="U1792" s="502" t="str">
        <f t="shared" si="197"/>
        <v/>
      </c>
      <c r="V1792" s="502" t="str">
        <f t="shared" si="198"/>
        <v/>
      </c>
      <c r="W1792" s="502" t="str">
        <f t="shared" si="199"/>
        <v/>
      </c>
      <c r="X1792" s="502"/>
      <c r="Y1792" s="502" t="str">
        <f t="shared" si="200"/>
        <v/>
      </c>
    </row>
    <row r="1793" spans="7:25">
      <c r="G1793" s="346" t="str">
        <f t="shared" si="194"/>
        <v/>
      </c>
      <c r="H1793" s="347" t="str">
        <f t="shared" si="195"/>
        <v/>
      </c>
      <c r="T1793" s="502" t="str">
        <f t="shared" si="196"/>
        <v/>
      </c>
      <c r="U1793" s="502" t="str">
        <f t="shared" si="197"/>
        <v/>
      </c>
      <c r="V1793" s="502" t="str">
        <f t="shared" si="198"/>
        <v/>
      </c>
      <c r="W1793" s="502" t="str">
        <f t="shared" si="199"/>
        <v/>
      </c>
      <c r="X1793" s="502"/>
      <c r="Y1793" s="502" t="str">
        <f t="shared" si="200"/>
        <v/>
      </c>
    </row>
    <row r="1794" spans="7:25">
      <c r="G1794" s="346" t="str">
        <f t="shared" si="194"/>
        <v/>
      </c>
      <c r="H1794" s="347" t="str">
        <f t="shared" si="195"/>
        <v/>
      </c>
      <c r="T1794" s="502" t="str">
        <f t="shared" si="196"/>
        <v/>
      </c>
      <c r="U1794" s="502" t="str">
        <f t="shared" si="197"/>
        <v/>
      </c>
      <c r="V1794" s="502" t="str">
        <f t="shared" si="198"/>
        <v/>
      </c>
      <c r="W1794" s="502" t="str">
        <f t="shared" si="199"/>
        <v/>
      </c>
      <c r="X1794" s="502"/>
      <c r="Y1794" s="502" t="str">
        <f t="shared" si="200"/>
        <v/>
      </c>
    </row>
    <row r="1795" spans="7:25">
      <c r="G1795" s="346" t="str">
        <f t="shared" ref="G1795:G1858" si="201">IF(D1795="","",A1795&amp;" "&amp;"     =    "&amp;" "&amp;B1795&amp;"  Vs  "&amp;C1795)</f>
        <v/>
      </c>
      <c r="H1795" s="347" t="str">
        <f t="shared" ref="H1795:H1858" si="202">IF(G1795="","",D1795)</f>
        <v/>
      </c>
      <c r="T1795" s="502" t="str">
        <f t="shared" ref="T1795:T1858" si="203">IF(W1795="","",AA1795)</f>
        <v/>
      </c>
      <c r="U1795" s="502" t="str">
        <f t="shared" ref="U1795:U1858" si="204">IF(W1795="","",AC1795)</f>
        <v/>
      </c>
      <c r="V1795" s="502" t="str">
        <f t="shared" ref="V1795:V1858" si="205">IF(W1795="","",AK1795)</f>
        <v/>
      </c>
      <c r="W1795" s="502" t="str">
        <f t="shared" ref="W1795:W1858" si="206">IFERROR(IF(Y1795="","",MID(Y1795,SEARCH("1x2/",Y1795,1) + 4,LEN(Y1795))),"")</f>
        <v/>
      </c>
      <c r="X1795" s="502"/>
      <c r="Y1795" s="502" t="str">
        <f t="shared" ref="Y1795:Y1858" si="207">HLink(AL1795)</f>
        <v/>
      </c>
    </row>
    <row r="1796" spans="7:25">
      <c r="G1796" s="346" t="str">
        <f t="shared" si="201"/>
        <v/>
      </c>
      <c r="H1796" s="347" t="str">
        <f t="shared" si="202"/>
        <v/>
      </c>
      <c r="T1796" s="502" t="str">
        <f t="shared" si="203"/>
        <v/>
      </c>
      <c r="U1796" s="502" t="str">
        <f t="shared" si="204"/>
        <v/>
      </c>
      <c r="V1796" s="502" t="str">
        <f t="shared" si="205"/>
        <v/>
      </c>
      <c r="W1796" s="502" t="str">
        <f t="shared" si="206"/>
        <v/>
      </c>
      <c r="X1796" s="502"/>
      <c r="Y1796" s="502" t="str">
        <f t="shared" si="207"/>
        <v/>
      </c>
    </row>
    <row r="1797" spans="7:25">
      <c r="G1797" s="346" t="str">
        <f t="shared" si="201"/>
        <v/>
      </c>
      <c r="H1797" s="347" t="str">
        <f t="shared" si="202"/>
        <v/>
      </c>
      <c r="T1797" s="502" t="str">
        <f t="shared" si="203"/>
        <v/>
      </c>
      <c r="U1797" s="502" t="str">
        <f t="shared" si="204"/>
        <v/>
      </c>
      <c r="V1797" s="502" t="str">
        <f t="shared" si="205"/>
        <v/>
      </c>
      <c r="W1797" s="502" t="str">
        <f t="shared" si="206"/>
        <v/>
      </c>
      <c r="X1797" s="502"/>
      <c r="Y1797" s="502" t="str">
        <f t="shared" si="207"/>
        <v/>
      </c>
    </row>
    <row r="1798" spans="7:25">
      <c r="G1798" s="346" t="str">
        <f t="shared" si="201"/>
        <v/>
      </c>
      <c r="H1798" s="347" t="str">
        <f t="shared" si="202"/>
        <v/>
      </c>
      <c r="T1798" s="502" t="str">
        <f t="shared" si="203"/>
        <v/>
      </c>
      <c r="U1798" s="502" t="str">
        <f t="shared" si="204"/>
        <v/>
      </c>
      <c r="V1798" s="502" t="str">
        <f t="shared" si="205"/>
        <v/>
      </c>
      <c r="W1798" s="502" t="str">
        <f t="shared" si="206"/>
        <v/>
      </c>
      <c r="X1798" s="502"/>
      <c r="Y1798" s="502" t="str">
        <f t="shared" si="207"/>
        <v/>
      </c>
    </row>
    <row r="1799" spans="7:25">
      <c r="G1799" s="346" t="str">
        <f t="shared" si="201"/>
        <v/>
      </c>
      <c r="H1799" s="347" t="str">
        <f t="shared" si="202"/>
        <v/>
      </c>
      <c r="T1799" s="502" t="str">
        <f t="shared" si="203"/>
        <v/>
      </c>
      <c r="U1799" s="502" t="str">
        <f t="shared" si="204"/>
        <v/>
      </c>
      <c r="V1799" s="502" t="str">
        <f t="shared" si="205"/>
        <v/>
      </c>
      <c r="W1799" s="502" t="str">
        <f t="shared" si="206"/>
        <v/>
      </c>
      <c r="X1799" s="502"/>
      <c r="Y1799" s="502" t="str">
        <f t="shared" si="207"/>
        <v/>
      </c>
    </row>
    <row r="1800" spans="7:25">
      <c r="G1800" s="346" t="str">
        <f t="shared" si="201"/>
        <v/>
      </c>
      <c r="H1800" s="347" t="str">
        <f t="shared" si="202"/>
        <v/>
      </c>
      <c r="T1800" s="502" t="str">
        <f t="shared" si="203"/>
        <v/>
      </c>
      <c r="U1800" s="502" t="str">
        <f t="shared" si="204"/>
        <v/>
      </c>
      <c r="V1800" s="502" t="str">
        <f t="shared" si="205"/>
        <v/>
      </c>
      <c r="W1800" s="502" t="str">
        <f t="shared" si="206"/>
        <v/>
      </c>
      <c r="X1800" s="502"/>
      <c r="Y1800" s="502" t="str">
        <f t="shared" si="207"/>
        <v/>
      </c>
    </row>
    <row r="1801" spans="7:25">
      <c r="G1801" s="346" t="str">
        <f t="shared" si="201"/>
        <v/>
      </c>
      <c r="H1801" s="347" t="str">
        <f t="shared" si="202"/>
        <v/>
      </c>
      <c r="T1801" s="502" t="str">
        <f t="shared" si="203"/>
        <v/>
      </c>
      <c r="U1801" s="502" t="str">
        <f t="shared" si="204"/>
        <v/>
      </c>
      <c r="V1801" s="502" t="str">
        <f t="shared" si="205"/>
        <v/>
      </c>
      <c r="W1801" s="502" t="str">
        <f t="shared" si="206"/>
        <v/>
      </c>
      <c r="X1801" s="502"/>
      <c r="Y1801" s="502" t="str">
        <f t="shared" si="207"/>
        <v/>
      </c>
    </row>
    <row r="1802" spans="7:25">
      <c r="G1802" s="346" t="str">
        <f t="shared" si="201"/>
        <v/>
      </c>
      <c r="H1802" s="347" t="str">
        <f t="shared" si="202"/>
        <v/>
      </c>
      <c r="T1802" s="502" t="str">
        <f t="shared" si="203"/>
        <v/>
      </c>
      <c r="U1802" s="502" t="str">
        <f t="shared" si="204"/>
        <v/>
      </c>
      <c r="V1802" s="502" t="str">
        <f t="shared" si="205"/>
        <v/>
      </c>
      <c r="W1802" s="502" t="str">
        <f t="shared" si="206"/>
        <v/>
      </c>
      <c r="X1802" s="502"/>
      <c r="Y1802" s="502" t="str">
        <f t="shared" si="207"/>
        <v/>
      </c>
    </row>
    <row r="1803" spans="7:25">
      <c r="G1803" s="346" t="str">
        <f t="shared" si="201"/>
        <v/>
      </c>
      <c r="H1803" s="347" t="str">
        <f t="shared" si="202"/>
        <v/>
      </c>
      <c r="T1803" s="502" t="str">
        <f t="shared" si="203"/>
        <v/>
      </c>
      <c r="U1803" s="502" t="str">
        <f t="shared" si="204"/>
        <v/>
      </c>
      <c r="V1803" s="502" t="str">
        <f t="shared" si="205"/>
        <v/>
      </c>
      <c r="W1803" s="502" t="str">
        <f t="shared" si="206"/>
        <v/>
      </c>
      <c r="X1803" s="502"/>
      <c r="Y1803" s="502" t="str">
        <f t="shared" si="207"/>
        <v/>
      </c>
    </row>
    <row r="1804" spans="7:25">
      <c r="G1804" s="346" t="str">
        <f t="shared" si="201"/>
        <v/>
      </c>
      <c r="H1804" s="347" t="str">
        <f t="shared" si="202"/>
        <v/>
      </c>
      <c r="T1804" s="502" t="str">
        <f t="shared" si="203"/>
        <v/>
      </c>
      <c r="U1804" s="502" t="str">
        <f t="shared" si="204"/>
        <v/>
      </c>
      <c r="V1804" s="502" t="str">
        <f t="shared" si="205"/>
        <v/>
      </c>
      <c r="W1804" s="502" t="str">
        <f t="shared" si="206"/>
        <v/>
      </c>
      <c r="X1804" s="502"/>
      <c r="Y1804" s="502" t="str">
        <f t="shared" si="207"/>
        <v/>
      </c>
    </row>
    <row r="1805" spans="7:25">
      <c r="G1805" s="346" t="str">
        <f t="shared" si="201"/>
        <v/>
      </c>
      <c r="H1805" s="347" t="str">
        <f t="shared" si="202"/>
        <v/>
      </c>
      <c r="T1805" s="502" t="str">
        <f t="shared" si="203"/>
        <v/>
      </c>
      <c r="U1805" s="502" t="str">
        <f t="shared" si="204"/>
        <v/>
      </c>
      <c r="V1805" s="502" t="str">
        <f t="shared" si="205"/>
        <v/>
      </c>
      <c r="W1805" s="502" t="str">
        <f t="shared" si="206"/>
        <v/>
      </c>
      <c r="X1805" s="502"/>
      <c r="Y1805" s="502" t="str">
        <f t="shared" si="207"/>
        <v/>
      </c>
    </row>
    <row r="1806" spans="7:25">
      <c r="G1806" s="346" t="str">
        <f t="shared" si="201"/>
        <v/>
      </c>
      <c r="H1806" s="347" t="str">
        <f t="shared" si="202"/>
        <v/>
      </c>
      <c r="T1806" s="502" t="str">
        <f t="shared" si="203"/>
        <v/>
      </c>
      <c r="U1806" s="502" t="str">
        <f t="shared" si="204"/>
        <v/>
      </c>
      <c r="V1806" s="502" t="str">
        <f t="shared" si="205"/>
        <v/>
      </c>
      <c r="W1806" s="502" t="str">
        <f t="shared" si="206"/>
        <v/>
      </c>
      <c r="X1806" s="502"/>
      <c r="Y1806" s="502" t="str">
        <f t="shared" si="207"/>
        <v/>
      </c>
    </row>
    <row r="1807" spans="7:25">
      <c r="G1807" s="346" t="str">
        <f t="shared" si="201"/>
        <v/>
      </c>
      <c r="H1807" s="347" t="str">
        <f t="shared" si="202"/>
        <v/>
      </c>
      <c r="T1807" s="502" t="str">
        <f t="shared" si="203"/>
        <v/>
      </c>
      <c r="U1807" s="502" t="str">
        <f t="shared" si="204"/>
        <v/>
      </c>
      <c r="V1807" s="502" t="str">
        <f t="shared" si="205"/>
        <v/>
      </c>
      <c r="W1807" s="502" t="str">
        <f t="shared" si="206"/>
        <v/>
      </c>
      <c r="X1807" s="502"/>
      <c r="Y1807" s="502" t="str">
        <f t="shared" si="207"/>
        <v/>
      </c>
    </row>
    <row r="1808" spans="7:25">
      <c r="G1808" s="346" t="str">
        <f t="shared" si="201"/>
        <v/>
      </c>
      <c r="H1808" s="347" t="str">
        <f t="shared" si="202"/>
        <v/>
      </c>
      <c r="T1808" s="502" t="str">
        <f t="shared" si="203"/>
        <v/>
      </c>
      <c r="U1808" s="502" t="str">
        <f t="shared" si="204"/>
        <v/>
      </c>
      <c r="V1808" s="502" t="str">
        <f t="shared" si="205"/>
        <v/>
      </c>
      <c r="W1808" s="502" t="str">
        <f t="shared" si="206"/>
        <v/>
      </c>
      <c r="X1808" s="502"/>
      <c r="Y1808" s="502" t="str">
        <f t="shared" si="207"/>
        <v/>
      </c>
    </row>
    <row r="1809" spans="7:25">
      <c r="G1809" s="346" t="str">
        <f t="shared" si="201"/>
        <v/>
      </c>
      <c r="H1809" s="347" t="str">
        <f t="shared" si="202"/>
        <v/>
      </c>
      <c r="T1809" s="502" t="str">
        <f t="shared" si="203"/>
        <v/>
      </c>
      <c r="U1809" s="502" t="str">
        <f t="shared" si="204"/>
        <v/>
      </c>
      <c r="V1809" s="502" t="str">
        <f t="shared" si="205"/>
        <v/>
      </c>
      <c r="W1809" s="502" t="str">
        <f t="shared" si="206"/>
        <v/>
      </c>
      <c r="X1809" s="502"/>
      <c r="Y1809" s="502" t="str">
        <f t="shared" si="207"/>
        <v/>
      </c>
    </row>
    <row r="1810" spans="7:25">
      <c r="G1810" s="346" t="str">
        <f t="shared" si="201"/>
        <v/>
      </c>
      <c r="H1810" s="347" t="str">
        <f t="shared" si="202"/>
        <v/>
      </c>
      <c r="T1810" s="502" t="str">
        <f t="shared" si="203"/>
        <v/>
      </c>
      <c r="U1810" s="502" t="str">
        <f t="shared" si="204"/>
        <v/>
      </c>
      <c r="V1810" s="502" t="str">
        <f t="shared" si="205"/>
        <v/>
      </c>
      <c r="W1810" s="502" t="str">
        <f t="shared" si="206"/>
        <v/>
      </c>
      <c r="X1810" s="502"/>
      <c r="Y1810" s="502" t="str">
        <f t="shared" si="207"/>
        <v/>
      </c>
    </row>
    <row r="1811" spans="7:25">
      <c r="G1811" s="346" t="str">
        <f t="shared" si="201"/>
        <v/>
      </c>
      <c r="H1811" s="347" t="str">
        <f t="shared" si="202"/>
        <v/>
      </c>
      <c r="T1811" s="502" t="str">
        <f t="shared" si="203"/>
        <v/>
      </c>
      <c r="U1811" s="502" t="str">
        <f t="shared" si="204"/>
        <v/>
      </c>
      <c r="V1811" s="502" t="str">
        <f t="shared" si="205"/>
        <v/>
      </c>
      <c r="W1811" s="502" t="str">
        <f t="shared" si="206"/>
        <v/>
      </c>
      <c r="X1811" s="502"/>
      <c r="Y1811" s="502" t="str">
        <f t="shared" si="207"/>
        <v/>
      </c>
    </row>
    <row r="1812" spans="7:25">
      <c r="G1812" s="346" t="str">
        <f t="shared" si="201"/>
        <v/>
      </c>
      <c r="H1812" s="347" t="str">
        <f t="shared" si="202"/>
        <v/>
      </c>
      <c r="T1812" s="502" t="str">
        <f t="shared" si="203"/>
        <v/>
      </c>
      <c r="U1812" s="502" t="str">
        <f t="shared" si="204"/>
        <v/>
      </c>
      <c r="V1812" s="502" t="str">
        <f t="shared" si="205"/>
        <v/>
      </c>
      <c r="W1812" s="502" t="str">
        <f t="shared" si="206"/>
        <v/>
      </c>
      <c r="X1812" s="502"/>
      <c r="Y1812" s="502" t="str">
        <f t="shared" si="207"/>
        <v/>
      </c>
    </row>
    <row r="1813" spans="7:25">
      <c r="G1813" s="346" t="str">
        <f t="shared" si="201"/>
        <v/>
      </c>
      <c r="H1813" s="347" t="str">
        <f t="shared" si="202"/>
        <v/>
      </c>
      <c r="T1813" s="502" t="str">
        <f t="shared" si="203"/>
        <v/>
      </c>
      <c r="U1813" s="502" t="str">
        <f t="shared" si="204"/>
        <v/>
      </c>
      <c r="V1813" s="502" t="str">
        <f t="shared" si="205"/>
        <v/>
      </c>
      <c r="W1813" s="502" t="str">
        <f t="shared" si="206"/>
        <v/>
      </c>
      <c r="X1813" s="502"/>
      <c r="Y1813" s="502" t="str">
        <f t="shared" si="207"/>
        <v/>
      </c>
    </row>
    <row r="1814" spans="7:25">
      <c r="G1814" s="346" t="str">
        <f t="shared" si="201"/>
        <v/>
      </c>
      <c r="H1814" s="347" t="str">
        <f t="shared" si="202"/>
        <v/>
      </c>
      <c r="T1814" s="502" t="str">
        <f t="shared" si="203"/>
        <v/>
      </c>
      <c r="U1814" s="502" t="str">
        <f t="shared" si="204"/>
        <v/>
      </c>
      <c r="V1814" s="502" t="str">
        <f t="shared" si="205"/>
        <v/>
      </c>
      <c r="W1814" s="502" t="str">
        <f t="shared" si="206"/>
        <v/>
      </c>
      <c r="X1814" s="502"/>
      <c r="Y1814" s="502" t="str">
        <f t="shared" si="207"/>
        <v/>
      </c>
    </row>
    <row r="1815" spans="7:25">
      <c r="G1815" s="346" t="str">
        <f t="shared" si="201"/>
        <v/>
      </c>
      <c r="H1815" s="347" t="str">
        <f t="shared" si="202"/>
        <v/>
      </c>
      <c r="T1815" s="502" t="str">
        <f t="shared" si="203"/>
        <v/>
      </c>
      <c r="U1815" s="502" t="str">
        <f t="shared" si="204"/>
        <v/>
      </c>
      <c r="V1815" s="502" t="str">
        <f t="shared" si="205"/>
        <v/>
      </c>
      <c r="W1815" s="502" t="str">
        <f t="shared" si="206"/>
        <v/>
      </c>
      <c r="X1815" s="502"/>
      <c r="Y1815" s="502" t="str">
        <f t="shared" si="207"/>
        <v/>
      </c>
    </row>
    <row r="1816" spans="7:25">
      <c r="G1816" s="346" t="str">
        <f t="shared" si="201"/>
        <v/>
      </c>
      <c r="H1816" s="347" t="str">
        <f t="shared" si="202"/>
        <v/>
      </c>
      <c r="T1816" s="502" t="str">
        <f t="shared" si="203"/>
        <v/>
      </c>
      <c r="U1816" s="502" t="str">
        <f t="shared" si="204"/>
        <v/>
      </c>
      <c r="V1816" s="502" t="str">
        <f t="shared" si="205"/>
        <v/>
      </c>
      <c r="W1816" s="502" t="str">
        <f t="shared" si="206"/>
        <v/>
      </c>
      <c r="X1816" s="502"/>
      <c r="Y1816" s="502" t="str">
        <f t="shared" si="207"/>
        <v/>
      </c>
    </row>
    <row r="1817" spans="7:25">
      <c r="G1817" s="346" t="str">
        <f t="shared" si="201"/>
        <v/>
      </c>
      <c r="H1817" s="347" t="str">
        <f t="shared" si="202"/>
        <v/>
      </c>
      <c r="T1817" s="502" t="str">
        <f t="shared" si="203"/>
        <v/>
      </c>
      <c r="U1817" s="502" t="str">
        <f t="shared" si="204"/>
        <v/>
      </c>
      <c r="V1817" s="502" t="str">
        <f t="shared" si="205"/>
        <v/>
      </c>
      <c r="W1817" s="502" t="str">
        <f t="shared" si="206"/>
        <v/>
      </c>
      <c r="X1817" s="502"/>
      <c r="Y1817" s="502" t="str">
        <f t="shared" si="207"/>
        <v/>
      </c>
    </row>
    <row r="1818" spans="7:25">
      <c r="G1818" s="346" t="str">
        <f t="shared" si="201"/>
        <v/>
      </c>
      <c r="H1818" s="347" t="str">
        <f t="shared" si="202"/>
        <v/>
      </c>
      <c r="T1818" s="502" t="str">
        <f t="shared" si="203"/>
        <v/>
      </c>
      <c r="U1818" s="502" t="str">
        <f t="shared" si="204"/>
        <v/>
      </c>
      <c r="V1818" s="502" t="str">
        <f t="shared" si="205"/>
        <v/>
      </c>
      <c r="W1818" s="502" t="str">
        <f t="shared" si="206"/>
        <v/>
      </c>
      <c r="X1818" s="502"/>
      <c r="Y1818" s="502" t="str">
        <f t="shared" si="207"/>
        <v/>
      </c>
    </row>
    <row r="1819" spans="7:25">
      <c r="G1819" s="346" t="str">
        <f t="shared" si="201"/>
        <v/>
      </c>
      <c r="H1819" s="347" t="str">
        <f t="shared" si="202"/>
        <v/>
      </c>
      <c r="T1819" s="502" t="str">
        <f t="shared" si="203"/>
        <v/>
      </c>
      <c r="U1819" s="502" t="str">
        <f t="shared" si="204"/>
        <v/>
      </c>
      <c r="V1819" s="502" t="str">
        <f t="shared" si="205"/>
        <v/>
      </c>
      <c r="W1819" s="502" t="str">
        <f t="shared" si="206"/>
        <v/>
      </c>
      <c r="X1819" s="502"/>
      <c r="Y1819" s="502" t="str">
        <f t="shared" si="207"/>
        <v/>
      </c>
    </row>
    <row r="1820" spans="7:25">
      <c r="G1820" s="346" t="str">
        <f t="shared" si="201"/>
        <v/>
      </c>
      <c r="H1820" s="347" t="str">
        <f t="shared" si="202"/>
        <v/>
      </c>
      <c r="T1820" s="502" t="str">
        <f t="shared" si="203"/>
        <v/>
      </c>
      <c r="U1820" s="502" t="str">
        <f t="shared" si="204"/>
        <v/>
      </c>
      <c r="V1820" s="502" t="str">
        <f t="shared" si="205"/>
        <v/>
      </c>
      <c r="W1820" s="502" t="str">
        <f t="shared" si="206"/>
        <v/>
      </c>
      <c r="X1820" s="502"/>
      <c r="Y1820" s="502" t="str">
        <f t="shared" si="207"/>
        <v/>
      </c>
    </row>
    <row r="1821" spans="7:25">
      <c r="G1821" s="346" t="str">
        <f t="shared" si="201"/>
        <v/>
      </c>
      <c r="H1821" s="347" t="str">
        <f t="shared" si="202"/>
        <v/>
      </c>
      <c r="T1821" s="502" t="str">
        <f t="shared" si="203"/>
        <v/>
      </c>
      <c r="U1821" s="502" t="str">
        <f t="shared" si="204"/>
        <v/>
      </c>
      <c r="V1821" s="502" t="str">
        <f t="shared" si="205"/>
        <v/>
      </c>
      <c r="W1821" s="502" t="str">
        <f t="shared" si="206"/>
        <v/>
      </c>
      <c r="X1821" s="502"/>
      <c r="Y1821" s="502" t="str">
        <f t="shared" si="207"/>
        <v/>
      </c>
    </row>
    <row r="1822" spans="7:25">
      <c r="G1822" s="346" t="str">
        <f t="shared" si="201"/>
        <v/>
      </c>
      <c r="H1822" s="347" t="str">
        <f t="shared" si="202"/>
        <v/>
      </c>
      <c r="T1822" s="502" t="str">
        <f t="shared" si="203"/>
        <v/>
      </c>
      <c r="U1822" s="502" t="str">
        <f t="shared" si="204"/>
        <v/>
      </c>
      <c r="V1822" s="502" t="str">
        <f t="shared" si="205"/>
        <v/>
      </c>
      <c r="W1822" s="502" t="str">
        <f t="shared" si="206"/>
        <v/>
      </c>
      <c r="X1822" s="502"/>
      <c r="Y1822" s="502" t="str">
        <f t="shared" si="207"/>
        <v/>
      </c>
    </row>
    <row r="1823" spans="7:25">
      <c r="G1823" s="346" t="str">
        <f t="shared" si="201"/>
        <v/>
      </c>
      <c r="H1823" s="347" t="str">
        <f t="shared" si="202"/>
        <v/>
      </c>
      <c r="T1823" s="502" t="str">
        <f t="shared" si="203"/>
        <v/>
      </c>
      <c r="U1823" s="502" t="str">
        <f t="shared" si="204"/>
        <v/>
      </c>
      <c r="V1823" s="502" t="str">
        <f t="shared" si="205"/>
        <v/>
      </c>
      <c r="W1823" s="502" t="str">
        <f t="shared" si="206"/>
        <v/>
      </c>
      <c r="X1823" s="502"/>
      <c r="Y1823" s="502" t="str">
        <f t="shared" si="207"/>
        <v/>
      </c>
    </row>
    <row r="1824" spans="7:25">
      <c r="G1824" s="346" t="str">
        <f t="shared" si="201"/>
        <v/>
      </c>
      <c r="H1824" s="347" t="str">
        <f t="shared" si="202"/>
        <v/>
      </c>
      <c r="T1824" s="502" t="str">
        <f t="shared" si="203"/>
        <v/>
      </c>
      <c r="U1824" s="502" t="str">
        <f t="shared" si="204"/>
        <v/>
      </c>
      <c r="V1824" s="502" t="str">
        <f t="shared" si="205"/>
        <v/>
      </c>
      <c r="W1824" s="502" t="str">
        <f t="shared" si="206"/>
        <v/>
      </c>
      <c r="X1824" s="502"/>
      <c r="Y1824" s="502" t="str">
        <f t="shared" si="207"/>
        <v/>
      </c>
    </row>
    <row r="1825" spans="7:25">
      <c r="G1825" s="346" t="str">
        <f t="shared" si="201"/>
        <v/>
      </c>
      <c r="H1825" s="347" t="str">
        <f t="shared" si="202"/>
        <v/>
      </c>
      <c r="T1825" s="502" t="str">
        <f t="shared" si="203"/>
        <v/>
      </c>
      <c r="U1825" s="502" t="str">
        <f t="shared" si="204"/>
        <v/>
      </c>
      <c r="V1825" s="502" t="str">
        <f t="shared" si="205"/>
        <v/>
      </c>
      <c r="W1825" s="502" t="str">
        <f t="shared" si="206"/>
        <v/>
      </c>
      <c r="X1825" s="502"/>
      <c r="Y1825" s="502" t="str">
        <f t="shared" si="207"/>
        <v/>
      </c>
    </row>
    <row r="1826" spans="7:25">
      <c r="G1826" s="346" t="str">
        <f t="shared" si="201"/>
        <v/>
      </c>
      <c r="H1826" s="347" t="str">
        <f t="shared" si="202"/>
        <v/>
      </c>
      <c r="T1826" s="502" t="str">
        <f t="shared" si="203"/>
        <v/>
      </c>
      <c r="U1826" s="502" t="str">
        <f t="shared" si="204"/>
        <v/>
      </c>
      <c r="V1826" s="502" t="str">
        <f t="shared" si="205"/>
        <v/>
      </c>
      <c r="W1826" s="502" t="str">
        <f t="shared" si="206"/>
        <v/>
      </c>
      <c r="X1826" s="502"/>
      <c r="Y1826" s="502" t="str">
        <f t="shared" si="207"/>
        <v/>
      </c>
    </row>
    <row r="1827" spans="7:25">
      <c r="G1827" s="346" t="str">
        <f t="shared" si="201"/>
        <v/>
      </c>
      <c r="H1827" s="347" t="str">
        <f t="shared" si="202"/>
        <v/>
      </c>
      <c r="T1827" s="502" t="str">
        <f t="shared" si="203"/>
        <v/>
      </c>
      <c r="U1827" s="502" t="str">
        <f t="shared" si="204"/>
        <v/>
      </c>
      <c r="V1827" s="502" t="str">
        <f t="shared" si="205"/>
        <v/>
      </c>
      <c r="W1827" s="502" t="str">
        <f t="shared" si="206"/>
        <v/>
      </c>
      <c r="X1827" s="502"/>
      <c r="Y1827" s="502" t="str">
        <f t="shared" si="207"/>
        <v/>
      </c>
    </row>
    <row r="1828" spans="7:25">
      <c r="G1828" s="346" t="str">
        <f t="shared" si="201"/>
        <v/>
      </c>
      <c r="H1828" s="347" t="str">
        <f t="shared" si="202"/>
        <v/>
      </c>
      <c r="T1828" s="502" t="str">
        <f t="shared" si="203"/>
        <v/>
      </c>
      <c r="U1828" s="502" t="str">
        <f t="shared" si="204"/>
        <v/>
      </c>
      <c r="V1828" s="502" t="str">
        <f t="shared" si="205"/>
        <v/>
      </c>
      <c r="W1828" s="502" t="str">
        <f t="shared" si="206"/>
        <v/>
      </c>
      <c r="X1828" s="502"/>
      <c r="Y1828" s="502" t="str">
        <f t="shared" si="207"/>
        <v/>
      </c>
    </row>
    <row r="1829" spans="7:25">
      <c r="G1829" s="346" t="str">
        <f t="shared" si="201"/>
        <v/>
      </c>
      <c r="H1829" s="347" t="str">
        <f t="shared" si="202"/>
        <v/>
      </c>
      <c r="T1829" s="502" t="str">
        <f t="shared" si="203"/>
        <v/>
      </c>
      <c r="U1829" s="502" t="str">
        <f t="shared" si="204"/>
        <v/>
      </c>
      <c r="V1829" s="502" t="str">
        <f t="shared" si="205"/>
        <v/>
      </c>
      <c r="W1829" s="502" t="str">
        <f t="shared" si="206"/>
        <v/>
      </c>
      <c r="X1829" s="502"/>
      <c r="Y1829" s="502" t="str">
        <f t="shared" si="207"/>
        <v/>
      </c>
    </row>
    <row r="1830" spans="7:25">
      <c r="G1830" s="346" t="str">
        <f t="shared" si="201"/>
        <v/>
      </c>
      <c r="H1830" s="347" t="str">
        <f t="shared" si="202"/>
        <v/>
      </c>
      <c r="T1830" s="502" t="str">
        <f t="shared" si="203"/>
        <v/>
      </c>
      <c r="U1830" s="502" t="str">
        <f t="shared" si="204"/>
        <v/>
      </c>
      <c r="V1830" s="502" t="str">
        <f t="shared" si="205"/>
        <v/>
      </c>
      <c r="W1830" s="502" t="str">
        <f t="shared" si="206"/>
        <v/>
      </c>
      <c r="X1830" s="502"/>
      <c r="Y1830" s="502" t="str">
        <f t="shared" si="207"/>
        <v/>
      </c>
    </row>
    <row r="1831" spans="7:25">
      <c r="G1831" s="346" t="str">
        <f t="shared" si="201"/>
        <v/>
      </c>
      <c r="H1831" s="347" t="str">
        <f t="shared" si="202"/>
        <v/>
      </c>
      <c r="T1831" s="502" t="str">
        <f t="shared" si="203"/>
        <v/>
      </c>
      <c r="U1831" s="502" t="str">
        <f t="shared" si="204"/>
        <v/>
      </c>
      <c r="V1831" s="502" t="str">
        <f t="shared" si="205"/>
        <v/>
      </c>
      <c r="W1831" s="502" t="str">
        <f t="shared" si="206"/>
        <v/>
      </c>
      <c r="X1831" s="502"/>
      <c r="Y1831" s="502" t="str">
        <f t="shared" si="207"/>
        <v/>
      </c>
    </row>
    <row r="1832" spans="7:25">
      <c r="G1832" s="346" t="str">
        <f t="shared" si="201"/>
        <v/>
      </c>
      <c r="H1832" s="347" t="str">
        <f t="shared" si="202"/>
        <v/>
      </c>
      <c r="T1832" s="502" t="str">
        <f t="shared" si="203"/>
        <v/>
      </c>
      <c r="U1832" s="502" t="str">
        <f t="shared" si="204"/>
        <v/>
      </c>
      <c r="V1832" s="502" t="str">
        <f t="shared" si="205"/>
        <v/>
      </c>
      <c r="W1832" s="502" t="str">
        <f t="shared" si="206"/>
        <v/>
      </c>
      <c r="X1832" s="502"/>
      <c r="Y1832" s="502" t="str">
        <f t="shared" si="207"/>
        <v/>
      </c>
    </row>
    <row r="1833" spans="7:25">
      <c r="G1833" s="346" t="str">
        <f t="shared" si="201"/>
        <v/>
      </c>
      <c r="H1833" s="347" t="str">
        <f t="shared" si="202"/>
        <v/>
      </c>
      <c r="T1833" s="502" t="str">
        <f t="shared" si="203"/>
        <v/>
      </c>
      <c r="U1833" s="502" t="str">
        <f t="shared" si="204"/>
        <v/>
      </c>
      <c r="V1833" s="502" t="str">
        <f t="shared" si="205"/>
        <v/>
      </c>
      <c r="W1833" s="502" t="str">
        <f t="shared" si="206"/>
        <v/>
      </c>
      <c r="X1833" s="502"/>
      <c r="Y1833" s="502" t="str">
        <f t="shared" si="207"/>
        <v/>
      </c>
    </row>
    <row r="1834" spans="7:25">
      <c r="G1834" s="346" t="str">
        <f t="shared" si="201"/>
        <v/>
      </c>
      <c r="H1834" s="347" t="str">
        <f t="shared" si="202"/>
        <v/>
      </c>
      <c r="T1834" s="502" t="str">
        <f t="shared" si="203"/>
        <v/>
      </c>
      <c r="U1834" s="502" t="str">
        <f t="shared" si="204"/>
        <v/>
      </c>
      <c r="V1834" s="502" t="str">
        <f t="shared" si="205"/>
        <v/>
      </c>
      <c r="W1834" s="502" t="str">
        <f t="shared" si="206"/>
        <v/>
      </c>
      <c r="X1834" s="502"/>
      <c r="Y1834" s="502" t="str">
        <f t="shared" si="207"/>
        <v/>
      </c>
    </row>
    <row r="1835" spans="7:25">
      <c r="G1835" s="346" t="str">
        <f t="shared" si="201"/>
        <v/>
      </c>
      <c r="H1835" s="347" t="str">
        <f t="shared" si="202"/>
        <v/>
      </c>
      <c r="T1835" s="502" t="str">
        <f t="shared" si="203"/>
        <v/>
      </c>
      <c r="U1835" s="502" t="str">
        <f t="shared" si="204"/>
        <v/>
      </c>
      <c r="V1835" s="502" t="str">
        <f t="shared" si="205"/>
        <v/>
      </c>
      <c r="W1835" s="502" t="str">
        <f t="shared" si="206"/>
        <v/>
      </c>
      <c r="X1835" s="502"/>
      <c r="Y1835" s="502" t="str">
        <f t="shared" si="207"/>
        <v/>
      </c>
    </row>
    <row r="1836" spans="7:25">
      <c r="G1836" s="346" t="str">
        <f t="shared" si="201"/>
        <v/>
      </c>
      <c r="H1836" s="347" t="str">
        <f t="shared" si="202"/>
        <v/>
      </c>
      <c r="T1836" s="502" t="str">
        <f t="shared" si="203"/>
        <v/>
      </c>
      <c r="U1836" s="502" t="str">
        <f t="shared" si="204"/>
        <v/>
      </c>
      <c r="V1836" s="502" t="str">
        <f t="shared" si="205"/>
        <v/>
      </c>
      <c r="W1836" s="502" t="str">
        <f t="shared" si="206"/>
        <v/>
      </c>
      <c r="X1836" s="502"/>
      <c r="Y1836" s="502" t="str">
        <f t="shared" si="207"/>
        <v/>
      </c>
    </row>
    <row r="1837" spans="7:25">
      <c r="G1837" s="346" t="str">
        <f t="shared" si="201"/>
        <v/>
      </c>
      <c r="H1837" s="347" t="str">
        <f t="shared" si="202"/>
        <v/>
      </c>
      <c r="T1837" s="502" t="str">
        <f t="shared" si="203"/>
        <v/>
      </c>
      <c r="U1837" s="502" t="str">
        <f t="shared" si="204"/>
        <v/>
      </c>
      <c r="V1837" s="502" t="str">
        <f t="shared" si="205"/>
        <v/>
      </c>
      <c r="W1837" s="502" t="str">
        <f t="shared" si="206"/>
        <v/>
      </c>
      <c r="X1837" s="502"/>
      <c r="Y1837" s="502" t="str">
        <f t="shared" si="207"/>
        <v/>
      </c>
    </row>
    <row r="1838" spans="7:25">
      <c r="G1838" s="346" t="str">
        <f t="shared" si="201"/>
        <v/>
      </c>
      <c r="H1838" s="347" t="str">
        <f t="shared" si="202"/>
        <v/>
      </c>
      <c r="T1838" s="502" t="str">
        <f t="shared" si="203"/>
        <v/>
      </c>
      <c r="U1838" s="502" t="str">
        <f t="shared" si="204"/>
        <v/>
      </c>
      <c r="V1838" s="502" t="str">
        <f t="shared" si="205"/>
        <v/>
      </c>
      <c r="W1838" s="502" t="str">
        <f t="shared" si="206"/>
        <v/>
      </c>
      <c r="X1838" s="502"/>
      <c r="Y1838" s="502" t="str">
        <f t="shared" si="207"/>
        <v/>
      </c>
    </row>
    <row r="1839" spans="7:25">
      <c r="G1839" s="346" t="str">
        <f t="shared" si="201"/>
        <v/>
      </c>
      <c r="H1839" s="347" t="str">
        <f t="shared" si="202"/>
        <v/>
      </c>
      <c r="T1839" s="502" t="str">
        <f t="shared" si="203"/>
        <v/>
      </c>
      <c r="U1839" s="502" t="str">
        <f t="shared" si="204"/>
        <v/>
      </c>
      <c r="V1839" s="502" t="str">
        <f t="shared" si="205"/>
        <v/>
      </c>
      <c r="W1839" s="502" t="str">
        <f t="shared" si="206"/>
        <v/>
      </c>
      <c r="X1839" s="502"/>
      <c r="Y1839" s="502" t="str">
        <f t="shared" si="207"/>
        <v/>
      </c>
    </row>
    <row r="1840" spans="7:25">
      <c r="G1840" s="346" t="str">
        <f t="shared" si="201"/>
        <v/>
      </c>
      <c r="H1840" s="347" t="str">
        <f t="shared" si="202"/>
        <v/>
      </c>
      <c r="T1840" s="502" t="str">
        <f t="shared" si="203"/>
        <v/>
      </c>
      <c r="U1840" s="502" t="str">
        <f t="shared" si="204"/>
        <v/>
      </c>
      <c r="V1840" s="502" t="str">
        <f t="shared" si="205"/>
        <v/>
      </c>
      <c r="W1840" s="502" t="str">
        <f t="shared" si="206"/>
        <v/>
      </c>
      <c r="X1840" s="502"/>
      <c r="Y1840" s="502" t="str">
        <f t="shared" si="207"/>
        <v/>
      </c>
    </row>
    <row r="1841" spans="7:25">
      <c r="G1841" s="346" t="str">
        <f t="shared" si="201"/>
        <v/>
      </c>
      <c r="H1841" s="347" t="str">
        <f t="shared" si="202"/>
        <v/>
      </c>
      <c r="T1841" s="502" t="str">
        <f t="shared" si="203"/>
        <v/>
      </c>
      <c r="U1841" s="502" t="str">
        <f t="shared" si="204"/>
        <v/>
      </c>
      <c r="V1841" s="502" t="str">
        <f t="shared" si="205"/>
        <v/>
      </c>
      <c r="W1841" s="502" t="str">
        <f t="shared" si="206"/>
        <v/>
      </c>
      <c r="X1841" s="502"/>
      <c r="Y1841" s="502" t="str">
        <f t="shared" si="207"/>
        <v/>
      </c>
    </row>
    <row r="1842" spans="7:25">
      <c r="G1842" s="346" t="str">
        <f t="shared" si="201"/>
        <v/>
      </c>
      <c r="H1842" s="347" t="str">
        <f t="shared" si="202"/>
        <v/>
      </c>
      <c r="T1842" s="502" t="str">
        <f t="shared" si="203"/>
        <v/>
      </c>
      <c r="U1842" s="502" t="str">
        <f t="shared" si="204"/>
        <v/>
      </c>
      <c r="V1842" s="502" t="str">
        <f t="shared" si="205"/>
        <v/>
      </c>
      <c r="W1842" s="502" t="str">
        <f t="shared" si="206"/>
        <v/>
      </c>
      <c r="X1842" s="502"/>
      <c r="Y1842" s="502" t="str">
        <f t="shared" si="207"/>
        <v/>
      </c>
    </row>
    <row r="1843" spans="7:25">
      <c r="G1843" s="346" t="str">
        <f t="shared" si="201"/>
        <v/>
      </c>
      <c r="H1843" s="347" t="str">
        <f t="shared" si="202"/>
        <v/>
      </c>
      <c r="T1843" s="502" t="str">
        <f t="shared" si="203"/>
        <v/>
      </c>
      <c r="U1843" s="502" t="str">
        <f t="shared" si="204"/>
        <v/>
      </c>
      <c r="V1843" s="502" t="str">
        <f t="shared" si="205"/>
        <v/>
      </c>
      <c r="W1843" s="502" t="str">
        <f t="shared" si="206"/>
        <v/>
      </c>
      <c r="X1843" s="502"/>
      <c r="Y1843" s="502" t="str">
        <f t="shared" si="207"/>
        <v/>
      </c>
    </row>
    <row r="1844" spans="7:25">
      <c r="G1844" s="346" t="str">
        <f t="shared" si="201"/>
        <v/>
      </c>
      <c r="H1844" s="347" t="str">
        <f t="shared" si="202"/>
        <v/>
      </c>
      <c r="T1844" s="502" t="str">
        <f t="shared" si="203"/>
        <v/>
      </c>
      <c r="U1844" s="502" t="str">
        <f t="shared" si="204"/>
        <v/>
      </c>
      <c r="V1844" s="502" t="str">
        <f t="shared" si="205"/>
        <v/>
      </c>
      <c r="W1844" s="502" t="str">
        <f t="shared" si="206"/>
        <v/>
      </c>
      <c r="X1844" s="502"/>
      <c r="Y1844" s="502" t="str">
        <f t="shared" si="207"/>
        <v/>
      </c>
    </row>
    <row r="1845" spans="7:25">
      <c r="G1845" s="346" t="str">
        <f t="shared" si="201"/>
        <v/>
      </c>
      <c r="H1845" s="347" t="str">
        <f t="shared" si="202"/>
        <v/>
      </c>
      <c r="T1845" s="502" t="str">
        <f t="shared" si="203"/>
        <v/>
      </c>
      <c r="U1845" s="502" t="str">
        <f t="shared" si="204"/>
        <v/>
      </c>
      <c r="V1845" s="502" t="str">
        <f t="shared" si="205"/>
        <v/>
      </c>
      <c r="W1845" s="502" t="str">
        <f t="shared" si="206"/>
        <v/>
      </c>
      <c r="X1845" s="502"/>
      <c r="Y1845" s="502" t="str">
        <f t="shared" si="207"/>
        <v/>
      </c>
    </row>
    <row r="1846" spans="7:25">
      <c r="G1846" s="346" t="str">
        <f t="shared" si="201"/>
        <v/>
      </c>
      <c r="H1846" s="347" t="str">
        <f t="shared" si="202"/>
        <v/>
      </c>
      <c r="T1846" s="502" t="str">
        <f t="shared" si="203"/>
        <v/>
      </c>
      <c r="U1846" s="502" t="str">
        <f t="shared" si="204"/>
        <v/>
      </c>
      <c r="V1846" s="502" t="str">
        <f t="shared" si="205"/>
        <v/>
      </c>
      <c r="W1846" s="502" t="str">
        <f t="shared" si="206"/>
        <v/>
      </c>
      <c r="X1846" s="502"/>
      <c r="Y1846" s="502" t="str">
        <f t="shared" si="207"/>
        <v/>
      </c>
    </row>
    <row r="1847" spans="7:25">
      <c r="G1847" s="346" t="str">
        <f t="shared" si="201"/>
        <v/>
      </c>
      <c r="H1847" s="347" t="str">
        <f t="shared" si="202"/>
        <v/>
      </c>
      <c r="T1847" s="502" t="str">
        <f t="shared" si="203"/>
        <v/>
      </c>
      <c r="U1847" s="502" t="str">
        <f t="shared" si="204"/>
        <v/>
      </c>
      <c r="V1847" s="502" t="str">
        <f t="shared" si="205"/>
        <v/>
      </c>
      <c r="W1847" s="502" t="str">
        <f t="shared" si="206"/>
        <v/>
      </c>
      <c r="X1847" s="502"/>
      <c r="Y1847" s="502" t="str">
        <f t="shared" si="207"/>
        <v/>
      </c>
    </row>
    <row r="1848" spans="7:25">
      <c r="G1848" s="346" t="str">
        <f t="shared" si="201"/>
        <v/>
      </c>
      <c r="H1848" s="347" t="str">
        <f t="shared" si="202"/>
        <v/>
      </c>
      <c r="T1848" s="502" t="str">
        <f t="shared" si="203"/>
        <v/>
      </c>
      <c r="U1848" s="502" t="str">
        <f t="shared" si="204"/>
        <v/>
      </c>
      <c r="V1848" s="502" t="str">
        <f t="shared" si="205"/>
        <v/>
      </c>
      <c r="W1848" s="502" t="str">
        <f t="shared" si="206"/>
        <v/>
      </c>
      <c r="X1848" s="502"/>
      <c r="Y1848" s="502" t="str">
        <f t="shared" si="207"/>
        <v/>
      </c>
    </row>
    <row r="1849" spans="7:25">
      <c r="G1849" s="346" t="str">
        <f t="shared" si="201"/>
        <v/>
      </c>
      <c r="H1849" s="347" t="str">
        <f t="shared" si="202"/>
        <v/>
      </c>
      <c r="T1849" s="502" t="str">
        <f t="shared" si="203"/>
        <v/>
      </c>
      <c r="U1849" s="502" t="str">
        <f t="shared" si="204"/>
        <v/>
      </c>
      <c r="V1849" s="502" t="str">
        <f t="shared" si="205"/>
        <v/>
      </c>
      <c r="W1849" s="502" t="str">
        <f t="shared" si="206"/>
        <v/>
      </c>
      <c r="X1849" s="502"/>
      <c r="Y1849" s="502" t="str">
        <f t="shared" si="207"/>
        <v/>
      </c>
    </row>
    <row r="1850" spans="7:25">
      <c r="G1850" s="346" t="str">
        <f t="shared" si="201"/>
        <v/>
      </c>
      <c r="H1850" s="347" t="str">
        <f t="shared" si="202"/>
        <v/>
      </c>
      <c r="T1850" s="502" t="str">
        <f t="shared" si="203"/>
        <v/>
      </c>
      <c r="U1850" s="502" t="str">
        <f t="shared" si="204"/>
        <v/>
      </c>
      <c r="V1850" s="502" t="str">
        <f t="shared" si="205"/>
        <v/>
      </c>
      <c r="W1850" s="502" t="str">
        <f t="shared" si="206"/>
        <v/>
      </c>
      <c r="X1850" s="502"/>
      <c r="Y1850" s="502" t="str">
        <f t="shared" si="207"/>
        <v/>
      </c>
    </row>
    <row r="1851" spans="7:25">
      <c r="G1851" s="346" t="str">
        <f t="shared" si="201"/>
        <v/>
      </c>
      <c r="H1851" s="347" t="str">
        <f t="shared" si="202"/>
        <v/>
      </c>
      <c r="T1851" s="502" t="str">
        <f t="shared" si="203"/>
        <v/>
      </c>
      <c r="U1851" s="502" t="str">
        <f t="shared" si="204"/>
        <v/>
      </c>
      <c r="V1851" s="502" t="str">
        <f t="shared" si="205"/>
        <v/>
      </c>
      <c r="W1851" s="502" t="str">
        <f t="shared" si="206"/>
        <v/>
      </c>
      <c r="X1851" s="502"/>
      <c r="Y1851" s="502" t="str">
        <f t="shared" si="207"/>
        <v/>
      </c>
    </row>
    <row r="1852" spans="7:25">
      <c r="G1852" s="346" t="str">
        <f t="shared" si="201"/>
        <v/>
      </c>
      <c r="H1852" s="347" t="str">
        <f t="shared" si="202"/>
        <v/>
      </c>
      <c r="T1852" s="502" t="str">
        <f t="shared" si="203"/>
        <v/>
      </c>
      <c r="U1852" s="502" t="str">
        <f t="shared" si="204"/>
        <v/>
      </c>
      <c r="V1852" s="502" t="str">
        <f t="shared" si="205"/>
        <v/>
      </c>
      <c r="W1852" s="502" t="str">
        <f t="shared" si="206"/>
        <v/>
      </c>
      <c r="X1852" s="502"/>
      <c r="Y1852" s="502" t="str">
        <f t="shared" si="207"/>
        <v/>
      </c>
    </row>
    <row r="1853" spans="7:25">
      <c r="G1853" s="346" t="str">
        <f t="shared" si="201"/>
        <v/>
      </c>
      <c r="H1853" s="347" t="str">
        <f t="shared" si="202"/>
        <v/>
      </c>
      <c r="T1853" s="502" t="str">
        <f t="shared" si="203"/>
        <v/>
      </c>
      <c r="U1853" s="502" t="str">
        <f t="shared" si="204"/>
        <v/>
      </c>
      <c r="V1853" s="502" t="str">
        <f t="shared" si="205"/>
        <v/>
      </c>
      <c r="W1853" s="502" t="str">
        <f t="shared" si="206"/>
        <v/>
      </c>
      <c r="X1853" s="502"/>
      <c r="Y1853" s="502" t="str">
        <f t="shared" si="207"/>
        <v/>
      </c>
    </row>
    <row r="1854" spans="7:25">
      <c r="G1854" s="346" t="str">
        <f t="shared" si="201"/>
        <v/>
      </c>
      <c r="H1854" s="347" t="str">
        <f t="shared" si="202"/>
        <v/>
      </c>
      <c r="T1854" s="502" t="str">
        <f t="shared" si="203"/>
        <v/>
      </c>
      <c r="U1854" s="502" t="str">
        <f t="shared" si="204"/>
        <v/>
      </c>
      <c r="V1854" s="502" t="str">
        <f t="shared" si="205"/>
        <v/>
      </c>
      <c r="W1854" s="502" t="str">
        <f t="shared" si="206"/>
        <v/>
      </c>
      <c r="X1854" s="502"/>
      <c r="Y1854" s="502" t="str">
        <f t="shared" si="207"/>
        <v/>
      </c>
    </row>
    <row r="1855" spans="7:25">
      <c r="G1855" s="346" t="str">
        <f t="shared" si="201"/>
        <v/>
      </c>
      <c r="H1855" s="347" t="str">
        <f t="shared" si="202"/>
        <v/>
      </c>
      <c r="T1855" s="502" t="str">
        <f t="shared" si="203"/>
        <v/>
      </c>
      <c r="U1855" s="502" t="str">
        <f t="shared" si="204"/>
        <v/>
      </c>
      <c r="V1855" s="502" t="str">
        <f t="shared" si="205"/>
        <v/>
      </c>
      <c r="W1855" s="502" t="str">
        <f t="shared" si="206"/>
        <v/>
      </c>
      <c r="X1855" s="502"/>
      <c r="Y1855" s="502" t="str">
        <f t="shared" si="207"/>
        <v/>
      </c>
    </row>
    <row r="1856" spans="7:25">
      <c r="G1856" s="346" t="str">
        <f t="shared" si="201"/>
        <v/>
      </c>
      <c r="H1856" s="347" t="str">
        <f t="shared" si="202"/>
        <v/>
      </c>
      <c r="T1856" s="502" t="str">
        <f t="shared" si="203"/>
        <v/>
      </c>
      <c r="U1856" s="502" t="str">
        <f t="shared" si="204"/>
        <v/>
      </c>
      <c r="V1856" s="502" t="str">
        <f t="shared" si="205"/>
        <v/>
      </c>
      <c r="W1856" s="502" t="str">
        <f t="shared" si="206"/>
        <v/>
      </c>
      <c r="X1856" s="502"/>
      <c r="Y1856" s="502" t="str">
        <f t="shared" si="207"/>
        <v/>
      </c>
    </row>
    <row r="1857" spans="7:25">
      <c r="G1857" s="346" t="str">
        <f t="shared" si="201"/>
        <v/>
      </c>
      <c r="H1857" s="347" t="str">
        <f t="shared" si="202"/>
        <v/>
      </c>
      <c r="T1857" s="502" t="str">
        <f t="shared" si="203"/>
        <v/>
      </c>
      <c r="U1857" s="502" t="str">
        <f t="shared" si="204"/>
        <v/>
      </c>
      <c r="V1857" s="502" t="str">
        <f t="shared" si="205"/>
        <v/>
      </c>
      <c r="W1857" s="502" t="str">
        <f t="shared" si="206"/>
        <v/>
      </c>
      <c r="X1857" s="502"/>
      <c r="Y1857" s="502" t="str">
        <f t="shared" si="207"/>
        <v/>
      </c>
    </row>
    <row r="1858" spans="7:25">
      <c r="G1858" s="346" t="str">
        <f t="shared" si="201"/>
        <v/>
      </c>
      <c r="H1858" s="347" t="str">
        <f t="shared" si="202"/>
        <v/>
      </c>
      <c r="T1858" s="502" t="str">
        <f t="shared" si="203"/>
        <v/>
      </c>
      <c r="U1858" s="502" t="str">
        <f t="shared" si="204"/>
        <v/>
      </c>
      <c r="V1858" s="502" t="str">
        <f t="shared" si="205"/>
        <v/>
      </c>
      <c r="W1858" s="502" t="str">
        <f t="shared" si="206"/>
        <v/>
      </c>
      <c r="X1858" s="502"/>
      <c r="Y1858" s="502" t="str">
        <f t="shared" si="207"/>
        <v/>
      </c>
    </row>
    <row r="1859" spans="7:25">
      <c r="G1859" s="346" t="str">
        <f t="shared" ref="G1859:G1922" si="208">IF(D1859="","",A1859&amp;" "&amp;"     =    "&amp;" "&amp;B1859&amp;"  Vs  "&amp;C1859)</f>
        <v/>
      </c>
      <c r="H1859" s="347" t="str">
        <f t="shared" ref="H1859:H1922" si="209">IF(G1859="","",D1859)</f>
        <v/>
      </c>
      <c r="T1859" s="502" t="str">
        <f t="shared" ref="T1859:T1922" si="210">IF(W1859="","",AA1859)</f>
        <v/>
      </c>
      <c r="U1859" s="502" t="str">
        <f t="shared" ref="U1859:U1922" si="211">IF(W1859="","",AC1859)</f>
        <v/>
      </c>
      <c r="V1859" s="502" t="str">
        <f t="shared" ref="V1859:V1922" si="212">IF(W1859="","",AK1859)</f>
        <v/>
      </c>
      <c r="W1859" s="502" t="str">
        <f t="shared" ref="W1859:W1922" si="213">IFERROR(IF(Y1859="","",MID(Y1859,SEARCH("1x2/",Y1859,1) + 4,LEN(Y1859))),"")</f>
        <v/>
      </c>
      <c r="X1859" s="502"/>
      <c r="Y1859" s="502" t="str">
        <f t="shared" ref="Y1859:Y1922" si="214">HLink(AL1859)</f>
        <v/>
      </c>
    </row>
    <row r="1860" spans="7:25">
      <c r="G1860" s="346" t="str">
        <f t="shared" si="208"/>
        <v/>
      </c>
      <c r="H1860" s="347" t="str">
        <f t="shared" si="209"/>
        <v/>
      </c>
      <c r="T1860" s="502" t="str">
        <f t="shared" si="210"/>
        <v/>
      </c>
      <c r="U1860" s="502" t="str">
        <f t="shared" si="211"/>
        <v/>
      </c>
      <c r="V1860" s="502" t="str">
        <f t="shared" si="212"/>
        <v/>
      </c>
      <c r="W1860" s="502" t="str">
        <f t="shared" si="213"/>
        <v/>
      </c>
      <c r="X1860" s="502"/>
      <c r="Y1860" s="502" t="str">
        <f t="shared" si="214"/>
        <v/>
      </c>
    </row>
    <row r="1861" spans="7:25">
      <c r="G1861" s="346" t="str">
        <f t="shared" si="208"/>
        <v/>
      </c>
      <c r="H1861" s="347" t="str">
        <f t="shared" si="209"/>
        <v/>
      </c>
      <c r="T1861" s="502" t="str">
        <f t="shared" si="210"/>
        <v/>
      </c>
      <c r="U1861" s="502" t="str">
        <f t="shared" si="211"/>
        <v/>
      </c>
      <c r="V1861" s="502" t="str">
        <f t="shared" si="212"/>
        <v/>
      </c>
      <c r="W1861" s="502" t="str">
        <f t="shared" si="213"/>
        <v/>
      </c>
      <c r="X1861" s="502"/>
      <c r="Y1861" s="502" t="str">
        <f t="shared" si="214"/>
        <v/>
      </c>
    </row>
    <row r="1862" spans="7:25">
      <c r="G1862" s="346" t="str">
        <f t="shared" si="208"/>
        <v/>
      </c>
      <c r="H1862" s="347" t="str">
        <f t="shared" si="209"/>
        <v/>
      </c>
      <c r="T1862" s="502" t="str">
        <f t="shared" si="210"/>
        <v/>
      </c>
      <c r="U1862" s="502" t="str">
        <f t="shared" si="211"/>
        <v/>
      </c>
      <c r="V1862" s="502" t="str">
        <f t="shared" si="212"/>
        <v/>
      </c>
      <c r="W1862" s="502" t="str">
        <f t="shared" si="213"/>
        <v/>
      </c>
      <c r="X1862" s="502"/>
      <c r="Y1862" s="502" t="str">
        <f t="shared" si="214"/>
        <v/>
      </c>
    </row>
    <row r="1863" spans="7:25">
      <c r="G1863" s="346" t="str">
        <f t="shared" si="208"/>
        <v/>
      </c>
      <c r="H1863" s="347" t="str">
        <f t="shared" si="209"/>
        <v/>
      </c>
      <c r="T1863" s="502" t="str">
        <f t="shared" si="210"/>
        <v/>
      </c>
      <c r="U1863" s="502" t="str">
        <f t="shared" si="211"/>
        <v/>
      </c>
      <c r="V1863" s="502" t="str">
        <f t="shared" si="212"/>
        <v/>
      </c>
      <c r="W1863" s="502" t="str">
        <f t="shared" si="213"/>
        <v/>
      </c>
      <c r="X1863" s="502"/>
      <c r="Y1863" s="502" t="str">
        <f t="shared" si="214"/>
        <v/>
      </c>
    </row>
    <row r="1864" spans="7:25">
      <c r="G1864" s="346" t="str">
        <f t="shared" si="208"/>
        <v/>
      </c>
      <c r="H1864" s="347" t="str">
        <f t="shared" si="209"/>
        <v/>
      </c>
      <c r="T1864" s="502" t="str">
        <f t="shared" si="210"/>
        <v/>
      </c>
      <c r="U1864" s="502" t="str">
        <f t="shared" si="211"/>
        <v/>
      </c>
      <c r="V1864" s="502" t="str">
        <f t="shared" si="212"/>
        <v/>
      </c>
      <c r="W1864" s="502" t="str">
        <f t="shared" si="213"/>
        <v/>
      </c>
      <c r="X1864" s="502"/>
      <c r="Y1864" s="502" t="str">
        <f t="shared" si="214"/>
        <v/>
      </c>
    </row>
    <row r="1865" spans="7:25">
      <c r="G1865" s="346" t="str">
        <f t="shared" si="208"/>
        <v/>
      </c>
      <c r="H1865" s="347" t="str">
        <f t="shared" si="209"/>
        <v/>
      </c>
      <c r="T1865" s="502" t="str">
        <f t="shared" si="210"/>
        <v/>
      </c>
      <c r="U1865" s="502" t="str">
        <f t="shared" si="211"/>
        <v/>
      </c>
      <c r="V1865" s="502" t="str">
        <f t="shared" si="212"/>
        <v/>
      </c>
      <c r="W1865" s="502" t="str">
        <f t="shared" si="213"/>
        <v/>
      </c>
      <c r="X1865" s="502"/>
      <c r="Y1865" s="502" t="str">
        <f t="shared" si="214"/>
        <v/>
      </c>
    </row>
    <row r="1866" spans="7:25">
      <c r="G1866" s="346" t="str">
        <f t="shared" si="208"/>
        <v/>
      </c>
      <c r="H1866" s="347" t="str">
        <f t="shared" si="209"/>
        <v/>
      </c>
      <c r="T1866" s="502" t="str">
        <f t="shared" si="210"/>
        <v/>
      </c>
      <c r="U1866" s="502" t="str">
        <f t="shared" si="211"/>
        <v/>
      </c>
      <c r="V1866" s="502" t="str">
        <f t="shared" si="212"/>
        <v/>
      </c>
      <c r="W1866" s="502" t="str">
        <f t="shared" si="213"/>
        <v/>
      </c>
      <c r="X1866" s="502"/>
      <c r="Y1866" s="502" t="str">
        <f t="shared" si="214"/>
        <v/>
      </c>
    </row>
    <row r="1867" spans="7:25">
      <c r="G1867" s="346" t="str">
        <f t="shared" si="208"/>
        <v/>
      </c>
      <c r="H1867" s="347" t="str">
        <f t="shared" si="209"/>
        <v/>
      </c>
      <c r="T1867" s="502" t="str">
        <f t="shared" si="210"/>
        <v/>
      </c>
      <c r="U1867" s="502" t="str">
        <f t="shared" si="211"/>
        <v/>
      </c>
      <c r="V1867" s="502" t="str">
        <f t="shared" si="212"/>
        <v/>
      </c>
      <c r="W1867" s="502" t="str">
        <f t="shared" si="213"/>
        <v/>
      </c>
      <c r="X1867" s="502"/>
      <c r="Y1867" s="502" t="str">
        <f t="shared" si="214"/>
        <v/>
      </c>
    </row>
    <row r="1868" spans="7:25">
      <c r="G1868" s="346" t="str">
        <f t="shared" si="208"/>
        <v/>
      </c>
      <c r="H1868" s="347" t="str">
        <f t="shared" si="209"/>
        <v/>
      </c>
      <c r="T1868" s="502" t="str">
        <f t="shared" si="210"/>
        <v/>
      </c>
      <c r="U1868" s="502" t="str">
        <f t="shared" si="211"/>
        <v/>
      </c>
      <c r="V1868" s="502" t="str">
        <f t="shared" si="212"/>
        <v/>
      </c>
      <c r="W1868" s="502" t="str">
        <f t="shared" si="213"/>
        <v/>
      </c>
      <c r="X1868" s="502"/>
      <c r="Y1868" s="502" t="str">
        <f t="shared" si="214"/>
        <v/>
      </c>
    </row>
    <row r="1869" spans="7:25">
      <c r="G1869" s="346" t="str">
        <f t="shared" si="208"/>
        <v/>
      </c>
      <c r="H1869" s="347" t="str">
        <f t="shared" si="209"/>
        <v/>
      </c>
      <c r="T1869" s="502" t="str">
        <f t="shared" si="210"/>
        <v/>
      </c>
      <c r="U1869" s="502" t="str">
        <f t="shared" si="211"/>
        <v/>
      </c>
      <c r="V1869" s="502" t="str">
        <f t="shared" si="212"/>
        <v/>
      </c>
      <c r="W1869" s="502" t="str">
        <f t="shared" si="213"/>
        <v/>
      </c>
      <c r="X1869" s="502"/>
      <c r="Y1869" s="502" t="str">
        <f t="shared" si="214"/>
        <v/>
      </c>
    </row>
    <row r="1870" spans="7:25">
      <c r="G1870" s="346" t="str">
        <f t="shared" si="208"/>
        <v/>
      </c>
      <c r="H1870" s="347" t="str">
        <f t="shared" si="209"/>
        <v/>
      </c>
      <c r="T1870" s="502" t="str">
        <f t="shared" si="210"/>
        <v/>
      </c>
      <c r="U1870" s="502" t="str">
        <f t="shared" si="211"/>
        <v/>
      </c>
      <c r="V1870" s="502" t="str">
        <f t="shared" si="212"/>
        <v/>
      </c>
      <c r="W1870" s="502" t="str">
        <f t="shared" si="213"/>
        <v/>
      </c>
      <c r="X1870" s="502"/>
      <c r="Y1870" s="502" t="str">
        <f t="shared" si="214"/>
        <v/>
      </c>
    </row>
    <row r="1871" spans="7:25">
      <c r="G1871" s="346" t="str">
        <f t="shared" si="208"/>
        <v/>
      </c>
      <c r="H1871" s="347" t="str">
        <f t="shared" si="209"/>
        <v/>
      </c>
      <c r="T1871" s="502" t="str">
        <f t="shared" si="210"/>
        <v/>
      </c>
      <c r="U1871" s="502" t="str">
        <f t="shared" si="211"/>
        <v/>
      </c>
      <c r="V1871" s="502" t="str">
        <f t="shared" si="212"/>
        <v/>
      </c>
      <c r="W1871" s="502" t="str">
        <f t="shared" si="213"/>
        <v/>
      </c>
      <c r="X1871" s="502"/>
      <c r="Y1871" s="502" t="str">
        <f t="shared" si="214"/>
        <v/>
      </c>
    </row>
    <row r="1872" spans="7:25">
      <c r="G1872" s="346" t="str">
        <f t="shared" si="208"/>
        <v/>
      </c>
      <c r="H1872" s="347" t="str">
        <f t="shared" si="209"/>
        <v/>
      </c>
      <c r="T1872" s="502" t="str">
        <f t="shared" si="210"/>
        <v/>
      </c>
      <c r="U1872" s="502" t="str">
        <f t="shared" si="211"/>
        <v/>
      </c>
      <c r="V1872" s="502" t="str">
        <f t="shared" si="212"/>
        <v/>
      </c>
      <c r="W1872" s="502" t="str">
        <f t="shared" si="213"/>
        <v/>
      </c>
      <c r="X1872" s="502"/>
      <c r="Y1872" s="502" t="str">
        <f t="shared" si="214"/>
        <v/>
      </c>
    </row>
    <row r="1873" spans="7:25">
      <c r="G1873" s="346" t="str">
        <f t="shared" si="208"/>
        <v/>
      </c>
      <c r="H1873" s="347" t="str">
        <f t="shared" si="209"/>
        <v/>
      </c>
      <c r="T1873" s="502" t="str">
        <f t="shared" si="210"/>
        <v/>
      </c>
      <c r="U1873" s="502" t="str">
        <f t="shared" si="211"/>
        <v/>
      </c>
      <c r="V1873" s="502" t="str">
        <f t="shared" si="212"/>
        <v/>
      </c>
      <c r="W1873" s="502" t="str">
        <f t="shared" si="213"/>
        <v/>
      </c>
      <c r="X1873" s="502"/>
      <c r="Y1873" s="502" t="str">
        <f t="shared" si="214"/>
        <v/>
      </c>
    </row>
    <row r="1874" spans="7:25">
      <c r="G1874" s="346" t="str">
        <f t="shared" si="208"/>
        <v/>
      </c>
      <c r="H1874" s="347" t="str">
        <f t="shared" si="209"/>
        <v/>
      </c>
      <c r="T1874" s="502" t="str">
        <f t="shared" si="210"/>
        <v/>
      </c>
      <c r="U1874" s="502" t="str">
        <f t="shared" si="211"/>
        <v/>
      </c>
      <c r="V1874" s="502" t="str">
        <f t="shared" si="212"/>
        <v/>
      </c>
      <c r="W1874" s="502" t="str">
        <f t="shared" si="213"/>
        <v/>
      </c>
      <c r="X1874" s="502"/>
      <c r="Y1874" s="502" t="str">
        <f t="shared" si="214"/>
        <v/>
      </c>
    </row>
    <row r="1875" spans="7:25">
      <c r="G1875" s="346" t="str">
        <f t="shared" si="208"/>
        <v/>
      </c>
      <c r="H1875" s="347" t="str">
        <f t="shared" si="209"/>
        <v/>
      </c>
      <c r="T1875" s="502" t="str">
        <f t="shared" si="210"/>
        <v/>
      </c>
      <c r="U1875" s="502" t="str">
        <f t="shared" si="211"/>
        <v/>
      </c>
      <c r="V1875" s="502" t="str">
        <f t="shared" si="212"/>
        <v/>
      </c>
      <c r="W1875" s="502" t="str">
        <f t="shared" si="213"/>
        <v/>
      </c>
      <c r="X1875" s="502"/>
      <c r="Y1875" s="502" t="str">
        <f t="shared" si="214"/>
        <v/>
      </c>
    </row>
    <row r="1876" spans="7:25">
      <c r="G1876" s="346" t="str">
        <f t="shared" si="208"/>
        <v/>
      </c>
      <c r="H1876" s="347" t="str">
        <f t="shared" si="209"/>
        <v/>
      </c>
      <c r="T1876" s="502" t="str">
        <f t="shared" si="210"/>
        <v/>
      </c>
      <c r="U1876" s="502" t="str">
        <f t="shared" si="211"/>
        <v/>
      </c>
      <c r="V1876" s="502" t="str">
        <f t="shared" si="212"/>
        <v/>
      </c>
      <c r="W1876" s="502" t="str">
        <f t="shared" si="213"/>
        <v/>
      </c>
      <c r="X1876" s="502"/>
      <c r="Y1876" s="502" t="str">
        <f t="shared" si="214"/>
        <v/>
      </c>
    </row>
    <row r="1877" spans="7:25">
      <c r="G1877" s="346" t="str">
        <f t="shared" si="208"/>
        <v/>
      </c>
      <c r="H1877" s="347" t="str">
        <f t="shared" si="209"/>
        <v/>
      </c>
      <c r="T1877" s="502" t="str">
        <f t="shared" si="210"/>
        <v/>
      </c>
      <c r="U1877" s="502" t="str">
        <f t="shared" si="211"/>
        <v/>
      </c>
      <c r="V1877" s="502" t="str">
        <f t="shared" si="212"/>
        <v/>
      </c>
      <c r="W1877" s="502" t="str">
        <f t="shared" si="213"/>
        <v/>
      </c>
      <c r="X1877" s="502"/>
      <c r="Y1877" s="502" t="str">
        <f t="shared" si="214"/>
        <v/>
      </c>
    </row>
    <row r="1878" spans="7:25">
      <c r="G1878" s="346" t="str">
        <f t="shared" si="208"/>
        <v/>
      </c>
      <c r="H1878" s="347" t="str">
        <f t="shared" si="209"/>
        <v/>
      </c>
      <c r="T1878" s="502" t="str">
        <f t="shared" si="210"/>
        <v/>
      </c>
      <c r="U1878" s="502" t="str">
        <f t="shared" si="211"/>
        <v/>
      </c>
      <c r="V1878" s="502" t="str">
        <f t="shared" si="212"/>
        <v/>
      </c>
      <c r="W1878" s="502" t="str">
        <f t="shared" si="213"/>
        <v/>
      </c>
      <c r="X1878" s="502"/>
      <c r="Y1878" s="502" t="str">
        <f t="shared" si="214"/>
        <v/>
      </c>
    </row>
    <row r="1879" spans="7:25">
      <c r="G1879" s="346" t="str">
        <f t="shared" si="208"/>
        <v/>
      </c>
      <c r="H1879" s="347" t="str">
        <f t="shared" si="209"/>
        <v/>
      </c>
      <c r="T1879" s="502" t="str">
        <f t="shared" si="210"/>
        <v/>
      </c>
      <c r="U1879" s="502" t="str">
        <f t="shared" si="211"/>
        <v/>
      </c>
      <c r="V1879" s="502" t="str">
        <f t="shared" si="212"/>
        <v/>
      </c>
      <c r="W1879" s="502" t="str">
        <f t="shared" si="213"/>
        <v/>
      </c>
      <c r="X1879" s="502"/>
      <c r="Y1879" s="502" t="str">
        <f t="shared" si="214"/>
        <v/>
      </c>
    </row>
    <row r="1880" spans="7:25">
      <c r="G1880" s="346" t="str">
        <f t="shared" si="208"/>
        <v/>
      </c>
      <c r="H1880" s="347" t="str">
        <f t="shared" si="209"/>
        <v/>
      </c>
      <c r="T1880" s="502" t="str">
        <f t="shared" si="210"/>
        <v/>
      </c>
      <c r="U1880" s="502" t="str">
        <f t="shared" si="211"/>
        <v/>
      </c>
      <c r="V1880" s="502" t="str">
        <f t="shared" si="212"/>
        <v/>
      </c>
      <c r="W1880" s="502" t="str">
        <f t="shared" si="213"/>
        <v/>
      </c>
      <c r="X1880" s="502"/>
      <c r="Y1880" s="502" t="str">
        <f t="shared" si="214"/>
        <v/>
      </c>
    </row>
    <row r="1881" spans="7:25">
      <c r="G1881" s="346" t="str">
        <f t="shared" si="208"/>
        <v/>
      </c>
      <c r="H1881" s="347" t="str">
        <f t="shared" si="209"/>
        <v/>
      </c>
      <c r="T1881" s="502" t="str">
        <f t="shared" si="210"/>
        <v/>
      </c>
      <c r="U1881" s="502" t="str">
        <f t="shared" si="211"/>
        <v/>
      </c>
      <c r="V1881" s="502" t="str">
        <f t="shared" si="212"/>
        <v/>
      </c>
      <c r="W1881" s="502" t="str">
        <f t="shared" si="213"/>
        <v/>
      </c>
      <c r="X1881" s="502"/>
      <c r="Y1881" s="502" t="str">
        <f t="shared" si="214"/>
        <v/>
      </c>
    </row>
    <row r="1882" spans="7:25">
      <c r="G1882" s="346" t="str">
        <f t="shared" si="208"/>
        <v/>
      </c>
      <c r="H1882" s="347" t="str">
        <f t="shared" si="209"/>
        <v/>
      </c>
      <c r="T1882" s="502" t="str">
        <f t="shared" si="210"/>
        <v/>
      </c>
      <c r="U1882" s="502" t="str">
        <f t="shared" si="211"/>
        <v/>
      </c>
      <c r="V1882" s="502" t="str">
        <f t="shared" si="212"/>
        <v/>
      </c>
      <c r="W1882" s="502" t="str">
        <f t="shared" si="213"/>
        <v/>
      </c>
      <c r="X1882" s="502"/>
      <c r="Y1882" s="502" t="str">
        <f t="shared" si="214"/>
        <v/>
      </c>
    </row>
    <row r="1883" spans="7:25">
      <c r="G1883" s="346" t="str">
        <f t="shared" si="208"/>
        <v/>
      </c>
      <c r="H1883" s="347" t="str">
        <f t="shared" si="209"/>
        <v/>
      </c>
      <c r="T1883" s="502" t="str">
        <f t="shared" si="210"/>
        <v/>
      </c>
      <c r="U1883" s="502" t="str">
        <f t="shared" si="211"/>
        <v/>
      </c>
      <c r="V1883" s="502" t="str">
        <f t="shared" si="212"/>
        <v/>
      </c>
      <c r="W1883" s="502" t="str">
        <f t="shared" si="213"/>
        <v/>
      </c>
      <c r="X1883" s="502"/>
      <c r="Y1883" s="502" t="str">
        <f t="shared" si="214"/>
        <v/>
      </c>
    </row>
    <row r="1884" spans="7:25">
      <c r="G1884" s="346" t="str">
        <f t="shared" si="208"/>
        <v/>
      </c>
      <c r="H1884" s="347" t="str">
        <f t="shared" si="209"/>
        <v/>
      </c>
      <c r="T1884" s="502" t="str">
        <f t="shared" si="210"/>
        <v/>
      </c>
      <c r="U1884" s="502" t="str">
        <f t="shared" si="211"/>
        <v/>
      </c>
      <c r="V1884" s="502" t="str">
        <f t="shared" si="212"/>
        <v/>
      </c>
      <c r="W1884" s="502" t="str">
        <f t="shared" si="213"/>
        <v/>
      </c>
      <c r="X1884" s="502"/>
      <c r="Y1884" s="502" t="str">
        <f t="shared" si="214"/>
        <v/>
      </c>
    </row>
    <row r="1885" spans="7:25">
      <c r="G1885" s="346" t="str">
        <f t="shared" si="208"/>
        <v/>
      </c>
      <c r="H1885" s="347" t="str">
        <f t="shared" si="209"/>
        <v/>
      </c>
      <c r="T1885" s="502" t="str">
        <f t="shared" si="210"/>
        <v/>
      </c>
      <c r="U1885" s="502" t="str">
        <f t="shared" si="211"/>
        <v/>
      </c>
      <c r="V1885" s="502" t="str">
        <f t="shared" si="212"/>
        <v/>
      </c>
      <c r="W1885" s="502" t="str">
        <f t="shared" si="213"/>
        <v/>
      </c>
      <c r="X1885" s="502"/>
      <c r="Y1885" s="502" t="str">
        <f t="shared" si="214"/>
        <v/>
      </c>
    </row>
    <row r="1886" spans="7:25">
      <c r="G1886" s="346" t="str">
        <f t="shared" si="208"/>
        <v/>
      </c>
      <c r="H1886" s="347" t="str">
        <f t="shared" si="209"/>
        <v/>
      </c>
      <c r="T1886" s="502" t="str">
        <f t="shared" si="210"/>
        <v/>
      </c>
      <c r="U1886" s="502" t="str">
        <f t="shared" si="211"/>
        <v/>
      </c>
      <c r="V1886" s="502" t="str">
        <f t="shared" si="212"/>
        <v/>
      </c>
      <c r="W1886" s="502" t="str">
        <f t="shared" si="213"/>
        <v/>
      </c>
      <c r="X1886" s="502"/>
      <c r="Y1886" s="502" t="str">
        <f t="shared" si="214"/>
        <v/>
      </c>
    </row>
    <row r="1887" spans="7:25">
      <c r="G1887" s="346" t="str">
        <f t="shared" si="208"/>
        <v/>
      </c>
      <c r="H1887" s="347" t="str">
        <f t="shared" si="209"/>
        <v/>
      </c>
      <c r="T1887" s="502" t="str">
        <f t="shared" si="210"/>
        <v/>
      </c>
      <c r="U1887" s="502" t="str">
        <f t="shared" si="211"/>
        <v/>
      </c>
      <c r="V1887" s="502" t="str">
        <f t="shared" si="212"/>
        <v/>
      </c>
      <c r="W1887" s="502" t="str">
        <f t="shared" si="213"/>
        <v/>
      </c>
      <c r="X1887" s="502"/>
      <c r="Y1887" s="502" t="str">
        <f t="shared" si="214"/>
        <v/>
      </c>
    </row>
    <row r="1888" spans="7:25">
      <c r="G1888" s="346" t="str">
        <f t="shared" si="208"/>
        <v/>
      </c>
      <c r="H1888" s="347" t="str">
        <f t="shared" si="209"/>
        <v/>
      </c>
      <c r="T1888" s="502" t="str">
        <f t="shared" si="210"/>
        <v/>
      </c>
      <c r="U1888" s="502" t="str">
        <f t="shared" si="211"/>
        <v/>
      </c>
      <c r="V1888" s="502" t="str">
        <f t="shared" si="212"/>
        <v/>
      </c>
      <c r="W1888" s="502" t="str">
        <f t="shared" si="213"/>
        <v/>
      </c>
      <c r="X1888" s="502"/>
      <c r="Y1888" s="502" t="str">
        <f t="shared" si="214"/>
        <v/>
      </c>
    </row>
    <row r="1889" spans="7:25">
      <c r="G1889" s="346" t="str">
        <f t="shared" si="208"/>
        <v/>
      </c>
      <c r="H1889" s="347" t="str">
        <f t="shared" si="209"/>
        <v/>
      </c>
      <c r="T1889" s="502" t="str">
        <f t="shared" si="210"/>
        <v/>
      </c>
      <c r="U1889" s="502" t="str">
        <f t="shared" si="211"/>
        <v/>
      </c>
      <c r="V1889" s="502" t="str">
        <f t="shared" si="212"/>
        <v/>
      </c>
      <c r="W1889" s="502" t="str">
        <f t="shared" si="213"/>
        <v/>
      </c>
      <c r="X1889" s="502"/>
      <c r="Y1889" s="502" t="str">
        <f t="shared" si="214"/>
        <v/>
      </c>
    </row>
    <row r="1890" spans="7:25">
      <c r="G1890" s="346" t="str">
        <f t="shared" si="208"/>
        <v/>
      </c>
      <c r="H1890" s="347" t="str">
        <f t="shared" si="209"/>
        <v/>
      </c>
      <c r="T1890" s="502" t="str">
        <f t="shared" si="210"/>
        <v/>
      </c>
      <c r="U1890" s="502" t="str">
        <f t="shared" si="211"/>
        <v/>
      </c>
      <c r="V1890" s="502" t="str">
        <f t="shared" si="212"/>
        <v/>
      </c>
      <c r="W1890" s="502" t="str">
        <f t="shared" si="213"/>
        <v/>
      </c>
      <c r="X1890" s="502"/>
      <c r="Y1890" s="502" t="str">
        <f t="shared" si="214"/>
        <v/>
      </c>
    </row>
    <row r="1891" spans="7:25">
      <c r="G1891" s="346" t="str">
        <f t="shared" si="208"/>
        <v/>
      </c>
      <c r="H1891" s="347" t="str">
        <f t="shared" si="209"/>
        <v/>
      </c>
      <c r="T1891" s="502" t="str">
        <f t="shared" si="210"/>
        <v/>
      </c>
      <c r="U1891" s="502" t="str">
        <f t="shared" si="211"/>
        <v/>
      </c>
      <c r="V1891" s="502" t="str">
        <f t="shared" si="212"/>
        <v/>
      </c>
      <c r="W1891" s="502" t="str">
        <f t="shared" si="213"/>
        <v/>
      </c>
      <c r="X1891" s="502"/>
      <c r="Y1891" s="502" t="str">
        <f t="shared" si="214"/>
        <v/>
      </c>
    </row>
    <row r="1892" spans="7:25">
      <c r="G1892" s="346" t="str">
        <f t="shared" si="208"/>
        <v/>
      </c>
      <c r="H1892" s="347" t="str">
        <f t="shared" si="209"/>
        <v/>
      </c>
      <c r="T1892" s="502" t="str">
        <f t="shared" si="210"/>
        <v/>
      </c>
      <c r="U1892" s="502" t="str">
        <f t="shared" si="211"/>
        <v/>
      </c>
      <c r="V1892" s="502" t="str">
        <f t="shared" si="212"/>
        <v/>
      </c>
      <c r="W1892" s="502" t="str">
        <f t="shared" si="213"/>
        <v/>
      </c>
      <c r="X1892" s="502"/>
      <c r="Y1892" s="502" t="str">
        <f t="shared" si="214"/>
        <v/>
      </c>
    </row>
    <row r="1893" spans="7:25">
      <c r="G1893" s="346" t="str">
        <f t="shared" si="208"/>
        <v/>
      </c>
      <c r="H1893" s="347" t="str">
        <f t="shared" si="209"/>
        <v/>
      </c>
      <c r="T1893" s="502" t="str">
        <f t="shared" si="210"/>
        <v/>
      </c>
      <c r="U1893" s="502" t="str">
        <f t="shared" si="211"/>
        <v/>
      </c>
      <c r="V1893" s="502" t="str">
        <f t="shared" si="212"/>
        <v/>
      </c>
      <c r="W1893" s="502" t="str">
        <f t="shared" si="213"/>
        <v/>
      </c>
      <c r="X1893" s="502"/>
      <c r="Y1893" s="502" t="str">
        <f t="shared" si="214"/>
        <v/>
      </c>
    </row>
    <row r="1894" spans="7:25">
      <c r="G1894" s="346" t="str">
        <f t="shared" si="208"/>
        <v/>
      </c>
      <c r="H1894" s="347" t="str">
        <f t="shared" si="209"/>
        <v/>
      </c>
      <c r="T1894" s="502" t="str">
        <f t="shared" si="210"/>
        <v/>
      </c>
      <c r="U1894" s="502" t="str">
        <f t="shared" si="211"/>
        <v/>
      </c>
      <c r="V1894" s="502" t="str">
        <f t="shared" si="212"/>
        <v/>
      </c>
      <c r="W1894" s="502" t="str">
        <f t="shared" si="213"/>
        <v/>
      </c>
      <c r="X1894" s="502"/>
      <c r="Y1894" s="502" t="str">
        <f t="shared" si="214"/>
        <v/>
      </c>
    </row>
    <row r="1895" spans="7:25">
      <c r="G1895" s="346" t="str">
        <f t="shared" si="208"/>
        <v/>
      </c>
      <c r="H1895" s="347" t="str">
        <f t="shared" si="209"/>
        <v/>
      </c>
      <c r="T1895" s="502" t="str">
        <f t="shared" si="210"/>
        <v/>
      </c>
      <c r="U1895" s="502" t="str">
        <f t="shared" si="211"/>
        <v/>
      </c>
      <c r="V1895" s="502" t="str">
        <f t="shared" si="212"/>
        <v/>
      </c>
      <c r="W1895" s="502" t="str">
        <f t="shared" si="213"/>
        <v/>
      </c>
      <c r="X1895" s="502"/>
      <c r="Y1895" s="502" t="str">
        <f t="shared" si="214"/>
        <v/>
      </c>
    </row>
    <row r="1896" spans="7:25">
      <c r="G1896" s="346" t="str">
        <f t="shared" si="208"/>
        <v/>
      </c>
      <c r="H1896" s="347" t="str">
        <f t="shared" si="209"/>
        <v/>
      </c>
      <c r="T1896" s="502" t="str">
        <f t="shared" si="210"/>
        <v/>
      </c>
      <c r="U1896" s="502" t="str">
        <f t="shared" si="211"/>
        <v/>
      </c>
      <c r="V1896" s="502" t="str">
        <f t="shared" si="212"/>
        <v/>
      </c>
      <c r="W1896" s="502" t="str">
        <f t="shared" si="213"/>
        <v/>
      </c>
      <c r="X1896" s="502"/>
      <c r="Y1896" s="502" t="str">
        <f t="shared" si="214"/>
        <v/>
      </c>
    </row>
    <row r="1897" spans="7:25">
      <c r="G1897" s="346" t="str">
        <f t="shared" si="208"/>
        <v/>
      </c>
      <c r="H1897" s="347" t="str">
        <f t="shared" si="209"/>
        <v/>
      </c>
      <c r="T1897" s="502" t="str">
        <f t="shared" si="210"/>
        <v/>
      </c>
      <c r="U1897" s="502" t="str">
        <f t="shared" si="211"/>
        <v/>
      </c>
      <c r="V1897" s="502" t="str">
        <f t="shared" si="212"/>
        <v/>
      </c>
      <c r="W1897" s="502" t="str">
        <f t="shared" si="213"/>
        <v/>
      </c>
      <c r="X1897" s="502"/>
      <c r="Y1897" s="502" t="str">
        <f t="shared" si="214"/>
        <v/>
      </c>
    </row>
    <row r="1898" spans="7:25">
      <c r="G1898" s="346" t="str">
        <f t="shared" si="208"/>
        <v/>
      </c>
      <c r="H1898" s="347" t="str">
        <f t="shared" si="209"/>
        <v/>
      </c>
      <c r="T1898" s="502" t="str">
        <f t="shared" si="210"/>
        <v/>
      </c>
      <c r="U1898" s="502" t="str">
        <f t="shared" si="211"/>
        <v/>
      </c>
      <c r="V1898" s="502" t="str">
        <f t="shared" si="212"/>
        <v/>
      </c>
      <c r="W1898" s="502" t="str">
        <f t="shared" si="213"/>
        <v/>
      </c>
      <c r="X1898" s="502"/>
      <c r="Y1898" s="502" t="str">
        <f t="shared" si="214"/>
        <v/>
      </c>
    </row>
    <row r="1899" spans="7:25">
      <c r="G1899" s="346" t="str">
        <f t="shared" si="208"/>
        <v/>
      </c>
      <c r="H1899" s="347" t="str">
        <f t="shared" si="209"/>
        <v/>
      </c>
      <c r="T1899" s="502" t="str">
        <f t="shared" si="210"/>
        <v/>
      </c>
      <c r="U1899" s="502" t="str">
        <f t="shared" si="211"/>
        <v/>
      </c>
      <c r="V1899" s="502" t="str">
        <f t="shared" si="212"/>
        <v/>
      </c>
      <c r="W1899" s="502" t="str">
        <f t="shared" si="213"/>
        <v/>
      </c>
      <c r="X1899" s="502"/>
      <c r="Y1899" s="502" t="str">
        <f t="shared" si="214"/>
        <v/>
      </c>
    </row>
    <row r="1900" spans="7:25">
      <c r="G1900" s="346" t="str">
        <f t="shared" si="208"/>
        <v/>
      </c>
      <c r="H1900" s="347" t="str">
        <f t="shared" si="209"/>
        <v/>
      </c>
      <c r="T1900" s="502" t="str">
        <f t="shared" si="210"/>
        <v/>
      </c>
      <c r="U1900" s="502" t="str">
        <f t="shared" si="211"/>
        <v/>
      </c>
      <c r="V1900" s="502" t="str">
        <f t="shared" si="212"/>
        <v/>
      </c>
      <c r="W1900" s="502" t="str">
        <f t="shared" si="213"/>
        <v/>
      </c>
      <c r="X1900" s="502"/>
      <c r="Y1900" s="502" t="str">
        <f t="shared" si="214"/>
        <v/>
      </c>
    </row>
    <row r="1901" spans="7:25">
      <c r="G1901" s="346" t="str">
        <f t="shared" si="208"/>
        <v/>
      </c>
      <c r="H1901" s="347" t="str">
        <f t="shared" si="209"/>
        <v/>
      </c>
      <c r="T1901" s="502" t="str">
        <f t="shared" si="210"/>
        <v/>
      </c>
      <c r="U1901" s="502" t="str">
        <f t="shared" si="211"/>
        <v/>
      </c>
      <c r="V1901" s="502" t="str">
        <f t="shared" si="212"/>
        <v/>
      </c>
      <c r="W1901" s="502" t="str">
        <f t="shared" si="213"/>
        <v/>
      </c>
      <c r="X1901" s="502"/>
      <c r="Y1901" s="502" t="str">
        <f t="shared" si="214"/>
        <v/>
      </c>
    </row>
    <row r="1902" spans="7:25">
      <c r="G1902" s="346" t="str">
        <f t="shared" si="208"/>
        <v/>
      </c>
      <c r="H1902" s="347" t="str">
        <f t="shared" si="209"/>
        <v/>
      </c>
      <c r="T1902" s="502" t="str">
        <f t="shared" si="210"/>
        <v/>
      </c>
      <c r="U1902" s="502" t="str">
        <f t="shared" si="211"/>
        <v/>
      </c>
      <c r="V1902" s="502" t="str">
        <f t="shared" si="212"/>
        <v/>
      </c>
      <c r="W1902" s="502" t="str">
        <f t="shared" si="213"/>
        <v/>
      </c>
      <c r="X1902" s="502"/>
      <c r="Y1902" s="502" t="str">
        <f t="shared" si="214"/>
        <v/>
      </c>
    </row>
    <row r="1903" spans="7:25">
      <c r="G1903" s="346" t="str">
        <f t="shared" si="208"/>
        <v/>
      </c>
      <c r="H1903" s="347" t="str">
        <f t="shared" si="209"/>
        <v/>
      </c>
      <c r="T1903" s="502" t="str">
        <f t="shared" si="210"/>
        <v/>
      </c>
      <c r="U1903" s="502" t="str">
        <f t="shared" si="211"/>
        <v/>
      </c>
      <c r="V1903" s="502" t="str">
        <f t="shared" si="212"/>
        <v/>
      </c>
      <c r="W1903" s="502" t="str">
        <f t="shared" si="213"/>
        <v/>
      </c>
      <c r="X1903" s="502"/>
      <c r="Y1903" s="502" t="str">
        <f t="shared" si="214"/>
        <v/>
      </c>
    </row>
    <row r="1904" spans="7:25">
      <c r="G1904" s="346" t="str">
        <f t="shared" si="208"/>
        <v/>
      </c>
      <c r="H1904" s="347" t="str">
        <f t="shared" si="209"/>
        <v/>
      </c>
      <c r="T1904" s="502" t="str">
        <f t="shared" si="210"/>
        <v/>
      </c>
      <c r="U1904" s="502" t="str">
        <f t="shared" si="211"/>
        <v/>
      </c>
      <c r="V1904" s="502" t="str">
        <f t="shared" si="212"/>
        <v/>
      </c>
      <c r="W1904" s="502" t="str">
        <f t="shared" si="213"/>
        <v/>
      </c>
      <c r="X1904" s="502"/>
      <c r="Y1904" s="502" t="str">
        <f t="shared" si="214"/>
        <v/>
      </c>
    </row>
    <row r="1905" spans="7:25">
      <c r="G1905" s="346" t="str">
        <f t="shared" si="208"/>
        <v/>
      </c>
      <c r="H1905" s="347" t="str">
        <f t="shared" si="209"/>
        <v/>
      </c>
      <c r="T1905" s="502" t="str">
        <f t="shared" si="210"/>
        <v/>
      </c>
      <c r="U1905" s="502" t="str">
        <f t="shared" si="211"/>
        <v/>
      </c>
      <c r="V1905" s="502" t="str">
        <f t="shared" si="212"/>
        <v/>
      </c>
      <c r="W1905" s="502" t="str">
        <f t="shared" si="213"/>
        <v/>
      </c>
      <c r="X1905" s="502"/>
      <c r="Y1905" s="502" t="str">
        <f t="shared" si="214"/>
        <v/>
      </c>
    </row>
    <row r="1906" spans="7:25">
      <c r="G1906" s="346" t="str">
        <f t="shared" si="208"/>
        <v/>
      </c>
      <c r="H1906" s="347" t="str">
        <f t="shared" si="209"/>
        <v/>
      </c>
      <c r="T1906" s="502" t="str">
        <f t="shared" si="210"/>
        <v/>
      </c>
      <c r="U1906" s="502" t="str">
        <f t="shared" si="211"/>
        <v/>
      </c>
      <c r="V1906" s="502" t="str">
        <f t="shared" si="212"/>
        <v/>
      </c>
      <c r="W1906" s="502" t="str">
        <f t="shared" si="213"/>
        <v/>
      </c>
      <c r="X1906" s="502"/>
      <c r="Y1906" s="502" t="str">
        <f t="shared" si="214"/>
        <v/>
      </c>
    </row>
    <row r="1907" spans="7:25">
      <c r="G1907" s="346" t="str">
        <f t="shared" si="208"/>
        <v/>
      </c>
      <c r="H1907" s="347" t="str">
        <f t="shared" si="209"/>
        <v/>
      </c>
      <c r="T1907" s="502" t="str">
        <f t="shared" si="210"/>
        <v/>
      </c>
      <c r="U1907" s="502" t="str">
        <f t="shared" si="211"/>
        <v/>
      </c>
      <c r="V1907" s="502" t="str">
        <f t="shared" si="212"/>
        <v/>
      </c>
      <c r="W1907" s="502" t="str">
        <f t="shared" si="213"/>
        <v/>
      </c>
      <c r="X1907" s="502"/>
      <c r="Y1907" s="502" t="str">
        <f t="shared" si="214"/>
        <v/>
      </c>
    </row>
    <row r="1908" spans="7:25">
      <c r="G1908" s="346" t="str">
        <f t="shared" si="208"/>
        <v/>
      </c>
      <c r="H1908" s="347" t="str">
        <f t="shared" si="209"/>
        <v/>
      </c>
      <c r="T1908" s="502" t="str">
        <f t="shared" si="210"/>
        <v/>
      </c>
      <c r="U1908" s="502" t="str">
        <f t="shared" si="211"/>
        <v/>
      </c>
      <c r="V1908" s="502" t="str">
        <f t="shared" si="212"/>
        <v/>
      </c>
      <c r="W1908" s="502" t="str">
        <f t="shared" si="213"/>
        <v/>
      </c>
      <c r="X1908" s="502"/>
      <c r="Y1908" s="502" t="str">
        <f t="shared" si="214"/>
        <v/>
      </c>
    </row>
    <row r="1909" spans="7:25">
      <c r="G1909" s="346" t="str">
        <f t="shared" si="208"/>
        <v/>
      </c>
      <c r="H1909" s="347" t="str">
        <f t="shared" si="209"/>
        <v/>
      </c>
      <c r="T1909" s="502" t="str">
        <f t="shared" si="210"/>
        <v/>
      </c>
      <c r="U1909" s="502" t="str">
        <f t="shared" si="211"/>
        <v/>
      </c>
      <c r="V1909" s="502" t="str">
        <f t="shared" si="212"/>
        <v/>
      </c>
      <c r="W1909" s="502" t="str">
        <f t="shared" si="213"/>
        <v/>
      </c>
      <c r="X1909" s="502"/>
      <c r="Y1909" s="502" t="str">
        <f t="shared" si="214"/>
        <v/>
      </c>
    </row>
    <row r="1910" spans="7:25">
      <c r="G1910" s="346" t="str">
        <f t="shared" si="208"/>
        <v/>
      </c>
      <c r="H1910" s="347" t="str">
        <f t="shared" si="209"/>
        <v/>
      </c>
      <c r="T1910" s="502" t="str">
        <f t="shared" si="210"/>
        <v/>
      </c>
      <c r="U1910" s="502" t="str">
        <f t="shared" si="211"/>
        <v/>
      </c>
      <c r="V1910" s="502" t="str">
        <f t="shared" si="212"/>
        <v/>
      </c>
      <c r="W1910" s="502" t="str">
        <f t="shared" si="213"/>
        <v/>
      </c>
      <c r="X1910" s="502"/>
      <c r="Y1910" s="502" t="str">
        <f t="shared" si="214"/>
        <v/>
      </c>
    </row>
    <row r="1911" spans="7:25">
      <c r="G1911" s="346" t="str">
        <f t="shared" si="208"/>
        <v/>
      </c>
      <c r="H1911" s="347" t="str">
        <f t="shared" si="209"/>
        <v/>
      </c>
      <c r="T1911" s="502" t="str">
        <f t="shared" si="210"/>
        <v/>
      </c>
      <c r="U1911" s="502" t="str">
        <f t="shared" si="211"/>
        <v/>
      </c>
      <c r="V1911" s="502" t="str">
        <f t="shared" si="212"/>
        <v/>
      </c>
      <c r="W1911" s="502" t="str">
        <f t="shared" si="213"/>
        <v/>
      </c>
      <c r="X1911" s="502"/>
      <c r="Y1911" s="502" t="str">
        <f t="shared" si="214"/>
        <v/>
      </c>
    </row>
    <row r="1912" spans="7:25">
      <c r="G1912" s="346" t="str">
        <f t="shared" si="208"/>
        <v/>
      </c>
      <c r="H1912" s="347" t="str">
        <f t="shared" si="209"/>
        <v/>
      </c>
      <c r="T1912" s="502" t="str">
        <f t="shared" si="210"/>
        <v/>
      </c>
      <c r="U1912" s="502" t="str">
        <f t="shared" si="211"/>
        <v/>
      </c>
      <c r="V1912" s="502" t="str">
        <f t="shared" si="212"/>
        <v/>
      </c>
      <c r="W1912" s="502" t="str">
        <f t="shared" si="213"/>
        <v/>
      </c>
      <c r="X1912" s="502"/>
      <c r="Y1912" s="502" t="str">
        <f t="shared" si="214"/>
        <v/>
      </c>
    </row>
    <row r="1913" spans="7:25">
      <c r="G1913" s="346" t="str">
        <f t="shared" si="208"/>
        <v/>
      </c>
      <c r="H1913" s="347" t="str">
        <f t="shared" si="209"/>
        <v/>
      </c>
      <c r="T1913" s="502" t="str">
        <f t="shared" si="210"/>
        <v/>
      </c>
      <c r="U1913" s="502" t="str">
        <f t="shared" si="211"/>
        <v/>
      </c>
      <c r="V1913" s="502" t="str">
        <f t="shared" si="212"/>
        <v/>
      </c>
      <c r="W1913" s="502" t="str">
        <f t="shared" si="213"/>
        <v/>
      </c>
      <c r="X1913" s="502"/>
      <c r="Y1913" s="502" t="str">
        <f t="shared" si="214"/>
        <v/>
      </c>
    </row>
    <row r="1914" spans="7:25">
      <c r="G1914" s="346" t="str">
        <f t="shared" si="208"/>
        <v/>
      </c>
      <c r="H1914" s="347" t="str">
        <f t="shared" si="209"/>
        <v/>
      </c>
      <c r="T1914" s="502" t="str">
        <f t="shared" si="210"/>
        <v/>
      </c>
      <c r="U1914" s="502" t="str">
        <f t="shared" si="211"/>
        <v/>
      </c>
      <c r="V1914" s="502" t="str">
        <f t="shared" si="212"/>
        <v/>
      </c>
      <c r="W1914" s="502" t="str">
        <f t="shared" si="213"/>
        <v/>
      </c>
      <c r="X1914" s="502"/>
      <c r="Y1914" s="502" t="str">
        <f t="shared" si="214"/>
        <v/>
      </c>
    </row>
    <row r="1915" spans="7:25">
      <c r="G1915" s="346" t="str">
        <f t="shared" si="208"/>
        <v/>
      </c>
      <c r="H1915" s="347" t="str">
        <f t="shared" si="209"/>
        <v/>
      </c>
      <c r="T1915" s="502" t="str">
        <f t="shared" si="210"/>
        <v/>
      </c>
      <c r="U1915" s="502" t="str">
        <f t="shared" si="211"/>
        <v/>
      </c>
      <c r="V1915" s="502" t="str">
        <f t="shared" si="212"/>
        <v/>
      </c>
      <c r="W1915" s="502" t="str">
        <f t="shared" si="213"/>
        <v/>
      </c>
      <c r="X1915" s="502"/>
      <c r="Y1915" s="502" t="str">
        <f t="shared" si="214"/>
        <v/>
      </c>
    </row>
    <row r="1916" spans="7:25">
      <c r="G1916" s="346" t="str">
        <f t="shared" si="208"/>
        <v/>
      </c>
      <c r="H1916" s="347" t="str">
        <f t="shared" si="209"/>
        <v/>
      </c>
      <c r="T1916" s="502" t="str">
        <f t="shared" si="210"/>
        <v/>
      </c>
      <c r="U1916" s="502" t="str">
        <f t="shared" si="211"/>
        <v/>
      </c>
      <c r="V1916" s="502" t="str">
        <f t="shared" si="212"/>
        <v/>
      </c>
      <c r="W1916" s="502" t="str">
        <f t="shared" si="213"/>
        <v/>
      </c>
      <c r="X1916" s="502"/>
      <c r="Y1916" s="502" t="str">
        <f t="shared" si="214"/>
        <v/>
      </c>
    </row>
    <row r="1917" spans="7:25">
      <c r="G1917" s="346" t="str">
        <f t="shared" si="208"/>
        <v/>
      </c>
      <c r="H1917" s="347" t="str">
        <f t="shared" si="209"/>
        <v/>
      </c>
      <c r="T1917" s="502" t="str">
        <f t="shared" si="210"/>
        <v/>
      </c>
      <c r="U1917" s="502" t="str">
        <f t="shared" si="211"/>
        <v/>
      </c>
      <c r="V1917" s="502" t="str">
        <f t="shared" si="212"/>
        <v/>
      </c>
      <c r="W1917" s="502" t="str">
        <f t="shared" si="213"/>
        <v/>
      </c>
      <c r="X1917" s="502"/>
      <c r="Y1917" s="502" t="str">
        <f t="shared" si="214"/>
        <v/>
      </c>
    </row>
    <row r="1918" spans="7:25">
      <c r="G1918" s="346" t="str">
        <f t="shared" si="208"/>
        <v/>
      </c>
      <c r="H1918" s="347" t="str">
        <f t="shared" si="209"/>
        <v/>
      </c>
      <c r="T1918" s="502" t="str">
        <f t="shared" si="210"/>
        <v/>
      </c>
      <c r="U1918" s="502" t="str">
        <f t="shared" si="211"/>
        <v/>
      </c>
      <c r="V1918" s="502" t="str">
        <f t="shared" si="212"/>
        <v/>
      </c>
      <c r="W1918" s="502" t="str">
        <f t="shared" si="213"/>
        <v/>
      </c>
      <c r="X1918" s="502"/>
      <c r="Y1918" s="502" t="str">
        <f t="shared" si="214"/>
        <v/>
      </c>
    </row>
    <row r="1919" spans="7:25">
      <c r="G1919" s="346" t="str">
        <f t="shared" si="208"/>
        <v/>
      </c>
      <c r="H1919" s="347" t="str">
        <f t="shared" si="209"/>
        <v/>
      </c>
      <c r="T1919" s="502" t="str">
        <f t="shared" si="210"/>
        <v/>
      </c>
      <c r="U1919" s="502" t="str">
        <f t="shared" si="211"/>
        <v/>
      </c>
      <c r="V1919" s="502" t="str">
        <f t="shared" si="212"/>
        <v/>
      </c>
      <c r="W1919" s="502" t="str">
        <f t="shared" si="213"/>
        <v/>
      </c>
      <c r="X1919" s="502"/>
      <c r="Y1919" s="502" t="str">
        <f t="shared" si="214"/>
        <v/>
      </c>
    </row>
    <row r="1920" spans="7:25">
      <c r="G1920" s="346" t="str">
        <f t="shared" si="208"/>
        <v/>
      </c>
      <c r="H1920" s="347" t="str">
        <f t="shared" si="209"/>
        <v/>
      </c>
      <c r="T1920" s="502" t="str">
        <f t="shared" si="210"/>
        <v/>
      </c>
      <c r="U1920" s="502" t="str">
        <f t="shared" si="211"/>
        <v/>
      </c>
      <c r="V1920" s="502" t="str">
        <f t="shared" si="212"/>
        <v/>
      </c>
      <c r="W1920" s="502" t="str">
        <f t="shared" si="213"/>
        <v/>
      </c>
      <c r="X1920" s="502"/>
      <c r="Y1920" s="502" t="str">
        <f t="shared" si="214"/>
        <v/>
      </c>
    </row>
    <row r="1921" spans="7:25">
      <c r="G1921" s="346" t="str">
        <f t="shared" si="208"/>
        <v/>
      </c>
      <c r="H1921" s="347" t="str">
        <f t="shared" si="209"/>
        <v/>
      </c>
      <c r="T1921" s="502" t="str">
        <f t="shared" si="210"/>
        <v/>
      </c>
      <c r="U1921" s="502" t="str">
        <f t="shared" si="211"/>
        <v/>
      </c>
      <c r="V1921" s="502" t="str">
        <f t="shared" si="212"/>
        <v/>
      </c>
      <c r="W1921" s="502" t="str">
        <f t="shared" si="213"/>
        <v/>
      </c>
      <c r="X1921" s="502"/>
      <c r="Y1921" s="502" t="str">
        <f t="shared" si="214"/>
        <v/>
      </c>
    </row>
    <row r="1922" spans="7:25">
      <c r="G1922" s="346" t="str">
        <f t="shared" si="208"/>
        <v/>
      </c>
      <c r="H1922" s="347" t="str">
        <f t="shared" si="209"/>
        <v/>
      </c>
      <c r="T1922" s="502" t="str">
        <f t="shared" si="210"/>
        <v/>
      </c>
      <c r="U1922" s="502" t="str">
        <f t="shared" si="211"/>
        <v/>
      </c>
      <c r="V1922" s="502" t="str">
        <f t="shared" si="212"/>
        <v/>
      </c>
      <c r="W1922" s="502" t="str">
        <f t="shared" si="213"/>
        <v/>
      </c>
      <c r="X1922" s="502"/>
      <c r="Y1922" s="502" t="str">
        <f t="shared" si="214"/>
        <v/>
      </c>
    </row>
    <row r="1923" spans="7:25">
      <c r="G1923" s="346" t="str">
        <f t="shared" ref="G1923:G1986" si="215">IF(D1923="","",A1923&amp;" "&amp;"     =    "&amp;" "&amp;B1923&amp;"  Vs  "&amp;C1923)</f>
        <v/>
      </c>
      <c r="H1923" s="347" t="str">
        <f t="shared" ref="H1923:H1986" si="216">IF(G1923="","",D1923)</f>
        <v/>
      </c>
      <c r="T1923" s="502" t="str">
        <f t="shared" ref="T1923:T1986" si="217">IF(W1923="","",AA1923)</f>
        <v/>
      </c>
      <c r="U1923" s="502" t="str">
        <f t="shared" ref="U1923:U1986" si="218">IF(W1923="","",AC1923)</f>
        <v/>
      </c>
      <c r="V1923" s="502" t="str">
        <f t="shared" ref="V1923:V1986" si="219">IF(W1923="","",AK1923)</f>
        <v/>
      </c>
      <c r="W1923" s="502" t="str">
        <f t="shared" ref="W1923:W1986" si="220">IFERROR(IF(Y1923="","",MID(Y1923,SEARCH("1x2/",Y1923,1) + 4,LEN(Y1923))),"")</f>
        <v/>
      </c>
      <c r="X1923" s="502"/>
      <c r="Y1923" s="502" t="str">
        <f t="shared" ref="Y1923:Y1986" si="221">HLink(AL1923)</f>
        <v/>
      </c>
    </row>
    <row r="1924" spans="7:25">
      <c r="G1924" s="346" t="str">
        <f t="shared" si="215"/>
        <v/>
      </c>
      <c r="H1924" s="347" t="str">
        <f t="shared" si="216"/>
        <v/>
      </c>
      <c r="T1924" s="502" t="str">
        <f t="shared" si="217"/>
        <v/>
      </c>
      <c r="U1924" s="502" t="str">
        <f t="shared" si="218"/>
        <v/>
      </c>
      <c r="V1924" s="502" t="str">
        <f t="shared" si="219"/>
        <v/>
      </c>
      <c r="W1924" s="502" t="str">
        <f t="shared" si="220"/>
        <v/>
      </c>
      <c r="X1924" s="502"/>
      <c r="Y1924" s="502" t="str">
        <f t="shared" si="221"/>
        <v/>
      </c>
    </row>
    <row r="1925" spans="7:25">
      <c r="G1925" s="346" t="str">
        <f t="shared" si="215"/>
        <v/>
      </c>
      <c r="H1925" s="347" t="str">
        <f t="shared" si="216"/>
        <v/>
      </c>
      <c r="T1925" s="502" t="str">
        <f t="shared" si="217"/>
        <v/>
      </c>
      <c r="U1925" s="502" t="str">
        <f t="shared" si="218"/>
        <v/>
      </c>
      <c r="V1925" s="502" t="str">
        <f t="shared" si="219"/>
        <v/>
      </c>
      <c r="W1925" s="502" t="str">
        <f t="shared" si="220"/>
        <v/>
      </c>
      <c r="X1925" s="502"/>
      <c r="Y1925" s="502" t="str">
        <f t="shared" si="221"/>
        <v/>
      </c>
    </row>
    <row r="1926" spans="7:25">
      <c r="G1926" s="346" t="str">
        <f t="shared" si="215"/>
        <v/>
      </c>
      <c r="H1926" s="347" t="str">
        <f t="shared" si="216"/>
        <v/>
      </c>
      <c r="T1926" s="502" t="str">
        <f t="shared" si="217"/>
        <v/>
      </c>
      <c r="U1926" s="502" t="str">
        <f t="shared" si="218"/>
        <v/>
      </c>
      <c r="V1926" s="502" t="str">
        <f t="shared" si="219"/>
        <v/>
      </c>
      <c r="W1926" s="502" t="str">
        <f t="shared" si="220"/>
        <v/>
      </c>
      <c r="X1926" s="502"/>
      <c r="Y1926" s="502" t="str">
        <f t="shared" si="221"/>
        <v/>
      </c>
    </row>
    <row r="1927" spans="7:25">
      <c r="G1927" s="346" t="str">
        <f t="shared" si="215"/>
        <v/>
      </c>
      <c r="H1927" s="347" t="str">
        <f t="shared" si="216"/>
        <v/>
      </c>
      <c r="T1927" s="502" t="str">
        <f t="shared" si="217"/>
        <v/>
      </c>
      <c r="U1927" s="502" t="str">
        <f t="shared" si="218"/>
        <v/>
      </c>
      <c r="V1927" s="502" t="str">
        <f t="shared" si="219"/>
        <v/>
      </c>
      <c r="W1927" s="502" t="str">
        <f t="shared" si="220"/>
        <v/>
      </c>
      <c r="X1927" s="502"/>
      <c r="Y1927" s="502" t="str">
        <f t="shared" si="221"/>
        <v/>
      </c>
    </row>
    <row r="1928" spans="7:25">
      <c r="G1928" s="346" t="str">
        <f t="shared" si="215"/>
        <v/>
      </c>
      <c r="H1928" s="347" t="str">
        <f t="shared" si="216"/>
        <v/>
      </c>
      <c r="T1928" s="502" t="str">
        <f t="shared" si="217"/>
        <v/>
      </c>
      <c r="U1928" s="502" t="str">
        <f t="shared" si="218"/>
        <v/>
      </c>
      <c r="V1928" s="502" t="str">
        <f t="shared" si="219"/>
        <v/>
      </c>
      <c r="W1928" s="502" t="str">
        <f t="shared" si="220"/>
        <v/>
      </c>
      <c r="X1928" s="502"/>
      <c r="Y1928" s="502" t="str">
        <f t="shared" si="221"/>
        <v/>
      </c>
    </row>
    <row r="1929" spans="7:25">
      <c r="G1929" s="346" t="str">
        <f t="shared" si="215"/>
        <v/>
      </c>
      <c r="H1929" s="347" t="str">
        <f t="shared" si="216"/>
        <v/>
      </c>
      <c r="T1929" s="502" t="str">
        <f t="shared" si="217"/>
        <v/>
      </c>
      <c r="U1929" s="502" t="str">
        <f t="shared" si="218"/>
        <v/>
      </c>
      <c r="V1929" s="502" t="str">
        <f t="shared" si="219"/>
        <v/>
      </c>
      <c r="W1929" s="502" t="str">
        <f t="shared" si="220"/>
        <v/>
      </c>
      <c r="X1929" s="502"/>
      <c r="Y1929" s="502" t="str">
        <f t="shared" si="221"/>
        <v/>
      </c>
    </row>
    <row r="1930" spans="7:25">
      <c r="G1930" s="346" t="str">
        <f t="shared" si="215"/>
        <v/>
      </c>
      <c r="H1930" s="347" t="str">
        <f t="shared" si="216"/>
        <v/>
      </c>
      <c r="T1930" s="502" t="str">
        <f t="shared" si="217"/>
        <v/>
      </c>
      <c r="U1930" s="502" t="str">
        <f t="shared" si="218"/>
        <v/>
      </c>
      <c r="V1930" s="502" t="str">
        <f t="shared" si="219"/>
        <v/>
      </c>
      <c r="W1930" s="502" t="str">
        <f t="shared" si="220"/>
        <v/>
      </c>
      <c r="X1930" s="502"/>
      <c r="Y1930" s="502" t="str">
        <f t="shared" si="221"/>
        <v/>
      </c>
    </row>
    <row r="1931" spans="7:25">
      <c r="G1931" s="346" t="str">
        <f t="shared" si="215"/>
        <v/>
      </c>
      <c r="H1931" s="347" t="str">
        <f t="shared" si="216"/>
        <v/>
      </c>
      <c r="T1931" s="502" t="str">
        <f t="shared" si="217"/>
        <v/>
      </c>
      <c r="U1931" s="502" t="str">
        <f t="shared" si="218"/>
        <v/>
      </c>
      <c r="V1931" s="502" t="str">
        <f t="shared" si="219"/>
        <v/>
      </c>
      <c r="W1931" s="502" t="str">
        <f t="shared" si="220"/>
        <v/>
      </c>
      <c r="X1931" s="502"/>
      <c r="Y1931" s="502" t="str">
        <f t="shared" si="221"/>
        <v/>
      </c>
    </row>
    <row r="1932" spans="7:25">
      <c r="G1932" s="346" t="str">
        <f t="shared" si="215"/>
        <v/>
      </c>
      <c r="H1932" s="347" t="str">
        <f t="shared" si="216"/>
        <v/>
      </c>
      <c r="T1932" s="502" t="str">
        <f t="shared" si="217"/>
        <v/>
      </c>
      <c r="U1932" s="502" t="str">
        <f t="shared" si="218"/>
        <v/>
      </c>
      <c r="V1932" s="502" t="str">
        <f t="shared" si="219"/>
        <v/>
      </c>
      <c r="W1932" s="502" t="str">
        <f t="shared" si="220"/>
        <v/>
      </c>
      <c r="X1932" s="502"/>
      <c r="Y1932" s="502" t="str">
        <f t="shared" si="221"/>
        <v/>
      </c>
    </row>
    <row r="1933" spans="7:25">
      <c r="G1933" s="346" t="str">
        <f t="shared" si="215"/>
        <v/>
      </c>
      <c r="H1933" s="347" t="str">
        <f t="shared" si="216"/>
        <v/>
      </c>
      <c r="T1933" s="502" t="str">
        <f t="shared" si="217"/>
        <v/>
      </c>
      <c r="U1933" s="502" t="str">
        <f t="shared" si="218"/>
        <v/>
      </c>
      <c r="V1933" s="502" t="str">
        <f t="shared" si="219"/>
        <v/>
      </c>
      <c r="W1933" s="502" t="str">
        <f t="shared" si="220"/>
        <v/>
      </c>
      <c r="X1933" s="502"/>
      <c r="Y1933" s="502" t="str">
        <f t="shared" si="221"/>
        <v/>
      </c>
    </row>
    <row r="1934" spans="7:25">
      <c r="G1934" s="346" t="str">
        <f t="shared" si="215"/>
        <v/>
      </c>
      <c r="H1934" s="347" t="str">
        <f t="shared" si="216"/>
        <v/>
      </c>
      <c r="T1934" s="502" t="str">
        <f t="shared" si="217"/>
        <v/>
      </c>
      <c r="U1934" s="502" t="str">
        <f t="shared" si="218"/>
        <v/>
      </c>
      <c r="V1934" s="502" t="str">
        <f t="shared" si="219"/>
        <v/>
      </c>
      <c r="W1934" s="502" t="str">
        <f t="shared" si="220"/>
        <v/>
      </c>
      <c r="X1934" s="502"/>
      <c r="Y1934" s="502" t="str">
        <f t="shared" si="221"/>
        <v/>
      </c>
    </row>
    <row r="1935" spans="7:25">
      <c r="G1935" s="346" t="str">
        <f t="shared" si="215"/>
        <v/>
      </c>
      <c r="H1935" s="347" t="str">
        <f t="shared" si="216"/>
        <v/>
      </c>
      <c r="T1935" s="502" t="str">
        <f t="shared" si="217"/>
        <v/>
      </c>
      <c r="U1935" s="502" t="str">
        <f t="shared" si="218"/>
        <v/>
      </c>
      <c r="V1935" s="502" t="str">
        <f t="shared" si="219"/>
        <v/>
      </c>
      <c r="W1935" s="502" t="str">
        <f t="shared" si="220"/>
        <v/>
      </c>
      <c r="X1935" s="502"/>
      <c r="Y1935" s="502" t="str">
        <f t="shared" si="221"/>
        <v/>
      </c>
    </row>
    <row r="1936" spans="7:25">
      <c r="G1936" s="346" t="str">
        <f t="shared" si="215"/>
        <v/>
      </c>
      <c r="H1936" s="347" t="str">
        <f t="shared" si="216"/>
        <v/>
      </c>
      <c r="T1936" s="502" t="str">
        <f t="shared" si="217"/>
        <v/>
      </c>
      <c r="U1936" s="502" t="str">
        <f t="shared" si="218"/>
        <v/>
      </c>
      <c r="V1936" s="502" t="str">
        <f t="shared" si="219"/>
        <v/>
      </c>
      <c r="W1936" s="502" t="str">
        <f t="shared" si="220"/>
        <v/>
      </c>
      <c r="X1936" s="502"/>
      <c r="Y1936" s="502" t="str">
        <f t="shared" si="221"/>
        <v/>
      </c>
    </row>
    <row r="1937" spans="7:25">
      <c r="G1937" s="346" t="str">
        <f t="shared" si="215"/>
        <v/>
      </c>
      <c r="H1937" s="347" t="str">
        <f t="shared" si="216"/>
        <v/>
      </c>
      <c r="T1937" s="502" t="str">
        <f t="shared" si="217"/>
        <v/>
      </c>
      <c r="U1937" s="502" t="str">
        <f t="shared" si="218"/>
        <v/>
      </c>
      <c r="V1937" s="502" t="str">
        <f t="shared" si="219"/>
        <v/>
      </c>
      <c r="W1937" s="502" t="str">
        <f t="shared" si="220"/>
        <v/>
      </c>
      <c r="X1937" s="502"/>
      <c r="Y1937" s="502" t="str">
        <f t="shared" si="221"/>
        <v/>
      </c>
    </row>
    <row r="1938" spans="7:25">
      <c r="G1938" s="346" t="str">
        <f t="shared" si="215"/>
        <v/>
      </c>
      <c r="H1938" s="347" t="str">
        <f t="shared" si="216"/>
        <v/>
      </c>
      <c r="T1938" s="502" t="str">
        <f t="shared" si="217"/>
        <v/>
      </c>
      <c r="U1938" s="502" t="str">
        <f t="shared" si="218"/>
        <v/>
      </c>
      <c r="V1938" s="502" t="str">
        <f t="shared" si="219"/>
        <v/>
      </c>
      <c r="W1938" s="502" t="str">
        <f t="shared" si="220"/>
        <v/>
      </c>
      <c r="X1938" s="502"/>
      <c r="Y1938" s="502" t="str">
        <f t="shared" si="221"/>
        <v/>
      </c>
    </row>
    <row r="1939" spans="7:25">
      <c r="G1939" s="346" t="str">
        <f t="shared" si="215"/>
        <v/>
      </c>
      <c r="H1939" s="347" t="str">
        <f t="shared" si="216"/>
        <v/>
      </c>
      <c r="T1939" s="502" t="str">
        <f t="shared" si="217"/>
        <v/>
      </c>
      <c r="U1939" s="502" t="str">
        <f t="shared" si="218"/>
        <v/>
      </c>
      <c r="V1939" s="502" t="str">
        <f t="shared" si="219"/>
        <v/>
      </c>
      <c r="W1939" s="502" t="str">
        <f t="shared" si="220"/>
        <v/>
      </c>
      <c r="X1939" s="502"/>
      <c r="Y1939" s="502" t="str">
        <f t="shared" si="221"/>
        <v/>
      </c>
    </row>
    <row r="1940" spans="7:25">
      <c r="G1940" s="346" t="str">
        <f t="shared" si="215"/>
        <v/>
      </c>
      <c r="H1940" s="347" t="str">
        <f t="shared" si="216"/>
        <v/>
      </c>
      <c r="T1940" s="502" t="str">
        <f t="shared" si="217"/>
        <v/>
      </c>
      <c r="U1940" s="502" t="str">
        <f t="shared" si="218"/>
        <v/>
      </c>
      <c r="V1940" s="502" t="str">
        <f t="shared" si="219"/>
        <v/>
      </c>
      <c r="W1940" s="502" t="str">
        <f t="shared" si="220"/>
        <v/>
      </c>
      <c r="X1940" s="502"/>
      <c r="Y1940" s="502" t="str">
        <f t="shared" si="221"/>
        <v/>
      </c>
    </row>
    <row r="1941" spans="7:25">
      <c r="G1941" s="346" t="str">
        <f t="shared" si="215"/>
        <v/>
      </c>
      <c r="H1941" s="347" t="str">
        <f t="shared" si="216"/>
        <v/>
      </c>
      <c r="T1941" s="502" t="str">
        <f t="shared" si="217"/>
        <v/>
      </c>
      <c r="U1941" s="502" t="str">
        <f t="shared" si="218"/>
        <v/>
      </c>
      <c r="V1941" s="502" t="str">
        <f t="shared" si="219"/>
        <v/>
      </c>
      <c r="W1941" s="502" t="str">
        <f t="shared" si="220"/>
        <v/>
      </c>
      <c r="X1941" s="502"/>
      <c r="Y1941" s="502" t="str">
        <f t="shared" si="221"/>
        <v/>
      </c>
    </row>
    <row r="1942" spans="7:25">
      <c r="G1942" s="346" t="str">
        <f t="shared" si="215"/>
        <v/>
      </c>
      <c r="H1942" s="347" t="str">
        <f t="shared" si="216"/>
        <v/>
      </c>
      <c r="T1942" s="502" t="str">
        <f t="shared" si="217"/>
        <v/>
      </c>
      <c r="U1942" s="502" t="str">
        <f t="shared" si="218"/>
        <v/>
      </c>
      <c r="V1942" s="502" t="str">
        <f t="shared" si="219"/>
        <v/>
      </c>
      <c r="W1942" s="502" t="str">
        <f t="shared" si="220"/>
        <v/>
      </c>
      <c r="X1942" s="502"/>
      <c r="Y1942" s="502" t="str">
        <f t="shared" si="221"/>
        <v/>
      </c>
    </row>
    <row r="1943" spans="7:25">
      <c r="G1943" s="346" t="str">
        <f t="shared" si="215"/>
        <v/>
      </c>
      <c r="H1943" s="347" t="str">
        <f t="shared" si="216"/>
        <v/>
      </c>
      <c r="T1943" s="502" t="str">
        <f t="shared" si="217"/>
        <v/>
      </c>
      <c r="U1943" s="502" t="str">
        <f t="shared" si="218"/>
        <v/>
      </c>
      <c r="V1943" s="502" t="str">
        <f t="shared" si="219"/>
        <v/>
      </c>
      <c r="W1943" s="502" t="str">
        <f t="shared" si="220"/>
        <v/>
      </c>
      <c r="X1943" s="502"/>
      <c r="Y1943" s="502" t="str">
        <f t="shared" si="221"/>
        <v/>
      </c>
    </row>
    <row r="1944" spans="7:25">
      <c r="G1944" s="346" t="str">
        <f t="shared" si="215"/>
        <v/>
      </c>
      <c r="H1944" s="347" t="str">
        <f t="shared" si="216"/>
        <v/>
      </c>
      <c r="T1944" s="502" t="str">
        <f t="shared" si="217"/>
        <v/>
      </c>
      <c r="U1944" s="502" t="str">
        <f t="shared" si="218"/>
        <v/>
      </c>
      <c r="V1944" s="502" t="str">
        <f t="shared" si="219"/>
        <v/>
      </c>
      <c r="W1944" s="502" t="str">
        <f t="shared" si="220"/>
        <v/>
      </c>
      <c r="X1944" s="502"/>
      <c r="Y1944" s="502" t="str">
        <f t="shared" si="221"/>
        <v/>
      </c>
    </row>
    <row r="1945" spans="7:25">
      <c r="G1945" s="346" t="str">
        <f t="shared" si="215"/>
        <v/>
      </c>
      <c r="H1945" s="347" t="str">
        <f t="shared" si="216"/>
        <v/>
      </c>
      <c r="T1945" s="502" t="str">
        <f t="shared" si="217"/>
        <v/>
      </c>
      <c r="U1945" s="502" t="str">
        <f t="shared" si="218"/>
        <v/>
      </c>
      <c r="V1945" s="502" t="str">
        <f t="shared" si="219"/>
        <v/>
      </c>
      <c r="W1945" s="502" t="str">
        <f t="shared" si="220"/>
        <v/>
      </c>
      <c r="X1945" s="502"/>
      <c r="Y1945" s="502" t="str">
        <f t="shared" si="221"/>
        <v/>
      </c>
    </row>
    <row r="1946" spans="7:25">
      <c r="G1946" s="346" t="str">
        <f t="shared" si="215"/>
        <v/>
      </c>
      <c r="H1946" s="347" t="str">
        <f t="shared" si="216"/>
        <v/>
      </c>
      <c r="T1946" s="502" t="str">
        <f t="shared" si="217"/>
        <v/>
      </c>
      <c r="U1946" s="502" t="str">
        <f t="shared" si="218"/>
        <v/>
      </c>
      <c r="V1946" s="502" t="str">
        <f t="shared" si="219"/>
        <v/>
      </c>
      <c r="W1946" s="502" t="str">
        <f t="shared" si="220"/>
        <v/>
      </c>
      <c r="X1946" s="502"/>
      <c r="Y1946" s="502" t="str">
        <f t="shared" si="221"/>
        <v/>
      </c>
    </row>
    <row r="1947" spans="7:25">
      <c r="G1947" s="346" t="str">
        <f t="shared" si="215"/>
        <v/>
      </c>
      <c r="H1947" s="347" t="str">
        <f t="shared" si="216"/>
        <v/>
      </c>
      <c r="T1947" s="502" t="str">
        <f t="shared" si="217"/>
        <v/>
      </c>
      <c r="U1947" s="502" t="str">
        <f t="shared" si="218"/>
        <v/>
      </c>
      <c r="V1947" s="502" t="str">
        <f t="shared" si="219"/>
        <v/>
      </c>
      <c r="W1947" s="502" t="str">
        <f t="shared" si="220"/>
        <v/>
      </c>
      <c r="X1947" s="502"/>
      <c r="Y1947" s="502" t="str">
        <f t="shared" si="221"/>
        <v/>
      </c>
    </row>
    <row r="1948" spans="7:25">
      <c r="G1948" s="346" t="str">
        <f t="shared" si="215"/>
        <v/>
      </c>
      <c r="H1948" s="347" t="str">
        <f t="shared" si="216"/>
        <v/>
      </c>
      <c r="T1948" s="502" t="str">
        <f t="shared" si="217"/>
        <v/>
      </c>
      <c r="U1948" s="502" t="str">
        <f t="shared" si="218"/>
        <v/>
      </c>
      <c r="V1948" s="502" t="str">
        <f t="shared" si="219"/>
        <v/>
      </c>
      <c r="W1948" s="502" t="str">
        <f t="shared" si="220"/>
        <v/>
      </c>
      <c r="X1948" s="502"/>
      <c r="Y1948" s="502" t="str">
        <f t="shared" si="221"/>
        <v/>
      </c>
    </row>
    <row r="1949" spans="7:25">
      <c r="G1949" s="346" t="str">
        <f t="shared" si="215"/>
        <v/>
      </c>
      <c r="H1949" s="347" t="str">
        <f t="shared" si="216"/>
        <v/>
      </c>
      <c r="T1949" s="502" t="str">
        <f t="shared" si="217"/>
        <v/>
      </c>
      <c r="U1949" s="502" t="str">
        <f t="shared" si="218"/>
        <v/>
      </c>
      <c r="V1949" s="502" t="str">
        <f t="shared" si="219"/>
        <v/>
      </c>
      <c r="W1949" s="502" t="str">
        <f t="shared" si="220"/>
        <v/>
      </c>
      <c r="X1949" s="502"/>
      <c r="Y1949" s="502" t="str">
        <f t="shared" si="221"/>
        <v/>
      </c>
    </row>
    <row r="1950" spans="7:25">
      <c r="G1950" s="346" t="str">
        <f t="shared" si="215"/>
        <v/>
      </c>
      <c r="H1950" s="347" t="str">
        <f t="shared" si="216"/>
        <v/>
      </c>
      <c r="T1950" s="502" t="str">
        <f t="shared" si="217"/>
        <v/>
      </c>
      <c r="U1950" s="502" t="str">
        <f t="shared" si="218"/>
        <v/>
      </c>
      <c r="V1950" s="502" t="str">
        <f t="shared" si="219"/>
        <v/>
      </c>
      <c r="W1950" s="502" t="str">
        <f t="shared" si="220"/>
        <v/>
      </c>
      <c r="X1950" s="502"/>
      <c r="Y1950" s="502" t="str">
        <f t="shared" si="221"/>
        <v/>
      </c>
    </row>
    <row r="1951" spans="7:25">
      <c r="G1951" s="346" t="str">
        <f t="shared" si="215"/>
        <v/>
      </c>
      <c r="H1951" s="347" t="str">
        <f t="shared" si="216"/>
        <v/>
      </c>
      <c r="T1951" s="502" t="str">
        <f t="shared" si="217"/>
        <v/>
      </c>
      <c r="U1951" s="502" t="str">
        <f t="shared" si="218"/>
        <v/>
      </c>
      <c r="V1951" s="502" t="str">
        <f t="shared" si="219"/>
        <v/>
      </c>
      <c r="W1951" s="502" t="str">
        <f t="shared" si="220"/>
        <v/>
      </c>
      <c r="X1951" s="502"/>
      <c r="Y1951" s="502" t="str">
        <f t="shared" si="221"/>
        <v/>
      </c>
    </row>
    <row r="1952" spans="7:25">
      <c r="G1952" s="346" t="str">
        <f t="shared" si="215"/>
        <v/>
      </c>
      <c r="H1952" s="347" t="str">
        <f t="shared" si="216"/>
        <v/>
      </c>
      <c r="T1952" s="502" t="str">
        <f t="shared" si="217"/>
        <v/>
      </c>
      <c r="U1952" s="502" t="str">
        <f t="shared" si="218"/>
        <v/>
      </c>
      <c r="V1952" s="502" t="str">
        <f t="shared" si="219"/>
        <v/>
      </c>
      <c r="W1952" s="502" t="str">
        <f t="shared" si="220"/>
        <v/>
      </c>
      <c r="X1952" s="502"/>
      <c r="Y1952" s="502" t="str">
        <f t="shared" si="221"/>
        <v/>
      </c>
    </row>
    <row r="1953" spans="7:25">
      <c r="G1953" s="346" t="str">
        <f t="shared" si="215"/>
        <v/>
      </c>
      <c r="H1953" s="347" t="str">
        <f t="shared" si="216"/>
        <v/>
      </c>
      <c r="T1953" s="502" t="str">
        <f t="shared" si="217"/>
        <v/>
      </c>
      <c r="U1953" s="502" t="str">
        <f t="shared" si="218"/>
        <v/>
      </c>
      <c r="V1953" s="502" t="str">
        <f t="shared" si="219"/>
        <v/>
      </c>
      <c r="W1953" s="502" t="str">
        <f t="shared" si="220"/>
        <v/>
      </c>
      <c r="X1953" s="502"/>
      <c r="Y1953" s="502" t="str">
        <f t="shared" si="221"/>
        <v/>
      </c>
    </row>
    <row r="1954" spans="7:25">
      <c r="G1954" s="346" t="str">
        <f t="shared" si="215"/>
        <v/>
      </c>
      <c r="H1954" s="347" t="str">
        <f t="shared" si="216"/>
        <v/>
      </c>
      <c r="T1954" s="502" t="str">
        <f t="shared" si="217"/>
        <v/>
      </c>
      <c r="U1954" s="502" t="str">
        <f t="shared" si="218"/>
        <v/>
      </c>
      <c r="V1954" s="502" t="str">
        <f t="shared" si="219"/>
        <v/>
      </c>
      <c r="W1954" s="502" t="str">
        <f t="shared" si="220"/>
        <v/>
      </c>
      <c r="X1954" s="502"/>
      <c r="Y1954" s="502" t="str">
        <f t="shared" si="221"/>
        <v/>
      </c>
    </row>
    <row r="1955" spans="7:25">
      <c r="G1955" s="346" t="str">
        <f t="shared" si="215"/>
        <v/>
      </c>
      <c r="H1955" s="347" t="str">
        <f t="shared" si="216"/>
        <v/>
      </c>
      <c r="T1955" s="502" t="str">
        <f t="shared" si="217"/>
        <v/>
      </c>
      <c r="U1955" s="502" t="str">
        <f t="shared" si="218"/>
        <v/>
      </c>
      <c r="V1955" s="502" t="str">
        <f t="shared" si="219"/>
        <v/>
      </c>
      <c r="W1955" s="502" t="str">
        <f t="shared" si="220"/>
        <v/>
      </c>
      <c r="X1955" s="502"/>
      <c r="Y1955" s="502" t="str">
        <f t="shared" si="221"/>
        <v/>
      </c>
    </row>
    <row r="1956" spans="7:25">
      <c r="G1956" s="346" t="str">
        <f t="shared" si="215"/>
        <v/>
      </c>
      <c r="H1956" s="347" t="str">
        <f t="shared" si="216"/>
        <v/>
      </c>
      <c r="T1956" s="502" t="str">
        <f t="shared" si="217"/>
        <v/>
      </c>
      <c r="U1956" s="502" t="str">
        <f t="shared" si="218"/>
        <v/>
      </c>
      <c r="V1956" s="502" t="str">
        <f t="shared" si="219"/>
        <v/>
      </c>
      <c r="W1956" s="502" t="str">
        <f t="shared" si="220"/>
        <v/>
      </c>
      <c r="X1956" s="502"/>
      <c r="Y1956" s="502" t="str">
        <f t="shared" si="221"/>
        <v/>
      </c>
    </row>
    <row r="1957" spans="7:25">
      <c r="G1957" s="346" t="str">
        <f t="shared" si="215"/>
        <v/>
      </c>
      <c r="H1957" s="347" t="str">
        <f t="shared" si="216"/>
        <v/>
      </c>
      <c r="T1957" s="502" t="str">
        <f t="shared" si="217"/>
        <v/>
      </c>
      <c r="U1957" s="502" t="str">
        <f t="shared" si="218"/>
        <v/>
      </c>
      <c r="V1957" s="502" t="str">
        <f t="shared" si="219"/>
        <v/>
      </c>
      <c r="W1957" s="502" t="str">
        <f t="shared" si="220"/>
        <v/>
      </c>
      <c r="X1957" s="502"/>
      <c r="Y1957" s="502" t="str">
        <f t="shared" si="221"/>
        <v/>
      </c>
    </row>
    <row r="1958" spans="7:25">
      <c r="G1958" s="346" t="str">
        <f t="shared" si="215"/>
        <v/>
      </c>
      <c r="H1958" s="347" t="str">
        <f t="shared" si="216"/>
        <v/>
      </c>
      <c r="T1958" s="502" t="str">
        <f t="shared" si="217"/>
        <v/>
      </c>
      <c r="U1958" s="502" t="str">
        <f t="shared" si="218"/>
        <v/>
      </c>
      <c r="V1958" s="502" t="str">
        <f t="shared" si="219"/>
        <v/>
      </c>
      <c r="W1958" s="502" t="str">
        <f t="shared" si="220"/>
        <v/>
      </c>
      <c r="X1958" s="502"/>
      <c r="Y1958" s="502" t="str">
        <f t="shared" si="221"/>
        <v/>
      </c>
    </row>
    <row r="1959" spans="7:25">
      <c r="G1959" s="346" t="str">
        <f t="shared" si="215"/>
        <v/>
      </c>
      <c r="H1959" s="347" t="str">
        <f t="shared" si="216"/>
        <v/>
      </c>
      <c r="T1959" s="502" t="str">
        <f t="shared" si="217"/>
        <v/>
      </c>
      <c r="U1959" s="502" t="str">
        <f t="shared" si="218"/>
        <v/>
      </c>
      <c r="V1959" s="502" t="str">
        <f t="shared" si="219"/>
        <v/>
      </c>
      <c r="W1959" s="502" t="str">
        <f t="shared" si="220"/>
        <v/>
      </c>
      <c r="X1959" s="502"/>
      <c r="Y1959" s="502" t="str">
        <f t="shared" si="221"/>
        <v/>
      </c>
    </row>
    <row r="1960" spans="7:25">
      <c r="G1960" s="346" t="str">
        <f t="shared" si="215"/>
        <v/>
      </c>
      <c r="H1960" s="347" t="str">
        <f t="shared" si="216"/>
        <v/>
      </c>
      <c r="T1960" s="502" t="str">
        <f t="shared" si="217"/>
        <v/>
      </c>
      <c r="U1960" s="502" t="str">
        <f t="shared" si="218"/>
        <v/>
      </c>
      <c r="V1960" s="502" t="str">
        <f t="shared" si="219"/>
        <v/>
      </c>
      <c r="W1960" s="502" t="str">
        <f t="shared" si="220"/>
        <v/>
      </c>
      <c r="X1960" s="502"/>
      <c r="Y1960" s="502" t="str">
        <f t="shared" si="221"/>
        <v/>
      </c>
    </row>
    <row r="1961" spans="7:25">
      <c r="G1961" s="346" t="str">
        <f t="shared" si="215"/>
        <v/>
      </c>
      <c r="H1961" s="347" t="str">
        <f t="shared" si="216"/>
        <v/>
      </c>
      <c r="T1961" s="502" t="str">
        <f t="shared" si="217"/>
        <v/>
      </c>
      <c r="U1961" s="502" t="str">
        <f t="shared" si="218"/>
        <v/>
      </c>
      <c r="V1961" s="502" t="str">
        <f t="shared" si="219"/>
        <v/>
      </c>
      <c r="W1961" s="502" t="str">
        <f t="shared" si="220"/>
        <v/>
      </c>
      <c r="X1961" s="502"/>
      <c r="Y1961" s="502" t="str">
        <f t="shared" si="221"/>
        <v/>
      </c>
    </row>
    <row r="1962" spans="7:25">
      <c r="G1962" s="346" t="str">
        <f t="shared" si="215"/>
        <v/>
      </c>
      <c r="H1962" s="347" t="str">
        <f t="shared" si="216"/>
        <v/>
      </c>
      <c r="T1962" s="502" t="str">
        <f t="shared" si="217"/>
        <v/>
      </c>
      <c r="U1962" s="502" t="str">
        <f t="shared" si="218"/>
        <v/>
      </c>
      <c r="V1962" s="502" t="str">
        <f t="shared" si="219"/>
        <v/>
      </c>
      <c r="W1962" s="502" t="str">
        <f t="shared" si="220"/>
        <v/>
      </c>
      <c r="X1962" s="502"/>
      <c r="Y1962" s="502" t="str">
        <f t="shared" si="221"/>
        <v/>
      </c>
    </row>
    <row r="1963" spans="7:25">
      <c r="G1963" s="346" t="str">
        <f t="shared" si="215"/>
        <v/>
      </c>
      <c r="H1963" s="347" t="str">
        <f t="shared" si="216"/>
        <v/>
      </c>
      <c r="T1963" s="502" t="str">
        <f t="shared" si="217"/>
        <v/>
      </c>
      <c r="U1963" s="502" t="str">
        <f t="shared" si="218"/>
        <v/>
      </c>
      <c r="V1963" s="502" t="str">
        <f t="shared" si="219"/>
        <v/>
      </c>
      <c r="W1963" s="502" t="str">
        <f t="shared" si="220"/>
        <v/>
      </c>
      <c r="X1963" s="502"/>
      <c r="Y1963" s="502" t="str">
        <f t="shared" si="221"/>
        <v/>
      </c>
    </row>
    <row r="1964" spans="7:25">
      <c r="G1964" s="346" t="str">
        <f t="shared" si="215"/>
        <v/>
      </c>
      <c r="H1964" s="347" t="str">
        <f t="shared" si="216"/>
        <v/>
      </c>
      <c r="T1964" s="502" t="str">
        <f t="shared" si="217"/>
        <v/>
      </c>
      <c r="U1964" s="502" t="str">
        <f t="shared" si="218"/>
        <v/>
      </c>
      <c r="V1964" s="502" t="str">
        <f t="shared" si="219"/>
        <v/>
      </c>
      <c r="W1964" s="502" t="str">
        <f t="shared" si="220"/>
        <v/>
      </c>
      <c r="X1964" s="502"/>
      <c r="Y1964" s="502" t="str">
        <f t="shared" si="221"/>
        <v/>
      </c>
    </row>
    <row r="1965" spans="7:25">
      <c r="G1965" s="346" t="str">
        <f t="shared" si="215"/>
        <v/>
      </c>
      <c r="H1965" s="347" t="str">
        <f t="shared" si="216"/>
        <v/>
      </c>
      <c r="T1965" s="502" t="str">
        <f t="shared" si="217"/>
        <v/>
      </c>
      <c r="U1965" s="502" t="str">
        <f t="shared" si="218"/>
        <v/>
      </c>
      <c r="V1965" s="502" t="str">
        <f t="shared" si="219"/>
        <v/>
      </c>
      <c r="W1965" s="502" t="str">
        <f t="shared" si="220"/>
        <v/>
      </c>
      <c r="X1965" s="502"/>
      <c r="Y1965" s="502" t="str">
        <f t="shared" si="221"/>
        <v/>
      </c>
    </row>
    <row r="1966" spans="7:25">
      <c r="G1966" s="346" t="str">
        <f t="shared" si="215"/>
        <v/>
      </c>
      <c r="H1966" s="347" t="str">
        <f t="shared" si="216"/>
        <v/>
      </c>
      <c r="T1966" s="502" t="str">
        <f t="shared" si="217"/>
        <v/>
      </c>
      <c r="U1966" s="502" t="str">
        <f t="shared" si="218"/>
        <v/>
      </c>
      <c r="V1966" s="502" t="str">
        <f t="shared" si="219"/>
        <v/>
      </c>
      <c r="W1966" s="502" t="str">
        <f t="shared" si="220"/>
        <v/>
      </c>
      <c r="X1966" s="502"/>
      <c r="Y1966" s="502" t="str">
        <f t="shared" si="221"/>
        <v/>
      </c>
    </row>
    <row r="1967" spans="7:25">
      <c r="G1967" s="346" t="str">
        <f t="shared" si="215"/>
        <v/>
      </c>
      <c r="H1967" s="347" t="str">
        <f t="shared" si="216"/>
        <v/>
      </c>
      <c r="T1967" s="502" t="str">
        <f t="shared" si="217"/>
        <v/>
      </c>
      <c r="U1967" s="502" t="str">
        <f t="shared" si="218"/>
        <v/>
      </c>
      <c r="V1967" s="502" t="str">
        <f t="shared" si="219"/>
        <v/>
      </c>
      <c r="W1967" s="502" t="str">
        <f t="shared" si="220"/>
        <v/>
      </c>
      <c r="X1967" s="502"/>
      <c r="Y1967" s="502" t="str">
        <f t="shared" si="221"/>
        <v/>
      </c>
    </row>
    <row r="1968" spans="7:25">
      <c r="G1968" s="346" t="str">
        <f t="shared" si="215"/>
        <v/>
      </c>
      <c r="H1968" s="347" t="str">
        <f t="shared" si="216"/>
        <v/>
      </c>
      <c r="T1968" s="502" t="str">
        <f t="shared" si="217"/>
        <v/>
      </c>
      <c r="U1968" s="502" t="str">
        <f t="shared" si="218"/>
        <v/>
      </c>
      <c r="V1968" s="502" t="str">
        <f t="shared" si="219"/>
        <v/>
      </c>
      <c r="W1968" s="502" t="str">
        <f t="shared" si="220"/>
        <v/>
      </c>
      <c r="X1968" s="502"/>
      <c r="Y1968" s="502" t="str">
        <f t="shared" si="221"/>
        <v/>
      </c>
    </row>
    <row r="1969" spans="7:25">
      <c r="G1969" s="346" t="str">
        <f t="shared" si="215"/>
        <v/>
      </c>
      <c r="H1969" s="347" t="str">
        <f t="shared" si="216"/>
        <v/>
      </c>
      <c r="T1969" s="502" t="str">
        <f t="shared" si="217"/>
        <v/>
      </c>
      <c r="U1969" s="502" t="str">
        <f t="shared" si="218"/>
        <v/>
      </c>
      <c r="V1969" s="502" t="str">
        <f t="shared" si="219"/>
        <v/>
      </c>
      <c r="W1969" s="502" t="str">
        <f t="shared" si="220"/>
        <v/>
      </c>
      <c r="X1969" s="502"/>
      <c r="Y1969" s="502" t="str">
        <f t="shared" si="221"/>
        <v/>
      </c>
    </row>
    <row r="1970" spans="7:25">
      <c r="G1970" s="346" t="str">
        <f t="shared" si="215"/>
        <v/>
      </c>
      <c r="H1970" s="347" t="str">
        <f t="shared" si="216"/>
        <v/>
      </c>
      <c r="T1970" s="502" t="str">
        <f t="shared" si="217"/>
        <v/>
      </c>
      <c r="U1970" s="502" t="str">
        <f t="shared" si="218"/>
        <v/>
      </c>
      <c r="V1970" s="502" t="str">
        <f t="shared" si="219"/>
        <v/>
      </c>
      <c r="W1970" s="502" t="str">
        <f t="shared" si="220"/>
        <v/>
      </c>
      <c r="X1970" s="502"/>
      <c r="Y1970" s="502" t="str">
        <f t="shared" si="221"/>
        <v/>
      </c>
    </row>
    <row r="1971" spans="7:25">
      <c r="G1971" s="346" t="str">
        <f t="shared" si="215"/>
        <v/>
      </c>
      <c r="H1971" s="347" t="str">
        <f t="shared" si="216"/>
        <v/>
      </c>
      <c r="T1971" s="502" t="str">
        <f t="shared" si="217"/>
        <v/>
      </c>
      <c r="U1971" s="502" t="str">
        <f t="shared" si="218"/>
        <v/>
      </c>
      <c r="V1971" s="502" t="str">
        <f t="shared" si="219"/>
        <v/>
      </c>
      <c r="W1971" s="502" t="str">
        <f t="shared" si="220"/>
        <v/>
      </c>
      <c r="X1971" s="502"/>
      <c r="Y1971" s="502" t="str">
        <f t="shared" si="221"/>
        <v/>
      </c>
    </row>
    <row r="1972" spans="7:25">
      <c r="G1972" s="346" t="str">
        <f t="shared" si="215"/>
        <v/>
      </c>
      <c r="H1972" s="347" t="str">
        <f t="shared" si="216"/>
        <v/>
      </c>
      <c r="T1972" s="502" t="str">
        <f t="shared" si="217"/>
        <v/>
      </c>
      <c r="U1972" s="502" t="str">
        <f t="shared" si="218"/>
        <v/>
      </c>
      <c r="V1972" s="502" t="str">
        <f t="shared" si="219"/>
        <v/>
      </c>
      <c r="W1972" s="502" t="str">
        <f t="shared" si="220"/>
        <v/>
      </c>
      <c r="X1972" s="502"/>
      <c r="Y1972" s="502" t="str">
        <f t="shared" si="221"/>
        <v/>
      </c>
    </row>
    <row r="1973" spans="7:25">
      <c r="G1973" s="346" t="str">
        <f t="shared" si="215"/>
        <v/>
      </c>
      <c r="H1973" s="347" t="str">
        <f t="shared" si="216"/>
        <v/>
      </c>
      <c r="T1973" s="502" t="str">
        <f t="shared" si="217"/>
        <v/>
      </c>
      <c r="U1973" s="502" t="str">
        <f t="shared" si="218"/>
        <v/>
      </c>
      <c r="V1973" s="502" t="str">
        <f t="shared" si="219"/>
        <v/>
      </c>
      <c r="W1973" s="502" t="str">
        <f t="shared" si="220"/>
        <v/>
      </c>
      <c r="X1973" s="502"/>
      <c r="Y1973" s="502" t="str">
        <f t="shared" si="221"/>
        <v/>
      </c>
    </row>
    <row r="1974" spans="7:25">
      <c r="G1974" s="346" t="str">
        <f t="shared" si="215"/>
        <v/>
      </c>
      <c r="H1974" s="347" t="str">
        <f t="shared" si="216"/>
        <v/>
      </c>
      <c r="T1974" s="502" t="str">
        <f t="shared" si="217"/>
        <v/>
      </c>
      <c r="U1974" s="502" t="str">
        <f t="shared" si="218"/>
        <v/>
      </c>
      <c r="V1974" s="502" t="str">
        <f t="shared" si="219"/>
        <v/>
      </c>
      <c r="W1974" s="502" t="str">
        <f t="shared" si="220"/>
        <v/>
      </c>
      <c r="X1974" s="502"/>
      <c r="Y1974" s="502" t="str">
        <f t="shared" si="221"/>
        <v/>
      </c>
    </row>
    <row r="1975" spans="7:25">
      <c r="G1975" s="346" t="str">
        <f t="shared" si="215"/>
        <v/>
      </c>
      <c r="H1975" s="347" t="str">
        <f t="shared" si="216"/>
        <v/>
      </c>
      <c r="T1975" s="502" t="str">
        <f t="shared" si="217"/>
        <v/>
      </c>
      <c r="U1975" s="502" t="str">
        <f t="shared" si="218"/>
        <v/>
      </c>
      <c r="V1975" s="502" t="str">
        <f t="shared" si="219"/>
        <v/>
      </c>
      <c r="W1975" s="502" t="str">
        <f t="shared" si="220"/>
        <v/>
      </c>
      <c r="X1975" s="502"/>
      <c r="Y1975" s="502" t="str">
        <f t="shared" si="221"/>
        <v/>
      </c>
    </row>
    <row r="1976" spans="7:25">
      <c r="G1976" s="346" t="str">
        <f t="shared" si="215"/>
        <v/>
      </c>
      <c r="H1976" s="347" t="str">
        <f t="shared" si="216"/>
        <v/>
      </c>
      <c r="T1976" s="502" t="str">
        <f t="shared" si="217"/>
        <v/>
      </c>
      <c r="U1976" s="502" t="str">
        <f t="shared" si="218"/>
        <v/>
      </c>
      <c r="V1976" s="502" t="str">
        <f t="shared" si="219"/>
        <v/>
      </c>
      <c r="W1976" s="502" t="str">
        <f t="shared" si="220"/>
        <v/>
      </c>
      <c r="X1976" s="502"/>
      <c r="Y1976" s="502" t="str">
        <f t="shared" si="221"/>
        <v/>
      </c>
    </row>
    <row r="1977" spans="7:25">
      <c r="G1977" s="346" t="str">
        <f t="shared" si="215"/>
        <v/>
      </c>
      <c r="H1977" s="347" t="str">
        <f t="shared" si="216"/>
        <v/>
      </c>
      <c r="T1977" s="502" t="str">
        <f t="shared" si="217"/>
        <v/>
      </c>
      <c r="U1977" s="502" t="str">
        <f t="shared" si="218"/>
        <v/>
      </c>
      <c r="V1977" s="502" t="str">
        <f t="shared" si="219"/>
        <v/>
      </c>
      <c r="W1977" s="502" t="str">
        <f t="shared" si="220"/>
        <v/>
      </c>
      <c r="X1977" s="502"/>
      <c r="Y1977" s="502" t="str">
        <f t="shared" si="221"/>
        <v/>
      </c>
    </row>
    <row r="1978" spans="7:25">
      <c r="G1978" s="346" t="str">
        <f t="shared" si="215"/>
        <v/>
      </c>
      <c r="H1978" s="347" t="str">
        <f t="shared" si="216"/>
        <v/>
      </c>
      <c r="T1978" s="502" t="str">
        <f t="shared" si="217"/>
        <v/>
      </c>
      <c r="U1978" s="502" t="str">
        <f t="shared" si="218"/>
        <v/>
      </c>
      <c r="V1978" s="502" t="str">
        <f t="shared" si="219"/>
        <v/>
      </c>
      <c r="W1978" s="502" t="str">
        <f t="shared" si="220"/>
        <v/>
      </c>
      <c r="X1978" s="502"/>
      <c r="Y1978" s="502" t="str">
        <f t="shared" si="221"/>
        <v/>
      </c>
    </row>
    <row r="1979" spans="7:25">
      <c r="G1979" s="346" t="str">
        <f t="shared" si="215"/>
        <v/>
      </c>
      <c r="H1979" s="347" t="str">
        <f t="shared" si="216"/>
        <v/>
      </c>
      <c r="T1979" s="502" t="str">
        <f t="shared" si="217"/>
        <v/>
      </c>
      <c r="U1979" s="502" t="str">
        <f t="shared" si="218"/>
        <v/>
      </c>
      <c r="V1979" s="502" t="str">
        <f t="shared" si="219"/>
        <v/>
      </c>
      <c r="W1979" s="502" t="str">
        <f t="shared" si="220"/>
        <v/>
      </c>
      <c r="X1979" s="502"/>
      <c r="Y1979" s="502" t="str">
        <f t="shared" si="221"/>
        <v/>
      </c>
    </row>
    <row r="1980" spans="7:25">
      <c r="G1980" s="346" t="str">
        <f t="shared" si="215"/>
        <v/>
      </c>
      <c r="H1980" s="347" t="str">
        <f t="shared" si="216"/>
        <v/>
      </c>
      <c r="T1980" s="502" t="str">
        <f t="shared" si="217"/>
        <v/>
      </c>
      <c r="U1980" s="502" t="str">
        <f t="shared" si="218"/>
        <v/>
      </c>
      <c r="V1980" s="502" t="str">
        <f t="shared" si="219"/>
        <v/>
      </c>
      <c r="W1980" s="502" t="str">
        <f t="shared" si="220"/>
        <v/>
      </c>
      <c r="X1980" s="502"/>
      <c r="Y1980" s="502" t="str">
        <f t="shared" si="221"/>
        <v/>
      </c>
    </row>
    <row r="1981" spans="7:25">
      <c r="G1981" s="346" t="str">
        <f t="shared" si="215"/>
        <v/>
      </c>
      <c r="H1981" s="347" t="str">
        <f t="shared" si="216"/>
        <v/>
      </c>
      <c r="T1981" s="502" t="str">
        <f t="shared" si="217"/>
        <v/>
      </c>
      <c r="U1981" s="502" t="str">
        <f t="shared" si="218"/>
        <v/>
      </c>
      <c r="V1981" s="502" t="str">
        <f t="shared" si="219"/>
        <v/>
      </c>
      <c r="W1981" s="502" t="str">
        <f t="shared" si="220"/>
        <v/>
      </c>
      <c r="X1981" s="502"/>
      <c r="Y1981" s="502" t="str">
        <f t="shared" si="221"/>
        <v/>
      </c>
    </row>
    <row r="1982" spans="7:25">
      <c r="G1982" s="346" t="str">
        <f t="shared" si="215"/>
        <v/>
      </c>
      <c r="H1982" s="347" t="str">
        <f t="shared" si="216"/>
        <v/>
      </c>
      <c r="T1982" s="502" t="str">
        <f t="shared" si="217"/>
        <v/>
      </c>
      <c r="U1982" s="502" t="str">
        <f t="shared" si="218"/>
        <v/>
      </c>
      <c r="V1982" s="502" t="str">
        <f t="shared" si="219"/>
        <v/>
      </c>
      <c r="W1982" s="502" t="str">
        <f t="shared" si="220"/>
        <v/>
      </c>
      <c r="X1982" s="502"/>
      <c r="Y1982" s="502" t="str">
        <f t="shared" si="221"/>
        <v/>
      </c>
    </row>
    <row r="1983" spans="7:25">
      <c r="G1983" s="346" t="str">
        <f t="shared" si="215"/>
        <v/>
      </c>
      <c r="H1983" s="347" t="str">
        <f t="shared" si="216"/>
        <v/>
      </c>
      <c r="T1983" s="502" t="str">
        <f t="shared" si="217"/>
        <v/>
      </c>
      <c r="U1983" s="502" t="str">
        <f t="shared" si="218"/>
        <v/>
      </c>
      <c r="V1983" s="502" t="str">
        <f t="shared" si="219"/>
        <v/>
      </c>
      <c r="W1983" s="502" t="str">
        <f t="shared" si="220"/>
        <v/>
      </c>
      <c r="X1983" s="502"/>
      <c r="Y1983" s="502" t="str">
        <f t="shared" si="221"/>
        <v/>
      </c>
    </row>
    <row r="1984" spans="7:25">
      <c r="G1984" s="346" t="str">
        <f t="shared" si="215"/>
        <v/>
      </c>
      <c r="H1984" s="347" t="str">
        <f t="shared" si="216"/>
        <v/>
      </c>
      <c r="T1984" s="502" t="str">
        <f t="shared" si="217"/>
        <v/>
      </c>
      <c r="U1984" s="502" t="str">
        <f t="shared" si="218"/>
        <v/>
      </c>
      <c r="V1984" s="502" t="str">
        <f t="shared" si="219"/>
        <v/>
      </c>
      <c r="W1984" s="502" t="str">
        <f t="shared" si="220"/>
        <v/>
      </c>
      <c r="X1984" s="502"/>
      <c r="Y1984" s="502" t="str">
        <f t="shared" si="221"/>
        <v/>
      </c>
    </row>
    <row r="1985" spans="7:25">
      <c r="G1985" s="346" t="str">
        <f t="shared" si="215"/>
        <v/>
      </c>
      <c r="H1985" s="347" t="str">
        <f t="shared" si="216"/>
        <v/>
      </c>
      <c r="T1985" s="502" t="str">
        <f t="shared" si="217"/>
        <v/>
      </c>
      <c r="U1985" s="502" t="str">
        <f t="shared" si="218"/>
        <v/>
      </c>
      <c r="V1985" s="502" t="str">
        <f t="shared" si="219"/>
        <v/>
      </c>
      <c r="W1985" s="502" t="str">
        <f t="shared" si="220"/>
        <v/>
      </c>
      <c r="X1985" s="502"/>
      <c r="Y1985" s="502" t="str">
        <f t="shared" si="221"/>
        <v/>
      </c>
    </row>
    <row r="1986" spans="7:25">
      <c r="G1986" s="346" t="str">
        <f t="shared" si="215"/>
        <v/>
      </c>
      <c r="H1986" s="347" t="str">
        <f t="shared" si="216"/>
        <v/>
      </c>
      <c r="T1986" s="502" t="str">
        <f t="shared" si="217"/>
        <v/>
      </c>
      <c r="U1986" s="502" t="str">
        <f t="shared" si="218"/>
        <v/>
      </c>
      <c r="V1986" s="502" t="str">
        <f t="shared" si="219"/>
        <v/>
      </c>
      <c r="W1986" s="502" t="str">
        <f t="shared" si="220"/>
        <v/>
      </c>
      <c r="X1986" s="502"/>
      <c r="Y1986" s="502" t="str">
        <f t="shared" si="221"/>
        <v/>
      </c>
    </row>
    <row r="1987" spans="7:25">
      <c r="G1987" s="346" t="str">
        <f t="shared" ref="G1987:G2050" si="222">IF(D1987="","",A1987&amp;" "&amp;"     =    "&amp;" "&amp;B1987&amp;"  Vs  "&amp;C1987)</f>
        <v/>
      </c>
      <c r="H1987" s="347" t="str">
        <f t="shared" ref="H1987:H2050" si="223">IF(G1987="","",D1987)</f>
        <v/>
      </c>
      <c r="T1987" s="502" t="str">
        <f t="shared" ref="T1987:T2050" si="224">IF(W1987="","",AA1987)</f>
        <v/>
      </c>
      <c r="U1987" s="502" t="str">
        <f t="shared" ref="U1987:U2050" si="225">IF(W1987="","",AC1987)</f>
        <v/>
      </c>
      <c r="V1987" s="502" t="str">
        <f t="shared" ref="V1987:V2050" si="226">IF(W1987="","",AK1987)</f>
        <v/>
      </c>
      <c r="W1987" s="502" t="str">
        <f t="shared" ref="W1987:W2050" si="227">IFERROR(IF(Y1987="","",MID(Y1987,SEARCH("1x2/",Y1987,1) + 4,LEN(Y1987))),"")</f>
        <v/>
      </c>
      <c r="X1987" s="502"/>
      <c r="Y1987" s="502" t="str">
        <f t="shared" ref="Y1987:Y2050" si="228">HLink(AL1987)</f>
        <v/>
      </c>
    </row>
    <row r="1988" spans="7:25">
      <c r="G1988" s="346" t="str">
        <f t="shared" si="222"/>
        <v/>
      </c>
      <c r="H1988" s="347" t="str">
        <f t="shared" si="223"/>
        <v/>
      </c>
      <c r="T1988" s="502" t="str">
        <f t="shared" si="224"/>
        <v/>
      </c>
      <c r="U1988" s="502" t="str">
        <f t="shared" si="225"/>
        <v/>
      </c>
      <c r="V1988" s="502" t="str">
        <f t="shared" si="226"/>
        <v/>
      </c>
      <c r="W1988" s="502" t="str">
        <f t="shared" si="227"/>
        <v/>
      </c>
      <c r="X1988" s="502"/>
      <c r="Y1988" s="502" t="str">
        <f t="shared" si="228"/>
        <v/>
      </c>
    </row>
    <row r="1989" spans="7:25">
      <c r="G1989" s="346" t="str">
        <f t="shared" si="222"/>
        <v/>
      </c>
      <c r="H1989" s="347" t="str">
        <f t="shared" si="223"/>
        <v/>
      </c>
      <c r="T1989" s="502" t="str">
        <f t="shared" si="224"/>
        <v/>
      </c>
      <c r="U1989" s="502" t="str">
        <f t="shared" si="225"/>
        <v/>
      </c>
      <c r="V1989" s="502" t="str">
        <f t="shared" si="226"/>
        <v/>
      </c>
      <c r="W1989" s="502" t="str">
        <f t="shared" si="227"/>
        <v/>
      </c>
      <c r="X1989" s="502"/>
      <c r="Y1989" s="502" t="str">
        <f t="shared" si="228"/>
        <v/>
      </c>
    </row>
    <row r="1990" spans="7:25">
      <c r="G1990" s="346" t="str">
        <f t="shared" si="222"/>
        <v/>
      </c>
      <c r="H1990" s="347" t="str">
        <f t="shared" si="223"/>
        <v/>
      </c>
      <c r="T1990" s="502" t="str">
        <f t="shared" si="224"/>
        <v/>
      </c>
      <c r="U1990" s="502" t="str">
        <f t="shared" si="225"/>
        <v/>
      </c>
      <c r="V1990" s="502" t="str">
        <f t="shared" si="226"/>
        <v/>
      </c>
      <c r="W1990" s="502" t="str">
        <f t="shared" si="227"/>
        <v/>
      </c>
      <c r="X1990" s="502"/>
      <c r="Y1990" s="502" t="str">
        <f t="shared" si="228"/>
        <v/>
      </c>
    </row>
    <row r="1991" spans="7:25">
      <c r="G1991" s="346" t="str">
        <f t="shared" si="222"/>
        <v/>
      </c>
      <c r="H1991" s="347" t="str">
        <f t="shared" si="223"/>
        <v/>
      </c>
      <c r="T1991" s="502" t="str">
        <f t="shared" si="224"/>
        <v/>
      </c>
      <c r="U1991" s="502" t="str">
        <f t="shared" si="225"/>
        <v/>
      </c>
      <c r="V1991" s="502" t="str">
        <f t="shared" si="226"/>
        <v/>
      </c>
      <c r="W1991" s="502" t="str">
        <f t="shared" si="227"/>
        <v/>
      </c>
      <c r="X1991" s="502"/>
      <c r="Y1991" s="502" t="str">
        <f t="shared" si="228"/>
        <v/>
      </c>
    </row>
    <row r="1992" spans="7:25">
      <c r="G1992" s="346" t="str">
        <f t="shared" si="222"/>
        <v/>
      </c>
      <c r="H1992" s="347" t="str">
        <f t="shared" si="223"/>
        <v/>
      </c>
      <c r="T1992" s="502" t="str">
        <f t="shared" si="224"/>
        <v/>
      </c>
      <c r="U1992" s="502" t="str">
        <f t="shared" si="225"/>
        <v/>
      </c>
      <c r="V1992" s="502" t="str">
        <f t="shared" si="226"/>
        <v/>
      </c>
      <c r="W1992" s="502" t="str">
        <f t="shared" si="227"/>
        <v/>
      </c>
      <c r="X1992" s="502"/>
      <c r="Y1992" s="502" t="str">
        <f t="shared" si="228"/>
        <v/>
      </c>
    </row>
    <row r="1993" spans="7:25">
      <c r="G1993" s="346" t="str">
        <f t="shared" si="222"/>
        <v/>
      </c>
      <c r="H1993" s="347" t="str">
        <f t="shared" si="223"/>
        <v/>
      </c>
      <c r="T1993" s="502" t="str">
        <f t="shared" si="224"/>
        <v/>
      </c>
      <c r="U1993" s="502" t="str">
        <f t="shared" si="225"/>
        <v/>
      </c>
      <c r="V1993" s="502" t="str">
        <f t="shared" si="226"/>
        <v/>
      </c>
      <c r="W1993" s="502" t="str">
        <f t="shared" si="227"/>
        <v/>
      </c>
      <c r="X1993" s="502"/>
      <c r="Y1993" s="502" t="str">
        <f t="shared" si="228"/>
        <v/>
      </c>
    </row>
    <row r="1994" spans="7:25">
      <c r="G1994" s="346" t="str">
        <f t="shared" si="222"/>
        <v/>
      </c>
      <c r="H1994" s="347" t="str">
        <f t="shared" si="223"/>
        <v/>
      </c>
      <c r="T1994" s="502" t="str">
        <f t="shared" si="224"/>
        <v/>
      </c>
      <c r="U1994" s="502" t="str">
        <f t="shared" si="225"/>
        <v/>
      </c>
      <c r="V1994" s="502" t="str">
        <f t="shared" si="226"/>
        <v/>
      </c>
      <c r="W1994" s="502" t="str">
        <f t="shared" si="227"/>
        <v/>
      </c>
      <c r="X1994" s="502"/>
      <c r="Y1994" s="502" t="str">
        <f t="shared" si="228"/>
        <v/>
      </c>
    </row>
    <row r="1995" spans="7:25">
      <c r="G1995" s="346" t="str">
        <f t="shared" si="222"/>
        <v/>
      </c>
      <c r="H1995" s="347" t="str">
        <f t="shared" si="223"/>
        <v/>
      </c>
      <c r="T1995" s="502" t="str">
        <f t="shared" si="224"/>
        <v/>
      </c>
      <c r="U1995" s="502" t="str">
        <f t="shared" si="225"/>
        <v/>
      </c>
      <c r="V1995" s="502" t="str">
        <f t="shared" si="226"/>
        <v/>
      </c>
      <c r="W1995" s="502" t="str">
        <f t="shared" si="227"/>
        <v/>
      </c>
      <c r="X1995" s="502"/>
      <c r="Y1995" s="502" t="str">
        <f t="shared" si="228"/>
        <v/>
      </c>
    </row>
    <row r="1996" spans="7:25">
      <c r="G1996" s="346" t="str">
        <f t="shared" si="222"/>
        <v/>
      </c>
      <c r="H1996" s="347" t="str">
        <f t="shared" si="223"/>
        <v/>
      </c>
      <c r="T1996" s="502" t="str">
        <f t="shared" si="224"/>
        <v/>
      </c>
      <c r="U1996" s="502" t="str">
        <f t="shared" si="225"/>
        <v/>
      </c>
      <c r="V1996" s="502" t="str">
        <f t="shared" si="226"/>
        <v/>
      </c>
      <c r="W1996" s="502" t="str">
        <f t="shared" si="227"/>
        <v/>
      </c>
      <c r="X1996" s="502"/>
      <c r="Y1996" s="502" t="str">
        <f t="shared" si="228"/>
        <v/>
      </c>
    </row>
    <row r="1997" spans="7:25">
      <c r="G1997" s="346" t="str">
        <f t="shared" si="222"/>
        <v/>
      </c>
      <c r="H1997" s="347" t="str">
        <f t="shared" si="223"/>
        <v/>
      </c>
      <c r="T1997" s="502" t="str">
        <f t="shared" si="224"/>
        <v/>
      </c>
      <c r="U1997" s="502" t="str">
        <f t="shared" si="225"/>
        <v/>
      </c>
      <c r="V1997" s="502" t="str">
        <f t="shared" si="226"/>
        <v/>
      </c>
      <c r="W1997" s="502" t="str">
        <f t="shared" si="227"/>
        <v/>
      </c>
      <c r="X1997" s="502"/>
      <c r="Y1997" s="502" t="str">
        <f t="shared" si="228"/>
        <v/>
      </c>
    </row>
    <row r="1998" spans="7:25">
      <c r="G1998" s="346" t="str">
        <f t="shared" si="222"/>
        <v/>
      </c>
      <c r="H1998" s="347" t="str">
        <f t="shared" si="223"/>
        <v/>
      </c>
      <c r="T1998" s="502" t="str">
        <f t="shared" si="224"/>
        <v/>
      </c>
      <c r="U1998" s="502" t="str">
        <f t="shared" si="225"/>
        <v/>
      </c>
      <c r="V1998" s="502" t="str">
        <f t="shared" si="226"/>
        <v/>
      </c>
      <c r="W1998" s="502" t="str">
        <f t="shared" si="227"/>
        <v/>
      </c>
      <c r="X1998" s="502"/>
      <c r="Y1998" s="502" t="str">
        <f t="shared" si="228"/>
        <v/>
      </c>
    </row>
    <row r="1999" spans="7:25">
      <c r="G1999" s="346" t="str">
        <f t="shared" si="222"/>
        <v/>
      </c>
      <c r="H1999" s="347" t="str">
        <f t="shared" si="223"/>
        <v/>
      </c>
      <c r="T1999" s="502" t="str">
        <f t="shared" si="224"/>
        <v/>
      </c>
      <c r="U1999" s="502" t="str">
        <f t="shared" si="225"/>
        <v/>
      </c>
      <c r="V1999" s="502" t="str">
        <f t="shared" si="226"/>
        <v/>
      </c>
      <c r="W1999" s="502" t="str">
        <f t="shared" si="227"/>
        <v/>
      </c>
      <c r="X1999" s="502"/>
      <c r="Y1999" s="502" t="str">
        <f t="shared" si="228"/>
        <v/>
      </c>
    </row>
    <row r="2000" spans="7:25">
      <c r="G2000" s="346" t="str">
        <f t="shared" si="222"/>
        <v/>
      </c>
      <c r="H2000" s="347" t="str">
        <f t="shared" si="223"/>
        <v/>
      </c>
      <c r="T2000" s="502" t="str">
        <f t="shared" si="224"/>
        <v/>
      </c>
      <c r="U2000" s="502" t="str">
        <f t="shared" si="225"/>
        <v/>
      </c>
      <c r="V2000" s="502" t="str">
        <f t="shared" si="226"/>
        <v/>
      </c>
      <c r="W2000" s="502" t="str">
        <f t="shared" si="227"/>
        <v/>
      </c>
      <c r="X2000" s="502"/>
      <c r="Y2000" s="502" t="str">
        <f t="shared" si="228"/>
        <v/>
      </c>
    </row>
    <row r="2001" spans="7:25">
      <c r="G2001" s="346" t="str">
        <f t="shared" si="222"/>
        <v/>
      </c>
      <c r="H2001" s="347" t="str">
        <f t="shared" si="223"/>
        <v/>
      </c>
      <c r="T2001" s="502" t="str">
        <f t="shared" si="224"/>
        <v/>
      </c>
      <c r="U2001" s="502" t="str">
        <f t="shared" si="225"/>
        <v/>
      </c>
      <c r="V2001" s="502" t="str">
        <f t="shared" si="226"/>
        <v/>
      </c>
      <c r="W2001" s="502" t="str">
        <f t="shared" si="227"/>
        <v/>
      </c>
      <c r="X2001" s="502"/>
      <c r="Y2001" s="502" t="str">
        <f t="shared" si="228"/>
        <v/>
      </c>
    </row>
    <row r="2002" spans="7:25">
      <c r="G2002" s="346" t="str">
        <f t="shared" si="222"/>
        <v/>
      </c>
      <c r="H2002" s="347" t="str">
        <f t="shared" si="223"/>
        <v/>
      </c>
      <c r="T2002" s="502" t="str">
        <f t="shared" si="224"/>
        <v/>
      </c>
      <c r="U2002" s="502" t="str">
        <f t="shared" si="225"/>
        <v/>
      </c>
      <c r="V2002" s="502" t="str">
        <f t="shared" si="226"/>
        <v/>
      </c>
      <c r="W2002" s="502" t="str">
        <f t="shared" si="227"/>
        <v/>
      </c>
      <c r="X2002" s="502"/>
      <c r="Y2002" s="502" t="str">
        <f t="shared" si="228"/>
        <v/>
      </c>
    </row>
    <row r="2003" spans="7:25">
      <c r="G2003" s="346" t="str">
        <f t="shared" si="222"/>
        <v/>
      </c>
      <c r="H2003" s="347" t="str">
        <f t="shared" si="223"/>
        <v/>
      </c>
      <c r="T2003" s="502" t="str">
        <f t="shared" si="224"/>
        <v/>
      </c>
      <c r="U2003" s="502" t="str">
        <f t="shared" si="225"/>
        <v/>
      </c>
      <c r="V2003" s="502" t="str">
        <f t="shared" si="226"/>
        <v/>
      </c>
      <c r="W2003" s="502" t="str">
        <f t="shared" si="227"/>
        <v/>
      </c>
      <c r="X2003" s="502"/>
      <c r="Y2003" s="502" t="str">
        <f t="shared" si="228"/>
        <v/>
      </c>
    </row>
    <row r="2004" spans="7:25">
      <c r="G2004" s="346" t="str">
        <f t="shared" si="222"/>
        <v/>
      </c>
      <c r="H2004" s="347" t="str">
        <f t="shared" si="223"/>
        <v/>
      </c>
      <c r="T2004" s="502" t="str">
        <f t="shared" si="224"/>
        <v/>
      </c>
      <c r="U2004" s="502" t="str">
        <f t="shared" si="225"/>
        <v/>
      </c>
      <c r="V2004" s="502" t="str">
        <f t="shared" si="226"/>
        <v/>
      </c>
      <c r="W2004" s="502" t="str">
        <f t="shared" si="227"/>
        <v/>
      </c>
      <c r="X2004" s="502"/>
      <c r="Y2004" s="502" t="str">
        <f t="shared" si="228"/>
        <v/>
      </c>
    </row>
    <row r="2005" spans="7:25">
      <c r="G2005" s="346" t="str">
        <f t="shared" si="222"/>
        <v/>
      </c>
      <c r="H2005" s="347" t="str">
        <f t="shared" si="223"/>
        <v/>
      </c>
      <c r="T2005" s="502" t="str">
        <f t="shared" si="224"/>
        <v/>
      </c>
      <c r="U2005" s="502" t="str">
        <f t="shared" si="225"/>
        <v/>
      </c>
      <c r="V2005" s="502" t="str">
        <f t="shared" si="226"/>
        <v/>
      </c>
      <c r="W2005" s="502" t="str">
        <f t="shared" si="227"/>
        <v/>
      </c>
      <c r="X2005" s="502"/>
      <c r="Y2005" s="502" t="str">
        <f t="shared" si="228"/>
        <v/>
      </c>
    </row>
    <row r="2006" spans="7:25">
      <c r="G2006" s="346" t="str">
        <f t="shared" si="222"/>
        <v/>
      </c>
      <c r="H2006" s="347" t="str">
        <f t="shared" si="223"/>
        <v/>
      </c>
      <c r="T2006" s="502" t="str">
        <f t="shared" si="224"/>
        <v/>
      </c>
      <c r="U2006" s="502" t="str">
        <f t="shared" si="225"/>
        <v/>
      </c>
      <c r="V2006" s="502" t="str">
        <f t="shared" si="226"/>
        <v/>
      </c>
      <c r="W2006" s="502" t="str">
        <f t="shared" si="227"/>
        <v/>
      </c>
      <c r="X2006" s="502"/>
      <c r="Y2006" s="502" t="str">
        <f t="shared" si="228"/>
        <v/>
      </c>
    </row>
    <row r="2007" spans="7:25">
      <c r="G2007" s="346" t="str">
        <f t="shared" si="222"/>
        <v/>
      </c>
      <c r="H2007" s="347" t="str">
        <f t="shared" si="223"/>
        <v/>
      </c>
      <c r="T2007" s="502" t="str">
        <f t="shared" si="224"/>
        <v/>
      </c>
      <c r="U2007" s="502" t="str">
        <f t="shared" si="225"/>
        <v/>
      </c>
      <c r="V2007" s="502" t="str">
        <f t="shared" si="226"/>
        <v/>
      </c>
      <c r="W2007" s="502" t="str">
        <f t="shared" si="227"/>
        <v/>
      </c>
      <c r="X2007" s="502"/>
      <c r="Y2007" s="502" t="str">
        <f t="shared" si="228"/>
        <v/>
      </c>
    </row>
    <row r="2008" spans="7:25">
      <c r="G2008" s="346" t="str">
        <f t="shared" si="222"/>
        <v/>
      </c>
      <c r="H2008" s="347" t="str">
        <f t="shared" si="223"/>
        <v/>
      </c>
      <c r="T2008" s="502" t="str">
        <f t="shared" si="224"/>
        <v/>
      </c>
      <c r="U2008" s="502" t="str">
        <f t="shared" si="225"/>
        <v/>
      </c>
      <c r="V2008" s="502" t="str">
        <f t="shared" si="226"/>
        <v/>
      </c>
      <c r="W2008" s="502" t="str">
        <f t="shared" si="227"/>
        <v/>
      </c>
      <c r="X2008" s="502"/>
      <c r="Y2008" s="502" t="str">
        <f t="shared" si="228"/>
        <v/>
      </c>
    </row>
    <row r="2009" spans="7:25">
      <c r="G2009" s="346" t="str">
        <f t="shared" si="222"/>
        <v/>
      </c>
      <c r="H2009" s="347" t="str">
        <f t="shared" si="223"/>
        <v/>
      </c>
      <c r="T2009" s="502" t="str">
        <f t="shared" si="224"/>
        <v/>
      </c>
      <c r="U2009" s="502" t="str">
        <f t="shared" si="225"/>
        <v/>
      </c>
      <c r="V2009" s="502" t="str">
        <f t="shared" si="226"/>
        <v/>
      </c>
      <c r="W2009" s="502" t="str">
        <f t="shared" si="227"/>
        <v/>
      </c>
      <c r="X2009" s="502"/>
      <c r="Y2009" s="502" t="str">
        <f t="shared" si="228"/>
        <v/>
      </c>
    </row>
    <row r="2010" spans="7:25">
      <c r="G2010" s="346" t="str">
        <f t="shared" si="222"/>
        <v/>
      </c>
      <c r="H2010" s="347" t="str">
        <f t="shared" si="223"/>
        <v/>
      </c>
      <c r="T2010" s="502" t="str">
        <f t="shared" si="224"/>
        <v/>
      </c>
      <c r="U2010" s="502" t="str">
        <f t="shared" si="225"/>
        <v/>
      </c>
      <c r="V2010" s="502" t="str">
        <f t="shared" si="226"/>
        <v/>
      </c>
      <c r="W2010" s="502" t="str">
        <f t="shared" si="227"/>
        <v/>
      </c>
      <c r="X2010" s="502"/>
      <c r="Y2010" s="502" t="str">
        <f t="shared" si="228"/>
        <v/>
      </c>
    </row>
    <row r="2011" spans="7:25">
      <c r="G2011" s="346" t="str">
        <f t="shared" si="222"/>
        <v/>
      </c>
      <c r="H2011" s="347" t="str">
        <f t="shared" si="223"/>
        <v/>
      </c>
      <c r="T2011" s="502" t="str">
        <f t="shared" si="224"/>
        <v/>
      </c>
      <c r="U2011" s="502" t="str">
        <f t="shared" si="225"/>
        <v/>
      </c>
      <c r="V2011" s="502" t="str">
        <f t="shared" si="226"/>
        <v/>
      </c>
      <c r="W2011" s="502" t="str">
        <f t="shared" si="227"/>
        <v/>
      </c>
      <c r="X2011" s="502"/>
      <c r="Y2011" s="502" t="str">
        <f t="shared" si="228"/>
        <v/>
      </c>
    </row>
    <row r="2012" spans="7:25">
      <c r="G2012" s="346" t="str">
        <f t="shared" si="222"/>
        <v/>
      </c>
      <c r="H2012" s="347" t="str">
        <f t="shared" si="223"/>
        <v/>
      </c>
      <c r="T2012" s="502" t="str">
        <f t="shared" si="224"/>
        <v/>
      </c>
      <c r="U2012" s="502" t="str">
        <f t="shared" si="225"/>
        <v/>
      </c>
      <c r="V2012" s="502" t="str">
        <f t="shared" si="226"/>
        <v/>
      </c>
      <c r="W2012" s="502" t="str">
        <f t="shared" si="227"/>
        <v/>
      </c>
      <c r="X2012" s="502"/>
      <c r="Y2012" s="502" t="str">
        <f t="shared" si="228"/>
        <v/>
      </c>
    </row>
    <row r="2013" spans="7:25">
      <c r="G2013" s="346" t="str">
        <f t="shared" si="222"/>
        <v/>
      </c>
      <c r="H2013" s="347" t="str">
        <f t="shared" si="223"/>
        <v/>
      </c>
      <c r="T2013" s="502" t="str">
        <f t="shared" si="224"/>
        <v/>
      </c>
      <c r="U2013" s="502" t="str">
        <f t="shared" si="225"/>
        <v/>
      </c>
      <c r="V2013" s="502" t="str">
        <f t="shared" si="226"/>
        <v/>
      </c>
      <c r="W2013" s="502" t="str">
        <f t="shared" si="227"/>
        <v/>
      </c>
      <c r="X2013" s="502"/>
      <c r="Y2013" s="502" t="str">
        <f t="shared" si="228"/>
        <v/>
      </c>
    </row>
    <row r="2014" spans="7:25">
      <c r="G2014" s="346" t="str">
        <f t="shared" si="222"/>
        <v/>
      </c>
      <c r="H2014" s="347" t="str">
        <f t="shared" si="223"/>
        <v/>
      </c>
      <c r="T2014" s="502" t="str">
        <f t="shared" si="224"/>
        <v/>
      </c>
      <c r="U2014" s="502" t="str">
        <f t="shared" si="225"/>
        <v/>
      </c>
      <c r="V2014" s="502" t="str">
        <f t="shared" si="226"/>
        <v/>
      </c>
      <c r="W2014" s="502" t="str">
        <f t="shared" si="227"/>
        <v/>
      </c>
      <c r="X2014" s="502"/>
      <c r="Y2014" s="502" t="str">
        <f t="shared" si="228"/>
        <v/>
      </c>
    </row>
    <row r="2015" spans="7:25">
      <c r="G2015" s="346" t="str">
        <f t="shared" si="222"/>
        <v/>
      </c>
      <c r="H2015" s="347" t="str">
        <f t="shared" si="223"/>
        <v/>
      </c>
      <c r="T2015" s="502" t="str">
        <f t="shared" si="224"/>
        <v/>
      </c>
      <c r="U2015" s="502" t="str">
        <f t="shared" si="225"/>
        <v/>
      </c>
      <c r="V2015" s="502" t="str">
        <f t="shared" si="226"/>
        <v/>
      </c>
      <c r="W2015" s="502" t="str">
        <f t="shared" si="227"/>
        <v/>
      </c>
      <c r="X2015" s="502"/>
      <c r="Y2015" s="502" t="str">
        <f t="shared" si="228"/>
        <v/>
      </c>
    </row>
    <row r="2016" spans="7:25">
      <c r="G2016" s="346" t="str">
        <f t="shared" si="222"/>
        <v/>
      </c>
      <c r="H2016" s="347" t="str">
        <f t="shared" si="223"/>
        <v/>
      </c>
      <c r="T2016" s="502" t="str">
        <f t="shared" si="224"/>
        <v/>
      </c>
      <c r="U2016" s="502" t="str">
        <f t="shared" si="225"/>
        <v/>
      </c>
      <c r="V2016" s="502" t="str">
        <f t="shared" si="226"/>
        <v/>
      </c>
      <c r="W2016" s="502" t="str">
        <f t="shared" si="227"/>
        <v/>
      </c>
      <c r="X2016" s="502"/>
      <c r="Y2016" s="502" t="str">
        <f t="shared" si="228"/>
        <v/>
      </c>
    </row>
    <row r="2017" spans="7:25">
      <c r="G2017" s="346" t="str">
        <f t="shared" si="222"/>
        <v/>
      </c>
      <c r="H2017" s="347" t="str">
        <f t="shared" si="223"/>
        <v/>
      </c>
      <c r="T2017" s="502" t="str">
        <f t="shared" si="224"/>
        <v/>
      </c>
      <c r="U2017" s="502" t="str">
        <f t="shared" si="225"/>
        <v/>
      </c>
      <c r="V2017" s="502" t="str">
        <f t="shared" si="226"/>
        <v/>
      </c>
      <c r="W2017" s="502" t="str">
        <f t="shared" si="227"/>
        <v/>
      </c>
      <c r="X2017" s="502"/>
      <c r="Y2017" s="502" t="str">
        <f t="shared" si="228"/>
        <v/>
      </c>
    </row>
    <row r="2018" spans="7:25">
      <c r="G2018" s="346" t="str">
        <f t="shared" si="222"/>
        <v/>
      </c>
      <c r="H2018" s="347" t="str">
        <f t="shared" si="223"/>
        <v/>
      </c>
      <c r="T2018" s="502" t="str">
        <f t="shared" si="224"/>
        <v/>
      </c>
      <c r="U2018" s="502" t="str">
        <f t="shared" si="225"/>
        <v/>
      </c>
      <c r="V2018" s="502" t="str">
        <f t="shared" si="226"/>
        <v/>
      </c>
      <c r="W2018" s="502" t="str">
        <f t="shared" si="227"/>
        <v/>
      </c>
      <c r="X2018" s="502"/>
      <c r="Y2018" s="502" t="str">
        <f t="shared" si="228"/>
        <v/>
      </c>
    </row>
    <row r="2019" spans="7:25">
      <c r="G2019" s="346" t="str">
        <f t="shared" si="222"/>
        <v/>
      </c>
      <c r="H2019" s="347" t="str">
        <f t="shared" si="223"/>
        <v/>
      </c>
      <c r="T2019" s="502" t="str">
        <f t="shared" si="224"/>
        <v/>
      </c>
      <c r="U2019" s="502" t="str">
        <f t="shared" si="225"/>
        <v/>
      </c>
      <c r="V2019" s="502" t="str">
        <f t="shared" si="226"/>
        <v/>
      </c>
      <c r="W2019" s="502" t="str">
        <f t="shared" si="227"/>
        <v/>
      </c>
      <c r="X2019" s="502"/>
      <c r="Y2019" s="502" t="str">
        <f t="shared" si="228"/>
        <v/>
      </c>
    </row>
    <row r="2020" spans="7:25">
      <c r="G2020" s="346" t="str">
        <f t="shared" si="222"/>
        <v/>
      </c>
      <c r="H2020" s="347" t="str">
        <f t="shared" si="223"/>
        <v/>
      </c>
      <c r="T2020" s="502" t="str">
        <f t="shared" si="224"/>
        <v/>
      </c>
      <c r="U2020" s="502" t="str">
        <f t="shared" si="225"/>
        <v/>
      </c>
      <c r="V2020" s="502" t="str">
        <f t="shared" si="226"/>
        <v/>
      </c>
      <c r="W2020" s="502" t="str">
        <f t="shared" si="227"/>
        <v/>
      </c>
      <c r="X2020" s="502"/>
      <c r="Y2020" s="502" t="str">
        <f t="shared" si="228"/>
        <v/>
      </c>
    </row>
    <row r="2021" spans="7:25">
      <c r="G2021" s="346" t="str">
        <f t="shared" si="222"/>
        <v/>
      </c>
      <c r="H2021" s="347" t="str">
        <f t="shared" si="223"/>
        <v/>
      </c>
      <c r="T2021" s="502" t="str">
        <f t="shared" si="224"/>
        <v/>
      </c>
      <c r="U2021" s="502" t="str">
        <f t="shared" si="225"/>
        <v/>
      </c>
      <c r="V2021" s="502" t="str">
        <f t="shared" si="226"/>
        <v/>
      </c>
      <c r="W2021" s="502" t="str">
        <f t="shared" si="227"/>
        <v/>
      </c>
      <c r="X2021" s="502"/>
      <c r="Y2021" s="502" t="str">
        <f t="shared" si="228"/>
        <v/>
      </c>
    </row>
    <row r="2022" spans="7:25">
      <c r="G2022" s="346" t="str">
        <f t="shared" si="222"/>
        <v/>
      </c>
      <c r="H2022" s="347" t="str">
        <f t="shared" si="223"/>
        <v/>
      </c>
      <c r="T2022" s="502" t="str">
        <f t="shared" si="224"/>
        <v/>
      </c>
      <c r="U2022" s="502" t="str">
        <f t="shared" si="225"/>
        <v/>
      </c>
      <c r="V2022" s="502" t="str">
        <f t="shared" si="226"/>
        <v/>
      </c>
      <c r="W2022" s="502" t="str">
        <f t="shared" si="227"/>
        <v/>
      </c>
      <c r="X2022" s="502"/>
      <c r="Y2022" s="502" t="str">
        <f t="shared" si="228"/>
        <v/>
      </c>
    </row>
    <row r="2023" spans="7:25">
      <c r="G2023" s="346" t="str">
        <f t="shared" si="222"/>
        <v/>
      </c>
      <c r="H2023" s="347" t="str">
        <f t="shared" si="223"/>
        <v/>
      </c>
      <c r="T2023" s="502" t="str">
        <f t="shared" si="224"/>
        <v/>
      </c>
      <c r="U2023" s="502" t="str">
        <f t="shared" si="225"/>
        <v/>
      </c>
      <c r="V2023" s="502" t="str">
        <f t="shared" si="226"/>
        <v/>
      </c>
      <c r="W2023" s="502" t="str">
        <f t="shared" si="227"/>
        <v/>
      </c>
      <c r="X2023" s="502"/>
      <c r="Y2023" s="502" t="str">
        <f t="shared" si="228"/>
        <v/>
      </c>
    </row>
    <row r="2024" spans="7:25">
      <c r="G2024" s="346" t="str">
        <f t="shared" si="222"/>
        <v/>
      </c>
      <c r="H2024" s="347" t="str">
        <f t="shared" si="223"/>
        <v/>
      </c>
      <c r="T2024" s="502" t="str">
        <f t="shared" si="224"/>
        <v/>
      </c>
      <c r="U2024" s="502" t="str">
        <f t="shared" si="225"/>
        <v/>
      </c>
      <c r="V2024" s="502" t="str">
        <f t="shared" si="226"/>
        <v/>
      </c>
      <c r="W2024" s="502" t="str">
        <f t="shared" si="227"/>
        <v/>
      </c>
      <c r="X2024" s="502"/>
      <c r="Y2024" s="502" t="str">
        <f t="shared" si="228"/>
        <v/>
      </c>
    </row>
    <row r="2025" spans="7:25">
      <c r="G2025" s="346" t="str">
        <f t="shared" si="222"/>
        <v/>
      </c>
      <c r="H2025" s="347" t="str">
        <f t="shared" si="223"/>
        <v/>
      </c>
      <c r="T2025" s="502" t="str">
        <f t="shared" si="224"/>
        <v/>
      </c>
      <c r="U2025" s="502" t="str">
        <f t="shared" si="225"/>
        <v/>
      </c>
      <c r="V2025" s="502" t="str">
        <f t="shared" si="226"/>
        <v/>
      </c>
      <c r="W2025" s="502" t="str">
        <f t="shared" si="227"/>
        <v/>
      </c>
      <c r="X2025" s="502"/>
      <c r="Y2025" s="502" t="str">
        <f t="shared" si="228"/>
        <v/>
      </c>
    </row>
    <row r="2026" spans="7:25">
      <c r="G2026" s="346" t="str">
        <f t="shared" si="222"/>
        <v/>
      </c>
      <c r="H2026" s="347" t="str">
        <f t="shared" si="223"/>
        <v/>
      </c>
      <c r="T2026" s="502" t="str">
        <f t="shared" si="224"/>
        <v/>
      </c>
      <c r="U2026" s="502" t="str">
        <f t="shared" si="225"/>
        <v/>
      </c>
      <c r="V2026" s="502" t="str">
        <f t="shared" si="226"/>
        <v/>
      </c>
      <c r="W2026" s="502" t="str">
        <f t="shared" si="227"/>
        <v/>
      </c>
      <c r="X2026" s="502"/>
      <c r="Y2026" s="502" t="str">
        <f t="shared" si="228"/>
        <v/>
      </c>
    </row>
    <row r="2027" spans="7:25">
      <c r="G2027" s="346" t="str">
        <f t="shared" si="222"/>
        <v/>
      </c>
      <c r="H2027" s="347" t="str">
        <f t="shared" si="223"/>
        <v/>
      </c>
      <c r="T2027" s="502" t="str">
        <f t="shared" si="224"/>
        <v/>
      </c>
      <c r="U2027" s="502" t="str">
        <f t="shared" si="225"/>
        <v/>
      </c>
      <c r="V2027" s="502" t="str">
        <f t="shared" si="226"/>
        <v/>
      </c>
      <c r="W2027" s="502" t="str">
        <f t="shared" si="227"/>
        <v/>
      </c>
      <c r="X2027" s="502"/>
      <c r="Y2027" s="502" t="str">
        <f t="shared" si="228"/>
        <v/>
      </c>
    </row>
    <row r="2028" spans="7:25">
      <c r="G2028" s="346" t="str">
        <f t="shared" si="222"/>
        <v/>
      </c>
      <c r="H2028" s="347" t="str">
        <f t="shared" si="223"/>
        <v/>
      </c>
      <c r="T2028" s="502" t="str">
        <f t="shared" si="224"/>
        <v/>
      </c>
      <c r="U2028" s="502" t="str">
        <f t="shared" si="225"/>
        <v/>
      </c>
      <c r="V2028" s="502" t="str">
        <f t="shared" si="226"/>
        <v/>
      </c>
      <c r="W2028" s="502" t="str">
        <f t="shared" si="227"/>
        <v/>
      </c>
      <c r="X2028" s="502"/>
      <c r="Y2028" s="502" t="str">
        <f t="shared" si="228"/>
        <v/>
      </c>
    </row>
    <row r="2029" spans="7:25">
      <c r="G2029" s="346" t="str">
        <f t="shared" si="222"/>
        <v/>
      </c>
      <c r="H2029" s="347" t="str">
        <f t="shared" si="223"/>
        <v/>
      </c>
      <c r="T2029" s="502" t="str">
        <f t="shared" si="224"/>
        <v/>
      </c>
      <c r="U2029" s="502" t="str">
        <f t="shared" si="225"/>
        <v/>
      </c>
      <c r="V2029" s="502" t="str">
        <f t="shared" si="226"/>
        <v/>
      </c>
      <c r="W2029" s="502" t="str">
        <f t="shared" si="227"/>
        <v/>
      </c>
      <c r="X2029" s="502"/>
      <c r="Y2029" s="502" t="str">
        <f t="shared" si="228"/>
        <v/>
      </c>
    </row>
    <row r="2030" spans="7:25">
      <c r="G2030" s="346" t="str">
        <f t="shared" si="222"/>
        <v/>
      </c>
      <c r="H2030" s="347" t="str">
        <f t="shared" si="223"/>
        <v/>
      </c>
      <c r="T2030" s="502" t="str">
        <f t="shared" si="224"/>
        <v/>
      </c>
      <c r="U2030" s="502" t="str">
        <f t="shared" si="225"/>
        <v/>
      </c>
      <c r="V2030" s="502" t="str">
        <f t="shared" si="226"/>
        <v/>
      </c>
      <c r="W2030" s="502" t="str">
        <f t="shared" si="227"/>
        <v/>
      </c>
      <c r="X2030" s="502"/>
      <c r="Y2030" s="502" t="str">
        <f t="shared" si="228"/>
        <v/>
      </c>
    </row>
    <row r="2031" spans="7:25">
      <c r="G2031" s="346" t="str">
        <f t="shared" si="222"/>
        <v/>
      </c>
      <c r="H2031" s="347" t="str">
        <f t="shared" si="223"/>
        <v/>
      </c>
      <c r="T2031" s="502" t="str">
        <f t="shared" si="224"/>
        <v/>
      </c>
      <c r="U2031" s="502" t="str">
        <f t="shared" si="225"/>
        <v/>
      </c>
      <c r="V2031" s="502" t="str">
        <f t="shared" si="226"/>
        <v/>
      </c>
      <c r="W2031" s="502" t="str">
        <f t="shared" si="227"/>
        <v/>
      </c>
      <c r="X2031" s="502"/>
      <c r="Y2031" s="502" t="str">
        <f t="shared" si="228"/>
        <v/>
      </c>
    </row>
    <row r="2032" spans="7:25">
      <c r="G2032" s="346" t="str">
        <f t="shared" si="222"/>
        <v/>
      </c>
      <c r="H2032" s="347" t="str">
        <f t="shared" si="223"/>
        <v/>
      </c>
      <c r="T2032" s="502" t="str">
        <f t="shared" si="224"/>
        <v/>
      </c>
      <c r="U2032" s="502" t="str">
        <f t="shared" si="225"/>
        <v/>
      </c>
      <c r="V2032" s="502" t="str">
        <f t="shared" si="226"/>
        <v/>
      </c>
      <c r="W2032" s="502" t="str">
        <f t="shared" si="227"/>
        <v/>
      </c>
      <c r="X2032" s="502"/>
      <c r="Y2032" s="502" t="str">
        <f t="shared" si="228"/>
        <v/>
      </c>
    </row>
    <row r="2033" spans="7:25">
      <c r="G2033" s="346" t="str">
        <f t="shared" si="222"/>
        <v/>
      </c>
      <c r="H2033" s="347" t="str">
        <f t="shared" si="223"/>
        <v/>
      </c>
      <c r="T2033" s="502" t="str">
        <f t="shared" si="224"/>
        <v/>
      </c>
      <c r="U2033" s="502" t="str">
        <f t="shared" si="225"/>
        <v/>
      </c>
      <c r="V2033" s="502" t="str">
        <f t="shared" si="226"/>
        <v/>
      </c>
      <c r="W2033" s="502" t="str">
        <f t="shared" si="227"/>
        <v/>
      </c>
      <c r="X2033" s="502"/>
      <c r="Y2033" s="502" t="str">
        <f t="shared" si="228"/>
        <v/>
      </c>
    </row>
    <row r="2034" spans="7:25">
      <c r="G2034" s="346" t="str">
        <f t="shared" si="222"/>
        <v/>
      </c>
      <c r="H2034" s="347" t="str">
        <f t="shared" si="223"/>
        <v/>
      </c>
      <c r="T2034" s="502" t="str">
        <f t="shared" si="224"/>
        <v/>
      </c>
      <c r="U2034" s="502" t="str">
        <f t="shared" si="225"/>
        <v/>
      </c>
      <c r="V2034" s="502" t="str">
        <f t="shared" si="226"/>
        <v/>
      </c>
      <c r="W2034" s="502" t="str">
        <f t="shared" si="227"/>
        <v/>
      </c>
      <c r="X2034" s="502"/>
      <c r="Y2034" s="502" t="str">
        <f t="shared" si="228"/>
        <v/>
      </c>
    </row>
    <row r="2035" spans="7:25">
      <c r="G2035" s="346" t="str">
        <f t="shared" si="222"/>
        <v/>
      </c>
      <c r="H2035" s="347" t="str">
        <f t="shared" si="223"/>
        <v/>
      </c>
      <c r="T2035" s="502" t="str">
        <f t="shared" si="224"/>
        <v/>
      </c>
      <c r="U2035" s="502" t="str">
        <f t="shared" si="225"/>
        <v/>
      </c>
      <c r="V2035" s="502" t="str">
        <f t="shared" si="226"/>
        <v/>
      </c>
      <c r="W2035" s="502" t="str">
        <f t="shared" si="227"/>
        <v/>
      </c>
      <c r="X2035" s="502"/>
      <c r="Y2035" s="502" t="str">
        <f t="shared" si="228"/>
        <v/>
      </c>
    </row>
    <row r="2036" spans="7:25">
      <c r="G2036" s="346" t="str">
        <f t="shared" si="222"/>
        <v/>
      </c>
      <c r="H2036" s="347" t="str">
        <f t="shared" si="223"/>
        <v/>
      </c>
      <c r="T2036" s="502" t="str">
        <f t="shared" si="224"/>
        <v/>
      </c>
      <c r="U2036" s="502" t="str">
        <f t="shared" si="225"/>
        <v/>
      </c>
      <c r="V2036" s="502" t="str">
        <f t="shared" si="226"/>
        <v/>
      </c>
      <c r="W2036" s="502" t="str">
        <f t="shared" si="227"/>
        <v/>
      </c>
      <c r="X2036" s="502"/>
      <c r="Y2036" s="502" t="str">
        <f t="shared" si="228"/>
        <v/>
      </c>
    </row>
    <row r="2037" spans="7:25">
      <c r="G2037" s="346" t="str">
        <f t="shared" si="222"/>
        <v/>
      </c>
      <c r="H2037" s="347" t="str">
        <f t="shared" si="223"/>
        <v/>
      </c>
      <c r="T2037" s="502" t="str">
        <f t="shared" si="224"/>
        <v/>
      </c>
      <c r="U2037" s="502" t="str">
        <f t="shared" si="225"/>
        <v/>
      </c>
      <c r="V2037" s="502" t="str">
        <f t="shared" si="226"/>
        <v/>
      </c>
      <c r="W2037" s="502" t="str">
        <f t="shared" si="227"/>
        <v/>
      </c>
      <c r="X2037" s="502"/>
      <c r="Y2037" s="502" t="str">
        <f t="shared" si="228"/>
        <v/>
      </c>
    </row>
    <row r="2038" spans="7:25">
      <c r="G2038" s="346" t="str">
        <f t="shared" si="222"/>
        <v/>
      </c>
      <c r="H2038" s="347" t="str">
        <f t="shared" si="223"/>
        <v/>
      </c>
      <c r="T2038" s="502" t="str">
        <f t="shared" si="224"/>
        <v/>
      </c>
      <c r="U2038" s="502" t="str">
        <f t="shared" si="225"/>
        <v/>
      </c>
      <c r="V2038" s="502" t="str">
        <f t="shared" si="226"/>
        <v/>
      </c>
      <c r="W2038" s="502" t="str">
        <f t="shared" si="227"/>
        <v/>
      </c>
      <c r="X2038" s="502"/>
      <c r="Y2038" s="502" t="str">
        <f t="shared" si="228"/>
        <v/>
      </c>
    </row>
    <row r="2039" spans="7:25">
      <c r="G2039" s="346" t="str">
        <f t="shared" si="222"/>
        <v/>
      </c>
      <c r="H2039" s="347" t="str">
        <f t="shared" si="223"/>
        <v/>
      </c>
      <c r="T2039" s="502" t="str">
        <f t="shared" si="224"/>
        <v/>
      </c>
      <c r="U2039" s="502" t="str">
        <f t="shared" si="225"/>
        <v/>
      </c>
      <c r="V2039" s="502" t="str">
        <f t="shared" si="226"/>
        <v/>
      </c>
      <c r="W2039" s="502" t="str">
        <f t="shared" si="227"/>
        <v/>
      </c>
      <c r="X2039" s="502"/>
      <c r="Y2039" s="502" t="str">
        <f t="shared" si="228"/>
        <v/>
      </c>
    </row>
    <row r="2040" spans="7:25">
      <c r="G2040" s="346" t="str">
        <f t="shared" si="222"/>
        <v/>
      </c>
      <c r="H2040" s="347" t="str">
        <f t="shared" si="223"/>
        <v/>
      </c>
      <c r="T2040" s="502" t="str">
        <f t="shared" si="224"/>
        <v/>
      </c>
      <c r="U2040" s="502" t="str">
        <f t="shared" si="225"/>
        <v/>
      </c>
      <c r="V2040" s="502" t="str">
        <f t="shared" si="226"/>
        <v/>
      </c>
      <c r="W2040" s="502" t="str">
        <f t="shared" si="227"/>
        <v/>
      </c>
      <c r="X2040" s="502"/>
      <c r="Y2040" s="502" t="str">
        <f t="shared" si="228"/>
        <v/>
      </c>
    </row>
    <row r="2041" spans="7:25">
      <c r="G2041" s="346" t="str">
        <f t="shared" si="222"/>
        <v/>
      </c>
      <c r="H2041" s="347" t="str">
        <f t="shared" si="223"/>
        <v/>
      </c>
      <c r="T2041" s="502" t="str">
        <f t="shared" si="224"/>
        <v/>
      </c>
      <c r="U2041" s="502" t="str">
        <f t="shared" si="225"/>
        <v/>
      </c>
      <c r="V2041" s="502" t="str">
        <f t="shared" si="226"/>
        <v/>
      </c>
      <c r="W2041" s="502" t="str">
        <f t="shared" si="227"/>
        <v/>
      </c>
      <c r="X2041" s="502"/>
      <c r="Y2041" s="502" t="str">
        <f t="shared" si="228"/>
        <v/>
      </c>
    </row>
    <row r="2042" spans="7:25">
      <c r="G2042" s="346" t="str">
        <f t="shared" si="222"/>
        <v/>
      </c>
      <c r="H2042" s="347" t="str">
        <f t="shared" si="223"/>
        <v/>
      </c>
      <c r="T2042" s="502" t="str">
        <f t="shared" si="224"/>
        <v/>
      </c>
      <c r="U2042" s="502" t="str">
        <f t="shared" si="225"/>
        <v/>
      </c>
      <c r="V2042" s="502" t="str">
        <f t="shared" si="226"/>
        <v/>
      </c>
      <c r="W2042" s="502" t="str">
        <f t="shared" si="227"/>
        <v/>
      </c>
      <c r="X2042" s="502"/>
      <c r="Y2042" s="502" t="str">
        <f t="shared" si="228"/>
        <v/>
      </c>
    </row>
    <row r="2043" spans="7:25">
      <c r="G2043" s="346" t="str">
        <f t="shared" si="222"/>
        <v/>
      </c>
      <c r="H2043" s="347" t="str">
        <f t="shared" si="223"/>
        <v/>
      </c>
      <c r="T2043" s="502" t="str">
        <f t="shared" si="224"/>
        <v/>
      </c>
      <c r="U2043" s="502" t="str">
        <f t="shared" si="225"/>
        <v/>
      </c>
      <c r="V2043" s="502" t="str">
        <f t="shared" si="226"/>
        <v/>
      </c>
      <c r="W2043" s="502" t="str">
        <f t="shared" si="227"/>
        <v/>
      </c>
      <c r="X2043" s="502"/>
      <c r="Y2043" s="502" t="str">
        <f t="shared" si="228"/>
        <v/>
      </c>
    </row>
    <row r="2044" spans="7:25">
      <c r="G2044" s="346" t="str">
        <f t="shared" si="222"/>
        <v/>
      </c>
      <c r="H2044" s="347" t="str">
        <f t="shared" si="223"/>
        <v/>
      </c>
      <c r="T2044" s="502" t="str">
        <f t="shared" si="224"/>
        <v/>
      </c>
      <c r="U2044" s="502" t="str">
        <f t="shared" si="225"/>
        <v/>
      </c>
      <c r="V2044" s="502" t="str">
        <f t="shared" si="226"/>
        <v/>
      </c>
      <c r="W2044" s="502" t="str">
        <f t="shared" si="227"/>
        <v/>
      </c>
      <c r="X2044" s="502"/>
      <c r="Y2044" s="502" t="str">
        <f t="shared" si="228"/>
        <v/>
      </c>
    </row>
    <row r="2045" spans="7:25">
      <c r="G2045" s="346" t="str">
        <f t="shared" si="222"/>
        <v/>
      </c>
      <c r="H2045" s="347" t="str">
        <f t="shared" si="223"/>
        <v/>
      </c>
      <c r="T2045" s="502" t="str">
        <f t="shared" si="224"/>
        <v/>
      </c>
      <c r="U2045" s="502" t="str">
        <f t="shared" si="225"/>
        <v/>
      </c>
      <c r="V2045" s="502" t="str">
        <f t="shared" si="226"/>
        <v/>
      </c>
      <c r="W2045" s="502" t="str">
        <f t="shared" si="227"/>
        <v/>
      </c>
      <c r="X2045" s="502"/>
      <c r="Y2045" s="502" t="str">
        <f t="shared" si="228"/>
        <v/>
      </c>
    </row>
    <row r="2046" spans="7:25">
      <c r="G2046" s="346" t="str">
        <f t="shared" si="222"/>
        <v/>
      </c>
      <c r="H2046" s="347" t="str">
        <f t="shared" si="223"/>
        <v/>
      </c>
      <c r="T2046" s="502" t="str">
        <f t="shared" si="224"/>
        <v/>
      </c>
      <c r="U2046" s="502" t="str">
        <f t="shared" si="225"/>
        <v/>
      </c>
      <c r="V2046" s="502" t="str">
        <f t="shared" si="226"/>
        <v/>
      </c>
      <c r="W2046" s="502" t="str">
        <f t="shared" si="227"/>
        <v/>
      </c>
      <c r="X2046" s="502"/>
      <c r="Y2046" s="502" t="str">
        <f t="shared" si="228"/>
        <v/>
      </c>
    </row>
    <row r="2047" spans="7:25">
      <c r="G2047" s="346" t="str">
        <f t="shared" si="222"/>
        <v/>
      </c>
      <c r="H2047" s="347" t="str">
        <f t="shared" si="223"/>
        <v/>
      </c>
      <c r="T2047" s="502" t="str">
        <f t="shared" si="224"/>
        <v/>
      </c>
      <c r="U2047" s="502" t="str">
        <f t="shared" si="225"/>
        <v/>
      </c>
      <c r="V2047" s="502" t="str">
        <f t="shared" si="226"/>
        <v/>
      </c>
      <c r="W2047" s="502" t="str">
        <f t="shared" si="227"/>
        <v/>
      </c>
      <c r="X2047" s="502"/>
      <c r="Y2047" s="502" t="str">
        <f t="shared" si="228"/>
        <v/>
      </c>
    </row>
    <row r="2048" spans="7:25">
      <c r="G2048" s="346" t="str">
        <f t="shared" si="222"/>
        <v/>
      </c>
      <c r="H2048" s="347" t="str">
        <f t="shared" si="223"/>
        <v/>
      </c>
      <c r="T2048" s="502" t="str">
        <f t="shared" si="224"/>
        <v/>
      </c>
      <c r="U2048" s="502" t="str">
        <f t="shared" si="225"/>
        <v/>
      </c>
      <c r="V2048" s="502" t="str">
        <f t="shared" si="226"/>
        <v/>
      </c>
      <c r="W2048" s="502" t="str">
        <f t="shared" si="227"/>
        <v/>
      </c>
      <c r="X2048" s="502"/>
      <c r="Y2048" s="502" t="str">
        <f t="shared" si="228"/>
        <v/>
      </c>
    </row>
    <row r="2049" spans="7:25">
      <c r="G2049" s="346" t="str">
        <f t="shared" si="222"/>
        <v/>
      </c>
      <c r="H2049" s="347" t="str">
        <f t="shared" si="223"/>
        <v/>
      </c>
      <c r="T2049" s="502" t="str">
        <f t="shared" si="224"/>
        <v/>
      </c>
      <c r="U2049" s="502" t="str">
        <f t="shared" si="225"/>
        <v/>
      </c>
      <c r="V2049" s="502" t="str">
        <f t="shared" si="226"/>
        <v/>
      </c>
      <c r="W2049" s="502" t="str">
        <f t="shared" si="227"/>
        <v/>
      </c>
      <c r="X2049" s="502"/>
      <c r="Y2049" s="502" t="str">
        <f t="shared" si="228"/>
        <v/>
      </c>
    </row>
    <row r="2050" spans="7:25">
      <c r="G2050" s="346" t="str">
        <f t="shared" si="222"/>
        <v/>
      </c>
      <c r="H2050" s="347" t="str">
        <f t="shared" si="223"/>
        <v/>
      </c>
      <c r="T2050" s="502" t="str">
        <f t="shared" si="224"/>
        <v/>
      </c>
      <c r="U2050" s="502" t="str">
        <f t="shared" si="225"/>
        <v/>
      </c>
      <c r="V2050" s="502" t="str">
        <f t="shared" si="226"/>
        <v/>
      </c>
      <c r="W2050" s="502" t="str">
        <f t="shared" si="227"/>
        <v/>
      </c>
      <c r="X2050" s="502"/>
      <c r="Y2050" s="502" t="str">
        <f t="shared" si="228"/>
        <v/>
      </c>
    </row>
    <row r="2051" spans="7:25">
      <c r="G2051" s="346" t="str">
        <f t="shared" ref="G2051:G2114" si="229">IF(D2051="","",A2051&amp;" "&amp;"     =    "&amp;" "&amp;B2051&amp;"  Vs  "&amp;C2051)</f>
        <v/>
      </c>
      <c r="H2051" s="347" t="str">
        <f t="shared" ref="H2051:H2114" si="230">IF(G2051="","",D2051)</f>
        <v/>
      </c>
      <c r="T2051" s="502" t="str">
        <f t="shared" ref="T2051:T2114" si="231">IF(W2051="","",AA2051)</f>
        <v/>
      </c>
      <c r="U2051" s="502" t="str">
        <f t="shared" ref="U2051:U2114" si="232">IF(W2051="","",AC2051)</f>
        <v/>
      </c>
      <c r="V2051" s="502" t="str">
        <f t="shared" ref="V2051:V2114" si="233">IF(W2051="","",AK2051)</f>
        <v/>
      </c>
      <c r="W2051" s="502" t="str">
        <f t="shared" ref="W2051:W2114" si="234">IFERROR(IF(Y2051="","",MID(Y2051,SEARCH("1x2/",Y2051,1) + 4,LEN(Y2051))),"")</f>
        <v/>
      </c>
      <c r="X2051" s="502"/>
      <c r="Y2051" s="502" t="str">
        <f t="shared" ref="Y2051:Y2114" si="235">HLink(AL2051)</f>
        <v/>
      </c>
    </row>
    <row r="2052" spans="7:25">
      <c r="G2052" s="346" t="str">
        <f t="shared" si="229"/>
        <v/>
      </c>
      <c r="H2052" s="347" t="str">
        <f t="shared" si="230"/>
        <v/>
      </c>
      <c r="T2052" s="502" t="str">
        <f t="shared" si="231"/>
        <v/>
      </c>
      <c r="U2052" s="502" t="str">
        <f t="shared" si="232"/>
        <v/>
      </c>
      <c r="V2052" s="502" t="str">
        <f t="shared" si="233"/>
        <v/>
      </c>
      <c r="W2052" s="502" t="str">
        <f t="shared" si="234"/>
        <v/>
      </c>
      <c r="X2052" s="502"/>
      <c r="Y2052" s="502" t="str">
        <f t="shared" si="235"/>
        <v/>
      </c>
    </row>
    <row r="2053" spans="7:25">
      <c r="G2053" s="346" t="str">
        <f t="shared" si="229"/>
        <v/>
      </c>
      <c r="H2053" s="347" t="str">
        <f t="shared" si="230"/>
        <v/>
      </c>
      <c r="T2053" s="502" t="str">
        <f t="shared" si="231"/>
        <v/>
      </c>
      <c r="U2053" s="502" t="str">
        <f t="shared" si="232"/>
        <v/>
      </c>
      <c r="V2053" s="502" t="str">
        <f t="shared" si="233"/>
        <v/>
      </c>
      <c r="W2053" s="502" t="str">
        <f t="shared" si="234"/>
        <v/>
      </c>
      <c r="X2053" s="502"/>
      <c r="Y2053" s="502" t="str">
        <f t="shared" si="235"/>
        <v/>
      </c>
    </row>
    <row r="2054" spans="7:25">
      <c r="G2054" s="346" t="str">
        <f t="shared" si="229"/>
        <v/>
      </c>
      <c r="H2054" s="347" t="str">
        <f t="shared" si="230"/>
        <v/>
      </c>
      <c r="T2054" s="502" t="str">
        <f t="shared" si="231"/>
        <v/>
      </c>
      <c r="U2054" s="502" t="str">
        <f t="shared" si="232"/>
        <v/>
      </c>
      <c r="V2054" s="502" t="str">
        <f t="shared" si="233"/>
        <v/>
      </c>
      <c r="W2054" s="502" t="str">
        <f t="shared" si="234"/>
        <v/>
      </c>
      <c r="X2054" s="502"/>
      <c r="Y2054" s="502" t="str">
        <f t="shared" si="235"/>
        <v/>
      </c>
    </row>
    <row r="2055" spans="7:25">
      <c r="G2055" s="346" t="str">
        <f t="shared" si="229"/>
        <v/>
      </c>
      <c r="H2055" s="347" t="str">
        <f t="shared" si="230"/>
        <v/>
      </c>
      <c r="T2055" s="502" t="str">
        <f t="shared" si="231"/>
        <v/>
      </c>
      <c r="U2055" s="502" t="str">
        <f t="shared" si="232"/>
        <v/>
      </c>
      <c r="V2055" s="502" t="str">
        <f t="shared" si="233"/>
        <v/>
      </c>
      <c r="W2055" s="502" t="str">
        <f t="shared" si="234"/>
        <v/>
      </c>
      <c r="X2055" s="502"/>
      <c r="Y2055" s="502" t="str">
        <f t="shared" si="235"/>
        <v/>
      </c>
    </row>
    <row r="2056" spans="7:25">
      <c r="G2056" s="346" t="str">
        <f t="shared" si="229"/>
        <v/>
      </c>
      <c r="H2056" s="347" t="str">
        <f t="shared" si="230"/>
        <v/>
      </c>
      <c r="T2056" s="502" t="str">
        <f t="shared" si="231"/>
        <v/>
      </c>
      <c r="U2056" s="502" t="str">
        <f t="shared" si="232"/>
        <v/>
      </c>
      <c r="V2056" s="502" t="str">
        <f t="shared" si="233"/>
        <v/>
      </c>
      <c r="W2056" s="502" t="str">
        <f t="shared" si="234"/>
        <v/>
      </c>
      <c r="X2056" s="502"/>
      <c r="Y2056" s="502" t="str">
        <f t="shared" si="235"/>
        <v/>
      </c>
    </row>
    <row r="2057" spans="7:25">
      <c r="G2057" s="346" t="str">
        <f t="shared" si="229"/>
        <v/>
      </c>
      <c r="H2057" s="347" t="str">
        <f t="shared" si="230"/>
        <v/>
      </c>
      <c r="T2057" s="502" t="str">
        <f t="shared" si="231"/>
        <v/>
      </c>
      <c r="U2057" s="502" t="str">
        <f t="shared" si="232"/>
        <v/>
      </c>
      <c r="V2057" s="502" t="str">
        <f t="shared" si="233"/>
        <v/>
      </c>
      <c r="W2057" s="502" t="str">
        <f t="shared" si="234"/>
        <v/>
      </c>
      <c r="X2057" s="502"/>
      <c r="Y2057" s="502" t="str">
        <f t="shared" si="235"/>
        <v/>
      </c>
    </row>
    <row r="2058" spans="7:25">
      <c r="G2058" s="346" t="str">
        <f t="shared" si="229"/>
        <v/>
      </c>
      <c r="H2058" s="347" t="str">
        <f t="shared" si="230"/>
        <v/>
      </c>
      <c r="T2058" s="502" t="str">
        <f t="shared" si="231"/>
        <v/>
      </c>
      <c r="U2058" s="502" t="str">
        <f t="shared" si="232"/>
        <v/>
      </c>
      <c r="V2058" s="502" t="str">
        <f t="shared" si="233"/>
        <v/>
      </c>
      <c r="W2058" s="502" t="str">
        <f t="shared" si="234"/>
        <v/>
      </c>
      <c r="X2058" s="502"/>
      <c r="Y2058" s="502" t="str">
        <f t="shared" si="235"/>
        <v/>
      </c>
    </row>
    <row r="2059" spans="7:25">
      <c r="G2059" s="346" t="str">
        <f t="shared" si="229"/>
        <v/>
      </c>
      <c r="H2059" s="347" t="str">
        <f t="shared" si="230"/>
        <v/>
      </c>
      <c r="T2059" s="502" t="str">
        <f t="shared" si="231"/>
        <v/>
      </c>
      <c r="U2059" s="502" t="str">
        <f t="shared" si="232"/>
        <v/>
      </c>
      <c r="V2059" s="502" t="str">
        <f t="shared" si="233"/>
        <v/>
      </c>
      <c r="W2059" s="502" t="str">
        <f t="shared" si="234"/>
        <v/>
      </c>
      <c r="X2059" s="502"/>
      <c r="Y2059" s="502" t="str">
        <f t="shared" si="235"/>
        <v/>
      </c>
    </row>
    <row r="2060" spans="7:25">
      <c r="G2060" s="346" t="str">
        <f t="shared" si="229"/>
        <v/>
      </c>
      <c r="H2060" s="347" t="str">
        <f t="shared" si="230"/>
        <v/>
      </c>
      <c r="T2060" s="502" t="str">
        <f t="shared" si="231"/>
        <v/>
      </c>
      <c r="U2060" s="502" t="str">
        <f t="shared" si="232"/>
        <v/>
      </c>
      <c r="V2060" s="502" t="str">
        <f t="shared" si="233"/>
        <v/>
      </c>
      <c r="W2060" s="502" t="str">
        <f t="shared" si="234"/>
        <v/>
      </c>
      <c r="X2060" s="502"/>
      <c r="Y2060" s="502" t="str">
        <f t="shared" si="235"/>
        <v/>
      </c>
    </row>
    <row r="2061" spans="7:25">
      <c r="G2061" s="346" t="str">
        <f t="shared" si="229"/>
        <v/>
      </c>
      <c r="H2061" s="347" t="str">
        <f t="shared" si="230"/>
        <v/>
      </c>
      <c r="T2061" s="502" t="str">
        <f t="shared" si="231"/>
        <v/>
      </c>
      <c r="U2061" s="502" t="str">
        <f t="shared" si="232"/>
        <v/>
      </c>
      <c r="V2061" s="502" t="str">
        <f t="shared" si="233"/>
        <v/>
      </c>
      <c r="W2061" s="502" t="str">
        <f t="shared" si="234"/>
        <v/>
      </c>
      <c r="X2061" s="502"/>
      <c r="Y2061" s="502" t="str">
        <f t="shared" si="235"/>
        <v/>
      </c>
    </row>
    <row r="2062" spans="7:25">
      <c r="G2062" s="346" t="str">
        <f t="shared" si="229"/>
        <v/>
      </c>
      <c r="H2062" s="347" t="str">
        <f t="shared" si="230"/>
        <v/>
      </c>
      <c r="T2062" s="502" t="str">
        <f t="shared" si="231"/>
        <v/>
      </c>
      <c r="U2062" s="502" t="str">
        <f t="shared" si="232"/>
        <v/>
      </c>
      <c r="V2062" s="502" t="str">
        <f t="shared" si="233"/>
        <v/>
      </c>
      <c r="W2062" s="502" t="str">
        <f t="shared" si="234"/>
        <v/>
      </c>
      <c r="X2062" s="502"/>
      <c r="Y2062" s="502" t="str">
        <f t="shared" si="235"/>
        <v/>
      </c>
    </row>
    <row r="2063" spans="7:25">
      <c r="G2063" s="346" t="str">
        <f t="shared" si="229"/>
        <v/>
      </c>
      <c r="H2063" s="347" t="str">
        <f t="shared" si="230"/>
        <v/>
      </c>
      <c r="T2063" s="502" t="str">
        <f t="shared" si="231"/>
        <v/>
      </c>
      <c r="U2063" s="502" t="str">
        <f t="shared" si="232"/>
        <v/>
      </c>
      <c r="V2063" s="502" t="str">
        <f t="shared" si="233"/>
        <v/>
      </c>
      <c r="W2063" s="502" t="str">
        <f t="shared" si="234"/>
        <v/>
      </c>
      <c r="X2063" s="502"/>
      <c r="Y2063" s="502" t="str">
        <f t="shared" si="235"/>
        <v/>
      </c>
    </row>
    <row r="2064" spans="7:25">
      <c r="G2064" s="346" t="str">
        <f t="shared" si="229"/>
        <v/>
      </c>
      <c r="H2064" s="347" t="str">
        <f t="shared" si="230"/>
        <v/>
      </c>
      <c r="T2064" s="502" t="str">
        <f t="shared" si="231"/>
        <v/>
      </c>
      <c r="U2064" s="502" t="str">
        <f t="shared" si="232"/>
        <v/>
      </c>
      <c r="V2064" s="502" t="str">
        <f t="shared" si="233"/>
        <v/>
      </c>
      <c r="W2064" s="502" t="str">
        <f t="shared" si="234"/>
        <v/>
      </c>
      <c r="X2064" s="502"/>
      <c r="Y2064" s="502" t="str">
        <f t="shared" si="235"/>
        <v/>
      </c>
    </row>
    <row r="2065" spans="7:25">
      <c r="G2065" s="346" t="str">
        <f t="shared" si="229"/>
        <v/>
      </c>
      <c r="H2065" s="347" t="str">
        <f t="shared" si="230"/>
        <v/>
      </c>
      <c r="T2065" s="502" t="str">
        <f t="shared" si="231"/>
        <v/>
      </c>
      <c r="U2065" s="502" t="str">
        <f t="shared" si="232"/>
        <v/>
      </c>
      <c r="V2065" s="502" t="str">
        <f t="shared" si="233"/>
        <v/>
      </c>
      <c r="W2065" s="502" t="str">
        <f t="shared" si="234"/>
        <v/>
      </c>
      <c r="X2065" s="502"/>
      <c r="Y2065" s="502" t="str">
        <f t="shared" si="235"/>
        <v/>
      </c>
    </row>
    <row r="2066" spans="7:25">
      <c r="G2066" s="346" t="str">
        <f t="shared" si="229"/>
        <v/>
      </c>
      <c r="H2066" s="347" t="str">
        <f t="shared" si="230"/>
        <v/>
      </c>
      <c r="T2066" s="502" t="str">
        <f t="shared" si="231"/>
        <v/>
      </c>
      <c r="U2066" s="502" t="str">
        <f t="shared" si="232"/>
        <v/>
      </c>
      <c r="V2066" s="502" t="str">
        <f t="shared" si="233"/>
        <v/>
      </c>
      <c r="W2066" s="502" t="str">
        <f t="shared" si="234"/>
        <v/>
      </c>
      <c r="X2066" s="502"/>
      <c r="Y2066" s="502" t="str">
        <f t="shared" si="235"/>
        <v/>
      </c>
    </row>
    <row r="2067" spans="7:25">
      <c r="G2067" s="346" t="str">
        <f t="shared" si="229"/>
        <v/>
      </c>
      <c r="H2067" s="347" t="str">
        <f t="shared" si="230"/>
        <v/>
      </c>
      <c r="T2067" s="502" t="str">
        <f t="shared" si="231"/>
        <v/>
      </c>
      <c r="U2067" s="502" t="str">
        <f t="shared" si="232"/>
        <v/>
      </c>
      <c r="V2067" s="502" t="str">
        <f t="shared" si="233"/>
        <v/>
      </c>
      <c r="W2067" s="502" t="str">
        <f t="shared" si="234"/>
        <v/>
      </c>
      <c r="X2067" s="502"/>
      <c r="Y2067" s="502" t="str">
        <f t="shared" si="235"/>
        <v/>
      </c>
    </row>
    <row r="2068" spans="7:25">
      <c r="G2068" s="346" t="str">
        <f t="shared" si="229"/>
        <v/>
      </c>
      <c r="H2068" s="347" t="str">
        <f t="shared" si="230"/>
        <v/>
      </c>
      <c r="T2068" s="502" t="str">
        <f t="shared" si="231"/>
        <v/>
      </c>
      <c r="U2068" s="502" t="str">
        <f t="shared" si="232"/>
        <v/>
      </c>
      <c r="V2068" s="502" t="str">
        <f t="shared" si="233"/>
        <v/>
      </c>
      <c r="W2068" s="502" t="str">
        <f t="shared" si="234"/>
        <v/>
      </c>
      <c r="X2068" s="502"/>
      <c r="Y2068" s="502" t="str">
        <f t="shared" si="235"/>
        <v/>
      </c>
    </row>
    <row r="2069" spans="7:25">
      <c r="G2069" s="346" t="str">
        <f t="shared" si="229"/>
        <v/>
      </c>
      <c r="H2069" s="347" t="str">
        <f t="shared" si="230"/>
        <v/>
      </c>
      <c r="T2069" s="502" t="str">
        <f t="shared" si="231"/>
        <v/>
      </c>
      <c r="U2069" s="502" t="str">
        <f t="shared" si="232"/>
        <v/>
      </c>
      <c r="V2069" s="502" t="str">
        <f t="shared" si="233"/>
        <v/>
      </c>
      <c r="W2069" s="502" t="str">
        <f t="shared" si="234"/>
        <v/>
      </c>
      <c r="X2069" s="502"/>
      <c r="Y2069" s="502" t="str">
        <f t="shared" si="235"/>
        <v/>
      </c>
    </row>
    <row r="2070" spans="7:25">
      <c r="G2070" s="346" t="str">
        <f t="shared" si="229"/>
        <v/>
      </c>
      <c r="H2070" s="347" t="str">
        <f t="shared" si="230"/>
        <v/>
      </c>
      <c r="T2070" s="502" t="str">
        <f t="shared" si="231"/>
        <v/>
      </c>
      <c r="U2070" s="502" t="str">
        <f t="shared" si="232"/>
        <v/>
      </c>
      <c r="V2070" s="502" t="str">
        <f t="shared" si="233"/>
        <v/>
      </c>
      <c r="W2070" s="502" t="str">
        <f t="shared" si="234"/>
        <v/>
      </c>
      <c r="X2070" s="502"/>
      <c r="Y2070" s="502" t="str">
        <f t="shared" si="235"/>
        <v/>
      </c>
    </row>
    <row r="2071" spans="7:25">
      <c r="G2071" s="346" t="str">
        <f t="shared" si="229"/>
        <v/>
      </c>
      <c r="H2071" s="347" t="str">
        <f t="shared" si="230"/>
        <v/>
      </c>
      <c r="T2071" s="502" t="str">
        <f t="shared" si="231"/>
        <v/>
      </c>
      <c r="U2071" s="502" t="str">
        <f t="shared" si="232"/>
        <v/>
      </c>
      <c r="V2071" s="502" t="str">
        <f t="shared" si="233"/>
        <v/>
      </c>
      <c r="W2071" s="502" t="str">
        <f t="shared" si="234"/>
        <v/>
      </c>
      <c r="X2071" s="502"/>
      <c r="Y2071" s="502" t="str">
        <f t="shared" si="235"/>
        <v/>
      </c>
    </row>
    <row r="2072" spans="7:25">
      <c r="G2072" s="346" t="str">
        <f t="shared" si="229"/>
        <v/>
      </c>
      <c r="H2072" s="347" t="str">
        <f t="shared" si="230"/>
        <v/>
      </c>
      <c r="T2072" s="502" t="str">
        <f t="shared" si="231"/>
        <v/>
      </c>
      <c r="U2072" s="502" t="str">
        <f t="shared" si="232"/>
        <v/>
      </c>
      <c r="V2072" s="502" t="str">
        <f t="shared" si="233"/>
        <v/>
      </c>
      <c r="W2072" s="502" t="str">
        <f t="shared" si="234"/>
        <v/>
      </c>
      <c r="X2072" s="502"/>
      <c r="Y2072" s="502" t="str">
        <f t="shared" si="235"/>
        <v/>
      </c>
    </row>
    <row r="2073" spans="7:25">
      <c r="G2073" s="346" t="str">
        <f t="shared" si="229"/>
        <v/>
      </c>
      <c r="H2073" s="347" t="str">
        <f t="shared" si="230"/>
        <v/>
      </c>
      <c r="T2073" s="502" t="str">
        <f t="shared" si="231"/>
        <v/>
      </c>
      <c r="U2073" s="502" t="str">
        <f t="shared" si="232"/>
        <v/>
      </c>
      <c r="V2073" s="502" t="str">
        <f t="shared" si="233"/>
        <v/>
      </c>
      <c r="W2073" s="502" t="str">
        <f t="shared" si="234"/>
        <v/>
      </c>
      <c r="X2073" s="502"/>
      <c r="Y2073" s="502" t="str">
        <f t="shared" si="235"/>
        <v/>
      </c>
    </row>
    <row r="2074" spans="7:25">
      <c r="G2074" s="346" t="str">
        <f t="shared" si="229"/>
        <v/>
      </c>
      <c r="H2074" s="347" t="str">
        <f t="shared" si="230"/>
        <v/>
      </c>
      <c r="T2074" s="502" t="str">
        <f t="shared" si="231"/>
        <v/>
      </c>
      <c r="U2074" s="502" t="str">
        <f t="shared" si="232"/>
        <v/>
      </c>
      <c r="V2074" s="502" t="str">
        <f t="shared" si="233"/>
        <v/>
      </c>
      <c r="W2074" s="502" t="str">
        <f t="shared" si="234"/>
        <v/>
      </c>
      <c r="X2074" s="502"/>
      <c r="Y2074" s="502" t="str">
        <f t="shared" si="235"/>
        <v/>
      </c>
    </row>
    <row r="2075" spans="7:25">
      <c r="G2075" s="346" t="str">
        <f t="shared" si="229"/>
        <v/>
      </c>
      <c r="H2075" s="347" t="str">
        <f t="shared" si="230"/>
        <v/>
      </c>
      <c r="T2075" s="502" t="str">
        <f t="shared" si="231"/>
        <v/>
      </c>
      <c r="U2075" s="502" t="str">
        <f t="shared" si="232"/>
        <v/>
      </c>
      <c r="V2075" s="502" t="str">
        <f t="shared" si="233"/>
        <v/>
      </c>
      <c r="W2075" s="502" t="str">
        <f t="shared" si="234"/>
        <v/>
      </c>
      <c r="X2075" s="502"/>
      <c r="Y2075" s="502" t="str">
        <f t="shared" si="235"/>
        <v/>
      </c>
    </row>
    <row r="2076" spans="7:25">
      <c r="G2076" s="346" t="str">
        <f t="shared" si="229"/>
        <v/>
      </c>
      <c r="H2076" s="347" t="str">
        <f t="shared" si="230"/>
        <v/>
      </c>
      <c r="T2076" s="502" t="str">
        <f t="shared" si="231"/>
        <v/>
      </c>
      <c r="U2076" s="502" t="str">
        <f t="shared" si="232"/>
        <v/>
      </c>
      <c r="V2076" s="502" t="str">
        <f t="shared" si="233"/>
        <v/>
      </c>
      <c r="W2076" s="502" t="str">
        <f t="shared" si="234"/>
        <v/>
      </c>
      <c r="X2076" s="502"/>
      <c r="Y2076" s="502" t="str">
        <f t="shared" si="235"/>
        <v/>
      </c>
    </row>
    <row r="2077" spans="7:25">
      <c r="G2077" s="346" t="str">
        <f t="shared" si="229"/>
        <v/>
      </c>
      <c r="H2077" s="347" t="str">
        <f t="shared" si="230"/>
        <v/>
      </c>
      <c r="T2077" s="502" t="str">
        <f t="shared" si="231"/>
        <v/>
      </c>
      <c r="U2077" s="502" t="str">
        <f t="shared" si="232"/>
        <v/>
      </c>
      <c r="V2077" s="502" t="str">
        <f t="shared" si="233"/>
        <v/>
      </c>
      <c r="W2077" s="502" t="str">
        <f t="shared" si="234"/>
        <v/>
      </c>
      <c r="X2077" s="502"/>
      <c r="Y2077" s="502" t="str">
        <f t="shared" si="235"/>
        <v/>
      </c>
    </row>
    <row r="2078" spans="7:25">
      <c r="G2078" s="346" t="str">
        <f t="shared" si="229"/>
        <v/>
      </c>
      <c r="H2078" s="347" t="str">
        <f t="shared" si="230"/>
        <v/>
      </c>
      <c r="T2078" s="502" t="str">
        <f t="shared" si="231"/>
        <v/>
      </c>
      <c r="U2078" s="502" t="str">
        <f t="shared" si="232"/>
        <v/>
      </c>
      <c r="V2078" s="502" t="str">
        <f t="shared" si="233"/>
        <v/>
      </c>
      <c r="W2078" s="502" t="str">
        <f t="shared" si="234"/>
        <v/>
      </c>
      <c r="X2078" s="502"/>
      <c r="Y2078" s="502" t="str">
        <f t="shared" si="235"/>
        <v/>
      </c>
    </row>
    <row r="2079" spans="7:25">
      <c r="G2079" s="346" t="str">
        <f t="shared" si="229"/>
        <v/>
      </c>
      <c r="H2079" s="347" t="str">
        <f t="shared" si="230"/>
        <v/>
      </c>
      <c r="T2079" s="502" t="str">
        <f t="shared" si="231"/>
        <v/>
      </c>
      <c r="U2079" s="502" t="str">
        <f t="shared" si="232"/>
        <v/>
      </c>
      <c r="V2079" s="502" t="str">
        <f t="shared" si="233"/>
        <v/>
      </c>
      <c r="W2079" s="502" t="str">
        <f t="shared" si="234"/>
        <v/>
      </c>
      <c r="X2079" s="502"/>
      <c r="Y2079" s="502" t="str">
        <f t="shared" si="235"/>
        <v/>
      </c>
    </row>
    <row r="2080" spans="7:25">
      <c r="G2080" s="346" t="str">
        <f t="shared" si="229"/>
        <v/>
      </c>
      <c r="H2080" s="347" t="str">
        <f t="shared" si="230"/>
        <v/>
      </c>
      <c r="T2080" s="502" t="str">
        <f t="shared" si="231"/>
        <v/>
      </c>
      <c r="U2080" s="502" t="str">
        <f t="shared" si="232"/>
        <v/>
      </c>
      <c r="V2080" s="502" t="str">
        <f t="shared" si="233"/>
        <v/>
      </c>
      <c r="W2080" s="502" t="str">
        <f t="shared" si="234"/>
        <v/>
      </c>
      <c r="X2080" s="502"/>
      <c r="Y2080" s="502" t="str">
        <f t="shared" si="235"/>
        <v/>
      </c>
    </row>
    <row r="2081" spans="7:25">
      <c r="G2081" s="346" t="str">
        <f t="shared" si="229"/>
        <v/>
      </c>
      <c r="H2081" s="347" t="str">
        <f t="shared" si="230"/>
        <v/>
      </c>
      <c r="T2081" s="502" t="str">
        <f t="shared" si="231"/>
        <v/>
      </c>
      <c r="U2081" s="502" t="str">
        <f t="shared" si="232"/>
        <v/>
      </c>
      <c r="V2081" s="502" t="str">
        <f t="shared" si="233"/>
        <v/>
      </c>
      <c r="W2081" s="502" t="str">
        <f t="shared" si="234"/>
        <v/>
      </c>
      <c r="X2081" s="502"/>
      <c r="Y2081" s="502" t="str">
        <f t="shared" si="235"/>
        <v/>
      </c>
    </row>
    <row r="2082" spans="7:25">
      <c r="G2082" s="346" t="str">
        <f t="shared" si="229"/>
        <v/>
      </c>
      <c r="H2082" s="347" t="str">
        <f t="shared" si="230"/>
        <v/>
      </c>
      <c r="T2082" s="502" t="str">
        <f t="shared" si="231"/>
        <v/>
      </c>
      <c r="U2082" s="502" t="str">
        <f t="shared" si="232"/>
        <v/>
      </c>
      <c r="V2082" s="502" t="str">
        <f t="shared" si="233"/>
        <v/>
      </c>
      <c r="W2082" s="502" t="str">
        <f t="shared" si="234"/>
        <v/>
      </c>
      <c r="X2082" s="502"/>
      <c r="Y2082" s="502" t="str">
        <f t="shared" si="235"/>
        <v/>
      </c>
    </row>
    <row r="2083" spans="7:25">
      <c r="G2083" s="346" t="str">
        <f t="shared" si="229"/>
        <v/>
      </c>
      <c r="H2083" s="347" t="str">
        <f t="shared" si="230"/>
        <v/>
      </c>
      <c r="T2083" s="502" t="str">
        <f t="shared" si="231"/>
        <v/>
      </c>
      <c r="U2083" s="502" t="str">
        <f t="shared" si="232"/>
        <v/>
      </c>
      <c r="V2083" s="502" t="str">
        <f t="shared" si="233"/>
        <v/>
      </c>
      <c r="W2083" s="502" t="str">
        <f t="shared" si="234"/>
        <v/>
      </c>
      <c r="X2083" s="502"/>
      <c r="Y2083" s="502" t="str">
        <f t="shared" si="235"/>
        <v/>
      </c>
    </row>
    <row r="2084" spans="7:25">
      <c r="G2084" s="346" t="str">
        <f t="shared" si="229"/>
        <v/>
      </c>
      <c r="H2084" s="347" t="str">
        <f t="shared" si="230"/>
        <v/>
      </c>
      <c r="T2084" s="502" t="str">
        <f t="shared" si="231"/>
        <v/>
      </c>
      <c r="U2084" s="502" t="str">
        <f t="shared" si="232"/>
        <v/>
      </c>
      <c r="V2084" s="502" t="str">
        <f t="shared" si="233"/>
        <v/>
      </c>
      <c r="W2084" s="502" t="str">
        <f t="shared" si="234"/>
        <v/>
      </c>
      <c r="X2084" s="502"/>
      <c r="Y2084" s="502" t="str">
        <f t="shared" si="235"/>
        <v/>
      </c>
    </row>
    <row r="2085" spans="7:25">
      <c r="G2085" s="346" t="str">
        <f t="shared" si="229"/>
        <v/>
      </c>
      <c r="H2085" s="347" t="str">
        <f t="shared" si="230"/>
        <v/>
      </c>
      <c r="T2085" s="502" t="str">
        <f t="shared" si="231"/>
        <v/>
      </c>
      <c r="U2085" s="502" t="str">
        <f t="shared" si="232"/>
        <v/>
      </c>
      <c r="V2085" s="502" t="str">
        <f t="shared" si="233"/>
        <v/>
      </c>
      <c r="W2085" s="502" t="str">
        <f t="shared" si="234"/>
        <v/>
      </c>
      <c r="X2085" s="502"/>
      <c r="Y2085" s="502" t="str">
        <f t="shared" si="235"/>
        <v/>
      </c>
    </row>
    <row r="2086" spans="7:25">
      <c r="G2086" s="346" t="str">
        <f t="shared" si="229"/>
        <v/>
      </c>
      <c r="H2086" s="347" t="str">
        <f t="shared" si="230"/>
        <v/>
      </c>
      <c r="T2086" s="502" t="str">
        <f t="shared" si="231"/>
        <v/>
      </c>
      <c r="U2086" s="502" t="str">
        <f t="shared" si="232"/>
        <v/>
      </c>
      <c r="V2086" s="502" t="str">
        <f t="shared" si="233"/>
        <v/>
      </c>
      <c r="W2086" s="502" t="str">
        <f t="shared" si="234"/>
        <v/>
      </c>
      <c r="X2086" s="502"/>
      <c r="Y2086" s="502" t="str">
        <f t="shared" si="235"/>
        <v/>
      </c>
    </row>
    <row r="2087" spans="7:25">
      <c r="G2087" s="346" t="str">
        <f t="shared" si="229"/>
        <v/>
      </c>
      <c r="H2087" s="347" t="str">
        <f t="shared" si="230"/>
        <v/>
      </c>
      <c r="T2087" s="502" t="str">
        <f t="shared" si="231"/>
        <v/>
      </c>
      <c r="U2087" s="502" t="str">
        <f t="shared" si="232"/>
        <v/>
      </c>
      <c r="V2087" s="502" t="str">
        <f t="shared" si="233"/>
        <v/>
      </c>
      <c r="W2087" s="502" t="str">
        <f t="shared" si="234"/>
        <v/>
      </c>
      <c r="X2087" s="502"/>
      <c r="Y2087" s="502" t="str">
        <f t="shared" si="235"/>
        <v/>
      </c>
    </row>
    <row r="2088" spans="7:25">
      <c r="G2088" s="346" t="str">
        <f t="shared" si="229"/>
        <v/>
      </c>
      <c r="H2088" s="347" t="str">
        <f t="shared" si="230"/>
        <v/>
      </c>
      <c r="T2088" s="502" t="str">
        <f t="shared" si="231"/>
        <v/>
      </c>
      <c r="U2088" s="502" t="str">
        <f t="shared" si="232"/>
        <v/>
      </c>
      <c r="V2088" s="502" t="str">
        <f t="shared" si="233"/>
        <v/>
      </c>
      <c r="W2088" s="502" t="str">
        <f t="shared" si="234"/>
        <v/>
      </c>
      <c r="X2088" s="502"/>
      <c r="Y2088" s="502" t="str">
        <f t="shared" si="235"/>
        <v/>
      </c>
    </row>
    <row r="2089" spans="7:25">
      <c r="G2089" s="346" t="str">
        <f t="shared" si="229"/>
        <v/>
      </c>
      <c r="H2089" s="347" t="str">
        <f t="shared" si="230"/>
        <v/>
      </c>
      <c r="T2089" s="502" t="str">
        <f t="shared" si="231"/>
        <v/>
      </c>
      <c r="U2089" s="502" t="str">
        <f t="shared" si="232"/>
        <v/>
      </c>
      <c r="V2089" s="502" t="str">
        <f t="shared" si="233"/>
        <v/>
      </c>
      <c r="W2089" s="502" t="str">
        <f t="shared" si="234"/>
        <v/>
      </c>
      <c r="X2089" s="502"/>
      <c r="Y2089" s="502" t="str">
        <f t="shared" si="235"/>
        <v/>
      </c>
    </row>
    <row r="2090" spans="7:25">
      <c r="G2090" s="346" t="str">
        <f t="shared" si="229"/>
        <v/>
      </c>
      <c r="H2090" s="347" t="str">
        <f t="shared" si="230"/>
        <v/>
      </c>
      <c r="T2090" s="502" t="str">
        <f t="shared" si="231"/>
        <v/>
      </c>
      <c r="U2090" s="502" t="str">
        <f t="shared" si="232"/>
        <v/>
      </c>
      <c r="V2090" s="502" t="str">
        <f t="shared" si="233"/>
        <v/>
      </c>
      <c r="W2090" s="502" t="str">
        <f t="shared" si="234"/>
        <v/>
      </c>
      <c r="X2090" s="502"/>
      <c r="Y2090" s="502" t="str">
        <f t="shared" si="235"/>
        <v/>
      </c>
    </row>
    <row r="2091" spans="7:25">
      <c r="G2091" s="346" t="str">
        <f t="shared" si="229"/>
        <v/>
      </c>
      <c r="H2091" s="347" t="str">
        <f t="shared" si="230"/>
        <v/>
      </c>
      <c r="T2091" s="502" t="str">
        <f t="shared" si="231"/>
        <v/>
      </c>
      <c r="U2091" s="502" t="str">
        <f t="shared" si="232"/>
        <v/>
      </c>
      <c r="V2091" s="502" t="str">
        <f t="shared" si="233"/>
        <v/>
      </c>
      <c r="W2091" s="502" t="str">
        <f t="shared" si="234"/>
        <v/>
      </c>
      <c r="X2091" s="502"/>
      <c r="Y2091" s="502" t="str">
        <f t="shared" si="235"/>
        <v/>
      </c>
    </row>
    <row r="2092" spans="7:25">
      <c r="G2092" s="346" t="str">
        <f t="shared" si="229"/>
        <v/>
      </c>
      <c r="H2092" s="347" t="str">
        <f t="shared" si="230"/>
        <v/>
      </c>
      <c r="T2092" s="502" t="str">
        <f t="shared" si="231"/>
        <v/>
      </c>
      <c r="U2092" s="502" t="str">
        <f t="shared" si="232"/>
        <v/>
      </c>
      <c r="V2092" s="502" t="str">
        <f t="shared" si="233"/>
        <v/>
      </c>
      <c r="W2092" s="502" t="str">
        <f t="shared" si="234"/>
        <v/>
      </c>
      <c r="X2092" s="502"/>
      <c r="Y2092" s="502" t="str">
        <f t="shared" si="235"/>
        <v/>
      </c>
    </row>
    <row r="2093" spans="7:25">
      <c r="G2093" s="346" t="str">
        <f t="shared" si="229"/>
        <v/>
      </c>
      <c r="H2093" s="347" t="str">
        <f t="shared" si="230"/>
        <v/>
      </c>
      <c r="T2093" s="502" t="str">
        <f t="shared" si="231"/>
        <v/>
      </c>
      <c r="U2093" s="502" t="str">
        <f t="shared" si="232"/>
        <v/>
      </c>
      <c r="V2093" s="502" t="str">
        <f t="shared" si="233"/>
        <v/>
      </c>
      <c r="W2093" s="502" t="str">
        <f t="shared" si="234"/>
        <v/>
      </c>
      <c r="X2093" s="502"/>
      <c r="Y2093" s="502" t="str">
        <f t="shared" si="235"/>
        <v/>
      </c>
    </row>
    <row r="2094" spans="7:25">
      <c r="G2094" s="346" t="str">
        <f t="shared" si="229"/>
        <v/>
      </c>
      <c r="H2094" s="347" t="str">
        <f t="shared" si="230"/>
        <v/>
      </c>
      <c r="T2094" s="502" t="str">
        <f t="shared" si="231"/>
        <v/>
      </c>
      <c r="U2094" s="502" t="str">
        <f t="shared" si="232"/>
        <v/>
      </c>
      <c r="V2094" s="502" t="str">
        <f t="shared" si="233"/>
        <v/>
      </c>
      <c r="W2094" s="502" t="str">
        <f t="shared" si="234"/>
        <v/>
      </c>
      <c r="X2094" s="502"/>
      <c r="Y2094" s="502" t="str">
        <f t="shared" si="235"/>
        <v/>
      </c>
    </row>
    <row r="2095" spans="7:25">
      <c r="G2095" s="346" t="str">
        <f t="shared" si="229"/>
        <v/>
      </c>
      <c r="H2095" s="347" t="str">
        <f t="shared" si="230"/>
        <v/>
      </c>
      <c r="T2095" s="502" t="str">
        <f t="shared" si="231"/>
        <v/>
      </c>
      <c r="U2095" s="502" t="str">
        <f t="shared" si="232"/>
        <v/>
      </c>
      <c r="V2095" s="502" t="str">
        <f t="shared" si="233"/>
        <v/>
      </c>
      <c r="W2095" s="502" t="str">
        <f t="shared" si="234"/>
        <v/>
      </c>
      <c r="X2095" s="502"/>
      <c r="Y2095" s="502" t="str">
        <f t="shared" si="235"/>
        <v/>
      </c>
    </row>
    <row r="2096" spans="7:25">
      <c r="G2096" s="346" t="str">
        <f t="shared" si="229"/>
        <v/>
      </c>
      <c r="H2096" s="347" t="str">
        <f t="shared" si="230"/>
        <v/>
      </c>
      <c r="T2096" s="502" t="str">
        <f t="shared" si="231"/>
        <v/>
      </c>
      <c r="U2096" s="502" t="str">
        <f t="shared" si="232"/>
        <v/>
      </c>
      <c r="V2096" s="502" t="str">
        <f t="shared" si="233"/>
        <v/>
      </c>
      <c r="W2096" s="502" t="str">
        <f t="shared" si="234"/>
        <v/>
      </c>
      <c r="X2096" s="502"/>
      <c r="Y2096" s="502" t="str">
        <f t="shared" si="235"/>
        <v/>
      </c>
    </row>
    <row r="2097" spans="7:25">
      <c r="G2097" s="346" t="str">
        <f t="shared" si="229"/>
        <v/>
      </c>
      <c r="H2097" s="347" t="str">
        <f t="shared" si="230"/>
        <v/>
      </c>
      <c r="T2097" s="502" t="str">
        <f t="shared" si="231"/>
        <v/>
      </c>
      <c r="U2097" s="502" t="str">
        <f t="shared" si="232"/>
        <v/>
      </c>
      <c r="V2097" s="502" t="str">
        <f t="shared" si="233"/>
        <v/>
      </c>
      <c r="W2097" s="502" t="str">
        <f t="shared" si="234"/>
        <v/>
      </c>
      <c r="X2097" s="502"/>
      <c r="Y2097" s="502" t="str">
        <f t="shared" si="235"/>
        <v/>
      </c>
    </row>
    <row r="2098" spans="7:25">
      <c r="G2098" s="346" t="str">
        <f t="shared" si="229"/>
        <v/>
      </c>
      <c r="H2098" s="347" t="str">
        <f t="shared" si="230"/>
        <v/>
      </c>
      <c r="T2098" s="502" t="str">
        <f t="shared" si="231"/>
        <v/>
      </c>
      <c r="U2098" s="502" t="str">
        <f t="shared" si="232"/>
        <v/>
      </c>
      <c r="V2098" s="502" t="str">
        <f t="shared" si="233"/>
        <v/>
      </c>
      <c r="W2098" s="502" t="str">
        <f t="shared" si="234"/>
        <v/>
      </c>
      <c r="X2098" s="502"/>
      <c r="Y2098" s="502" t="str">
        <f t="shared" si="235"/>
        <v/>
      </c>
    </row>
    <row r="2099" spans="7:25">
      <c r="G2099" s="346" t="str">
        <f t="shared" si="229"/>
        <v/>
      </c>
      <c r="H2099" s="347" t="str">
        <f t="shared" si="230"/>
        <v/>
      </c>
      <c r="T2099" s="502" t="str">
        <f t="shared" si="231"/>
        <v/>
      </c>
      <c r="U2099" s="502" t="str">
        <f t="shared" si="232"/>
        <v/>
      </c>
      <c r="V2099" s="502" t="str">
        <f t="shared" si="233"/>
        <v/>
      </c>
      <c r="W2099" s="502" t="str">
        <f t="shared" si="234"/>
        <v/>
      </c>
      <c r="X2099" s="502"/>
      <c r="Y2099" s="502" t="str">
        <f t="shared" si="235"/>
        <v/>
      </c>
    </row>
    <row r="2100" spans="7:25">
      <c r="G2100" s="346" t="str">
        <f t="shared" si="229"/>
        <v/>
      </c>
      <c r="H2100" s="347" t="str">
        <f t="shared" si="230"/>
        <v/>
      </c>
      <c r="T2100" s="502" t="str">
        <f t="shared" si="231"/>
        <v/>
      </c>
      <c r="U2100" s="502" t="str">
        <f t="shared" si="232"/>
        <v/>
      </c>
      <c r="V2100" s="502" t="str">
        <f t="shared" si="233"/>
        <v/>
      </c>
      <c r="W2100" s="502" t="str">
        <f t="shared" si="234"/>
        <v/>
      </c>
      <c r="X2100" s="502"/>
      <c r="Y2100" s="502" t="str">
        <f t="shared" si="235"/>
        <v/>
      </c>
    </row>
    <row r="2101" spans="7:25">
      <c r="G2101" s="346" t="str">
        <f t="shared" si="229"/>
        <v/>
      </c>
      <c r="H2101" s="347" t="str">
        <f t="shared" si="230"/>
        <v/>
      </c>
      <c r="T2101" s="502" t="str">
        <f t="shared" si="231"/>
        <v/>
      </c>
      <c r="U2101" s="502" t="str">
        <f t="shared" si="232"/>
        <v/>
      </c>
      <c r="V2101" s="502" t="str">
        <f t="shared" si="233"/>
        <v/>
      </c>
      <c r="W2101" s="502" t="str">
        <f t="shared" si="234"/>
        <v/>
      </c>
      <c r="X2101" s="502"/>
      <c r="Y2101" s="502" t="str">
        <f t="shared" si="235"/>
        <v/>
      </c>
    </row>
    <row r="2102" spans="7:25">
      <c r="G2102" s="346" t="str">
        <f t="shared" si="229"/>
        <v/>
      </c>
      <c r="H2102" s="347" t="str">
        <f t="shared" si="230"/>
        <v/>
      </c>
      <c r="T2102" s="502" t="str">
        <f t="shared" si="231"/>
        <v/>
      </c>
      <c r="U2102" s="502" t="str">
        <f t="shared" si="232"/>
        <v/>
      </c>
      <c r="V2102" s="502" t="str">
        <f t="shared" si="233"/>
        <v/>
      </c>
      <c r="W2102" s="502" t="str">
        <f t="shared" si="234"/>
        <v/>
      </c>
      <c r="X2102" s="502"/>
      <c r="Y2102" s="502" t="str">
        <f t="shared" si="235"/>
        <v/>
      </c>
    </row>
    <row r="2103" spans="7:25">
      <c r="G2103" s="346" t="str">
        <f t="shared" si="229"/>
        <v/>
      </c>
      <c r="H2103" s="347" t="str">
        <f t="shared" si="230"/>
        <v/>
      </c>
      <c r="T2103" s="502" t="str">
        <f t="shared" si="231"/>
        <v/>
      </c>
      <c r="U2103" s="502" t="str">
        <f t="shared" si="232"/>
        <v/>
      </c>
      <c r="V2103" s="502" t="str">
        <f t="shared" si="233"/>
        <v/>
      </c>
      <c r="W2103" s="502" t="str">
        <f t="shared" si="234"/>
        <v/>
      </c>
      <c r="X2103" s="502"/>
      <c r="Y2103" s="502" t="str">
        <f t="shared" si="235"/>
        <v/>
      </c>
    </row>
    <row r="2104" spans="7:25">
      <c r="G2104" s="346" t="str">
        <f t="shared" si="229"/>
        <v/>
      </c>
      <c r="H2104" s="347" t="str">
        <f t="shared" si="230"/>
        <v/>
      </c>
      <c r="T2104" s="502" t="str">
        <f t="shared" si="231"/>
        <v/>
      </c>
      <c r="U2104" s="502" t="str">
        <f t="shared" si="232"/>
        <v/>
      </c>
      <c r="V2104" s="502" t="str">
        <f t="shared" si="233"/>
        <v/>
      </c>
      <c r="W2104" s="502" t="str">
        <f t="shared" si="234"/>
        <v/>
      </c>
      <c r="X2104" s="502"/>
      <c r="Y2104" s="502" t="str">
        <f t="shared" si="235"/>
        <v/>
      </c>
    </row>
    <row r="2105" spans="7:25">
      <c r="G2105" s="346" t="str">
        <f t="shared" si="229"/>
        <v/>
      </c>
      <c r="H2105" s="347" t="str">
        <f t="shared" si="230"/>
        <v/>
      </c>
      <c r="T2105" s="502" t="str">
        <f t="shared" si="231"/>
        <v/>
      </c>
      <c r="U2105" s="502" t="str">
        <f t="shared" si="232"/>
        <v/>
      </c>
      <c r="V2105" s="502" t="str">
        <f t="shared" si="233"/>
        <v/>
      </c>
      <c r="W2105" s="502" t="str">
        <f t="shared" si="234"/>
        <v/>
      </c>
      <c r="X2105" s="502"/>
      <c r="Y2105" s="502" t="str">
        <f t="shared" si="235"/>
        <v/>
      </c>
    </row>
    <row r="2106" spans="7:25">
      <c r="G2106" s="346" t="str">
        <f t="shared" si="229"/>
        <v/>
      </c>
      <c r="H2106" s="347" t="str">
        <f t="shared" si="230"/>
        <v/>
      </c>
      <c r="T2106" s="502" t="str">
        <f t="shared" si="231"/>
        <v/>
      </c>
      <c r="U2106" s="502" t="str">
        <f t="shared" si="232"/>
        <v/>
      </c>
      <c r="V2106" s="502" t="str">
        <f t="shared" si="233"/>
        <v/>
      </c>
      <c r="W2106" s="502" t="str">
        <f t="shared" si="234"/>
        <v/>
      </c>
      <c r="X2106" s="502"/>
      <c r="Y2106" s="502" t="str">
        <f t="shared" si="235"/>
        <v/>
      </c>
    </row>
    <row r="2107" spans="7:25">
      <c r="G2107" s="346" t="str">
        <f t="shared" si="229"/>
        <v/>
      </c>
      <c r="H2107" s="347" t="str">
        <f t="shared" si="230"/>
        <v/>
      </c>
      <c r="T2107" s="502" t="str">
        <f t="shared" si="231"/>
        <v/>
      </c>
      <c r="U2107" s="502" t="str">
        <f t="shared" si="232"/>
        <v/>
      </c>
      <c r="V2107" s="502" t="str">
        <f t="shared" si="233"/>
        <v/>
      </c>
      <c r="W2107" s="502" t="str">
        <f t="shared" si="234"/>
        <v/>
      </c>
      <c r="X2107" s="502"/>
      <c r="Y2107" s="502" t="str">
        <f t="shared" si="235"/>
        <v/>
      </c>
    </row>
    <row r="2108" spans="7:25">
      <c r="G2108" s="346" t="str">
        <f t="shared" si="229"/>
        <v/>
      </c>
      <c r="H2108" s="347" t="str">
        <f t="shared" si="230"/>
        <v/>
      </c>
      <c r="T2108" s="502" t="str">
        <f t="shared" si="231"/>
        <v/>
      </c>
      <c r="U2108" s="502" t="str">
        <f t="shared" si="232"/>
        <v/>
      </c>
      <c r="V2108" s="502" t="str">
        <f t="shared" si="233"/>
        <v/>
      </c>
      <c r="W2108" s="502" t="str">
        <f t="shared" si="234"/>
        <v/>
      </c>
      <c r="X2108" s="502"/>
      <c r="Y2108" s="502" t="str">
        <f t="shared" si="235"/>
        <v/>
      </c>
    </row>
    <row r="2109" spans="7:25">
      <c r="G2109" s="346" t="str">
        <f t="shared" si="229"/>
        <v/>
      </c>
      <c r="H2109" s="347" t="str">
        <f t="shared" si="230"/>
        <v/>
      </c>
      <c r="T2109" s="502" t="str">
        <f t="shared" si="231"/>
        <v/>
      </c>
      <c r="U2109" s="502" t="str">
        <f t="shared" si="232"/>
        <v/>
      </c>
      <c r="V2109" s="502" t="str">
        <f t="shared" si="233"/>
        <v/>
      </c>
      <c r="W2109" s="502" t="str">
        <f t="shared" si="234"/>
        <v/>
      </c>
      <c r="X2109" s="502"/>
      <c r="Y2109" s="502" t="str">
        <f t="shared" si="235"/>
        <v/>
      </c>
    </row>
    <row r="2110" spans="7:25">
      <c r="G2110" s="346" t="str">
        <f t="shared" si="229"/>
        <v/>
      </c>
      <c r="H2110" s="347" t="str">
        <f t="shared" si="230"/>
        <v/>
      </c>
      <c r="T2110" s="502" t="str">
        <f t="shared" si="231"/>
        <v/>
      </c>
      <c r="U2110" s="502" t="str">
        <f t="shared" si="232"/>
        <v/>
      </c>
      <c r="V2110" s="502" t="str">
        <f t="shared" si="233"/>
        <v/>
      </c>
      <c r="W2110" s="502" t="str">
        <f t="shared" si="234"/>
        <v/>
      </c>
      <c r="X2110" s="502"/>
      <c r="Y2110" s="502" t="str">
        <f t="shared" si="235"/>
        <v/>
      </c>
    </row>
    <row r="2111" spans="7:25">
      <c r="G2111" s="346" t="str">
        <f t="shared" si="229"/>
        <v/>
      </c>
      <c r="H2111" s="347" t="str">
        <f t="shared" si="230"/>
        <v/>
      </c>
      <c r="T2111" s="502" t="str">
        <f t="shared" si="231"/>
        <v/>
      </c>
      <c r="U2111" s="502" t="str">
        <f t="shared" si="232"/>
        <v/>
      </c>
      <c r="V2111" s="502" t="str">
        <f t="shared" si="233"/>
        <v/>
      </c>
      <c r="W2111" s="502" t="str">
        <f t="shared" si="234"/>
        <v/>
      </c>
      <c r="X2111" s="502"/>
      <c r="Y2111" s="502" t="str">
        <f t="shared" si="235"/>
        <v/>
      </c>
    </row>
    <row r="2112" spans="7:25">
      <c r="G2112" s="346" t="str">
        <f t="shared" si="229"/>
        <v/>
      </c>
      <c r="H2112" s="347" t="str">
        <f t="shared" si="230"/>
        <v/>
      </c>
      <c r="T2112" s="502" t="str">
        <f t="shared" si="231"/>
        <v/>
      </c>
      <c r="U2112" s="502" t="str">
        <f t="shared" si="232"/>
        <v/>
      </c>
      <c r="V2112" s="502" t="str">
        <f t="shared" si="233"/>
        <v/>
      </c>
      <c r="W2112" s="502" t="str">
        <f t="shared" si="234"/>
        <v/>
      </c>
      <c r="X2112" s="502"/>
      <c r="Y2112" s="502" t="str">
        <f t="shared" si="235"/>
        <v/>
      </c>
    </row>
    <row r="2113" spans="7:25">
      <c r="G2113" s="346" t="str">
        <f t="shared" si="229"/>
        <v/>
      </c>
      <c r="H2113" s="347" t="str">
        <f t="shared" si="230"/>
        <v/>
      </c>
      <c r="T2113" s="502" t="str">
        <f t="shared" si="231"/>
        <v/>
      </c>
      <c r="U2113" s="502" t="str">
        <f t="shared" si="232"/>
        <v/>
      </c>
      <c r="V2113" s="502" t="str">
        <f t="shared" si="233"/>
        <v/>
      </c>
      <c r="W2113" s="502" t="str">
        <f t="shared" si="234"/>
        <v/>
      </c>
      <c r="X2113" s="502"/>
      <c r="Y2113" s="502" t="str">
        <f t="shared" si="235"/>
        <v/>
      </c>
    </row>
    <row r="2114" spans="7:25">
      <c r="G2114" s="346" t="str">
        <f t="shared" si="229"/>
        <v/>
      </c>
      <c r="H2114" s="347" t="str">
        <f t="shared" si="230"/>
        <v/>
      </c>
      <c r="T2114" s="502" t="str">
        <f t="shared" si="231"/>
        <v/>
      </c>
      <c r="U2114" s="502" t="str">
        <f t="shared" si="232"/>
        <v/>
      </c>
      <c r="V2114" s="502" t="str">
        <f t="shared" si="233"/>
        <v/>
      </c>
      <c r="W2114" s="502" t="str">
        <f t="shared" si="234"/>
        <v/>
      </c>
      <c r="X2114" s="502"/>
      <c r="Y2114" s="502" t="str">
        <f t="shared" si="235"/>
        <v/>
      </c>
    </row>
    <row r="2115" spans="7:25">
      <c r="G2115" s="346" t="str">
        <f t="shared" ref="G2115:G2178" si="236">IF(D2115="","",A2115&amp;" "&amp;"     =    "&amp;" "&amp;B2115&amp;"  Vs  "&amp;C2115)</f>
        <v/>
      </c>
      <c r="H2115" s="347" t="str">
        <f t="shared" ref="H2115:H2178" si="237">IF(G2115="","",D2115)</f>
        <v/>
      </c>
      <c r="T2115" s="502" t="str">
        <f t="shared" ref="T2115:T2178" si="238">IF(W2115="","",AA2115)</f>
        <v/>
      </c>
      <c r="U2115" s="502" t="str">
        <f t="shared" ref="U2115:U2178" si="239">IF(W2115="","",AC2115)</f>
        <v/>
      </c>
      <c r="V2115" s="502" t="str">
        <f t="shared" ref="V2115:V2178" si="240">IF(W2115="","",AK2115)</f>
        <v/>
      </c>
      <c r="W2115" s="502" t="str">
        <f t="shared" ref="W2115:W2178" si="241">IFERROR(IF(Y2115="","",MID(Y2115,SEARCH("1x2/",Y2115,1) + 4,LEN(Y2115))),"")</f>
        <v/>
      </c>
      <c r="X2115" s="502"/>
      <c r="Y2115" s="502" t="str">
        <f t="shared" ref="Y2115:Y2178" si="242">HLink(AL2115)</f>
        <v/>
      </c>
    </row>
    <row r="2116" spans="7:25">
      <c r="G2116" s="346" t="str">
        <f t="shared" si="236"/>
        <v/>
      </c>
      <c r="H2116" s="347" t="str">
        <f t="shared" si="237"/>
        <v/>
      </c>
      <c r="T2116" s="502" t="str">
        <f t="shared" si="238"/>
        <v/>
      </c>
      <c r="U2116" s="502" t="str">
        <f t="shared" si="239"/>
        <v/>
      </c>
      <c r="V2116" s="502" t="str">
        <f t="shared" si="240"/>
        <v/>
      </c>
      <c r="W2116" s="502" t="str">
        <f t="shared" si="241"/>
        <v/>
      </c>
      <c r="X2116" s="502"/>
      <c r="Y2116" s="502" t="str">
        <f t="shared" si="242"/>
        <v/>
      </c>
    </row>
    <row r="2117" spans="7:25">
      <c r="G2117" s="346" t="str">
        <f t="shared" si="236"/>
        <v/>
      </c>
      <c r="H2117" s="347" t="str">
        <f t="shared" si="237"/>
        <v/>
      </c>
      <c r="T2117" s="502" t="str">
        <f t="shared" si="238"/>
        <v/>
      </c>
      <c r="U2117" s="502" t="str">
        <f t="shared" si="239"/>
        <v/>
      </c>
      <c r="V2117" s="502" t="str">
        <f t="shared" si="240"/>
        <v/>
      </c>
      <c r="W2117" s="502" t="str">
        <f t="shared" si="241"/>
        <v/>
      </c>
      <c r="X2117" s="502"/>
      <c r="Y2117" s="502" t="str">
        <f t="shared" si="242"/>
        <v/>
      </c>
    </row>
    <row r="2118" spans="7:25">
      <c r="G2118" s="346" t="str">
        <f t="shared" si="236"/>
        <v/>
      </c>
      <c r="H2118" s="347" t="str">
        <f t="shared" si="237"/>
        <v/>
      </c>
      <c r="T2118" s="502" t="str">
        <f t="shared" si="238"/>
        <v/>
      </c>
      <c r="U2118" s="502" t="str">
        <f t="shared" si="239"/>
        <v/>
      </c>
      <c r="V2118" s="502" t="str">
        <f t="shared" si="240"/>
        <v/>
      </c>
      <c r="W2118" s="502" t="str">
        <f t="shared" si="241"/>
        <v/>
      </c>
      <c r="X2118" s="502"/>
      <c r="Y2118" s="502" t="str">
        <f t="shared" si="242"/>
        <v/>
      </c>
    </row>
    <row r="2119" spans="7:25">
      <c r="G2119" s="346" t="str">
        <f t="shared" si="236"/>
        <v/>
      </c>
      <c r="H2119" s="347" t="str">
        <f t="shared" si="237"/>
        <v/>
      </c>
      <c r="T2119" s="502" t="str">
        <f t="shared" si="238"/>
        <v/>
      </c>
      <c r="U2119" s="502" t="str">
        <f t="shared" si="239"/>
        <v/>
      </c>
      <c r="V2119" s="502" t="str">
        <f t="shared" si="240"/>
        <v/>
      </c>
      <c r="W2119" s="502" t="str">
        <f t="shared" si="241"/>
        <v/>
      </c>
      <c r="X2119" s="502"/>
      <c r="Y2119" s="502" t="str">
        <f t="shared" si="242"/>
        <v/>
      </c>
    </row>
    <row r="2120" spans="7:25">
      <c r="G2120" s="346" t="str">
        <f t="shared" si="236"/>
        <v/>
      </c>
      <c r="H2120" s="347" t="str">
        <f t="shared" si="237"/>
        <v/>
      </c>
      <c r="T2120" s="502" t="str">
        <f t="shared" si="238"/>
        <v/>
      </c>
      <c r="U2120" s="502" t="str">
        <f t="shared" si="239"/>
        <v/>
      </c>
      <c r="V2120" s="502" t="str">
        <f t="shared" si="240"/>
        <v/>
      </c>
      <c r="W2120" s="502" t="str">
        <f t="shared" si="241"/>
        <v/>
      </c>
      <c r="X2120" s="502"/>
      <c r="Y2120" s="502" t="str">
        <f t="shared" si="242"/>
        <v/>
      </c>
    </row>
    <row r="2121" spans="7:25">
      <c r="G2121" s="346" t="str">
        <f t="shared" si="236"/>
        <v/>
      </c>
      <c r="H2121" s="347" t="str">
        <f t="shared" si="237"/>
        <v/>
      </c>
      <c r="T2121" s="502" t="str">
        <f t="shared" si="238"/>
        <v/>
      </c>
      <c r="U2121" s="502" t="str">
        <f t="shared" si="239"/>
        <v/>
      </c>
      <c r="V2121" s="502" t="str">
        <f t="shared" si="240"/>
        <v/>
      </c>
      <c r="W2121" s="502" t="str">
        <f t="shared" si="241"/>
        <v/>
      </c>
      <c r="X2121" s="502"/>
      <c r="Y2121" s="502" t="str">
        <f t="shared" si="242"/>
        <v/>
      </c>
    </row>
    <row r="2122" spans="7:25">
      <c r="G2122" s="346" t="str">
        <f t="shared" si="236"/>
        <v/>
      </c>
      <c r="H2122" s="347" t="str">
        <f t="shared" si="237"/>
        <v/>
      </c>
      <c r="T2122" s="502" t="str">
        <f t="shared" si="238"/>
        <v/>
      </c>
      <c r="U2122" s="502" t="str">
        <f t="shared" si="239"/>
        <v/>
      </c>
      <c r="V2122" s="502" t="str">
        <f t="shared" si="240"/>
        <v/>
      </c>
      <c r="W2122" s="502" t="str">
        <f t="shared" si="241"/>
        <v/>
      </c>
      <c r="X2122" s="502"/>
      <c r="Y2122" s="502" t="str">
        <f t="shared" si="242"/>
        <v/>
      </c>
    </row>
    <row r="2123" spans="7:25">
      <c r="G2123" s="346" t="str">
        <f t="shared" si="236"/>
        <v/>
      </c>
      <c r="H2123" s="347" t="str">
        <f t="shared" si="237"/>
        <v/>
      </c>
      <c r="T2123" s="502" t="str">
        <f t="shared" si="238"/>
        <v/>
      </c>
      <c r="U2123" s="502" t="str">
        <f t="shared" si="239"/>
        <v/>
      </c>
      <c r="V2123" s="502" t="str">
        <f t="shared" si="240"/>
        <v/>
      </c>
      <c r="W2123" s="502" t="str">
        <f t="shared" si="241"/>
        <v/>
      </c>
      <c r="X2123" s="502"/>
      <c r="Y2123" s="502" t="str">
        <f t="shared" si="242"/>
        <v/>
      </c>
    </row>
    <row r="2124" spans="7:25">
      <c r="G2124" s="346" t="str">
        <f t="shared" si="236"/>
        <v/>
      </c>
      <c r="H2124" s="347" t="str">
        <f t="shared" si="237"/>
        <v/>
      </c>
      <c r="T2124" s="502" t="str">
        <f t="shared" si="238"/>
        <v/>
      </c>
      <c r="U2124" s="502" t="str">
        <f t="shared" si="239"/>
        <v/>
      </c>
      <c r="V2124" s="502" t="str">
        <f t="shared" si="240"/>
        <v/>
      </c>
      <c r="W2124" s="502" t="str">
        <f t="shared" si="241"/>
        <v/>
      </c>
      <c r="X2124" s="502"/>
      <c r="Y2124" s="502" t="str">
        <f t="shared" si="242"/>
        <v/>
      </c>
    </row>
    <row r="2125" spans="7:25">
      <c r="G2125" s="346" t="str">
        <f t="shared" si="236"/>
        <v/>
      </c>
      <c r="H2125" s="347" t="str">
        <f t="shared" si="237"/>
        <v/>
      </c>
      <c r="T2125" s="502" t="str">
        <f t="shared" si="238"/>
        <v/>
      </c>
      <c r="U2125" s="502" t="str">
        <f t="shared" si="239"/>
        <v/>
      </c>
      <c r="V2125" s="502" t="str">
        <f t="shared" si="240"/>
        <v/>
      </c>
      <c r="W2125" s="502" t="str">
        <f t="shared" si="241"/>
        <v/>
      </c>
      <c r="X2125" s="502"/>
      <c r="Y2125" s="502" t="str">
        <f t="shared" si="242"/>
        <v/>
      </c>
    </row>
    <row r="2126" spans="7:25">
      <c r="G2126" s="346" t="str">
        <f t="shared" si="236"/>
        <v/>
      </c>
      <c r="H2126" s="347" t="str">
        <f t="shared" si="237"/>
        <v/>
      </c>
      <c r="T2126" s="502" t="str">
        <f t="shared" si="238"/>
        <v/>
      </c>
      <c r="U2126" s="502" t="str">
        <f t="shared" si="239"/>
        <v/>
      </c>
      <c r="V2126" s="502" t="str">
        <f t="shared" si="240"/>
        <v/>
      </c>
      <c r="W2126" s="502" t="str">
        <f t="shared" si="241"/>
        <v/>
      </c>
      <c r="X2126" s="502"/>
      <c r="Y2126" s="502" t="str">
        <f t="shared" si="242"/>
        <v/>
      </c>
    </row>
    <row r="2127" spans="7:25">
      <c r="G2127" s="346" t="str">
        <f t="shared" si="236"/>
        <v/>
      </c>
      <c r="H2127" s="347" t="str">
        <f t="shared" si="237"/>
        <v/>
      </c>
      <c r="T2127" s="502" t="str">
        <f t="shared" si="238"/>
        <v/>
      </c>
      <c r="U2127" s="502" t="str">
        <f t="shared" si="239"/>
        <v/>
      </c>
      <c r="V2127" s="502" t="str">
        <f t="shared" si="240"/>
        <v/>
      </c>
      <c r="W2127" s="502" t="str">
        <f t="shared" si="241"/>
        <v/>
      </c>
      <c r="X2127" s="502"/>
      <c r="Y2127" s="502" t="str">
        <f t="shared" si="242"/>
        <v/>
      </c>
    </row>
    <row r="2128" spans="7:25">
      <c r="G2128" s="346" t="str">
        <f t="shared" si="236"/>
        <v/>
      </c>
      <c r="H2128" s="347" t="str">
        <f t="shared" si="237"/>
        <v/>
      </c>
      <c r="T2128" s="502" t="str">
        <f t="shared" si="238"/>
        <v/>
      </c>
      <c r="U2128" s="502" t="str">
        <f t="shared" si="239"/>
        <v/>
      </c>
      <c r="V2128" s="502" t="str">
        <f t="shared" si="240"/>
        <v/>
      </c>
      <c r="W2128" s="502" t="str">
        <f t="shared" si="241"/>
        <v/>
      </c>
      <c r="X2128" s="502"/>
      <c r="Y2128" s="502" t="str">
        <f t="shared" si="242"/>
        <v/>
      </c>
    </row>
    <row r="2129" spans="7:25">
      <c r="G2129" s="346" t="str">
        <f t="shared" si="236"/>
        <v/>
      </c>
      <c r="H2129" s="347" t="str">
        <f t="shared" si="237"/>
        <v/>
      </c>
      <c r="T2129" s="502" t="str">
        <f t="shared" si="238"/>
        <v/>
      </c>
      <c r="U2129" s="502" t="str">
        <f t="shared" si="239"/>
        <v/>
      </c>
      <c r="V2129" s="502" t="str">
        <f t="shared" si="240"/>
        <v/>
      </c>
      <c r="W2129" s="502" t="str">
        <f t="shared" si="241"/>
        <v/>
      </c>
      <c r="X2129" s="502"/>
      <c r="Y2129" s="502" t="str">
        <f t="shared" si="242"/>
        <v/>
      </c>
    </row>
    <row r="2130" spans="7:25">
      <c r="G2130" s="346" t="str">
        <f t="shared" si="236"/>
        <v/>
      </c>
      <c r="H2130" s="347" t="str">
        <f t="shared" si="237"/>
        <v/>
      </c>
      <c r="T2130" s="502" t="str">
        <f t="shared" si="238"/>
        <v/>
      </c>
      <c r="U2130" s="502" t="str">
        <f t="shared" si="239"/>
        <v/>
      </c>
      <c r="V2130" s="502" t="str">
        <f t="shared" si="240"/>
        <v/>
      </c>
      <c r="W2130" s="502" t="str">
        <f t="shared" si="241"/>
        <v/>
      </c>
      <c r="X2130" s="502"/>
      <c r="Y2130" s="502" t="str">
        <f t="shared" si="242"/>
        <v/>
      </c>
    </row>
    <row r="2131" spans="7:25">
      <c r="G2131" s="346" t="str">
        <f t="shared" si="236"/>
        <v/>
      </c>
      <c r="H2131" s="347" t="str">
        <f t="shared" si="237"/>
        <v/>
      </c>
      <c r="T2131" s="502" t="str">
        <f t="shared" si="238"/>
        <v/>
      </c>
      <c r="U2131" s="502" t="str">
        <f t="shared" si="239"/>
        <v/>
      </c>
      <c r="V2131" s="502" t="str">
        <f t="shared" si="240"/>
        <v/>
      </c>
      <c r="W2131" s="502" t="str">
        <f t="shared" si="241"/>
        <v/>
      </c>
      <c r="X2131" s="502"/>
      <c r="Y2131" s="502" t="str">
        <f t="shared" si="242"/>
        <v/>
      </c>
    </row>
    <row r="2132" spans="7:25">
      <c r="G2132" s="346" t="str">
        <f t="shared" si="236"/>
        <v/>
      </c>
      <c r="H2132" s="347" t="str">
        <f t="shared" si="237"/>
        <v/>
      </c>
      <c r="T2132" s="502" t="str">
        <f t="shared" si="238"/>
        <v/>
      </c>
      <c r="U2132" s="502" t="str">
        <f t="shared" si="239"/>
        <v/>
      </c>
      <c r="V2132" s="502" t="str">
        <f t="shared" si="240"/>
        <v/>
      </c>
      <c r="W2132" s="502" t="str">
        <f t="shared" si="241"/>
        <v/>
      </c>
      <c r="X2132" s="502"/>
      <c r="Y2132" s="502" t="str">
        <f t="shared" si="242"/>
        <v/>
      </c>
    </row>
    <row r="2133" spans="7:25">
      <c r="G2133" s="346" t="str">
        <f t="shared" si="236"/>
        <v/>
      </c>
      <c r="H2133" s="347" t="str">
        <f t="shared" si="237"/>
        <v/>
      </c>
      <c r="T2133" s="502" t="str">
        <f t="shared" si="238"/>
        <v/>
      </c>
      <c r="U2133" s="502" t="str">
        <f t="shared" si="239"/>
        <v/>
      </c>
      <c r="V2133" s="502" t="str">
        <f t="shared" si="240"/>
        <v/>
      </c>
      <c r="W2133" s="502" t="str">
        <f t="shared" si="241"/>
        <v/>
      </c>
      <c r="X2133" s="502"/>
      <c r="Y2133" s="502" t="str">
        <f t="shared" si="242"/>
        <v/>
      </c>
    </row>
    <row r="2134" spans="7:25">
      <c r="G2134" s="346" t="str">
        <f t="shared" si="236"/>
        <v/>
      </c>
      <c r="H2134" s="347" t="str">
        <f t="shared" si="237"/>
        <v/>
      </c>
      <c r="T2134" s="502" t="str">
        <f t="shared" si="238"/>
        <v/>
      </c>
      <c r="U2134" s="502" t="str">
        <f t="shared" si="239"/>
        <v/>
      </c>
      <c r="V2134" s="502" t="str">
        <f t="shared" si="240"/>
        <v/>
      </c>
      <c r="W2134" s="502" t="str">
        <f t="shared" si="241"/>
        <v/>
      </c>
      <c r="X2134" s="502"/>
      <c r="Y2134" s="502" t="str">
        <f t="shared" si="242"/>
        <v/>
      </c>
    </row>
    <row r="2135" spans="7:25">
      <c r="G2135" s="346" t="str">
        <f t="shared" si="236"/>
        <v/>
      </c>
      <c r="H2135" s="347" t="str">
        <f t="shared" si="237"/>
        <v/>
      </c>
      <c r="T2135" s="502" t="str">
        <f t="shared" si="238"/>
        <v/>
      </c>
      <c r="U2135" s="502" t="str">
        <f t="shared" si="239"/>
        <v/>
      </c>
      <c r="V2135" s="502" t="str">
        <f t="shared" si="240"/>
        <v/>
      </c>
      <c r="W2135" s="502" t="str">
        <f t="shared" si="241"/>
        <v/>
      </c>
      <c r="X2135" s="502"/>
      <c r="Y2135" s="502" t="str">
        <f t="shared" si="242"/>
        <v/>
      </c>
    </row>
    <row r="2136" spans="7:25">
      <c r="G2136" s="346" t="str">
        <f t="shared" si="236"/>
        <v/>
      </c>
      <c r="H2136" s="347" t="str">
        <f t="shared" si="237"/>
        <v/>
      </c>
      <c r="T2136" s="502" t="str">
        <f t="shared" si="238"/>
        <v/>
      </c>
      <c r="U2136" s="502" t="str">
        <f t="shared" si="239"/>
        <v/>
      </c>
      <c r="V2136" s="502" t="str">
        <f t="shared" si="240"/>
        <v/>
      </c>
      <c r="W2136" s="502" t="str">
        <f t="shared" si="241"/>
        <v/>
      </c>
      <c r="X2136" s="502"/>
      <c r="Y2136" s="502" t="str">
        <f t="shared" si="242"/>
        <v/>
      </c>
    </row>
    <row r="2137" spans="7:25">
      <c r="G2137" s="346" t="str">
        <f t="shared" si="236"/>
        <v/>
      </c>
      <c r="H2137" s="347" t="str">
        <f t="shared" si="237"/>
        <v/>
      </c>
      <c r="T2137" s="502" t="str">
        <f t="shared" si="238"/>
        <v/>
      </c>
      <c r="U2137" s="502" t="str">
        <f t="shared" si="239"/>
        <v/>
      </c>
      <c r="V2137" s="502" t="str">
        <f t="shared" si="240"/>
        <v/>
      </c>
      <c r="W2137" s="502" t="str">
        <f t="shared" si="241"/>
        <v/>
      </c>
      <c r="X2137" s="502"/>
      <c r="Y2137" s="502" t="str">
        <f t="shared" si="242"/>
        <v/>
      </c>
    </row>
    <row r="2138" spans="7:25">
      <c r="G2138" s="346" t="str">
        <f t="shared" si="236"/>
        <v/>
      </c>
      <c r="H2138" s="347" t="str">
        <f t="shared" si="237"/>
        <v/>
      </c>
      <c r="T2138" s="502" t="str">
        <f t="shared" si="238"/>
        <v/>
      </c>
      <c r="U2138" s="502" t="str">
        <f t="shared" si="239"/>
        <v/>
      </c>
      <c r="V2138" s="502" t="str">
        <f t="shared" si="240"/>
        <v/>
      </c>
      <c r="W2138" s="502" t="str">
        <f t="shared" si="241"/>
        <v/>
      </c>
      <c r="X2138" s="502"/>
      <c r="Y2138" s="502" t="str">
        <f t="shared" si="242"/>
        <v/>
      </c>
    </row>
    <row r="2139" spans="7:25">
      <c r="G2139" s="346" t="str">
        <f t="shared" si="236"/>
        <v/>
      </c>
      <c r="H2139" s="347" t="str">
        <f t="shared" si="237"/>
        <v/>
      </c>
      <c r="T2139" s="502" t="str">
        <f t="shared" si="238"/>
        <v/>
      </c>
      <c r="U2139" s="502" t="str">
        <f t="shared" si="239"/>
        <v/>
      </c>
      <c r="V2139" s="502" t="str">
        <f t="shared" si="240"/>
        <v/>
      </c>
      <c r="W2139" s="502" t="str">
        <f t="shared" si="241"/>
        <v/>
      </c>
      <c r="X2139" s="502"/>
      <c r="Y2139" s="502" t="str">
        <f t="shared" si="242"/>
        <v/>
      </c>
    </row>
    <row r="2140" spans="7:25">
      <c r="G2140" s="346" t="str">
        <f t="shared" si="236"/>
        <v/>
      </c>
      <c r="H2140" s="347" t="str">
        <f t="shared" si="237"/>
        <v/>
      </c>
      <c r="T2140" s="502" t="str">
        <f t="shared" si="238"/>
        <v/>
      </c>
      <c r="U2140" s="502" t="str">
        <f t="shared" si="239"/>
        <v/>
      </c>
      <c r="V2140" s="502" t="str">
        <f t="shared" si="240"/>
        <v/>
      </c>
      <c r="W2140" s="502" t="str">
        <f t="shared" si="241"/>
        <v/>
      </c>
      <c r="X2140" s="502"/>
      <c r="Y2140" s="502" t="str">
        <f t="shared" si="242"/>
        <v/>
      </c>
    </row>
    <row r="2141" spans="7:25">
      <c r="G2141" s="346" t="str">
        <f t="shared" si="236"/>
        <v/>
      </c>
      <c r="H2141" s="347" t="str">
        <f t="shared" si="237"/>
        <v/>
      </c>
      <c r="T2141" s="502" t="str">
        <f t="shared" si="238"/>
        <v/>
      </c>
      <c r="U2141" s="502" t="str">
        <f t="shared" si="239"/>
        <v/>
      </c>
      <c r="V2141" s="502" t="str">
        <f t="shared" si="240"/>
        <v/>
      </c>
      <c r="W2141" s="502" t="str">
        <f t="shared" si="241"/>
        <v/>
      </c>
      <c r="X2141" s="502"/>
      <c r="Y2141" s="502" t="str">
        <f t="shared" si="242"/>
        <v/>
      </c>
    </row>
    <row r="2142" spans="7:25">
      <c r="G2142" s="346" t="str">
        <f t="shared" si="236"/>
        <v/>
      </c>
      <c r="H2142" s="347" t="str">
        <f t="shared" si="237"/>
        <v/>
      </c>
      <c r="T2142" s="502" t="str">
        <f t="shared" si="238"/>
        <v/>
      </c>
      <c r="U2142" s="502" t="str">
        <f t="shared" si="239"/>
        <v/>
      </c>
      <c r="V2142" s="502" t="str">
        <f t="shared" si="240"/>
        <v/>
      </c>
      <c r="W2142" s="502" t="str">
        <f t="shared" si="241"/>
        <v/>
      </c>
      <c r="X2142" s="502"/>
      <c r="Y2142" s="502" t="str">
        <f t="shared" si="242"/>
        <v/>
      </c>
    </row>
    <row r="2143" spans="7:25">
      <c r="G2143" s="346" t="str">
        <f t="shared" si="236"/>
        <v/>
      </c>
      <c r="H2143" s="347" t="str">
        <f t="shared" si="237"/>
        <v/>
      </c>
      <c r="T2143" s="502" t="str">
        <f t="shared" si="238"/>
        <v/>
      </c>
      <c r="U2143" s="502" t="str">
        <f t="shared" si="239"/>
        <v/>
      </c>
      <c r="V2143" s="502" t="str">
        <f t="shared" si="240"/>
        <v/>
      </c>
      <c r="W2143" s="502" t="str">
        <f t="shared" si="241"/>
        <v/>
      </c>
      <c r="X2143" s="502"/>
      <c r="Y2143" s="502" t="str">
        <f t="shared" si="242"/>
        <v/>
      </c>
    </row>
    <row r="2144" spans="7:25">
      <c r="G2144" s="346" t="str">
        <f t="shared" si="236"/>
        <v/>
      </c>
      <c r="H2144" s="347" t="str">
        <f t="shared" si="237"/>
        <v/>
      </c>
      <c r="T2144" s="502" t="str">
        <f t="shared" si="238"/>
        <v/>
      </c>
      <c r="U2144" s="502" t="str">
        <f t="shared" si="239"/>
        <v/>
      </c>
      <c r="V2144" s="502" t="str">
        <f t="shared" si="240"/>
        <v/>
      </c>
      <c r="W2144" s="502" t="str">
        <f t="shared" si="241"/>
        <v/>
      </c>
      <c r="X2144" s="502"/>
      <c r="Y2144" s="502" t="str">
        <f t="shared" si="242"/>
        <v/>
      </c>
    </row>
    <row r="2145" spans="7:25">
      <c r="G2145" s="346" t="str">
        <f t="shared" si="236"/>
        <v/>
      </c>
      <c r="H2145" s="347" t="str">
        <f t="shared" si="237"/>
        <v/>
      </c>
      <c r="T2145" s="502" t="str">
        <f t="shared" si="238"/>
        <v/>
      </c>
      <c r="U2145" s="502" t="str">
        <f t="shared" si="239"/>
        <v/>
      </c>
      <c r="V2145" s="502" t="str">
        <f t="shared" si="240"/>
        <v/>
      </c>
      <c r="W2145" s="502" t="str">
        <f t="shared" si="241"/>
        <v/>
      </c>
      <c r="X2145" s="502"/>
      <c r="Y2145" s="502" t="str">
        <f t="shared" si="242"/>
        <v/>
      </c>
    </row>
    <row r="2146" spans="7:25">
      <c r="G2146" s="346" t="str">
        <f t="shared" si="236"/>
        <v/>
      </c>
      <c r="H2146" s="347" t="str">
        <f t="shared" si="237"/>
        <v/>
      </c>
      <c r="T2146" s="502" t="str">
        <f t="shared" si="238"/>
        <v/>
      </c>
      <c r="U2146" s="502" t="str">
        <f t="shared" si="239"/>
        <v/>
      </c>
      <c r="V2146" s="502" t="str">
        <f t="shared" si="240"/>
        <v/>
      </c>
      <c r="W2146" s="502" t="str">
        <f t="shared" si="241"/>
        <v/>
      </c>
      <c r="X2146" s="502"/>
      <c r="Y2146" s="502" t="str">
        <f t="shared" si="242"/>
        <v/>
      </c>
    </row>
    <row r="2147" spans="7:25">
      <c r="G2147" s="346" t="str">
        <f t="shared" si="236"/>
        <v/>
      </c>
      <c r="H2147" s="347" t="str">
        <f t="shared" si="237"/>
        <v/>
      </c>
      <c r="T2147" s="502" t="str">
        <f t="shared" si="238"/>
        <v/>
      </c>
      <c r="U2147" s="502" t="str">
        <f t="shared" si="239"/>
        <v/>
      </c>
      <c r="V2147" s="502" t="str">
        <f t="shared" si="240"/>
        <v/>
      </c>
      <c r="W2147" s="502" t="str">
        <f t="shared" si="241"/>
        <v/>
      </c>
      <c r="X2147" s="502"/>
      <c r="Y2147" s="502" t="str">
        <f t="shared" si="242"/>
        <v/>
      </c>
    </row>
    <row r="2148" spans="7:25">
      <c r="G2148" s="346" t="str">
        <f t="shared" si="236"/>
        <v/>
      </c>
      <c r="H2148" s="347" t="str">
        <f t="shared" si="237"/>
        <v/>
      </c>
      <c r="T2148" s="502" t="str">
        <f t="shared" si="238"/>
        <v/>
      </c>
      <c r="U2148" s="502" t="str">
        <f t="shared" si="239"/>
        <v/>
      </c>
      <c r="V2148" s="502" t="str">
        <f t="shared" si="240"/>
        <v/>
      </c>
      <c r="W2148" s="502" t="str">
        <f t="shared" si="241"/>
        <v/>
      </c>
      <c r="X2148" s="502"/>
      <c r="Y2148" s="502" t="str">
        <f t="shared" si="242"/>
        <v/>
      </c>
    </row>
    <row r="2149" spans="7:25">
      <c r="G2149" s="346" t="str">
        <f t="shared" si="236"/>
        <v/>
      </c>
      <c r="H2149" s="347" t="str">
        <f t="shared" si="237"/>
        <v/>
      </c>
      <c r="T2149" s="502" t="str">
        <f t="shared" si="238"/>
        <v/>
      </c>
      <c r="U2149" s="502" t="str">
        <f t="shared" si="239"/>
        <v/>
      </c>
      <c r="V2149" s="502" t="str">
        <f t="shared" si="240"/>
        <v/>
      </c>
      <c r="W2149" s="502" t="str">
        <f t="shared" si="241"/>
        <v/>
      </c>
      <c r="X2149" s="502"/>
      <c r="Y2149" s="502" t="str">
        <f t="shared" si="242"/>
        <v/>
      </c>
    </row>
    <row r="2150" spans="7:25">
      <c r="G2150" s="346" t="str">
        <f t="shared" si="236"/>
        <v/>
      </c>
      <c r="H2150" s="347" t="str">
        <f t="shared" si="237"/>
        <v/>
      </c>
      <c r="T2150" s="502" t="str">
        <f t="shared" si="238"/>
        <v/>
      </c>
      <c r="U2150" s="502" t="str">
        <f t="shared" si="239"/>
        <v/>
      </c>
      <c r="V2150" s="502" t="str">
        <f t="shared" si="240"/>
        <v/>
      </c>
      <c r="W2150" s="502" t="str">
        <f t="shared" si="241"/>
        <v/>
      </c>
      <c r="X2150" s="502"/>
      <c r="Y2150" s="502" t="str">
        <f t="shared" si="242"/>
        <v/>
      </c>
    </row>
    <row r="2151" spans="7:25">
      <c r="G2151" s="346" t="str">
        <f t="shared" si="236"/>
        <v/>
      </c>
      <c r="H2151" s="347" t="str">
        <f t="shared" si="237"/>
        <v/>
      </c>
      <c r="T2151" s="502" t="str">
        <f t="shared" si="238"/>
        <v/>
      </c>
      <c r="U2151" s="502" t="str">
        <f t="shared" si="239"/>
        <v/>
      </c>
      <c r="V2151" s="502" t="str">
        <f t="shared" si="240"/>
        <v/>
      </c>
      <c r="W2151" s="502" t="str">
        <f t="shared" si="241"/>
        <v/>
      </c>
      <c r="X2151" s="502"/>
      <c r="Y2151" s="502" t="str">
        <f t="shared" si="242"/>
        <v/>
      </c>
    </row>
    <row r="2152" spans="7:25">
      <c r="G2152" s="346" t="str">
        <f t="shared" si="236"/>
        <v/>
      </c>
      <c r="H2152" s="347" t="str">
        <f t="shared" si="237"/>
        <v/>
      </c>
      <c r="T2152" s="502" t="str">
        <f t="shared" si="238"/>
        <v/>
      </c>
      <c r="U2152" s="502" t="str">
        <f t="shared" si="239"/>
        <v/>
      </c>
      <c r="V2152" s="502" t="str">
        <f t="shared" si="240"/>
        <v/>
      </c>
      <c r="W2152" s="502" t="str">
        <f t="shared" si="241"/>
        <v/>
      </c>
      <c r="X2152" s="502"/>
      <c r="Y2152" s="502" t="str">
        <f t="shared" si="242"/>
        <v/>
      </c>
    </row>
    <row r="2153" spans="7:25">
      <c r="G2153" s="346" t="str">
        <f t="shared" si="236"/>
        <v/>
      </c>
      <c r="H2153" s="347" t="str">
        <f t="shared" si="237"/>
        <v/>
      </c>
      <c r="T2153" s="502" t="str">
        <f t="shared" si="238"/>
        <v/>
      </c>
      <c r="U2153" s="502" t="str">
        <f t="shared" si="239"/>
        <v/>
      </c>
      <c r="V2153" s="502" t="str">
        <f t="shared" si="240"/>
        <v/>
      </c>
      <c r="W2153" s="502" t="str">
        <f t="shared" si="241"/>
        <v/>
      </c>
      <c r="X2153" s="502"/>
      <c r="Y2153" s="502" t="str">
        <f t="shared" si="242"/>
        <v/>
      </c>
    </row>
    <row r="2154" spans="7:25">
      <c r="G2154" s="346" t="str">
        <f t="shared" si="236"/>
        <v/>
      </c>
      <c r="H2154" s="347" t="str">
        <f t="shared" si="237"/>
        <v/>
      </c>
      <c r="T2154" s="502" t="str">
        <f t="shared" si="238"/>
        <v/>
      </c>
      <c r="U2154" s="502" t="str">
        <f t="shared" si="239"/>
        <v/>
      </c>
      <c r="V2154" s="502" t="str">
        <f t="shared" si="240"/>
        <v/>
      </c>
      <c r="W2154" s="502" t="str">
        <f t="shared" si="241"/>
        <v/>
      </c>
      <c r="X2154" s="502"/>
      <c r="Y2154" s="502" t="str">
        <f t="shared" si="242"/>
        <v/>
      </c>
    </row>
    <row r="2155" spans="7:25">
      <c r="G2155" s="346" t="str">
        <f t="shared" si="236"/>
        <v/>
      </c>
      <c r="H2155" s="347" t="str">
        <f t="shared" si="237"/>
        <v/>
      </c>
      <c r="T2155" s="502" t="str">
        <f t="shared" si="238"/>
        <v/>
      </c>
      <c r="U2155" s="502" t="str">
        <f t="shared" si="239"/>
        <v/>
      </c>
      <c r="V2155" s="502" t="str">
        <f t="shared" si="240"/>
        <v/>
      </c>
      <c r="W2155" s="502" t="str">
        <f t="shared" si="241"/>
        <v/>
      </c>
      <c r="X2155" s="502"/>
      <c r="Y2155" s="502" t="str">
        <f t="shared" si="242"/>
        <v/>
      </c>
    </row>
    <row r="2156" spans="7:25">
      <c r="G2156" s="346" t="str">
        <f t="shared" si="236"/>
        <v/>
      </c>
      <c r="H2156" s="347" t="str">
        <f t="shared" si="237"/>
        <v/>
      </c>
      <c r="T2156" s="502" t="str">
        <f t="shared" si="238"/>
        <v/>
      </c>
      <c r="U2156" s="502" t="str">
        <f t="shared" si="239"/>
        <v/>
      </c>
      <c r="V2156" s="502" t="str">
        <f t="shared" si="240"/>
        <v/>
      </c>
      <c r="W2156" s="502" t="str">
        <f t="shared" si="241"/>
        <v/>
      </c>
      <c r="X2156" s="502"/>
      <c r="Y2156" s="502" t="str">
        <f t="shared" si="242"/>
        <v/>
      </c>
    </row>
    <row r="2157" spans="7:25">
      <c r="G2157" s="346" t="str">
        <f t="shared" si="236"/>
        <v/>
      </c>
      <c r="H2157" s="347" t="str">
        <f t="shared" si="237"/>
        <v/>
      </c>
      <c r="T2157" s="502" t="str">
        <f t="shared" si="238"/>
        <v/>
      </c>
      <c r="U2157" s="502" t="str">
        <f t="shared" si="239"/>
        <v/>
      </c>
      <c r="V2157" s="502" t="str">
        <f t="shared" si="240"/>
        <v/>
      </c>
      <c r="W2157" s="502" t="str">
        <f t="shared" si="241"/>
        <v/>
      </c>
      <c r="X2157" s="502"/>
      <c r="Y2157" s="502" t="str">
        <f t="shared" si="242"/>
        <v/>
      </c>
    </row>
    <row r="2158" spans="7:25">
      <c r="G2158" s="346" t="str">
        <f t="shared" si="236"/>
        <v/>
      </c>
      <c r="H2158" s="347" t="str">
        <f t="shared" si="237"/>
        <v/>
      </c>
      <c r="T2158" s="502" t="str">
        <f t="shared" si="238"/>
        <v/>
      </c>
      <c r="U2158" s="502" t="str">
        <f t="shared" si="239"/>
        <v/>
      </c>
      <c r="V2158" s="502" t="str">
        <f t="shared" si="240"/>
        <v/>
      </c>
      <c r="W2158" s="502" t="str">
        <f t="shared" si="241"/>
        <v/>
      </c>
      <c r="X2158" s="502"/>
      <c r="Y2158" s="502" t="str">
        <f t="shared" si="242"/>
        <v/>
      </c>
    </row>
    <row r="2159" spans="7:25">
      <c r="G2159" s="346" t="str">
        <f t="shared" si="236"/>
        <v/>
      </c>
      <c r="H2159" s="347" t="str">
        <f t="shared" si="237"/>
        <v/>
      </c>
      <c r="T2159" s="502" t="str">
        <f t="shared" si="238"/>
        <v/>
      </c>
      <c r="U2159" s="502" t="str">
        <f t="shared" si="239"/>
        <v/>
      </c>
      <c r="V2159" s="502" t="str">
        <f t="shared" si="240"/>
        <v/>
      </c>
      <c r="W2159" s="502" t="str">
        <f t="shared" si="241"/>
        <v/>
      </c>
      <c r="X2159" s="502"/>
      <c r="Y2159" s="502" t="str">
        <f t="shared" si="242"/>
        <v/>
      </c>
    </row>
    <row r="2160" spans="7:25">
      <c r="G2160" s="346" t="str">
        <f t="shared" si="236"/>
        <v/>
      </c>
      <c r="H2160" s="347" t="str">
        <f t="shared" si="237"/>
        <v/>
      </c>
      <c r="T2160" s="502" t="str">
        <f t="shared" si="238"/>
        <v/>
      </c>
      <c r="U2160" s="502" t="str">
        <f t="shared" si="239"/>
        <v/>
      </c>
      <c r="V2160" s="502" t="str">
        <f t="shared" si="240"/>
        <v/>
      </c>
      <c r="W2160" s="502" t="str">
        <f t="shared" si="241"/>
        <v/>
      </c>
      <c r="X2160" s="502"/>
      <c r="Y2160" s="502" t="str">
        <f t="shared" si="242"/>
        <v/>
      </c>
    </row>
    <row r="2161" spans="7:25">
      <c r="G2161" s="346" t="str">
        <f t="shared" si="236"/>
        <v/>
      </c>
      <c r="H2161" s="347" t="str">
        <f t="shared" si="237"/>
        <v/>
      </c>
      <c r="T2161" s="502" t="str">
        <f t="shared" si="238"/>
        <v/>
      </c>
      <c r="U2161" s="502" t="str">
        <f t="shared" si="239"/>
        <v/>
      </c>
      <c r="V2161" s="502" t="str">
        <f t="shared" si="240"/>
        <v/>
      </c>
      <c r="W2161" s="502" t="str">
        <f t="shared" si="241"/>
        <v/>
      </c>
      <c r="X2161" s="502"/>
      <c r="Y2161" s="502" t="str">
        <f t="shared" si="242"/>
        <v/>
      </c>
    </row>
    <row r="2162" spans="7:25">
      <c r="G2162" s="346" t="str">
        <f t="shared" si="236"/>
        <v/>
      </c>
      <c r="H2162" s="347" t="str">
        <f t="shared" si="237"/>
        <v/>
      </c>
      <c r="T2162" s="502" t="str">
        <f t="shared" si="238"/>
        <v/>
      </c>
      <c r="U2162" s="502" t="str">
        <f t="shared" si="239"/>
        <v/>
      </c>
      <c r="V2162" s="502" t="str">
        <f t="shared" si="240"/>
        <v/>
      </c>
      <c r="W2162" s="502" t="str">
        <f t="shared" si="241"/>
        <v/>
      </c>
      <c r="X2162" s="502"/>
      <c r="Y2162" s="502" t="str">
        <f t="shared" si="242"/>
        <v/>
      </c>
    </row>
    <row r="2163" spans="7:25">
      <c r="G2163" s="346" t="str">
        <f t="shared" si="236"/>
        <v/>
      </c>
      <c r="H2163" s="347" t="str">
        <f t="shared" si="237"/>
        <v/>
      </c>
      <c r="T2163" s="502" t="str">
        <f t="shared" si="238"/>
        <v/>
      </c>
      <c r="U2163" s="502" t="str">
        <f t="shared" si="239"/>
        <v/>
      </c>
      <c r="V2163" s="502" t="str">
        <f t="shared" si="240"/>
        <v/>
      </c>
      <c r="W2163" s="502" t="str">
        <f t="shared" si="241"/>
        <v/>
      </c>
      <c r="X2163" s="502"/>
      <c r="Y2163" s="502" t="str">
        <f t="shared" si="242"/>
        <v/>
      </c>
    </row>
    <row r="2164" spans="7:25">
      <c r="G2164" s="346" t="str">
        <f t="shared" si="236"/>
        <v/>
      </c>
      <c r="H2164" s="347" t="str">
        <f t="shared" si="237"/>
        <v/>
      </c>
      <c r="T2164" s="502" t="str">
        <f t="shared" si="238"/>
        <v/>
      </c>
      <c r="U2164" s="502" t="str">
        <f t="shared" si="239"/>
        <v/>
      </c>
      <c r="V2164" s="502" t="str">
        <f t="shared" si="240"/>
        <v/>
      </c>
      <c r="W2164" s="502" t="str">
        <f t="shared" si="241"/>
        <v/>
      </c>
      <c r="X2164" s="502"/>
      <c r="Y2164" s="502" t="str">
        <f t="shared" si="242"/>
        <v/>
      </c>
    </row>
    <row r="2165" spans="7:25">
      <c r="G2165" s="346" t="str">
        <f t="shared" si="236"/>
        <v/>
      </c>
      <c r="H2165" s="347" t="str">
        <f t="shared" si="237"/>
        <v/>
      </c>
      <c r="T2165" s="502" t="str">
        <f t="shared" si="238"/>
        <v/>
      </c>
      <c r="U2165" s="502" t="str">
        <f t="shared" si="239"/>
        <v/>
      </c>
      <c r="V2165" s="502" t="str">
        <f t="shared" si="240"/>
        <v/>
      </c>
      <c r="W2165" s="502" t="str">
        <f t="shared" si="241"/>
        <v/>
      </c>
      <c r="X2165" s="502"/>
      <c r="Y2165" s="502" t="str">
        <f t="shared" si="242"/>
        <v/>
      </c>
    </row>
    <row r="2166" spans="7:25">
      <c r="G2166" s="346" t="str">
        <f t="shared" si="236"/>
        <v/>
      </c>
      <c r="H2166" s="347" t="str">
        <f t="shared" si="237"/>
        <v/>
      </c>
      <c r="T2166" s="502" t="str">
        <f t="shared" si="238"/>
        <v/>
      </c>
      <c r="U2166" s="502" t="str">
        <f t="shared" si="239"/>
        <v/>
      </c>
      <c r="V2166" s="502" t="str">
        <f t="shared" si="240"/>
        <v/>
      </c>
      <c r="W2166" s="502" t="str">
        <f t="shared" si="241"/>
        <v/>
      </c>
      <c r="X2166" s="502"/>
      <c r="Y2166" s="502" t="str">
        <f t="shared" si="242"/>
        <v/>
      </c>
    </row>
    <row r="2167" spans="7:25">
      <c r="G2167" s="346" t="str">
        <f t="shared" si="236"/>
        <v/>
      </c>
      <c r="H2167" s="347" t="str">
        <f t="shared" si="237"/>
        <v/>
      </c>
      <c r="T2167" s="502" t="str">
        <f t="shared" si="238"/>
        <v/>
      </c>
      <c r="U2167" s="502" t="str">
        <f t="shared" si="239"/>
        <v/>
      </c>
      <c r="V2167" s="502" t="str">
        <f t="shared" si="240"/>
        <v/>
      </c>
      <c r="W2167" s="502" t="str">
        <f t="shared" si="241"/>
        <v/>
      </c>
      <c r="X2167" s="502"/>
      <c r="Y2167" s="502" t="str">
        <f t="shared" si="242"/>
        <v/>
      </c>
    </row>
    <row r="2168" spans="7:25">
      <c r="G2168" s="346" t="str">
        <f t="shared" si="236"/>
        <v/>
      </c>
      <c r="H2168" s="347" t="str">
        <f t="shared" si="237"/>
        <v/>
      </c>
      <c r="T2168" s="502" t="str">
        <f t="shared" si="238"/>
        <v/>
      </c>
      <c r="U2168" s="502" t="str">
        <f t="shared" si="239"/>
        <v/>
      </c>
      <c r="V2168" s="502" t="str">
        <f t="shared" si="240"/>
        <v/>
      </c>
      <c r="W2168" s="502" t="str">
        <f t="shared" si="241"/>
        <v/>
      </c>
      <c r="X2168" s="502"/>
      <c r="Y2168" s="502" t="str">
        <f t="shared" si="242"/>
        <v/>
      </c>
    </row>
    <row r="2169" spans="7:25">
      <c r="G2169" s="346" t="str">
        <f t="shared" si="236"/>
        <v/>
      </c>
      <c r="H2169" s="347" t="str">
        <f t="shared" si="237"/>
        <v/>
      </c>
      <c r="T2169" s="502" t="str">
        <f t="shared" si="238"/>
        <v/>
      </c>
      <c r="U2169" s="502" t="str">
        <f t="shared" si="239"/>
        <v/>
      </c>
      <c r="V2169" s="502" t="str">
        <f t="shared" si="240"/>
        <v/>
      </c>
      <c r="W2169" s="502" t="str">
        <f t="shared" si="241"/>
        <v/>
      </c>
      <c r="X2169" s="502"/>
      <c r="Y2169" s="502" t="str">
        <f t="shared" si="242"/>
        <v/>
      </c>
    </row>
    <row r="2170" spans="7:25">
      <c r="G2170" s="346" t="str">
        <f t="shared" si="236"/>
        <v/>
      </c>
      <c r="H2170" s="347" t="str">
        <f t="shared" si="237"/>
        <v/>
      </c>
      <c r="T2170" s="502" t="str">
        <f t="shared" si="238"/>
        <v/>
      </c>
      <c r="U2170" s="502" t="str">
        <f t="shared" si="239"/>
        <v/>
      </c>
      <c r="V2170" s="502" t="str">
        <f t="shared" si="240"/>
        <v/>
      </c>
      <c r="W2170" s="502" t="str">
        <f t="shared" si="241"/>
        <v/>
      </c>
      <c r="X2170" s="502"/>
      <c r="Y2170" s="502" t="str">
        <f t="shared" si="242"/>
        <v/>
      </c>
    </row>
    <row r="2171" spans="7:25">
      <c r="G2171" s="346" t="str">
        <f t="shared" si="236"/>
        <v/>
      </c>
      <c r="H2171" s="347" t="str">
        <f t="shared" si="237"/>
        <v/>
      </c>
      <c r="T2171" s="502" t="str">
        <f t="shared" si="238"/>
        <v/>
      </c>
      <c r="U2171" s="502" t="str">
        <f t="shared" si="239"/>
        <v/>
      </c>
      <c r="V2171" s="502" t="str">
        <f t="shared" si="240"/>
        <v/>
      </c>
      <c r="W2171" s="502" t="str">
        <f t="shared" si="241"/>
        <v/>
      </c>
      <c r="X2171" s="502"/>
      <c r="Y2171" s="502" t="str">
        <f t="shared" si="242"/>
        <v/>
      </c>
    </row>
    <row r="2172" spans="7:25">
      <c r="G2172" s="346" t="str">
        <f t="shared" si="236"/>
        <v/>
      </c>
      <c r="H2172" s="347" t="str">
        <f t="shared" si="237"/>
        <v/>
      </c>
      <c r="T2172" s="502" t="str">
        <f t="shared" si="238"/>
        <v/>
      </c>
      <c r="U2172" s="502" t="str">
        <f t="shared" si="239"/>
        <v/>
      </c>
      <c r="V2172" s="502" t="str">
        <f t="shared" si="240"/>
        <v/>
      </c>
      <c r="W2172" s="502" t="str">
        <f t="shared" si="241"/>
        <v/>
      </c>
      <c r="X2172" s="502"/>
      <c r="Y2172" s="502" t="str">
        <f t="shared" si="242"/>
        <v/>
      </c>
    </row>
    <row r="2173" spans="7:25">
      <c r="G2173" s="346" t="str">
        <f t="shared" si="236"/>
        <v/>
      </c>
      <c r="H2173" s="347" t="str">
        <f t="shared" si="237"/>
        <v/>
      </c>
      <c r="T2173" s="502" t="str">
        <f t="shared" si="238"/>
        <v/>
      </c>
      <c r="U2173" s="502" t="str">
        <f t="shared" si="239"/>
        <v/>
      </c>
      <c r="V2173" s="502" t="str">
        <f t="shared" si="240"/>
        <v/>
      </c>
      <c r="W2173" s="502" t="str">
        <f t="shared" si="241"/>
        <v/>
      </c>
      <c r="X2173" s="502"/>
      <c r="Y2173" s="502" t="str">
        <f t="shared" si="242"/>
        <v/>
      </c>
    </row>
    <row r="2174" spans="7:25">
      <c r="G2174" s="346" t="str">
        <f t="shared" si="236"/>
        <v/>
      </c>
      <c r="H2174" s="347" t="str">
        <f t="shared" si="237"/>
        <v/>
      </c>
      <c r="T2174" s="502" t="str">
        <f t="shared" si="238"/>
        <v/>
      </c>
      <c r="U2174" s="502" t="str">
        <f t="shared" si="239"/>
        <v/>
      </c>
      <c r="V2174" s="502" t="str">
        <f t="shared" si="240"/>
        <v/>
      </c>
      <c r="W2174" s="502" t="str">
        <f t="shared" si="241"/>
        <v/>
      </c>
      <c r="X2174" s="502"/>
      <c r="Y2174" s="502" t="str">
        <f t="shared" si="242"/>
        <v/>
      </c>
    </row>
    <row r="2175" spans="7:25">
      <c r="G2175" s="346" t="str">
        <f t="shared" si="236"/>
        <v/>
      </c>
      <c r="H2175" s="347" t="str">
        <f t="shared" si="237"/>
        <v/>
      </c>
      <c r="T2175" s="502" t="str">
        <f t="shared" si="238"/>
        <v/>
      </c>
      <c r="U2175" s="502" t="str">
        <f t="shared" si="239"/>
        <v/>
      </c>
      <c r="V2175" s="502" t="str">
        <f t="shared" si="240"/>
        <v/>
      </c>
      <c r="W2175" s="502" t="str">
        <f t="shared" si="241"/>
        <v/>
      </c>
      <c r="X2175" s="502"/>
      <c r="Y2175" s="502" t="str">
        <f t="shared" si="242"/>
        <v/>
      </c>
    </row>
    <row r="2176" spans="7:25">
      <c r="G2176" s="346" t="str">
        <f t="shared" si="236"/>
        <v/>
      </c>
      <c r="H2176" s="347" t="str">
        <f t="shared" si="237"/>
        <v/>
      </c>
      <c r="T2176" s="502" t="str">
        <f t="shared" si="238"/>
        <v/>
      </c>
      <c r="U2176" s="502" t="str">
        <f t="shared" si="239"/>
        <v/>
      </c>
      <c r="V2176" s="502" t="str">
        <f t="shared" si="240"/>
        <v/>
      </c>
      <c r="W2176" s="502" t="str">
        <f t="shared" si="241"/>
        <v/>
      </c>
      <c r="X2176" s="502"/>
      <c r="Y2176" s="502" t="str">
        <f t="shared" si="242"/>
        <v/>
      </c>
    </row>
    <row r="2177" spans="7:25">
      <c r="G2177" s="346" t="str">
        <f t="shared" si="236"/>
        <v/>
      </c>
      <c r="H2177" s="347" t="str">
        <f t="shared" si="237"/>
        <v/>
      </c>
      <c r="T2177" s="502" t="str">
        <f t="shared" si="238"/>
        <v/>
      </c>
      <c r="U2177" s="502" t="str">
        <f t="shared" si="239"/>
        <v/>
      </c>
      <c r="V2177" s="502" t="str">
        <f t="shared" si="240"/>
        <v/>
      </c>
      <c r="W2177" s="502" t="str">
        <f t="shared" si="241"/>
        <v/>
      </c>
      <c r="X2177" s="502"/>
      <c r="Y2177" s="502" t="str">
        <f t="shared" si="242"/>
        <v/>
      </c>
    </row>
    <row r="2178" spans="7:25">
      <c r="G2178" s="346" t="str">
        <f t="shared" si="236"/>
        <v/>
      </c>
      <c r="H2178" s="347" t="str">
        <f t="shared" si="237"/>
        <v/>
      </c>
      <c r="T2178" s="502" t="str">
        <f t="shared" si="238"/>
        <v/>
      </c>
      <c r="U2178" s="502" t="str">
        <f t="shared" si="239"/>
        <v/>
      </c>
      <c r="V2178" s="502" t="str">
        <f t="shared" si="240"/>
        <v/>
      </c>
      <c r="W2178" s="502" t="str">
        <f t="shared" si="241"/>
        <v/>
      </c>
      <c r="X2178" s="502"/>
      <c r="Y2178" s="502" t="str">
        <f t="shared" si="242"/>
        <v/>
      </c>
    </row>
    <row r="2179" spans="7:25">
      <c r="G2179" s="346" t="str">
        <f t="shared" ref="G2179:G2242" si="243">IF(D2179="","",A2179&amp;" "&amp;"     =    "&amp;" "&amp;B2179&amp;"  Vs  "&amp;C2179)</f>
        <v/>
      </c>
      <c r="H2179" s="347" t="str">
        <f t="shared" ref="H2179:H2242" si="244">IF(G2179="","",D2179)</f>
        <v/>
      </c>
      <c r="T2179" s="502" t="str">
        <f t="shared" ref="T2179:T2242" si="245">IF(W2179="","",AA2179)</f>
        <v/>
      </c>
      <c r="U2179" s="502" t="str">
        <f t="shared" ref="U2179:U2242" si="246">IF(W2179="","",AC2179)</f>
        <v/>
      </c>
      <c r="V2179" s="502" t="str">
        <f t="shared" ref="V2179:V2242" si="247">IF(W2179="","",AK2179)</f>
        <v/>
      </c>
      <c r="W2179" s="502" t="str">
        <f t="shared" ref="W2179:W2242" si="248">IFERROR(IF(Y2179="","",MID(Y2179,SEARCH("1x2/",Y2179,1) + 4,LEN(Y2179))),"")</f>
        <v/>
      </c>
      <c r="X2179" s="502"/>
      <c r="Y2179" s="502" t="str">
        <f t="shared" ref="Y2179:Y2242" si="249">HLink(AL2179)</f>
        <v/>
      </c>
    </row>
    <row r="2180" spans="7:25">
      <c r="G2180" s="346" t="str">
        <f t="shared" si="243"/>
        <v/>
      </c>
      <c r="H2180" s="347" t="str">
        <f t="shared" si="244"/>
        <v/>
      </c>
      <c r="T2180" s="502" t="str">
        <f t="shared" si="245"/>
        <v/>
      </c>
      <c r="U2180" s="502" t="str">
        <f t="shared" si="246"/>
        <v/>
      </c>
      <c r="V2180" s="502" t="str">
        <f t="shared" si="247"/>
        <v/>
      </c>
      <c r="W2180" s="502" t="str">
        <f t="shared" si="248"/>
        <v/>
      </c>
      <c r="X2180" s="502"/>
      <c r="Y2180" s="502" t="str">
        <f t="shared" si="249"/>
        <v/>
      </c>
    </row>
    <row r="2181" spans="7:25">
      <c r="G2181" s="346" t="str">
        <f t="shared" si="243"/>
        <v/>
      </c>
      <c r="H2181" s="347" t="str">
        <f t="shared" si="244"/>
        <v/>
      </c>
      <c r="T2181" s="502" t="str">
        <f t="shared" si="245"/>
        <v/>
      </c>
      <c r="U2181" s="502" t="str">
        <f t="shared" si="246"/>
        <v/>
      </c>
      <c r="V2181" s="502" t="str">
        <f t="shared" si="247"/>
        <v/>
      </c>
      <c r="W2181" s="502" t="str">
        <f t="shared" si="248"/>
        <v/>
      </c>
      <c r="X2181" s="502"/>
      <c r="Y2181" s="502" t="str">
        <f t="shared" si="249"/>
        <v/>
      </c>
    </row>
    <row r="2182" spans="7:25">
      <c r="G2182" s="346" t="str">
        <f t="shared" si="243"/>
        <v/>
      </c>
      <c r="H2182" s="347" t="str">
        <f t="shared" si="244"/>
        <v/>
      </c>
      <c r="T2182" s="502" t="str">
        <f t="shared" si="245"/>
        <v/>
      </c>
      <c r="U2182" s="502" t="str">
        <f t="shared" si="246"/>
        <v/>
      </c>
      <c r="V2182" s="502" t="str">
        <f t="shared" si="247"/>
        <v/>
      </c>
      <c r="W2182" s="502" t="str">
        <f t="shared" si="248"/>
        <v/>
      </c>
      <c r="X2182" s="502"/>
      <c r="Y2182" s="502" t="str">
        <f t="shared" si="249"/>
        <v/>
      </c>
    </row>
    <row r="2183" spans="7:25">
      <c r="G2183" s="346" t="str">
        <f t="shared" si="243"/>
        <v/>
      </c>
      <c r="H2183" s="347" t="str">
        <f t="shared" si="244"/>
        <v/>
      </c>
      <c r="T2183" s="502" t="str">
        <f t="shared" si="245"/>
        <v/>
      </c>
      <c r="U2183" s="502" t="str">
        <f t="shared" si="246"/>
        <v/>
      </c>
      <c r="V2183" s="502" t="str">
        <f t="shared" si="247"/>
        <v/>
      </c>
      <c r="W2183" s="502" t="str">
        <f t="shared" si="248"/>
        <v/>
      </c>
      <c r="X2183" s="502"/>
      <c r="Y2183" s="502" t="str">
        <f t="shared" si="249"/>
        <v/>
      </c>
    </row>
    <row r="2184" spans="7:25">
      <c r="G2184" s="346" t="str">
        <f t="shared" si="243"/>
        <v/>
      </c>
      <c r="H2184" s="347" t="str">
        <f t="shared" si="244"/>
        <v/>
      </c>
      <c r="T2184" s="502" t="str">
        <f t="shared" si="245"/>
        <v/>
      </c>
      <c r="U2184" s="502" t="str">
        <f t="shared" si="246"/>
        <v/>
      </c>
      <c r="V2184" s="502" t="str">
        <f t="shared" si="247"/>
        <v/>
      </c>
      <c r="W2184" s="502" t="str">
        <f t="shared" si="248"/>
        <v/>
      </c>
      <c r="X2184" s="502"/>
      <c r="Y2184" s="502" t="str">
        <f t="shared" si="249"/>
        <v/>
      </c>
    </row>
    <row r="2185" spans="7:25">
      <c r="G2185" s="346" t="str">
        <f t="shared" si="243"/>
        <v/>
      </c>
      <c r="H2185" s="347" t="str">
        <f t="shared" si="244"/>
        <v/>
      </c>
      <c r="T2185" s="502" t="str">
        <f t="shared" si="245"/>
        <v/>
      </c>
      <c r="U2185" s="502" t="str">
        <f t="shared" si="246"/>
        <v/>
      </c>
      <c r="V2185" s="502" t="str">
        <f t="shared" si="247"/>
        <v/>
      </c>
      <c r="W2185" s="502" t="str">
        <f t="shared" si="248"/>
        <v/>
      </c>
      <c r="X2185" s="502"/>
      <c r="Y2185" s="502" t="str">
        <f t="shared" si="249"/>
        <v/>
      </c>
    </row>
    <row r="2186" spans="7:25">
      <c r="G2186" s="346" t="str">
        <f t="shared" si="243"/>
        <v/>
      </c>
      <c r="H2186" s="347" t="str">
        <f t="shared" si="244"/>
        <v/>
      </c>
      <c r="T2186" s="502" t="str">
        <f t="shared" si="245"/>
        <v/>
      </c>
      <c r="U2186" s="502" t="str">
        <f t="shared" si="246"/>
        <v/>
      </c>
      <c r="V2186" s="502" t="str">
        <f t="shared" si="247"/>
        <v/>
      </c>
      <c r="W2186" s="502" t="str">
        <f t="shared" si="248"/>
        <v/>
      </c>
      <c r="X2186" s="502"/>
      <c r="Y2186" s="502" t="str">
        <f t="shared" si="249"/>
        <v/>
      </c>
    </row>
    <row r="2187" spans="7:25">
      <c r="G2187" s="346" t="str">
        <f t="shared" si="243"/>
        <v/>
      </c>
      <c r="H2187" s="347" t="str">
        <f t="shared" si="244"/>
        <v/>
      </c>
      <c r="T2187" s="502" t="str">
        <f t="shared" si="245"/>
        <v/>
      </c>
      <c r="U2187" s="502" t="str">
        <f t="shared" si="246"/>
        <v/>
      </c>
      <c r="V2187" s="502" t="str">
        <f t="shared" si="247"/>
        <v/>
      </c>
      <c r="W2187" s="502" t="str">
        <f t="shared" si="248"/>
        <v/>
      </c>
      <c r="X2187" s="502"/>
      <c r="Y2187" s="502" t="str">
        <f t="shared" si="249"/>
        <v/>
      </c>
    </row>
    <row r="2188" spans="7:25">
      <c r="G2188" s="346" t="str">
        <f t="shared" si="243"/>
        <v/>
      </c>
      <c r="H2188" s="347" t="str">
        <f t="shared" si="244"/>
        <v/>
      </c>
      <c r="T2188" s="502" t="str">
        <f t="shared" si="245"/>
        <v/>
      </c>
      <c r="U2188" s="502" t="str">
        <f t="shared" si="246"/>
        <v/>
      </c>
      <c r="V2188" s="502" t="str">
        <f t="shared" si="247"/>
        <v/>
      </c>
      <c r="W2188" s="502" t="str">
        <f t="shared" si="248"/>
        <v/>
      </c>
      <c r="X2188" s="502"/>
      <c r="Y2188" s="502" t="str">
        <f t="shared" si="249"/>
        <v/>
      </c>
    </row>
    <row r="2189" spans="7:25">
      <c r="G2189" s="346" t="str">
        <f t="shared" si="243"/>
        <v/>
      </c>
      <c r="H2189" s="347" t="str">
        <f t="shared" si="244"/>
        <v/>
      </c>
      <c r="T2189" s="502" t="str">
        <f t="shared" si="245"/>
        <v/>
      </c>
      <c r="U2189" s="502" t="str">
        <f t="shared" si="246"/>
        <v/>
      </c>
      <c r="V2189" s="502" t="str">
        <f t="shared" si="247"/>
        <v/>
      </c>
      <c r="W2189" s="502" t="str">
        <f t="shared" si="248"/>
        <v/>
      </c>
      <c r="X2189" s="502"/>
      <c r="Y2189" s="502" t="str">
        <f t="shared" si="249"/>
        <v/>
      </c>
    </row>
    <row r="2190" spans="7:25">
      <c r="G2190" s="346" t="str">
        <f t="shared" si="243"/>
        <v/>
      </c>
      <c r="H2190" s="347" t="str">
        <f t="shared" si="244"/>
        <v/>
      </c>
      <c r="T2190" s="502" t="str">
        <f t="shared" si="245"/>
        <v/>
      </c>
      <c r="U2190" s="502" t="str">
        <f t="shared" si="246"/>
        <v/>
      </c>
      <c r="V2190" s="502" t="str">
        <f t="shared" si="247"/>
        <v/>
      </c>
      <c r="W2190" s="502" t="str">
        <f t="shared" si="248"/>
        <v/>
      </c>
      <c r="X2190" s="502"/>
      <c r="Y2190" s="502" t="str">
        <f t="shared" si="249"/>
        <v/>
      </c>
    </row>
    <row r="2191" spans="7:25">
      <c r="G2191" s="346" t="str">
        <f t="shared" si="243"/>
        <v/>
      </c>
      <c r="H2191" s="347" t="str">
        <f t="shared" si="244"/>
        <v/>
      </c>
      <c r="T2191" s="502" t="str">
        <f t="shared" si="245"/>
        <v/>
      </c>
      <c r="U2191" s="502" t="str">
        <f t="shared" si="246"/>
        <v/>
      </c>
      <c r="V2191" s="502" t="str">
        <f t="shared" si="247"/>
        <v/>
      </c>
      <c r="W2191" s="502" t="str">
        <f t="shared" si="248"/>
        <v/>
      </c>
      <c r="X2191" s="502"/>
      <c r="Y2191" s="502" t="str">
        <f t="shared" si="249"/>
        <v/>
      </c>
    </row>
    <row r="2192" spans="7:25">
      <c r="G2192" s="346" t="str">
        <f t="shared" si="243"/>
        <v/>
      </c>
      <c r="H2192" s="347" t="str">
        <f t="shared" si="244"/>
        <v/>
      </c>
      <c r="T2192" s="502" t="str">
        <f t="shared" si="245"/>
        <v/>
      </c>
      <c r="U2192" s="502" t="str">
        <f t="shared" si="246"/>
        <v/>
      </c>
      <c r="V2192" s="502" t="str">
        <f t="shared" si="247"/>
        <v/>
      </c>
      <c r="W2192" s="502" t="str">
        <f t="shared" si="248"/>
        <v/>
      </c>
      <c r="X2192" s="502"/>
      <c r="Y2192" s="502" t="str">
        <f t="shared" si="249"/>
        <v/>
      </c>
    </row>
    <row r="2193" spans="7:25">
      <c r="G2193" s="346" t="str">
        <f t="shared" si="243"/>
        <v/>
      </c>
      <c r="H2193" s="347" t="str">
        <f t="shared" si="244"/>
        <v/>
      </c>
      <c r="T2193" s="502" t="str">
        <f t="shared" si="245"/>
        <v/>
      </c>
      <c r="U2193" s="502" t="str">
        <f t="shared" si="246"/>
        <v/>
      </c>
      <c r="V2193" s="502" t="str">
        <f t="shared" si="247"/>
        <v/>
      </c>
      <c r="W2193" s="502" t="str">
        <f t="shared" si="248"/>
        <v/>
      </c>
      <c r="X2193" s="502"/>
      <c r="Y2193" s="502" t="str">
        <f t="shared" si="249"/>
        <v/>
      </c>
    </row>
    <row r="2194" spans="7:25">
      <c r="G2194" s="346" t="str">
        <f t="shared" si="243"/>
        <v/>
      </c>
      <c r="H2194" s="347" t="str">
        <f t="shared" si="244"/>
        <v/>
      </c>
      <c r="T2194" s="502" t="str">
        <f t="shared" si="245"/>
        <v/>
      </c>
      <c r="U2194" s="502" t="str">
        <f t="shared" si="246"/>
        <v/>
      </c>
      <c r="V2194" s="502" t="str">
        <f t="shared" si="247"/>
        <v/>
      </c>
      <c r="W2194" s="502" t="str">
        <f t="shared" si="248"/>
        <v/>
      </c>
      <c r="X2194" s="502"/>
      <c r="Y2194" s="502" t="str">
        <f t="shared" si="249"/>
        <v/>
      </c>
    </row>
    <row r="2195" spans="7:25">
      <c r="G2195" s="346" t="str">
        <f t="shared" si="243"/>
        <v/>
      </c>
      <c r="H2195" s="347" t="str">
        <f t="shared" si="244"/>
        <v/>
      </c>
      <c r="T2195" s="502" t="str">
        <f t="shared" si="245"/>
        <v/>
      </c>
      <c r="U2195" s="502" t="str">
        <f t="shared" si="246"/>
        <v/>
      </c>
      <c r="V2195" s="502" t="str">
        <f t="shared" si="247"/>
        <v/>
      </c>
      <c r="W2195" s="502" t="str">
        <f t="shared" si="248"/>
        <v/>
      </c>
      <c r="X2195" s="502"/>
      <c r="Y2195" s="502" t="str">
        <f t="shared" si="249"/>
        <v/>
      </c>
    </row>
    <row r="2196" spans="7:25">
      <c r="G2196" s="346" t="str">
        <f t="shared" si="243"/>
        <v/>
      </c>
      <c r="H2196" s="347" t="str">
        <f t="shared" si="244"/>
        <v/>
      </c>
      <c r="T2196" s="502" t="str">
        <f t="shared" si="245"/>
        <v/>
      </c>
      <c r="U2196" s="502" t="str">
        <f t="shared" si="246"/>
        <v/>
      </c>
      <c r="V2196" s="502" t="str">
        <f t="shared" si="247"/>
        <v/>
      </c>
      <c r="W2196" s="502" t="str">
        <f t="shared" si="248"/>
        <v/>
      </c>
      <c r="X2196" s="502"/>
      <c r="Y2196" s="502" t="str">
        <f t="shared" si="249"/>
        <v/>
      </c>
    </row>
    <row r="2197" spans="7:25">
      <c r="G2197" s="346" t="str">
        <f t="shared" si="243"/>
        <v/>
      </c>
      <c r="H2197" s="347" t="str">
        <f t="shared" si="244"/>
        <v/>
      </c>
      <c r="T2197" s="502" t="str">
        <f t="shared" si="245"/>
        <v/>
      </c>
      <c r="U2197" s="502" t="str">
        <f t="shared" si="246"/>
        <v/>
      </c>
      <c r="V2197" s="502" t="str">
        <f t="shared" si="247"/>
        <v/>
      </c>
      <c r="W2197" s="502" t="str">
        <f t="shared" si="248"/>
        <v/>
      </c>
      <c r="X2197" s="502"/>
      <c r="Y2197" s="502" t="str">
        <f t="shared" si="249"/>
        <v/>
      </c>
    </row>
    <row r="2198" spans="7:25">
      <c r="G2198" s="346" t="str">
        <f t="shared" si="243"/>
        <v/>
      </c>
      <c r="H2198" s="347" t="str">
        <f t="shared" si="244"/>
        <v/>
      </c>
      <c r="T2198" s="502" t="str">
        <f t="shared" si="245"/>
        <v/>
      </c>
      <c r="U2198" s="502" t="str">
        <f t="shared" si="246"/>
        <v/>
      </c>
      <c r="V2198" s="502" t="str">
        <f t="shared" si="247"/>
        <v/>
      </c>
      <c r="W2198" s="502" t="str">
        <f t="shared" si="248"/>
        <v/>
      </c>
      <c r="X2198" s="502"/>
      <c r="Y2198" s="502" t="str">
        <f t="shared" si="249"/>
        <v/>
      </c>
    </row>
    <row r="2199" spans="7:25">
      <c r="G2199" s="346" t="str">
        <f t="shared" si="243"/>
        <v/>
      </c>
      <c r="H2199" s="347" t="str">
        <f t="shared" si="244"/>
        <v/>
      </c>
      <c r="T2199" s="502" t="str">
        <f t="shared" si="245"/>
        <v/>
      </c>
      <c r="U2199" s="502" t="str">
        <f t="shared" si="246"/>
        <v/>
      </c>
      <c r="V2199" s="502" t="str">
        <f t="shared" si="247"/>
        <v/>
      </c>
      <c r="W2199" s="502" t="str">
        <f t="shared" si="248"/>
        <v/>
      </c>
      <c r="X2199" s="502"/>
      <c r="Y2199" s="502" t="str">
        <f t="shared" si="249"/>
        <v/>
      </c>
    </row>
    <row r="2200" spans="7:25">
      <c r="G2200" s="346" t="str">
        <f t="shared" si="243"/>
        <v/>
      </c>
      <c r="H2200" s="347" t="str">
        <f t="shared" si="244"/>
        <v/>
      </c>
      <c r="T2200" s="502" t="str">
        <f t="shared" si="245"/>
        <v/>
      </c>
      <c r="U2200" s="502" t="str">
        <f t="shared" si="246"/>
        <v/>
      </c>
      <c r="V2200" s="502" t="str">
        <f t="shared" si="247"/>
        <v/>
      </c>
      <c r="W2200" s="502" t="str">
        <f t="shared" si="248"/>
        <v/>
      </c>
      <c r="X2200" s="502"/>
      <c r="Y2200" s="502" t="str">
        <f t="shared" si="249"/>
        <v/>
      </c>
    </row>
    <row r="2201" spans="7:25">
      <c r="G2201" s="346" t="str">
        <f t="shared" si="243"/>
        <v/>
      </c>
      <c r="H2201" s="347" t="str">
        <f t="shared" si="244"/>
        <v/>
      </c>
      <c r="T2201" s="502" t="str">
        <f t="shared" si="245"/>
        <v/>
      </c>
      <c r="U2201" s="502" t="str">
        <f t="shared" si="246"/>
        <v/>
      </c>
      <c r="V2201" s="502" t="str">
        <f t="shared" si="247"/>
        <v/>
      </c>
      <c r="W2201" s="502" t="str">
        <f t="shared" si="248"/>
        <v/>
      </c>
      <c r="X2201" s="502"/>
      <c r="Y2201" s="502" t="str">
        <f t="shared" si="249"/>
        <v/>
      </c>
    </row>
    <row r="2202" spans="7:25">
      <c r="G2202" s="346" t="str">
        <f t="shared" si="243"/>
        <v/>
      </c>
      <c r="H2202" s="347" t="str">
        <f t="shared" si="244"/>
        <v/>
      </c>
      <c r="T2202" s="502" t="str">
        <f t="shared" si="245"/>
        <v/>
      </c>
      <c r="U2202" s="502" t="str">
        <f t="shared" si="246"/>
        <v/>
      </c>
      <c r="V2202" s="502" t="str">
        <f t="shared" si="247"/>
        <v/>
      </c>
      <c r="W2202" s="502" t="str">
        <f t="shared" si="248"/>
        <v/>
      </c>
      <c r="X2202" s="502"/>
      <c r="Y2202" s="502" t="str">
        <f t="shared" si="249"/>
        <v/>
      </c>
    </row>
    <row r="2203" spans="7:25">
      <c r="G2203" s="346" t="str">
        <f t="shared" si="243"/>
        <v/>
      </c>
      <c r="H2203" s="347" t="str">
        <f t="shared" si="244"/>
        <v/>
      </c>
      <c r="T2203" s="502" t="str">
        <f t="shared" si="245"/>
        <v/>
      </c>
      <c r="U2203" s="502" t="str">
        <f t="shared" si="246"/>
        <v/>
      </c>
      <c r="V2203" s="502" t="str">
        <f t="shared" si="247"/>
        <v/>
      </c>
      <c r="W2203" s="502" t="str">
        <f t="shared" si="248"/>
        <v/>
      </c>
      <c r="X2203" s="502"/>
      <c r="Y2203" s="502" t="str">
        <f t="shared" si="249"/>
        <v/>
      </c>
    </row>
    <row r="2204" spans="7:25">
      <c r="G2204" s="346" t="str">
        <f t="shared" si="243"/>
        <v/>
      </c>
      <c r="H2204" s="347" t="str">
        <f t="shared" si="244"/>
        <v/>
      </c>
      <c r="T2204" s="502" t="str">
        <f t="shared" si="245"/>
        <v/>
      </c>
      <c r="U2204" s="502" t="str">
        <f t="shared" si="246"/>
        <v/>
      </c>
      <c r="V2204" s="502" t="str">
        <f t="shared" si="247"/>
        <v/>
      </c>
      <c r="W2204" s="502" t="str">
        <f t="shared" si="248"/>
        <v/>
      </c>
      <c r="X2204" s="502"/>
      <c r="Y2204" s="502" t="str">
        <f t="shared" si="249"/>
        <v/>
      </c>
    </row>
    <row r="2205" spans="7:25">
      <c r="G2205" s="346" t="str">
        <f t="shared" si="243"/>
        <v/>
      </c>
      <c r="H2205" s="347" t="str">
        <f t="shared" si="244"/>
        <v/>
      </c>
      <c r="T2205" s="502" t="str">
        <f t="shared" si="245"/>
        <v/>
      </c>
      <c r="U2205" s="502" t="str">
        <f t="shared" si="246"/>
        <v/>
      </c>
      <c r="V2205" s="502" t="str">
        <f t="shared" si="247"/>
        <v/>
      </c>
      <c r="W2205" s="502" t="str">
        <f t="shared" si="248"/>
        <v/>
      </c>
      <c r="X2205" s="502"/>
      <c r="Y2205" s="502" t="str">
        <f t="shared" si="249"/>
        <v/>
      </c>
    </row>
    <row r="2206" spans="7:25">
      <c r="G2206" s="346" t="str">
        <f t="shared" si="243"/>
        <v/>
      </c>
      <c r="H2206" s="347" t="str">
        <f t="shared" si="244"/>
        <v/>
      </c>
      <c r="T2206" s="502" t="str">
        <f t="shared" si="245"/>
        <v/>
      </c>
      <c r="U2206" s="502" t="str">
        <f t="shared" si="246"/>
        <v/>
      </c>
      <c r="V2206" s="502" t="str">
        <f t="shared" si="247"/>
        <v/>
      </c>
      <c r="W2206" s="502" t="str">
        <f t="shared" si="248"/>
        <v/>
      </c>
      <c r="X2206" s="502"/>
      <c r="Y2206" s="502" t="str">
        <f t="shared" si="249"/>
        <v/>
      </c>
    </row>
    <row r="2207" spans="7:25">
      <c r="G2207" s="346" t="str">
        <f t="shared" si="243"/>
        <v/>
      </c>
      <c r="H2207" s="347" t="str">
        <f t="shared" si="244"/>
        <v/>
      </c>
      <c r="T2207" s="502" t="str">
        <f t="shared" si="245"/>
        <v/>
      </c>
      <c r="U2207" s="502" t="str">
        <f t="shared" si="246"/>
        <v/>
      </c>
      <c r="V2207" s="502" t="str">
        <f t="shared" si="247"/>
        <v/>
      </c>
      <c r="W2207" s="502" t="str">
        <f t="shared" si="248"/>
        <v/>
      </c>
      <c r="X2207" s="502"/>
      <c r="Y2207" s="502" t="str">
        <f t="shared" si="249"/>
        <v/>
      </c>
    </row>
    <row r="2208" spans="7:25">
      <c r="G2208" s="346" t="str">
        <f t="shared" si="243"/>
        <v/>
      </c>
      <c r="H2208" s="347" t="str">
        <f t="shared" si="244"/>
        <v/>
      </c>
      <c r="T2208" s="502" t="str">
        <f t="shared" si="245"/>
        <v/>
      </c>
      <c r="U2208" s="502" t="str">
        <f t="shared" si="246"/>
        <v/>
      </c>
      <c r="V2208" s="502" t="str">
        <f t="shared" si="247"/>
        <v/>
      </c>
      <c r="W2208" s="502" t="str">
        <f t="shared" si="248"/>
        <v/>
      </c>
      <c r="X2208" s="502"/>
      <c r="Y2208" s="502" t="str">
        <f t="shared" si="249"/>
        <v/>
      </c>
    </row>
    <row r="2209" spans="7:25">
      <c r="G2209" s="346" t="str">
        <f t="shared" si="243"/>
        <v/>
      </c>
      <c r="H2209" s="347" t="str">
        <f t="shared" si="244"/>
        <v/>
      </c>
      <c r="T2209" s="502" t="str">
        <f t="shared" si="245"/>
        <v/>
      </c>
      <c r="U2209" s="502" t="str">
        <f t="shared" si="246"/>
        <v/>
      </c>
      <c r="V2209" s="502" t="str">
        <f t="shared" si="247"/>
        <v/>
      </c>
      <c r="W2209" s="502" t="str">
        <f t="shared" si="248"/>
        <v/>
      </c>
      <c r="X2209" s="502"/>
      <c r="Y2209" s="502" t="str">
        <f t="shared" si="249"/>
        <v/>
      </c>
    </row>
    <row r="2210" spans="7:25">
      <c r="G2210" s="346" t="str">
        <f t="shared" si="243"/>
        <v/>
      </c>
      <c r="H2210" s="347" t="str">
        <f t="shared" si="244"/>
        <v/>
      </c>
      <c r="T2210" s="502" t="str">
        <f t="shared" si="245"/>
        <v/>
      </c>
      <c r="U2210" s="502" t="str">
        <f t="shared" si="246"/>
        <v/>
      </c>
      <c r="V2210" s="502" t="str">
        <f t="shared" si="247"/>
        <v/>
      </c>
      <c r="W2210" s="502" t="str">
        <f t="shared" si="248"/>
        <v/>
      </c>
      <c r="X2210" s="502"/>
      <c r="Y2210" s="502" t="str">
        <f t="shared" si="249"/>
        <v/>
      </c>
    </row>
    <row r="2211" spans="7:25">
      <c r="G2211" s="346" t="str">
        <f t="shared" si="243"/>
        <v/>
      </c>
      <c r="H2211" s="347" t="str">
        <f t="shared" si="244"/>
        <v/>
      </c>
      <c r="T2211" s="502" t="str">
        <f t="shared" si="245"/>
        <v/>
      </c>
      <c r="U2211" s="502" t="str">
        <f t="shared" si="246"/>
        <v/>
      </c>
      <c r="V2211" s="502" t="str">
        <f t="shared" si="247"/>
        <v/>
      </c>
      <c r="W2211" s="502" t="str">
        <f t="shared" si="248"/>
        <v/>
      </c>
      <c r="X2211" s="502"/>
      <c r="Y2211" s="502" t="str">
        <f t="shared" si="249"/>
        <v/>
      </c>
    </row>
    <row r="2212" spans="7:25">
      <c r="G2212" s="346" t="str">
        <f t="shared" si="243"/>
        <v/>
      </c>
      <c r="H2212" s="347" t="str">
        <f t="shared" si="244"/>
        <v/>
      </c>
      <c r="T2212" s="502" t="str">
        <f t="shared" si="245"/>
        <v/>
      </c>
      <c r="U2212" s="502" t="str">
        <f t="shared" si="246"/>
        <v/>
      </c>
      <c r="V2212" s="502" t="str">
        <f t="shared" si="247"/>
        <v/>
      </c>
      <c r="W2212" s="502" t="str">
        <f t="shared" si="248"/>
        <v/>
      </c>
      <c r="X2212" s="502"/>
      <c r="Y2212" s="502" t="str">
        <f t="shared" si="249"/>
        <v/>
      </c>
    </row>
    <row r="2213" spans="7:25">
      <c r="G2213" s="346" t="str">
        <f t="shared" si="243"/>
        <v/>
      </c>
      <c r="H2213" s="347" t="str">
        <f t="shared" si="244"/>
        <v/>
      </c>
      <c r="T2213" s="502" t="str">
        <f t="shared" si="245"/>
        <v/>
      </c>
      <c r="U2213" s="502" t="str">
        <f t="shared" si="246"/>
        <v/>
      </c>
      <c r="V2213" s="502" t="str">
        <f t="shared" si="247"/>
        <v/>
      </c>
      <c r="W2213" s="502" t="str">
        <f t="shared" si="248"/>
        <v/>
      </c>
      <c r="X2213" s="502"/>
      <c r="Y2213" s="502" t="str">
        <f t="shared" si="249"/>
        <v/>
      </c>
    </row>
    <row r="2214" spans="7:25">
      <c r="G2214" s="346" t="str">
        <f t="shared" si="243"/>
        <v/>
      </c>
      <c r="H2214" s="347" t="str">
        <f t="shared" si="244"/>
        <v/>
      </c>
      <c r="T2214" s="502" t="str">
        <f t="shared" si="245"/>
        <v/>
      </c>
      <c r="U2214" s="502" t="str">
        <f t="shared" si="246"/>
        <v/>
      </c>
      <c r="V2214" s="502" t="str">
        <f t="shared" si="247"/>
        <v/>
      </c>
      <c r="W2214" s="502" t="str">
        <f t="shared" si="248"/>
        <v/>
      </c>
      <c r="X2214" s="502"/>
      <c r="Y2214" s="502" t="str">
        <f t="shared" si="249"/>
        <v/>
      </c>
    </row>
    <row r="2215" spans="7:25">
      <c r="G2215" s="346" t="str">
        <f t="shared" si="243"/>
        <v/>
      </c>
      <c r="H2215" s="347" t="str">
        <f t="shared" si="244"/>
        <v/>
      </c>
      <c r="T2215" s="502" t="str">
        <f t="shared" si="245"/>
        <v/>
      </c>
      <c r="U2215" s="502" t="str">
        <f t="shared" si="246"/>
        <v/>
      </c>
      <c r="V2215" s="502" t="str">
        <f t="shared" si="247"/>
        <v/>
      </c>
      <c r="W2215" s="502" t="str">
        <f t="shared" si="248"/>
        <v/>
      </c>
      <c r="X2215" s="502"/>
      <c r="Y2215" s="502" t="str">
        <f t="shared" si="249"/>
        <v/>
      </c>
    </row>
    <row r="2216" spans="7:25">
      <c r="G2216" s="346" t="str">
        <f t="shared" si="243"/>
        <v/>
      </c>
      <c r="H2216" s="347" t="str">
        <f t="shared" si="244"/>
        <v/>
      </c>
      <c r="T2216" s="502" t="str">
        <f t="shared" si="245"/>
        <v/>
      </c>
      <c r="U2216" s="502" t="str">
        <f t="shared" si="246"/>
        <v/>
      </c>
      <c r="V2216" s="502" t="str">
        <f t="shared" si="247"/>
        <v/>
      </c>
      <c r="W2216" s="502" t="str">
        <f t="shared" si="248"/>
        <v/>
      </c>
      <c r="X2216" s="502"/>
      <c r="Y2216" s="502" t="str">
        <f t="shared" si="249"/>
        <v/>
      </c>
    </row>
    <row r="2217" spans="7:25">
      <c r="G2217" s="346" t="str">
        <f t="shared" si="243"/>
        <v/>
      </c>
      <c r="H2217" s="347" t="str">
        <f t="shared" si="244"/>
        <v/>
      </c>
      <c r="T2217" s="502" t="str">
        <f t="shared" si="245"/>
        <v/>
      </c>
      <c r="U2217" s="502" t="str">
        <f t="shared" si="246"/>
        <v/>
      </c>
      <c r="V2217" s="502" t="str">
        <f t="shared" si="247"/>
        <v/>
      </c>
      <c r="W2217" s="502" t="str">
        <f t="shared" si="248"/>
        <v/>
      </c>
      <c r="X2217" s="502"/>
      <c r="Y2217" s="502" t="str">
        <f t="shared" si="249"/>
        <v/>
      </c>
    </row>
    <row r="2218" spans="7:25">
      <c r="G2218" s="346" t="str">
        <f t="shared" si="243"/>
        <v/>
      </c>
      <c r="H2218" s="347" t="str">
        <f t="shared" si="244"/>
        <v/>
      </c>
      <c r="T2218" s="502" t="str">
        <f t="shared" si="245"/>
        <v/>
      </c>
      <c r="U2218" s="502" t="str">
        <f t="shared" si="246"/>
        <v/>
      </c>
      <c r="V2218" s="502" t="str">
        <f t="shared" si="247"/>
        <v/>
      </c>
      <c r="W2218" s="502" t="str">
        <f t="shared" si="248"/>
        <v/>
      </c>
      <c r="X2218" s="502"/>
      <c r="Y2218" s="502" t="str">
        <f t="shared" si="249"/>
        <v/>
      </c>
    </row>
    <row r="2219" spans="7:25">
      <c r="G2219" s="346" t="str">
        <f t="shared" si="243"/>
        <v/>
      </c>
      <c r="H2219" s="347" t="str">
        <f t="shared" si="244"/>
        <v/>
      </c>
      <c r="T2219" s="502" t="str">
        <f t="shared" si="245"/>
        <v/>
      </c>
      <c r="U2219" s="502" t="str">
        <f t="shared" si="246"/>
        <v/>
      </c>
      <c r="V2219" s="502" t="str">
        <f t="shared" si="247"/>
        <v/>
      </c>
      <c r="W2219" s="502" t="str">
        <f t="shared" si="248"/>
        <v/>
      </c>
      <c r="X2219" s="502"/>
      <c r="Y2219" s="502" t="str">
        <f t="shared" si="249"/>
        <v/>
      </c>
    </row>
    <row r="2220" spans="7:25">
      <c r="G2220" s="346" t="str">
        <f t="shared" si="243"/>
        <v/>
      </c>
      <c r="H2220" s="347" t="str">
        <f t="shared" si="244"/>
        <v/>
      </c>
      <c r="T2220" s="502" t="str">
        <f t="shared" si="245"/>
        <v/>
      </c>
      <c r="U2220" s="502" t="str">
        <f t="shared" si="246"/>
        <v/>
      </c>
      <c r="V2220" s="502" t="str">
        <f t="shared" si="247"/>
        <v/>
      </c>
      <c r="W2220" s="502" t="str">
        <f t="shared" si="248"/>
        <v/>
      </c>
      <c r="X2220" s="502"/>
      <c r="Y2220" s="502" t="str">
        <f t="shared" si="249"/>
        <v/>
      </c>
    </row>
    <row r="2221" spans="7:25">
      <c r="G2221" s="346" t="str">
        <f t="shared" si="243"/>
        <v/>
      </c>
      <c r="H2221" s="347" t="str">
        <f t="shared" si="244"/>
        <v/>
      </c>
      <c r="T2221" s="502" t="str">
        <f t="shared" si="245"/>
        <v/>
      </c>
      <c r="U2221" s="502" t="str">
        <f t="shared" si="246"/>
        <v/>
      </c>
      <c r="V2221" s="502" t="str">
        <f t="shared" si="247"/>
        <v/>
      </c>
      <c r="W2221" s="502" t="str">
        <f t="shared" si="248"/>
        <v/>
      </c>
      <c r="X2221" s="502"/>
      <c r="Y2221" s="502" t="str">
        <f t="shared" si="249"/>
        <v/>
      </c>
    </row>
    <row r="2222" spans="7:25">
      <c r="G2222" s="346" t="str">
        <f t="shared" si="243"/>
        <v/>
      </c>
      <c r="H2222" s="347" t="str">
        <f t="shared" si="244"/>
        <v/>
      </c>
      <c r="T2222" s="502" t="str">
        <f t="shared" si="245"/>
        <v/>
      </c>
      <c r="U2222" s="502" t="str">
        <f t="shared" si="246"/>
        <v/>
      </c>
      <c r="V2222" s="502" t="str">
        <f t="shared" si="247"/>
        <v/>
      </c>
      <c r="W2222" s="502" t="str">
        <f t="shared" si="248"/>
        <v/>
      </c>
      <c r="X2222" s="502"/>
      <c r="Y2222" s="502" t="str">
        <f t="shared" si="249"/>
        <v/>
      </c>
    </row>
    <row r="2223" spans="7:25">
      <c r="G2223" s="346" t="str">
        <f t="shared" si="243"/>
        <v/>
      </c>
      <c r="H2223" s="347" t="str">
        <f t="shared" si="244"/>
        <v/>
      </c>
      <c r="T2223" s="502" t="str">
        <f t="shared" si="245"/>
        <v/>
      </c>
      <c r="U2223" s="502" t="str">
        <f t="shared" si="246"/>
        <v/>
      </c>
      <c r="V2223" s="502" t="str">
        <f t="shared" si="247"/>
        <v/>
      </c>
      <c r="W2223" s="502" t="str">
        <f t="shared" si="248"/>
        <v/>
      </c>
      <c r="X2223" s="502"/>
      <c r="Y2223" s="502" t="str">
        <f t="shared" si="249"/>
        <v/>
      </c>
    </row>
    <row r="2224" spans="7:25">
      <c r="G2224" s="346" t="str">
        <f t="shared" si="243"/>
        <v/>
      </c>
      <c r="H2224" s="347" t="str">
        <f t="shared" si="244"/>
        <v/>
      </c>
      <c r="T2224" s="502" t="str">
        <f t="shared" si="245"/>
        <v/>
      </c>
      <c r="U2224" s="502" t="str">
        <f t="shared" si="246"/>
        <v/>
      </c>
      <c r="V2224" s="502" t="str">
        <f t="shared" si="247"/>
        <v/>
      </c>
      <c r="W2224" s="502" t="str">
        <f t="shared" si="248"/>
        <v/>
      </c>
      <c r="X2224" s="502"/>
      <c r="Y2224" s="502" t="str">
        <f t="shared" si="249"/>
        <v/>
      </c>
    </row>
    <row r="2225" spans="7:25">
      <c r="G2225" s="346" t="str">
        <f t="shared" si="243"/>
        <v/>
      </c>
      <c r="H2225" s="347" t="str">
        <f t="shared" si="244"/>
        <v/>
      </c>
      <c r="T2225" s="502" t="str">
        <f t="shared" si="245"/>
        <v/>
      </c>
      <c r="U2225" s="502" t="str">
        <f t="shared" si="246"/>
        <v/>
      </c>
      <c r="V2225" s="502" t="str">
        <f t="shared" si="247"/>
        <v/>
      </c>
      <c r="W2225" s="502" t="str">
        <f t="shared" si="248"/>
        <v/>
      </c>
      <c r="X2225" s="502"/>
      <c r="Y2225" s="502" t="str">
        <f t="shared" si="249"/>
        <v/>
      </c>
    </row>
    <row r="2226" spans="7:25">
      <c r="G2226" s="346" t="str">
        <f t="shared" si="243"/>
        <v/>
      </c>
      <c r="H2226" s="347" t="str">
        <f t="shared" si="244"/>
        <v/>
      </c>
      <c r="T2226" s="502" t="str">
        <f t="shared" si="245"/>
        <v/>
      </c>
      <c r="U2226" s="502" t="str">
        <f t="shared" si="246"/>
        <v/>
      </c>
      <c r="V2226" s="502" t="str">
        <f t="shared" si="247"/>
        <v/>
      </c>
      <c r="W2226" s="502" t="str">
        <f t="shared" si="248"/>
        <v/>
      </c>
      <c r="X2226" s="502"/>
      <c r="Y2226" s="502" t="str">
        <f t="shared" si="249"/>
        <v/>
      </c>
    </row>
    <row r="2227" spans="7:25">
      <c r="G2227" s="346" t="str">
        <f t="shared" si="243"/>
        <v/>
      </c>
      <c r="H2227" s="347" t="str">
        <f t="shared" si="244"/>
        <v/>
      </c>
      <c r="T2227" s="502" t="str">
        <f t="shared" si="245"/>
        <v/>
      </c>
      <c r="U2227" s="502" t="str">
        <f t="shared" si="246"/>
        <v/>
      </c>
      <c r="V2227" s="502" t="str">
        <f t="shared" si="247"/>
        <v/>
      </c>
      <c r="W2227" s="502" t="str">
        <f t="shared" si="248"/>
        <v/>
      </c>
      <c r="X2227" s="502"/>
      <c r="Y2227" s="502" t="str">
        <f t="shared" si="249"/>
        <v/>
      </c>
    </row>
    <row r="2228" spans="7:25">
      <c r="G2228" s="346" t="str">
        <f t="shared" si="243"/>
        <v/>
      </c>
      <c r="H2228" s="347" t="str">
        <f t="shared" si="244"/>
        <v/>
      </c>
      <c r="T2228" s="502" t="str">
        <f t="shared" si="245"/>
        <v/>
      </c>
      <c r="U2228" s="502" t="str">
        <f t="shared" si="246"/>
        <v/>
      </c>
      <c r="V2228" s="502" t="str">
        <f t="shared" si="247"/>
        <v/>
      </c>
      <c r="W2228" s="502" t="str">
        <f t="shared" si="248"/>
        <v/>
      </c>
      <c r="X2228" s="502"/>
      <c r="Y2228" s="502" t="str">
        <f t="shared" si="249"/>
        <v/>
      </c>
    </row>
    <row r="2229" spans="7:25">
      <c r="G2229" s="346" t="str">
        <f t="shared" si="243"/>
        <v/>
      </c>
      <c r="H2229" s="347" t="str">
        <f t="shared" si="244"/>
        <v/>
      </c>
      <c r="T2229" s="502" t="str">
        <f t="shared" si="245"/>
        <v/>
      </c>
      <c r="U2229" s="502" t="str">
        <f t="shared" si="246"/>
        <v/>
      </c>
      <c r="V2229" s="502" t="str">
        <f t="shared" si="247"/>
        <v/>
      </c>
      <c r="W2229" s="502" t="str">
        <f t="shared" si="248"/>
        <v/>
      </c>
      <c r="X2229" s="502"/>
      <c r="Y2229" s="502" t="str">
        <f t="shared" si="249"/>
        <v/>
      </c>
    </row>
    <row r="2230" spans="7:25">
      <c r="G2230" s="346" t="str">
        <f t="shared" si="243"/>
        <v/>
      </c>
      <c r="H2230" s="347" t="str">
        <f t="shared" si="244"/>
        <v/>
      </c>
      <c r="T2230" s="502" t="str">
        <f t="shared" si="245"/>
        <v/>
      </c>
      <c r="U2230" s="502" t="str">
        <f t="shared" si="246"/>
        <v/>
      </c>
      <c r="V2230" s="502" t="str">
        <f t="shared" si="247"/>
        <v/>
      </c>
      <c r="W2230" s="502" t="str">
        <f t="shared" si="248"/>
        <v/>
      </c>
      <c r="X2230" s="502"/>
      <c r="Y2230" s="502" t="str">
        <f t="shared" si="249"/>
        <v/>
      </c>
    </row>
    <row r="2231" spans="7:25">
      <c r="G2231" s="346" t="str">
        <f t="shared" si="243"/>
        <v/>
      </c>
      <c r="H2231" s="347" t="str">
        <f t="shared" si="244"/>
        <v/>
      </c>
      <c r="T2231" s="502" t="str">
        <f t="shared" si="245"/>
        <v/>
      </c>
      <c r="U2231" s="502" t="str">
        <f t="shared" si="246"/>
        <v/>
      </c>
      <c r="V2231" s="502" t="str">
        <f t="shared" si="247"/>
        <v/>
      </c>
      <c r="W2231" s="502" t="str">
        <f t="shared" si="248"/>
        <v/>
      </c>
      <c r="X2231" s="502"/>
      <c r="Y2231" s="502" t="str">
        <f t="shared" si="249"/>
        <v/>
      </c>
    </row>
    <row r="2232" spans="7:25">
      <c r="G2232" s="346" t="str">
        <f t="shared" si="243"/>
        <v/>
      </c>
      <c r="H2232" s="347" t="str">
        <f t="shared" si="244"/>
        <v/>
      </c>
      <c r="T2232" s="502" t="str">
        <f t="shared" si="245"/>
        <v/>
      </c>
      <c r="U2232" s="502" t="str">
        <f t="shared" si="246"/>
        <v/>
      </c>
      <c r="V2232" s="502" t="str">
        <f t="shared" si="247"/>
        <v/>
      </c>
      <c r="W2232" s="502" t="str">
        <f t="shared" si="248"/>
        <v/>
      </c>
      <c r="X2232" s="502"/>
      <c r="Y2232" s="502" t="str">
        <f t="shared" si="249"/>
        <v/>
      </c>
    </row>
    <row r="2233" spans="7:25">
      <c r="G2233" s="346" t="str">
        <f t="shared" si="243"/>
        <v/>
      </c>
      <c r="H2233" s="347" t="str">
        <f t="shared" si="244"/>
        <v/>
      </c>
      <c r="T2233" s="502" t="str">
        <f t="shared" si="245"/>
        <v/>
      </c>
      <c r="U2233" s="502" t="str">
        <f t="shared" si="246"/>
        <v/>
      </c>
      <c r="V2233" s="502" t="str">
        <f t="shared" si="247"/>
        <v/>
      </c>
      <c r="W2233" s="502" t="str">
        <f t="shared" si="248"/>
        <v/>
      </c>
      <c r="X2233" s="502"/>
      <c r="Y2233" s="502" t="str">
        <f t="shared" si="249"/>
        <v/>
      </c>
    </row>
    <row r="2234" spans="7:25">
      <c r="G2234" s="346" t="str">
        <f t="shared" si="243"/>
        <v/>
      </c>
      <c r="H2234" s="347" t="str">
        <f t="shared" si="244"/>
        <v/>
      </c>
      <c r="T2234" s="502" t="str">
        <f t="shared" si="245"/>
        <v/>
      </c>
      <c r="U2234" s="502" t="str">
        <f t="shared" si="246"/>
        <v/>
      </c>
      <c r="V2234" s="502" t="str">
        <f t="shared" si="247"/>
        <v/>
      </c>
      <c r="W2234" s="502" t="str">
        <f t="shared" si="248"/>
        <v/>
      </c>
      <c r="X2234" s="502"/>
      <c r="Y2234" s="502" t="str">
        <f t="shared" si="249"/>
        <v/>
      </c>
    </row>
    <row r="2235" spans="7:25">
      <c r="G2235" s="346" t="str">
        <f t="shared" si="243"/>
        <v/>
      </c>
      <c r="H2235" s="347" t="str">
        <f t="shared" si="244"/>
        <v/>
      </c>
      <c r="T2235" s="502" t="str">
        <f t="shared" si="245"/>
        <v/>
      </c>
      <c r="U2235" s="502" t="str">
        <f t="shared" si="246"/>
        <v/>
      </c>
      <c r="V2235" s="502" t="str">
        <f t="shared" si="247"/>
        <v/>
      </c>
      <c r="W2235" s="502" t="str">
        <f t="shared" si="248"/>
        <v/>
      </c>
      <c r="X2235" s="502"/>
      <c r="Y2235" s="502" t="str">
        <f t="shared" si="249"/>
        <v/>
      </c>
    </row>
    <row r="2236" spans="7:25">
      <c r="G2236" s="346" t="str">
        <f t="shared" si="243"/>
        <v/>
      </c>
      <c r="H2236" s="347" t="str">
        <f t="shared" si="244"/>
        <v/>
      </c>
      <c r="T2236" s="502" t="str">
        <f t="shared" si="245"/>
        <v/>
      </c>
      <c r="U2236" s="502" t="str">
        <f t="shared" si="246"/>
        <v/>
      </c>
      <c r="V2236" s="502" t="str">
        <f t="shared" si="247"/>
        <v/>
      </c>
      <c r="W2236" s="502" t="str">
        <f t="shared" si="248"/>
        <v/>
      </c>
      <c r="X2236" s="502"/>
      <c r="Y2236" s="502" t="str">
        <f t="shared" si="249"/>
        <v/>
      </c>
    </row>
    <row r="2237" spans="7:25">
      <c r="G2237" s="346" t="str">
        <f t="shared" si="243"/>
        <v/>
      </c>
      <c r="H2237" s="347" t="str">
        <f t="shared" si="244"/>
        <v/>
      </c>
      <c r="T2237" s="502" t="str">
        <f t="shared" si="245"/>
        <v/>
      </c>
      <c r="U2237" s="502" t="str">
        <f t="shared" si="246"/>
        <v/>
      </c>
      <c r="V2237" s="502" t="str">
        <f t="shared" si="247"/>
        <v/>
      </c>
      <c r="W2237" s="502" t="str">
        <f t="shared" si="248"/>
        <v/>
      </c>
      <c r="X2237" s="502"/>
      <c r="Y2237" s="502" t="str">
        <f t="shared" si="249"/>
        <v/>
      </c>
    </row>
    <row r="2238" spans="7:25">
      <c r="G2238" s="346" t="str">
        <f t="shared" si="243"/>
        <v/>
      </c>
      <c r="H2238" s="347" t="str">
        <f t="shared" si="244"/>
        <v/>
      </c>
      <c r="T2238" s="502" t="str">
        <f t="shared" si="245"/>
        <v/>
      </c>
      <c r="U2238" s="502" t="str">
        <f t="shared" si="246"/>
        <v/>
      </c>
      <c r="V2238" s="502" t="str">
        <f t="shared" si="247"/>
        <v/>
      </c>
      <c r="W2238" s="502" t="str">
        <f t="shared" si="248"/>
        <v/>
      </c>
      <c r="X2238" s="502"/>
      <c r="Y2238" s="502" t="str">
        <f t="shared" si="249"/>
        <v/>
      </c>
    </row>
    <row r="2239" spans="7:25">
      <c r="G2239" s="346" t="str">
        <f t="shared" si="243"/>
        <v/>
      </c>
      <c r="H2239" s="347" t="str">
        <f t="shared" si="244"/>
        <v/>
      </c>
      <c r="T2239" s="502" t="str">
        <f t="shared" si="245"/>
        <v/>
      </c>
      <c r="U2239" s="502" t="str">
        <f t="shared" si="246"/>
        <v/>
      </c>
      <c r="V2239" s="502" t="str">
        <f t="shared" si="247"/>
        <v/>
      </c>
      <c r="W2239" s="502" t="str">
        <f t="shared" si="248"/>
        <v/>
      </c>
      <c r="X2239" s="502"/>
      <c r="Y2239" s="502" t="str">
        <f t="shared" si="249"/>
        <v/>
      </c>
    </row>
    <row r="2240" spans="7:25">
      <c r="G2240" s="346" t="str">
        <f t="shared" si="243"/>
        <v/>
      </c>
      <c r="H2240" s="347" t="str">
        <f t="shared" si="244"/>
        <v/>
      </c>
      <c r="T2240" s="502" t="str">
        <f t="shared" si="245"/>
        <v/>
      </c>
      <c r="U2240" s="502" t="str">
        <f t="shared" si="246"/>
        <v/>
      </c>
      <c r="V2240" s="502" t="str">
        <f t="shared" si="247"/>
        <v/>
      </c>
      <c r="W2240" s="502" t="str">
        <f t="shared" si="248"/>
        <v/>
      </c>
      <c r="X2240" s="502"/>
      <c r="Y2240" s="502" t="str">
        <f t="shared" si="249"/>
        <v/>
      </c>
    </row>
    <row r="2241" spans="7:25">
      <c r="G2241" s="346" t="str">
        <f t="shared" si="243"/>
        <v/>
      </c>
      <c r="H2241" s="347" t="str">
        <f t="shared" si="244"/>
        <v/>
      </c>
      <c r="T2241" s="502" t="str">
        <f t="shared" si="245"/>
        <v/>
      </c>
      <c r="U2241" s="502" t="str">
        <f t="shared" si="246"/>
        <v/>
      </c>
      <c r="V2241" s="502" t="str">
        <f t="shared" si="247"/>
        <v/>
      </c>
      <c r="W2241" s="502" t="str">
        <f t="shared" si="248"/>
        <v/>
      </c>
      <c r="X2241" s="502"/>
      <c r="Y2241" s="502" t="str">
        <f t="shared" si="249"/>
        <v/>
      </c>
    </row>
    <row r="2242" spans="7:25">
      <c r="G2242" s="346" t="str">
        <f t="shared" si="243"/>
        <v/>
      </c>
      <c r="H2242" s="347" t="str">
        <f t="shared" si="244"/>
        <v/>
      </c>
      <c r="T2242" s="502" t="str">
        <f t="shared" si="245"/>
        <v/>
      </c>
      <c r="U2242" s="502" t="str">
        <f t="shared" si="246"/>
        <v/>
      </c>
      <c r="V2242" s="502" t="str">
        <f t="shared" si="247"/>
        <v/>
      </c>
      <c r="W2242" s="502" t="str">
        <f t="shared" si="248"/>
        <v/>
      </c>
      <c r="X2242" s="502"/>
      <c r="Y2242" s="502" t="str">
        <f t="shared" si="249"/>
        <v/>
      </c>
    </row>
    <row r="2243" spans="7:25">
      <c r="G2243" s="346" t="str">
        <f t="shared" ref="G2243:G2306" si="250">IF(D2243="","",A2243&amp;" "&amp;"     =    "&amp;" "&amp;B2243&amp;"  Vs  "&amp;C2243)</f>
        <v/>
      </c>
      <c r="H2243" s="347" t="str">
        <f t="shared" ref="H2243:H2306" si="251">IF(G2243="","",D2243)</f>
        <v/>
      </c>
      <c r="T2243" s="502" t="str">
        <f t="shared" ref="T2243:T2306" si="252">IF(W2243="","",AA2243)</f>
        <v/>
      </c>
      <c r="U2243" s="502" t="str">
        <f t="shared" ref="U2243:U2306" si="253">IF(W2243="","",AC2243)</f>
        <v/>
      </c>
      <c r="V2243" s="502" t="str">
        <f t="shared" ref="V2243:V2306" si="254">IF(W2243="","",AK2243)</f>
        <v/>
      </c>
      <c r="W2243" s="502" t="str">
        <f t="shared" ref="W2243:W2306" si="255">IFERROR(IF(Y2243="","",MID(Y2243,SEARCH("1x2/",Y2243,1) + 4,LEN(Y2243))),"")</f>
        <v/>
      </c>
      <c r="X2243" s="502"/>
      <c r="Y2243" s="502" t="str">
        <f t="shared" ref="Y2243:Y2306" si="256">HLink(AL2243)</f>
        <v/>
      </c>
    </row>
    <row r="2244" spans="7:25">
      <c r="G2244" s="346" t="str">
        <f t="shared" si="250"/>
        <v/>
      </c>
      <c r="H2244" s="347" t="str">
        <f t="shared" si="251"/>
        <v/>
      </c>
      <c r="T2244" s="502" t="str">
        <f t="shared" si="252"/>
        <v/>
      </c>
      <c r="U2244" s="502" t="str">
        <f t="shared" si="253"/>
        <v/>
      </c>
      <c r="V2244" s="502" t="str">
        <f t="shared" si="254"/>
        <v/>
      </c>
      <c r="W2244" s="502" t="str">
        <f t="shared" si="255"/>
        <v/>
      </c>
      <c r="X2244" s="502"/>
      <c r="Y2244" s="502" t="str">
        <f t="shared" si="256"/>
        <v/>
      </c>
    </row>
    <row r="2245" spans="7:25">
      <c r="G2245" s="346" t="str">
        <f t="shared" si="250"/>
        <v/>
      </c>
      <c r="H2245" s="347" t="str">
        <f t="shared" si="251"/>
        <v/>
      </c>
      <c r="T2245" s="502" t="str">
        <f t="shared" si="252"/>
        <v/>
      </c>
      <c r="U2245" s="502" t="str">
        <f t="shared" si="253"/>
        <v/>
      </c>
      <c r="V2245" s="502" t="str">
        <f t="shared" si="254"/>
        <v/>
      </c>
      <c r="W2245" s="502" t="str">
        <f t="shared" si="255"/>
        <v/>
      </c>
      <c r="X2245" s="502"/>
      <c r="Y2245" s="502" t="str">
        <f t="shared" si="256"/>
        <v/>
      </c>
    </row>
    <row r="2246" spans="7:25">
      <c r="G2246" s="346" t="str">
        <f t="shared" si="250"/>
        <v/>
      </c>
      <c r="H2246" s="347" t="str">
        <f t="shared" si="251"/>
        <v/>
      </c>
      <c r="T2246" s="502" t="str">
        <f t="shared" si="252"/>
        <v/>
      </c>
      <c r="U2246" s="502" t="str">
        <f t="shared" si="253"/>
        <v/>
      </c>
      <c r="V2246" s="502" t="str">
        <f t="shared" si="254"/>
        <v/>
      </c>
      <c r="W2246" s="502" t="str">
        <f t="shared" si="255"/>
        <v/>
      </c>
      <c r="X2246" s="502"/>
      <c r="Y2246" s="502" t="str">
        <f t="shared" si="256"/>
        <v/>
      </c>
    </row>
    <row r="2247" spans="7:25">
      <c r="G2247" s="346" t="str">
        <f t="shared" si="250"/>
        <v/>
      </c>
      <c r="H2247" s="347" t="str">
        <f t="shared" si="251"/>
        <v/>
      </c>
      <c r="T2247" s="502" t="str">
        <f t="shared" si="252"/>
        <v/>
      </c>
      <c r="U2247" s="502" t="str">
        <f t="shared" si="253"/>
        <v/>
      </c>
      <c r="V2247" s="502" t="str">
        <f t="shared" si="254"/>
        <v/>
      </c>
      <c r="W2247" s="502" t="str">
        <f t="shared" si="255"/>
        <v/>
      </c>
      <c r="X2247" s="502"/>
      <c r="Y2247" s="502" t="str">
        <f t="shared" si="256"/>
        <v/>
      </c>
    </row>
    <row r="2248" spans="7:25">
      <c r="G2248" s="346" t="str">
        <f t="shared" si="250"/>
        <v/>
      </c>
      <c r="H2248" s="347" t="str">
        <f t="shared" si="251"/>
        <v/>
      </c>
      <c r="T2248" s="502" t="str">
        <f t="shared" si="252"/>
        <v/>
      </c>
      <c r="U2248" s="502" t="str">
        <f t="shared" si="253"/>
        <v/>
      </c>
      <c r="V2248" s="502" t="str">
        <f t="shared" si="254"/>
        <v/>
      </c>
      <c r="W2248" s="502" t="str">
        <f t="shared" si="255"/>
        <v/>
      </c>
      <c r="X2248" s="502"/>
      <c r="Y2248" s="502" t="str">
        <f t="shared" si="256"/>
        <v/>
      </c>
    </row>
    <row r="2249" spans="7:25">
      <c r="G2249" s="346" t="str">
        <f t="shared" si="250"/>
        <v/>
      </c>
      <c r="H2249" s="347" t="str">
        <f t="shared" si="251"/>
        <v/>
      </c>
      <c r="T2249" s="502" t="str">
        <f t="shared" si="252"/>
        <v/>
      </c>
      <c r="U2249" s="502" t="str">
        <f t="shared" si="253"/>
        <v/>
      </c>
      <c r="V2249" s="502" t="str">
        <f t="shared" si="254"/>
        <v/>
      </c>
      <c r="W2249" s="502" t="str">
        <f t="shared" si="255"/>
        <v/>
      </c>
      <c r="X2249" s="502"/>
      <c r="Y2249" s="502" t="str">
        <f t="shared" si="256"/>
        <v/>
      </c>
    </row>
    <row r="2250" spans="7:25">
      <c r="G2250" s="346" t="str">
        <f t="shared" si="250"/>
        <v/>
      </c>
      <c r="H2250" s="347" t="str">
        <f t="shared" si="251"/>
        <v/>
      </c>
      <c r="T2250" s="502" t="str">
        <f t="shared" si="252"/>
        <v/>
      </c>
      <c r="U2250" s="502" t="str">
        <f t="shared" si="253"/>
        <v/>
      </c>
      <c r="V2250" s="502" t="str">
        <f t="shared" si="254"/>
        <v/>
      </c>
      <c r="W2250" s="502" t="str">
        <f t="shared" si="255"/>
        <v/>
      </c>
      <c r="X2250" s="502"/>
      <c r="Y2250" s="502" t="str">
        <f t="shared" si="256"/>
        <v/>
      </c>
    </row>
    <row r="2251" spans="7:25">
      <c r="G2251" s="346" t="str">
        <f t="shared" si="250"/>
        <v/>
      </c>
      <c r="H2251" s="347" t="str">
        <f t="shared" si="251"/>
        <v/>
      </c>
      <c r="T2251" s="502" t="str">
        <f t="shared" si="252"/>
        <v/>
      </c>
      <c r="U2251" s="502" t="str">
        <f t="shared" si="253"/>
        <v/>
      </c>
      <c r="V2251" s="502" t="str">
        <f t="shared" si="254"/>
        <v/>
      </c>
      <c r="W2251" s="502" t="str">
        <f t="shared" si="255"/>
        <v/>
      </c>
      <c r="X2251" s="502"/>
      <c r="Y2251" s="502" t="str">
        <f t="shared" si="256"/>
        <v/>
      </c>
    </row>
    <row r="2252" spans="7:25">
      <c r="G2252" s="346" t="str">
        <f t="shared" si="250"/>
        <v/>
      </c>
      <c r="H2252" s="347" t="str">
        <f t="shared" si="251"/>
        <v/>
      </c>
      <c r="T2252" s="502" t="str">
        <f t="shared" si="252"/>
        <v/>
      </c>
      <c r="U2252" s="502" t="str">
        <f t="shared" si="253"/>
        <v/>
      </c>
      <c r="V2252" s="502" t="str">
        <f t="shared" si="254"/>
        <v/>
      </c>
      <c r="W2252" s="502" t="str">
        <f t="shared" si="255"/>
        <v/>
      </c>
      <c r="X2252" s="502"/>
      <c r="Y2252" s="502" t="str">
        <f t="shared" si="256"/>
        <v/>
      </c>
    </row>
    <row r="2253" spans="7:25">
      <c r="G2253" s="346" t="str">
        <f t="shared" si="250"/>
        <v/>
      </c>
      <c r="H2253" s="347" t="str">
        <f t="shared" si="251"/>
        <v/>
      </c>
      <c r="T2253" s="502" t="str">
        <f t="shared" si="252"/>
        <v/>
      </c>
      <c r="U2253" s="502" t="str">
        <f t="shared" si="253"/>
        <v/>
      </c>
      <c r="V2253" s="502" t="str">
        <f t="shared" si="254"/>
        <v/>
      </c>
      <c r="W2253" s="502" t="str">
        <f t="shared" si="255"/>
        <v/>
      </c>
      <c r="X2253" s="502"/>
      <c r="Y2253" s="502" t="str">
        <f t="shared" si="256"/>
        <v/>
      </c>
    </row>
    <row r="2254" spans="7:25">
      <c r="G2254" s="346" t="str">
        <f t="shared" si="250"/>
        <v/>
      </c>
      <c r="H2254" s="347" t="str">
        <f t="shared" si="251"/>
        <v/>
      </c>
      <c r="T2254" s="502" t="str">
        <f t="shared" si="252"/>
        <v/>
      </c>
      <c r="U2254" s="502" t="str">
        <f t="shared" si="253"/>
        <v/>
      </c>
      <c r="V2254" s="502" t="str">
        <f t="shared" si="254"/>
        <v/>
      </c>
      <c r="W2254" s="502" t="str">
        <f t="shared" si="255"/>
        <v/>
      </c>
      <c r="X2254" s="502"/>
      <c r="Y2254" s="502" t="str">
        <f t="shared" si="256"/>
        <v/>
      </c>
    </row>
    <row r="2255" spans="7:25">
      <c r="G2255" s="346" t="str">
        <f t="shared" si="250"/>
        <v/>
      </c>
      <c r="H2255" s="347" t="str">
        <f t="shared" si="251"/>
        <v/>
      </c>
      <c r="T2255" s="502" t="str">
        <f t="shared" si="252"/>
        <v/>
      </c>
      <c r="U2255" s="502" t="str">
        <f t="shared" si="253"/>
        <v/>
      </c>
      <c r="V2255" s="502" t="str">
        <f t="shared" si="254"/>
        <v/>
      </c>
      <c r="W2255" s="502" t="str">
        <f t="shared" si="255"/>
        <v/>
      </c>
      <c r="X2255" s="502"/>
      <c r="Y2255" s="502" t="str">
        <f t="shared" si="256"/>
        <v/>
      </c>
    </row>
    <row r="2256" spans="7:25">
      <c r="G2256" s="346" t="str">
        <f t="shared" si="250"/>
        <v/>
      </c>
      <c r="H2256" s="347" t="str">
        <f t="shared" si="251"/>
        <v/>
      </c>
      <c r="T2256" s="502" t="str">
        <f t="shared" si="252"/>
        <v/>
      </c>
      <c r="U2256" s="502" t="str">
        <f t="shared" si="253"/>
        <v/>
      </c>
      <c r="V2256" s="502" t="str">
        <f t="shared" si="254"/>
        <v/>
      </c>
      <c r="W2256" s="502" t="str">
        <f t="shared" si="255"/>
        <v/>
      </c>
      <c r="X2256" s="502"/>
      <c r="Y2256" s="502" t="str">
        <f t="shared" si="256"/>
        <v/>
      </c>
    </row>
    <row r="2257" spans="7:25">
      <c r="G2257" s="346" t="str">
        <f t="shared" si="250"/>
        <v/>
      </c>
      <c r="H2257" s="347" t="str">
        <f t="shared" si="251"/>
        <v/>
      </c>
      <c r="T2257" s="502" t="str">
        <f t="shared" si="252"/>
        <v/>
      </c>
      <c r="U2257" s="502" t="str">
        <f t="shared" si="253"/>
        <v/>
      </c>
      <c r="V2257" s="502" t="str">
        <f t="shared" si="254"/>
        <v/>
      </c>
      <c r="W2257" s="502" t="str">
        <f t="shared" si="255"/>
        <v/>
      </c>
      <c r="X2257" s="502"/>
      <c r="Y2257" s="502" t="str">
        <f t="shared" si="256"/>
        <v/>
      </c>
    </row>
    <row r="2258" spans="7:25">
      <c r="G2258" s="346" t="str">
        <f t="shared" si="250"/>
        <v/>
      </c>
      <c r="H2258" s="347" t="str">
        <f t="shared" si="251"/>
        <v/>
      </c>
      <c r="T2258" s="502" t="str">
        <f t="shared" si="252"/>
        <v/>
      </c>
      <c r="U2258" s="502" t="str">
        <f t="shared" si="253"/>
        <v/>
      </c>
      <c r="V2258" s="502" t="str">
        <f t="shared" si="254"/>
        <v/>
      </c>
      <c r="W2258" s="502" t="str">
        <f t="shared" si="255"/>
        <v/>
      </c>
      <c r="X2258" s="502"/>
      <c r="Y2258" s="502" t="str">
        <f t="shared" si="256"/>
        <v/>
      </c>
    </row>
    <row r="2259" spans="7:25">
      <c r="G2259" s="346" t="str">
        <f t="shared" si="250"/>
        <v/>
      </c>
      <c r="H2259" s="347" t="str">
        <f t="shared" si="251"/>
        <v/>
      </c>
      <c r="T2259" s="502" t="str">
        <f t="shared" si="252"/>
        <v/>
      </c>
      <c r="U2259" s="502" t="str">
        <f t="shared" si="253"/>
        <v/>
      </c>
      <c r="V2259" s="502" t="str">
        <f t="shared" si="254"/>
        <v/>
      </c>
      <c r="W2259" s="502" t="str">
        <f t="shared" si="255"/>
        <v/>
      </c>
      <c r="X2259" s="502"/>
      <c r="Y2259" s="502" t="str">
        <f t="shared" si="256"/>
        <v/>
      </c>
    </row>
    <row r="2260" spans="7:25">
      <c r="G2260" s="346" t="str">
        <f t="shared" si="250"/>
        <v/>
      </c>
      <c r="H2260" s="347" t="str">
        <f t="shared" si="251"/>
        <v/>
      </c>
      <c r="T2260" s="502" t="str">
        <f t="shared" si="252"/>
        <v/>
      </c>
      <c r="U2260" s="502" t="str">
        <f t="shared" si="253"/>
        <v/>
      </c>
      <c r="V2260" s="502" t="str">
        <f t="shared" si="254"/>
        <v/>
      </c>
      <c r="W2260" s="502" t="str">
        <f t="shared" si="255"/>
        <v/>
      </c>
      <c r="X2260" s="502"/>
      <c r="Y2260" s="502" t="str">
        <f t="shared" si="256"/>
        <v/>
      </c>
    </row>
    <row r="2261" spans="7:25">
      <c r="G2261" s="346" t="str">
        <f t="shared" si="250"/>
        <v/>
      </c>
      <c r="H2261" s="347" t="str">
        <f t="shared" si="251"/>
        <v/>
      </c>
      <c r="T2261" s="502" t="str">
        <f t="shared" si="252"/>
        <v/>
      </c>
      <c r="U2261" s="502" t="str">
        <f t="shared" si="253"/>
        <v/>
      </c>
      <c r="V2261" s="502" t="str">
        <f t="shared" si="254"/>
        <v/>
      </c>
      <c r="W2261" s="502" t="str">
        <f t="shared" si="255"/>
        <v/>
      </c>
      <c r="X2261" s="502"/>
      <c r="Y2261" s="502" t="str">
        <f t="shared" si="256"/>
        <v/>
      </c>
    </row>
    <row r="2262" spans="7:25">
      <c r="G2262" s="346" t="str">
        <f t="shared" si="250"/>
        <v/>
      </c>
      <c r="H2262" s="347" t="str">
        <f t="shared" si="251"/>
        <v/>
      </c>
      <c r="T2262" s="502" t="str">
        <f t="shared" si="252"/>
        <v/>
      </c>
      <c r="U2262" s="502" t="str">
        <f t="shared" si="253"/>
        <v/>
      </c>
      <c r="V2262" s="502" t="str">
        <f t="shared" si="254"/>
        <v/>
      </c>
      <c r="W2262" s="502" t="str">
        <f t="shared" si="255"/>
        <v/>
      </c>
      <c r="X2262" s="502"/>
      <c r="Y2262" s="502" t="str">
        <f t="shared" si="256"/>
        <v/>
      </c>
    </row>
    <row r="2263" spans="7:25">
      <c r="G2263" s="346" t="str">
        <f t="shared" si="250"/>
        <v/>
      </c>
      <c r="H2263" s="347" t="str">
        <f t="shared" si="251"/>
        <v/>
      </c>
      <c r="T2263" s="502" t="str">
        <f t="shared" si="252"/>
        <v/>
      </c>
      <c r="U2263" s="502" t="str">
        <f t="shared" si="253"/>
        <v/>
      </c>
      <c r="V2263" s="502" t="str">
        <f t="shared" si="254"/>
        <v/>
      </c>
      <c r="W2263" s="502" t="str">
        <f t="shared" si="255"/>
        <v/>
      </c>
      <c r="X2263" s="502"/>
      <c r="Y2263" s="502" t="str">
        <f t="shared" si="256"/>
        <v/>
      </c>
    </row>
    <row r="2264" spans="7:25">
      <c r="G2264" s="346" t="str">
        <f t="shared" si="250"/>
        <v/>
      </c>
      <c r="H2264" s="347" t="str">
        <f t="shared" si="251"/>
        <v/>
      </c>
      <c r="T2264" s="502" t="str">
        <f t="shared" si="252"/>
        <v/>
      </c>
      <c r="U2264" s="502" t="str">
        <f t="shared" si="253"/>
        <v/>
      </c>
      <c r="V2264" s="502" t="str">
        <f t="shared" si="254"/>
        <v/>
      </c>
      <c r="W2264" s="502" t="str">
        <f t="shared" si="255"/>
        <v/>
      </c>
      <c r="X2264" s="502"/>
      <c r="Y2264" s="502" t="str">
        <f t="shared" si="256"/>
        <v/>
      </c>
    </row>
    <row r="2265" spans="7:25">
      <c r="G2265" s="346" t="str">
        <f t="shared" si="250"/>
        <v/>
      </c>
      <c r="H2265" s="347" t="str">
        <f t="shared" si="251"/>
        <v/>
      </c>
      <c r="T2265" s="502" t="str">
        <f t="shared" si="252"/>
        <v/>
      </c>
      <c r="U2265" s="502" t="str">
        <f t="shared" si="253"/>
        <v/>
      </c>
      <c r="V2265" s="502" t="str">
        <f t="shared" si="254"/>
        <v/>
      </c>
      <c r="W2265" s="502" t="str">
        <f t="shared" si="255"/>
        <v/>
      </c>
      <c r="X2265" s="502"/>
      <c r="Y2265" s="502" t="str">
        <f t="shared" si="256"/>
        <v/>
      </c>
    </row>
    <row r="2266" spans="7:25">
      <c r="G2266" s="346" t="str">
        <f t="shared" si="250"/>
        <v/>
      </c>
      <c r="H2266" s="347" t="str">
        <f t="shared" si="251"/>
        <v/>
      </c>
      <c r="T2266" s="502" t="str">
        <f t="shared" si="252"/>
        <v/>
      </c>
      <c r="U2266" s="502" t="str">
        <f t="shared" si="253"/>
        <v/>
      </c>
      <c r="V2266" s="502" t="str">
        <f t="shared" si="254"/>
        <v/>
      </c>
      <c r="W2266" s="502" t="str">
        <f t="shared" si="255"/>
        <v/>
      </c>
      <c r="X2266" s="502"/>
      <c r="Y2266" s="502" t="str">
        <f t="shared" si="256"/>
        <v/>
      </c>
    </row>
    <row r="2267" spans="7:25">
      <c r="G2267" s="346" t="str">
        <f t="shared" si="250"/>
        <v/>
      </c>
      <c r="H2267" s="347" t="str">
        <f t="shared" si="251"/>
        <v/>
      </c>
      <c r="T2267" s="502" t="str">
        <f t="shared" si="252"/>
        <v/>
      </c>
      <c r="U2267" s="502" t="str">
        <f t="shared" si="253"/>
        <v/>
      </c>
      <c r="V2267" s="502" t="str">
        <f t="shared" si="254"/>
        <v/>
      </c>
      <c r="W2267" s="502" t="str">
        <f t="shared" si="255"/>
        <v/>
      </c>
      <c r="X2267" s="502"/>
      <c r="Y2267" s="502" t="str">
        <f t="shared" si="256"/>
        <v/>
      </c>
    </row>
    <row r="2268" spans="7:25">
      <c r="G2268" s="346" t="str">
        <f t="shared" si="250"/>
        <v/>
      </c>
      <c r="H2268" s="347" t="str">
        <f t="shared" si="251"/>
        <v/>
      </c>
      <c r="T2268" s="502" t="str">
        <f t="shared" si="252"/>
        <v/>
      </c>
      <c r="U2268" s="502" t="str">
        <f t="shared" si="253"/>
        <v/>
      </c>
      <c r="V2268" s="502" t="str">
        <f t="shared" si="254"/>
        <v/>
      </c>
      <c r="W2268" s="502" t="str">
        <f t="shared" si="255"/>
        <v/>
      </c>
      <c r="X2268" s="502"/>
      <c r="Y2268" s="502" t="str">
        <f t="shared" si="256"/>
        <v/>
      </c>
    </row>
    <row r="2269" spans="7:25">
      <c r="G2269" s="346" t="str">
        <f t="shared" si="250"/>
        <v/>
      </c>
      <c r="H2269" s="347" t="str">
        <f t="shared" si="251"/>
        <v/>
      </c>
      <c r="T2269" s="502" t="str">
        <f t="shared" si="252"/>
        <v/>
      </c>
      <c r="U2269" s="502" t="str">
        <f t="shared" si="253"/>
        <v/>
      </c>
      <c r="V2269" s="502" t="str">
        <f t="shared" si="254"/>
        <v/>
      </c>
      <c r="W2269" s="502" t="str">
        <f t="shared" si="255"/>
        <v/>
      </c>
      <c r="X2269" s="502"/>
      <c r="Y2269" s="502" t="str">
        <f t="shared" si="256"/>
        <v/>
      </c>
    </row>
    <row r="2270" spans="7:25">
      <c r="G2270" s="346" t="str">
        <f t="shared" si="250"/>
        <v/>
      </c>
      <c r="H2270" s="347" t="str">
        <f t="shared" si="251"/>
        <v/>
      </c>
      <c r="T2270" s="502" t="str">
        <f t="shared" si="252"/>
        <v/>
      </c>
      <c r="U2270" s="502" t="str">
        <f t="shared" si="253"/>
        <v/>
      </c>
      <c r="V2270" s="502" t="str">
        <f t="shared" si="254"/>
        <v/>
      </c>
      <c r="W2270" s="502" t="str">
        <f t="shared" si="255"/>
        <v/>
      </c>
      <c r="X2270" s="502"/>
      <c r="Y2270" s="502" t="str">
        <f t="shared" si="256"/>
        <v/>
      </c>
    </row>
    <row r="2271" spans="7:25">
      <c r="G2271" s="346" t="str">
        <f t="shared" si="250"/>
        <v/>
      </c>
      <c r="H2271" s="347" t="str">
        <f t="shared" si="251"/>
        <v/>
      </c>
      <c r="T2271" s="502" t="str">
        <f t="shared" si="252"/>
        <v/>
      </c>
      <c r="U2271" s="502" t="str">
        <f t="shared" si="253"/>
        <v/>
      </c>
      <c r="V2271" s="502" t="str">
        <f t="shared" si="254"/>
        <v/>
      </c>
      <c r="W2271" s="502" t="str">
        <f t="shared" si="255"/>
        <v/>
      </c>
      <c r="X2271" s="502"/>
      <c r="Y2271" s="502" t="str">
        <f t="shared" si="256"/>
        <v/>
      </c>
    </row>
    <row r="2272" spans="7:25">
      <c r="G2272" s="346" t="str">
        <f t="shared" si="250"/>
        <v/>
      </c>
      <c r="H2272" s="347" t="str">
        <f t="shared" si="251"/>
        <v/>
      </c>
      <c r="T2272" s="502" t="str">
        <f t="shared" si="252"/>
        <v/>
      </c>
      <c r="U2272" s="502" t="str">
        <f t="shared" si="253"/>
        <v/>
      </c>
      <c r="V2272" s="502" t="str">
        <f t="shared" si="254"/>
        <v/>
      </c>
      <c r="W2272" s="502" t="str">
        <f t="shared" si="255"/>
        <v/>
      </c>
      <c r="X2272" s="502"/>
      <c r="Y2272" s="502" t="str">
        <f t="shared" si="256"/>
        <v/>
      </c>
    </row>
    <row r="2273" spans="7:25">
      <c r="G2273" s="346" t="str">
        <f t="shared" si="250"/>
        <v/>
      </c>
      <c r="H2273" s="347" t="str">
        <f t="shared" si="251"/>
        <v/>
      </c>
      <c r="T2273" s="502" t="str">
        <f t="shared" si="252"/>
        <v/>
      </c>
      <c r="U2273" s="502" t="str">
        <f t="shared" si="253"/>
        <v/>
      </c>
      <c r="V2273" s="502" t="str">
        <f t="shared" si="254"/>
        <v/>
      </c>
      <c r="W2273" s="502" t="str">
        <f t="shared" si="255"/>
        <v/>
      </c>
      <c r="X2273" s="502"/>
      <c r="Y2273" s="502" t="str">
        <f t="shared" si="256"/>
        <v/>
      </c>
    </row>
    <row r="2274" spans="7:25">
      <c r="G2274" s="346" t="str">
        <f t="shared" si="250"/>
        <v/>
      </c>
      <c r="H2274" s="347" t="str">
        <f t="shared" si="251"/>
        <v/>
      </c>
      <c r="T2274" s="502" t="str">
        <f t="shared" si="252"/>
        <v/>
      </c>
      <c r="U2274" s="502" t="str">
        <f t="shared" si="253"/>
        <v/>
      </c>
      <c r="V2274" s="502" t="str">
        <f t="shared" si="254"/>
        <v/>
      </c>
      <c r="W2274" s="502" t="str">
        <f t="shared" si="255"/>
        <v/>
      </c>
      <c r="X2274" s="502"/>
      <c r="Y2274" s="502" t="str">
        <f t="shared" si="256"/>
        <v/>
      </c>
    </row>
    <row r="2275" spans="7:25">
      <c r="G2275" s="346" t="str">
        <f t="shared" si="250"/>
        <v/>
      </c>
      <c r="H2275" s="347" t="str">
        <f t="shared" si="251"/>
        <v/>
      </c>
      <c r="T2275" s="502" t="str">
        <f t="shared" si="252"/>
        <v/>
      </c>
      <c r="U2275" s="502" t="str">
        <f t="shared" si="253"/>
        <v/>
      </c>
      <c r="V2275" s="502" t="str">
        <f t="shared" si="254"/>
        <v/>
      </c>
      <c r="W2275" s="502" t="str">
        <f t="shared" si="255"/>
        <v/>
      </c>
      <c r="X2275" s="502"/>
      <c r="Y2275" s="502" t="str">
        <f t="shared" si="256"/>
        <v/>
      </c>
    </row>
    <row r="2276" spans="7:25">
      <c r="G2276" s="346" t="str">
        <f t="shared" si="250"/>
        <v/>
      </c>
      <c r="H2276" s="347" t="str">
        <f t="shared" si="251"/>
        <v/>
      </c>
      <c r="T2276" s="502" t="str">
        <f t="shared" si="252"/>
        <v/>
      </c>
      <c r="U2276" s="502" t="str">
        <f t="shared" si="253"/>
        <v/>
      </c>
      <c r="V2276" s="502" t="str">
        <f t="shared" si="254"/>
        <v/>
      </c>
      <c r="W2276" s="502" t="str">
        <f t="shared" si="255"/>
        <v/>
      </c>
      <c r="X2276" s="502"/>
      <c r="Y2276" s="502" t="str">
        <f t="shared" si="256"/>
        <v/>
      </c>
    </row>
    <row r="2277" spans="7:25">
      <c r="G2277" s="346" t="str">
        <f t="shared" si="250"/>
        <v/>
      </c>
      <c r="H2277" s="347" t="str">
        <f t="shared" si="251"/>
        <v/>
      </c>
      <c r="T2277" s="502" t="str">
        <f t="shared" si="252"/>
        <v/>
      </c>
      <c r="U2277" s="502" t="str">
        <f t="shared" si="253"/>
        <v/>
      </c>
      <c r="V2277" s="502" t="str">
        <f t="shared" si="254"/>
        <v/>
      </c>
      <c r="W2277" s="502" t="str">
        <f t="shared" si="255"/>
        <v/>
      </c>
      <c r="X2277" s="502"/>
      <c r="Y2277" s="502" t="str">
        <f t="shared" si="256"/>
        <v/>
      </c>
    </row>
    <row r="2278" spans="7:25">
      <c r="G2278" s="346" t="str">
        <f t="shared" si="250"/>
        <v/>
      </c>
      <c r="H2278" s="347" t="str">
        <f t="shared" si="251"/>
        <v/>
      </c>
      <c r="T2278" s="502" t="str">
        <f t="shared" si="252"/>
        <v/>
      </c>
      <c r="U2278" s="502" t="str">
        <f t="shared" si="253"/>
        <v/>
      </c>
      <c r="V2278" s="502" t="str">
        <f t="shared" si="254"/>
        <v/>
      </c>
      <c r="W2278" s="502" t="str">
        <f t="shared" si="255"/>
        <v/>
      </c>
      <c r="X2278" s="502"/>
      <c r="Y2278" s="502" t="str">
        <f t="shared" si="256"/>
        <v/>
      </c>
    </row>
    <row r="2279" spans="7:25">
      <c r="G2279" s="346" t="str">
        <f t="shared" si="250"/>
        <v/>
      </c>
      <c r="H2279" s="347" t="str">
        <f t="shared" si="251"/>
        <v/>
      </c>
      <c r="T2279" s="502" t="str">
        <f t="shared" si="252"/>
        <v/>
      </c>
      <c r="U2279" s="502" t="str">
        <f t="shared" si="253"/>
        <v/>
      </c>
      <c r="V2279" s="502" t="str">
        <f t="shared" si="254"/>
        <v/>
      </c>
      <c r="W2279" s="502" t="str">
        <f t="shared" si="255"/>
        <v/>
      </c>
      <c r="X2279" s="502"/>
      <c r="Y2279" s="502" t="str">
        <f t="shared" si="256"/>
        <v/>
      </c>
    </row>
    <row r="2280" spans="7:25">
      <c r="G2280" s="346" t="str">
        <f t="shared" si="250"/>
        <v/>
      </c>
      <c r="H2280" s="347" t="str">
        <f t="shared" si="251"/>
        <v/>
      </c>
      <c r="T2280" s="502" t="str">
        <f t="shared" si="252"/>
        <v/>
      </c>
      <c r="U2280" s="502" t="str">
        <f t="shared" si="253"/>
        <v/>
      </c>
      <c r="V2280" s="502" t="str">
        <f t="shared" si="254"/>
        <v/>
      </c>
      <c r="W2280" s="502" t="str">
        <f t="shared" si="255"/>
        <v/>
      </c>
      <c r="X2280" s="502"/>
      <c r="Y2280" s="502" t="str">
        <f t="shared" si="256"/>
        <v/>
      </c>
    </row>
    <row r="2281" spans="7:25">
      <c r="G2281" s="346" t="str">
        <f t="shared" si="250"/>
        <v/>
      </c>
      <c r="H2281" s="347" t="str">
        <f t="shared" si="251"/>
        <v/>
      </c>
      <c r="T2281" s="502" t="str">
        <f t="shared" si="252"/>
        <v/>
      </c>
      <c r="U2281" s="502" t="str">
        <f t="shared" si="253"/>
        <v/>
      </c>
      <c r="V2281" s="502" t="str">
        <f t="shared" si="254"/>
        <v/>
      </c>
      <c r="W2281" s="502" t="str">
        <f t="shared" si="255"/>
        <v/>
      </c>
      <c r="X2281" s="502"/>
      <c r="Y2281" s="502" t="str">
        <f t="shared" si="256"/>
        <v/>
      </c>
    </row>
    <row r="2282" spans="7:25">
      <c r="G2282" s="346" t="str">
        <f t="shared" si="250"/>
        <v/>
      </c>
      <c r="H2282" s="347" t="str">
        <f t="shared" si="251"/>
        <v/>
      </c>
      <c r="T2282" s="502" t="str">
        <f t="shared" si="252"/>
        <v/>
      </c>
      <c r="U2282" s="502" t="str">
        <f t="shared" si="253"/>
        <v/>
      </c>
      <c r="V2282" s="502" t="str">
        <f t="shared" si="254"/>
        <v/>
      </c>
      <c r="W2282" s="502" t="str">
        <f t="shared" si="255"/>
        <v/>
      </c>
      <c r="X2282" s="502"/>
      <c r="Y2282" s="502" t="str">
        <f t="shared" si="256"/>
        <v/>
      </c>
    </row>
    <row r="2283" spans="7:25">
      <c r="G2283" s="346" t="str">
        <f t="shared" si="250"/>
        <v/>
      </c>
      <c r="H2283" s="347" t="str">
        <f t="shared" si="251"/>
        <v/>
      </c>
      <c r="T2283" s="502" t="str">
        <f t="shared" si="252"/>
        <v/>
      </c>
      <c r="U2283" s="502" t="str">
        <f t="shared" si="253"/>
        <v/>
      </c>
      <c r="V2283" s="502" t="str">
        <f t="shared" si="254"/>
        <v/>
      </c>
      <c r="W2283" s="502" t="str">
        <f t="shared" si="255"/>
        <v/>
      </c>
      <c r="X2283" s="502"/>
      <c r="Y2283" s="502" t="str">
        <f t="shared" si="256"/>
        <v/>
      </c>
    </row>
    <row r="2284" spans="7:25">
      <c r="G2284" s="346" t="str">
        <f t="shared" si="250"/>
        <v/>
      </c>
      <c r="H2284" s="347" t="str">
        <f t="shared" si="251"/>
        <v/>
      </c>
      <c r="T2284" s="502" t="str">
        <f t="shared" si="252"/>
        <v/>
      </c>
      <c r="U2284" s="502" t="str">
        <f t="shared" si="253"/>
        <v/>
      </c>
      <c r="V2284" s="502" t="str">
        <f t="shared" si="254"/>
        <v/>
      </c>
      <c r="W2284" s="502" t="str">
        <f t="shared" si="255"/>
        <v/>
      </c>
      <c r="X2284" s="502"/>
      <c r="Y2284" s="502" t="str">
        <f t="shared" si="256"/>
        <v/>
      </c>
    </row>
    <row r="2285" spans="7:25">
      <c r="G2285" s="346" t="str">
        <f t="shared" si="250"/>
        <v/>
      </c>
      <c r="H2285" s="347" t="str">
        <f t="shared" si="251"/>
        <v/>
      </c>
      <c r="T2285" s="502" t="str">
        <f t="shared" si="252"/>
        <v/>
      </c>
      <c r="U2285" s="502" t="str">
        <f t="shared" si="253"/>
        <v/>
      </c>
      <c r="V2285" s="502" t="str">
        <f t="shared" si="254"/>
        <v/>
      </c>
      <c r="W2285" s="502" t="str">
        <f t="shared" si="255"/>
        <v/>
      </c>
      <c r="X2285" s="502"/>
      <c r="Y2285" s="502" t="str">
        <f t="shared" si="256"/>
        <v/>
      </c>
    </row>
    <row r="2286" spans="7:25">
      <c r="G2286" s="346" t="str">
        <f t="shared" si="250"/>
        <v/>
      </c>
      <c r="H2286" s="347" t="str">
        <f t="shared" si="251"/>
        <v/>
      </c>
      <c r="T2286" s="502" t="str">
        <f t="shared" si="252"/>
        <v/>
      </c>
      <c r="U2286" s="502" t="str">
        <f t="shared" si="253"/>
        <v/>
      </c>
      <c r="V2286" s="502" t="str">
        <f t="shared" si="254"/>
        <v/>
      </c>
      <c r="W2286" s="502" t="str">
        <f t="shared" si="255"/>
        <v/>
      </c>
      <c r="X2286" s="502"/>
      <c r="Y2286" s="502" t="str">
        <f t="shared" si="256"/>
        <v/>
      </c>
    </row>
    <row r="2287" spans="7:25">
      <c r="G2287" s="346" t="str">
        <f t="shared" si="250"/>
        <v/>
      </c>
      <c r="H2287" s="347" t="str">
        <f t="shared" si="251"/>
        <v/>
      </c>
      <c r="T2287" s="502" t="str">
        <f t="shared" si="252"/>
        <v/>
      </c>
      <c r="U2287" s="502" t="str">
        <f t="shared" si="253"/>
        <v/>
      </c>
      <c r="V2287" s="502" t="str">
        <f t="shared" si="254"/>
        <v/>
      </c>
      <c r="W2287" s="502" t="str">
        <f t="shared" si="255"/>
        <v/>
      </c>
      <c r="X2287" s="502"/>
      <c r="Y2287" s="502" t="str">
        <f t="shared" si="256"/>
        <v/>
      </c>
    </row>
    <row r="2288" spans="7:25">
      <c r="G2288" s="346" t="str">
        <f t="shared" si="250"/>
        <v/>
      </c>
      <c r="H2288" s="347" t="str">
        <f t="shared" si="251"/>
        <v/>
      </c>
      <c r="T2288" s="502" t="str">
        <f t="shared" si="252"/>
        <v/>
      </c>
      <c r="U2288" s="502" t="str">
        <f t="shared" si="253"/>
        <v/>
      </c>
      <c r="V2288" s="502" t="str">
        <f t="shared" si="254"/>
        <v/>
      </c>
      <c r="W2288" s="502" t="str">
        <f t="shared" si="255"/>
        <v/>
      </c>
      <c r="X2288" s="502"/>
      <c r="Y2288" s="502" t="str">
        <f t="shared" si="256"/>
        <v/>
      </c>
    </row>
    <row r="2289" spans="7:25">
      <c r="G2289" s="346" t="str">
        <f t="shared" si="250"/>
        <v/>
      </c>
      <c r="H2289" s="347" t="str">
        <f t="shared" si="251"/>
        <v/>
      </c>
      <c r="T2289" s="502" t="str">
        <f t="shared" si="252"/>
        <v/>
      </c>
      <c r="U2289" s="502" t="str">
        <f t="shared" si="253"/>
        <v/>
      </c>
      <c r="V2289" s="502" t="str">
        <f t="shared" si="254"/>
        <v/>
      </c>
      <c r="W2289" s="502" t="str">
        <f t="shared" si="255"/>
        <v/>
      </c>
      <c r="X2289" s="502"/>
      <c r="Y2289" s="502" t="str">
        <f t="shared" si="256"/>
        <v/>
      </c>
    </row>
    <row r="2290" spans="7:25">
      <c r="G2290" s="346" t="str">
        <f t="shared" si="250"/>
        <v/>
      </c>
      <c r="H2290" s="347" t="str">
        <f t="shared" si="251"/>
        <v/>
      </c>
      <c r="T2290" s="502" t="str">
        <f t="shared" si="252"/>
        <v/>
      </c>
      <c r="U2290" s="502" t="str">
        <f t="shared" si="253"/>
        <v/>
      </c>
      <c r="V2290" s="502" t="str">
        <f t="shared" si="254"/>
        <v/>
      </c>
      <c r="W2290" s="502" t="str">
        <f t="shared" si="255"/>
        <v/>
      </c>
      <c r="X2290" s="502"/>
      <c r="Y2290" s="502" t="str">
        <f t="shared" si="256"/>
        <v/>
      </c>
    </row>
    <row r="2291" spans="7:25">
      <c r="G2291" s="346" t="str">
        <f t="shared" si="250"/>
        <v/>
      </c>
      <c r="H2291" s="347" t="str">
        <f t="shared" si="251"/>
        <v/>
      </c>
      <c r="T2291" s="502" t="str">
        <f t="shared" si="252"/>
        <v/>
      </c>
      <c r="U2291" s="502" t="str">
        <f t="shared" si="253"/>
        <v/>
      </c>
      <c r="V2291" s="502" t="str">
        <f t="shared" si="254"/>
        <v/>
      </c>
      <c r="W2291" s="502" t="str">
        <f t="shared" si="255"/>
        <v/>
      </c>
      <c r="X2291" s="502"/>
      <c r="Y2291" s="502" t="str">
        <f t="shared" si="256"/>
        <v/>
      </c>
    </row>
    <row r="2292" spans="7:25">
      <c r="G2292" s="346" t="str">
        <f t="shared" si="250"/>
        <v/>
      </c>
      <c r="H2292" s="347" t="str">
        <f t="shared" si="251"/>
        <v/>
      </c>
      <c r="T2292" s="502" t="str">
        <f t="shared" si="252"/>
        <v/>
      </c>
      <c r="U2292" s="502" t="str">
        <f t="shared" si="253"/>
        <v/>
      </c>
      <c r="V2292" s="502" t="str">
        <f t="shared" si="254"/>
        <v/>
      </c>
      <c r="W2292" s="502" t="str">
        <f t="shared" si="255"/>
        <v/>
      </c>
      <c r="X2292" s="502"/>
      <c r="Y2292" s="502" t="str">
        <f t="shared" si="256"/>
        <v/>
      </c>
    </row>
    <row r="2293" spans="7:25">
      <c r="G2293" s="346" t="str">
        <f t="shared" si="250"/>
        <v/>
      </c>
      <c r="H2293" s="347" t="str">
        <f t="shared" si="251"/>
        <v/>
      </c>
      <c r="T2293" s="502" t="str">
        <f t="shared" si="252"/>
        <v/>
      </c>
      <c r="U2293" s="502" t="str">
        <f t="shared" si="253"/>
        <v/>
      </c>
      <c r="V2293" s="502" t="str">
        <f t="shared" si="254"/>
        <v/>
      </c>
      <c r="W2293" s="502" t="str">
        <f t="shared" si="255"/>
        <v/>
      </c>
      <c r="X2293" s="502"/>
      <c r="Y2293" s="502" t="str">
        <f t="shared" si="256"/>
        <v/>
      </c>
    </row>
    <row r="2294" spans="7:25">
      <c r="G2294" s="346" t="str">
        <f t="shared" si="250"/>
        <v/>
      </c>
      <c r="H2294" s="347" t="str">
        <f t="shared" si="251"/>
        <v/>
      </c>
      <c r="T2294" s="502" t="str">
        <f t="shared" si="252"/>
        <v/>
      </c>
      <c r="U2294" s="502" t="str">
        <f t="shared" si="253"/>
        <v/>
      </c>
      <c r="V2294" s="502" t="str">
        <f t="shared" si="254"/>
        <v/>
      </c>
      <c r="W2294" s="502" t="str">
        <f t="shared" si="255"/>
        <v/>
      </c>
      <c r="X2294" s="502"/>
      <c r="Y2294" s="502" t="str">
        <f t="shared" si="256"/>
        <v/>
      </c>
    </row>
    <row r="2295" spans="7:25">
      <c r="G2295" s="346" t="str">
        <f t="shared" si="250"/>
        <v/>
      </c>
      <c r="H2295" s="347" t="str">
        <f t="shared" si="251"/>
        <v/>
      </c>
      <c r="T2295" s="502" t="str">
        <f t="shared" si="252"/>
        <v/>
      </c>
      <c r="U2295" s="502" t="str">
        <f t="shared" si="253"/>
        <v/>
      </c>
      <c r="V2295" s="502" t="str">
        <f t="shared" si="254"/>
        <v/>
      </c>
      <c r="W2295" s="502" t="str">
        <f t="shared" si="255"/>
        <v/>
      </c>
      <c r="X2295" s="502"/>
      <c r="Y2295" s="502" t="str">
        <f t="shared" si="256"/>
        <v/>
      </c>
    </row>
    <row r="2296" spans="7:25">
      <c r="G2296" s="346" t="str">
        <f t="shared" si="250"/>
        <v/>
      </c>
      <c r="H2296" s="347" t="str">
        <f t="shared" si="251"/>
        <v/>
      </c>
      <c r="T2296" s="502" t="str">
        <f t="shared" si="252"/>
        <v/>
      </c>
      <c r="U2296" s="502" t="str">
        <f t="shared" si="253"/>
        <v/>
      </c>
      <c r="V2296" s="502" t="str">
        <f t="shared" si="254"/>
        <v/>
      </c>
      <c r="W2296" s="502" t="str">
        <f t="shared" si="255"/>
        <v/>
      </c>
      <c r="X2296" s="502"/>
      <c r="Y2296" s="502" t="str">
        <f t="shared" si="256"/>
        <v/>
      </c>
    </row>
    <row r="2297" spans="7:25">
      <c r="G2297" s="346" t="str">
        <f t="shared" si="250"/>
        <v/>
      </c>
      <c r="H2297" s="347" t="str">
        <f t="shared" si="251"/>
        <v/>
      </c>
      <c r="T2297" s="502" t="str">
        <f t="shared" si="252"/>
        <v/>
      </c>
      <c r="U2297" s="502" t="str">
        <f t="shared" si="253"/>
        <v/>
      </c>
      <c r="V2297" s="502" t="str">
        <f t="shared" si="254"/>
        <v/>
      </c>
      <c r="W2297" s="502" t="str">
        <f t="shared" si="255"/>
        <v/>
      </c>
      <c r="X2297" s="502"/>
      <c r="Y2297" s="502" t="str">
        <f t="shared" si="256"/>
        <v/>
      </c>
    </row>
    <row r="2298" spans="7:25">
      <c r="G2298" s="346" t="str">
        <f t="shared" si="250"/>
        <v/>
      </c>
      <c r="H2298" s="347" t="str">
        <f t="shared" si="251"/>
        <v/>
      </c>
      <c r="T2298" s="502" t="str">
        <f t="shared" si="252"/>
        <v/>
      </c>
      <c r="U2298" s="502" t="str">
        <f t="shared" si="253"/>
        <v/>
      </c>
      <c r="V2298" s="502" t="str">
        <f t="shared" si="254"/>
        <v/>
      </c>
      <c r="W2298" s="502" t="str">
        <f t="shared" si="255"/>
        <v/>
      </c>
      <c r="X2298" s="502"/>
      <c r="Y2298" s="502" t="str">
        <f t="shared" si="256"/>
        <v/>
      </c>
    </row>
    <row r="2299" spans="7:25">
      <c r="G2299" s="346" t="str">
        <f t="shared" si="250"/>
        <v/>
      </c>
      <c r="H2299" s="347" t="str">
        <f t="shared" si="251"/>
        <v/>
      </c>
      <c r="T2299" s="502" t="str">
        <f t="shared" si="252"/>
        <v/>
      </c>
      <c r="U2299" s="502" t="str">
        <f t="shared" si="253"/>
        <v/>
      </c>
      <c r="V2299" s="502" t="str">
        <f t="shared" si="254"/>
        <v/>
      </c>
      <c r="W2299" s="502" t="str">
        <f t="shared" si="255"/>
        <v/>
      </c>
      <c r="X2299" s="502"/>
      <c r="Y2299" s="502" t="str">
        <f t="shared" si="256"/>
        <v/>
      </c>
    </row>
    <row r="2300" spans="7:25">
      <c r="G2300" s="346" t="str">
        <f t="shared" si="250"/>
        <v/>
      </c>
      <c r="H2300" s="347" t="str">
        <f t="shared" si="251"/>
        <v/>
      </c>
      <c r="T2300" s="502" t="str">
        <f t="shared" si="252"/>
        <v/>
      </c>
      <c r="U2300" s="502" t="str">
        <f t="shared" si="253"/>
        <v/>
      </c>
      <c r="V2300" s="502" t="str">
        <f t="shared" si="254"/>
        <v/>
      </c>
      <c r="W2300" s="502" t="str">
        <f t="shared" si="255"/>
        <v/>
      </c>
      <c r="X2300" s="502"/>
      <c r="Y2300" s="502" t="str">
        <f t="shared" si="256"/>
        <v/>
      </c>
    </row>
    <row r="2301" spans="7:25">
      <c r="G2301" s="346" t="str">
        <f t="shared" si="250"/>
        <v/>
      </c>
      <c r="H2301" s="347" t="str">
        <f t="shared" si="251"/>
        <v/>
      </c>
      <c r="T2301" s="502" t="str">
        <f t="shared" si="252"/>
        <v/>
      </c>
      <c r="U2301" s="502" t="str">
        <f t="shared" si="253"/>
        <v/>
      </c>
      <c r="V2301" s="502" t="str">
        <f t="shared" si="254"/>
        <v/>
      </c>
      <c r="W2301" s="502" t="str">
        <f t="shared" si="255"/>
        <v/>
      </c>
      <c r="X2301" s="502"/>
      <c r="Y2301" s="502" t="str">
        <f t="shared" si="256"/>
        <v/>
      </c>
    </row>
    <row r="2302" spans="7:25">
      <c r="G2302" s="346" t="str">
        <f t="shared" si="250"/>
        <v/>
      </c>
      <c r="H2302" s="347" t="str">
        <f t="shared" si="251"/>
        <v/>
      </c>
      <c r="T2302" s="502" t="str">
        <f t="shared" si="252"/>
        <v/>
      </c>
      <c r="U2302" s="502" t="str">
        <f t="shared" si="253"/>
        <v/>
      </c>
      <c r="V2302" s="502" t="str">
        <f t="shared" si="254"/>
        <v/>
      </c>
      <c r="W2302" s="502" t="str">
        <f t="shared" si="255"/>
        <v/>
      </c>
      <c r="X2302" s="502"/>
      <c r="Y2302" s="502" t="str">
        <f t="shared" si="256"/>
        <v/>
      </c>
    </row>
    <row r="2303" spans="7:25">
      <c r="G2303" s="346" t="str">
        <f t="shared" si="250"/>
        <v/>
      </c>
      <c r="H2303" s="347" t="str">
        <f t="shared" si="251"/>
        <v/>
      </c>
      <c r="T2303" s="502" t="str">
        <f t="shared" si="252"/>
        <v/>
      </c>
      <c r="U2303" s="502" t="str">
        <f t="shared" si="253"/>
        <v/>
      </c>
      <c r="V2303" s="502" t="str">
        <f t="shared" si="254"/>
        <v/>
      </c>
      <c r="W2303" s="502" t="str">
        <f t="shared" si="255"/>
        <v/>
      </c>
      <c r="X2303" s="502"/>
      <c r="Y2303" s="502" t="str">
        <f t="shared" si="256"/>
        <v/>
      </c>
    </row>
    <row r="2304" spans="7:25">
      <c r="G2304" s="346" t="str">
        <f t="shared" si="250"/>
        <v/>
      </c>
      <c r="H2304" s="347" t="str">
        <f t="shared" si="251"/>
        <v/>
      </c>
      <c r="T2304" s="502" t="str">
        <f t="shared" si="252"/>
        <v/>
      </c>
      <c r="U2304" s="502" t="str">
        <f t="shared" si="253"/>
        <v/>
      </c>
      <c r="V2304" s="502" t="str">
        <f t="shared" si="254"/>
        <v/>
      </c>
      <c r="W2304" s="502" t="str">
        <f t="shared" si="255"/>
        <v/>
      </c>
      <c r="X2304" s="502"/>
      <c r="Y2304" s="502" t="str">
        <f t="shared" si="256"/>
        <v/>
      </c>
    </row>
    <row r="2305" spans="7:25">
      <c r="G2305" s="346" t="str">
        <f t="shared" si="250"/>
        <v/>
      </c>
      <c r="H2305" s="347" t="str">
        <f t="shared" si="251"/>
        <v/>
      </c>
      <c r="T2305" s="502" t="str">
        <f t="shared" si="252"/>
        <v/>
      </c>
      <c r="U2305" s="502" t="str">
        <f t="shared" si="253"/>
        <v/>
      </c>
      <c r="V2305" s="502" t="str">
        <f t="shared" si="254"/>
        <v/>
      </c>
      <c r="W2305" s="502" t="str">
        <f t="shared" si="255"/>
        <v/>
      </c>
      <c r="X2305" s="502"/>
      <c r="Y2305" s="502" t="str">
        <f t="shared" si="256"/>
        <v/>
      </c>
    </row>
    <row r="2306" spans="7:25">
      <c r="G2306" s="346" t="str">
        <f t="shared" si="250"/>
        <v/>
      </c>
      <c r="H2306" s="347" t="str">
        <f t="shared" si="251"/>
        <v/>
      </c>
      <c r="T2306" s="502" t="str">
        <f t="shared" si="252"/>
        <v/>
      </c>
      <c r="U2306" s="502" t="str">
        <f t="shared" si="253"/>
        <v/>
      </c>
      <c r="V2306" s="502" t="str">
        <f t="shared" si="254"/>
        <v/>
      </c>
      <c r="W2306" s="502" t="str">
        <f t="shared" si="255"/>
        <v/>
      </c>
      <c r="X2306" s="502"/>
      <c r="Y2306" s="502" t="str">
        <f t="shared" si="256"/>
        <v/>
      </c>
    </row>
    <row r="2307" spans="7:25">
      <c r="G2307" s="346" t="str">
        <f t="shared" ref="G2307:G2370" si="257">IF(D2307="","",A2307&amp;" "&amp;"     =    "&amp;" "&amp;B2307&amp;"  Vs  "&amp;C2307)</f>
        <v/>
      </c>
      <c r="H2307" s="347" t="str">
        <f t="shared" ref="H2307:H2370" si="258">IF(G2307="","",D2307)</f>
        <v/>
      </c>
      <c r="T2307" s="502" t="str">
        <f t="shared" ref="T2307:T2370" si="259">IF(W2307="","",AA2307)</f>
        <v/>
      </c>
      <c r="U2307" s="502" t="str">
        <f t="shared" ref="U2307:U2370" si="260">IF(W2307="","",AC2307)</f>
        <v/>
      </c>
      <c r="V2307" s="502" t="str">
        <f t="shared" ref="V2307:V2370" si="261">IF(W2307="","",AK2307)</f>
        <v/>
      </c>
      <c r="W2307" s="502" t="str">
        <f t="shared" ref="W2307:W2370" si="262">IFERROR(IF(Y2307="","",MID(Y2307,SEARCH("1x2/",Y2307,1) + 4,LEN(Y2307))),"")</f>
        <v/>
      </c>
      <c r="X2307" s="502"/>
      <c r="Y2307" s="502" t="str">
        <f t="shared" ref="Y2307:Y2370" si="263">HLink(AL2307)</f>
        <v/>
      </c>
    </row>
    <row r="2308" spans="7:25">
      <c r="G2308" s="346" t="str">
        <f t="shared" si="257"/>
        <v/>
      </c>
      <c r="H2308" s="347" t="str">
        <f t="shared" si="258"/>
        <v/>
      </c>
      <c r="T2308" s="502" t="str">
        <f t="shared" si="259"/>
        <v/>
      </c>
      <c r="U2308" s="502" t="str">
        <f t="shared" si="260"/>
        <v/>
      </c>
      <c r="V2308" s="502" t="str">
        <f t="shared" si="261"/>
        <v/>
      </c>
      <c r="W2308" s="502" t="str">
        <f t="shared" si="262"/>
        <v/>
      </c>
      <c r="X2308" s="502"/>
      <c r="Y2308" s="502" t="str">
        <f t="shared" si="263"/>
        <v/>
      </c>
    </row>
    <row r="2309" spans="7:25">
      <c r="G2309" s="346" t="str">
        <f t="shared" si="257"/>
        <v/>
      </c>
      <c r="H2309" s="347" t="str">
        <f t="shared" si="258"/>
        <v/>
      </c>
      <c r="T2309" s="502" t="str">
        <f t="shared" si="259"/>
        <v/>
      </c>
      <c r="U2309" s="502" t="str">
        <f t="shared" si="260"/>
        <v/>
      </c>
      <c r="V2309" s="502" t="str">
        <f t="shared" si="261"/>
        <v/>
      </c>
      <c r="W2309" s="502" t="str">
        <f t="shared" si="262"/>
        <v/>
      </c>
      <c r="X2309" s="502"/>
      <c r="Y2309" s="502" t="str">
        <f t="shared" si="263"/>
        <v/>
      </c>
    </row>
    <row r="2310" spans="7:25">
      <c r="G2310" s="346" t="str">
        <f t="shared" si="257"/>
        <v/>
      </c>
      <c r="H2310" s="347" t="str">
        <f t="shared" si="258"/>
        <v/>
      </c>
      <c r="T2310" s="502" t="str">
        <f t="shared" si="259"/>
        <v/>
      </c>
      <c r="U2310" s="502" t="str">
        <f t="shared" si="260"/>
        <v/>
      </c>
      <c r="V2310" s="502" t="str">
        <f t="shared" si="261"/>
        <v/>
      </c>
      <c r="W2310" s="502" t="str">
        <f t="shared" si="262"/>
        <v/>
      </c>
      <c r="X2310" s="502"/>
      <c r="Y2310" s="502" t="str">
        <f t="shared" si="263"/>
        <v/>
      </c>
    </row>
    <row r="2311" spans="7:25">
      <c r="G2311" s="346" t="str">
        <f t="shared" si="257"/>
        <v/>
      </c>
      <c r="H2311" s="347" t="str">
        <f t="shared" si="258"/>
        <v/>
      </c>
      <c r="T2311" s="502" t="str">
        <f t="shared" si="259"/>
        <v/>
      </c>
      <c r="U2311" s="502" t="str">
        <f t="shared" si="260"/>
        <v/>
      </c>
      <c r="V2311" s="502" t="str">
        <f t="shared" si="261"/>
        <v/>
      </c>
      <c r="W2311" s="502" t="str">
        <f t="shared" si="262"/>
        <v/>
      </c>
      <c r="X2311" s="502"/>
      <c r="Y2311" s="502" t="str">
        <f t="shared" si="263"/>
        <v/>
      </c>
    </row>
    <row r="2312" spans="7:25">
      <c r="G2312" s="346" t="str">
        <f t="shared" si="257"/>
        <v/>
      </c>
      <c r="H2312" s="347" t="str">
        <f t="shared" si="258"/>
        <v/>
      </c>
      <c r="T2312" s="502" t="str">
        <f t="shared" si="259"/>
        <v/>
      </c>
      <c r="U2312" s="502" t="str">
        <f t="shared" si="260"/>
        <v/>
      </c>
      <c r="V2312" s="502" t="str">
        <f t="shared" si="261"/>
        <v/>
      </c>
      <c r="W2312" s="502" t="str">
        <f t="shared" si="262"/>
        <v/>
      </c>
      <c r="X2312" s="502"/>
      <c r="Y2312" s="502" t="str">
        <f t="shared" si="263"/>
        <v/>
      </c>
    </row>
    <row r="2313" spans="7:25">
      <c r="G2313" s="346" t="str">
        <f t="shared" si="257"/>
        <v/>
      </c>
      <c r="H2313" s="347" t="str">
        <f t="shared" si="258"/>
        <v/>
      </c>
      <c r="T2313" s="502" t="str">
        <f t="shared" si="259"/>
        <v/>
      </c>
      <c r="U2313" s="502" t="str">
        <f t="shared" si="260"/>
        <v/>
      </c>
      <c r="V2313" s="502" t="str">
        <f t="shared" si="261"/>
        <v/>
      </c>
      <c r="W2313" s="502" t="str">
        <f t="shared" si="262"/>
        <v/>
      </c>
      <c r="X2313" s="502"/>
      <c r="Y2313" s="502" t="str">
        <f t="shared" si="263"/>
        <v/>
      </c>
    </row>
    <row r="2314" spans="7:25">
      <c r="G2314" s="346" t="str">
        <f t="shared" si="257"/>
        <v/>
      </c>
      <c r="H2314" s="347" t="str">
        <f t="shared" si="258"/>
        <v/>
      </c>
      <c r="T2314" s="502" t="str">
        <f t="shared" si="259"/>
        <v/>
      </c>
      <c r="U2314" s="502" t="str">
        <f t="shared" si="260"/>
        <v/>
      </c>
      <c r="V2314" s="502" t="str">
        <f t="shared" si="261"/>
        <v/>
      </c>
      <c r="W2314" s="502" t="str">
        <f t="shared" si="262"/>
        <v/>
      </c>
      <c r="X2314" s="502"/>
      <c r="Y2314" s="502" t="str">
        <f t="shared" si="263"/>
        <v/>
      </c>
    </row>
    <row r="2315" spans="7:25">
      <c r="G2315" s="346" t="str">
        <f t="shared" si="257"/>
        <v/>
      </c>
      <c r="H2315" s="347" t="str">
        <f t="shared" si="258"/>
        <v/>
      </c>
      <c r="T2315" s="502" t="str">
        <f t="shared" si="259"/>
        <v/>
      </c>
      <c r="U2315" s="502" t="str">
        <f t="shared" si="260"/>
        <v/>
      </c>
      <c r="V2315" s="502" t="str">
        <f t="shared" si="261"/>
        <v/>
      </c>
      <c r="W2315" s="502" t="str">
        <f t="shared" si="262"/>
        <v/>
      </c>
      <c r="X2315" s="502"/>
      <c r="Y2315" s="502" t="str">
        <f t="shared" si="263"/>
        <v/>
      </c>
    </row>
    <row r="2316" spans="7:25">
      <c r="G2316" s="346" t="str">
        <f t="shared" si="257"/>
        <v/>
      </c>
      <c r="H2316" s="347" t="str">
        <f t="shared" si="258"/>
        <v/>
      </c>
      <c r="T2316" s="502" t="str">
        <f t="shared" si="259"/>
        <v/>
      </c>
      <c r="U2316" s="502" t="str">
        <f t="shared" si="260"/>
        <v/>
      </c>
      <c r="V2316" s="502" t="str">
        <f t="shared" si="261"/>
        <v/>
      </c>
      <c r="W2316" s="502" t="str">
        <f t="shared" si="262"/>
        <v/>
      </c>
      <c r="X2316" s="502"/>
      <c r="Y2316" s="502" t="str">
        <f t="shared" si="263"/>
        <v/>
      </c>
    </row>
    <row r="2317" spans="7:25">
      <c r="G2317" s="346" t="str">
        <f t="shared" si="257"/>
        <v/>
      </c>
      <c r="H2317" s="347" t="str">
        <f t="shared" si="258"/>
        <v/>
      </c>
      <c r="T2317" s="502" t="str">
        <f t="shared" si="259"/>
        <v/>
      </c>
      <c r="U2317" s="502" t="str">
        <f t="shared" si="260"/>
        <v/>
      </c>
      <c r="V2317" s="502" t="str">
        <f t="shared" si="261"/>
        <v/>
      </c>
      <c r="W2317" s="502" t="str">
        <f t="shared" si="262"/>
        <v/>
      </c>
      <c r="X2317" s="502"/>
      <c r="Y2317" s="502" t="str">
        <f t="shared" si="263"/>
        <v/>
      </c>
    </row>
    <row r="2318" spans="7:25">
      <c r="G2318" s="346" t="str">
        <f t="shared" si="257"/>
        <v/>
      </c>
      <c r="H2318" s="347" t="str">
        <f t="shared" si="258"/>
        <v/>
      </c>
      <c r="T2318" s="502" t="str">
        <f t="shared" si="259"/>
        <v/>
      </c>
      <c r="U2318" s="502" t="str">
        <f t="shared" si="260"/>
        <v/>
      </c>
      <c r="V2318" s="502" t="str">
        <f t="shared" si="261"/>
        <v/>
      </c>
      <c r="W2318" s="502" t="str">
        <f t="shared" si="262"/>
        <v/>
      </c>
      <c r="X2318" s="502"/>
      <c r="Y2318" s="502" t="str">
        <f t="shared" si="263"/>
        <v/>
      </c>
    </row>
    <row r="2319" spans="7:25">
      <c r="G2319" s="346" t="str">
        <f t="shared" si="257"/>
        <v/>
      </c>
      <c r="H2319" s="347" t="str">
        <f t="shared" si="258"/>
        <v/>
      </c>
      <c r="T2319" s="502" t="str">
        <f t="shared" si="259"/>
        <v/>
      </c>
      <c r="U2319" s="502" t="str">
        <f t="shared" si="260"/>
        <v/>
      </c>
      <c r="V2319" s="502" t="str">
        <f t="shared" si="261"/>
        <v/>
      </c>
      <c r="W2319" s="502" t="str">
        <f t="shared" si="262"/>
        <v/>
      </c>
      <c r="X2319" s="502"/>
      <c r="Y2319" s="502" t="str">
        <f t="shared" si="263"/>
        <v/>
      </c>
    </row>
    <row r="2320" spans="7:25">
      <c r="G2320" s="346" t="str">
        <f t="shared" si="257"/>
        <v/>
      </c>
      <c r="H2320" s="347" t="str">
        <f t="shared" si="258"/>
        <v/>
      </c>
      <c r="T2320" s="502" t="str">
        <f t="shared" si="259"/>
        <v/>
      </c>
      <c r="U2320" s="502" t="str">
        <f t="shared" si="260"/>
        <v/>
      </c>
      <c r="V2320" s="502" t="str">
        <f t="shared" si="261"/>
        <v/>
      </c>
      <c r="W2320" s="502" t="str">
        <f t="shared" si="262"/>
        <v/>
      </c>
      <c r="X2320" s="502"/>
      <c r="Y2320" s="502" t="str">
        <f t="shared" si="263"/>
        <v/>
      </c>
    </row>
    <row r="2321" spans="7:25">
      <c r="G2321" s="346" t="str">
        <f t="shared" si="257"/>
        <v/>
      </c>
      <c r="H2321" s="347" t="str">
        <f t="shared" si="258"/>
        <v/>
      </c>
      <c r="T2321" s="502" t="str">
        <f t="shared" si="259"/>
        <v/>
      </c>
      <c r="U2321" s="502" t="str">
        <f t="shared" si="260"/>
        <v/>
      </c>
      <c r="V2321" s="502" t="str">
        <f t="shared" si="261"/>
        <v/>
      </c>
      <c r="W2321" s="502" t="str">
        <f t="shared" si="262"/>
        <v/>
      </c>
      <c r="X2321" s="502"/>
      <c r="Y2321" s="502" t="str">
        <f t="shared" si="263"/>
        <v/>
      </c>
    </row>
    <row r="2322" spans="7:25">
      <c r="G2322" s="346" t="str">
        <f t="shared" si="257"/>
        <v/>
      </c>
      <c r="H2322" s="347" t="str">
        <f t="shared" si="258"/>
        <v/>
      </c>
      <c r="T2322" s="502" t="str">
        <f t="shared" si="259"/>
        <v/>
      </c>
      <c r="U2322" s="502" t="str">
        <f t="shared" si="260"/>
        <v/>
      </c>
      <c r="V2322" s="502" t="str">
        <f t="shared" si="261"/>
        <v/>
      </c>
      <c r="W2322" s="502" t="str">
        <f t="shared" si="262"/>
        <v/>
      </c>
      <c r="X2322" s="502"/>
      <c r="Y2322" s="502" t="str">
        <f t="shared" si="263"/>
        <v/>
      </c>
    </row>
    <row r="2323" spans="7:25">
      <c r="G2323" s="346" t="str">
        <f t="shared" si="257"/>
        <v/>
      </c>
      <c r="H2323" s="347" t="str">
        <f t="shared" si="258"/>
        <v/>
      </c>
      <c r="T2323" s="502" t="str">
        <f t="shared" si="259"/>
        <v/>
      </c>
      <c r="U2323" s="502" t="str">
        <f t="shared" si="260"/>
        <v/>
      </c>
      <c r="V2323" s="502" t="str">
        <f t="shared" si="261"/>
        <v/>
      </c>
      <c r="W2323" s="502" t="str">
        <f t="shared" si="262"/>
        <v/>
      </c>
      <c r="X2323" s="502"/>
      <c r="Y2323" s="502" t="str">
        <f t="shared" si="263"/>
        <v/>
      </c>
    </row>
    <row r="2324" spans="7:25">
      <c r="G2324" s="346" t="str">
        <f t="shared" si="257"/>
        <v/>
      </c>
      <c r="H2324" s="347" t="str">
        <f t="shared" si="258"/>
        <v/>
      </c>
      <c r="T2324" s="502" t="str">
        <f t="shared" si="259"/>
        <v/>
      </c>
      <c r="U2324" s="502" t="str">
        <f t="shared" si="260"/>
        <v/>
      </c>
      <c r="V2324" s="502" t="str">
        <f t="shared" si="261"/>
        <v/>
      </c>
      <c r="W2324" s="502" t="str">
        <f t="shared" si="262"/>
        <v/>
      </c>
      <c r="X2324" s="502"/>
      <c r="Y2324" s="502" t="str">
        <f t="shared" si="263"/>
        <v/>
      </c>
    </row>
    <row r="2325" spans="7:25">
      <c r="G2325" s="346" t="str">
        <f t="shared" si="257"/>
        <v/>
      </c>
      <c r="H2325" s="347" t="str">
        <f t="shared" si="258"/>
        <v/>
      </c>
      <c r="T2325" s="502" t="str">
        <f t="shared" si="259"/>
        <v/>
      </c>
      <c r="U2325" s="502" t="str">
        <f t="shared" si="260"/>
        <v/>
      </c>
      <c r="V2325" s="502" t="str">
        <f t="shared" si="261"/>
        <v/>
      </c>
      <c r="W2325" s="502" t="str">
        <f t="shared" si="262"/>
        <v/>
      </c>
      <c r="X2325" s="502"/>
      <c r="Y2325" s="502" t="str">
        <f t="shared" si="263"/>
        <v/>
      </c>
    </row>
    <row r="2326" spans="7:25">
      <c r="G2326" s="346" t="str">
        <f t="shared" si="257"/>
        <v/>
      </c>
      <c r="H2326" s="347" t="str">
        <f t="shared" si="258"/>
        <v/>
      </c>
      <c r="T2326" s="502" t="str">
        <f t="shared" si="259"/>
        <v/>
      </c>
      <c r="U2326" s="502" t="str">
        <f t="shared" si="260"/>
        <v/>
      </c>
      <c r="V2326" s="502" t="str">
        <f t="shared" si="261"/>
        <v/>
      </c>
      <c r="W2326" s="502" t="str">
        <f t="shared" si="262"/>
        <v/>
      </c>
      <c r="X2326" s="502"/>
      <c r="Y2326" s="502" t="str">
        <f t="shared" si="263"/>
        <v/>
      </c>
    </row>
    <row r="2327" spans="7:25">
      <c r="G2327" s="346" t="str">
        <f t="shared" si="257"/>
        <v/>
      </c>
      <c r="H2327" s="347" t="str">
        <f t="shared" si="258"/>
        <v/>
      </c>
      <c r="T2327" s="502" t="str">
        <f t="shared" si="259"/>
        <v/>
      </c>
      <c r="U2327" s="502" t="str">
        <f t="shared" si="260"/>
        <v/>
      </c>
      <c r="V2327" s="502" t="str">
        <f t="shared" si="261"/>
        <v/>
      </c>
      <c r="W2327" s="502" t="str">
        <f t="shared" si="262"/>
        <v/>
      </c>
      <c r="X2327" s="502"/>
      <c r="Y2327" s="502" t="str">
        <f t="shared" si="263"/>
        <v/>
      </c>
    </row>
    <row r="2328" spans="7:25">
      <c r="G2328" s="346" t="str">
        <f t="shared" si="257"/>
        <v/>
      </c>
      <c r="H2328" s="347" t="str">
        <f t="shared" si="258"/>
        <v/>
      </c>
      <c r="T2328" s="502" t="str">
        <f t="shared" si="259"/>
        <v/>
      </c>
      <c r="U2328" s="502" t="str">
        <f t="shared" si="260"/>
        <v/>
      </c>
      <c r="V2328" s="502" t="str">
        <f t="shared" si="261"/>
        <v/>
      </c>
      <c r="W2328" s="502" t="str">
        <f t="shared" si="262"/>
        <v/>
      </c>
      <c r="X2328" s="502"/>
      <c r="Y2328" s="502" t="str">
        <f t="shared" si="263"/>
        <v/>
      </c>
    </row>
    <row r="2329" spans="7:25">
      <c r="G2329" s="346" t="str">
        <f t="shared" si="257"/>
        <v/>
      </c>
      <c r="H2329" s="347" t="str">
        <f t="shared" si="258"/>
        <v/>
      </c>
      <c r="T2329" s="502" t="str">
        <f t="shared" si="259"/>
        <v/>
      </c>
      <c r="U2329" s="502" t="str">
        <f t="shared" si="260"/>
        <v/>
      </c>
      <c r="V2329" s="502" t="str">
        <f t="shared" si="261"/>
        <v/>
      </c>
      <c r="W2329" s="502" t="str">
        <f t="shared" si="262"/>
        <v/>
      </c>
      <c r="X2329" s="502"/>
      <c r="Y2329" s="502" t="str">
        <f t="shared" si="263"/>
        <v/>
      </c>
    </row>
    <row r="2330" spans="7:25">
      <c r="G2330" s="346" t="str">
        <f t="shared" si="257"/>
        <v/>
      </c>
      <c r="H2330" s="347" t="str">
        <f t="shared" si="258"/>
        <v/>
      </c>
      <c r="T2330" s="502" t="str">
        <f t="shared" si="259"/>
        <v/>
      </c>
      <c r="U2330" s="502" t="str">
        <f t="shared" si="260"/>
        <v/>
      </c>
      <c r="V2330" s="502" t="str">
        <f t="shared" si="261"/>
        <v/>
      </c>
      <c r="W2330" s="502" t="str">
        <f t="shared" si="262"/>
        <v/>
      </c>
      <c r="X2330" s="502"/>
      <c r="Y2330" s="502" t="str">
        <f t="shared" si="263"/>
        <v/>
      </c>
    </row>
    <row r="2331" spans="7:25">
      <c r="G2331" s="346" t="str">
        <f t="shared" si="257"/>
        <v/>
      </c>
      <c r="H2331" s="347" t="str">
        <f t="shared" si="258"/>
        <v/>
      </c>
      <c r="T2331" s="502" t="str">
        <f t="shared" si="259"/>
        <v/>
      </c>
      <c r="U2331" s="502" t="str">
        <f t="shared" si="260"/>
        <v/>
      </c>
      <c r="V2331" s="502" t="str">
        <f t="shared" si="261"/>
        <v/>
      </c>
      <c r="W2331" s="502" t="str">
        <f t="shared" si="262"/>
        <v/>
      </c>
      <c r="X2331" s="502"/>
      <c r="Y2331" s="502" t="str">
        <f t="shared" si="263"/>
        <v/>
      </c>
    </row>
    <row r="2332" spans="7:25">
      <c r="G2332" s="346" t="str">
        <f t="shared" si="257"/>
        <v/>
      </c>
      <c r="H2332" s="347" t="str">
        <f t="shared" si="258"/>
        <v/>
      </c>
      <c r="T2332" s="502" t="str">
        <f t="shared" si="259"/>
        <v/>
      </c>
      <c r="U2332" s="502" t="str">
        <f t="shared" si="260"/>
        <v/>
      </c>
      <c r="V2332" s="502" t="str">
        <f t="shared" si="261"/>
        <v/>
      </c>
      <c r="W2332" s="502" t="str">
        <f t="shared" si="262"/>
        <v/>
      </c>
      <c r="X2332" s="502"/>
      <c r="Y2332" s="502" t="str">
        <f t="shared" si="263"/>
        <v/>
      </c>
    </row>
    <row r="2333" spans="7:25">
      <c r="G2333" s="346" t="str">
        <f t="shared" si="257"/>
        <v/>
      </c>
      <c r="H2333" s="347" t="str">
        <f t="shared" si="258"/>
        <v/>
      </c>
      <c r="T2333" s="502" t="str">
        <f t="shared" si="259"/>
        <v/>
      </c>
      <c r="U2333" s="502" t="str">
        <f t="shared" si="260"/>
        <v/>
      </c>
      <c r="V2333" s="502" t="str">
        <f t="shared" si="261"/>
        <v/>
      </c>
      <c r="W2333" s="502" t="str">
        <f t="shared" si="262"/>
        <v/>
      </c>
      <c r="X2333" s="502"/>
      <c r="Y2333" s="502" t="str">
        <f t="shared" si="263"/>
        <v/>
      </c>
    </row>
    <row r="2334" spans="7:25">
      <c r="G2334" s="346" t="str">
        <f t="shared" si="257"/>
        <v/>
      </c>
      <c r="H2334" s="347" t="str">
        <f t="shared" si="258"/>
        <v/>
      </c>
      <c r="T2334" s="502" t="str">
        <f t="shared" si="259"/>
        <v/>
      </c>
      <c r="U2334" s="502" t="str">
        <f t="shared" si="260"/>
        <v/>
      </c>
      <c r="V2334" s="502" t="str">
        <f t="shared" si="261"/>
        <v/>
      </c>
      <c r="W2334" s="502" t="str">
        <f t="shared" si="262"/>
        <v/>
      </c>
      <c r="X2334" s="502"/>
      <c r="Y2334" s="502" t="str">
        <f t="shared" si="263"/>
        <v/>
      </c>
    </row>
    <row r="2335" spans="7:25">
      <c r="G2335" s="346" t="str">
        <f t="shared" si="257"/>
        <v/>
      </c>
      <c r="H2335" s="347" t="str">
        <f t="shared" si="258"/>
        <v/>
      </c>
      <c r="T2335" s="502" t="str">
        <f t="shared" si="259"/>
        <v/>
      </c>
      <c r="U2335" s="502" t="str">
        <f t="shared" si="260"/>
        <v/>
      </c>
      <c r="V2335" s="502" t="str">
        <f t="shared" si="261"/>
        <v/>
      </c>
      <c r="W2335" s="502" t="str">
        <f t="shared" si="262"/>
        <v/>
      </c>
      <c r="X2335" s="502"/>
      <c r="Y2335" s="502" t="str">
        <f t="shared" si="263"/>
        <v/>
      </c>
    </row>
    <row r="2336" spans="7:25">
      <c r="G2336" s="346" t="str">
        <f t="shared" si="257"/>
        <v/>
      </c>
      <c r="H2336" s="347" t="str">
        <f t="shared" si="258"/>
        <v/>
      </c>
      <c r="T2336" s="502" t="str">
        <f t="shared" si="259"/>
        <v/>
      </c>
      <c r="U2336" s="502" t="str">
        <f t="shared" si="260"/>
        <v/>
      </c>
      <c r="V2336" s="502" t="str">
        <f t="shared" si="261"/>
        <v/>
      </c>
      <c r="W2336" s="502" t="str">
        <f t="shared" si="262"/>
        <v/>
      </c>
      <c r="X2336" s="502"/>
      <c r="Y2336" s="502" t="str">
        <f t="shared" si="263"/>
        <v/>
      </c>
    </row>
    <row r="2337" spans="7:25">
      <c r="G2337" s="346" t="str">
        <f t="shared" si="257"/>
        <v/>
      </c>
      <c r="H2337" s="347" t="str">
        <f t="shared" si="258"/>
        <v/>
      </c>
      <c r="T2337" s="502" t="str">
        <f t="shared" si="259"/>
        <v/>
      </c>
      <c r="U2337" s="502" t="str">
        <f t="shared" si="260"/>
        <v/>
      </c>
      <c r="V2337" s="502" t="str">
        <f t="shared" si="261"/>
        <v/>
      </c>
      <c r="W2337" s="502" t="str">
        <f t="shared" si="262"/>
        <v/>
      </c>
      <c r="X2337" s="502"/>
      <c r="Y2337" s="502" t="str">
        <f t="shared" si="263"/>
        <v/>
      </c>
    </row>
    <row r="2338" spans="7:25">
      <c r="G2338" s="346" t="str">
        <f t="shared" si="257"/>
        <v/>
      </c>
      <c r="H2338" s="347" t="str">
        <f t="shared" si="258"/>
        <v/>
      </c>
      <c r="T2338" s="502" t="str">
        <f t="shared" si="259"/>
        <v/>
      </c>
      <c r="U2338" s="502" t="str">
        <f t="shared" si="260"/>
        <v/>
      </c>
      <c r="V2338" s="502" t="str">
        <f t="shared" si="261"/>
        <v/>
      </c>
      <c r="W2338" s="502" t="str">
        <f t="shared" si="262"/>
        <v/>
      </c>
      <c r="X2338" s="502"/>
      <c r="Y2338" s="502" t="str">
        <f t="shared" si="263"/>
        <v/>
      </c>
    </row>
    <row r="2339" spans="7:25">
      <c r="G2339" s="346" t="str">
        <f t="shared" si="257"/>
        <v/>
      </c>
      <c r="H2339" s="347" t="str">
        <f t="shared" si="258"/>
        <v/>
      </c>
      <c r="T2339" s="502" t="str">
        <f t="shared" si="259"/>
        <v/>
      </c>
      <c r="U2339" s="502" t="str">
        <f t="shared" si="260"/>
        <v/>
      </c>
      <c r="V2339" s="502" t="str">
        <f t="shared" si="261"/>
        <v/>
      </c>
      <c r="W2339" s="502" t="str">
        <f t="shared" si="262"/>
        <v/>
      </c>
      <c r="X2339" s="502"/>
      <c r="Y2339" s="502" t="str">
        <f t="shared" si="263"/>
        <v/>
      </c>
    </row>
    <row r="2340" spans="7:25">
      <c r="G2340" s="346" t="str">
        <f t="shared" si="257"/>
        <v/>
      </c>
      <c r="H2340" s="347" t="str">
        <f t="shared" si="258"/>
        <v/>
      </c>
      <c r="T2340" s="502" t="str">
        <f t="shared" si="259"/>
        <v/>
      </c>
      <c r="U2340" s="502" t="str">
        <f t="shared" si="260"/>
        <v/>
      </c>
      <c r="V2340" s="502" t="str">
        <f t="shared" si="261"/>
        <v/>
      </c>
      <c r="W2340" s="502" t="str">
        <f t="shared" si="262"/>
        <v/>
      </c>
      <c r="X2340" s="502"/>
      <c r="Y2340" s="502" t="str">
        <f t="shared" si="263"/>
        <v/>
      </c>
    </row>
    <row r="2341" spans="7:25">
      <c r="G2341" s="346" t="str">
        <f t="shared" si="257"/>
        <v/>
      </c>
      <c r="H2341" s="347" t="str">
        <f t="shared" si="258"/>
        <v/>
      </c>
      <c r="T2341" s="502" t="str">
        <f t="shared" si="259"/>
        <v/>
      </c>
      <c r="U2341" s="502" t="str">
        <f t="shared" si="260"/>
        <v/>
      </c>
      <c r="V2341" s="502" t="str">
        <f t="shared" si="261"/>
        <v/>
      </c>
      <c r="W2341" s="502" t="str">
        <f t="shared" si="262"/>
        <v/>
      </c>
      <c r="X2341" s="502"/>
      <c r="Y2341" s="502" t="str">
        <f t="shared" si="263"/>
        <v/>
      </c>
    </row>
    <row r="2342" spans="7:25">
      <c r="G2342" s="346" t="str">
        <f t="shared" si="257"/>
        <v/>
      </c>
      <c r="H2342" s="347" t="str">
        <f t="shared" si="258"/>
        <v/>
      </c>
      <c r="T2342" s="502" t="str">
        <f t="shared" si="259"/>
        <v/>
      </c>
      <c r="U2342" s="502" t="str">
        <f t="shared" si="260"/>
        <v/>
      </c>
      <c r="V2342" s="502" t="str">
        <f t="shared" si="261"/>
        <v/>
      </c>
      <c r="W2342" s="502" t="str">
        <f t="shared" si="262"/>
        <v/>
      </c>
      <c r="X2342" s="502"/>
      <c r="Y2342" s="502" t="str">
        <f t="shared" si="263"/>
        <v/>
      </c>
    </row>
    <row r="2343" spans="7:25">
      <c r="G2343" s="346" t="str">
        <f t="shared" si="257"/>
        <v/>
      </c>
      <c r="H2343" s="347" t="str">
        <f t="shared" si="258"/>
        <v/>
      </c>
      <c r="T2343" s="502" t="str">
        <f t="shared" si="259"/>
        <v/>
      </c>
      <c r="U2343" s="502" t="str">
        <f t="shared" si="260"/>
        <v/>
      </c>
      <c r="V2343" s="502" t="str">
        <f t="shared" si="261"/>
        <v/>
      </c>
      <c r="W2343" s="502" t="str">
        <f t="shared" si="262"/>
        <v/>
      </c>
      <c r="X2343" s="502"/>
      <c r="Y2343" s="502" t="str">
        <f t="shared" si="263"/>
        <v/>
      </c>
    </row>
    <row r="2344" spans="7:25">
      <c r="G2344" s="346" t="str">
        <f t="shared" si="257"/>
        <v/>
      </c>
      <c r="H2344" s="347" t="str">
        <f t="shared" si="258"/>
        <v/>
      </c>
      <c r="T2344" s="502" t="str">
        <f t="shared" si="259"/>
        <v/>
      </c>
      <c r="U2344" s="502" t="str">
        <f t="shared" si="260"/>
        <v/>
      </c>
      <c r="V2344" s="502" t="str">
        <f t="shared" si="261"/>
        <v/>
      </c>
      <c r="W2344" s="502" t="str">
        <f t="shared" si="262"/>
        <v/>
      </c>
      <c r="X2344" s="502"/>
      <c r="Y2344" s="502" t="str">
        <f t="shared" si="263"/>
        <v/>
      </c>
    </row>
    <row r="2345" spans="7:25">
      <c r="G2345" s="346" t="str">
        <f t="shared" si="257"/>
        <v/>
      </c>
      <c r="H2345" s="347" t="str">
        <f t="shared" si="258"/>
        <v/>
      </c>
      <c r="T2345" s="502" t="str">
        <f t="shared" si="259"/>
        <v/>
      </c>
      <c r="U2345" s="502" t="str">
        <f t="shared" si="260"/>
        <v/>
      </c>
      <c r="V2345" s="502" t="str">
        <f t="shared" si="261"/>
        <v/>
      </c>
      <c r="W2345" s="502" t="str">
        <f t="shared" si="262"/>
        <v/>
      </c>
      <c r="X2345" s="502"/>
      <c r="Y2345" s="502" t="str">
        <f t="shared" si="263"/>
        <v/>
      </c>
    </row>
    <row r="2346" spans="7:25">
      <c r="G2346" s="346" t="str">
        <f t="shared" si="257"/>
        <v/>
      </c>
      <c r="H2346" s="347" t="str">
        <f t="shared" si="258"/>
        <v/>
      </c>
      <c r="T2346" s="502" t="str">
        <f t="shared" si="259"/>
        <v/>
      </c>
      <c r="U2346" s="502" t="str">
        <f t="shared" si="260"/>
        <v/>
      </c>
      <c r="V2346" s="502" t="str">
        <f t="shared" si="261"/>
        <v/>
      </c>
      <c r="W2346" s="502" t="str">
        <f t="shared" si="262"/>
        <v/>
      </c>
      <c r="X2346" s="502"/>
      <c r="Y2346" s="502" t="str">
        <f t="shared" si="263"/>
        <v/>
      </c>
    </row>
    <row r="2347" spans="7:25">
      <c r="G2347" s="346" t="str">
        <f t="shared" si="257"/>
        <v/>
      </c>
      <c r="H2347" s="347" t="str">
        <f t="shared" si="258"/>
        <v/>
      </c>
      <c r="T2347" s="502" t="str">
        <f t="shared" si="259"/>
        <v/>
      </c>
      <c r="U2347" s="502" t="str">
        <f t="shared" si="260"/>
        <v/>
      </c>
      <c r="V2347" s="502" t="str">
        <f t="shared" si="261"/>
        <v/>
      </c>
      <c r="W2347" s="502" t="str">
        <f t="shared" si="262"/>
        <v/>
      </c>
      <c r="X2347" s="502"/>
      <c r="Y2347" s="502" t="str">
        <f t="shared" si="263"/>
        <v/>
      </c>
    </row>
    <row r="2348" spans="7:25">
      <c r="G2348" s="346" t="str">
        <f t="shared" si="257"/>
        <v/>
      </c>
      <c r="H2348" s="347" t="str">
        <f t="shared" si="258"/>
        <v/>
      </c>
      <c r="T2348" s="502" t="str">
        <f t="shared" si="259"/>
        <v/>
      </c>
      <c r="U2348" s="502" t="str">
        <f t="shared" si="260"/>
        <v/>
      </c>
      <c r="V2348" s="502" t="str">
        <f t="shared" si="261"/>
        <v/>
      </c>
      <c r="W2348" s="502" t="str">
        <f t="shared" si="262"/>
        <v/>
      </c>
      <c r="X2348" s="502"/>
      <c r="Y2348" s="502" t="str">
        <f t="shared" si="263"/>
        <v/>
      </c>
    </row>
    <row r="2349" spans="7:25">
      <c r="G2349" s="346" t="str">
        <f t="shared" si="257"/>
        <v/>
      </c>
      <c r="H2349" s="347" t="str">
        <f t="shared" si="258"/>
        <v/>
      </c>
      <c r="T2349" s="502" t="str">
        <f t="shared" si="259"/>
        <v/>
      </c>
      <c r="U2349" s="502" t="str">
        <f t="shared" si="260"/>
        <v/>
      </c>
      <c r="V2349" s="502" t="str">
        <f t="shared" si="261"/>
        <v/>
      </c>
      <c r="W2349" s="502" t="str">
        <f t="shared" si="262"/>
        <v/>
      </c>
      <c r="X2349" s="502"/>
      <c r="Y2349" s="502" t="str">
        <f t="shared" si="263"/>
        <v/>
      </c>
    </row>
    <row r="2350" spans="7:25">
      <c r="G2350" s="346" t="str">
        <f t="shared" si="257"/>
        <v/>
      </c>
      <c r="H2350" s="347" t="str">
        <f t="shared" si="258"/>
        <v/>
      </c>
      <c r="T2350" s="502" t="str">
        <f t="shared" si="259"/>
        <v/>
      </c>
      <c r="U2350" s="502" t="str">
        <f t="shared" si="260"/>
        <v/>
      </c>
      <c r="V2350" s="502" t="str">
        <f t="shared" si="261"/>
        <v/>
      </c>
      <c r="W2350" s="502" t="str">
        <f t="shared" si="262"/>
        <v/>
      </c>
      <c r="X2350" s="502"/>
      <c r="Y2350" s="502" t="str">
        <f t="shared" si="263"/>
        <v/>
      </c>
    </row>
    <row r="2351" spans="7:25">
      <c r="G2351" s="346" t="str">
        <f t="shared" si="257"/>
        <v/>
      </c>
      <c r="H2351" s="347" t="str">
        <f t="shared" si="258"/>
        <v/>
      </c>
      <c r="T2351" s="502" t="str">
        <f t="shared" si="259"/>
        <v/>
      </c>
      <c r="U2351" s="502" t="str">
        <f t="shared" si="260"/>
        <v/>
      </c>
      <c r="V2351" s="502" t="str">
        <f t="shared" si="261"/>
        <v/>
      </c>
      <c r="W2351" s="502" t="str">
        <f t="shared" si="262"/>
        <v/>
      </c>
      <c r="X2351" s="502"/>
      <c r="Y2351" s="502" t="str">
        <f t="shared" si="263"/>
        <v/>
      </c>
    </row>
    <row r="2352" spans="7:25">
      <c r="G2352" s="346" t="str">
        <f t="shared" si="257"/>
        <v/>
      </c>
      <c r="H2352" s="347" t="str">
        <f t="shared" si="258"/>
        <v/>
      </c>
      <c r="T2352" s="502" t="str">
        <f t="shared" si="259"/>
        <v/>
      </c>
      <c r="U2352" s="502" t="str">
        <f t="shared" si="260"/>
        <v/>
      </c>
      <c r="V2352" s="502" t="str">
        <f t="shared" si="261"/>
        <v/>
      </c>
      <c r="W2352" s="502" t="str">
        <f t="shared" si="262"/>
        <v/>
      </c>
      <c r="X2352" s="502"/>
      <c r="Y2352" s="502" t="str">
        <f t="shared" si="263"/>
        <v/>
      </c>
    </row>
    <row r="2353" spans="7:25">
      <c r="G2353" s="346" t="str">
        <f t="shared" si="257"/>
        <v/>
      </c>
      <c r="H2353" s="347" t="str">
        <f t="shared" si="258"/>
        <v/>
      </c>
      <c r="T2353" s="502" t="str">
        <f t="shared" si="259"/>
        <v/>
      </c>
      <c r="U2353" s="502" t="str">
        <f t="shared" si="260"/>
        <v/>
      </c>
      <c r="V2353" s="502" t="str">
        <f t="shared" si="261"/>
        <v/>
      </c>
      <c r="W2353" s="502" t="str">
        <f t="shared" si="262"/>
        <v/>
      </c>
      <c r="X2353" s="502"/>
      <c r="Y2353" s="502" t="str">
        <f t="shared" si="263"/>
        <v/>
      </c>
    </row>
    <row r="2354" spans="7:25">
      <c r="G2354" s="346" t="str">
        <f t="shared" si="257"/>
        <v/>
      </c>
      <c r="H2354" s="347" t="str">
        <f t="shared" si="258"/>
        <v/>
      </c>
      <c r="T2354" s="502" t="str">
        <f t="shared" si="259"/>
        <v/>
      </c>
      <c r="U2354" s="502" t="str">
        <f t="shared" si="260"/>
        <v/>
      </c>
      <c r="V2354" s="502" t="str">
        <f t="shared" si="261"/>
        <v/>
      </c>
      <c r="W2354" s="502" t="str">
        <f t="shared" si="262"/>
        <v/>
      </c>
      <c r="X2354" s="502"/>
      <c r="Y2354" s="502" t="str">
        <f t="shared" si="263"/>
        <v/>
      </c>
    </row>
    <row r="2355" spans="7:25">
      <c r="G2355" s="346" t="str">
        <f t="shared" si="257"/>
        <v/>
      </c>
      <c r="H2355" s="347" t="str">
        <f t="shared" si="258"/>
        <v/>
      </c>
      <c r="T2355" s="502" t="str">
        <f t="shared" si="259"/>
        <v/>
      </c>
      <c r="U2355" s="502" t="str">
        <f t="shared" si="260"/>
        <v/>
      </c>
      <c r="V2355" s="502" t="str">
        <f t="shared" si="261"/>
        <v/>
      </c>
      <c r="W2355" s="502" t="str">
        <f t="shared" si="262"/>
        <v/>
      </c>
      <c r="X2355" s="502"/>
      <c r="Y2355" s="502" t="str">
        <f t="shared" si="263"/>
        <v/>
      </c>
    </row>
    <row r="2356" spans="7:25">
      <c r="G2356" s="346" t="str">
        <f t="shared" si="257"/>
        <v/>
      </c>
      <c r="H2356" s="347" t="str">
        <f t="shared" si="258"/>
        <v/>
      </c>
      <c r="T2356" s="502" t="str">
        <f t="shared" si="259"/>
        <v/>
      </c>
      <c r="U2356" s="502" t="str">
        <f t="shared" si="260"/>
        <v/>
      </c>
      <c r="V2356" s="502" t="str">
        <f t="shared" si="261"/>
        <v/>
      </c>
      <c r="W2356" s="502" t="str">
        <f t="shared" si="262"/>
        <v/>
      </c>
      <c r="X2356" s="502"/>
      <c r="Y2356" s="502" t="str">
        <f t="shared" si="263"/>
        <v/>
      </c>
    </row>
    <row r="2357" spans="7:25">
      <c r="G2357" s="346" t="str">
        <f t="shared" si="257"/>
        <v/>
      </c>
      <c r="H2357" s="347" t="str">
        <f t="shared" si="258"/>
        <v/>
      </c>
      <c r="T2357" s="502" t="str">
        <f t="shared" si="259"/>
        <v/>
      </c>
      <c r="U2357" s="502" t="str">
        <f t="shared" si="260"/>
        <v/>
      </c>
      <c r="V2357" s="502" t="str">
        <f t="shared" si="261"/>
        <v/>
      </c>
      <c r="W2357" s="502" t="str">
        <f t="shared" si="262"/>
        <v/>
      </c>
      <c r="X2357" s="502"/>
      <c r="Y2357" s="502" t="str">
        <f t="shared" si="263"/>
        <v/>
      </c>
    </row>
    <row r="2358" spans="7:25">
      <c r="G2358" s="346" t="str">
        <f t="shared" si="257"/>
        <v/>
      </c>
      <c r="H2358" s="347" t="str">
        <f t="shared" si="258"/>
        <v/>
      </c>
      <c r="T2358" s="502" t="str">
        <f t="shared" si="259"/>
        <v/>
      </c>
      <c r="U2358" s="502" t="str">
        <f t="shared" si="260"/>
        <v/>
      </c>
      <c r="V2358" s="502" t="str">
        <f t="shared" si="261"/>
        <v/>
      </c>
      <c r="W2358" s="502" t="str">
        <f t="shared" si="262"/>
        <v/>
      </c>
      <c r="X2358" s="502"/>
      <c r="Y2358" s="502" t="str">
        <f t="shared" si="263"/>
        <v/>
      </c>
    </row>
    <row r="2359" spans="7:25">
      <c r="G2359" s="346" t="str">
        <f t="shared" si="257"/>
        <v/>
      </c>
      <c r="H2359" s="347" t="str">
        <f t="shared" si="258"/>
        <v/>
      </c>
      <c r="T2359" s="502" t="str">
        <f t="shared" si="259"/>
        <v/>
      </c>
      <c r="U2359" s="502" t="str">
        <f t="shared" si="260"/>
        <v/>
      </c>
      <c r="V2359" s="502" t="str">
        <f t="shared" si="261"/>
        <v/>
      </c>
      <c r="W2359" s="502" t="str">
        <f t="shared" si="262"/>
        <v/>
      </c>
      <c r="X2359" s="502"/>
      <c r="Y2359" s="502" t="str">
        <f t="shared" si="263"/>
        <v/>
      </c>
    </row>
    <row r="2360" spans="7:25">
      <c r="G2360" s="346" t="str">
        <f t="shared" si="257"/>
        <v/>
      </c>
      <c r="H2360" s="347" t="str">
        <f t="shared" si="258"/>
        <v/>
      </c>
      <c r="T2360" s="502" t="str">
        <f t="shared" si="259"/>
        <v/>
      </c>
      <c r="U2360" s="502" t="str">
        <f t="shared" si="260"/>
        <v/>
      </c>
      <c r="V2360" s="502" t="str">
        <f t="shared" si="261"/>
        <v/>
      </c>
      <c r="W2360" s="502" t="str">
        <f t="shared" si="262"/>
        <v/>
      </c>
      <c r="X2360" s="502"/>
      <c r="Y2360" s="502" t="str">
        <f t="shared" si="263"/>
        <v/>
      </c>
    </row>
    <row r="2361" spans="7:25">
      <c r="G2361" s="346" t="str">
        <f t="shared" si="257"/>
        <v/>
      </c>
      <c r="H2361" s="347" t="str">
        <f t="shared" si="258"/>
        <v/>
      </c>
      <c r="T2361" s="502" t="str">
        <f t="shared" si="259"/>
        <v/>
      </c>
      <c r="U2361" s="502" t="str">
        <f t="shared" si="260"/>
        <v/>
      </c>
      <c r="V2361" s="502" t="str">
        <f t="shared" si="261"/>
        <v/>
      </c>
      <c r="W2361" s="502" t="str">
        <f t="shared" si="262"/>
        <v/>
      </c>
      <c r="X2361" s="502"/>
      <c r="Y2361" s="502" t="str">
        <f t="shared" si="263"/>
        <v/>
      </c>
    </row>
    <row r="2362" spans="7:25">
      <c r="G2362" s="346" t="str">
        <f t="shared" si="257"/>
        <v/>
      </c>
      <c r="H2362" s="347" t="str">
        <f t="shared" si="258"/>
        <v/>
      </c>
      <c r="T2362" s="502" t="str">
        <f t="shared" si="259"/>
        <v/>
      </c>
      <c r="U2362" s="502" t="str">
        <f t="shared" si="260"/>
        <v/>
      </c>
      <c r="V2362" s="502" t="str">
        <f t="shared" si="261"/>
        <v/>
      </c>
      <c r="W2362" s="502" t="str">
        <f t="shared" si="262"/>
        <v/>
      </c>
      <c r="X2362" s="502"/>
      <c r="Y2362" s="502" t="str">
        <f t="shared" si="263"/>
        <v/>
      </c>
    </row>
    <row r="2363" spans="7:25">
      <c r="G2363" s="346" t="str">
        <f t="shared" si="257"/>
        <v/>
      </c>
      <c r="H2363" s="347" t="str">
        <f t="shared" si="258"/>
        <v/>
      </c>
      <c r="T2363" s="502" t="str">
        <f t="shared" si="259"/>
        <v/>
      </c>
      <c r="U2363" s="502" t="str">
        <f t="shared" si="260"/>
        <v/>
      </c>
      <c r="V2363" s="502" t="str">
        <f t="shared" si="261"/>
        <v/>
      </c>
      <c r="W2363" s="502" t="str">
        <f t="shared" si="262"/>
        <v/>
      </c>
      <c r="X2363" s="502"/>
      <c r="Y2363" s="502" t="str">
        <f t="shared" si="263"/>
        <v/>
      </c>
    </row>
    <row r="2364" spans="7:25">
      <c r="G2364" s="346" t="str">
        <f t="shared" si="257"/>
        <v/>
      </c>
      <c r="H2364" s="347" t="str">
        <f t="shared" si="258"/>
        <v/>
      </c>
      <c r="T2364" s="502" t="str">
        <f t="shared" si="259"/>
        <v/>
      </c>
      <c r="U2364" s="502" t="str">
        <f t="shared" si="260"/>
        <v/>
      </c>
      <c r="V2364" s="502" t="str">
        <f t="shared" si="261"/>
        <v/>
      </c>
      <c r="W2364" s="502" t="str">
        <f t="shared" si="262"/>
        <v/>
      </c>
      <c r="X2364" s="502"/>
      <c r="Y2364" s="502" t="str">
        <f t="shared" si="263"/>
        <v/>
      </c>
    </row>
    <row r="2365" spans="7:25">
      <c r="G2365" s="346" t="str">
        <f t="shared" si="257"/>
        <v/>
      </c>
      <c r="H2365" s="347" t="str">
        <f t="shared" si="258"/>
        <v/>
      </c>
      <c r="T2365" s="502" t="str">
        <f t="shared" si="259"/>
        <v/>
      </c>
      <c r="U2365" s="502" t="str">
        <f t="shared" si="260"/>
        <v/>
      </c>
      <c r="V2365" s="502" t="str">
        <f t="shared" si="261"/>
        <v/>
      </c>
      <c r="W2365" s="502" t="str">
        <f t="shared" si="262"/>
        <v/>
      </c>
      <c r="X2365" s="502"/>
      <c r="Y2365" s="502" t="str">
        <f t="shared" si="263"/>
        <v/>
      </c>
    </row>
    <row r="2366" spans="7:25">
      <c r="G2366" s="346" t="str">
        <f t="shared" si="257"/>
        <v/>
      </c>
      <c r="H2366" s="347" t="str">
        <f t="shared" si="258"/>
        <v/>
      </c>
      <c r="T2366" s="502" t="str">
        <f t="shared" si="259"/>
        <v/>
      </c>
      <c r="U2366" s="502" t="str">
        <f t="shared" si="260"/>
        <v/>
      </c>
      <c r="V2366" s="502" t="str">
        <f t="shared" si="261"/>
        <v/>
      </c>
      <c r="W2366" s="502" t="str">
        <f t="shared" si="262"/>
        <v/>
      </c>
      <c r="X2366" s="502"/>
      <c r="Y2366" s="502" t="str">
        <f t="shared" si="263"/>
        <v/>
      </c>
    </row>
    <row r="2367" spans="7:25">
      <c r="G2367" s="346" t="str">
        <f t="shared" si="257"/>
        <v/>
      </c>
      <c r="H2367" s="347" t="str">
        <f t="shared" si="258"/>
        <v/>
      </c>
      <c r="T2367" s="502" t="str">
        <f t="shared" si="259"/>
        <v/>
      </c>
      <c r="U2367" s="502" t="str">
        <f t="shared" si="260"/>
        <v/>
      </c>
      <c r="V2367" s="502" t="str">
        <f t="shared" si="261"/>
        <v/>
      </c>
      <c r="W2367" s="502" t="str">
        <f t="shared" si="262"/>
        <v/>
      </c>
      <c r="X2367" s="502"/>
      <c r="Y2367" s="502" t="str">
        <f t="shared" si="263"/>
        <v/>
      </c>
    </row>
    <row r="2368" spans="7:25">
      <c r="G2368" s="346" t="str">
        <f t="shared" si="257"/>
        <v/>
      </c>
      <c r="H2368" s="347" t="str">
        <f t="shared" si="258"/>
        <v/>
      </c>
      <c r="T2368" s="502" t="str">
        <f t="shared" si="259"/>
        <v/>
      </c>
      <c r="U2368" s="502" t="str">
        <f t="shared" si="260"/>
        <v/>
      </c>
      <c r="V2368" s="502" t="str">
        <f t="shared" si="261"/>
        <v/>
      </c>
      <c r="W2368" s="502" t="str">
        <f t="shared" si="262"/>
        <v/>
      </c>
      <c r="X2368" s="502"/>
      <c r="Y2368" s="502" t="str">
        <f t="shared" si="263"/>
        <v/>
      </c>
    </row>
    <row r="2369" spans="7:25">
      <c r="G2369" s="346" t="str">
        <f t="shared" si="257"/>
        <v/>
      </c>
      <c r="H2369" s="347" t="str">
        <f t="shared" si="258"/>
        <v/>
      </c>
      <c r="T2369" s="502" t="str">
        <f t="shared" si="259"/>
        <v/>
      </c>
      <c r="U2369" s="502" t="str">
        <f t="shared" si="260"/>
        <v/>
      </c>
      <c r="V2369" s="502" t="str">
        <f t="shared" si="261"/>
        <v/>
      </c>
      <c r="W2369" s="502" t="str">
        <f t="shared" si="262"/>
        <v/>
      </c>
      <c r="X2369" s="502"/>
      <c r="Y2369" s="502" t="str">
        <f t="shared" si="263"/>
        <v/>
      </c>
    </row>
    <row r="2370" spans="7:25">
      <c r="G2370" s="346" t="str">
        <f t="shared" si="257"/>
        <v/>
      </c>
      <c r="H2370" s="347" t="str">
        <f t="shared" si="258"/>
        <v/>
      </c>
      <c r="T2370" s="502" t="str">
        <f t="shared" si="259"/>
        <v/>
      </c>
      <c r="U2370" s="502" t="str">
        <f t="shared" si="260"/>
        <v/>
      </c>
      <c r="V2370" s="502" t="str">
        <f t="shared" si="261"/>
        <v/>
      </c>
      <c r="W2370" s="502" t="str">
        <f t="shared" si="262"/>
        <v/>
      </c>
      <c r="X2370" s="502"/>
      <c r="Y2370" s="502" t="str">
        <f t="shared" si="263"/>
        <v/>
      </c>
    </row>
    <row r="2371" spans="7:25">
      <c r="G2371" s="346" t="str">
        <f t="shared" ref="G2371:G2434" si="264">IF(D2371="","",A2371&amp;" "&amp;"     =    "&amp;" "&amp;B2371&amp;"  Vs  "&amp;C2371)</f>
        <v/>
      </c>
      <c r="H2371" s="347" t="str">
        <f t="shared" ref="H2371:H2434" si="265">IF(G2371="","",D2371)</f>
        <v/>
      </c>
      <c r="T2371" s="502" t="str">
        <f t="shared" ref="T2371:T2434" si="266">IF(W2371="","",AA2371)</f>
        <v/>
      </c>
      <c r="U2371" s="502" t="str">
        <f t="shared" ref="U2371:U2434" si="267">IF(W2371="","",AC2371)</f>
        <v/>
      </c>
      <c r="V2371" s="502" t="str">
        <f t="shared" ref="V2371:V2434" si="268">IF(W2371="","",AK2371)</f>
        <v/>
      </c>
      <c r="W2371" s="502" t="str">
        <f t="shared" ref="W2371:W2434" si="269">IFERROR(IF(Y2371="","",MID(Y2371,SEARCH("1x2/",Y2371,1) + 4,LEN(Y2371))),"")</f>
        <v/>
      </c>
      <c r="X2371" s="502"/>
      <c r="Y2371" s="502" t="str">
        <f t="shared" ref="Y2371:Y2434" si="270">HLink(AL2371)</f>
        <v/>
      </c>
    </row>
    <row r="2372" spans="7:25">
      <c r="G2372" s="346" t="str">
        <f t="shared" si="264"/>
        <v/>
      </c>
      <c r="H2372" s="347" t="str">
        <f t="shared" si="265"/>
        <v/>
      </c>
      <c r="T2372" s="502" t="str">
        <f t="shared" si="266"/>
        <v/>
      </c>
      <c r="U2372" s="502" t="str">
        <f t="shared" si="267"/>
        <v/>
      </c>
      <c r="V2372" s="502" t="str">
        <f t="shared" si="268"/>
        <v/>
      </c>
      <c r="W2372" s="502" t="str">
        <f t="shared" si="269"/>
        <v/>
      </c>
      <c r="X2372" s="502"/>
      <c r="Y2372" s="502" t="str">
        <f t="shared" si="270"/>
        <v/>
      </c>
    </row>
    <row r="2373" spans="7:25">
      <c r="G2373" s="346" t="str">
        <f t="shared" si="264"/>
        <v/>
      </c>
      <c r="H2373" s="347" t="str">
        <f t="shared" si="265"/>
        <v/>
      </c>
      <c r="T2373" s="502" t="str">
        <f t="shared" si="266"/>
        <v/>
      </c>
      <c r="U2373" s="502" t="str">
        <f t="shared" si="267"/>
        <v/>
      </c>
      <c r="V2373" s="502" t="str">
        <f t="shared" si="268"/>
        <v/>
      </c>
      <c r="W2373" s="502" t="str">
        <f t="shared" si="269"/>
        <v/>
      </c>
      <c r="X2373" s="502"/>
      <c r="Y2373" s="502" t="str">
        <f t="shared" si="270"/>
        <v/>
      </c>
    </row>
    <row r="2374" spans="7:25">
      <c r="G2374" s="346" t="str">
        <f t="shared" si="264"/>
        <v/>
      </c>
      <c r="H2374" s="347" t="str">
        <f t="shared" si="265"/>
        <v/>
      </c>
      <c r="T2374" s="502" t="str">
        <f t="shared" si="266"/>
        <v/>
      </c>
      <c r="U2374" s="502" t="str">
        <f t="shared" si="267"/>
        <v/>
      </c>
      <c r="V2374" s="502" t="str">
        <f t="shared" si="268"/>
        <v/>
      </c>
      <c r="W2374" s="502" t="str">
        <f t="shared" si="269"/>
        <v/>
      </c>
      <c r="X2374" s="502"/>
      <c r="Y2374" s="502" t="str">
        <f t="shared" si="270"/>
        <v/>
      </c>
    </row>
    <row r="2375" spans="7:25">
      <c r="G2375" s="346" t="str">
        <f t="shared" si="264"/>
        <v/>
      </c>
      <c r="H2375" s="347" t="str">
        <f t="shared" si="265"/>
        <v/>
      </c>
      <c r="T2375" s="502" t="str">
        <f t="shared" si="266"/>
        <v/>
      </c>
      <c r="U2375" s="502" t="str">
        <f t="shared" si="267"/>
        <v/>
      </c>
      <c r="V2375" s="502" t="str">
        <f t="shared" si="268"/>
        <v/>
      </c>
      <c r="W2375" s="502" t="str">
        <f t="shared" si="269"/>
        <v/>
      </c>
      <c r="X2375" s="502"/>
      <c r="Y2375" s="502" t="str">
        <f t="shared" si="270"/>
        <v/>
      </c>
    </row>
    <row r="2376" spans="7:25">
      <c r="G2376" s="346" t="str">
        <f t="shared" si="264"/>
        <v/>
      </c>
      <c r="H2376" s="347" t="str">
        <f t="shared" si="265"/>
        <v/>
      </c>
      <c r="T2376" s="502" t="str">
        <f t="shared" si="266"/>
        <v/>
      </c>
      <c r="U2376" s="502" t="str">
        <f t="shared" si="267"/>
        <v/>
      </c>
      <c r="V2376" s="502" t="str">
        <f t="shared" si="268"/>
        <v/>
      </c>
      <c r="W2376" s="502" t="str">
        <f t="shared" si="269"/>
        <v/>
      </c>
      <c r="X2376" s="502"/>
      <c r="Y2376" s="502" t="str">
        <f t="shared" si="270"/>
        <v/>
      </c>
    </row>
    <row r="2377" spans="7:25">
      <c r="G2377" s="346" t="str">
        <f t="shared" si="264"/>
        <v/>
      </c>
      <c r="H2377" s="347" t="str">
        <f t="shared" si="265"/>
        <v/>
      </c>
      <c r="T2377" s="502" t="str">
        <f t="shared" si="266"/>
        <v/>
      </c>
      <c r="U2377" s="502" t="str">
        <f t="shared" si="267"/>
        <v/>
      </c>
      <c r="V2377" s="502" t="str">
        <f t="shared" si="268"/>
        <v/>
      </c>
      <c r="W2377" s="502" t="str">
        <f t="shared" si="269"/>
        <v/>
      </c>
      <c r="X2377" s="502"/>
      <c r="Y2377" s="502" t="str">
        <f t="shared" si="270"/>
        <v/>
      </c>
    </row>
    <row r="2378" spans="7:25">
      <c r="G2378" s="346" t="str">
        <f t="shared" si="264"/>
        <v/>
      </c>
      <c r="H2378" s="347" t="str">
        <f t="shared" si="265"/>
        <v/>
      </c>
      <c r="T2378" s="502" t="str">
        <f t="shared" si="266"/>
        <v/>
      </c>
      <c r="U2378" s="502" t="str">
        <f t="shared" si="267"/>
        <v/>
      </c>
      <c r="V2378" s="502" t="str">
        <f t="shared" si="268"/>
        <v/>
      </c>
      <c r="W2378" s="502" t="str">
        <f t="shared" si="269"/>
        <v/>
      </c>
      <c r="X2378" s="502"/>
      <c r="Y2378" s="502" t="str">
        <f t="shared" si="270"/>
        <v/>
      </c>
    </row>
    <row r="2379" spans="7:25">
      <c r="G2379" s="346" t="str">
        <f t="shared" si="264"/>
        <v/>
      </c>
      <c r="H2379" s="347" t="str">
        <f t="shared" si="265"/>
        <v/>
      </c>
      <c r="T2379" s="502" t="str">
        <f t="shared" si="266"/>
        <v/>
      </c>
      <c r="U2379" s="502" t="str">
        <f t="shared" si="267"/>
        <v/>
      </c>
      <c r="V2379" s="502" t="str">
        <f t="shared" si="268"/>
        <v/>
      </c>
      <c r="W2379" s="502" t="str">
        <f t="shared" si="269"/>
        <v/>
      </c>
      <c r="X2379" s="502"/>
      <c r="Y2379" s="502" t="str">
        <f t="shared" si="270"/>
        <v/>
      </c>
    </row>
    <row r="2380" spans="7:25">
      <c r="G2380" s="346" t="str">
        <f t="shared" si="264"/>
        <v/>
      </c>
      <c r="H2380" s="347" t="str">
        <f t="shared" si="265"/>
        <v/>
      </c>
      <c r="T2380" s="502" t="str">
        <f t="shared" si="266"/>
        <v/>
      </c>
      <c r="U2380" s="502" t="str">
        <f t="shared" si="267"/>
        <v/>
      </c>
      <c r="V2380" s="502" t="str">
        <f t="shared" si="268"/>
        <v/>
      </c>
      <c r="W2380" s="502" t="str">
        <f t="shared" si="269"/>
        <v/>
      </c>
      <c r="X2380" s="502"/>
      <c r="Y2380" s="502" t="str">
        <f t="shared" si="270"/>
        <v/>
      </c>
    </row>
    <row r="2381" spans="7:25">
      <c r="G2381" s="346" t="str">
        <f t="shared" si="264"/>
        <v/>
      </c>
      <c r="H2381" s="347" t="str">
        <f t="shared" si="265"/>
        <v/>
      </c>
      <c r="T2381" s="502" t="str">
        <f t="shared" si="266"/>
        <v/>
      </c>
      <c r="U2381" s="502" t="str">
        <f t="shared" si="267"/>
        <v/>
      </c>
      <c r="V2381" s="502" t="str">
        <f t="shared" si="268"/>
        <v/>
      </c>
      <c r="W2381" s="502" t="str">
        <f t="shared" si="269"/>
        <v/>
      </c>
      <c r="X2381" s="502"/>
      <c r="Y2381" s="502" t="str">
        <f t="shared" si="270"/>
        <v/>
      </c>
    </row>
    <row r="2382" spans="7:25">
      <c r="G2382" s="346" t="str">
        <f t="shared" si="264"/>
        <v/>
      </c>
      <c r="H2382" s="347" t="str">
        <f t="shared" si="265"/>
        <v/>
      </c>
      <c r="T2382" s="502" t="str">
        <f t="shared" si="266"/>
        <v/>
      </c>
      <c r="U2382" s="502" t="str">
        <f t="shared" si="267"/>
        <v/>
      </c>
      <c r="V2382" s="502" t="str">
        <f t="shared" si="268"/>
        <v/>
      </c>
      <c r="W2382" s="502" t="str">
        <f t="shared" si="269"/>
        <v/>
      </c>
      <c r="X2382" s="502"/>
      <c r="Y2382" s="502" t="str">
        <f t="shared" si="270"/>
        <v/>
      </c>
    </row>
    <row r="2383" spans="7:25">
      <c r="G2383" s="346" t="str">
        <f t="shared" si="264"/>
        <v/>
      </c>
      <c r="H2383" s="347" t="str">
        <f t="shared" si="265"/>
        <v/>
      </c>
      <c r="T2383" s="502" t="str">
        <f t="shared" si="266"/>
        <v/>
      </c>
      <c r="U2383" s="502" t="str">
        <f t="shared" si="267"/>
        <v/>
      </c>
      <c r="V2383" s="502" t="str">
        <f t="shared" si="268"/>
        <v/>
      </c>
      <c r="W2383" s="502" t="str">
        <f t="shared" si="269"/>
        <v/>
      </c>
      <c r="X2383" s="502"/>
      <c r="Y2383" s="502" t="str">
        <f t="shared" si="270"/>
        <v/>
      </c>
    </row>
    <row r="2384" spans="7:25">
      <c r="G2384" s="346" t="str">
        <f t="shared" si="264"/>
        <v/>
      </c>
      <c r="H2384" s="347" t="str">
        <f t="shared" si="265"/>
        <v/>
      </c>
      <c r="T2384" s="502" t="str">
        <f t="shared" si="266"/>
        <v/>
      </c>
      <c r="U2384" s="502" t="str">
        <f t="shared" si="267"/>
        <v/>
      </c>
      <c r="V2384" s="502" t="str">
        <f t="shared" si="268"/>
        <v/>
      </c>
      <c r="W2384" s="502" t="str">
        <f t="shared" si="269"/>
        <v/>
      </c>
      <c r="X2384" s="502"/>
      <c r="Y2384" s="502" t="str">
        <f t="shared" si="270"/>
        <v/>
      </c>
    </row>
    <row r="2385" spans="7:25">
      <c r="G2385" s="346" t="str">
        <f t="shared" si="264"/>
        <v/>
      </c>
      <c r="H2385" s="347" t="str">
        <f t="shared" si="265"/>
        <v/>
      </c>
      <c r="T2385" s="502" t="str">
        <f t="shared" si="266"/>
        <v/>
      </c>
      <c r="U2385" s="502" t="str">
        <f t="shared" si="267"/>
        <v/>
      </c>
      <c r="V2385" s="502" t="str">
        <f t="shared" si="268"/>
        <v/>
      </c>
      <c r="W2385" s="502" t="str">
        <f t="shared" si="269"/>
        <v/>
      </c>
      <c r="X2385" s="502"/>
      <c r="Y2385" s="502" t="str">
        <f t="shared" si="270"/>
        <v/>
      </c>
    </row>
    <row r="2386" spans="7:25">
      <c r="G2386" s="346" t="str">
        <f t="shared" si="264"/>
        <v/>
      </c>
      <c r="H2386" s="347" t="str">
        <f t="shared" si="265"/>
        <v/>
      </c>
      <c r="T2386" s="502" t="str">
        <f t="shared" si="266"/>
        <v/>
      </c>
      <c r="U2386" s="502" t="str">
        <f t="shared" si="267"/>
        <v/>
      </c>
      <c r="V2386" s="502" t="str">
        <f t="shared" si="268"/>
        <v/>
      </c>
      <c r="W2386" s="502" t="str">
        <f t="shared" si="269"/>
        <v/>
      </c>
      <c r="X2386" s="502"/>
      <c r="Y2386" s="502" t="str">
        <f t="shared" si="270"/>
        <v/>
      </c>
    </row>
    <row r="2387" spans="7:25">
      <c r="G2387" s="346" t="str">
        <f t="shared" si="264"/>
        <v/>
      </c>
      <c r="H2387" s="347" t="str">
        <f t="shared" si="265"/>
        <v/>
      </c>
      <c r="T2387" s="502" t="str">
        <f t="shared" si="266"/>
        <v/>
      </c>
      <c r="U2387" s="502" t="str">
        <f t="shared" si="267"/>
        <v/>
      </c>
      <c r="V2387" s="502" t="str">
        <f t="shared" si="268"/>
        <v/>
      </c>
      <c r="W2387" s="502" t="str">
        <f t="shared" si="269"/>
        <v/>
      </c>
      <c r="X2387" s="502"/>
      <c r="Y2387" s="502" t="str">
        <f t="shared" si="270"/>
        <v/>
      </c>
    </row>
    <row r="2388" spans="7:25">
      <c r="G2388" s="346" t="str">
        <f t="shared" si="264"/>
        <v/>
      </c>
      <c r="H2388" s="347" t="str">
        <f t="shared" si="265"/>
        <v/>
      </c>
      <c r="T2388" s="502" t="str">
        <f t="shared" si="266"/>
        <v/>
      </c>
      <c r="U2388" s="502" t="str">
        <f t="shared" si="267"/>
        <v/>
      </c>
      <c r="V2388" s="502" t="str">
        <f t="shared" si="268"/>
        <v/>
      </c>
      <c r="W2388" s="502" t="str">
        <f t="shared" si="269"/>
        <v/>
      </c>
      <c r="X2388" s="502"/>
      <c r="Y2388" s="502" t="str">
        <f t="shared" si="270"/>
        <v/>
      </c>
    </row>
    <row r="2389" spans="7:25">
      <c r="G2389" s="346" t="str">
        <f t="shared" si="264"/>
        <v/>
      </c>
      <c r="H2389" s="347" t="str">
        <f t="shared" si="265"/>
        <v/>
      </c>
      <c r="T2389" s="502" t="str">
        <f t="shared" si="266"/>
        <v/>
      </c>
      <c r="U2389" s="502" t="str">
        <f t="shared" si="267"/>
        <v/>
      </c>
      <c r="V2389" s="502" t="str">
        <f t="shared" si="268"/>
        <v/>
      </c>
      <c r="W2389" s="502" t="str">
        <f t="shared" si="269"/>
        <v/>
      </c>
      <c r="X2389" s="502"/>
      <c r="Y2389" s="502" t="str">
        <f t="shared" si="270"/>
        <v/>
      </c>
    </row>
    <row r="2390" spans="7:25">
      <c r="G2390" s="346" t="str">
        <f t="shared" si="264"/>
        <v/>
      </c>
      <c r="H2390" s="347" t="str">
        <f t="shared" si="265"/>
        <v/>
      </c>
      <c r="T2390" s="502" t="str">
        <f t="shared" si="266"/>
        <v/>
      </c>
      <c r="U2390" s="502" t="str">
        <f t="shared" si="267"/>
        <v/>
      </c>
      <c r="V2390" s="502" t="str">
        <f t="shared" si="268"/>
        <v/>
      </c>
      <c r="W2390" s="502" t="str">
        <f t="shared" si="269"/>
        <v/>
      </c>
      <c r="X2390" s="502"/>
      <c r="Y2390" s="502" t="str">
        <f t="shared" si="270"/>
        <v/>
      </c>
    </row>
    <row r="2391" spans="7:25">
      <c r="G2391" s="346" t="str">
        <f t="shared" si="264"/>
        <v/>
      </c>
      <c r="H2391" s="347" t="str">
        <f t="shared" si="265"/>
        <v/>
      </c>
      <c r="T2391" s="502" t="str">
        <f t="shared" si="266"/>
        <v/>
      </c>
      <c r="U2391" s="502" t="str">
        <f t="shared" si="267"/>
        <v/>
      </c>
      <c r="V2391" s="502" t="str">
        <f t="shared" si="268"/>
        <v/>
      </c>
      <c r="W2391" s="502" t="str">
        <f t="shared" si="269"/>
        <v/>
      </c>
      <c r="X2391" s="502"/>
      <c r="Y2391" s="502" t="str">
        <f t="shared" si="270"/>
        <v/>
      </c>
    </row>
    <row r="2392" spans="7:25">
      <c r="G2392" s="346" t="str">
        <f t="shared" si="264"/>
        <v/>
      </c>
      <c r="H2392" s="347" t="str">
        <f t="shared" si="265"/>
        <v/>
      </c>
      <c r="T2392" s="502" t="str">
        <f t="shared" si="266"/>
        <v/>
      </c>
      <c r="U2392" s="502" t="str">
        <f t="shared" si="267"/>
        <v/>
      </c>
      <c r="V2392" s="502" t="str">
        <f t="shared" si="268"/>
        <v/>
      </c>
      <c r="W2392" s="502" t="str">
        <f t="shared" si="269"/>
        <v/>
      </c>
      <c r="X2392" s="502"/>
      <c r="Y2392" s="502" t="str">
        <f t="shared" si="270"/>
        <v/>
      </c>
    </row>
    <row r="2393" spans="7:25">
      <c r="G2393" s="346" t="str">
        <f t="shared" si="264"/>
        <v/>
      </c>
      <c r="H2393" s="347" t="str">
        <f t="shared" si="265"/>
        <v/>
      </c>
      <c r="T2393" s="502" t="str">
        <f t="shared" si="266"/>
        <v/>
      </c>
      <c r="U2393" s="502" t="str">
        <f t="shared" si="267"/>
        <v/>
      </c>
      <c r="V2393" s="502" t="str">
        <f t="shared" si="268"/>
        <v/>
      </c>
      <c r="W2393" s="502" t="str">
        <f t="shared" si="269"/>
        <v/>
      </c>
      <c r="X2393" s="502"/>
      <c r="Y2393" s="502" t="str">
        <f t="shared" si="270"/>
        <v/>
      </c>
    </row>
    <row r="2394" spans="7:25">
      <c r="G2394" s="346" t="str">
        <f t="shared" si="264"/>
        <v/>
      </c>
      <c r="H2394" s="347" t="str">
        <f t="shared" si="265"/>
        <v/>
      </c>
      <c r="T2394" s="502" t="str">
        <f t="shared" si="266"/>
        <v/>
      </c>
      <c r="U2394" s="502" t="str">
        <f t="shared" si="267"/>
        <v/>
      </c>
      <c r="V2394" s="502" t="str">
        <f t="shared" si="268"/>
        <v/>
      </c>
      <c r="W2394" s="502" t="str">
        <f t="shared" si="269"/>
        <v/>
      </c>
      <c r="X2394" s="502"/>
      <c r="Y2394" s="502" t="str">
        <f t="shared" si="270"/>
        <v/>
      </c>
    </row>
    <row r="2395" spans="7:25">
      <c r="G2395" s="346" t="str">
        <f t="shared" si="264"/>
        <v/>
      </c>
      <c r="H2395" s="347" t="str">
        <f t="shared" si="265"/>
        <v/>
      </c>
      <c r="T2395" s="502" t="str">
        <f t="shared" si="266"/>
        <v/>
      </c>
      <c r="U2395" s="502" t="str">
        <f t="shared" si="267"/>
        <v/>
      </c>
      <c r="V2395" s="502" t="str">
        <f t="shared" si="268"/>
        <v/>
      </c>
      <c r="W2395" s="502" t="str">
        <f t="shared" si="269"/>
        <v/>
      </c>
      <c r="X2395" s="502"/>
      <c r="Y2395" s="502" t="str">
        <f t="shared" si="270"/>
        <v/>
      </c>
    </row>
    <row r="2396" spans="7:25">
      <c r="G2396" s="346" t="str">
        <f t="shared" si="264"/>
        <v/>
      </c>
      <c r="H2396" s="347" t="str">
        <f t="shared" si="265"/>
        <v/>
      </c>
      <c r="T2396" s="502" t="str">
        <f t="shared" si="266"/>
        <v/>
      </c>
      <c r="U2396" s="502" t="str">
        <f t="shared" si="267"/>
        <v/>
      </c>
      <c r="V2396" s="502" t="str">
        <f t="shared" si="268"/>
        <v/>
      </c>
      <c r="W2396" s="502" t="str">
        <f t="shared" si="269"/>
        <v/>
      </c>
      <c r="X2396" s="502"/>
      <c r="Y2396" s="502" t="str">
        <f t="shared" si="270"/>
        <v/>
      </c>
    </row>
    <row r="2397" spans="7:25">
      <c r="G2397" s="346" t="str">
        <f t="shared" si="264"/>
        <v/>
      </c>
      <c r="H2397" s="347" t="str">
        <f t="shared" si="265"/>
        <v/>
      </c>
      <c r="T2397" s="502" t="str">
        <f t="shared" si="266"/>
        <v/>
      </c>
      <c r="U2397" s="502" t="str">
        <f t="shared" si="267"/>
        <v/>
      </c>
      <c r="V2397" s="502" t="str">
        <f t="shared" si="268"/>
        <v/>
      </c>
      <c r="W2397" s="502" t="str">
        <f t="shared" si="269"/>
        <v/>
      </c>
      <c r="X2397" s="502"/>
      <c r="Y2397" s="502" t="str">
        <f t="shared" si="270"/>
        <v/>
      </c>
    </row>
    <row r="2398" spans="7:25">
      <c r="G2398" s="346" t="str">
        <f t="shared" si="264"/>
        <v/>
      </c>
      <c r="H2398" s="347" t="str">
        <f t="shared" si="265"/>
        <v/>
      </c>
      <c r="T2398" s="502" t="str">
        <f t="shared" si="266"/>
        <v/>
      </c>
      <c r="U2398" s="502" t="str">
        <f t="shared" si="267"/>
        <v/>
      </c>
      <c r="V2398" s="502" t="str">
        <f t="shared" si="268"/>
        <v/>
      </c>
      <c r="W2398" s="502" t="str">
        <f t="shared" si="269"/>
        <v/>
      </c>
      <c r="X2398" s="502"/>
      <c r="Y2398" s="502" t="str">
        <f t="shared" si="270"/>
        <v/>
      </c>
    </row>
    <row r="2399" spans="7:25">
      <c r="G2399" s="346" t="str">
        <f t="shared" si="264"/>
        <v/>
      </c>
      <c r="H2399" s="347" t="str">
        <f t="shared" si="265"/>
        <v/>
      </c>
      <c r="T2399" s="502" t="str">
        <f t="shared" si="266"/>
        <v/>
      </c>
      <c r="U2399" s="502" t="str">
        <f t="shared" si="267"/>
        <v/>
      </c>
      <c r="V2399" s="502" t="str">
        <f t="shared" si="268"/>
        <v/>
      </c>
      <c r="W2399" s="502" t="str">
        <f t="shared" si="269"/>
        <v/>
      </c>
      <c r="X2399" s="502"/>
      <c r="Y2399" s="502" t="str">
        <f t="shared" si="270"/>
        <v/>
      </c>
    </row>
    <row r="2400" spans="7:25">
      <c r="G2400" s="346" t="str">
        <f t="shared" si="264"/>
        <v/>
      </c>
      <c r="H2400" s="347" t="str">
        <f t="shared" si="265"/>
        <v/>
      </c>
      <c r="T2400" s="502" t="str">
        <f t="shared" si="266"/>
        <v/>
      </c>
      <c r="U2400" s="502" t="str">
        <f t="shared" si="267"/>
        <v/>
      </c>
      <c r="V2400" s="502" t="str">
        <f t="shared" si="268"/>
        <v/>
      </c>
      <c r="W2400" s="502" t="str">
        <f t="shared" si="269"/>
        <v/>
      </c>
      <c r="X2400" s="502"/>
      <c r="Y2400" s="502" t="str">
        <f t="shared" si="270"/>
        <v/>
      </c>
    </row>
    <row r="2401" spans="7:25">
      <c r="G2401" s="346" t="str">
        <f t="shared" si="264"/>
        <v/>
      </c>
      <c r="H2401" s="347" t="str">
        <f t="shared" si="265"/>
        <v/>
      </c>
      <c r="T2401" s="502" t="str">
        <f t="shared" si="266"/>
        <v/>
      </c>
      <c r="U2401" s="502" t="str">
        <f t="shared" si="267"/>
        <v/>
      </c>
      <c r="V2401" s="502" t="str">
        <f t="shared" si="268"/>
        <v/>
      </c>
      <c r="W2401" s="502" t="str">
        <f t="shared" si="269"/>
        <v/>
      </c>
      <c r="X2401" s="502"/>
      <c r="Y2401" s="502" t="str">
        <f t="shared" si="270"/>
        <v/>
      </c>
    </row>
    <row r="2402" spans="7:25">
      <c r="G2402" s="346" t="str">
        <f t="shared" si="264"/>
        <v/>
      </c>
      <c r="H2402" s="347" t="str">
        <f t="shared" si="265"/>
        <v/>
      </c>
      <c r="T2402" s="502" t="str">
        <f t="shared" si="266"/>
        <v/>
      </c>
      <c r="U2402" s="502" t="str">
        <f t="shared" si="267"/>
        <v/>
      </c>
      <c r="V2402" s="502" t="str">
        <f t="shared" si="268"/>
        <v/>
      </c>
      <c r="W2402" s="502" t="str">
        <f t="shared" si="269"/>
        <v/>
      </c>
      <c r="X2402" s="502"/>
      <c r="Y2402" s="502" t="str">
        <f t="shared" si="270"/>
        <v/>
      </c>
    </row>
    <row r="2403" spans="7:25">
      <c r="G2403" s="346" t="str">
        <f t="shared" si="264"/>
        <v/>
      </c>
      <c r="H2403" s="347" t="str">
        <f t="shared" si="265"/>
        <v/>
      </c>
      <c r="T2403" s="502" t="str">
        <f t="shared" si="266"/>
        <v/>
      </c>
      <c r="U2403" s="502" t="str">
        <f t="shared" si="267"/>
        <v/>
      </c>
      <c r="V2403" s="502" t="str">
        <f t="shared" si="268"/>
        <v/>
      </c>
      <c r="W2403" s="502" t="str">
        <f t="shared" si="269"/>
        <v/>
      </c>
      <c r="X2403" s="502"/>
      <c r="Y2403" s="502" t="str">
        <f t="shared" si="270"/>
        <v/>
      </c>
    </row>
    <row r="2404" spans="7:25">
      <c r="G2404" s="346" t="str">
        <f t="shared" si="264"/>
        <v/>
      </c>
      <c r="H2404" s="347" t="str">
        <f t="shared" si="265"/>
        <v/>
      </c>
      <c r="T2404" s="502" t="str">
        <f t="shared" si="266"/>
        <v/>
      </c>
      <c r="U2404" s="502" t="str">
        <f t="shared" si="267"/>
        <v/>
      </c>
      <c r="V2404" s="502" t="str">
        <f t="shared" si="268"/>
        <v/>
      </c>
      <c r="W2404" s="502" t="str">
        <f t="shared" si="269"/>
        <v/>
      </c>
      <c r="X2404" s="502"/>
      <c r="Y2404" s="502" t="str">
        <f t="shared" si="270"/>
        <v/>
      </c>
    </row>
    <row r="2405" spans="7:25">
      <c r="G2405" s="346" t="str">
        <f t="shared" si="264"/>
        <v/>
      </c>
      <c r="H2405" s="347" t="str">
        <f t="shared" si="265"/>
        <v/>
      </c>
      <c r="T2405" s="502" t="str">
        <f t="shared" si="266"/>
        <v/>
      </c>
      <c r="U2405" s="502" t="str">
        <f t="shared" si="267"/>
        <v/>
      </c>
      <c r="V2405" s="502" t="str">
        <f t="shared" si="268"/>
        <v/>
      </c>
      <c r="W2405" s="502" t="str">
        <f t="shared" si="269"/>
        <v/>
      </c>
      <c r="X2405" s="502"/>
      <c r="Y2405" s="502" t="str">
        <f t="shared" si="270"/>
        <v/>
      </c>
    </row>
    <row r="2406" spans="7:25">
      <c r="G2406" s="346" t="str">
        <f t="shared" si="264"/>
        <v/>
      </c>
      <c r="H2406" s="347" t="str">
        <f t="shared" si="265"/>
        <v/>
      </c>
      <c r="T2406" s="502" t="str">
        <f t="shared" si="266"/>
        <v/>
      </c>
      <c r="U2406" s="502" t="str">
        <f t="shared" si="267"/>
        <v/>
      </c>
      <c r="V2406" s="502" t="str">
        <f t="shared" si="268"/>
        <v/>
      </c>
      <c r="W2406" s="502" t="str">
        <f t="shared" si="269"/>
        <v/>
      </c>
      <c r="X2406" s="502"/>
      <c r="Y2406" s="502" t="str">
        <f t="shared" si="270"/>
        <v/>
      </c>
    </row>
    <row r="2407" spans="7:25">
      <c r="G2407" s="346" t="str">
        <f t="shared" si="264"/>
        <v/>
      </c>
      <c r="H2407" s="347" t="str">
        <f t="shared" si="265"/>
        <v/>
      </c>
      <c r="T2407" s="502" t="str">
        <f t="shared" si="266"/>
        <v/>
      </c>
      <c r="U2407" s="502" t="str">
        <f t="shared" si="267"/>
        <v/>
      </c>
      <c r="V2407" s="502" t="str">
        <f t="shared" si="268"/>
        <v/>
      </c>
      <c r="W2407" s="502" t="str">
        <f t="shared" si="269"/>
        <v/>
      </c>
      <c r="X2407" s="502"/>
      <c r="Y2407" s="502" t="str">
        <f t="shared" si="270"/>
        <v/>
      </c>
    </row>
    <row r="2408" spans="7:25">
      <c r="G2408" s="346" t="str">
        <f t="shared" si="264"/>
        <v/>
      </c>
      <c r="H2408" s="347" t="str">
        <f t="shared" si="265"/>
        <v/>
      </c>
      <c r="T2408" s="502" t="str">
        <f t="shared" si="266"/>
        <v/>
      </c>
      <c r="U2408" s="502" t="str">
        <f t="shared" si="267"/>
        <v/>
      </c>
      <c r="V2408" s="502" t="str">
        <f t="shared" si="268"/>
        <v/>
      </c>
      <c r="W2408" s="502" t="str">
        <f t="shared" si="269"/>
        <v/>
      </c>
      <c r="X2408" s="502"/>
      <c r="Y2408" s="502" t="str">
        <f t="shared" si="270"/>
        <v/>
      </c>
    </row>
    <row r="2409" spans="7:25">
      <c r="G2409" s="346" t="str">
        <f t="shared" si="264"/>
        <v/>
      </c>
      <c r="H2409" s="347" t="str">
        <f t="shared" si="265"/>
        <v/>
      </c>
      <c r="T2409" s="502" t="str">
        <f t="shared" si="266"/>
        <v/>
      </c>
      <c r="U2409" s="502" t="str">
        <f t="shared" si="267"/>
        <v/>
      </c>
      <c r="V2409" s="502" t="str">
        <f t="shared" si="268"/>
        <v/>
      </c>
      <c r="W2409" s="502" t="str">
        <f t="shared" si="269"/>
        <v/>
      </c>
      <c r="X2409" s="502"/>
      <c r="Y2409" s="502" t="str">
        <f t="shared" si="270"/>
        <v/>
      </c>
    </row>
    <row r="2410" spans="7:25">
      <c r="G2410" s="346" t="str">
        <f t="shared" si="264"/>
        <v/>
      </c>
      <c r="H2410" s="347" t="str">
        <f t="shared" si="265"/>
        <v/>
      </c>
      <c r="T2410" s="502" t="str">
        <f t="shared" si="266"/>
        <v/>
      </c>
      <c r="U2410" s="502" t="str">
        <f t="shared" si="267"/>
        <v/>
      </c>
      <c r="V2410" s="502" t="str">
        <f t="shared" si="268"/>
        <v/>
      </c>
      <c r="W2410" s="502" t="str">
        <f t="shared" si="269"/>
        <v/>
      </c>
      <c r="X2410" s="502"/>
      <c r="Y2410" s="502" t="str">
        <f t="shared" si="270"/>
        <v/>
      </c>
    </row>
    <row r="2411" spans="7:25">
      <c r="G2411" s="346" t="str">
        <f t="shared" si="264"/>
        <v/>
      </c>
      <c r="H2411" s="347" t="str">
        <f t="shared" si="265"/>
        <v/>
      </c>
      <c r="T2411" s="502" t="str">
        <f t="shared" si="266"/>
        <v/>
      </c>
      <c r="U2411" s="502" t="str">
        <f t="shared" si="267"/>
        <v/>
      </c>
      <c r="V2411" s="502" t="str">
        <f t="shared" si="268"/>
        <v/>
      </c>
      <c r="W2411" s="502" t="str">
        <f t="shared" si="269"/>
        <v/>
      </c>
      <c r="X2411" s="502"/>
      <c r="Y2411" s="502" t="str">
        <f t="shared" si="270"/>
        <v/>
      </c>
    </row>
    <row r="2412" spans="7:25">
      <c r="G2412" s="346" t="str">
        <f t="shared" si="264"/>
        <v/>
      </c>
      <c r="H2412" s="347" t="str">
        <f t="shared" si="265"/>
        <v/>
      </c>
      <c r="T2412" s="502" t="str">
        <f t="shared" si="266"/>
        <v/>
      </c>
      <c r="U2412" s="502" t="str">
        <f t="shared" si="267"/>
        <v/>
      </c>
      <c r="V2412" s="502" t="str">
        <f t="shared" si="268"/>
        <v/>
      </c>
      <c r="W2412" s="502" t="str">
        <f t="shared" si="269"/>
        <v/>
      </c>
      <c r="X2412" s="502"/>
      <c r="Y2412" s="502" t="str">
        <f t="shared" si="270"/>
        <v/>
      </c>
    </row>
    <row r="2413" spans="7:25">
      <c r="G2413" s="346" t="str">
        <f t="shared" si="264"/>
        <v/>
      </c>
      <c r="H2413" s="347" t="str">
        <f t="shared" si="265"/>
        <v/>
      </c>
      <c r="T2413" s="502" t="str">
        <f t="shared" si="266"/>
        <v/>
      </c>
      <c r="U2413" s="502" t="str">
        <f t="shared" si="267"/>
        <v/>
      </c>
      <c r="V2413" s="502" t="str">
        <f t="shared" si="268"/>
        <v/>
      </c>
      <c r="W2413" s="502" t="str">
        <f t="shared" si="269"/>
        <v/>
      </c>
      <c r="X2413" s="502"/>
      <c r="Y2413" s="502" t="str">
        <f t="shared" si="270"/>
        <v/>
      </c>
    </row>
    <row r="2414" spans="7:25">
      <c r="G2414" s="346" t="str">
        <f t="shared" si="264"/>
        <v/>
      </c>
      <c r="H2414" s="347" t="str">
        <f t="shared" si="265"/>
        <v/>
      </c>
      <c r="T2414" s="502" t="str">
        <f t="shared" si="266"/>
        <v/>
      </c>
      <c r="U2414" s="502" t="str">
        <f t="shared" si="267"/>
        <v/>
      </c>
      <c r="V2414" s="502" t="str">
        <f t="shared" si="268"/>
        <v/>
      </c>
      <c r="W2414" s="502" t="str">
        <f t="shared" si="269"/>
        <v/>
      </c>
      <c r="X2414" s="502"/>
      <c r="Y2414" s="502" t="str">
        <f t="shared" si="270"/>
        <v/>
      </c>
    </row>
    <row r="2415" spans="7:25">
      <c r="G2415" s="346" t="str">
        <f t="shared" si="264"/>
        <v/>
      </c>
      <c r="H2415" s="347" t="str">
        <f t="shared" si="265"/>
        <v/>
      </c>
      <c r="T2415" s="502" t="str">
        <f t="shared" si="266"/>
        <v/>
      </c>
      <c r="U2415" s="502" t="str">
        <f t="shared" si="267"/>
        <v/>
      </c>
      <c r="V2415" s="502" t="str">
        <f t="shared" si="268"/>
        <v/>
      </c>
      <c r="W2415" s="502" t="str">
        <f t="shared" si="269"/>
        <v/>
      </c>
      <c r="X2415" s="502"/>
      <c r="Y2415" s="502" t="str">
        <f t="shared" si="270"/>
        <v/>
      </c>
    </row>
    <row r="2416" spans="7:25">
      <c r="G2416" s="346" t="str">
        <f t="shared" si="264"/>
        <v/>
      </c>
      <c r="H2416" s="347" t="str">
        <f t="shared" si="265"/>
        <v/>
      </c>
      <c r="T2416" s="502" t="str">
        <f t="shared" si="266"/>
        <v/>
      </c>
      <c r="U2416" s="502" t="str">
        <f t="shared" si="267"/>
        <v/>
      </c>
      <c r="V2416" s="502" t="str">
        <f t="shared" si="268"/>
        <v/>
      </c>
      <c r="W2416" s="502" t="str">
        <f t="shared" si="269"/>
        <v/>
      </c>
      <c r="X2416" s="502"/>
      <c r="Y2416" s="502" t="str">
        <f t="shared" si="270"/>
        <v/>
      </c>
    </row>
    <row r="2417" spans="7:25">
      <c r="G2417" s="346" t="str">
        <f t="shared" si="264"/>
        <v/>
      </c>
      <c r="H2417" s="347" t="str">
        <f t="shared" si="265"/>
        <v/>
      </c>
      <c r="T2417" s="502" t="str">
        <f t="shared" si="266"/>
        <v/>
      </c>
      <c r="U2417" s="502" t="str">
        <f t="shared" si="267"/>
        <v/>
      </c>
      <c r="V2417" s="502" t="str">
        <f t="shared" si="268"/>
        <v/>
      </c>
      <c r="W2417" s="502" t="str">
        <f t="shared" si="269"/>
        <v/>
      </c>
      <c r="X2417" s="502"/>
      <c r="Y2417" s="502" t="str">
        <f t="shared" si="270"/>
        <v/>
      </c>
    </row>
    <row r="2418" spans="7:25">
      <c r="G2418" s="346" t="str">
        <f t="shared" si="264"/>
        <v/>
      </c>
      <c r="H2418" s="347" t="str">
        <f t="shared" si="265"/>
        <v/>
      </c>
      <c r="T2418" s="502" t="str">
        <f t="shared" si="266"/>
        <v/>
      </c>
      <c r="U2418" s="502" t="str">
        <f t="shared" si="267"/>
        <v/>
      </c>
      <c r="V2418" s="502" t="str">
        <f t="shared" si="268"/>
        <v/>
      </c>
      <c r="W2418" s="502" t="str">
        <f t="shared" si="269"/>
        <v/>
      </c>
      <c r="X2418" s="502"/>
      <c r="Y2418" s="502" t="str">
        <f t="shared" si="270"/>
        <v/>
      </c>
    </row>
    <row r="2419" spans="7:25">
      <c r="G2419" s="346" t="str">
        <f t="shared" si="264"/>
        <v/>
      </c>
      <c r="H2419" s="347" t="str">
        <f t="shared" si="265"/>
        <v/>
      </c>
      <c r="T2419" s="502" t="str">
        <f t="shared" si="266"/>
        <v/>
      </c>
      <c r="U2419" s="502" t="str">
        <f t="shared" si="267"/>
        <v/>
      </c>
      <c r="V2419" s="502" t="str">
        <f t="shared" si="268"/>
        <v/>
      </c>
      <c r="W2419" s="502" t="str">
        <f t="shared" si="269"/>
        <v/>
      </c>
      <c r="X2419" s="502"/>
      <c r="Y2419" s="502" t="str">
        <f t="shared" si="270"/>
        <v/>
      </c>
    </row>
    <row r="2420" spans="7:25">
      <c r="G2420" s="346" t="str">
        <f t="shared" si="264"/>
        <v/>
      </c>
      <c r="H2420" s="347" t="str">
        <f t="shared" si="265"/>
        <v/>
      </c>
      <c r="T2420" s="502" t="str">
        <f t="shared" si="266"/>
        <v/>
      </c>
      <c r="U2420" s="502" t="str">
        <f t="shared" si="267"/>
        <v/>
      </c>
      <c r="V2420" s="502" t="str">
        <f t="shared" si="268"/>
        <v/>
      </c>
      <c r="W2420" s="502" t="str">
        <f t="shared" si="269"/>
        <v/>
      </c>
      <c r="X2420" s="502"/>
      <c r="Y2420" s="502" t="str">
        <f t="shared" si="270"/>
        <v/>
      </c>
    </row>
    <row r="2421" spans="7:25">
      <c r="G2421" s="346" t="str">
        <f t="shared" si="264"/>
        <v/>
      </c>
      <c r="H2421" s="347" t="str">
        <f t="shared" si="265"/>
        <v/>
      </c>
      <c r="T2421" s="502" t="str">
        <f t="shared" si="266"/>
        <v/>
      </c>
      <c r="U2421" s="502" t="str">
        <f t="shared" si="267"/>
        <v/>
      </c>
      <c r="V2421" s="502" t="str">
        <f t="shared" si="268"/>
        <v/>
      </c>
      <c r="W2421" s="502" t="str">
        <f t="shared" si="269"/>
        <v/>
      </c>
      <c r="X2421" s="502"/>
      <c r="Y2421" s="502" t="str">
        <f t="shared" si="270"/>
        <v/>
      </c>
    </row>
    <row r="2422" spans="7:25">
      <c r="G2422" s="346" t="str">
        <f t="shared" si="264"/>
        <v/>
      </c>
      <c r="H2422" s="347" t="str">
        <f t="shared" si="265"/>
        <v/>
      </c>
      <c r="T2422" s="502" t="str">
        <f t="shared" si="266"/>
        <v/>
      </c>
      <c r="U2422" s="502" t="str">
        <f t="shared" si="267"/>
        <v/>
      </c>
      <c r="V2422" s="502" t="str">
        <f t="shared" si="268"/>
        <v/>
      </c>
      <c r="W2422" s="502" t="str">
        <f t="shared" si="269"/>
        <v/>
      </c>
      <c r="X2422" s="502"/>
      <c r="Y2422" s="502" t="str">
        <f t="shared" si="270"/>
        <v/>
      </c>
    </row>
    <row r="2423" spans="7:25">
      <c r="G2423" s="346" t="str">
        <f t="shared" si="264"/>
        <v/>
      </c>
      <c r="H2423" s="347" t="str">
        <f t="shared" si="265"/>
        <v/>
      </c>
      <c r="T2423" s="502" t="str">
        <f t="shared" si="266"/>
        <v/>
      </c>
      <c r="U2423" s="502" t="str">
        <f t="shared" si="267"/>
        <v/>
      </c>
      <c r="V2423" s="502" t="str">
        <f t="shared" si="268"/>
        <v/>
      </c>
      <c r="W2423" s="502" t="str">
        <f t="shared" si="269"/>
        <v/>
      </c>
      <c r="X2423" s="502"/>
      <c r="Y2423" s="502" t="str">
        <f t="shared" si="270"/>
        <v/>
      </c>
    </row>
    <row r="2424" spans="7:25">
      <c r="G2424" s="346" t="str">
        <f t="shared" si="264"/>
        <v/>
      </c>
      <c r="H2424" s="347" t="str">
        <f t="shared" si="265"/>
        <v/>
      </c>
      <c r="T2424" s="502" t="str">
        <f t="shared" si="266"/>
        <v/>
      </c>
      <c r="U2424" s="502" t="str">
        <f t="shared" si="267"/>
        <v/>
      </c>
      <c r="V2424" s="502" t="str">
        <f t="shared" si="268"/>
        <v/>
      </c>
      <c r="W2424" s="502" t="str">
        <f t="shared" si="269"/>
        <v/>
      </c>
      <c r="X2424" s="502"/>
      <c r="Y2424" s="502" t="str">
        <f t="shared" si="270"/>
        <v/>
      </c>
    </row>
    <row r="2425" spans="7:25">
      <c r="G2425" s="346" t="str">
        <f t="shared" si="264"/>
        <v/>
      </c>
      <c r="H2425" s="347" t="str">
        <f t="shared" si="265"/>
        <v/>
      </c>
      <c r="T2425" s="502" t="str">
        <f t="shared" si="266"/>
        <v/>
      </c>
      <c r="U2425" s="502" t="str">
        <f t="shared" si="267"/>
        <v/>
      </c>
      <c r="V2425" s="502" t="str">
        <f t="shared" si="268"/>
        <v/>
      </c>
      <c r="W2425" s="502" t="str">
        <f t="shared" si="269"/>
        <v/>
      </c>
      <c r="X2425" s="502"/>
      <c r="Y2425" s="502" t="str">
        <f t="shared" si="270"/>
        <v/>
      </c>
    </row>
    <row r="2426" spans="7:25">
      <c r="G2426" s="346" t="str">
        <f t="shared" si="264"/>
        <v/>
      </c>
      <c r="H2426" s="347" t="str">
        <f t="shared" si="265"/>
        <v/>
      </c>
      <c r="T2426" s="502" t="str">
        <f t="shared" si="266"/>
        <v/>
      </c>
      <c r="U2426" s="502" t="str">
        <f t="shared" si="267"/>
        <v/>
      </c>
      <c r="V2426" s="502" t="str">
        <f t="shared" si="268"/>
        <v/>
      </c>
      <c r="W2426" s="502" t="str">
        <f t="shared" si="269"/>
        <v/>
      </c>
      <c r="X2426" s="502"/>
      <c r="Y2426" s="502" t="str">
        <f t="shared" si="270"/>
        <v/>
      </c>
    </row>
    <row r="2427" spans="7:25">
      <c r="G2427" s="346" t="str">
        <f t="shared" si="264"/>
        <v/>
      </c>
      <c r="H2427" s="347" t="str">
        <f t="shared" si="265"/>
        <v/>
      </c>
      <c r="T2427" s="502" t="str">
        <f t="shared" si="266"/>
        <v/>
      </c>
      <c r="U2427" s="502" t="str">
        <f t="shared" si="267"/>
        <v/>
      </c>
      <c r="V2427" s="502" t="str">
        <f t="shared" si="268"/>
        <v/>
      </c>
      <c r="W2427" s="502" t="str">
        <f t="shared" si="269"/>
        <v/>
      </c>
      <c r="X2427" s="502"/>
      <c r="Y2427" s="502" t="str">
        <f t="shared" si="270"/>
        <v/>
      </c>
    </row>
    <row r="2428" spans="7:25">
      <c r="G2428" s="346" t="str">
        <f t="shared" si="264"/>
        <v/>
      </c>
      <c r="H2428" s="347" t="str">
        <f t="shared" si="265"/>
        <v/>
      </c>
      <c r="T2428" s="502" t="str">
        <f t="shared" si="266"/>
        <v/>
      </c>
      <c r="U2428" s="502" t="str">
        <f t="shared" si="267"/>
        <v/>
      </c>
      <c r="V2428" s="502" t="str">
        <f t="shared" si="268"/>
        <v/>
      </c>
      <c r="W2428" s="502" t="str">
        <f t="shared" si="269"/>
        <v/>
      </c>
      <c r="X2428" s="502"/>
      <c r="Y2428" s="502" t="str">
        <f t="shared" si="270"/>
        <v/>
      </c>
    </row>
    <row r="2429" spans="7:25">
      <c r="G2429" s="346" t="str">
        <f t="shared" si="264"/>
        <v/>
      </c>
      <c r="H2429" s="347" t="str">
        <f t="shared" si="265"/>
        <v/>
      </c>
      <c r="T2429" s="502" t="str">
        <f t="shared" si="266"/>
        <v/>
      </c>
      <c r="U2429" s="502" t="str">
        <f t="shared" si="267"/>
        <v/>
      </c>
      <c r="V2429" s="502" t="str">
        <f t="shared" si="268"/>
        <v/>
      </c>
      <c r="W2429" s="502" t="str">
        <f t="shared" si="269"/>
        <v/>
      </c>
      <c r="X2429" s="502"/>
      <c r="Y2429" s="502" t="str">
        <f t="shared" si="270"/>
        <v/>
      </c>
    </row>
    <row r="2430" spans="7:25">
      <c r="G2430" s="346" t="str">
        <f t="shared" si="264"/>
        <v/>
      </c>
      <c r="H2430" s="347" t="str">
        <f t="shared" si="265"/>
        <v/>
      </c>
      <c r="T2430" s="502" t="str">
        <f t="shared" si="266"/>
        <v/>
      </c>
      <c r="U2430" s="502" t="str">
        <f t="shared" si="267"/>
        <v/>
      </c>
      <c r="V2430" s="502" t="str">
        <f t="shared" si="268"/>
        <v/>
      </c>
      <c r="W2430" s="502" t="str">
        <f t="shared" si="269"/>
        <v/>
      </c>
      <c r="X2430" s="502"/>
      <c r="Y2430" s="502" t="str">
        <f t="shared" si="270"/>
        <v/>
      </c>
    </row>
    <row r="2431" spans="7:25">
      <c r="G2431" s="346" t="str">
        <f t="shared" si="264"/>
        <v/>
      </c>
      <c r="H2431" s="347" t="str">
        <f t="shared" si="265"/>
        <v/>
      </c>
      <c r="T2431" s="502" t="str">
        <f t="shared" si="266"/>
        <v/>
      </c>
      <c r="U2431" s="502" t="str">
        <f t="shared" si="267"/>
        <v/>
      </c>
      <c r="V2431" s="502" t="str">
        <f t="shared" si="268"/>
        <v/>
      </c>
      <c r="W2431" s="502" t="str">
        <f t="shared" si="269"/>
        <v/>
      </c>
      <c r="X2431" s="502"/>
      <c r="Y2431" s="502" t="str">
        <f t="shared" si="270"/>
        <v/>
      </c>
    </row>
    <row r="2432" spans="7:25">
      <c r="G2432" s="346" t="str">
        <f t="shared" si="264"/>
        <v/>
      </c>
      <c r="H2432" s="347" t="str">
        <f t="shared" si="265"/>
        <v/>
      </c>
      <c r="T2432" s="502" t="str">
        <f t="shared" si="266"/>
        <v/>
      </c>
      <c r="U2432" s="502" t="str">
        <f t="shared" si="267"/>
        <v/>
      </c>
      <c r="V2432" s="502" t="str">
        <f t="shared" si="268"/>
        <v/>
      </c>
      <c r="W2432" s="502" t="str">
        <f t="shared" si="269"/>
        <v/>
      </c>
      <c r="X2432" s="502"/>
      <c r="Y2432" s="502" t="str">
        <f t="shared" si="270"/>
        <v/>
      </c>
    </row>
    <row r="2433" spans="7:25">
      <c r="G2433" s="346" t="str">
        <f t="shared" si="264"/>
        <v/>
      </c>
      <c r="H2433" s="347" t="str">
        <f t="shared" si="265"/>
        <v/>
      </c>
      <c r="T2433" s="502" t="str">
        <f t="shared" si="266"/>
        <v/>
      </c>
      <c r="U2433" s="502" t="str">
        <f t="shared" si="267"/>
        <v/>
      </c>
      <c r="V2433" s="502" t="str">
        <f t="shared" si="268"/>
        <v/>
      </c>
      <c r="W2433" s="502" t="str">
        <f t="shared" si="269"/>
        <v/>
      </c>
      <c r="X2433" s="502"/>
      <c r="Y2433" s="502" t="str">
        <f t="shared" si="270"/>
        <v/>
      </c>
    </row>
    <row r="2434" spans="7:25">
      <c r="G2434" s="346" t="str">
        <f t="shared" si="264"/>
        <v/>
      </c>
      <c r="H2434" s="347" t="str">
        <f t="shared" si="265"/>
        <v/>
      </c>
      <c r="T2434" s="502" t="str">
        <f t="shared" si="266"/>
        <v/>
      </c>
      <c r="U2434" s="502" t="str">
        <f t="shared" si="267"/>
        <v/>
      </c>
      <c r="V2434" s="502" t="str">
        <f t="shared" si="268"/>
        <v/>
      </c>
      <c r="W2434" s="502" t="str">
        <f t="shared" si="269"/>
        <v/>
      </c>
      <c r="X2434" s="502"/>
      <c r="Y2434" s="502" t="str">
        <f t="shared" si="270"/>
        <v/>
      </c>
    </row>
    <row r="2435" spans="7:25">
      <c r="G2435" s="346" t="str">
        <f t="shared" ref="G2435:G2498" si="271">IF(D2435="","",A2435&amp;" "&amp;"     =    "&amp;" "&amp;B2435&amp;"  Vs  "&amp;C2435)</f>
        <v/>
      </c>
      <c r="H2435" s="347" t="str">
        <f t="shared" ref="H2435:H2498" si="272">IF(G2435="","",D2435)</f>
        <v/>
      </c>
      <c r="T2435" s="502" t="str">
        <f t="shared" ref="T2435:T2498" si="273">IF(W2435="","",AA2435)</f>
        <v/>
      </c>
      <c r="U2435" s="502" t="str">
        <f t="shared" ref="U2435:U2498" si="274">IF(W2435="","",AC2435)</f>
        <v/>
      </c>
      <c r="V2435" s="502" t="str">
        <f t="shared" ref="V2435:V2498" si="275">IF(W2435="","",AK2435)</f>
        <v/>
      </c>
      <c r="W2435" s="502" t="str">
        <f t="shared" ref="W2435:W2498" si="276">IFERROR(IF(Y2435="","",MID(Y2435,SEARCH("1x2/",Y2435,1) + 4,LEN(Y2435))),"")</f>
        <v/>
      </c>
      <c r="X2435" s="502"/>
      <c r="Y2435" s="502" t="str">
        <f t="shared" ref="Y2435:Y2498" si="277">HLink(AL2435)</f>
        <v/>
      </c>
    </row>
    <row r="2436" spans="7:25">
      <c r="G2436" s="346" t="str">
        <f t="shared" si="271"/>
        <v/>
      </c>
      <c r="H2436" s="347" t="str">
        <f t="shared" si="272"/>
        <v/>
      </c>
      <c r="T2436" s="502" t="str">
        <f t="shared" si="273"/>
        <v/>
      </c>
      <c r="U2436" s="502" t="str">
        <f t="shared" si="274"/>
        <v/>
      </c>
      <c r="V2436" s="502" t="str">
        <f t="shared" si="275"/>
        <v/>
      </c>
      <c r="W2436" s="502" t="str">
        <f t="shared" si="276"/>
        <v/>
      </c>
      <c r="X2436" s="502"/>
      <c r="Y2436" s="502" t="str">
        <f t="shared" si="277"/>
        <v/>
      </c>
    </row>
    <row r="2437" spans="7:25">
      <c r="G2437" s="346" t="str">
        <f t="shared" si="271"/>
        <v/>
      </c>
      <c r="H2437" s="347" t="str">
        <f t="shared" si="272"/>
        <v/>
      </c>
      <c r="T2437" s="502" t="str">
        <f t="shared" si="273"/>
        <v/>
      </c>
      <c r="U2437" s="502" t="str">
        <f t="shared" si="274"/>
        <v/>
      </c>
      <c r="V2437" s="502" t="str">
        <f t="shared" si="275"/>
        <v/>
      </c>
      <c r="W2437" s="502" t="str">
        <f t="shared" si="276"/>
        <v/>
      </c>
      <c r="X2437" s="502"/>
      <c r="Y2437" s="502" t="str">
        <f t="shared" si="277"/>
        <v/>
      </c>
    </row>
    <row r="2438" spans="7:25">
      <c r="G2438" s="346" t="str">
        <f t="shared" si="271"/>
        <v/>
      </c>
      <c r="H2438" s="347" t="str">
        <f t="shared" si="272"/>
        <v/>
      </c>
      <c r="T2438" s="502" t="str">
        <f t="shared" si="273"/>
        <v/>
      </c>
      <c r="U2438" s="502" t="str">
        <f t="shared" si="274"/>
        <v/>
      </c>
      <c r="V2438" s="502" t="str">
        <f t="shared" si="275"/>
        <v/>
      </c>
      <c r="W2438" s="502" t="str">
        <f t="shared" si="276"/>
        <v/>
      </c>
      <c r="X2438" s="502"/>
      <c r="Y2438" s="502" t="str">
        <f t="shared" si="277"/>
        <v/>
      </c>
    </row>
    <row r="2439" spans="7:25">
      <c r="G2439" s="346" t="str">
        <f t="shared" si="271"/>
        <v/>
      </c>
      <c r="H2439" s="347" t="str">
        <f t="shared" si="272"/>
        <v/>
      </c>
      <c r="T2439" s="502" t="str">
        <f t="shared" si="273"/>
        <v/>
      </c>
      <c r="U2439" s="502" t="str">
        <f t="shared" si="274"/>
        <v/>
      </c>
      <c r="V2439" s="502" t="str">
        <f t="shared" si="275"/>
        <v/>
      </c>
      <c r="W2439" s="502" t="str">
        <f t="shared" si="276"/>
        <v/>
      </c>
      <c r="X2439" s="502"/>
      <c r="Y2439" s="502" t="str">
        <f t="shared" si="277"/>
        <v/>
      </c>
    </row>
    <row r="2440" spans="7:25">
      <c r="G2440" s="346" t="str">
        <f t="shared" si="271"/>
        <v/>
      </c>
      <c r="H2440" s="347" t="str">
        <f t="shared" si="272"/>
        <v/>
      </c>
      <c r="T2440" s="502" t="str">
        <f t="shared" si="273"/>
        <v/>
      </c>
      <c r="U2440" s="502" t="str">
        <f t="shared" si="274"/>
        <v/>
      </c>
      <c r="V2440" s="502" t="str">
        <f t="shared" si="275"/>
        <v/>
      </c>
      <c r="W2440" s="502" t="str">
        <f t="shared" si="276"/>
        <v/>
      </c>
      <c r="X2440" s="502"/>
      <c r="Y2440" s="502" t="str">
        <f t="shared" si="277"/>
        <v/>
      </c>
    </row>
    <row r="2441" spans="7:25">
      <c r="G2441" s="346" t="str">
        <f t="shared" si="271"/>
        <v/>
      </c>
      <c r="H2441" s="347" t="str">
        <f t="shared" si="272"/>
        <v/>
      </c>
      <c r="T2441" s="502" t="str">
        <f t="shared" si="273"/>
        <v/>
      </c>
      <c r="U2441" s="502" t="str">
        <f t="shared" si="274"/>
        <v/>
      </c>
      <c r="V2441" s="502" t="str">
        <f t="shared" si="275"/>
        <v/>
      </c>
      <c r="W2441" s="502" t="str">
        <f t="shared" si="276"/>
        <v/>
      </c>
      <c r="X2441" s="502"/>
      <c r="Y2441" s="502" t="str">
        <f t="shared" si="277"/>
        <v/>
      </c>
    </row>
    <row r="2442" spans="7:25">
      <c r="G2442" s="346" t="str">
        <f t="shared" si="271"/>
        <v/>
      </c>
      <c r="H2442" s="347" t="str">
        <f t="shared" si="272"/>
        <v/>
      </c>
      <c r="T2442" s="502" t="str">
        <f t="shared" si="273"/>
        <v/>
      </c>
      <c r="U2442" s="502" t="str">
        <f t="shared" si="274"/>
        <v/>
      </c>
      <c r="V2442" s="502" t="str">
        <f t="shared" si="275"/>
        <v/>
      </c>
      <c r="W2442" s="502" t="str">
        <f t="shared" si="276"/>
        <v/>
      </c>
      <c r="X2442" s="502"/>
      <c r="Y2442" s="502" t="str">
        <f t="shared" si="277"/>
        <v/>
      </c>
    </row>
    <row r="2443" spans="7:25">
      <c r="G2443" s="346" t="str">
        <f t="shared" si="271"/>
        <v/>
      </c>
      <c r="H2443" s="347" t="str">
        <f t="shared" si="272"/>
        <v/>
      </c>
      <c r="T2443" s="502" t="str">
        <f t="shared" si="273"/>
        <v/>
      </c>
      <c r="U2443" s="502" t="str">
        <f t="shared" si="274"/>
        <v/>
      </c>
      <c r="V2443" s="502" t="str">
        <f t="shared" si="275"/>
        <v/>
      </c>
      <c r="W2443" s="502" t="str">
        <f t="shared" si="276"/>
        <v/>
      </c>
      <c r="X2443" s="502"/>
      <c r="Y2443" s="502" t="str">
        <f t="shared" si="277"/>
        <v/>
      </c>
    </row>
    <row r="2444" spans="7:25">
      <c r="G2444" s="346" t="str">
        <f t="shared" si="271"/>
        <v/>
      </c>
      <c r="H2444" s="347" t="str">
        <f t="shared" si="272"/>
        <v/>
      </c>
      <c r="T2444" s="502" t="str">
        <f t="shared" si="273"/>
        <v/>
      </c>
      <c r="U2444" s="502" t="str">
        <f t="shared" si="274"/>
        <v/>
      </c>
      <c r="V2444" s="502" t="str">
        <f t="shared" si="275"/>
        <v/>
      </c>
      <c r="W2444" s="502" t="str">
        <f t="shared" si="276"/>
        <v/>
      </c>
      <c r="X2444" s="502"/>
      <c r="Y2444" s="502" t="str">
        <f t="shared" si="277"/>
        <v/>
      </c>
    </row>
    <row r="2445" spans="7:25">
      <c r="G2445" s="346" t="str">
        <f t="shared" si="271"/>
        <v/>
      </c>
      <c r="H2445" s="347" t="str">
        <f t="shared" si="272"/>
        <v/>
      </c>
      <c r="T2445" s="502" t="str">
        <f t="shared" si="273"/>
        <v/>
      </c>
      <c r="U2445" s="502" t="str">
        <f t="shared" si="274"/>
        <v/>
      </c>
      <c r="V2445" s="502" t="str">
        <f t="shared" si="275"/>
        <v/>
      </c>
      <c r="W2445" s="502" t="str">
        <f t="shared" si="276"/>
        <v/>
      </c>
      <c r="X2445" s="502"/>
      <c r="Y2445" s="502" t="str">
        <f t="shared" si="277"/>
        <v/>
      </c>
    </row>
    <row r="2446" spans="7:25">
      <c r="G2446" s="346" t="str">
        <f t="shared" si="271"/>
        <v/>
      </c>
      <c r="H2446" s="347" t="str">
        <f t="shared" si="272"/>
        <v/>
      </c>
      <c r="T2446" s="502" t="str">
        <f t="shared" si="273"/>
        <v/>
      </c>
      <c r="U2446" s="502" t="str">
        <f t="shared" si="274"/>
        <v/>
      </c>
      <c r="V2446" s="502" t="str">
        <f t="shared" si="275"/>
        <v/>
      </c>
      <c r="W2446" s="502" t="str">
        <f t="shared" si="276"/>
        <v/>
      </c>
      <c r="X2446" s="502"/>
      <c r="Y2446" s="502" t="str">
        <f t="shared" si="277"/>
        <v/>
      </c>
    </row>
    <row r="2447" spans="7:25">
      <c r="G2447" s="346" t="str">
        <f t="shared" si="271"/>
        <v/>
      </c>
      <c r="H2447" s="347" t="str">
        <f t="shared" si="272"/>
        <v/>
      </c>
      <c r="T2447" s="502" t="str">
        <f t="shared" si="273"/>
        <v/>
      </c>
      <c r="U2447" s="502" t="str">
        <f t="shared" si="274"/>
        <v/>
      </c>
      <c r="V2447" s="502" t="str">
        <f t="shared" si="275"/>
        <v/>
      </c>
      <c r="W2447" s="502" t="str">
        <f t="shared" si="276"/>
        <v/>
      </c>
      <c r="X2447" s="502"/>
      <c r="Y2447" s="502" t="str">
        <f t="shared" si="277"/>
        <v/>
      </c>
    </row>
    <row r="2448" spans="7:25">
      <c r="G2448" s="346" t="str">
        <f t="shared" si="271"/>
        <v/>
      </c>
      <c r="H2448" s="347" t="str">
        <f t="shared" si="272"/>
        <v/>
      </c>
      <c r="T2448" s="502" t="str">
        <f t="shared" si="273"/>
        <v/>
      </c>
      <c r="U2448" s="502" t="str">
        <f t="shared" si="274"/>
        <v/>
      </c>
      <c r="V2448" s="502" t="str">
        <f t="shared" si="275"/>
        <v/>
      </c>
      <c r="W2448" s="502" t="str">
        <f t="shared" si="276"/>
        <v/>
      </c>
      <c r="X2448" s="502"/>
      <c r="Y2448" s="502" t="str">
        <f t="shared" si="277"/>
        <v/>
      </c>
    </row>
    <row r="2449" spans="7:25">
      <c r="G2449" s="346" t="str">
        <f t="shared" si="271"/>
        <v/>
      </c>
      <c r="H2449" s="347" t="str">
        <f t="shared" si="272"/>
        <v/>
      </c>
      <c r="T2449" s="502" t="str">
        <f t="shared" si="273"/>
        <v/>
      </c>
      <c r="U2449" s="502" t="str">
        <f t="shared" si="274"/>
        <v/>
      </c>
      <c r="V2449" s="502" t="str">
        <f t="shared" si="275"/>
        <v/>
      </c>
      <c r="W2449" s="502" t="str">
        <f t="shared" si="276"/>
        <v/>
      </c>
      <c r="X2449" s="502"/>
      <c r="Y2449" s="502" t="str">
        <f t="shared" si="277"/>
        <v/>
      </c>
    </row>
    <row r="2450" spans="7:25">
      <c r="G2450" s="346" t="str">
        <f t="shared" si="271"/>
        <v/>
      </c>
      <c r="H2450" s="347" t="str">
        <f t="shared" si="272"/>
        <v/>
      </c>
      <c r="T2450" s="502" t="str">
        <f t="shared" si="273"/>
        <v/>
      </c>
      <c r="U2450" s="502" t="str">
        <f t="shared" si="274"/>
        <v/>
      </c>
      <c r="V2450" s="502" t="str">
        <f t="shared" si="275"/>
        <v/>
      </c>
      <c r="W2450" s="502" t="str">
        <f t="shared" si="276"/>
        <v/>
      </c>
      <c r="X2450" s="502"/>
      <c r="Y2450" s="502" t="str">
        <f t="shared" si="277"/>
        <v/>
      </c>
    </row>
    <row r="2451" spans="7:25">
      <c r="G2451" s="346" t="str">
        <f t="shared" si="271"/>
        <v/>
      </c>
      <c r="H2451" s="347" t="str">
        <f t="shared" si="272"/>
        <v/>
      </c>
      <c r="T2451" s="502" t="str">
        <f t="shared" si="273"/>
        <v/>
      </c>
      <c r="U2451" s="502" t="str">
        <f t="shared" si="274"/>
        <v/>
      </c>
      <c r="V2451" s="502" t="str">
        <f t="shared" si="275"/>
        <v/>
      </c>
      <c r="W2451" s="502" t="str">
        <f t="shared" si="276"/>
        <v/>
      </c>
      <c r="X2451" s="502"/>
      <c r="Y2451" s="502" t="str">
        <f t="shared" si="277"/>
        <v/>
      </c>
    </row>
    <row r="2452" spans="7:25">
      <c r="G2452" s="346" t="str">
        <f t="shared" si="271"/>
        <v/>
      </c>
      <c r="H2452" s="347" t="str">
        <f t="shared" si="272"/>
        <v/>
      </c>
      <c r="T2452" s="502" t="str">
        <f t="shared" si="273"/>
        <v/>
      </c>
      <c r="U2452" s="502" t="str">
        <f t="shared" si="274"/>
        <v/>
      </c>
      <c r="V2452" s="502" t="str">
        <f t="shared" si="275"/>
        <v/>
      </c>
      <c r="W2452" s="502" t="str">
        <f t="shared" si="276"/>
        <v/>
      </c>
      <c r="X2452" s="502"/>
      <c r="Y2452" s="502" t="str">
        <f t="shared" si="277"/>
        <v/>
      </c>
    </row>
    <row r="2453" spans="7:25">
      <c r="G2453" s="346" t="str">
        <f t="shared" si="271"/>
        <v/>
      </c>
      <c r="H2453" s="347" t="str">
        <f t="shared" si="272"/>
        <v/>
      </c>
      <c r="T2453" s="502" t="str">
        <f t="shared" si="273"/>
        <v/>
      </c>
      <c r="U2453" s="502" t="str">
        <f t="shared" si="274"/>
        <v/>
      </c>
      <c r="V2453" s="502" t="str">
        <f t="shared" si="275"/>
        <v/>
      </c>
      <c r="W2453" s="502" t="str">
        <f t="shared" si="276"/>
        <v/>
      </c>
      <c r="X2453" s="502"/>
      <c r="Y2453" s="502" t="str">
        <f t="shared" si="277"/>
        <v/>
      </c>
    </row>
    <row r="2454" spans="7:25">
      <c r="G2454" s="346" t="str">
        <f t="shared" si="271"/>
        <v/>
      </c>
      <c r="H2454" s="347" t="str">
        <f t="shared" si="272"/>
        <v/>
      </c>
      <c r="T2454" s="502" t="str">
        <f t="shared" si="273"/>
        <v/>
      </c>
      <c r="U2454" s="502" t="str">
        <f t="shared" si="274"/>
        <v/>
      </c>
      <c r="V2454" s="502" t="str">
        <f t="shared" si="275"/>
        <v/>
      </c>
      <c r="W2454" s="502" t="str">
        <f t="shared" si="276"/>
        <v/>
      </c>
      <c r="X2454" s="502"/>
      <c r="Y2454" s="502" t="str">
        <f t="shared" si="277"/>
        <v/>
      </c>
    </row>
    <row r="2455" spans="7:25">
      <c r="G2455" s="346" t="str">
        <f t="shared" si="271"/>
        <v/>
      </c>
      <c r="H2455" s="347" t="str">
        <f t="shared" si="272"/>
        <v/>
      </c>
      <c r="T2455" s="502" t="str">
        <f t="shared" si="273"/>
        <v/>
      </c>
      <c r="U2455" s="502" t="str">
        <f t="shared" si="274"/>
        <v/>
      </c>
      <c r="V2455" s="502" t="str">
        <f t="shared" si="275"/>
        <v/>
      </c>
      <c r="W2455" s="502" t="str">
        <f t="shared" si="276"/>
        <v/>
      </c>
      <c r="X2455" s="502"/>
      <c r="Y2455" s="502" t="str">
        <f t="shared" si="277"/>
        <v/>
      </c>
    </row>
    <row r="2456" spans="7:25">
      <c r="G2456" s="346" t="str">
        <f t="shared" si="271"/>
        <v/>
      </c>
      <c r="H2456" s="347" t="str">
        <f t="shared" si="272"/>
        <v/>
      </c>
      <c r="T2456" s="502" t="str">
        <f t="shared" si="273"/>
        <v/>
      </c>
      <c r="U2456" s="502" t="str">
        <f t="shared" si="274"/>
        <v/>
      </c>
      <c r="V2456" s="502" t="str">
        <f t="shared" si="275"/>
        <v/>
      </c>
      <c r="W2456" s="502" t="str">
        <f t="shared" si="276"/>
        <v/>
      </c>
      <c r="X2456" s="502"/>
      <c r="Y2456" s="502" t="str">
        <f t="shared" si="277"/>
        <v/>
      </c>
    </row>
    <row r="2457" spans="7:25">
      <c r="G2457" s="346" t="str">
        <f t="shared" si="271"/>
        <v/>
      </c>
      <c r="H2457" s="347" t="str">
        <f t="shared" si="272"/>
        <v/>
      </c>
      <c r="T2457" s="502" t="str">
        <f t="shared" si="273"/>
        <v/>
      </c>
      <c r="U2457" s="502" t="str">
        <f t="shared" si="274"/>
        <v/>
      </c>
      <c r="V2457" s="502" t="str">
        <f t="shared" si="275"/>
        <v/>
      </c>
      <c r="W2457" s="502" t="str">
        <f t="shared" si="276"/>
        <v/>
      </c>
      <c r="X2457" s="502"/>
      <c r="Y2457" s="502" t="str">
        <f t="shared" si="277"/>
        <v/>
      </c>
    </row>
    <row r="2458" spans="7:25">
      <c r="G2458" s="346" t="str">
        <f t="shared" si="271"/>
        <v/>
      </c>
      <c r="H2458" s="347" t="str">
        <f t="shared" si="272"/>
        <v/>
      </c>
      <c r="T2458" s="502" t="str">
        <f t="shared" si="273"/>
        <v/>
      </c>
      <c r="U2458" s="502" t="str">
        <f t="shared" si="274"/>
        <v/>
      </c>
      <c r="V2458" s="502" t="str">
        <f t="shared" si="275"/>
        <v/>
      </c>
      <c r="W2458" s="502" t="str">
        <f t="shared" si="276"/>
        <v/>
      </c>
      <c r="X2458" s="502"/>
      <c r="Y2458" s="502" t="str">
        <f t="shared" si="277"/>
        <v/>
      </c>
    </row>
    <row r="2459" spans="7:25">
      <c r="G2459" s="346" t="str">
        <f t="shared" si="271"/>
        <v/>
      </c>
      <c r="H2459" s="347" t="str">
        <f t="shared" si="272"/>
        <v/>
      </c>
      <c r="T2459" s="502" t="str">
        <f t="shared" si="273"/>
        <v/>
      </c>
      <c r="U2459" s="502" t="str">
        <f t="shared" si="274"/>
        <v/>
      </c>
      <c r="V2459" s="502" t="str">
        <f t="shared" si="275"/>
        <v/>
      </c>
      <c r="W2459" s="502" t="str">
        <f t="shared" si="276"/>
        <v/>
      </c>
      <c r="X2459" s="502"/>
      <c r="Y2459" s="502" t="str">
        <f t="shared" si="277"/>
        <v/>
      </c>
    </row>
    <row r="2460" spans="7:25">
      <c r="G2460" s="346" t="str">
        <f t="shared" si="271"/>
        <v/>
      </c>
      <c r="H2460" s="347" t="str">
        <f t="shared" si="272"/>
        <v/>
      </c>
      <c r="T2460" s="502" t="str">
        <f t="shared" si="273"/>
        <v/>
      </c>
      <c r="U2460" s="502" t="str">
        <f t="shared" si="274"/>
        <v/>
      </c>
      <c r="V2460" s="502" t="str">
        <f t="shared" si="275"/>
        <v/>
      </c>
      <c r="W2460" s="502" t="str">
        <f t="shared" si="276"/>
        <v/>
      </c>
      <c r="X2460" s="502"/>
      <c r="Y2460" s="502" t="str">
        <f t="shared" si="277"/>
        <v/>
      </c>
    </row>
    <row r="2461" spans="7:25">
      <c r="G2461" s="346" t="str">
        <f t="shared" si="271"/>
        <v/>
      </c>
      <c r="H2461" s="347" t="str">
        <f t="shared" si="272"/>
        <v/>
      </c>
      <c r="T2461" s="502" t="str">
        <f t="shared" si="273"/>
        <v/>
      </c>
      <c r="U2461" s="502" t="str">
        <f t="shared" si="274"/>
        <v/>
      </c>
      <c r="V2461" s="502" t="str">
        <f t="shared" si="275"/>
        <v/>
      </c>
      <c r="W2461" s="502" t="str">
        <f t="shared" si="276"/>
        <v/>
      </c>
      <c r="X2461" s="502"/>
      <c r="Y2461" s="502" t="str">
        <f t="shared" si="277"/>
        <v/>
      </c>
    </row>
    <row r="2462" spans="7:25">
      <c r="G2462" s="346" t="str">
        <f t="shared" si="271"/>
        <v/>
      </c>
      <c r="H2462" s="347" t="str">
        <f t="shared" si="272"/>
        <v/>
      </c>
      <c r="T2462" s="502" t="str">
        <f t="shared" si="273"/>
        <v/>
      </c>
      <c r="U2462" s="502" t="str">
        <f t="shared" si="274"/>
        <v/>
      </c>
      <c r="V2462" s="502" t="str">
        <f t="shared" si="275"/>
        <v/>
      </c>
      <c r="W2462" s="502" t="str">
        <f t="shared" si="276"/>
        <v/>
      </c>
      <c r="X2462" s="502"/>
      <c r="Y2462" s="502" t="str">
        <f t="shared" si="277"/>
        <v/>
      </c>
    </row>
    <row r="2463" spans="7:25">
      <c r="G2463" s="346" t="str">
        <f t="shared" si="271"/>
        <v/>
      </c>
      <c r="H2463" s="347" t="str">
        <f t="shared" si="272"/>
        <v/>
      </c>
      <c r="T2463" s="502" t="str">
        <f t="shared" si="273"/>
        <v/>
      </c>
      <c r="U2463" s="502" t="str">
        <f t="shared" si="274"/>
        <v/>
      </c>
      <c r="V2463" s="502" t="str">
        <f t="shared" si="275"/>
        <v/>
      </c>
      <c r="W2463" s="502" t="str">
        <f t="shared" si="276"/>
        <v/>
      </c>
      <c r="X2463" s="502"/>
      <c r="Y2463" s="502" t="str">
        <f t="shared" si="277"/>
        <v/>
      </c>
    </row>
    <row r="2464" spans="7:25">
      <c r="G2464" s="346" t="str">
        <f t="shared" si="271"/>
        <v/>
      </c>
      <c r="H2464" s="347" t="str">
        <f t="shared" si="272"/>
        <v/>
      </c>
      <c r="T2464" s="502" t="str">
        <f t="shared" si="273"/>
        <v/>
      </c>
      <c r="U2464" s="502" t="str">
        <f t="shared" si="274"/>
        <v/>
      </c>
      <c r="V2464" s="502" t="str">
        <f t="shared" si="275"/>
        <v/>
      </c>
      <c r="W2464" s="502" t="str">
        <f t="shared" si="276"/>
        <v/>
      </c>
      <c r="X2464" s="502"/>
      <c r="Y2464" s="502" t="str">
        <f t="shared" si="277"/>
        <v/>
      </c>
    </row>
    <row r="2465" spans="7:25">
      <c r="G2465" s="346" t="str">
        <f t="shared" si="271"/>
        <v/>
      </c>
      <c r="H2465" s="347" t="str">
        <f t="shared" si="272"/>
        <v/>
      </c>
      <c r="T2465" s="502" t="str">
        <f t="shared" si="273"/>
        <v/>
      </c>
      <c r="U2465" s="502" t="str">
        <f t="shared" si="274"/>
        <v/>
      </c>
      <c r="V2465" s="502" t="str">
        <f t="shared" si="275"/>
        <v/>
      </c>
      <c r="W2465" s="502" t="str">
        <f t="shared" si="276"/>
        <v/>
      </c>
      <c r="X2465" s="502"/>
      <c r="Y2465" s="502" t="str">
        <f t="shared" si="277"/>
        <v/>
      </c>
    </row>
    <row r="2466" spans="7:25">
      <c r="G2466" s="346" t="str">
        <f t="shared" si="271"/>
        <v/>
      </c>
      <c r="H2466" s="347" t="str">
        <f t="shared" si="272"/>
        <v/>
      </c>
      <c r="T2466" s="502" t="str">
        <f t="shared" si="273"/>
        <v/>
      </c>
      <c r="U2466" s="502" t="str">
        <f t="shared" si="274"/>
        <v/>
      </c>
      <c r="V2466" s="502" t="str">
        <f t="shared" si="275"/>
        <v/>
      </c>
      <c r="W2466" s="502" t="str">
        <f t="shared" si="276"/>
        <v/>
      </c>
      <c r="X2466" s="502"/>
      <c r="Y2466" s="502" t="str">
        <f t="shared" si="277"/>
        <v/>
      </c>
    </row>
    <row r="2467" spans="7:25">
      <c r="G2467" s="346" t="str">
        <f t="shared" si="271"/>
        <v/>
      </c>
      <c r="H2467" s="347" t="str">
        <f t="shared" si="272"/>
        <v/>
      </c>
      <c r="T2467" s="502" t="str">
        <f t="shared" si="273"/>
        <v/>
      </c>
      <c r="U2467" s="502" t="str">
        <f t="shared" si="274"/>
        <v/>
      </c>
      <c r="V2467" s="502" t="str">
        <f t="shared" si="275"/>
        <v/>
      </c>
      <c r="W2467" s="502" t="str">
        <f t="shared" si="276"/>
        <v/>
      </c>
      <c r="X2467" s="502"/>
      <c r="Y2467" s="502" t="str">
        <f t="shared" si="277"/>
        <v/>
      </c>
    </row>
    <row r="2468" spans="7:25">
      <c r="G2468" s="346" t="str">
        <f t="shared" si="271"/>
        <v/>
      </c>
      <c r="H2468" s="347" t="str">
        <f t="shared" si="272"/>
        <v/>
      </c>
      <c r="T2468" s="502" t="str">
        <f t="shared" si="273"/>
        <v/>
      </c>
      <c r="U2468" s="502" t="str">
        <f t="shared" si="274"/>
        <v/>
      </c>
      <c r="V2468" s="502" t="str">
        <f t="shared" si="275"/>
        <v/>
      </c>
      <c r="W2468" s="502" t="str">
        <f t="shared" si="276"/>
        <v/>
      </c>
      <c r="X2468" s="502"/>
      <c r="Y2468" s="502" t="str">
        <f t="shared" si="277"/>
        <v/>
      </c>
    </row>
    <row r="2469" spans="7:25">
      <c r="G2469" s="346" t="str">
        <f t="shared" si="271"/>
        <v/>
      </c>
      <c r="H2469" s="347" t="str">
        <f t="shared" si="272"/>
        <v/>
      </c>
      <c r="T2469" s="502" t="str">
        <f t="shared" si="273"/>
        <v/>
      </c>
      <c r="U2469" s="502" t="str">
        <f t="shared" si="274"/>
        <v/>
      </c>
      <c r="V2469" s="502" t="str">
        <f t="shared" si="275"/>
        <v/>
      </c>
      <c r="W2469" s="502" t="str">
        <f t="shared" si="276"/>
        <v/>
      </c>
      <c r="X2469" s="502"/>
      <c r="Y2469" s="502" t="str">
        <f t="shared" si="277"/>
        <v/>
      </c>
    </row>
    <row r="2470" spans="7:25">
      <c r="G2470" s="346" t="str">
        <f t="shared" si="271"/>
        <v/>
      </c>
      <c r="H2470" s="347" t="str">
        <f t="shared" si="272"/>
        <v/>
      </c>
      <c r="T2470" s="502" t="str">
        <f t="shared" si="273"/>
        <v/>
      </c>
      <c r="U2470" s="502" t="str">
        <f t="shared" si="274"/>
        <v/>
      </c>
      <c r="V2470" s="502" t="str">
        <f t="shared" si="275"/>
        <v/>
      </c>
      <c r="W2470" s="502" t="str">
        <f t="shared" si="276"/>
        <v/>
      </c>
      <c r="X2470" s="502"/>
      <c r="Y2470" s="502" t="str">
        <f t="shared" si="277"/>
        <v/>
      </c>
    </row>
    <row r="2471" spans="7:25">
      <c r="G2471" s="346" t="str">
        <f t="shared" si="271"/>
        <v/>
      </c>
      <c r="H2471" s="347" t="str">
        <f t="shared" si="272"/>
        <v/>
      </c>
      <c r="T2471" s="502" t="str">
        <f t="shared" si="273"/>
        <v/>
      </c>
      <c r="U2471" s="502" t="str">
        <f t="shared" si="274"/>
        <v/>
      </c>
      <c r="V2471" s="502" t="str">
        <f t="shared" si="275"/>
        <v/>
      </c>
      <c r="W2471" s="502" t="str">
        <f t="shared" si="276"/>
        <v/>
      </c>
      <c r="X2471" s="502"/>
      <c r="Y2471" s="502" t="str">
        <f t="shared" si="277"/>
        <v/>
      </c>
    </row>
    <row r="2472" spans="7:25">
      <c r="G2472" s="346" t="str">
        <f t="shared" si="271"/>
        <v/>
      </c>
      <c r="H2472" s="347" t="str">
        <f t="shared" si="272"/>
        <v/>
      </c>
      <c r="T2472" s="502" t="str">
        <f t="shared" si="273"/>
        <v/>
      </c>
      <c r="U2472" s="502" t="str">
        <f t="shared" si="274"/>
        <v/>
      </c>
      <c r="V2472" s="502" t="str">
        <f t="shared" si="275"/>
        <v/>
      </c>
      <c r="W2472" s="502" t="str">
        <f t="shared" si="276"/>
        <v/>
      </c>
      <c r="X2472" s="502"/>
      <c r="Y2472" s="502" t="str">
        <f t="shared" si="277"/>
        <v/>
      </c>
    </row>
    <row r="2473" spans="7:25">
      <c r="G2473" s="346" t="str">
        <f t="shared" si="271"/>
        <v/>
      </c>
      <c r="H2473" s="347" t="str">
        <f t="shared" si="272"/>
        <v/>
      </c>
      <c r="T2473" s="502" t="str">
        <f t="shared" si="273"/>
        <v/>
      </c>
      <c r="U2473" s="502" t="str">
        <f t="shared" si="274"/>
        <v/>
      </c>
      <c r="V2473" s="502" t="str">
        <f t="shared" si="275"/>
        <v/>
      </c>
      <c r="W2473" s="502" t="str">
        <f t="shared" si="276"/>
        <v/>
      </c>
      <c r="X2473" s="502"/>
      <c r="Y2473" s="502" t="str">
        <f t="shared" si="277"/>
        <v/>
      </c>
    </row>
    <row r="2474" spans="7:25">
      <c r="G2474" s="346" t="str">
        <f t="shared" si="271"/>
        <v/>
      </c>
      <c r="H2474" s="347" t="str">
        <f t="shared" si="272"/>
        <v/>
      </c>
      <c r="T2474" s="502" t="str">
        <f t="shared" si="273"/>
        <v/>
      </c>
      <c r="U2474" s="502" t="str">
        <f t="shared" si="274"/>
        <v/>
      </c>
      <c r="V2474" s="502" t="str">
        <f t="shared" si="275"/>
        <v/>
      </c>
      <c r="W2474" s="502" t="str">
        <f t="shared" si="276"/>
        <v/>
      </c>
      <c r="X2474" s="502"/>
      <c r="Y2474" s="502" t="str">
        <f t="shared" si="277"/>
        <v/>
      </c>
    </row>
    <row r="2475" spans="7:25">
      <c r="G2475" s="346" t="str">
        <f t="shared" si="271"/>
        <v/>
      </c>
      <c r="H2475" s="347" t="str">
        <f t="shared" si="272"/>
        <v/>
      </c>
      <c r="T2475" s="502" t="str">
        <f t="shared" si="273"/>
        <v/>
      </c>
      <c r="U2475" s="502" t="str">
        <f t="shared" si="274"/>
        <v/>
      </c>
      <c r="V2475" s="502" t="str">
        <f t="shared" si="275"/>
        <v/>
      </c>
      <c r="W2475" s="502" t="str">
        <f t="shared" si="276"/>
        <v/>
      </c>
      <c r="X2475" s="502"/>
      <c r="Y2475" s="502" t="str">
        <f t="shared" si="277"/>
        <v/>
      </c>
    </row>
    <row r="2476" spans="7:25">
      <c r="G2476" s="346" t="str">
        <f t="shared" si="271"/>
        <v/>
      </c>
      <c r="H2476" s="347" t="str">
        <f t="shared" si="272"/>
        <v/>
      </c>
      <c r="T2476" s="502" t="str">
        <f t="shared" si="273"/>
        <v/>
      </c>
      <c r="U2476" s="502" t="str">
        <f t="shared" si="274"/>
        <v/>
      </c>
      <c r="V2476" s="502" t="str">
        <f t="shared" si="275"/>
        <v/>
      </c>
      <c r="W2476" s="502" t="str">
        <f t="shared" si="276"/>
        <v/>
      </c>
      <c r="X2476" s="502"/>
      <c r="Y2476" s="502" t="str">
        <f t="shared" si="277"/>
        <v/>
      </c>
    </row>
    <row r="2477" spans="7:25">
      <c r="G2477" s="346" t="str">
        <f t="shared" si="271"/>
        <v/>
      </c>
      <c r="H2477" s="347" t="str">
        <f t="shared" si="272"/>
        <v/>
      </c>
      <c r="T2477" s="502" t="str">
        <f t="shared" si="273"/>
        <v/>
      </c>
      <c r="U2477" s="502" t="str">
        <f t="shared" si="274"/>
        <v/>
      </c>
      <c r="V2477" s="502" t="str">
        <f t="shared" si="275"/>
        <v/>
      </c>
      <c r="W2477" s="502" t="str">
        <f t="shared" si="276"/>
        <v/>
      </c>
      <c r="X2477" s="502"/>
      <c r="Y2477" s="502" t="str">
        <f t="shared" si="277"/>
        <v/>
      </c>
    </row>
    <row r="2478" spans="7:25">
      <c r="G2478" s="346" t="str">
        <f t="shared" si="271"/>
        <v/>
      </c>
      <c r="H2478" s="347" t="str">
        <f t="shared" si="272"/>
        <v/>
      </c>
      <c r="T2478" s="502" t="str">
        <f t="shared" si="273"/>
        <v/>
      </c>
      <c r="U2478" s="502" t="str">
        <f t="shared" si="274"/>
        <v/>
      </c>
      <c r="V2478" s="502" t="str">
        <f t="shared" si="275"/>
        <v/>
      </c>
      <c r="W2478" s="502" t="str">
        <f t="shared" si="276"/>
        <v/>
      </c>
      <c r="X2478" s="502"/>
      <c r="Y2478" s="502" t="str">
        <f t="shared" si="277"/>
        <v/>
      </c>
    </row>
    <row r="2479" spans="7:25">
      <c r="G2479" s="346" t="str">
        <f t="shared" si="271"/>
        <v/>
      </c>
      <c r="H2479" s="347" t="str">
        <f t="shared" si="272"/>
        <v/>
      </c>
      <c r="T2479" s="502" t="str">
        <f t="shared" si="273"/>
        <v/>
      </c>
      <c r="U2479" s="502" t="str">
        <f t="shared" si="274"/>
        <v/>
      </c>
      <c r="V2479" s="502" t="str">
        <f t="shared" si="275"/>
        <v/>
      </c>
      <c r="W2479" s="502" t="str">
        <f t="shared" si="276"/>
        <v/>
      </c>
      <c r="X2479" s="502"/>
      <c r="Y2479" s="502" t="str">
        <f t="shared" si="277"/>
        <v/>
      </c>
    </row>
    <row r="2480" spans="7:25">
      <c r="G2480" s="346" t="str">
        <f t="shared" si="271"/>
        <v/>
      </c>
      <c r="H2480" s="347" t="str">
        <f t="shared" si="272"/>
        <v/>
      </c>
      <c r="T2480" s="502" t="str">
        <f t="shared" si="273"/>
        <v/>
      </c>
      <c r="U2480" s="502" t="str">
        <f t="shared" si="274"/>
        <v/>
      </c>
      <c r="V2480" s="502" t="str">
        <f t="shared" si="275"/>
        <v/>
      </c>
      <c r="W2480" s="502" t="str">
        <f t="shared" si="276"/>
        <v/>
      </c>
      <c r="X2480" s="502"/>
      <c r="Y2480" s="502" t="str">
        <f t="shared" si="277"/>
        <v/>
      </c>
    </row>
    <row r="2481" spans="7:25">
      <c r="G2481" s="346" t="str">
        <f t="shared" si="271"/>
        <v/>
      </c>
      <c r="H2481" s="347" t="str">
        <f t="shared" si="272"/>
        <v/>
      </c>
      <c r="T2481" s="502" t="str">
        <f t="shared" si="273"/>
        <v/>
      </c>
      <c r="U2481" s="502" t="str">
        <f t="shared" si="274"/>
        <v/>
      </c>
      <c r="V2481" s="502" t="str">
        <f t="shared" si="275"/>
        <v/>
      </c>
      <c r="W2481" s="502" t="str">
        <f t="shared" si="276"/>
        <v/>
      </c>
      <c r="X2481" s="502"/>
      <c r="Y2481" s="502" t="str">
        <f t="shared" si="277"/>
        <v/>
      </c>
    </row>
    <row r="2482" spans="7:25">
      <c r="G2482" s="346" t="str">
        <f t="shared" si="271"/>
        <v/>
      </c>
      <c r="H2482" s="347" t="str">
        <f t="shared" si="272"/>
        <v/>
      </c>
      <c r="T2482" s="502" t="str">
        <f t="shared" si="273"/>
        <v/>
      </c>
      <c r="U2482" s="502" t="str">
        <f t="shared" si="274"/>
        <v/>
      </c>
      <c r="V2482" s="502" t="str">
        <f t="shared" si="275"/>
        <v/>
      </c>
      <c r="W2482" s="502" t="str">
        <f t="shared" si="276"/>
        <v/>
      </c>
      <c r="X2482" s="502"/>
      <c r="Y2482" s="502" t="str">
        <f t="shared" si="277"/>
        <v/>
      </c>
    </row>
    <row r="2483" spans="7:25">
      <c r="G2483" s="346" t="str">
        <f t="shared" si="271"/>
        <v/>
      </c>
      <c r="H2483" s="347" t="str">
        <f t="shared" si="272"/>
        <v/>
      </c>
      <c r="T2483" s="502" t="str">
        <f t="shared" si="273"/>
        <v/>
      </c>
      <c r="U2483" s="502" t="str">
        <f t="shared" si="274"/>
        <v/>
      </c>
      <c r="V2483" s="502" t="str">
        <f t="shared" si="275"/>
        <v/>
      </c>
      <c r="W2483" s="502" t="str">
        <f t="shared" si="276"/>
        <v/>
      </c>
      <c r="X2483" s="502"/>
      <c r="Y2483" s="502" t="str">
        <f t="shared" si="277"/>
        <v/>
      </c>
    </row>
    <row r="2484" spans="7:25">
      <c r="G2484" s="346" t="str">
        <f t="shared" si="271"/>
        <v/>
      </c>
      <c r="H2484" s="347" t="str">
        <f t="shared" si="272"/>
        <v/>
      </c>
      <c r="T2484" s="502" t="str">
        <f t="shared" si="273"/>
        <v/>
      </c>
      <c r="U2484" s="502" t="str">
        <f t="shared" si="274"/>
        <v/>
      </c>
      <c r="V2484" s="502" t="str">
        <f t="shared" si="275"/>
        <v/>
      </c>
      <c r="W2484" s="502" t="str">
        <f t="shared" si="276"/>
        <v/>
      </c>
      <c r="X2484" s="502"/>
      <c r="Y2484" s="502" t="str">
        <f t="shared" si="277"/>
        <v/>
      </c>
    </row>
    <row r="2485" spans="7:25">
      <c r="G2485" s="346" t="str">
        <f t="shared" si="271"/>
        <v/>
      </c>
      <c r="H2485" s="347" t="str">
        <f t="shared" si="272"/>
        <v/>
      </c>
      <c r="T2485" s="502" t="str">
        <f t="shared" si="273"/>
        <v/>
      </c>
      <c r="U2485" s="502" t="str">
        <f t="shared" si="274"/>
        <v/>
      </c>
      <c r="V2485" s="502" t="str">
        <f t="shared" si="275"/>
        <v/>
      </c>
      <c r="W2485" s="502" t="str">
        <f t="shared" si="276"/>
        <v/>
      </c>
      <c r="X2485" s="502"/>
      <c r="Y2485" s="502" t="str">
        <f t="shared" si="277"/>
        <v/>
      </c>
    </row>
    <row r="2486" spans="7:25">
      <c r="G2486" s="346" t="str">
        <f t="shared" si="271"/>
        <v/>
      </c>
      <c r="H2486" s="347" t="str">
        <f t="shared" si="272"/>
        <v/>
      </c>
      <c r="T2486" s="502" t="str">
        <f t="shared" si="273"/>
        <v/>
      </c>
      <c r="U2486" s="502" t="str">
        <f t="shared" si="274"/>
        <v/>
      </c>
      <c r="V2486" s="502" t="str">
        <f t="shared" si="275"/>
        <v/>
      </c>
      <c r="W2486" s="502" t="str">
        <f t="shared" si="276"/>
        <v/>
      </c>
      <c r="X2486" s="502"/>
      <c r="Y2486" s="502" t="str">
        <f t="shared" si="277"/>
        <v/>
      </c>
    </row>
    <row r="2487" spans="7:25">
      <c r="G2487" s="346" t="str">
        <f t="shared" si="271"/>
        <v/>
      </c>
      <c r="H2487" s="347" t="str">
        <f t="shared" si="272"/>
        <v/>
      </c>
      <c r="T2487" s="502" t="str">
        <f t="shared" si="273"/>
        <v/>
      </c>
      <c r="U2487" s="502" t="str">
        <f t="shared" si="274"/>
        <v/>
      </c>
      <c r="V2487" s="502" t="str">
        <f t="shared" si="275"/>
        <v/>
      </c>
      <c r="W2487" s="502" t="str">
        <f t="shared" si="276"/>
        <v/>
      </c>
      <c r="X2487" s="502"/>
      <c r="Y2487" s="502" t="str">
        <f t="shared" si="277"/>
        <v/>
      </c>
    </row>
    <row r="2488" spans="7:25">
      <c r="G2488" s="346" t="str">
        <f t="shared" si="271"/>
        <v/>
      </c>
      <c r="H2488" s="347" t="str">
        <f t="shared" si="272"/>
        <v/>
      </c>
      <c r="T2488" s="502" t="str">
        <f t="shared" si="273"/>
        <v/>
      </c>
      <c r="U2488" s="502" t="str">
        <f t="shared" si="274"/>
        <v/>
      </c>
      <c r="V2488" s="502" t="str">
        <f t="shared" si="275"/>
        <v/>
      </c>
      <c r="W2488" s="502" t="str">
        <f t="shared" si="276"/>
        <v/>
      </c>
      <c r="X2488" s="502"/>
      <c r="Y2488" s="502" t="str">
        <f t="shared" si="277"/>
        <v/>
      </c>
    </row>
    <row r="2489" spans="7:25">
      <c r="G2489" s="346" t="str">
        <f t="shared" si="271"/>
        <v/>
      </c>
      <c r="H2489" s="347" t="str">
        <f t="shared" si="272"/>
        <v/>
      </c>
      <c r="T2489" s="502" t="str">
        <f t="shared" si="273"/>
        <v/>
      </c>
      <c r="U2489" s="502" t="str">
        <f t="shared" si="274"/>
        <v/>
      </c>
      <c r="V2489" s="502" t="str">
        <f t="shared" si="275"/>
        <v/>
      </c>
      <c r="W2489" s="502" t="str">
        <f t="shared" si="276"/>
        <v/>
      </c>
      <c r="X2489" s="502"/>
      <c r="Y2489" s="502" t="str">
        <f t="shared" si="277"/>
        <v/>
      </c>
    </row>
    <row r="2490" spans="7:25">
      <c r="G2490" s="346" t="str">
        <f t="shared" si="271"/>
        <v/>
      </c>
      <c r="H2490" s="347" t="str">
        <f t="shared" si="272"/>
        <v/>
      </c>
      <c r="T2490" s="502" t="str">
        <f t="shared" si="273"/>
        <v/>
      </c>
      <c r="U2490" s="502" t="str">
        <f t="shared" si="274"/>
        <v/>
      </c>
      <c r="V2490" s="502" t="str">
        <f t="shared" si="275"/>
        <v/>
      </c>
      <c r="W2490" s="502" t="str">
        <f t="shared" si="276"/>
        <v/>
      </c>
      <c r="X2490" s="502"/>
      <c r="Y2490" s="502" t="str">
        <f t="shared" si="277"/>
        <v/>
      </c>
    </row>
    <row r="2491" spans="7:25">
      <c r="G2491" s="346" t="str">
        <f t="shared" si="271"/>
        <v/>
      </c>
      <c r="H2491" s="347" t="str">
        <f t="shared" si="272"/>
        <v/>
      </c>
      <c r="T2491" s="502" t="str">
        <f t="shared" si="273"/>
        <v/>
      </c>
      <c r="U2491" s="502" t="str">
        <f t="shared" si="274"/>
        <v/>
      </c>
      <c r="V2491" s="502" t="str">
        <f t="shared" si="275"/>
        <v/>
      </c>
      <c r="W2491" s="502" t="str">
        <f t="shared" si="276"/>
        <v/>
      </c>
      <c r="X2491" s="502"/>
      <c r="Y2491" s="502" t="str">
        <f t="shared" si="277"/>
        <v/>
      </c>
    </row>
    <row r="2492" spans="7:25">
      <c r="G2492" s="346" t="str">
        <f t="shared" si="271"/>
        <v/>
      </c>
      <c r="H2492" s="347" t="str">
        <f t="shared" si="272"/>
        <v/>
      </c>
      <c r="T2492" s="502" t="str">
        <f t="shared" si="273"/>
        <v/>
      </c>
      <c r="U2492" s="502" t="str">
        <f t="shared" si="274"/>
        <v/>
      </c>
      <c r="V2492" s="502" t="str">
        <f t="shared" si="275"/>
        <v/>
      </c>
      <c r="W2492" s="502" t="str">
        <f t="shared" si="276"/>
        <v/>
      </c>
      <c r="X2492" s="502"/>
      <c r="Y2492" s="502" t="str">
        <f t="shared" si="277"/>
        <v/>
      </c>
    </row>
    <row r="2493" spans="7:25">
      <c r="G2493" s="346" t="str">
        <f t="shared" si="271"/>
        <v/>
      </c>
      <c r="H2493" s="347" t="str">
        <f t="shared" si="272"/>
        <v/>
      </c>
      <c r="T2493" s="502" t="str">
        <f t="shared" si="273"/>
        <v/>
      </c>
      <c r="U2493" s="502" t="str">
        <f t="shared" si="274"/>
        <v/>
      </c>
      <c r="V2493" s="502" t="str">
        <f t="shared" si="275"/>
        <v/>
      </c>
      <c r="W2493" s="502" t="str">
        <f t="shared" si="276"/>
        <v/>
      </c>
      <c r="X2493" s="502"/>
      <c r="Y2493" s="502" t="str">
        <f t="shared" si="277"/>
        <v/>
      </c>
    </row>
    <row r="2494" spans="7:25">
      <c r="G2494" s="346" t="str">
        <f t="shared" si="271"/>
        <v/>
      </c>
      <c r="H2494" s="347" t="str">
        <f t="shared" si="272"/>
        <v/>
      </c>
      <c r="T2494" s="502" t="str">
        <f t="shared" si="273"/>
        <v/>
      </c>
      <c r="U2494" s="502" t="str">
        <f t="shared" si="274"/>
        <v/>
      </c>
      <c r="V2494" s="502" t="str">
        <f t="shared" si="275"/>
        <v/>
      </c>
      <c r="W2494" s="502" t="str">
        <f t="shared" si="276"/>
        <v/>
      </c>
      <c r="X2494" s="502"/>
      <c r="Y2494" s="502" t="str">
        <f t="shared" si="277"/>
        <v/>
      </c>
    </row>
    <row r="2495" spans="7:25">
      <c r="G2495" s="346" t="str">
        <f t="shared" si="271"/>
        <v/>
      </c>
      <c r="H2495" s="347" t="str">
        <f t="shared" si="272"/>
        <v/>
      </c>
      <c r="T2495" s="502" t="str">
        <f t="shared" si="273"/>
        <v/>
      </c>
      <c r="U2495" s="502" t="str">
        <f t="shared" si="274"/>
        <v/>
      </c>
      <c r="V2495" s="502" t="str">
        <f t="shared" si="275"/>
        <v/>
      </c>
      <c r="W2495" s="502" t="str">
        <f t="shared" si="276"/>
        <v/>
      </c>
      <c r="X2495" s="502"/>
      <c r="Y2495" s="502" t="str">
        <f t="shared" si="277"/>
        <v/>
      </c>
    </row>
    <row r="2496" spans="7:25">
      <c r="G2496" s="346" t="str">
        <f t="shared" si="271"/>
        <v/>
      </c>
      <c r="H2496" s="347" t="str">
        <f t="shared" si="272"/>
        <v/>
      </c>
      <c r="T2496" s="502" t="str">
        <f t="shared" si="273"/>
        <v/>
      </c>
      <c r="U2496" s="502" t="str">
        <f t="shared" si="274"/>
        <v/>
      </c>
      <c r="V2496" s="502" t="str">
        <f t="shared" si="275"/>
        <v/>
      </c>
      <c r="W2496" s="502" t="str">
        <f t="shared" si="276"/>
        <v/>
      </c>
      <c r="X2496" s="502"/>
      <c r="Y2496" s="502" t="str">
        <f t="shared" si="277"/>
        <v/>
      </c>
    </row>
    <row r="2497" spans="7:25">
      <c r="G2497" s="346" t="str">
        <f t="shared" si="271"/>
        <v/>
      </c>
      <c r="H2497" s="347" t="str">
        <f t="shared" si="272"/>
        <v/>
      </c>
      <c r="T2497" s="502" t="str">
        <f t="shared" si="273"/>
        <v/>
      </c>
      <c r="U2497" s="502" t="str">
        <f t="shared" si="274"/>
        <v/>
      </c>
      <c r="V2497" s="502" t="str">
        <f t="shared" si="275"/>
        <v/>
      </c>
      <c r="W2497" s="502" t="str">
        <f t="shared" si="276"/>
        <v/>
      </c>
      <c r="X2497" s="502"/>
      <c r="Y2497" s="502" t="str">
        <f t="shared" si="277"/>
        <v/>
      </c>
    </row>
    <row r="2498" spans="7:25">
      <c r="G2498" s="346" t="str">
        <f t="shared" si="271"/>
        <v/>
      </c>
      <c r="H2498" s="347" t="str">
        <f t="shared" si="272"/>
        <v/>
      </c>
      <c r="T2498" s="502" t="str">
        <f t="shared" si="273"/>
        <v/>
      </c>
      <c r="U2498" s="502" t="str">
        <f t="shared" si="274"/>
        <v/>
      </c>
      <c r="V2498" s="502" t="str">
        <f t="shared" si="275"/>
        <v/>
      </c>
      <c r="W2498" s="502" t="str">
        <f t="shared" si="276"/>
        <v/>
      </c>
      <c r="X2498" s="502"/>
      <c r="Y2498" s="502" t="str">
        <f t="shared" si="277"/>
        <v/>
      </c>
    </row>
    <row r="2499" spans="7:25">
      <c r="G2499" s="346" t="str">
        <f t="shared" ref="G2499:G2562" si="278">IF(D2499="","",A2499&amp;" "&amp;"     =    "&amp;" "&amp;B2499&amp;"  Vs  "&amp;C2499)</f>
        <v/>
      </c>
      <c r="H2499" s="347" t="str">
        <f t="shared" ref="H2499:H2562" si="279">IF(G2499="","",D2499)</f>
        <v/>
      </c>
      <c r="T2499" s="502" t="str">
        <f t="shared" ref="T2499:T2562" si="280">IF(W2499="","",AA2499)</f>
        <v/>
      </c>
      <c r="U2499" s="502" t="str">
        <f t="shared" ref="U2499:U2562" si="281">IF(W2499="","",AC2499)</f>
        <v/>
      </c>
      <c r="V2499" s="502" t="str">
        <f t="shared" ref="V2499:V2562" si="282">IF(W2499="","",AK2499)</f>
        <v/>
      </c>
      <c r="W2499" s="502" t="str">
        <f t="shared" ref="W2499:W2562" si="283">IFERROR(IF(Y2499="","",MID(Y2499,SEARCH("1x2/",Y2499,1) + 4,LEN(Y2499))),"")</f>
        <v/>
      </c>
      <c r="X2499" s="502"/>
      <c r="Y2499" s="502" t="str">
        <f t="shared" ref="Y2499:Y2562" si="284">HLink(AL2499)</f>
        <v/>
      </c>
    </row>
    <row r="2500" spans="7:25">
      <c r="G2500" s="346" t="str">
        <f t="shared" si="278"/>
        <v/>
      </c>
      <c r="H2500" s="347" t="str">
        <f t="shared" si="279"/>
        <v/>
      </c>
      <c r="T2500" s="502" t="str">
        <f t="shared" si="280"/>
        <v/>
      </c>
      <c r="U2500" s="502" t="str">
        <f t="shared" si="281"/>
        <v/>
      </c>
      <c r="V2500" s="502" t="str">
        <f t="shared" si="282"/>
        <v/>
      </c>
      <c r="W2500" s="502" t="str">
        <f t="shared" si="283"/>
        <v/>
      </c>
      <c r="X2500" s="502"/>
      <c r="Y2500" s="502" t="str">
        <f t="shared" si="284"/>
        <v/>
      </c>
    </row>
    <row r="2501" spans="7:25">
      <c r="G2501" s="346" t="str">
        <f t="shared" si="278"/>
        <v/>
      </c>
      <c r="H2501" s="347" t="str">
        <f t="shared" si="279"/>
        <v/>
      </c>
      <c r="T2501" s="502" t="str">
        <f t="shared" si="280"/>
        <v/>
      </c>
      <c r="U2501" s="502" t="str">
        <f t="shared" si="281"/>
        <v/>
      </c>
      <c r="V2501" s="502" t="str">
        <f t="shared" si="282"/>
        <v/>
      </c>
      <c r="W2501" s="502" t="str">
        <f t="shared" si="283"/>
        <v/>
      </c>
      <c r="X2501" s="502"/>
      <c r="Y2501" s="502" t="str">
        <f t="shared" si="284"/>
        <v/>
      </c>
    </row>
    <row r="2502" spans="7:25">
      <c r="G2502" s="346" t="str">
        <f t="shared" si="278"/>
        <v/>
      </c>
      <c r="H2502" s="347" t="str">
        <f t="shared" si="279"/>
        <v/>
      </c>
      <c r="T2502" s="502" t="str">
        <f t="shared" si="280"/>
        <v/>
      </c>
      <c r="U2502" s="502" t="str">
        <f t="shared" si="281"/>
        <v/>
      </c>
      <c r="V2502" s="502" t="str">
        <f t="shared" si="282"/>
        <v/>
      </c>
      <c r="W2502" s="502" t="str">
        <f t="shared" si="283"/>
        <v/>
      </c>
      <c r="X2502" s="502"/>
      <c r="Y2502" s="502" t="str">
        <f t="shared" si="284"/>
        <v/>
      </c>
    </row>
    <row r="2503" spans="7:25">
      <c r="G2503" s="346" t="str">
        <f t="shared" si="278"/>
        <v/>
      </c>
      <c r="H2503" s="347" t="str">
        <f t="shared" si="279"/>
        <v/>
      </c>
      <c r="T2503" s="502" t="str">
        <f t="shared" si="280"/>
        <v/>
      </c>
      <c r="U2503" s="502" t="str">
        <f t="shared" si="281"/>
        <v/>
      </c>
      <c r="V2503" s="502" t="str">
        <f t="shared" si="282"/>
        <v/>
      </c>
      <c r="W2503" s="502" t="str">
        <f t="shared" si="283"/>
        <v/>
      </c>
      <c r="X2503" s="502"/>
      <c r="Y2503" s="502" t="str">
        <f t="shared" si="284"/>
        <v/>
      </c>
    </row>
    <row r="2504" spans="7:25">
      <c r="G2504" s="346" t="str">
        <f t="shared" si="278"/>
        <v/>
      </c>
      <c r="H2504" s="347" t="str">
        <f t="shared" si="279"/>
        <v/>
      </c>
      <c r="T2504" s="502" t="str">
        <f t="shared" si="280"/>
        <v/>
      </c>
      <c r="U2504" s="502" t="str">
        <f t="shared" si="281"/>
        <v/>
      </c>
      <c r="V2504" s="502" t="str">
        <f t="shared" si="282"/>
        <v/>
      </c>
      <c r="W2504" s="502" t="str">
        <f t="shared" si="283"/>
        <v/>
      </c>
      <c r="X2504" s="502"/>
      <c r="Y2504" s="502" t="str">
        <f t="shared" si="284"/>
        <v/>
      </c>
    </row>
    <row r="2505" spans="7:25">
      <c r="G2505" s="346" t="str">
        <f t="shared" si="278"/>
        <v/>
      </c>
      <c r="H2505" s="347" t="str">
        <f t="shared" si="279"/>
        <v/>
      </c>
      <c r="T2505" s="502" t="str">
        <f t="shared" si="280"/>
        <v/>
      </c>
      <c r="U2505" s="502" t="str">
        <f t="shared" si="281"/>
        <v/>
      </c>
      <c r="V2505" s="502" t="str">
        <f t="shared" si="282"/>
        <v/>
      </c>
      <c r="W2505" s="502" t="str">
        <f t="shared" si="283"/>
        <v/>
      </c>
      <c r="X2505" s="502"/>
      <c r="Y2505" s="502" t="str">
        <f t="shared" si="284"/>
        <v/>
      </c>
    </row>
    <row r="2506" spans="7:25">
      <c r="G2506" s="346" t="str">
        <f t="shared" si="278"/>
        <v/>
      </c>
      <c r="H2506" s="347" t="str">
        <f t="shared" si="279"/>
        <v/>
      </c>
      <c r="T2506" s="502" t="str">
        <f t="shared" si="280"/>
        <v/>
      </c>
      <c r="U2506" s="502" t="str">
        <f t="shared" si="281"/>
        <v/>
      </c>
      <c r="V2506" s="502" t="str">
        <f t="shared" si="282"/>
        <v/>
      </c>
      <c r="W2506" s="502" t="str">
        <f t="shared" si="283"/>
        <v/>
      </c>
      <c r="X2506" s="502"/>
      <c r="Y2506" s="502" t="str">
        <f t="shared" si="284"/>
        <v/>
      </c>
    </row>
    <row r="2507" spans="7:25">
      <c r="G2507" s="346" t="str">
        <f t="shared" si="278"/>
        <v/>
      </c>
      <c r="H2507" s="347" t="str">
        <f t="shared" si="279"/>
        <v/>
      </c>
      <c r="T2507" s="502" t="str">
        <f t="shared" si="280"/>
        <v/>
      </c>
      <c r="U2507" s="502" t="str">
        <f t="shared" si="281"/>
        <v/>
      </c>
      <c r="V2507" s="502" t="str">
        <f t="shared" si="282"/>
        <v/>
      </c>
      <c r="W2507" s="502" t="str">
        <f t="shared" si="283"/>
        <v/>
      </c>
      <c r="X2507" s="502"/>
      <c r="Y2507" s="502" t="str">
        <f t="shared" si="284"/>
        <v/>
      </c>
    </row>
    <row r="2508" spans="7:25">
      <c r="G2508" s="346" t="str">
        <f t="shared" si="278"/>
        <v/>
      </c>
      <c r="H2508" s="347" t="str">
        <f t="shared" si="279"/>
        <v/>
      </c>
      <c r="T2508" s="502" t="str">
        <f t="shared" si="280"/>
        <v/>
      </c>
      <c r="U2508" s="502" t="str">
        <f t="shared" si="281"/>
        <v/>
      </c>
      <c r="V2508" s="502" t="str">
        <f t="shared" si="282"/>
        <v/>
      </c>
      <c r="W2508" s="502" t="str">
        <f t="shared" si="283"/>
        <v/>
      </c>
      <c r="X2508" s="502"/>
      <c r="Y2508" s="502" t="str">
        <f t="shared" si="284"/>
        <v/>
      </c>
    </row>
    <row r="2509" spans="7:25">
      <c r="G2509" s="346" t="str">
        <f t="shared" si="278"/>
        <v/>
      </c>
      <c r="H2509" s="347" t="str">
        <f t="shared" si="279"/>
        <v/>
      </c>
      <c r="T2509" s="502" t="str">
        <f t="shared" si="280"/>
        <v/>
      </c>
      <c r="U2509" s="502" t="str">
        <f t="shared" si="281"/>
        <v/>
      </c>
      <c r="V2509" s="502" t="str">
        <f t="shared" si="282"/>
        <v/>
      </c>
      <c r="W2509" s="502" t="str">
        <f t="shared" si="283"/>
        <v/>
      </c>
      <c r="X2509" s="502"/>
      <c r="Y2509" s="502" t="str">
        <f t="shared" si="284"/>
        <v/>
      </c>
    </row>
    <row r="2510" spans="7:25">
      <c r="G2510" s="346" t="str">
        <f t="shared" si="278"/>
        <v/>
      </c>
      <c r="H2510" s="347" t="str">
        <f t="shared" si="279"/>
        <v/>
      </c>
      <c r="T2510" s="502" t="str">
        <f t="shared" si="280"/>
        <v/>
      </c>
      <c r="U2510" s="502" t="str">
        <f t="shared" si="281"/>
        <v/>
      </c>
      <c r="V2510" s="502" t="str">
        <f t="shared" si="282"/>
        <v/>
      </c>
      <c r="W2510" s="502" t="str">
        <f t="shared" si="283"/>
        <v/>
      </c>
      <c r="X2510" s="502"/>
      <c r="Y2510" s="502" t="str">
        <f t="shared" si="284"/>
        <v/>
      </c>
    </row>
    <row r="2511" spans="7:25">
      <c r="G2511" s="346" t="str">
        <f t="shared" si="278"/>
        <v/>
      </c>
      <c r="H2511" s="347" t="str">
        <f t="shared" si="279"/>
        <v/>
      </c>
      <c r="T2511" s="502" t="str">
        <f t="shared" si="280"/>
        <v/>
      </c>
      <c r="U2511" s="502" t="str">
        <f t="shared" si="281"/>
        <v/>
      </c>
      <c r="V2511" s="502" t="str">
        <f t="shared" si="282"/>
        <v/>
      </c>
      <c r="W2511" s="502" t="str">
        <f t="shared" si="283"/>
        <v/>
      </c>
      <c r="X2511" s="502"/>
      <c r="Y2511" s="502" t="str">
        <f t="shared" si="284"/>
        <v/>
      </c>
    </row>
    <row r="2512" spans="7:25">
      <c r="G2512" s="346" t="str">
        <f t="shared" si="278"/>
        <v/>
      </c>
      <c r="H2512" s="347" t="str">
        <f t="shared" si="279"/>
        <v/>
      </c>
      <c r="T2512" s="502" t="str">
        <f t="shared" si="280"/>
        <v/>
      </c>
      <c r="U2512" s="502" t="str">
        <f t="shared" si="281"/>
        <v/>
      </c>
      <c r="V2512" s="502" t="str">
        <f t="shared" si="282"/>
        <v/>
      </c>
      <c r="W2512" s="502" t="str">
        <f t="shared" si="283"/>
        <v/>
      </c>
      <c r="X2512" s="502"/>
      <c r="Y2512" s="502" t="str">
        <f t="shared" si="284"/>
        <v/>
      </c>
    </row>
    <row r="2513" spans="7:25">
      <c r="G2513" s="346" t="str">
        <f t="shared" si="278"/>
        <v/>
      </c>
      <c r="H2513" s="347" t="str">
        <f t="shared" si="279"/>
        <v/>
      </c>
      <c r="T2513" s="502" t="str">
        <f t="shared" si="280"/>
        <v/>
      </c>
      <c r="U2513" s="502" t="str">
        <f t="shared" si="281"/>
        <v/>
      </c>
      <c r="V2513" s="502" t="str">
        <f t="shared" si="282"/>
        <v/>
      </c>
      <c r="W2513" s="502" t="str">
        <f t="shared" si="283"/>
        <v/>
      </c>
      <c r="X2513" s="502"/>
      <c r="Y2513" s="502" t="str">
        <f t="shared" si="284"/>
        <v/>
      </c>
    </row>
    <row r="2514" spans="7:25">
      <c r="G2514" s="346" t="str">
        <f t="shared" si="278"/>
        <v/>
      </c>
      <c r="H2514" s="347" t="str">
        <f t="shared" si="279"/>
        <v/>
      </c>
      <c r="T2514" s="502" t="str">
        <f t="shared" si="280"/>
        <v/>
      </c>
      <c r="U2514" s="502" t="str">
        <f t="shared" si="281"/>
        <v/>
      </c>
      <c r="V2514" s="502" t="str">
        <f t="shared" si="282"/>
        <v/>
      </c>
      <c r="W2514" s="502" t="str">
        <f t="shared" si="283"/>
        <v/>
      </c>
      <c r="X2514" s="502"/>
      <c r="Y2514" s="502" t="str">
        <f t="shared" si="284"/>
        <v/>
      </c>
    </row>
    <row r="2515" spans="7:25">
      <c r="G2515" s="346" t="str">
        <f t="shared" si="278"/>
        <v/>
      </c>
      <c r="H2515" s="347" t="str">
        <f t="shared" si="279"/>
        <v/>
      </c>
      <c r="T2515" s="502" t="str">
        <f t="shared" si="280"/>
        <v/>
      </c>
      <c r="U2515" s="502" t="str">
        <f t="shared" si="281"/>
        <v/>
      </c>
      <c r="V2515" s="502" t="str">
        <f t="shared" si="282"/>
        <v/>
      </c>
      <c r="W2515" s="502" t="str">
        <f t="shared" si="283"/>
        <v/>
      </c>
      <c r="X2515" s="502"/>
      <c r="Y2515" s="502" t="str">
        <f t="shared" si="284"/>
        <v/>
      </c>
    </row>
    <row r="2516" spans="7:25">
      <c r="G2516" s="346" t="str">
        <f t="shared" si="278"/>
        <v/>
      </c>
      <c r="H2516" s="347" t="str">
        <f t="shared" si="279"/>
        <v/>
      </c>
      <c r="T2516" s="502" t="str">
        <f t="shared" si="280"/>
        <v/>
      </c>
      <c r="U2516" s="502" t="str">
        <f t="shared" si="281"/>
        <v/>
      </c>
      <c r="V2516" s="502" t="str">
        <f t="shared" si="282"/>
        <v/>
      </c>
      <c r="W2516" s="502" t="str">
        <f t="shared" si="283"/>
        <v/>
      </c>
      <c r="X2516" s="502"/>
      <c r="Y2516" s="502" t="str">
        <f t="shared" si="284"/>
        <v/>
      </c>
    </row>
    <row r="2517" spans="7:25">
      <c r="G2517" s="346" t="str">
        <f t="shared" si="278"/>
        <v/>
      </c>
      <c r="H2517" s="347" t="str">
        <f t="shared" si="279"/>
        <v/>
      </c>
      <c r="T2517" s="502" t="str">
        <f t="shared" si="280"/>
        <v/>
      </c>
      <c r="U2517" s="502" t="str">
        <f t="shared" si="281"/>
        <v/>
      </c>
      <c r="V2517" s="502" t="str">
        <f t="shared" si="282"/>
        <v/>
      </c>
      <c r="W2517" s="502" t="str">
        <f t="shared" si="283"/>
        <v/>
      </c>
      <c r="X2517" s="502"/>
      <c r="Y2517" s="502" t="str">
        <f t="shared" si="284"/>
        <v/>
      </c>
    </row>
    <row r="2518" spans="7:25">
      <c r="G2518" s="346" t="str">
        <f t="shared" si="278"/>
        <v/>
      </c>
      <c r="H2518" s="347" t="str">
        <f t="shared" si="279"/>
        <v/>
      </c>
      <c r="T2518" s="502" t="str">
        <f t="shared" si="280"/>
        <v/>
      </c>
      <c r="U2518" s="502" t="str">
        <f t="shared" si="281"/>
        <v/>
      </c>
      <c r="V2518" s="502" t="str">
        <f t="shared" si="282"/>
        <v/>
      </c>
      <c r="W2518" s="502" t="str">
        <f t="shared" si="283"/>
        <v/>
      </c>
      <c r="X2518" s="502"/>
      <c r="Y2518" s="502" t="str">
        <f t="shared" si="284"/>
        <v/>
      </c>
    </row>
    <row r="2519" spans="7:25">
      <c r="G2519" s="346" t="str">
        <f t="shared" si="278"/>
        <v/>
      </c>
      <c r="H2519" s="347" t="str">
        <f t="shared" si="279"/>
        <v/>
      </c>
      <c r="T2519" s="502" t="str">
        <f t="shared" si="280"/>
        <v/>
      </c>
      <c r="U2519" s="502" t="str">
        <f t="shared" si="281"/>
        <v/>
      </c>
      <c r="V2519" s="502" t="str">
        <f t="shared" si="282"/>
        <v/>
      </c>
      <c r="W2519" s="502" t="str">
        <f t="shared" si="283"/>
        <v/>
      </c>
      <c r="X2519" s="502"/>
      <c r="Y2519" s="502" t="str">
        <f t="shared" si="284"/>
        <v/>
      </c>
    </row>
    <row r="2520" spans="7:25">
      <c r="G2520" s="346" t="str">
        <f t="shared" si="278"/>
        <v/>
      </c>
      <c r="H2520" s="347" t="str">
        <f t="shared" si="279"/>
        <v/>
      </c>
      <c r="T2520" s="502" t="str">
        <f t="shared" si="280"/>
        <v/>
      </c>
      <c r="U2520" s="502" t="str">
        <f t="shared" si="281"/>
        <v/>
      </c>
      <c r="V2520" s="502" t="str">
        <f t="shared" si="282"/>
        <v/>
      </c>
      <c r="W2520" s="502" t="str">
        <f t="shared" si="283"/>
        <v/>
      </c>
      <c r="X2520" s="502"/>
      <c r="Y2520" s="502" t="str">
        <f t="shared" si="284"/>
        <v/>
      </c>
    </row>
    <row r="2521" spans="7:25">
      <c r="G2521" s="346" t="str">
        <f t="shared" si="278"/>
        <v/>
      </c>
      <c r="H2521" s="347" t="str">
        <f t="shared" si="279"/>
        <v/>
      </c>
      <c r="T2521" s="502" t="str">
        <f t="shared" si="280"/>
        <v/>
      </c>
      <c r="U2521" s="502" t="str">
        <f t="shared" si="281"/>
        <v/>
      </c>
      <c r="V2521" s="502" t="str">
        <f t="shared" si="282"/>
        <v/>
      </c>
      <c r="W2521" s="502" t="str">
        <f t="shared" si="283"/>
        <v/>
      </c>
      <c r="X2521" s="502"/>
      <c r="Y2521" s="502" t="str">
        <f t="shared" si="284"/>
        <v/>
      </c>
    </row>
    <row r="2522" spans="7:25">
      <c r="G2522" s="346" t="str">
        <f t="shared" si="278"/>
        <v/>
      </c>
      <c r="H2522" s="347" t="str">
        <f t="shared" si="279"/>
        <v/>
      </c>
      <c r="T2522" s="502" t="str">
        <f t="shared" si="280"/>
        <v/>
      </c>
      <c r="U2522" s="502" t="str">
        <f t="shared" si="281"/>
        <v/>
      </c>
      <c r="V2522" s="502" t="str">
        <f t="shared" si="282"/>
        <v/>
      </c>
      <c r="W2522" s="502" t="str">
        <f t="shared" si="283"/>
        <v/>
      </c>
      <c r="X2522" s="502"/>
      <c r="Y2522" s="502" t="str">
        <f t="shared" si="284"/>
        <v/>
      </c>
    </row>
    <row r="2523" spans="7:25">
      <c r="G2523" s="346" t="str">
        <f t="shared" si="278"/>
        <v/>
      </c>
      <c r="H2523" s="347" t="str">
        <f t="shared" si="279"/>
        <v/>
      </c>
      <c r="T2523" s="502" t="str">
        <f t="shared" si="280"/>
        <v/>
      </c>
      <c r="U2523" s="502" t="str">
        <f t="shared" si="281"/>
        <v/>
      </c>
      <c r="V2523" s="502" t="str">
        <f t="shared" si="282"/>
        <v/>
      </c>
      <c r="W2523" s="502" t="str">
        <f t="shared" si="283"/>
        <v/>
      </c>
      <c r="X2523" s="502"/>
      <c r="Y2523" s="502" t="str">
        <f t="shared" si="284"/>
        <v/>
      </c>
    </row>
    <row r="2524" spans="7:25">
      <c r="G2524" s="346" t="str">
        <f t="shared" si="278"/>
        <v/>
      </c>
      <c r="H2524" s="347" t="str">
        <f t="shared" si="279"/>
        <v/>
      </c>
      <c r="T2524" s="502" t="str">
        <f t="shared" si="280"/>
        <v/>
      </c>
      <c r="U2524" s="502" t="str">
        <f t="shared" si="281"/>
        <v/>
      </c>
      <c r="V2524" s="502" t="str">
        <f t="shared" si="282"/>
        <v/>
      </c>
      <c r="W2524" s="502" t="str">
        <f t="shared" si="283"/>
        <v/>
      </c>
      <c r="X2524" s="502"/>
      <c r="Y2524" s="502" t="str">
        <f t="shared" si="284"/>
        <v/>
      </c>
    </row>
    <row r="2525" spans="7:25">
      <c r="G2525" s="346" t="str">
        <f t="shared" si="278"/>
        <v/>
      </c>
      <c r="H2525" s="347" t="str">
        <f t="shared" si="279"/>
        <v/>
      </c>
      <c r="T2525" s="502" t="str">
        <f t="shared" si="280"/>
        <v/>
      </c>
      <c r="U2525" s="502" t="str">
        <f t="shared" si="281"/>
        <v/>
      </c>
      <c r="V2525" s="502" t="str">
        <f t="shared" si="282"/>
        <v/>
      </c>
      <c r="W2525" s="502" t="str">
        <f t="shared" si="283"/>
        <v/>
      </c>
      <c r="X2525" s="502"/>
      <c r="Y2525" s="502" t="str">
        <f t="shared" si="284"/>
        <v/>
      </c>
    </row>
    <row r="2526" spans="7:25">
      <c r="G2526" s="346" t="str">
        <f t="shared" si="278"/>
        <v/>
      </c>
      <c r="H2526" s="347" t="str">
        <f t="shared" si="279"/>
        <v/>
      </c>
      <c r="T2526" s="502" t="str">
        <f t="shared" si="280"/>
        <v/>
      </c>
      <c r="U2526" s="502" t="str">
        <f t="shared" si="281"/>
        <v/>
      </c>
      <c r="V2526" s="502" t="str">
        <f t="shared" si="282"/>
        <v/>
      </c>
      <c r="W2526" s="502" t="str">
        <f t="shared" si="283"/>
        <v/>
      </c>
      <c r="X2526" s="502"/>
      <c r="Y2526" s="502" t="str">
        <f t="shared" si="284"/>
        <v/>
      </c>
    </row>
    <row r="2527" spans="7:25">
      <c r="G2527" s="346" t="str">
        <f t="shared" si="278"/>
        <v/>
      </c>
      <c r="H2527" s="347" t="str">
        <f t="shared" si="279"/>
        <v/>
      </c>
      <c r="T2527" s="502" t="str">
        <f t="shared" si="280"/>
        <v/>
      </c>
      <c r="U2527" s="502" t="str">
        <f t="shared" si="281"/>
        <v/>
      </c>
      <c r="V2527" s="502" t="str">
        <f t="shared" si="282"/>
        <v/>
      </c>
      <c r="W2527" s="502" t="str">
        <f t="shared" si="283"/>
        <v/>
      </c>
      <c r="X2527" s="502"/>
      <c r="Y2527" s="502" t="str">
        <f t="shared" si="284"/>
        <v/>
      </c>
    </row>
    <row r="2528" spans="7:25">
      <c r="G2528" s="346" t="str">
        <f t="shared" si="278"/>
        <v/>
      </c>
      <c r="H2528" s="347" t="str">
        <f t="shared" si="279"/>
        <v/>
      </c>
      <c r="T2528" s="502" t="str">
        <f t="shared" si="280"/>
        <v/>
      </c>
      <c r="U2528" s="502" t="str">
        <f t="shared" si="281"/>
        <v/>
      </c>
      <c r="V2528" s="502" t="str">
        <f t="shared" si="282"/>
        <v/>
      </c>
      <c r="W2528" s="502" t="str">
        <f t="shared" si="283"/>
        <v/>
      </c>
      <c r="X2528" s="502"/>
      <c r="Y2528" s="502" t="str">
        <f t="shared" si="284"/>
        <v/>
      </c>
    </row>
    <row r="2529" spans="7:25">
      <c r="G2529" s="346" t="str">
        <f t="shared" si="278"/>
        <v/>
      </c>
      <c r="H2529" s="347" t="str">
        <f t="shared" si="279"/>
        <v/>
      </c>
      <c r="T2529" s="502" t="str">
        <f t="shared" si="280"/>
        <v/>
      </c>
      <c r="U2529" s="502" t="str">
        <f t="shared" si="281"/>
        <v/>
      </c>
      <c r="V2529" s="502" t="str">
        <f t="shared" si="282"/>
        <v/>
      </c>
      <c r="W2529" s="502" t="str">
        <f t="shared" si="283"/>
        <v/>
      </c>
      <c r="X2529" s="502"/>
      <c r="Y2529" s="502" t="str">
        <f t="shared" si="284"/>
        <v/>
      </c>
    </row>
    <row r="2530" spans="7:25">
      <c r="G2530" s="346" t="str">
        <f t="shared" si="278"/>
        <v/>
      </c>
      <c r="H2530" s="347" t="str">
        <f t="shared" si="279"/>
        <v/>
      </c>
      <c r="T2530" s="502" t="str">
        <f t="shared" si="280"/>
        <v/>
      </c>
      <c r="U2530" s="502" t="str">
        <f t="shared" si="281"/>
        <v/>
      </c>
      <c r="V2530" s="502" t="str">
        <f t="shared" si="282"/>
        <v/>
      </c>
      <c r="W2530" s="502" t="str">
        <f t="shared" si="283"/>
        <v/>
      </c>
      <c r="X2530" s="502"/>
      <c r="Y2530" s="502" t="str">
        <f t="shared" si="284"/>
        <v/>
      </c>
    </row>
    <row r="2531" spans="7:25">
      <c r="G2531" s="346" t="str">
        <f t="shared" si="278"/>
        <v/>
      </c>
      <c r="H2531" s="347" t="str">
        <f t="shared" si="279"/>
        <v/>
      </c>
      <c r="T2531" s="502" t="str">
        <f t="shared" si="280"/>
        <v/>
      </c>
      <c r="U2531" s="502" t="str">
        <f t="shared" si="281"/>
        <v/>
      </c>
      <c r="V2531" s="502" t="str">
        <f t="shared" si="282"/>
        <v/>
      </c>
      <c r="W2531" s="502" t="str">
        <f t="shared" si="283"/>
        <v/>
      </c>
      <c r="X2531" s="502"/>
      <c r="Y2531" s="502" t="str">
        <f t="shared" si="284"/>
        <v/>
      </c>
    </row>
    <row r="2532" spans="7:25">
      <c r="G2532" s="346" t="str">
        <f t="shared" si="278"/>
        <v/>
      </c>
      <c r="H2532" s="347" t="str">
        <f t="shared" si="279"/>
        <v/>
      </c>
      <c r="T2532" s="502" t="str">
        <f t="shared" si="280"/>
        <v/>
      </c>
      <c r="U2532" s="502" t="str">
        <f t="shared" si="281"/>
        <v/>
      </c>
      <c r="V2532" s="502" t="str">
        <f t="shared" si="282"/>
        <v/>
      </c>
      <c r="W2532" s="502" t="str">
        <f t="shared" si="283"/>
        <v/>
      </c>
      <c r="X2532" s="502"/>
      <c r="Y2532" s="502" t="str">
        <f t="shared" si="284"/>
        <v/>
      </c>
    </row>
    <row r="2533" spans="7:25">
      <c r="G2533" s="346" t="str">
        <f t="shared" si="278"/>
        <v/>
      </c>
      <c r="H2533" s="347" t="str">
        <f t="shared" si="279"/>
        <v/>
      </c>
      <c r="T2533" s="502" t="str">
        <f t="shared" si="280"/>
        <v/>
      </c>
      <c r="U2533" s="502" t="str">
        <f t="shared" si="281"/>
        <v/>
      </c>
      <c r="V2533" s="502" t="str">
        <f t="shared" si="282"/>
        <v/>
      </c>
      <c r="W2533" s="502" t="str">
        <f t="shared" si="283"/>
        <v/>
      </c>
      <c r="X2533" s="502"/>
      <c r="Y2533" s="502" t="str">
        <f t="shared" si="284"/>
        <v/>
      </c>
    </row>
    <row r="2534" spans="7:25">
      <c r="G2534" s="346" t="str">
        <f t="shared" si="278"/>
        <v/>
      </c>
      <c r="H2534" s="347" t="str">
        <f t="shared" si="279"/>
        <v/>
      </c>
      <c r="T2534" s="502" t="str">
        <f t="shared" si="280"/>
        <v/>
      </c>
      <c r="U2534" s="502" t="str">
        <f t="shared" si="281"/>
        <v/>
      </c>
      <c r="V2534" s="502" t="str">
        <f t="shared" si="282"/>
        <v/>
      </c>
      <c r="W2534" s="502" t="str">
        <f t="shared" si="283"/>
        <v/>
      </c>
      <c r="X2534" s="502"/>
      <c r="Y2534" s="502" t="str">
        <f t="shared" si="284"/>
        <v/>
      </c>
    </row>
    <row r="2535" spans="7:25">
      <c r="G2535" s="346" t="str">
        <f t="shared" si="278"/>
        <v/>
      </c>
      <c r="H2535" s="347" t="str">
        <f t="shared" si="279"/>
        <v/>
      </c>
      <c r="T2535" s="502" t="str">
        <f t="shared" si="280"/>
        <v/>
      </c>
      <c r="U2535" s="502" t="str">
        <f t="shared" si="281"/>
        <v/>
      </c>
      <c r="V2535" s="502" t="str">
        <f t="shared" si="282"/>
        <v/>
      </c>
      <c r="W2535" s="502" t="str">
        <f t="shared" si="283"/>
        <v/>
      </c>
      <c r="X2535" s="502"/>
      <c r="Y2535" s="502" t="str">
        <f t="shared" si="284"/>
        <v/>
      </c>
    </row>
    <row r="2536" spans="7:25">
      <c r="G2536" s="346" t="str">
        <f t="shared" si="278"/>
        <v/>
      </c>
      <c r="H2536" s="347" t="str">
        <f t="shared" si="279"/>
        <v/>
      </c>
      <c r="T2536" s="502" t="str">
        <f t="shared" si="280"/>
        <v/>
      </c>
      <c r="U2536" s="502" t="str">
        <f t="shared" si="281"/>
        <v/>
      </c>
      <c r="V2536" s="502" t="str">
        <f t="shared" si="282"/>
        <v/>
      </c>
      <c r="W2536" s="502" t="str">
        <f t="shared" si="283"/>
        <v/>
      </c>
      <c r="X2536" s="502"/>
      <c r="Y2536" s="502" t="str">
        <f t="shared" si="284"/>
        <v/>
      </c>
    </row>
    <row r="2537" spans="7:25">
      <c r="G2537" s="346" t="str">
        <f t="shared" si="278"/>
        <v/>
      </c>
      <c r="H2537" s="347" t="str">
        <f t="shared" si="279"/>
        <v/>
      </c>
      <c r="T2537" s="502" t="str">
        <f t="shared" si="280"/>
        <v/>
      </c>
      <c r="U2537" s="502" t="str">
        <f t="shared" si="281"/>
        <v/>
      </c>
      <c r="V2537" s="502" t="str">
        <f t="shared" si="282"/>
        <v/>
      </c>
      <c r="W2537" s="502" t="str">
        <f t="shared" si="283"/>
        <v/>
      </c>
      <c r="X2537" s="502"/>
      <c r="Y2537" s="502" t="str">
        <f t="shared" si="284"/>
        <v/>
      </c>
    </row>
    <row r="2538" spans="7:25">
      <c r="G2538" s="346" t="str">
        <f t="shared" si="278"/>
        <v/>
      </c>
      <c r="H2538" s="347" t="str">
        <f t="shared" si="279"/>
        <v/>
      </c>
      <c r="T2538" s="502" t="str">
        <f t="shared" si="280"/>
        <v/>
      </c>
      <c r="U2538" s="502" t="str">
        <f t="shared" si="281"/>
        <v/>
      </c>
      <c r="V2538" s="502" t="str">
        <f t="shared" si="282"/>
        <v/>
      </c>
      <c r="W2538" s="502" t="str">
        <f t="shared" si="283"/>
        <v/>
      </c>
      <c r="X2538" s="502"/>
      <c r="Y2538" s="502" t="str">
        <f t="shared" si="284"/>
        <v/>
      </c>
    </row>
    <row r="2539" spans="7:25">
      <c r="G2539" s="346" t="str">
        <f t="shared" si="278"/>
        <v/>
      </c>
      <c r="H2539" s="347" t="str">
        <f t="shared" si="279"/>
        <v/>
      </c>
      <c r="T2539" s="502" t="str">
        <f t="shared" si="280"/>
        <v/>
      </c>
      <c r="U2539" s="502" t="str">
        <f t="shared" si="281"/>
        <v/>
      </c>
      <c r="V2539" s="502" t="str">
        <f t="shared" si="282"/>
        <v/>
      </c>
      <c r="W2539" s="502" t="str">
        <f t="shared" si="283"/>
        <v/>
      </c>
      <c r="X2539" s="502"/>
      <c r="Y2539" s="502" t="str">
        <f t="shared" si="284"/>
        <v/>
      </c>
    </row>
    <row r="2540" spans="7:25">
      <c r="G2540" s="346" t="str">
        <f t="shared" si="278"/>
        <v/>
      </c>
      <c r="H2540" s="347" t="str">
        <f t="shared" si="279"/>
        <v/>
      </c>
      <c r="T2540" s="502" t="str">
        <f t="shared" si="280"/>
        <v/>
      </c>
      <c r="U2540" s="502" t="str">
        <f t="shared" si="281"/>
        <v/>
      </c>
      <c r="V2540" s="502" t="str">
        <f t="shared" si="282"/>
        <v/>
      </c>
      <c r="W2540" s="502" t="str">
        <f t="shared" si="283"/>
        <v/>
      </c>
      <c r="X2540" s="502"/>
      <c r="Y2540" s="502" t="str">
        <f t="shared" si="284"/>
        <v/>
      </c>
    </row>
    <row r="2541" spans="7:25">
      <c r="G2541" s="346" t="str">
        <f t="shared" si="278"/>
        <v/>
      </c>
      <c r="H2541" s="347" t="str">
        <f t="shared" si="279"/>
        <v/>
      </c>
      <c r="T2541" s="502" t="str">
        <f t="shared" si="280"/>
        <v/>
      </c>
      <c r="U2541" s="502" t="str">
        <f t="shared" si="281"/>
        <v/>
      </c>
      <c r="V2541" s="502" t="str">
        <f t="shared" si="282"/>
        <v/>
      </c>
      <c r="W2541" s="502" t="str">
        <f t="shared" si="283"/>
        <v/>
      </c>
      <c r="X2541" s="502"/>
      <c r="Y2541" s="502" t="str">
        <f t="shared" si="284"/>
        <v/>
      </c>
    </row>
    <row r="2542" spans="7:25">
      <c r="G2542" s="346" t="str">
        <f t="shared" si="278"/>
        <v/>
      </c>
      <c r="H2542" s="347" t="str">
        <f t="shared" si="279"/>
        <v/>
      </c>
      <c r="T2542" s="502" t="str">
        <f t="shared" si="280"/>
        <v/>
      </c>
      <c r="U2542" s="502" t="str">
        <f t="shared" si="281"/>
        <v/>
      </c>
      <c r="V2542" s="502" t="str">
        <f t="shared" si="282"/>
        <v/>
      </c>
      <c r="W2542" s="502" t="str">
        <f t="shared" si="283"/>
        <v/>
      </c>
      <c r="X2542" s="502"/>
      <c r="Y2542" s="502" t="str">
        <f t="shared" si="284"/>
        <v/>
      </c>
    </row>
    <row r="2543" spans="7:25">
      <c r="G2543" s="346" t="str">
        <f t="shared" si="278"/>
        <v/>
      </c>
      <c r="H2543" s="347" t="str">
        <f t="shared" si="279"/>
        <v/>
      </c>
      <c r="T2543" s="502" t="str">
        <f t="shared" si="280"/>
        <v/>
      </c>
      <c r="U2543" s="502" t="str">
        <f t="shared" si="281"/>
        <v/>
      </c>
      <c r="V2543" s="502" t="str">
        <f t="shared" si="282"/>
        <v/>
      </c>
      <c r="W2543" s="502" t="str">
        <f t="shared" si="283"/>
        <v/>
      </c>
      <c r="X2543" s="502"/>
      <c r="Y2543" s="502" t="str">
        <f t="shared" si="284"/>
        <v/>
      </c>
    </row>
    <row r="2544" spans="7:25">
      <c r="G2544" s="346" t="str">
        <f t="shared" si="278"/>
        <v/>
      </c>
      <c r="H2544" s="347" t="str">
        <f t="shared" si="279"/>
        <v/>
      </c>
      <c r="T2544" s="502" t="str">
        <f t="shared" si="280"/>
        <v/>
      </c>
      <c r="U2544" s="502" t="str">
        <f t="shared" si="281"/>
        <v/>
      </c>
      <c r="V2544" s="502" t="str">
        <f t="shared" si="282"/>
        <v/>
      </c>
      <c r="W2544" s="502" t="str">
        <f t="shared" si="283"/>
        <v/>
      </c>
      <c r="X2544" s="502"/>
      <c r="Y2544" s="502" t="str">
        <f t="shared" si="284"/>
        <v/>
      </c>
    </row>
    <row r="2545" spans="7:25">
      <c r="G2545" s="346" t="str">
        <f t="shared" si="278"/>
        <v/>
      </c>
      <c r="H2545" s="347" t="str">
        <f t="shared" si="279"/>
        <v/>
      </c>
      <c r="T2545" s="502" t="str">
        <f t="shared" si="280"/>
        <v/>
      </c>
      <c r="U2545" s="502" t="str">
        <f t="shared" si="281"/>
        <v/>
      </c>
      <c r="V2545" s="502" t="str">
        <f t="shared" si="282"/>
        <v/>
      </c>
      <c r="W2545" s="502" t="str">
        <f t="shared" si="283"/>
        <v/>
      </c>
      <c r="X2545" s="502"/>
      <c r="Y2545" s="502" t="str">
        <f t="shared" si="284"/>
        <v/>
      </c>
    </row>
    <row r="2546" spans="7:25">
      <c r="G2546" s="346" t="str">
        <f t="shared" si="278"/>
        <v/>
      </c>
      <c r="H2546" s="347" t="str">
        <f t="shared" si="279"/>
        <v/>
      </c>
      <c r="T2546" s="502" t="str">
        <f t="shared" si="280"/>
        <v/>
      </c>
      <c r="U2546" s="502" t="str">
        <f t="shared" si="281"/>
        <v/>
      </c>
      <c r="V2546" s="502" t="str">
        <f t="shared" si="282"/>
        <v/>
      </c>
      <c r="W2546" s="502" t="str">
        <f t="shared" si="283"/>
        <v/>
      </c>
      <c r="X2546" s="502"/>
      <c r="Y2546" s="502" t="str">
        <f t="shared" si="284"/>
        <v/>
      </c>
    </row>
    <row r="2547" spans="7:25">
      <c r="G2547" s="346" t="str">
        <f t="shared" si="278"/>
        <v/>
      </c>
      <c r="H2547" s="347" t="str">
        <f t="shared" si="279"/>
        <v/>
      </c>
      <c r="T2547" s="502" t="str">
        <f t="shared" si="280"/>
        <v/>
      </c>
      <c r="U2547" s="502" t="str">
        <f t="shared" si="281"/>
        <v/>
      </c>
      <c r="V2547" s="502" t="str">
        <f t="shared" si="282"/>
        <v/>
      </c>
      <c r="W2547" s="502" t="str">
        <f t="shared" si="283"/>
        <v/>
      </c>
      <c r="X2547" s="502"/>
      <c r="Y2547" s="502" t="str">
        <f t="shared" si="284"/>
        <v/>
      </c>
    </row>
    <row r="2548" spans="7:25">
      <c r="G2548" s="346" t="str">
        <f t="shared" si="278"/>
        <v/>
      </c>
      <c r="H2548" s="347" t="str">
        <f t="shared" si="279"/>
        <v/>
      </c>
      <c r="T2548" s="502" t="str">
        <f t="shared" si="280"/>
        <v/>
      </c>
      <c r="U2548" s="502" t="str">
        <f t="shared" si="281"/>
        <v/>
      </c>
      <c r="V2548" s="502" t="str">
        <f t="shared" si="282"/>
        <v/>
      </c>
      <c r="W2548" s="502" t="str">
        <f t="shared" si="283"/>
        <v/>
      </c>
      <c r="X2548" s="502"/>
      <c r="Y2548" s="502" t="str">
        <f t="shared" si="284"/>
        <v/>
      </c>
    </row>
    <row r="2549" spans="7:25">
      <c r="G2549" s="346" t="str">
        <f t="shared" si="278"/>
        <v/>
      </c>
      <c r="H2549" s="347" t="str">
        <f t="shared" si="279"/>
        <v/>
      </c>
      <c r="T2549" s="502" t="str">
        <f t="shared" si="280"/>
        <v/>
      </c>
      <c r="U2549" s="502" t="str">
        <f t="shared" si="281"/>
        <v/>
      </c>
      <c r="V2549" s="502" t="str">
        <f t="shared" si="282"/>
        <v/>
      </c>
      <c r="W2549" s="502" t="str">
        <f t="shared" si="283"/>
        <v/>
      </c>
      <c r="X2549" s="502"/>
      <c r="Y2549" s="502" t="str">
        <f t="shared" si="284"/>
        <v/>
      </c>
    </row>
    <row r="2550" spans="7:25">
      <c r="G2550" s="346" t="str">
        <f t="shared" si="278"/>
        <v/>
      </c>
      <c r="H2550" s="347" t="str">
        <f t="shared" si="279"/>
        <v/>
      </c>
      <c r="T2550" s="502" t="str">
        <f t="shared" si="280"/>
        <v/>
      </c>
      <c r="U2550" s="502" t="str">
        <f t="shared" si="281"/>
        <v/>
      </c>
      <c r="V2550" s="502" t="str">
        <f t="shared" si="282"/>
        <v/>
      </c>
      <c r="W2550" s="502" t="str">
        <f t="shared" si="283"/>
        <v/>
      </c>
      <c r="X2550" s="502"/>
      <c r="Y2550" s="502" t="str">
        <f t="shared" si="284"/>
        <v/>
      </c>
    </row>
    <row r="2551" spans="7:25">
      <c r="G2551" s="346" t="str">
        <f t="shared" si="278"/>
        <v/>
      </c>
      <c r="H2551" s="347" t="str">
        <f t="shared" si="279"/>
        <v/>
      </c>
      <c r="T2551" s="502" t="str">
        <f t="shared" si="280"/>
        <v/>
      </c>
      <c r="U2551" s="502" t="str">
        <f t="shared" si="281"/>
        <v/>
      </c>
      <c r="V2551" s="502" t="str">
        <f t="shared" si="282"/>
        <v/>
      </c>
      <c r="W2551" s="502" t="str">
        <f t="shared" si="283"/>
        <v/>
      </c>
      <c r="X2551" s="502"/>
      <c r="Y2551" s="502" t="str">
        <f t="shared" si="284"/>
        <v/>
      </c>
    </row>
    <row r="2552" spans="7:25">
      <c r="G2552" s="346" t="str">
        <f t="shared" si="278"/>
        <v/>
      </c>
      <c r="H2552" s="347" t="str">
        <f t="shared" si="279"/>
        <v/>
      </c>
      <c r="T2552" s="502" t="str">
        <f t="shared" si="280"/>
        <v/>
      </c>
      <c r="U2552" s="502" t="str">
        <f t="shared" si="281"/>
        <v/>
      </c>
      <c r="V2552" s="502" t="str">
        <f t="shared" si="282"/>
        <v/>
      </c>
      <c r="W2552" s="502" t="str">
        <f t="shared" si="283"/>
        <v/>
      </c>
      <c r="X2552" s="502"/>
      <c r="Y2552" s="502" t="str">
        <f t="shared" si="284"/>
        <v/>
      </c>
    </row>
    <row r="2553" spans="7:25">
      <c r="G2553" s="346" t="str">
        <f t="shared" si="278"/>
        <v/>
      </c>
      <c r="H2553" s="347" t="str">
        <f t="shared" si="279"/>
        <v/>
      </c>
      <c r="T2553" s="502" t="str">
        <f t="shared" si="280"/>
        <v/>
      </c>
      <c r="U2553" s="502" t="str">
        <f t="shared" si="281"/>
        <v/>
      </c>
      <c r="V2553" s="502" t="str">
        <f t="shared" si="282"/>
        <v/>
      </c>
      <c r="W2553" s="502" t="str">
        <f t="shared" si="283"/>
        <v/>
      </c>
      <c r="X2553" s="502"/>
      <c r="Y2553" s="502" t="str">
        <f t="shared" si="284"/>
        <v/>
      </c>
    </row>
    <row r="2554" spans="7:25">
      <c r="G2554" s="346" t="str">
        <f t="shared" si="278"/>
        <v/>
      </c>
      <c r="H2554" s="347" t="str">
        <f t="shared" si="279"/>
        <v/>
      </c>
      <c r="T2554" s="502" t="str">
        <f t="shared" si="280"/>
        <v/>
      </c>
      <c r="U2554" s="502" t="str">
        <f t="shared" si="281"/>
        <v/>
      </c>
      <c r="V2554" s="502" t="str">
        <f t="shared" si="282"/>
        <v/>
      </c>
      <c r="W2554" s="502" t="str">
        <f t="shared" si="283"/>
        <v/>
      </c>
      <c r="X2554" s="502"/>
      <c r="Y2554" s="502" t="str">
        <f t="shared" si="284"/>
        <v/>
      </c>
    </row>
    <row r="2555" spans="7:25">
      <c r="G2555" s="346" t="str">
        <f t="shared" si="278"/>
        <v/>
      </c>
      <c r="H2555" s="347" t="str">
        <f t="shared" si="279"/>
        <v/>
      </c>
      <c r="T2555" s="502" t="str">
        <f t="shared" si="280"/>
        <v/>
      </c>
      <c r="U2555" s="502" t="str">
        <f t="shared" si="281"/>
        <v/>
      </c>
      <c r="V2555" s="502" t="str">
        <f t="shared" si="282"/>
        <v/>
      </c>
      <c r="W2555" s="502" t="str">
        <f t="shared" si="283"/>
        <v/>
      </c>
      <c r="X2555" s="502"/>
      <c r="Y2555" s="502" t="str">
        <f t="shared" si="284"/>
        <v/>
      </c>
    </row>
    <row r="2556" spans="7:25">
      <c r="G2556" s="346" t="str">
        <f t="shared" si="278"/>
        <v/>
      </c>
      <c r="H2556" s="347" t="str">
        <f t="shared" si="279"/>
        <v/>
      </c>
      <c r="T2556" s="502" t="str">
        <f t="shared" si="280"/>
        <v/>
      </c>
      <c r="U2556" s="502" t="str">
        <f t="shared" si="281"/>
        <v/>
      </c>
      <c r="V2556" s="502" t="str">
        <f t="shared" si="282"/>
        <v/>
      </c>
      <c r="W2556" s="502" t="str">
        <f t="shared" si="283"/>
        <v/>
      </c>
      <c r="X2556" s="502"/>
      <c r="Y2556" s="502" t="str">
        <f t="shared" si="284"/>
        <v/>
      </c>
    </row>
    <row r="2557" spans="7:25">
      <c r="G2557" s="346" t="str">
        <f t="shared" si="278"/>
        <v/>
      </c>
      <c r="H2557" s="347" t="str">
        <f t="shared" si="279"/>
        <v/>
      </c>
      <c r="T2557" s="502" t="str">
        <f t="shared" si="280"/>
        <v/>
      </c>
      <c r="U2557" s="502" t="str">
        <f t="shared" si="281"/>
        <v/>
      </c>
      <c r="V2557" s="502" t="str">
        <f t="shared" si="282"/>
        <v/>
      </c>
      <c r="W2557" s="502" t="str">
        <f t="shared" si="283"/>
        <v/>
      </c>
      <c r="X2557" s="502"/>
      <c r="Y2557" s="502" t="str">
        <f t="shared" si="284"/>
        <v/>
      </c>
    </row>
    <row r="2558" spans="7:25">
      <c r="G2558" s="346" t="str">
        <f t="shared" si="278"/>
        <v/>
      </c>
      <c r="H2558" s="347" t="str">
        <f t="shared" si="279"/>
        <v/>
      </c>
      <c r="T2558" s="502" t="str">
        <f t="shared" si="280"/>
        <v/>
      </c>
      <c r="U2558" s="502" t="str">
        <f t="shared" si="281"/>
        <v/>
      </c>
      <c r="V2558" s="502" t="str">
        <f t="shared" si="282"/>
        <v/>
      </c>
      <c r="W2558" s="502" t="str">
        <f t="shared" si="283"/>
        <v/>
      </c>
      <c r="X2558" s="502"/>
      <c r="Y2558" s="502" t="str">
        <f t="shared" si="284"/>
        <v/>
      </c>
    </row>
    <row r="2559" spans="7:25">
      <c r="G2559" s="346" t="str">
        <f t="shared" si="278"/>
        <v/>
      </c>
      <c r="H2559" s="347" t="str">
        <f t="shared" si="279"/>
        <v/>
      </c>
      <c r="T2559" s="502" t="str">
        <f t="shared" si="280"/>
        <v/>
      </c>
      <c r="U2559" s="502" t="str">
        <f t="shared" si="281"/>
        <v/>
      </c>
      <c r="V2559" s="502" t="str">
        <f t="shared" si="282"/>
        <v/>
      </c>
      <c r="W2559" s="502" t="str">
        <f t="shared" si="283"/>
        <v/>
      </c>
      <c r="X2559" s="502"/>
      <c r="Y2559" s="502" t="str">
        <f t="shared" si="284"/>
        <v/>
      </c>
    </row>
    <row r="2560" spans="7:25">
      <c r="G2560" s="346" t="str">
        <f t="shared" si="278"/>
        <v/>
      </c>
      <c r="H2560" s="347" t="str">
        <f t="shared" si="279"/>
        <v/>
      </c>
      <c r="T2560" s="502" t="str">
        <f t="shared" si="280"/>
        <v/>
      </c>
      <c r="U2560" s="502" t="str">
        <f t="shared" si="281"/>
        <v/>
      </c>
      <c r="V2560" s="502" t="str">
        <f t="shared" si="282"/>
        <v/>
      </c>
      <c r="W2560" s="502" t="str">
        <f t="shared" si="283"/>
        <v/>
      </c>
      <c r="X2560" s="502"/>
      <c r="Y2560" s="502" t="str">
        <f t="shared" si="284"/>
        <v/>
      </c>
    </row>
    <row r="2561" spans="7:25">
      <c r="G2561" s="346" t="str">
        <f t="shared" si="278"/>
        <v/>
      </c>
      <c r="H2561" s="347" t="str">
        <f t="shared" si="279"/>
        <v/>
      </c>
      <c r="T2561" s="502" t="str">
        <f t="shared" si="280"/>
        <v/>
      </c>
      <c r="U2561" s="502" t="str">
        <f t="shared" si="281"/>
        <v/>
      </c>
      <c r="V2561" s="502" t="str">
        <f t="shared" si="282"/>
        <v/>
      </c>
      <c r="W2561" s="502" t="str">
        <f t="shared" si="283"/>
        <v/>
      </c>
      <c r="X2561" s="502"/>
      <c r="Y2561" s="502" t="str">
        <f t="shared" si="284"/>
        <v/>
      </c>
    </row>
    <row r="2562" spans="7:25">
      <c r="G2562" s="346" t="str">
        <f t="shared" si="278"/>
        <v/>
      </c>
      <c r="H2562" s="347" t="str">
        <f t="shared" si="279"/>
        <v/>
      </c>
      <c r="T2562" s="502" t="str">
        <f t="shared" si="280"/>
        <v/>
      </c>
      <c r="U2562" s="502" t="str">
        <f t="shared" si="281"/>
        <v/>
      </c>
      <c r="V2562" s="502" t="str">
        <f t="shared" si="282"/>
        <v/>
      </c>
      <c r="W2562" s="502" t="str">
        <f t="shared" si="283"/>
        <v/>
      </c>
      <c r="X2562" s="502"/>
      <c r="Y2562" s="502" t="str">
        <f t="shared" si="284"/>
        <v/>
      </c>
    </row>
    <row r="2563" spans="7:25">
      <c r="G2563" s="346" t="str">
        <f t="shared" ref="G2563:G2626" si="285">IF(D2563="","",A2563&amp;" "&amp;"     =    "&amp;" "&amp;B2563&amp;"  Vs  "&amp;C2563)</f>
        <v/>
      </c>
      <c r="H2563" s="347" t="str">
        <f t="shared" ref="H2563:H2626" si="286">IF(G2563="","",D2563)</f>
        <v/>
      </c>
      <c r="T2563" s="502" t="str">
        <f t="shared" ref="T2563:T2626" si="287">IF(W2563="","",AA2563)</f>
        <v/>
      </c>
      <c r="U2563" s="502" t="str">
        <f t="shared" ref="U2563:U2626" si="288">IF(W2563="","",AC2563)</f>
        <v/>
      </c>
      <c r="V2563" s="502" t="str">
        <f t="shared" ref="V2563:V2626" si="289">IF(W2563="","",AK2563)</f>
        <v/>
      </c>
      <c r="W2563" s="502" t="str">
        <f t="shared" ref="W2563:W2626" si="290">IFERROR(IF(Y2563="","",MID(Y2563,SEARCH("1x2/",Y2563,1) + 4,LEN(Y2563))),"")</f>
        <v/>
      </c>
      <c r="X2563" s="502"/>
      <c r="Y2563" s="502" t="str">
        <f t="shared" ref="Y2563:Y2626" si="291">HLink(AL2563)</f>
        <v/>
      </c>
    </row>
    <row r="2564" spans="7:25">
      <c r="G2564" s="346" t="str">
        <f t="shared" si="285"/>
        <v/>
      </c>
      <c r="H2564" s="347" t="str">
        <f t="shared" si="286"/>
        <v/>
      </c>
      <c r="T2564" s="502" t="str">
        <f t="shared" si="287"/>
        <v/>
      </c>
      <c r="U2564" s="502" t="str">
        <f t="shared" si="288"/>
        <v/>
      </c>
      <c r="V2564" s="502" t="str">
        <f t="shared" si="289"/>
        <v/>
      </c>
      <c r="W2564" s="502" t="str">
        <f t="shared" si="290"/>
        <v/>
      </c>
      <c r="X2564" s="502"/>
      <c r="Y2564" s="502" t="str">
        <f t="shared" si="291"/>
        <v/>
      </c>
    </row>
    <row r="2565" spans="7:25">
      <c r="G2565" s="346" t="str">
        <f t="shared" si="285"/>
        <v/>
      </c>
      <c r="H2565" s="347" t="str">
        <f t="shared" si="286"/>
        <v/>
      </c>
      <c r="T2565" s="502" t="str">
        <f t="shared" si="287"/>
        <v/>
      </c>
      <c r="U2565" s="502" t="str">
        <f t="shared" si="288"/>
        <v/>
      </c>
      <c r="V2565" s="502" t="str">
        <f t="shared" si="289"/>
        <v/>
      </c>
      <c r="W2565" s="502" t="str">
        <f t="shared" si="290"/>
        <v/>
      </c>
      <c r="X2565" s="502"/>
      <c r="Y2565" s="502" t="str">
        <f t="shared" si="291"/>
        <v/>
      </c>
    </row>
    <row r="2566" spans="7:25">
      <c r="G2566" s="346" t="str">
        <f t="shared" si="285"/>
        <v/>
      </c>
      <c r="H2566" s="347" t="str">
        <f t="shared" si="286"/>
        <v/>
      </c>
      <c r="T2566" s="502" t="str">
        <f t="shared" si="287"/>
        <v/>
      </c>
      <c r="U2566" s="502" t="str">
        <f t="shared" si="288"/>
        <v/>
      </c>
      <c r="V2566" s="502" t="str">
        <f t="shared" si="289"/>
        <v/>
      </c>
      <c r="W2566" s="502" t="str">
        <f t="shared" si="290"/>
        <v/>
      </c>
      <c r="X2566" s="502"/>
      <c r="Y2566" s="502" t="str">
        <f t="shared" si="291"/>
        <v/>
      </c>
    </row>
    <row r="2567" spans="7:25">
      <c r="G2567" s="346" t="str">
        <f t="shared" si="285"/>
        <v/>
      </c>
      <c r="H2567" s="347" t="str">
        <f t="shared" si="286"/>
        <v/>
      </c>
      <c r="T2567" s="502" t="str">
        <f t="shared" si="287"/>
        <v/>
      </c>
      <c r="U2567" s="502" t="str">
        <f t="shared" si="288"/>
        <v/>
      </c>
      <c r="V2567" s="502" t="str">
        <f t="shared" si="289"/>
        <v/>
      </c>
      <c r="W2567" s="502" t="str">
        <f t="shared" si="290"/>
        <v/>
      </c>
      <c r="X2567" s="502"/>
      <c r="Y2567" s="502" t="str">
        <f t="shared" si="291"/>
        <v/>
      </c>
    </row>
    <row r="2568" spans="7:25">
      <c r="G2568" s="346" t="str">
        <f t="shared" si="285"/>
        <v/>
      </c>
      <c r="H2568" s="347" t="str">
        <f t="shared" si="286"/>
        <v/>
      </c>
      <c r="T2568" s="502" t="str">
        <f t="shared" si="287"/>
        <v/>
      </c>
      <c r="U2568" s="502" t="str">
        <f t="shared" si="288"/>
        <v/>
      </c>
      <c r="V2568" s="502" t="str">
        <f t="shared" si="289"/>
        <v/>
      </c>
      <c r="W2568" s="502" t="str">
        <f t="shared" si="290"/>
        <v/>
      </c>
      <c r="X2568" s="502"/>
      <c r="Y2568" s="502" t="str">
        <f t="shared" si="291"/>
        <v/>
      </c>
    </row>
    <row r="2569" spans="7:25">
      <c r="G2569" s="346" t="str">
        <f t="shared" si="285"/>
        <v/>
      </c>
      <c r="H2569" s="347" t="str">
        <f t="shared" si="286"/>
        <v/>
      </c>
      <c r="T2569" s="502" t="str">
        <f t="shared" si="287"/>
        <v/>
      </c>
      <c r="U2569" s="502" t="str">
        <f t="shared" si="288"/>
        <v/>
      </c>
      <c r="V2569" s="502" t="str">
        <f t="shared" si="289"/>
        <v/>
      </c>
      <c r="W2569" s="502" t="str">
        <f t="shared" si="290"/>
        <v/>
      </c>
      <c r="X2569" s="502"/>
      <c r="Y2569" s="502" t="str">
        <f t="shared" si="291"/>
        <v/>
      </c>
    </row>
    <row r="2570" spans="7:25">
      <c r="G2570" s="346" t="str">
        <f t="shared" si="285"/>
        <v/>
      </c>
      <c r="H2570" s="347" t="str">
        <f t="shared" si="286"/>
        <v/>
      </c>
      <c r="T2570" s="502" t="str">
        <f t="shared" si="287"/>
        <v/>
      </c>
      <c r="U2570" s="502" t="str">
        <f t="shared" si="288"/>
        <v/>
      </c>
      <c r="V2570" s="502" t="str">
        <f t="shared" si="289"/>
        <v/>
      </c>
      <c r="W2570" s="502" t="str">
        <f t="shared" si="290"/>
        <v/>
      </c>
      <c r="X2570" s="502"/>
      <c r="Y2570" s="502" t="str">
        <f t="shared" si="291"/>
        <v/>
      </c>
    </row>
    <row r="2571" spans="7:25">
      <c r="G2571" s="346" t="str">
        <f t="shared" si="285"/>
        <v/>
      </c>
      <c r="H2571" s="347" t="str">
        <f t="shared" si="286"/>
        <v/>
      </c>
      <c r="T2571" s="502" t="str">
        <f t="shared" si="287"/>
        <v/>
      </c>
      <c r="U2571" s="502" t="str">
        <f t="shared" si="288"/>
        <v/>
      </c>
      <c r="V2571" s="502" t="str">
        <f t="shared" si="289"/>
        <v/>
      </c>
      <c r="W2571" s="502" t="str">
        <f t="shared" si="290"/>
        <v/>
      </c>
      <c r="X2571" s="502"/>
      <c r="Y2571" s="502" t="str">
        <f t="shared" si="291"/>
        <v/>
      </c>
    </row>
    <row r="2572" spans="7:25">
      <c r="G2572" s="346" t="str">
        <f t="shared" si="285"/>
        <v/>
      </c>
      <c r="H2572" s="347" t="str">
        <f t="shared" si="286"/>
        <v/>
      </c>
      <c r="T2572" s="502" t="str">
        <f t="shared" si="287"/>
        <v/>
      </c>
      <c r="U2572" s="502" t="str">
        <f t="shared" si="288"/>
        <v/>
      </c>
      <c r="V2572" s="502" t="str">
        <f t="shared" si="289"/>
        <v/>
      </c>
      <c r="W2572" s="502" t="str">
        <f t="shared" si="290"/>
        <v/>
      </c>
      <c r="X2572" s="502"/>
      <c r="Y2572" s="502" t="str">
        <f t="shared" si="291"/>
        <v/>
      </c>
    </row>
    <row r="2573" spans="7:25">
      <c r="G2573" s="346" t="str">
        <f t="shared" si="285"/>
        <v/>
      </c>
      <c r="H2573" s="347" t="str">
        <f t="shared" si="286"/>
        <v/>
      </c>
      <c r="T2573" s="502" t="str">
        <f t="shared" si="287"/>
        <v/>
      </c>
      <c r="U2573" s="502" t="str">
        <f t="shared" si="288"/>
        <v/>
      </c>
      <c r="V2573" s="502" t="str">
        <f t="shared" si="289"/>
        <v/>
      </c>
      <c r="W2573" s="502" t="str">
        <f t="shared" si="290"/>
        <v/>
      </c>
      <c r="X2573" s="502"/>
      <c r="Y2573" s="502" t="str">
        <f t="shared" si="291"/>
        <v/>
      </c>
    </row>
    <row r="2574" spans="7:25">
      <c r="G2574" s="346" t="str">
        <f t="shared" si="285"/>
        <v/>
      </c>
      <c r="H2574" s="347" t="str">
        <f t="shared" si="286"/>
        <v/>
      </c>
      <c r="T2574" s="502" t="str">
        <f t="shared" si="287"/>
        <v/>
      </c>
      <c r="U2574" s="502" t="str">
        <f t="shared" si="288"/>
        <v/>
      </c>
      <c r="V2574" s="502" t="str">
        <f t="shared" si="289"/>
        <v/>
      </c>
      <c r="W2574" s="502" t="str">
        <f t="shared" si="290"/>
        <v/>
      </c>
      <c r="X2574" s="502"/>
      <c r="Y2574" s="502" t="str">
        <f t="shared" si="291"/>
        <v/>
      </c>
    </row>
    <row r="2575" spans="7:25">
      <c r="G2575" s="346" t="str">
        <f t="shared" si="285"/>
        <v/>
      </c>
      <c r="H2575" s="347" t="str">
        <f t="shared" si="286"/>
        <v/>
      </c>
      <c r="T2575" s="502" t="str">
        <f t="shared" si="287"/>
        <v/>
      </c>
      <c r="U2575" s="502" t="str">
        <f t="shared" si="288"/>
        <v/>
      </c>
      <c r="V2575" s="502" t="str">
        <f t="shared" si="289"/>
        <v/>
      </c>
      <c r="W2575" s="502" t="str">
        <f t="shared" si="290"/>
        <v/>
      </c>
      <c r="X2575" s="502"/>
      <c r="Y2575" s="502" t="str">
        <f t="shared" si="291"/>
        <v/>
      </c>
    </row>
    <row r="2576" spans="7:25">
      <c r="G2576" s="346" t="str">
        <f t="shared" si="285"/>
        <v/>
      </c>
      <c r="H2576" s="347" t="str">
        <f t="shared" si="286"/>
        <v/>
      </c>
      <c r="T2576" s="502" t="str">
        <f t="shared" si="287"/>
        <v/>
      </c>
      <c r="U2576" s="502" t="str">
        <f t="shared" si="288"/>
        <v/>
      </c>
      <c r="V2576" s="502" t="str">
        <f t="shared" si="289"/>
        <v/>
      </c>
      <c r="W2576" s="502" t="str">
        <f t="shared" si="290"/>
        <v/>
      </c>
      <c r="X2576" s="502"/>
      <c r="Y2576" s="502" t="str">
        <f t="shared" si="291"/>
        <v/>
      </c>
    </row>
    <row r="2577" spans="7:25">
      <c r="G2577" s="346" t="str">
        <f t="shared" si="285"/>
        <v/>
      </c>
      <c r="H2577" s="347" t="str">
        <f t="shared" si="286"/>
        <v/>
      </c>
      <c r="T2577" s="502" t="str">
        <f t="shared" si="287"/>
        <v/>
      </c>
      <c r="U2577" s="502" t="str">
        <f t="shared" si="288"/>
        <v/>
      </c>
      <c r="V2577" s="502" t="str">
        <f t="shared" si="289"/>
        <v/>
      </c>
      <c r="W2577" s="502" t="str">
        <f t="shared" si="290"/>
        <v/>
      </c>
      <c r="X2577" s="502"/>
      <c r="Y2577" s="502" t="str">
        <f t="shared" si="291"/>
        <v/>
      </c>
    </row>
    <row r="2578" spans="7:25">
      <c r="G2578" s="346" t="str">
        <f t="shared" si="285"/>
        <v/>
      </c>
      <c r="H2578" s="347" t="str">
        <f t="shared" si="286"/>
        <v/>
      </c>
      <c r="T2578" s="502" t="str">
        <f t="shared" si="287"/>
        <v/>
      </c>
      <c r="U2578" s="502" t="str">
        <f t="shared" si="288"/>
        <v/>
      </c>
      <c r="V2578" s="502" t="str">
        <f t="shared" si="289"/>
        <v/>
      </c>
      <c r="W2578" s="502" t="str">
        <f t="shared" si="290"/>
        <v/>
      </c>
      <c r="X2578" s="502"/>
      <c r="Y2578" s="502" t="str">
        <f t="shared" si="291"/>
        <v/>
      </c>
    </row>
    <row r="2579" spans="7:25">
      <c r="G2579" s="346" t="str">
        <f t="shared" si="285"/>
        <v/>
      </c>
      <c r="H2579" s="347" t="str">
        <f t="shared" si="286"/>
        <v/>
      </c>
      <c r="T2579" s="502" t="str">
        <f t="shared" si="287"/>
        <v/>
      </c>
      <c r="U2579" s="502" t="str">
        <f t="shared" si="288"/>
        <v/>
      </c>
      <c r="V2579" s="502" t="str">
        <f t="shared" si="289"/>
        <v/>
      </c>
      <c r="W2579" s="502" t="str">
        <f t="shared" si="290"/>
        <v/>
      </c>
      <c r="X2579" s="502"/>
      <c r="Y2579" s="502" t="str">
        <f t="shared" si="291"/>
        <v/>
      </c>
    </row>
    <row r="2580" spans="7:25">
      <c r="G2580" s="346" t="str">
        <f t="shared" si="285"/>
        <v/>
      </c>
      <c r="H2580" s="347" t="str">
        <f t="shared" si="286"/>
        <v/>
      </c>
      <c r="T2580" s="502" t="str">
        <f t="shared" si="287"/>
        <v/>
      </c>
      <c r="U2580" s="502" t="str">
        <f t="shared" si="288"/>
        <v/>
      </c>
      <c r="V2580" s="502" t="str">
        <f t="shared" si="289"/>
        <v/>
      </c>
      <c r="W2580" s="502" t="str">
        <f t="shared" si="290"/>
        <v/>
      </c>
      <c r="X2580" s="502"/>
      <c r="Y2580" s="502" t="str">
        <f t="shared" si="291"/>
        <v/>
      </c>
    </row>
    <row r="2581" spans="7:25">
      <c r="G2581" s="346" t="str">
        <f t="shared" si="285"/>
        <v/>
      </c>
      <c r="H2581" s="347" t="str">
        <f t="shared" si="286"/>
        <v/>
      </c>
      <c r="T2581" s="502" t="str">
        <f t="shared" si="287"/>
        <v/>
      </c>
      <c r="U2581" s="502" t="str">
        <f t="shared" si="288"/>
        <v/>
      </c>
      <c r="V2581" s="502" t="str">
        <f t="shared" si="289"/>
        <v/>
      </c>
      <c r="W2581" s="502" t="str">
        <f t="shared" si="290"/>
        <v/>
      </c>
      <c r="X2581" s="502"/>
      <c r="Y2581" s="502" t="str">
        <f t="shared" si="291"/>
        <v/>
      </c>
    </row>
    <row r="2582" spans="7:25">
      <c r="G2582" s="346" t="str">
        <f t="shared" si="285"/>
        <v/>
      </c>
      <c r="H2582" s="347" t="str">
        <f t="shared" si="286"/>
        <v/>
      </c>
      <c r="T2582" s="502" t="str">
        <f t="shared" si="287"/>
        <v/>
      </c>
      <c r="U2582" s="502" t="str">
        <f t="shared" si="288"/>
        <v/>
      </c>
      <c r="V2582" s="502" t="str">
        <f t="shared" si="289"/>
        <v/>
      </c>
      <c r="W2582" s="502" t="str">
        <f t="shared" si="290"/>
        <v/>
      </c>
      <c r="X2582" s="502"/>
      <c r="Y2582" s="502" t="str">
        <f t="shared" si="291"/>
        <v/>
      </c>
    </row>
    <row r="2583" spans="7:25">
      <c r="G2583" s="346" t="str">
        <f t="shared" si="285"/>
        <v/>
      </c>
      <c r="H2583" s="347" t="str">
        <f t="shared" si="286"/>
        <v/>
      </c>
      <c r="T2583" s="502" t="str">
        <f t="shared" si="287"/>
        <v/>
      </c>
      <c r="U2583" s="502" t="str">
        <f t="shared" si="288"/>
        <v/>
      </c>
      <c r="V2583" s="502" t="str">
        <f t="shared" si="289"/>
        <v/>
      </c>
      <c r="W2583" s="502" t="str">
        <f t="shared" si="290"/>
        <v/>
      </c>
      <c r="X2583" s="502"/>
      <c r="Y2583" s="502" t="str">
        <f t="shared" si="291"/>
        <v/>
      </c>
    </row>
    <row r="2584" spans="7:25">
      <c r="G2584" s="346" t="str">
        <f t="shared" si="285"/>
        <v/>
      </c>
      <c r="H2584" s="347" t="str">
        <f t="shared" si="286"/>
        <v/>
      </c>
      <c r="T2584" s="502" t="str">
        <f t="shared" si="287"/>
        <v/>
      </c>
      <c r="U2584" s="502" t="str">
        <f t="shared" si="288"/>
        <v/>
      </c>
      <c r="V2584" s="502" t="str">
        <f t="shared" si="289"/>
        <v/>
      </c>
      <c r="W2584" s="502" t="str">
        <f t="shared" si="290"/>
        <v/>
      </c>
      <c r="X2584" s="502"/>
      <c r="Y2584" s="502" t="str">
        <f t="shared" si="291"/>
        <v/>
      </c>
    </row>
    <row r="2585" spans="7:25">
      <c r="G2585" s="346" t="str">
        <f t="shared" si="285"/>
        <v/>
      </c>
      <c r="H2585" s="347" t="str">
        <f t="shared" si="286"/>
        <v/>
      </c>
      <c r="T2585" s="502" t="str">
        <f t="shared" si="287"/>
        <v/>
      </c>
      <c r="U2585" s="502" t="str">
        <f t="shared" si="288"/>
        <v/>
      </c>
      <c r="V2585" s="502" t="str">
        <f t="shared" si="289"/>
        <v/>
      </c>
      <c r="W2585" s="502" t="str">
        <f t="shared" si="290"/>
        <v/>
      </c>
      <c r="X2585" s="502"/>
      <c r="Y2585" s="502" t="str">
        <f t="shared" si="291"/>
        <v/>
      </c>
    </row>
    <row r="2586" spans="7:25">
      <c r="G2586" s="346" t="str">
        <f t="shared" si="285"/>
        <v/>
      </c>
      <c r="H2586" s="347" t="str">
        <f t="shared" si="286"/>
        <v/>
      </c>
      <c r="T2586" s="502" t="str">
        <f t="shared" si="287"/>
        <v/>
      </c>
      <c r="U2586" s="502" t="str">
        <f t="shared" si="288"/>
        <v/>
      </c>
      <c r="V2586" s="502" t="str">
        <f t="shared" si="289"/>
        <v/>
      </c>
      <c r="W2586" s="502" t="str">
        <f t="shared" si="290"/>
        <v/>
      </c>
      <c r="X2586" s="502"/>
      <c r="Y2586" s="502" t="str">
        <f t="shared" si="291"/>
        <v/>
      </c>
    </row>
    <row r="2587" spans="7:25">
      <c r="G2587" s="346" t="str">
        <f t="shared" si="285"/>
        <v/>
      </c>
      <c r="H2587" s="347" t="str">
        <f t="shared" si="286"/>
        <v/>
      </c>
      <c r="T2587" s="502" t="str">
        <f t="shared" si="287"/>
        <v/>
      </c>
      <c r="U2587" s="502" t="str">
        <f t="shared" si="288"/>
        <v/>
      </c>
      <c r="V2587" s="502" t="str">
        <f t="shared" si="289"/>
        <v/>
      </c>
      <c r="W2587" s="502" t="str">
        <f t="shared" si="290"/>
        <v/>
      </c>
      <c r="X2587" s="502"/>
      <c r="Y2587" s="502" t="str">
        <f t="shared" si="291"/>
        <v/>
      </c>
    </row>
    <row r="2588" spans="7:25">
      <c r="G2588" s="346" t="str">
        <f t="shared" si="285"/>
        <v/>
      </c>
      <c r="H2588" s="347" t="str">
        <f t="shared" si="286"/>
        <v/>
      </c>
      <c r="T2588" s="502" t="str">
        <f t="shared" si="287"/>
        <v/>
      </c>
      <c r="U2588" s="502" t="str">
        <f t="shared" si="288"/>
        <v/>
      </c>
      <c r="V2588" s="502" t="str">
        <f t="shared" si="289"/>
        <v/>
      </c>
      <c r="W2588" s="502" t="str">
        <f t="shared" si="290"/>
        <v/>
      </c>
      <c r="X2588" s="502"/>
      <c r="Y2588" s="502" t="str">
        <f t="shared" si="291"/>
        <v/>
      </c>
    </row>
    <row r="2589" spans="7:25">
      <c r="G2589" s="346" t="str">
        <f t="shared" si="285"/>
        <v/>
      </c>
      <c r="H2589" s="347" t="str">
        <f t="shared" si="286"/>
        <v/>
      </c>
      <c r="T2589" s="502" t="str">
        <f t="shared" si="287"/>
        <v/>
      </c>
      <c r="U2589" s="502" t="str">
        <f t="shared" si="288"/>
        <v/>
      </c>
      <c r="V2589" s="502" t="str">
        <f t="shared" si="289"/>
        <v/>
      </c>
      <c r="W2589" s="502" t="str">
        <f t="shared" si="290"/>
        <v/>
      </c>
      <c r="X2589" s="502"/>
      <c r="Y2589" s="502" t="str">
        <f t="shared" si="291"/>
        <v/>
      </c>
    </row>
    <row r="2590" spans="7:25">
      <c r="G2590" s="346" t="str">
        <f t="shared" si="285"/>
        <v/>
      </c>
      <c r="H2590" s="347" t="str">
        <f t="shared" si="286"/>
        <v/>
      </c>
      <c r="T2590" s="502" t="str">
        <f t="shared" si="287"/>
        <v/>
      </c>
      <c r="U2590" s="502" t="str">
        <f t="shared" si="288"/>
        <v/>
      </c>
      <c r="V2590" s="502" t="str">
        <f t="shared" si="289"/>
        <v/>
      </c>
      <c r="W2590" s="502" t="str">
        <f t="shared" si="290"/>
        <v/>
      </c>
      <c r="X2590" s="502"/>
      <c r="Y2590" s="502" t="str">
        <f t="shared" si="291"/>
        <v/>
      </c>
    </row>
    <row r="2591" spans="7:25">
      <c r="G2591" s="346" t="str">
        <f t="shared" si="285"/>
        <v/>
      </c>
      <c r="H2591" s="347" t="str">
        <f t="shared" si="286"/>
        <v/>
      </c>
      <c r="T2591" s="502" t="str">
        <f t="shared" si="287"/>
        <v/>
      </c>
      <c r="U2591" s="502" t="str">
        <f t="shared" si="288"/>
        <v/>
      </c>
      <c r="V2591" s="502" t="str">
        <f t="shared" si="289"/>
        <v/>
      </c>
      <c r="W2591" s="502" t="str">
        <f t="shared" si="290"/>
        <v/>
      </c>
      <c r="X2591" s="502"/>
      <c r="Y2591" s="502" t="str">
        <f t="shared" si="291"/>
        <v/>
      </c>
    </row>
    <row r="2592" spans="7:25">
      <c r="G2592" s="346" t="str">
        <f t="shared" si="285"/>
        <v/>
      </c>
      <c r="H2592" s="347" t="str">
        <f t="shared" si="286"/>
        <v/>
      </c>
      <c r="T2592" s="502" t="str">
        <f t="shared" si="287"/>
        <v/>
      </c>
      <c r="U2592" s="502" t="str">
        <f t="shared" si="288"/>
        <v/>
      </c>
      <c r="V2592" s="502" t="str">
        <f t="shared" si="289"/>
        <v/>
      </c>
      <c r="W2592" s="502" t="str">
        <f t="shared" si="290"/>
        <v/>
      </c>
      <c r="X2592" s="502"/>
      <c r="Y2592" s="502" t="str">
        <f t="shared" si="291"/>
        <v/>
      </c>
    </row>
    <row r="2593" spans="7:25">
      <c r="G2593" s="346" t="str">
        <f t="shared" si="285"/>
        <v/>
      </c>
      <c r="H2593" s="347" t="str">
        <f t="shared" si="286"/>
        <v/>
      </c>
      <c r="T2593" s="502" t="str">
        <f t="shared" si="287"/>
        <v/>
      </c>
      <c r="U2593" s="502" t="str">
        <f t="shared" si="288"/>
        <v/>
      </c>
      <c r="V2593" s="502" t="str">
        <f t="shared" si="289"/>
        <v/>
      </c>
      <c r="W2593" s="502" t="str">
        <f t="shared" si="290"/>
        <v/>
      </c>
      <c r="X2593" s="502"/>
      <c r="Y2593" s="502" t="str">
        <f t="shared" si="291"/>
        <v/>
      </c>
    </row>
    <row r="2594" spans="7:25">
      <c r="G2594" s="346" t="str">
        <f t="shared" si="285"/>
        <v/>
      </c>
      <c r="H2594" s="347" t="str">
        <f t="shared" si="286"/>
        <v/>
      </c>
      <c r="T2594" s="502" t="str">
        <f t="shared" si="287"/>
        <v/>
      </c>
      <c r="U2594" s="502" t="str">
        <f t="shared" si="288"/>
        <v/>
      </c>
      <c r="V2594" s="502" t="str">
        <f t="shared" si="289"/>
        <v/>
      </c>
      <c r="W2594" s="502" t="str">
        <f t="shared" si="290"/>
        <v/>
      </c>
      <c r="X2594" s="502"/>
      <c r="Y2594" s="502" t="str">
        <f t="shared" si="291"/>
        <v/>
      </c>
    </row>
    <row r="2595" spans="7:25">
      <c r="G2595" s="346" t="str">
        <f t="shared" si="285"/>
        <v/>
      </c>
      <c r="H2595" s="347" t="str">
        <f t="shared" si="286"/>
        <v/>
      </c>
      <c r="T2595" s="502" t="str">
        <f t="shared" si="287"/>
        <v/>
      </c>
      <c r="U2595" s="502" t="str">
        <f t="shared" si="288"/>
        <v/>
      </c>
      <c r="V2595" s="502" t="str">
        <f t="shared" si="289"/>
        <v/>
      </c>
      <c r="W2595" s="502" t="str">
        <f t="shared" si="290"/>
        <v/>
      </c>
      <c r="X2595" s="502"/>
      <c r="Y2595" s="502" t="str">
        <f t="shared" si="291"/>
        <v/>
      </c>
    </row>
    <row r="2596" spans="7:25">
      <c r="G2596" s="346" t="str">
        <f t="shared" si="285"/>
        <v/>
      </c>
      <c r="H2596" s="347" t="str">
        <f t="shared" si="286"/>
        <v/>
      </c>
      <c r="T2596" s="502" t="str">
        <f t="shared" si="287"/>
        <v/>
      </c>
      <c r="U2596" s="502" t="str">
        <f t="shared" si="288"/>
        <v/>
      </c>
      <c r="V2596" s="502" t="str">
        <f t="shared" si="289"/>
        <v/>
      </c>
      <c r="W2596" s="502" t="str">
        <f t="shared" si="290"/>
        <v/>
      </c>
      <c r="X2596" s="502"/>
      <c r="Y2596" s="502" t="str">
        <f t="shared" si="291"/>
        <v/>
      </c>
    </row>
    <row r="2597" spans="7:25">
      <c r="G2597" s="346" t="str">
        <f t="shared" si="285"/>
        <v/>
      </c>
      <c r="H2597" s="347" t="str">
        <f t="shared" si="286"/>
        <v/>
      </c>
      <c r="T2597" s="502" t="str">
        <f t="shared" si="287"/>
        <v/>
      </c>
      <c r="U2597" s="502" t="str">
        <f t="shared" si="288"/>
        <v/>
      </c>
      <c r="V2597" s="502" t="str">
        <f t="shared" si="289"/>
        <v/>
      </c>
      <c r="W2597" s="502" t="str">
        <f t="shared" si="290"/>
        <v/>
      </c>
      <c r="X2597" s="502"/>
      <c r="Y2597" s="502" t="str">
        <f t="shared" si="291"/>
        <v/>
      </c>
    </row>
    <row r="2598" spans="7:25">
      <c r="G2598" s="346" t="str">
        <f t="shared" si="285"/>
        <v/>
      </c>
      <c r="H2598" s="347" t="str">
        <f t="shared" si="286"/>
        <v/>
      </c>
      <c r="T2598" s="502" t="str">
        <f t="shared" si="287"/>
        <v/>
      </c>
      <c r="U2598" s="502" t="str">
        <f t="shared" si="288"/>
        <v/>
      </c>
      <c r="V2598" s="502" t="str">
        <f t="shared" si="289"/>
        <v/>
      </c>
      <c r="W2598" s="502" t="str">
        <f t="shared" si="290"/>
        <v/>
      </c>
      <c r="X2598" s="502"/>
      <c r="Y2598" s="502" t="str">
        <f t="shared" si="291"/>
        <v/>
      </c>
    </row>
    <row r="2599" spans="7:25">
      <c r="G2599" s="346" t="str">
        <f t="shared" si="285"/>
        <v/>
      </c>
      <c r="H2599" s="347" t="str">
        <f t="shared" si="286"/>
        <v/>
      </c>
      <c r="T2599" s="502" t="str">
        <f t="shared" si="287"/>
        <v/>
      </c>
      <c r="U2599" s="502" t="str">
        <f t="shared" si="288"/>
        <v/>
      </c>
      <c r="V2599" s="502" t="str">
        <f t="shared" si="289"/>
        <v/>
      </c>
      <c r="W2599" s="502" t="str">
        <f t="shared" si="290"/>
        <v/>
      </c>
      <c r="X2599" s="502"/>
      <c r="Y2599" s="502" t="str">
        <f t="shared" si="291"/>
        <v/>
      </c>
    </row>
    <row r="2600" spans="7:25">
      <c r="G2600" s="346" t="str">
        <f t="shared" si="285"/>
        <v/>
      </c>
      <c r="H2600" s="347" t="str">
        <f t="shared" si="286"/>
        <v/>
      </c>
      <c r="T2600" s="502" t="str">
        <f t="shared" si="287"/>
        <v/>
      </c>
      <c r="U2600" s="502" t="str">
        <f t="shared" si="288"/>
        <v/>
      </c>
      <c r="V2600" s="502" t="str">
        <f t="shared" si="289"/>
        <v/>
      </c>
      <c r="W2600" s="502" t="str">
        <f t="shared" si="290"/>
        <v/>
      </c>
      <c r="X2600" s="502"/>
      <c r="Y2600" s="502" t="str">
        <f t="shared" si="291"/>
        <v/>
      </c>
    </row>
    <row r="2601" spans="7:25">
      <c r="G2601" s="346" t="str">
        <f t="shared" si="285"/>
        <v/>
      </c>
      <c r="H2601" s="347" t="str">
        <f t="shared" si="286"/>
        <v/>
      </c>
      <c r="T2601" s="502" t="str">
        <f t="shared" si="287"/>
        <v/>
      </c>
      <c r="U2601" s="502" t="str">
        <f t="shared" si="288"/>
        <v/>
      </c>
      <c r="V2601" s="502" t="str">
        <f t="shared" si="289"/>
        <v/>
      </c>
      <c r="W2601" s="502" t="str">
        <f t="shared" si="290"/>
        <v/>
      </c>
      <c r="X2601" s="502"/>
      <c r="Y2601" s="502" t="str">
        <f t="shared" si="291"/>
        <v/>
      </c>
    </row>
    <row r="2602" spans="7:25">
      <c r="G2602" s="346" t="str">
        <f t="shared" si="285"/>
        <v/>
      </c>
      <c r="H2602" s="347" t="str">
        <f t="shared" si="286"/>
        <v/>
      </c>
      <c r="T2602" s="502" t="str">
        <f t="shared" si="287"/>
        <v/>
      </c>
      <c r="U2602" s="502" t="str">
        <f t="shared" si="288"/>
        <v/>
      </c>
      <c r="V2602" s="502" t="str">
        <f t="shared" si="289"/>
        <v/>
      </c>
      <c r="W2602" s="502" t="str">
        <f t="shared" si="290"/>
        <v/>
      </c>
      <c r="X2602" s="502"/>
      <c r="Y2602" s="502" t="str">
        <f t="shared" si="291"/>
        <v/>
      </c>
    </row>
    <row r="2603" spans="7:25">
      <c r="G2603" s="346" t="str">
        <f t="shared" si="285"/>
        <v/>
      </c>
      <c r="H2603" s="347" t="str">
        <f t="shared" si="286"/>
        <v/>
      </c>
      <c r="T2603" s="502" t="str">
        <f t="shared" si="287"/>
        <v/>
      </c>
      <c r="U2603" s="502" t="str">
        <f t="shared" si="288"/>
        <v/>
      </c>
      <c r="V2603" s="502" t="str">
        <f t="shared" si="289"/>
        <v/>
      </c>
      <c r="W2603" s="502" t="str">
        <f t="shared" si="290"/>
        <v/>
      </c>
      <c r="X2603" s="502"/>
      <c r="Y2603" s="502" t="str">
        <f t="shared" si="291"/>
        <v/>
      </c>
    </row>
    <row r="2604" spans="7:25">
      <c r="G2604" s="346" t="str">
        <f t="shared" si="285"/>
        <v/>
      </c>
      <c r="H2604" s="347" t="str">
        <f t="shared" si="286"/>
        <v/>
      </c>
      <c r="T2604" s="502" t="str">
        <f t="shared" si="287"/>
        <v/>
      </c>
      <c r="U2604" s="502" t="str">
        <f t="shared" si="288"/>
        <v/>
      </c>
      <c r="V2604" s="502" t="str">
        <f t="shared" si="289"/>
        <v/>
      </c>
      <c r="W2604" s="502" t="str">
        <f t="shared" si="290"/>
        <v/>
      </c>
      <c r="X2604" s="502"/>
      <c r="Y2604" s="502" t="str">
        <f t="shared" si="291"/>
        <v/>
      </c>
    </row>
    <row r="2605" spans="7:25">
      <c r="G2605" s="346" t="str">
        <f t="shared" si="285"/>
        <v/>
      </c>
      <c r="H2605" s="347" t="str">
        <f t="shared" si="286"/>
        <v/>
      </c>
      <c r="T2605" s="502" t="str">
        <f t="shared" si="287"/>
        <v/>
      </c>
      <c r="U2605" s="502" t="str">
        <f t="shared" si="288"/>
        <v/>
      </c>
      <c r="V2605" s="502" t="str">
        <f t="shared" si="289"/>
        <v/>
      </c>
      <c r="W2605" s="502" t="str">
        <f t="shared" si="290"/>
        <v/>
      </c>
      <c r="X2605" s="502"/>
      <c r="Y2605" s="502" t="str">
        <f t="shared" si="291"/>
        <v/>
      </c>
    </row>
    <row r="2606" spans="7:25">
      <c r="G2606" s="346" t="str">
        <f t="shared" si="285"/>
        <v/>
      </c>
      <c r="H2606" s="347" t="str">
        <f t="shared" si="286"/>
        <v/>
      </c>
      <c r="T2606" s="502" t="str">
        <f t="shared" si="287"/>
        <v/>
      </c>
      <c r="U2606" s="502" t="str">
        <f t="shared" si="288"/>
        <v/>
      </c>
      <c r="V2606" s="502" t="str">
        <f t="shared" si="289"/>
        <v/>
      </c>
      <c r="W2606" s="502" t="str">
        <f t="shared" si="290"/>
        <v/>
      </c>
      <c r="X2606" s="502"/>
      <c r="Y2606" s="502" t="str">
        <f t="shared" si="291"/>
        <v/>
      </c>
    </row>
    <row r="2607" spans="7:25">
      <c r="G2607" s="346" t="str">
        <f t="shared" si="285"/>
        <v/>
      </c>
      <c r="H2607" s="347" t="str">
        <f t="shared" si="286"/>
        <v/>
      </c>
      <c r="T2607" s="502" t="str">
        <f t="shared" si="287"/>
        <v/>
      </c>
      <c r="U2607" s="502" t="str">
        <f t="shared" si="288"/>
        <v/>
      </c>
      <c r="V2607" s="502" t="str">
        <f t="shared" si="289"/>
        <v/>
      </c>
      <c r="W2607" s="502" t="str">
        <f t="shared" si="290"/>
        <v/>
      </c>
      <c r="X2607" s="502"/>
      <c r="Y2607" s="502" t="str">
        <f t="shared" si="291"/>
        <v/>
      </c>
    </row>
    <row r="2608" spans="7:25">
      <c r="G2608" s="346" t="str">
        <f t="shared" si="285"/>
        <v/>
      </c>
      <c r="H2608" s="347" t="str">
        <f t="shared" si="286"/>
        <v/>
      </c>
      <c r="T2608" s="502" t="str">
        <f t="shared" si="287"/>
        <v/>
      </c>
      <c r="U2608" s="502" t="str">
        <f t="shared" si="288"/>
        <v/>
      </c>
      <c r="V2608" s="502" t="str">
        <f t="shared" si="289"/>
        <v/>
      </c>
      <c r="W2608" s="502" t="str">
        <f t="shared" si="290"/>
        <v/>
      </c>
      <c r="X2608" s="502"/>
      <c r="Y2608" s="502" t="str">
        <f t="shared" si="291"/>
        <v/>
      </c>
    </row>
    <row r="2609" spans="7:25">
      <c r="G2609" s="346" t="str">
        <f t="shared" si="285"/>
        <v/>
      </c>
      <c r="H2609" s="347" t="str">
        <f t="shared" si="286"/>
        <v/>
      </c>
      <c r="T2609" s="502" t="str">
        <f t="shared" si="287"/>
        <v/>
      </c>
      <c r="U2609" s="502" t="str">
        <f t="shared" si="288"/>
        <v/>
      </c>
      <c r="V2609" s="502" t="str">
        <f t="shared" si="289"/>
        <v/>
      </c>
      <c r="W2609" s="502" t="str">
        <f t="shared" si="290"/>
        <v/>
      </c>
      <c r="X2609" s="502"/>
      <c r="Y2609" s="502" t="str">
        <f t="shared" si="291"/>
        <v/>
      </c>
    </row>
    <row r="2610" spans="7:25">
      <c r="G2610" s="346" t="str">
        <f t="shared" si="285"/>
        <v/>
      </c>
      <c r="H2610" s="347" t="str">
        <f t="shared" si="286"/>
        <v/>
      </c>
      <c r="T2610" s="502" t="str">
        <f t="shared" si="287"/>
        <v/>
      </c>
      <c r="U2610" s="502" t="str">
        <f t="shared" si="288"/>
        <v/>
      </c>
      <c r="V2610" s="502" t="str">
        <f t="shared" si="289"/>
        <v/>
      </c>
      <c r="W2610" s="502" t="str">
        <f t="shared" si="290"/>
        <v/>
      </c>
      <c r="X2610" s="502"/>
      <c r="Y2610" s="502" t="str">
        <f t="shared" si="291"/>
        <v/>
      </c>
    </row>
    <row r="2611" spans="7:25">
      <c r="G2611" s="346" t="str">
        <f t="shared" si="285"/>
        <v/>
      </c>
      <c r="H2611" s="347" t="str">
        <f t="shared" si="286"/>
        <v/>
      </c>
      <c r="T2611" s="502" t="str">
        <f t="shared" si="287"/>
        <v/>
      </c>
      <c r="U2611" s="502" t="str">
        <f t="shared" si="288"/>
        <v/>
      </c>
      <c r="V2611" s="502" t="str">
        <f t="shared" si="289"/>
        <v/>
      </c>
      <c r="W2611" s="502" t="str">
        <f t="shared" si="290"/>
        <v/>
      </c>
      <c r="X2611" s="502"/>
      <c r="Y2611" s="502" t="str">
        <f t="shared" si="291"/>
        <v/>
      </c>
    </row>
    <row r="2612" spans="7:25">
      <c r="G2612" s="346" t="str">
        <f t="shared" si="285"/>
        <v/>
      </c>
      <c r="H2612" s="347" t="str">
        <f t="shared" si="286"/>
        <v/>
      </c>
      <c r="T2612" s="502" t="str">
        <f t="shared" si="287"/>
        <v/>
      </c>
      <c r="U2612" s="502" t="str">
        <f t="shared" si="288"/>
        <v/>
      </c>
      <c r="V2612" s="502" t="str">
        <f t="shared" si="289"/>
        <v/>
      </c>
      <c r="W2612" s="502" t="str">
        <f t="shared" si="290"/>
        <v/>
      </c>
      <c r="X2612" s="502"/>
      <c r="Y2612" s="502" t="str">
        <f t="shared" si="291"/>
        <v/>
      </c>
    </row>
    <row r="2613" spans="7:25">
      <c r="G2613" s="346" t="str">
        <f t="shared" si="285"/>
        <v/>
      </c>
      <c r="H2613" s="347" t="str">
        <f t="shared" si="286"/>
        <v/>
      </c>
      <c r="T2613" s="502" t="str">
        <f t="shared" si="287"/>
        <v/>
      </c>
      <c r="U2613" s="502" t="str">
        <f t="shared" si="288"/>
        <v/>
      </c>
      <c r="V2613" s="502" t="str">
        <f t="shared" si="289"/>
        <v/>
      </c>
      <c r="W2613" s="502" t="str">
        <f t="shared" si="290"/>
        <v/>
      </c>
      <c r="X2613" s="502"/>
      <c r="Y2613" s="502" t="str">
        <f t="shared" si="291"/>
        <v/>
      </c>
    </row>
    <row r="2614" spans="7:25">
      <c r="G2614" s="346" t="str">
        <f t="shared" si="285"/>
        <v/>
      </c>
      <c r="H2614" s="347" t="str">
        <f t="shared" si="286"/>
        <v/>
      </c>
      <c r="T2614" s="502" t="str">
        <f t="shared" si="287"/>
        <v/>
      </c>
      <c r="U2614" s="502" t="str">
        <f t="shared" si="288"/>
        <v/>
      </c>
      <c r="V2614" s="502" t="str">
        <f t="shared" si="289"/>
        <v/>
      </c>
      <c r="W2614" s="502" t="str">
        <f t="shared" si="290"/>
        <v/>
      </c>
      <c r="X2614" s="502"/>
      <c r="Y2614" s="502" t="str">
        <f t="shared" si="291"/>
        <v/>
      </c>
    </row>
    <row r="2615" spans="7:25">
      <c r="G2615" s="346" t="str">
        <f t="shared" si="285"/>
        <v/>
      </c>
      <c r="H2615" s="347" t="str">
        <f t="shared" si="286"/>
        <v/>
      </c>
      <c r="T2615" s="502" t="str">
        <f t="shared" si="287"/>
        <v/>
      </c>
      <c r="U2615" s="502" t="str">
        <f t="shared" si="288"/>
        <v/>
      </c>
      <c r="V2615" s="502" t="str">
        <f t="shared" si="289"/>
        <v/>
      </c>
      <c r="W2615" s="502" t="str">
        <f t="shared" si="290"/>
        <v/>
      </c>
      <c r="X2615" s="502"/>
      <c r="Y2615" s="502" t="str">
        <f t="shared" si="291"/>
        <v/>
      </c>
    </row>
    <row r="2616" spans="7:25">
      <c r="G2616" s="346" t="str">
        <f t="shared" si="285"/>
        <v/>
      </c>
      <c r="H2616" s="347" t="str">
        <f t="shared" si="286"/>
        <v/>
      </c>
      <c r="T2616" s="502" t="str">
        <f t="shared" si="287"/>
        <v/>
      </c>
      <c r="U2616" s="502" t="str">
        <f t="shared" si="288"/>
        <v/>
      </c>
      <c r="V2616" s="502" t="str">
        <f t="shared" si="289"/>
        <v/>
      </c>
      <c r="W2616" s="502" t="str">
        <f t="shared" si="290"/>
        <v/>
      </c>
      <c r="X2616" s="502"/>
      <c r="Y2616" s="502" t="str">
        <f t="shared" si="291"/>
        <v/>
      </c>
    </row>
    <row r="2617" spans="7:25">
      <c r="G2617" s="346" t="str">
        <f t="shared" si="285"/>
        <v/>
      </c>
      <c r="H2617" s="347" t="str">
        <f t="shared" si="286"/>
        <v/>
      </c>
      <c r="T2617" s="502" t="str">
        <f t="shared" si="287"/>
        <v/>
      </c>
      <c r="U2617" s="502" t="str">
        <f t="shared" si="288"/>
        <v/>
      </c>
      <c r="V2617" s="502" t="str">
        <f t="shared" si="289"/>
        <v/>
      </c>
      <c r="W2617" s="502" t="str">
        <f t="shared" si="290"/>
        <v/>
      </c>
      <c r="X2617" s="502"/>
      <c r="Y2617" s="502" t="str">
        <f t="shared" si="291"/>
        <v/>
      </c>
    </row>
    <row r="2618" spans="7:25">
      <c r="G2618" s="346" t="str">
        <f t="shared" si="285"/>
        <v/>
      </c>
      <c r="H2618" s="347" t="str">
        <f t="shared" si="286"/>
        <v/>
      </c>
      <c r="T2618" s="502" t="str">
        <f t="shared" si="287"/>
        <v/>
      </c>
      <c r="U2618" s="502" t="str">
        <f t="shared" si="288"/>
        <v/>
      </c>
      <c r="V2618" s="502" t="str">
        <f t="shared" si="289"/>
        <v/>
      </c>
      <c r="W2618" s="502" t="str">
        <f t="shared" si="290"/>
        <v/>
      </c>
      <c r="X2618" s="502"/>
      <c r="Y2618" s="502" t="str">
        <f t="shared" si="291"/>
        <v/>
      </c>
    </row>
    <row r="2619" spans="7:25">
      <c r="G2619" s="346" t="str">
        <f t="shared" si="285"/>
        <v/>
      </c>
      <c r="H2619" s="347" t="str">
        <f t="shared" si="286"/>
        <v/>
      </c>
      <c r="T2619" s="502" t="str">
        <f t="shared" si="287"/>
        <v/>
      </c>
      <c r="U2619" s="502" t="str">
        <f t="shared" si="288"/>
        <v/>
      </c>
      <c r="V2619" s="502" t="str">
        <f t="shared" si="289"/>
        <v/>
      </c>
      <c r="W2619" s="502" t="str">
        <f t="shared" si="290"/>
        <v/>
      </c>
      <c r="X2619" s="502"/>
      <c r="Y2619" s="502" t="str">
        <f t="shared" si="291"/>
        <v/>
      </c>
    </row>
    <row r="2620" spans="7:25">
      <c r="G2620" s="346" t="str">
        <f t="shared" si="285"/>
        <v/>
      </c>
      <c r="H2620" s="347" t="str">
        <f t="shared" si="286"/>
        <v/>
      </c>
      <c r="T2620" s="502" t="str">
        <f t="shared" si="287"/>
        <v/>
      </c>
      <c r="U2620" s="502" t="str">
        <f t="shared" si="288"/>
        <v/>
      </c>
      <c r="V2620" s="502" t="str">
        <f t="shared" si="289"/>
        <v/>
      </c>
      <c r="W2620" s="502" t="str">
        <f t="shared" si="290"/>
        <v/>
      </c>
      <c r="X2620" s="502"/>
      <c r="Y2620" s="502" t="str">
        <f t="shared" si="291"/>
        <v/>
      </c>
    </row>
    <row r="2621" spans="7:25">
      <c r="G2621" s="346" t="str">
        <f t="shared" si="285"/>
        <v/>
      </c>
      <c r="H2621" s="347" t="str">
        <f t="shared" si="286"/>
        <v/>
      </c>
      <c r="T2621" s="502" t="str">
        <f t="shared" si="287"/>
        <v/>
      </c>
      <c r="U2621" s="502" t="str">
        <f t="shared" si="288"/>
        <v/>
      </c>
      <c r="V2621" s="502" t="str">
        <f t="shared" si="289"/>
        <v/>
      </c>
      <c r="W2621" s="502" t="str">
        <f t="shared" si="290"/>
        <v/>
      </c>
      <c r="X2621" s="502"/>
      <c r="Y2621" s="502" t="str">
        <f t="shared" si="291"/>
        <v/>
      </c>
    </row>
    <row r="2622" spans="7:25">
      <c r="G2622" s="346" t="str">
        <f t="shared" si="285"/>
        <v/>
      </c>
      <c r="H2622" s="347" t="str">
        <f t="shared" si="286"/>
        <v/>
      </c>
      <c r="T2622" s="502" t="str">
        <f t="shared" si="287"/>
        <v/>
      </c>
      <c r="U2622" s="502" t="str">
        <f t="shared" si="288"/>
        <v/>
      </c>
      <c r="V2622" s="502" t="str">
        <f t="shared" si="289"/>
        <v/>
      </c>
      <c r="W2622" s="502" t="str">
        <f t="shared" si="290"/>
        <v/>
      </c>
      <c r="X2622" s="502"/>
      <c r="Y2622" s="502" t="str">
        <f t="shared" si="291"/>
        <v/>
      </c>
    </row>
    <row r="2623" spans="7:25">
      <c r="G2623" s="346" t="str">
        <f t="shared" si="285"/>
        <v/>
      </c>
      <c r="H2623" s="347" t="str">
        <f t="shared" si="286"/>
        <v/>
      </c>
      <c r="T2623" s="502" t="str">
        <f t="shared" si="287"/>
        <v/>
      </c>
      <c r="U2623" s="502" t="str">
        <f t="shared" si="288"/>
        <v/>
      </c>
      <c r="V2623" s="502" t="str">
        <f t="shared" si="289"/>
        <v/>
      </c>
      <c r="W2623" s="502" t="str">
        <f t="shared" si="290"/>
        <v/>
      </c>
      <c r="X2623" s="502"/>
      <c r="Y2623" s="502" t="str">
        <f t="shared" si="291"/>
        <v/>
      </c>
    </row>
    <row r="2624" spans="7:25">
      <c r="G2624" s="346" t="str">
        <f t="shared" si="285"/>
        <v/>
      </c>
      <c r="H2624" s="347" t="str">
        <f t="shared" si="286"/>
        <v/>
      </c>
      <c r="T2624" s="502" t="str">
        <f t="shared" si="287"/>
        <v/>
      </c>
      <c r="U2624" s="502" t="str">
        <f t="shared" si="288"/>
        <v/>
      </c>
      <c r="V2624" s="502" t="str">
        <f t="shared" si="289"/>
        <v/>
      </c>
      <c r="W2624" s="502" t="str">
        <f t="shared" si="290"/>
        <v/>
      </c>
      <c r="X2624" s="502"/>
      <c r="Y2624" s="502" t="str">
        <f t="shared" si="291"/>
        <v/>
      </c>
    </row>
    <row r="2625" spans="7:25">
      <c r="G2625" s="346" t="str">
        <f t="shared" si="285"/>
        <v/>
      </c>
      <c r="H2625" s="347" t="str">
        <f t="shared" si="286"/>
        <v/>
      </c>
      <c r="T2625" s="502" t="str">
        <f t="shared" si="287"/>
        <v/>
      </c>
      <c r="U2625" s="502" t="str">
        <f t="shared" si="288"/>
        <v/>
      </c>
      <c r="V2625" s="502" t="str">
        <f t="shared" si="289"/>
        <v/>
      </c>
      <c r="W2625" s="502" t="str">
        <f t="shared" si="290"/>
        <v/>
      </c>
      <c r="X2625" s="502"/>
      <c r="Y2625" s="502" t="str">
        <f t="shared" si="291"/>
        <v/>
      </c>
    </row>
    <row r="2626" spans="7:25">
      <c r="G2626" s="346" t="str">
        <f t="shared" si="285"/>
        <v/>
      </c>
      <c r="H2626" s="347" t="str">
        <f t="shared" si="286"/>
        <v/>
      </c>
      <c r="T2626" s="502" t="str">
        <f t="shared" si="287"/>
        <v/>
      </c>
      <c r="U2626" s="502" t="str">
        <f t="shared" si="288"/>
        <v/>
      </c>
      <c r="V2626" s="502" t="str">
        <f t="shared" si="289"/>
        <v/>
      </c>
      <c r="W2626" s="502" t="str">
        <f t="shared" si="290"/>
        <v/>
      </c>
      <c r="X2626" s="502"/>
      <c r="Y2626" s="502" t="str">
        <f t="shared" si="291"/>
        <v/>
      </c>
    </row>
    <row r="2627" spans="7:25">
      <c r="G2627" s="346" t="str">
        <f t="shared" ref="G2627:G2690" si="292">IF(D2627="","",A2627&amp;" "&amp;"     =    "&amp;" "&amp;B2627&amp;"  Vs  "&amp;C2627)</f>
        <v/>
      </c>
      <c r="H2627" s="347" t="str">
        <f t="shared" ref="H2627:H2690" si="293">IF(G2627="","",D2627)</f>
        <v/>
      </c>
      <c r="T2627" s="502" t="str">
        <f t="shared" ref="T2627:T2690" si="294">IF(W2627="","",AA2627)</f>
        <v/>
      </c>
      <c r="U2627" s="502" t="str">
        <f t="shared" ref="U2627:U2690" si="295">IF(W2627="","",AC2627)</f>
        <v/>
      </c>
      <c r="V2627" s="502" t="str">
        <f t="shared" ref="V2627:V2690" si="296">IF(W2627="","",AK2627)</f>
        <v/>
      </c>
      <c r="W2627" s="502" t="str">
        <f t="shared" ref="W2627:W2690" si="297">IFERROR(IF(Y2627="","",MID(Y2627,SEARCH("1x2/",Y2627,1) + 4,LEN(Y2627))),"")</f>
        <v/>
      </c>
      <c r="X2627" s="502"/>
      <c r="Y2627" s="502" t="str">
        <f t="shared" ref="Y2627:Y2690" si="298">HLink(AL2627)</f>
        <v/>
      </c>
    </row>
    <row r="2628" spans="7:25">
      <c r="G2628" s="346" t="str">
        <f t="shared" si="292"/>
        <v/>
      </c>
      <c r="H2628" s="347" t="str">
        <f t="shared" si="293"/>
        <v/>
      </c>
      <c r="T2628" s="502" t="str">
        <f t="shared" si="294"/>
        <v/>
      </c>
      <c r="U2628" s="502" t="str">
        <f t="shared" si="295"/>
        <v/>
      </c>
      <c r="V2628" s="502" t="str">
        <f t="shared" si="296"/>
        <v/>
      </c>
      <c r="W2628" s="502" t="str">
        <f t="shared" si="297"/>
        <v/>
      </c>
      <c r="X2628" s="502"/>
      <c r="Y2628" s="502" t="str">
        <f t="shared" si="298"/>
        <v/>
      </c>
    </row>
    <row r="2629" spans="7:25">
      <c r="G2629" s="346" t="str">
        <f t="shared" si="292"/>
        <v/>
      </c>
      <c r="H2629" s="347" t="str">
        <f t="shared" si="293"/>
        <v/>
      </c>
      <c r="T2629" s="502" t="str">
        <f t="shared" si="294"/>
        <v/>
      </c>
      <c r="U2629" s="502" t="str">
        <f t="shared" si="295"/>
        <v/>
      </c>
      <c r="V2629" s="502" t="str">
        <f t="shared" si="296"/>
        <v/>
      </c>
      <c r="W2629" s="502" t="str">
        <f t="shared" si="297"/>
        <v/>
      </c>
      <c r="X2629" s="502"/>
      <c r="Y2629" s="502" t="str">
        <f t="shared" si="298"/>
        <v/>
      </c>
    </row>
    <row r="2630" spans="7:25">
      <c r="G2630" s="346" t="str">
        <f t="shared" si="292"/>
        <v/>
      </c>
      <c r="H2630" s="347" t="str">
        <f t="shared" si="293"/>
        <v/>
      </c>
      <c r="T2630" s="502" t="str">
        <f t="shared" si="294"/>
        <v/>
      </c>
      <c r="U2630" s="502" t="str">
        <f t="shared" si="295"/>
        <v/>
      </c>
      <c r="V2630" s="502" t="str">
        <f t="shared" si="296"/>
        <v/>
      </c>
      <c r="W2630" s="502" t="str">
        <f t="shared" si="297"/>
        <v/>
      </c>
      <c r="X2630" s="502"/>
      <c r="Y2630" s="502" t="str">
        <f t="shared" si="298"/>
        <v/>
      </c>
    </row>
    <row r="2631" spans="7:25">
      <c r="G2631" s="346" t="str">
        <f t="shared" si="292"/>
        <v/>
      </c>
      <c r="H2631" s="347" t="str">
        <f t="shared" si="293"/>
        <v/>
      </c>
      <c r="T2631" s="502" t="str">
        <f t="shared" si="294"/>
        <v/>
      </c>
      <c r="U2631" s="502" t="str">
        <f t="shared" si="295"/>
        <v/>
      </c>
      <c r="V2631" s="502" t="str">
        <f t="shared" si="296"/>
        <v/>
      </c>
      <c r="W2631" s="502" t="str">
        <f t="shared" si="297"/>
        <v/>
      </c>
      <c r="X2631" s="502"/>
      <c r="Y2631" s="502" t="str">
        <f t="shared" si="298"/>
        <v/>
      </c>
    </row>
    <row r="2632" spans="7:25">
      <c r="G2632" s="346" t="str">
        <f t="shared" si="292"/>
        <v/>
      </c>
      <c r="H2632" s="347" t="str">
        <f t="shared" si="293"/>
        <v/>
      </c>
      <c r="T2632" s="502" t="str">
        <f t="shared" si="294"/>
        <v/>
      </c>
      <c r="U2632" s="502" t="str">
        <f t="shared" si="295"/>
        <v/>
      </c>
      <c r="V2632" s="502" t="str">
        <f t="shared" si="296"/>
        <v/>
      </c>
      <c r="W2632" s="502" t="str">
        <f t="shared" si="297"/>
        <v/>
      </c>
      <c r="X2632" s="502"/>
      <c r="Y2632" s="502" t="str">
        <f t="shared" si="298"/>
        <v/>
      </c>
    </row>
    <row r="2633" spans="7:25">
      <c r="G2633" s="346" t="str">
        <f t="shared" si="292"/>
        <v/>
      </c>
      <c r="H2633" s="347" t="str">
        <f t="shared" si="293"/>
        <v/>
      </c>
      <c r="T2633" s="502" t="str">
        <f t="shared" si="294"/>
        <v/>
      </c>
      <c r="U2633" s="502" t="str">
        <f t="shared" si="295"/>
        <v/>
      </c>
      <c r="V2633" s="502" t="str">
        <f t="shared" si="296"/>
        <v/>
      </c>
      <c r="W2633" s="502" t="str">
        <f t="shared" si="297"/>
        <v/>
      </c>
      <c r="X2633" s="502"/>
      <c r="Y2633" s="502" t="str">
        <f t="shared" si="298"/>
        <v/>
      </c>
    </row>
    <row r="2634" spans="7:25">
      <c r="G2634" s="346" t="str">
        <f t="shared" si="292"/>
        <v/>
      </c>
      <c r="H2634" s="347" t="str">
        <f t="shared" si="293"/>
        <v/>
      </c>
      <c r="T2634" s="502" t="str">
        <f t="shared" si="294"/>
        <v/>
      </c>
      <c r="U2634" s="502" t="str">
        <f t="shared" si="295"/>
        <v/>
      </c>
      <c r="V2634" s="502" t="str">
        <f t="shared" si="296"/>
        <v/>
      </c>
      <c r="W2634" s="502" t="str">
        <f t="shared" si="297"/>
        <v/>
      </c>
      <c r="X2634" s="502"/>
      <c r="Y2634" s="502" t="str">
        <f t="shared" si="298"/>
        <v/>
      </c>
    </row>
    <row r="2635" spans="7:25">
      <c r="G2635" s="346" t="str">
        <f t="shared" si="292"/>
        <v/>
      </c>
      <c r="H2635" s="347" t="str">
        <f t="shared" si="293"/>
        <v/>
      </c>
      <c r="T2635" s="502" t="str">
        <f t="shared" si="294"/>
        <v/>
      </c>
      <c r="U2635" s="502" t="str">
        <f t="shared" si="295"/>
        <v/>
      </c>
      <c r="V2635" s="502" t="str">
        <f t="shared" si="296"/>
        <v/>
      </c>
      <c r="W2635" s="502" t="str">
        <f t="shared" si="297"/>
        <v/>
      </c>
      <c r="X2635" s="502"/>
      <c r="Y2635" s="502" t="str">
        <f t="shared" si="298"/>
        <v/>
      </c>
    </row>
    <row r="2636" spans="7:25">
      <c r="G2636" s="346" t="str">
        <f t="shared" si="292"/>
        <v/>
      </c>
      <c r="H2636" s="347" t="str">
        <f t="shared" si="293"/>
        <v/>
      </c>
      <c r="T2636" s="502" t="str">
        <f t="shared" si="294"/>
        <v/>
      </c>
      <c r="U2636" s="502" t="str">
        <f t="shared" si="295"/>
        <v/>
      </c>
      <c r="V2636" s="502" t="str">
        <f t="shared" si="296"/>
        <v/>
      </c>
      <c r="W2636" s="502" t="str">
        <f t="shared" si="297"/>
        <v/>
      </c>
      <c r="X2636" s="502"/>
      <c r="Y2636" s="502" t="str">
        <f t="shared" si="298"/>
        <v/>
      </c>
    </row>
    <row r="2637" spans="7:25">
      <c r="G2637" s="346" t="str">
        <f t="shared" si="292"/>
        <v/>
      </c>
      <c r="H2637" s="347" t="str">
        <f t="shared" si="293"/>
        <v/>
      </c>
      <c r="T2637" s="502" t="str">
        <f t="shared" si="294"/>
        <v/>
      </c>
      <c r="U2637" s="502" t="str">
        <f t="shared" si="295"/>
        <v/>
      </c>
      <c r="V2637" s="502" t="str">
        <f t="shared" si="296"/>
        <v/>
      </c>
      <c r="W2637" s="502" t="str">
        <f t="shared" si="297"/>
        <v/>
      </c>
      <c r="X2637" s="502"/>
      <c r="Y2637" s="502" t="str">
        <f t="shared" si="298"/>
        <v/>
      </c>
    </row>
    <row r="2638" spans="7:25">
      <c r="G2638" s="346" t="str">
        <f t="shared" si="292"/>
        <v/>
      </c>
      <c r="H2638" s="347" t="str">
        <f t="shared" si="293"/>
        <v/>
      </c>
      <c r="T2638" s="502" t="str">
        <f t="shared" si="294"/>
        <v/>
      </c>
      <c r="U2638" s="502" t="str">
        <f t="shared" si="295"/>
        <v/>
      </c>
      <c r="V2638" s="502" t="str">
        <f t="shared" si="296"/>
        <v/>
      </c>
      <c r="W2638" s="502" t="str">
        <f t="shared" si="297"/>
        <v/>
      </c>
      <c r="X2638" s="502"/>
      <c r="Y2638" s="502" t="str">
        <f t="shared" si="298"/>
        <v/>
      </c>
    </row>
    <row r="2639" spans="7:25">
      <c r="G2639" s="346" t="str">
        <f t="shared" si="292"/>
        <v/>
      </c>
      <c r="H2639" s="347" t="str">
        <f t="shared" si="293"/>
        <v/>
      </c>
      <c r="T2639" s="502" t="str">
        <f t="shared" si="294"/>
        <v/>
      </c>
      <c r="U2639" s="502" t="str">
        <f t="shared" si="295"/>
        <v/>
      </c>
      <c r="V2639" s="502" t="str">
        <f t="shared" si="296"/>
        <v/>
      </c>
      <c r="W2639" s="502" t="str">
        <f t="shared" si="297"/>
        <v/>
      </c>
      <c r="X2639" s="502"/>
      <c r="Y2639" s="502" t="str">
        <f t="shared" si="298"/>
        <v/>
      </c>
    </row>
    <row r="2640" spans="7:25">
      <c r="G2640" s="346" t="str">
        <f t="shared" si="292"/>
        <v/>
      </c>
      <c r="H2640" s="347" t="str">
        <f t="shared" si="293"/>
        <v/>
      </c>
      <c r="T2640" s="502" t="str">
        <f t="shared" si="294"/>
        <v/>
      </c>
      <c r="U2640" s="502" t="str">
        <f t="shared" si="295"/>
        <v/>
      </c>
      <c r="V2640" s="502" t="str">
        <f t="shared" si="296"/>
        <v/>
      </c>
      <c r="W2640" s="502" t="str">
        <f t="shared" si="297"/>
        <v/>
      </c>
      <c r="X2640" s="502"/>
      <c r="Y2640" s="502" t="str">
        <f t="shared" si="298"/>
        <v/>
      </c>
    </row>
    <row r="2641" spans="7:25">
      <c r="G2641" s="346" t="str">
        <f t="shared" si="292"/>
        <v/>
      </c>
      <c r="H2641" s="347" t="str">
        <f t="shared" si="293"/>
        <v/>
      </c>
      <c r="T2641" s="502" t="str">
        <f t="shared" si="294"/>
        <v/>
      </c>
      <c r="U2641" s="502" t="str">
        <f t="shared" si="295"/>
        <v/>
      </c>
      <c r="V2641" s="502" t="str">
        <f t="shared" si="296"/>
        <v/>
      </c>
      <c r="W2641" s="502" t="str">
        <f t="shared" si="297"/>
        <v/>
      </c>
      <c r="X2641" s="502"/>
      <c r="Y2641" s="502" t="str">
        <f t="shared" si="298"/>
        <v/>
      </c>
    </row>
    <row r="2642" spans="7:25">
      <c r="G2642" s="346" t="str">
        <f t="shared" si="292"/>
        <v/>
      </c>
      <c r="H2642" s="347" t="str">
        <f t="shared" si="293"/>
        <v/>
      </c>
      <c r="T2642" s="502" t="str">
        <f t="shared" si="294"/>
        <v/>
      </c>
      <c r="U2642" s="502" t="str">
        <f t="shared" si="295"/>
        <v/>
      </c>
      <c r="V2642" s="502" t="str">
        <f t="shared" si="296"/>
        <v/>
      </c>
      <c r="W2642" s="502" t="str">
        <f t="shared" si="297"/>
        <v/>
      </c>
      <c r="X2642" s="502"/>
      <c r="Y2642" s="502" t="str">
        <f t="shared" si="298"/>
        <v/>
      </c>
    </row>
    <row r="2643" spans="7:25">
      <c r="G2643" s="346" t="str">
        <f t="shared" si="292"/>
        <v/>
      </c>
      <c r="H2643" s="347" t="str">
        <f t="shared" si="293"/>
        <v/>
      </c>
      <c r="T2643" s="502" t="str">
        <f t="shared" si="294"/>
        <v/>
      </c>
      <c r="U2643" s="502" t="str">
        <f t="shared" si="295"/>
        <v/>
      </c>
      <c r="V2643" s="502" t="str">
        <f t="shared" si="296"/>
        <v/>
      </c>
      <c r="W2643" s="502" t="str">
        <f t="shared" si="297"/>
        <v/>
      </c>
      <c r="X2643" s="502"/>
      <c r="Y2643" s="502" t="str">
        <f t="shared" si="298"/>
        <v/>
      </c>
    </row>
    <row r="2644" spans="7:25">
      <c r="G2644" s="346" t="str">
        <f t="shared" si="292"/>
        <v/>
      </c>
      <c r="H2644" s="347" t="str">
        <f t="shared" si="293"/>
        <v/>
      </c>
      <c r="T2644" s="502" t="str">
        <f t="shared" si="294"/>
        <v/>
      </c>
      <c r="U2644" s="502" t="str">
        <f t="shared" si="295"/>
        <v/>
      </c>
      <c r="V2644" s="502" t="str">
        <f t="shared" si="296"/>
        <v/>
      </c>
      <c r="W2644" s="502" t="str">
        <f t="shared" si="297"/>
        <v/>
      </c>
      <c r="X2644" s="502"/>
      <c r="Y2644" s="502" t="str">
        <f t="shared" si="298"/>
        <v/>
      </c>
    </row>
    <row r="2645" spans="7:25">
      <c r="G2645" s="346" t="str">
        <f t="shared" si="292"/>
        <v/>
      </c>
      <c r="H2645" s="347" t="str">
        <f t="shared" si="293"/>
        <v/>
      </c>
      <c r="T2645" s="502" t="str">
        <f t="shared" si="294"/>
        <v/>
      </c>
      <c r="U2645" s="502" t="str">
        <f t="shared" si="295"/>
        <v/>
      </c>
      <c r="V2645" s="502" t="str">
        <f t="shared" si="296"/>
        <v/>
      </c>
      <c r="W2645" s="502" t="str">
        <f t="shared" si="297"/>
        <v/>
      </c>
      <c r="X2645" s="502"/>
      <c r="Y2645" s="502" t="str">
        <f t="shared" si="298"/>
        <v/>
      </c>
    </row>
    <row r="2646" spans="7:25">
      <c r="G2646" s="346" t="str">
        <f t="shared" si="292"/>
        <v/>
      </c>
      <c r="H2646" s="347" t="str">
        <f t="shared" si="293"/>
        <v/>
      </c>
      <c r="T2646" s="502" t="str">
        <f t="shared" si="294"/>
        <v/>
      </c>
      <c r="U2646" s="502" t="str">
        <f t="shared" si="295"/>
        <v/>
      </c>
      <c r="V2646" s="502" t="str">
        <f t="shared" si="296"/>
        <v/>
      </c>
      <c r="W2646" s="502" t="str">
        <f t="shared" si="297"/>
        <v/>
      </c>
      <c r="X2646" s="502"/>
      <c r="Y2646" s="502" t="str">
        <f t="shared" si="298"/>
        <v/>
      </c>
    </row>
    <row r="2647" spans="7:25">
      <c r="G2647" s="346" t="str">
        <f t="shared" si="292"/>
        <v/>
      </c>
      <c r="H2647" s="347" t="str">
        <f t="shared" si="293"/>
        <v/>
      </c>
      <c r="T2647" s="502" t="str">
        <f t="shared" si="294"/>
        <v/>
      </c>
      <c r="U2647" s="502" t="str">
        <f t="shared" si="295"/>
        <v/>
      </c>
      <c r="V2647" s="502" t="str">
        <f t="shared" si="296"/>
        <v/>
      </c>
      <c r="W2647" s="502" t="str">
        <f t="shared" si="297"/>
        <v/>
      </c>
      <c r="X2647" s="502"/>
      <c r="Y2647" s="502" t="str">
        <f t="shared" si="298"/>
        <v/>
      </c>
    </row>
    <row r="2648" spans="7:25">
      <c r="G2648" s="346" t="str">
        <f t="shared" si="292"/>
        <v/>
      </c>
      <c r="H2648" s="347" t="str">
        <f t="shared" si="293"/>
        <v/>
      </c>
      <c r="T2648" s="502" t="str">
        <f t="shared" si="294"/>
        <v/>
      </c>
      <c r="U2648" s="502" t="str">
        <f t="shared" si="295"/>
        <v/>
      </c>
      <c r="V2648" s="502" t="str">
        <f t="shared" si="296"/>
        <v/>
      </c>
      <c r="W2648" s="502" t="str">
        <f t="shared" si="297"/>
        <v/>
      </c>
      <c r="X2648" s="502"/>
      <c r="Y2648" s="502" t="str">
        <f t="shared" si="298"/>
        <v/>
      </c>
    </row>
    <row r="2649" spans="7:25">
      <c r="G2649" s="346" t="str">
        <f t="shared" si="292"/>
        <v/>
      </c>
      <c r="H2649" s="347" t="str">
        <f t="shared" si="293"/>
        <v/>
      </c>
      <c r="T2649" s="502" t="str">
        <f t="shared" si="294"/>
        <v/>
      </c>
      <c r="U2649" s="502" t="str">
        <f t="shared" si="295"/>
        <v/>
      </c>
      <c r="V2649" s="502" t="str">
        <f t="shared" si="296"/>
        <v/>
      </c>
      <c r="W2649" s="502" t="str">
        <f t="shared" si="297"/>
        <v/>
      </c>
      <c r="X2649" s="502"/>
      <c r="Y2649" s="502" t="str">
        <f t="shared" si="298"/>
        <v/>
      </c>
    </row>
    <row r="2650" spans="7:25">
      <c r="G2650" s="346" t="str">
        <f t="shared" si="292"/>
        <v/>
      </c>
      <c r="H2650" s="347" t="str">
        <f t="shared" si="293"/>
        <v/>
      </c>
      <c r="T2650" s="502" t="str">
        <f t="shared" si="294"/>
        <v/>
      </c>
      <c r="U2650" s="502" t="str">
        <f t="shared" si="295"/>
        <v/>
      </c>
      <c r="V2650" s="502" t="str">
        <f t="shared" si="296"/>
        <v/>
      </c>
      <c r="W2650" s="502" t="str">
        <f t="shared" si="297"/>
        <v/>
      </c>
      <c r="X2650" s="502"/>
      <c r="Y2650" s="502" t="str">
        <f t="shared" si="298"/>
        <v/>
      </c>
    </row>
    <row r="2651" spans="7:25">
      <c r="G2651" s="346" t="str">
        <f t="shared" si="292"/>
        <v/>
      </c>
      <c r="H2651" s="347" t="str">
        <f t="shared" si="293"/>
        <v/>
      </c>
      <c r="T2651" s="502" t="str">
        <f t="shared" si="294"/>
        <v/>
      </c>
      <c r="U2651" s="502" t="str">
        <f t="shared" si="295"/>
        <v/>
      </c>
      <c r="V2651" s="502" t="str">
        <f t="shared" si="296"/>
        <v/>
      </c>
      <c r="W2651" s="502" t="str">
        <f t="shared" si="297"/>
        <v/>
      </c>
      <c r="X2651" s="502"/>
      <c r="Y2651" s="502" t="str">
        <f t="shared" si="298"/>
        <v/>
      </c>
    </row>
    <row r="2652" spans="7:25">
      <c r="G2652" s="346" t="str">
        <f t="shared" si="292"/>
        <v/>
      </c>
      <c r="H2652" s="347" t="str">
        <f t="shared" si="293"/>
        <v/>
      </c>
      <c r="T2652" s="502" t="str">
        <f t="shared" si="294"/>
        <v/>
      </c>
      <c r="U2652" s="502" t="str">
        <f t="shared" si="295"/>
        <v/>
      </c>
      <c r="V2652" s="502" t="str">
        <f t="shared" si="296"/>
        <v/>
      </c>
      <c r="W2652" s="502" t="str">
        <f t="shared" si="297"/>
        <v/>
      </c>
      <c r="X2652" s="502"/>
      <c r="Y2652" s="502" t="str">
        <f t="shared" si="298"/>
        <v/>
      </c>
    </row>
    <row r="2653" spans="7:25">
      <c r="G2653" s="346" t="str">
        <f t="shared" si="292"/>
        <v/>
      </c>
      <c r="H2653" s="347" t="str">
        <f t="shared" si="293"/>
        <v/>
      </c>
      <c r="T2653" s="502" t="str">
        <f t="shared" si="294"/>
        <v/>
      </c>
      <c r="U2653" s="502" t="str">
        <f t="shared" si="295"/>
        <v/>
      </c>
      <c r="V2653" s="502" t="str">
        <f t="shared" si="296"/>
        <v/>
      </c>
      <c r="W2653" s="502" t="str">
        <f t="shared" si="297"/>
        <v/>
      </c>
      <c r="X2653" s="502"/>
      <c r="Y2653" s="502" t="str">
        <f t="shared" si="298"/>
        <v/>
      </c>
    </row>
    <row r="2654" spans="7:25">
      <c r="G2654" s="346" t="str">
        <f t="shared" si="292"/>
        <v/>
      </c>
      <c r="H2654" s="347" t="str">
        <f t="shared" si="293"/>
        <v/>
      </c>
      <c r="T2654" s="502" t="str">
        <f t="shared" si="294"/>
        <v/>
      </c>
      <c r="U2654" s="502" t="str">
        <f t="shared" si="295"/>
        <v/>
      </c>
      <c r="V2654" s="502" t="str">
        <f t="shared" si="296"/>
        <v/>
      </c>
      <c r="W2654" s="502" t="str">
        <f t="shared" si="297"/>
        <v/>
      </c>
      <c r="X2654" s="502"/>
      <c r="Y2654" s="502" t="str">
        <f t="shared" si="298"/>
        <v/>
      </c>
    </row>
    <row r="2655" spans="7:25">
      <c r="G2655" s="346" t="str">
        <f t="shared" si="292"/>
        <v/>
      </c>
      <c r="H2655" s="347" t="str">
        <f t="shared" si="293"/>
        <v/>
      </c>
      <c r="T2655" s="502" t="str">
        <f t="shared" si="294"/>
        <v/>
      </c>
      <c r="U2655" s="502" t="str">
        <f t="shared" si="295"/>
        <v/>
      </c>
      <c r="V2655" s="502" t="str">
        <f t="shared" si="296"/>
        <v/>
      </c>
      <c r="W2655" s="502" t="str">
        <f t="shared" si="297"/>
        <v/>
      </c>
      <c r="X2655" s="502"/>
      <c r="Y2655" s="502" t="str">
        <f t="shared" si="298"/>
        <v/>
      </c>
    </row>
    <row r="2656" spans="7:25">
      <c r="G2656" s="346" t="str">
        <f t="shared" si="292"/>
        <v/>
      </c>
      <c r="H2656" s="347" t="str">
        <f t="shared" si="293"/>
        <v/>
      </c>
      <c r="T2656" s="502" t="str">
        <f t="shared" si="294"/>
        <v/>
      </c>
      <c r="U2656" s="502" t="str">
        <f t="shared" si="295"/>
        <v/>
      </c>
      <c r="V2656" s="502" t="str">
        <f t="shared" si="296"/>
        <v/>
      </c>
      <c r="W2656" s="502" t="str">
        <f t="shared" si="297"/>
        <v/>
      </c>
      <c r="X2656" s="502"/>
      <c r="Y2656" s="502" t="str">
        <f t="shared" si="298"/>
        <v/>
      </c>
    </row>
    <row r="2657" spans="7:25">
      <c r="G2657" s="346" t="str">
        <f t="shared" si="292"/>
        <v/>
      </c>
      <c r="H2657" s="347" t="str">
        <f t="shared" si="293"/>
        <v/>
      </c>
      <c r="T2657" s="502" t="str">
        <f t="shared" si="294"/>
        <v/>
      </c>
      <c r="U2657" s="502" t="str">
        <f t="shared" si="295"/>
        <v/>
      </c>
      <c r="V2657" s="502" t="str">
        <f t="shared" si="296"/>
        <v/>
      </c>
      <c r="W2657" s="502" t="str">
        <f t="shared" si="297"/>
        <v/>
      </c>
      <c r="X2657" s="502"/>
      <c r="Y2657" s="502" t="str">
        <f t="shared" si="298"/>
        <v/>
      </c>
    </row>
    <row r="2658" spans="7:25">
      <c r="G2658" s="346" t="str">
        <f t="shared" si="292"/>
        <v/>
      </c>
      <c r="H2658" s="347" t="str">
        <f t="shared" si="293"/>
        <v/>
      </c>
      <c r="T2658" s="502" t="str">
        <f t="shared" si="294"/>
        <v/>
      </c>
      <c r="U2658" s="502" t="str">
        <f t="shared" si="295"/>
        <v/>
      </c>
      <c r="V2658" s="502" t="str">
        <f t="shared" si="296"/>
        <v/>
      </c>
      <c r="W2658" s="502" t="str">
        <f t="shared" si="297"/>
        <v/>
      </c>
      <c r="X2658" s="502"/>
      <c r="Y2658" s="502" t="str">
        <f t="shared" si="298"/>
        <v/>
      </c>
    </row>
    <row r="2659" spans="7:25">
      <c r="G2659" s="346" t="str">
        <f t="shared" si="292"/>
        <v/>
      </c>
      <c r="H2659" s="347" t="str">
        <f t="shared" si="293"/>
        <v/>
      </c>
      <c r="T2659" s="502" t="str">
        <f t="shared" si="294"/>
        <v/>
      </c>
      <c r="U2659" s="502" t="str">
        <f t="shared" si="295"/>
        <v/>
      </c>
      <c r="V2659" s="502" t="str">
        <f t="shared" si="296"/>
        <v/>
      </c>
      <c r="W2659" s="502" t="str">
        <f t="shared" si="297"/>
        <v/>
      </c>
      <c r="X2659" s="502"/>
      <c r="Y2659" s="502" t="str">
        <f t="shared" si="298"/>
        <v/>
      </c>
    </row>
    <row r="2660" spans="7:25">
      <c r="G2660" s="346" t="str">
        <f t="shared" si="292"/>
        <v/>
      </c>
      <c r="H2660" s="347" t="str">
        <f t="shared" si="293"/>
        <v/>
      </c>
      <c r="T2660" s="502" t="str">
        <f t="shared" si="294"/>
        <v/>
      </c>
      <c r="U2660" s="502" t="str">
        <f t="shared" si="295"/>
        <v/>
      </c>
      <c r="V2660" s="502" t="str">
        <f t="shared" si="296"/>
        <v/>
      </c>
      <c r="W2660" s="502" t="str">
        <f t="shared" si="297"/>
        <v/>
      </c>
      <c r="X2660" s="502"/>
      <c r="Y2660" s="502" t="str">
        <f t="shared" si="298"/>
        <v/>
      </c>
    </row>
    <row r="2661" spans="7:25">
      <c r="G2661" s="346" t="str">
        <f t="shared" si="292"/>
        <v/>
      </c>
      <c r="H2661" s="347" t="str">
        <f t="shared" si="293"/>
        <v/>
      </c>
      <c r="T2661" s="502" t="str">
        <f t="shared" si="294"/>
        <v/>
      </c>
      <c r="U2661" s="502" t="str">
        <f t="shared" si="295"/>
        <v/>
      </c>
      <c r="V2661" s="502" t="str">
        <f t="shared" si="296"/>
        <v/>
      </c>
      <c r="W2661" s="502" t="str">
        <f t="shared" si="297"/>
        <v/>
      </c>
      <c r="X2661" s="502"/>
      <c r="Y2661" s="502" t="str">
        <f t="shared" si="298"/>
        <v/>
      </c>
    </row>
    <row r="2662" spans="7:25">
      <c r="G2662" s="346" t="str">
        <f t="shared" si="292"/>
        <v/>
      </c>
      <c r="H2662" s="347" t="str">
        <f t="shared" si="293"/>
        <v/>
      </c>
      <c r="T2662" s="502" t="str">
        <f t="shared" si="294"/>
        <v/>
      </c>
      <c r="U2662" s="502" t="str">
        <f t="shared" si="295"/>
        <v/>
      </c>
      <c r="V2662" s="502" t="str">
        <f t="shared" si="296"/>
        <v/>
      </c>
      <c r="W2662" s="502" t="str">
        <f t="shared" si="297"/>
        <v/>
      </c>
      <c r="X2662" s="502"/>
      <c r="Y2662" s="502" t="str">
        <f t="shared" si="298"/>
        <v/>
      </c>
    </row>
    <row r="2663" spans="7:25">
      <c r="G2663" s="346" t="str">
        <f t="shared" si="292"/>
        <v/>
      </c>
      <c r="H2663" s="347" t="str">
        <f t="shared" si="293"/>
        <v/>
      </c>
      <c r="T2663" s="502" t="str">
        <f t="shared" si="294"/>
        <v/>
      </c>
      <c r="U2663" s="502" t="str">
        <f t="shared" si="295"/>
        <v/>
      </c>
      <c r="V2663" s="502" t="str">
        <f t="shared" si="296"/>
        <v/>
      </c>
      <c r="W2663" s="502" t="str">
        <f t="shared" si="297"/>
        <v/>
      </c>
      <c r="X2663" s="502"/>
      <c r="Y2663" s="502" t="str">
        <f t="shared" si="298"/>
        <v/>
      </c>
    </row>
    <row r="2664" spans="7:25">
      <c r="G2664" s="346" t="str">
        <f t="shared" si="292"/>
        <v/>
      </c>
      <c r="H2664" s="347" t="str">
        <f t="shared" si="293"/>
        <v/>
      </c>
      <c r="T2664" s="502" t="str">
        <f t="shared" si="294"/>
        <v/>
      </c>
      <c r="U2664" s="502" t="str">
        <f t="shared" si="295"/>
        <v/>
      </c>
      <c r="V2664" s="502" t="str">
        <f t="shared" si="296"/>
        <v/>
      </c>
      <c r="W2664" s="502" t="str">
        <f t="shared" si="297"/>
        <v/>
      </c>
      <c r="X2664" s="502"/>
      <c r="Y2664" s="502" t="str">
        <f t="shared" si="298"/>
        <v/>
      </c>
    </row>
    <row r="2665" spans="7:25">
      <c r="G2665" s="346" t="str">
        <f t="shared" si="292"/>
        <v/>
      </c>
      <c r="H2665" s="347" t="str">
        <f t="shared" si="293"/>
        <v/>
      </c>
      <c r="T2665" s="502" t="str">
        <f t="shared" si="294"/>
        <v/>
      </c>
      <c r="U2665" s="502" t="str">
        <f t="shared" si="295"/>
        <v/>
      </c>
      <c r="V2665" s="502" t="str">
        <f t="shared" si="296"/>
        <v/>
      </c>
      <c r="W2665" s="502" t="str">
        <f t="shared" si="297"/>
        <v/>
      </c>
      <c r="X2665" s="502"/>
      <c r="Y2665" s="502" t="str">
        <f t="shared" si="298"/>
        <v/>
      </c>
    </row>
    <row r="2666" spans="7:25">
      <c r="G2666" s="346" t="str">
        <f t="shared" si="292"/>
        <v/>
      </c>
      <c r="H2666" s="347" t="str">
        <f t="shared" si="293"/>
        <v/>
      </c>
      <c r="T2666" s="502" t="str">
        <f t="shared" si="294"/>
        <v/>
      </c>
      <c r="U2666" s="502" t="str">
        <f t="shared" si="295"/>
        <v/>
      </c>
      <c r="V2666" s="502" t="str">
        <f t="shared" si="296"/>
        <v/>
      </c>
      <c r="W2666" s="502" t="str">
        <f t="shared" si="297"/>
        <v/>
      </c>
      <c r="X2666" s="502"/>
      <c r="Y2666" s="502" t="str">
        <f t="shared" si="298"/>
        <v/>
      </c>
    </row>
    <row r="2667" spans="7:25">
      <c r="G2667" s="346" t="str">
        <f t="shared" si="292"/>
        <v/>
      </c>
      <c r="H2667" s="347" t="str">
        <f t="shared" si="293"/>
        <v/>
      </c>
      <c r="T2667" s="502" t="str">
        <f t="shared" si="294"/>
        <v/>
      </c>
      <c r="U2667" s="502" t="str">
        <f t="shared" si="295"/>
        <v/>
      </c>
      <c r="V2667" s="502" t="str">
        <f t="shared" si="296"/>
        <v/>
      </c>
      <c r="W2667" s="502" t="str">
        <f t="shared" si="297"/>
        <v/>
      </c>
      <c r="X2667" s="502"/>
      <c r="Y2667" s="502" t="str">
        <f t="shared" si="298"/>
        <v/>
      </c>
    </row>
    <row r="2668" spans="7:25">
      <c r="G2668" s="346" t="str">
        <f t="shared" si="292"/>
        <v/>
      </c>
      <c r="H2668" s="347" t="str">
        <f t="shared" si="293"/>
        <v/>
      </c>
      <c r="T2668" s="502" t="str">
        <f t="shared" si="294"/>
        <v/>
      </c>
      <c r="U2668" s="502" t="str">
        <f t="shared" si="295"/>
        <v/>
      </c>
      <c r="V2668" s="502" t="str">
        <f t="shared" si="296"/>
        <v/>
      </c>
      <c r="W2668" s="502" t="str">
        <f t="shared" si="297"/>
        <v/>
      </c>
      <c r="X2668" s="502"/>
      <c r="Y2668" s="502" t="str">
        <f t="shared" si="298"/>
        <v/>
      </c>
    </row>
    <row r="2669" spans="7:25">
      <c r="G2669" s="346" t="str">
        <f t="shared" si="292"/>
        <v/>
      </c>
      <c r="H2669" s="347" t="str">
        <f t="shared" si="293"/>
        <v/>
      </c>
      <c r="T2669" s="502" t="str">
        <f t="shared" si="294"/>
        <v/>
      </c>
      <c r="U2669" s="502" t="str">
        <f t="shared" si="295"/>
        <v/>
      </c>
      <c r="V2669" s="502" t="str">
        <f t="shared" si="296"/>
        <v/>
      </c>
      <c r="W2669" s="502" t="str">
        <f t="shared" si="297"/>
        <v/>
      </c>
      <c r="X2669" s="502"/>
      <c r="Y2669" s="502" t="str">
        <f t="shared" si="298"/>
        <v/>
      </c>
    </row>
    <row r="2670" spans="7:25">
      <c r="G2670" s="346" t="str">
        <f t="shared" si="292"/>
        <v/>
      </c>
      <c r="H2670" s="347" t="str">
        <f t="shared" si="293"/>
        <v/>
      </c>
      <c r="T2670" s="502" t="str">
        <f t="shared" si="294"/>
        <v/>
      </c>
      <c r="U2670" s="502" t="str">
        <f t="shared" si="295"/>
        <v/>
      </c>
      <c r="V2670" s="502" t="str">
        <f t="shared" si="296"/>
        <v/>
      </c>
      <c r="W2670" s="502" t="str">
        <f t="shared" si="297"/>
        <v/>
      </c>
      <c r="X2670" s="502"/>
      <c r="Y2670" s="502" t="str">
        <f t="shared" si="298"/>
        <v/>
      </c>
    </row>
    <row r="2671" spans="7:25">
      <c r="G2671" s="346" t="str">
        <f t="shared" si="292"/>
        <v/>
      </c>
      <c r="H2671" s="347" t="str">
        <f t="shared" si="293"/>
        <v/>
      </c>
      <c r="T2671" s="502" t="str">
        <f t="shared" si="294"/>
        <v/>
      </c>
      <c r="U2671" s="502" t="str">
        <f t="shared" si="295"/>
        <v/>
      </c>
      <c r="V2671" s="502" t="str">
        <f t="shared" si="296"/>
        <v/>
      </c>
      <c r="W2671" s="502" t="str">
        <f t="shared" si="297"/>
        <v/>
      </c>
      <c r="X2671" s="502"/>
      <c r="Y2671" s="502" t="str">
        <f t="shared" si="298"/>
        <v/>
      </c>
    </row>
    <row r="2672" spans="7:25">
      <c r="G2672" s="346" t="str">
        <f t="shared" si="292"/>
        <v/>
      </c>
      <c r="H2672" s="347" t="str">
        <f t="shared" si="293"/>
        <v/>
      </c>
      <c r="T2672" s="502" t="str">
        <f t="shared" si="294"/>
        <v/>
      </c>
      <c r="U2672" s="502" t="str">
        <f t="shared" si="295"/>
        <v/>
      </c>
      <c r="V2672" s="502" t="str">
        <f t="shared" si="296"/>
        <v/>
      </c>
      <c r="W2672" s="502" t="str">
        <f t="shared" si="297"/>
        <v/>
      </c>
      <c r="X2672" s="502"/>
      <c r="Y2672" s="502" t="str">
        <f t="shared" si="298"/>
        <v/>
      </c>
    </row>
    <row r="2673" spans="7:25">
      <c r="G2673" s="346" t="str">
        <f t="shared" si="292"/>
        <v/>
      </c>
      <c r="H2673" s="347" t="str">
        <f t="shared" si="293"/>
        <v/>
      </c>
      <c r="T2673" s="502" t="str">
        <f t="shared" si="294"/>
        <v/>
      </c>
      <c r="U2673" s="502" t="str">
        <f t="shared" si="295"/>
        <v/>
      </c>
      <c r="V2673" s="502" t="str">
        <f t="shared" si="296"/>
        <v/>
      </c>
      <c r="W2673" s="502" t="str">
        <f t="shared" si="297"/>
        <v/>
      </c>
      <c r="X2673" s="502"/>
      <c r="Y2673" s="502" t="str">
        <f t="shared" si="298"/>
        <v/>
      </c>
    </row>
    <row r="2674" spans="7:25">
      <c r="G2674" s="346" t="str">
        <f t="shared" si="292"/>
        <v/>
      </c>
      <c r="H2674" s="347" t="str">
        <f t="shared" si="293"/>
        <v/>
      </c>
      <c r="T2674" s="502" t="str">
        <f t="shared" si="294"/>
        <v/>
      </c>
      <c r="U2674" s="502" t="str">
        <f t="shared" si="295"/>
        <v/>
      </c>
      <c r="V2674" s="502" t="str">
        <f t="shared" si="296"/>
        <v/>
      </c>
      <c r="W2674" s="502" t="str">
        <f t="shared" si="297"/>
        <v/>
      </c>
      <c r="X2674" s="502"/>
      <c r="Y2674" s="502" t="str">
        <f t="shared" si="298"/>
        <v/>
      </c>
    </row>
    <row r="2675" spans="7:25">
      <c r="G2675" s="346" t="str">
        <f t="shared" si="292"/>
        <v/>
      </c>
      <c r="H2675" s="347" t="str">
        <f t="shared" si="293"/>
        <v/>
      </c>
      <c r="T2675" s="502" t="str">
        <f t="shared" si="294"/>
        <v/>
      </c>
      <c r="U2675" s="502" t="str">
        <f t="shared" si="295"/>
        <v/>
      </c>
      <c r="V2675" s="502" t="str">
        <f t="shared" si="296"/>
        <v/>
      </c>
      <c r="W2675" s="502" t="str">
        <f t="shared" si="297"/>
        <v/>
      </c>
      <c r="X2675" s="502"/>
      <c r="Y2675" s="502" t="str">
        <f t="shared" si="298"/>
        <v/>
      </c>
    </row>
    <row r="2676" spans="7:25">
      <c r="G2676" s="346" t="str">
        <f t="shared" si="292"/>
        <v/>
      </c>
      <c r="H2676" s="347" t="str">
        <f t="shared" si="293"/>
        <v/>
      </c>
      <c r="T2676" s="502" t="str">
        <f t="shared" si="294"/>
        <v/>
      </c>
      <c r="U2676" s="502" t="str">
        <f t="shared" si="295"/>
        <v/>
      </c>
      <c r="V2676" s="502" t="str">
        <f t="shared" si="296"/>
        <v/>
      </c>
      <c r="W2676" s="502" t="str">
        <f t="shared" si="297"/>
        <v/>
      </c>
      <c r="X2676" s="502"/>
      <c r="Y2676" s="502" t="str">
        <f t="shared" si="298"/>
        <v/>
      </c>
    </row>
    <row r="2677" spans="7:25">
      <c r="G2677" s="346" t="str">
        <f t="shared" si="292"/>
        <v/>
      </c>
      <c r="H2677" s="347" t="str">
        <f t="shared" si="293"/>
        <v/>
      </c>
      <c r="T2677" s="502" t="str">
        <f t="shared" si="294"/>
        <v/>
      </c>
      <c r="U2677" s="502" t="str">
        <f t="shared" si="295"/>
        <v/>
      </c>
      <c r="V2677" s="502" t="str">
        <f t="shared" si="296"/>
        <v/>
      </c>
      <c r="W2677" s="502" t="str">
        <f t="shared" si="297"/>
        <v/>
      </c>
      <c r="X2677" s="502"/>
      <c r="Y2677" s="502" t="str">
        <f t="shared" si="298"/>
        <v/>
      </c>
    </row>
    <row r="2678" spans="7:25">
      <c r="G2678" s="346" t="str">
        <f t="shared" si="292"/>
        <v/>
      </c>
      <c r="H2678" s="347" t="str">
        <f t="shared" si="293"/>
        <v/>
      </c>
      <c r="T2678" s="502" t="str">
        <f t="shared" si="294"/>
        <v/>
      </c>
      <c r="U2678" s="502" t="str">
        <f t="shared" si="295"/>
        <v/>
      </c>
      <c r="V2678" s="502" t="str">
        <f t="shared" si="296"/>
        <v/>
      </c>
      <c r="W2678" s="502" t="str">
        <f t="shared" si="297"/>
        <v/>
      </c>
      <c r="X2678" s="502"/>
      <c r="Y2678" s="502" t="str">
        <f t="shared" si="298"/>
        <v/>
      </c>
    </row>
    <row r="2679" spans="7:25">
      <c r="G2679" s="346" t="str">
        <f t="shared" si="292"/>
        <v/>
      </c>
      <c r="H2679" s="347" t="str">
        <f t="shared" si="293"/>
        <v/>
      </c>
      <c r="T2679" s="502" t="str">
        <f t="shared" si="294"/>
        <v/>
      </c>
      <c r="U2679" s="502" t="str">
        <f t="shared" si="295"/>
        <v/>
      </c>
      <c r="V2679" s="502" t="str">
        <f t="shared" si="296"/>
        <v/>
      </c>
      <c r="W2679" s="502" t="str">
        <f t="shared" si="297"/>
        <v/>
      </c>
      <c r="X2679" s="502"/>
      <c r="Y2679" s="502" t="str">
        <f t="shared" si="298"/>
        <v/>
      </c>
    </row>
    <row r="2680" spans="7:25">
      <c r="G2680" s="346" t="str">
        <f t="shared" si="292"/>
        <v/>
      </c>
      <c r="H2680" s="347" t="str">
        <f t="shared" si="293"/>
        <v/>
      </c>
      <c r="T2680" s="502" t="str">
        <f t="shared" si="294"/>
        <v/>
      </c>
      <c r="U2680" s="502" t="str">
        <f t="shared" si="295"/>
        <v/>
      </c>
      <c r="V2680" s="502" t="str">
        <f t="shared" si="296"/>
        <v/>
      </c>
      <c r="W2680" s="502" t="str">
        <f t="shared" si="297"/>
        <v/>
      </c>
      <c r="X2680" s="502"/>
      <c r="Y2680" s="502" t="str">
        <f t="shared" si="298"/>
        <v/>
      </c>
    </row>
    <row r="2681" spans="7:25">
      <c r="G2681" s="346" t="str">
        <f t="shared" si="292"/>
        <v/>
      </c>
      <c r="H2681" s="347" t="str">
        <f t="shared" si="293"/>
        <v/>
      </c>
      <c r="T2681" s="502" t="str">
        <f t="shared" si="294"/>
        <v/>
      </c>
      <c r="U2681" s="502" t="str">
        <f t="shared" si="295"/>
        <v/>
      </c>
      <c r="V2681" s="502" t="str">
        <f t="shared" si="296"/>
        <v/>
      </c>
      <c r="W2681" s="502" t="str">
        <f t="shared" si="297"/>
        <v/>
      </c>
      <c r="X2681" s="502"/>
      <c r="Y2681" s="502" t="str">
        <f t="shared" si="298"/>
        <v/>
      </c>
    </row>
    <row r="2682" spans="7:25">
      <c r="G2682" s="346" t="str">
        <f t="shared" si="292"/>
        <v/>
      </c>
      <c r="H2682" s="347" t="str">
        <f t="shared" si="293"/>
        <v/>
      </c>
      <c r="T2682" s="502" t="str">
        <f t="shared" si="294"/>
        <v/>
      </c>
      <c r="U2682" s="502" t="str">
        <f t="shared" si="295"/>
        <v/>
      </c>
      <c r="V2682" s="502" t="str">
        <f t="shared" si="296"/>
        <v/>
      </c>
      <c r="W2682" s="502" t="str">
        <f t="shared" si="297"/>
        <v/>
      </c>
      <c r="X2682" s="502"/>
      <c r="Y2682" s="502" t="str">
        <f t="shared" si="298"/>
        <v/>
      </c>
    </row>
    <row r="2683" spans="7:25">
      <c r="G2683" s="346" t="str">
        <f t="shared" si="292"/>
        <v/>
      </c>
      <c r="H2683" s="347" t="str">
        <f t="shared" si="293"/>
        <v/>
      </c>
      <c r="T2683" s="502" t="str">
        <f t="shared" si="294"/>
        <v/>
      </c>
      <c r="U2683" s="502" t="str">
        <f t="shared" si="295"/>
        <v/>
      </c>
      <c r="V2683" s="502" t="str">
        <f t="shared" si="296"/>
        <v/>
      </c>
      <c r="W2683" s="502" t="str">
        <f t="shared" si="297"/>
        <v/>
      </c>
      <c r="X2683" s="502"/>
      <c r="Y2683" s="502" t="str">
        <f t="shared" si="298"/>
        <v/>
      </c>
    </row>
    <row r="2684" spans="7:25">
      <c r="G2684" s="346" t="str">
        <f t="shared" si="292"/>
        <v/>
      </c>
      <c r="H2684" s="347" t="str">
        <f t="shared" si="293"/>
        <v/>
      </c>
      <c r="T2684" s="502" t="str">
        <f t="shared" si="294"/>
        <v/>
      </c>
      <c r="U2684" s="502" t="str">
        <f t="shared" si="295"/>
        <v/>
      </c>
      <c r="V2684" s="502" t="str">
        <f t="shared" si="296"/>
        <v/>
      </c>
      <c r="W2684" s="502" t="str">
        <f t="shared" si="297"/>
        <v/>
      </c>
      <c r="X2684" s="502"/>
      <c r="Y2684" s="502" t="str">
        <f t="shared" si="298"/>
        <v/>
      </c>
    </row>
    <row r="2685" spans="7:25">
      <c r="G2685" s="346" t="str">
        <f t="shared" si="292"/>
        <v/>
      </c>
      <c r="H2685" s="347" t="str">
        <f t="shared" si="293"/>
        <v/>
      </c>
      <c r="T2685" s="502" t="str">
        <f t="shared" si="294"/>
        <v/>
      </c>
      <c r="U2685" s="502" t="str">
        <f t="shared" si="295"/>
        <v/>
      </c>
      <c r="V2685" s="502" t="str">
        <f t="shared" si="296"/>
        <v/>
      </c>
      <c r="W2685" s="502" t="str">
        <f t="shared" si="297"/>
        <v/>
      </c>
      <c r="X2685" s="502"/>
      <c r="Y2685" s="502" t="str">
        <f t="shared" si="298"/>
        <v/>
      </c>
    </row>
    <row r="2686" spans="7:25">
      <c r="G2686" s="346" t="str">
        <f t="shared" si="292"/>
        <v/>
      </c>
      <c r="H2686" s="347" t="str">
        <f t="shared" si="293"/>
        <v/>
      </c>
      <c r="T2686" s="502" t="str">
        <f t="shared" si="294"/>
        <v/>
      </c>
      <c r="U2686" s="502" t="str">
        <f t="shared" si="295"/>
        <v/>
      </c>
      <c r="V2686" s="502" t="str">
        <f t="shared" si="296"/>
        <v/>
      </c>
      <c r="W2686" s="502" t="str">
        <f t="shared" si="297"/>
        <v/>
      </c>
      <c r="X2686" s="502"/>
      <c r="Y2686" s="502" t="str">
        <f t="shared" si="298"/>
        <v/>
      </c>
    </row>
    <row r="2687" spans="7:25">
      <c r="G2687" s="346" t="str">
        <f t="shared" si="292"/>
        <v/>
      </c>
      <c r="H2687" s="347" t="str">
        <f t="shared" si="293"/>
        <v/>
      </c>
      <c r="T2687" s="502" t="str">
        <f t="shared" si="294"/>
        <v/>
      </c>
      <c r="U2687" s="502" t="str">
        <f t="shared" si="295"/>
        <v/>
      </c>
      <c r="V2687" s="502" t="str">
        <f t="shared" si="296"/>
        <v/>
      </c>
      <c r="W2687" s="502" t="str">
        <f t="shared" si="297"/>
        <v/>
      </c>
      <c r="X2687" s="502"/>
      <c r="Y2687" s="502" t="str">
        <f t="shared" si="298"/>
        <v/>
      </c>
    </row>
    <row r="2688" spans="7:25">
      <c r="G2688" s="346" t="str">
        <f t="shared" si="292"/>
        <v/>
      </c>
      <c r="H2688" s="347" t="str">
        <f t="shared" si="293"/>
        <v/>
      </c>
      <c r="T2688" s="502" t="str">
        <f t="shared" si="294"/>
        <v/>
      </c>
      <c r="U2688" s="502" t="str">
        <f t="shared" si="295"/>
        <v/>
      </c>
      <c r="V2688" s="502" t="str">
        <f t="shared" si="296"/>
        <v/>
      </c>
      <c r="W2688" s="502" t="str">
        <f t="shared" si="297"/>
        <v/>
      </c>
      <c r="X2688" s="502"/>
      <c r="Y2688" s="502" t="str">
        <f t="shared" si="298"/>
        <v/>
      </c>
    </row>
    <row r="2689" spans="7:25">
      <c r="G2689" s="346" t="str">
        <f t="shared" si="292"/>
        <v/>
      </c>
      <c r="H2689" s="347" t="str">
        <f t="shared" si="293"/>
        <v/>
      </c>
      <c r="T2689" s="502" t="str">
        <f t="shared" si="294"/>
        <v/>
      </c>
      <c r="U2689" s="502" t="str">
        <f t="shared" si="295"/>
        <v/>
      </c>
      <c r="V2689" s="502" t="str">
        <f t="shared" si="296"/>
        <v/>
      </c>
      <c r="W2689" s="502" t="str">
        <f t="shared" si="297"/>
        <v/>
      </c>
      <c r="X2689" s="502"/>
      <c r="Y2689" s="502" t="str">
        <f t="shared" si="298"/>
        <v/>
      </c>
    </row>
    <row r="2690" spans="7:25">
      <c r="G2690" s="346" t="str">
        <f t="shared" si="292"/>
        <v/>
      </c>
      <c r="H2690" s="347" t="str">
        <f t="shared" si="293"/>
        <v/>
      </c>
      <c r="T2690" s="502" t="str">
        <f t="shared" si="294"/>
        <v/>
      </c>
      <c r="U2690" s="502" t="str">
        <f t="shared" si="295"/>
        <v/>
      </c>
      <c r="V2690" s="502" t="str">
        <f t="shared" si="296"/>
        <v/>
      </c>
      <c r="W2690" s="502" t="str">
        <f t="shared" si="297"/>
        <v/>
      </c>
      <c r="X2690" s="502"/>
      <c r="Y2690" s="502" t="str">
        <f t="shared" si="298"/>
        <v/>
      </c>
    </row>
    <row r="2691" spans="7:25">
      <c r="G2691" s="346" t="str">
        <f t="shared" ref="G2691:G2754" si="299">IF(D2691="","",A2691&amp;" "&amp;"     =    "&amp;" "&amp;B2691&amp;"  Vs  "&amp;C2691)</f>
        <v/>
      </c>
      <c r="H2691" s="347" t="str">
        <f t="shared" ref="H2691:H2754" si="300">IF(G2691="","",D2691)</f>
        <v/>
      </c>
      <c r="T2691" s="502" t="str">
        <f t="shared" ref="T2691:T2754" si="301">IF(W2691="","",AA2691)</f>
        <v/>
      </c>
      <c r="U2691" s="502" t="str">
        <f t="shared" ref="U2691:U2754" si="302">IF(W2691="","",AC2691)</f>
        <v/>
      </c>
      <c r="V2691" s="502" t="str">
        <f t="shared" ref="V2691:V2754" si="303">IF(W2691="","",AK2691)</f>
        <v/>
      </c>
      <c r="W2691" s="502" t="str">
        <f t="shared" ref="W2691:W2754" si="304">IFERROR(IF(Y2691="","",MID(Y2691,SEARCH("1x2/",Y2691,1) + 4,LEN(Y2691))),"")</f>
        <v/>
      </c>
      <c r="X2691" s="502"/>
      <c r="Y2691" s="502" t="str">
        <f t="shared" ref="Y2691:Y2754" si="305">HLink(AL2691)</f>
        <v/>
      </c>
    </row>
    <row r="2692" spans="7:25">
      <c r="G2692" s="346" t="str">
        <f t="shared" si="299"/>
        <v/>
      </c>
      <c r="H2692" s="347" t="str">
        <f t="shared" si="300"/>
        <v/>
      </c>
      <c r="T2692" s="502" t="str">
        <f t="shared" si="301"/>
        <v/>
      </c>
      <c r="U2692" s="502" t="str">
        <f t="shared" si="302"/>
        <v/>
      </c>
      <c r="V2692" s="502" t="str">
        <f t="shared" si="303"/>
        <v/>
      </c>
      <c r="W2692" s="502" t="str">
        <f t="shared" si="304"/>
        <v/>
      </c>
      <c r="X2692" s="502"/>
      <c r="Y2692" s="502" t="str">
        <f t="shared" si="305"/>
        <v/>
      </c>
    </row>
    <row r="2693" spans="7:25">
      <c r="G2693" s="346" t="str">
        <f t="shared" si="299"/>
        <v/>
      </c>
      <c r="H2693" s="347" t="str">
        <f t="shared" si="300"/>
        <v/>
      </c>
      <c r="T2693" s="502" t="str">
        <f t="shared" si="301"/>
        <v/>
      </c>
      <c r="U2693" s="502" t="str">
        <f t="shared" si="302"/>
        <v/>
      </c>
      <c r="V2693" s="502" t="str">
        <f t="shared" si="303"/>
        <v/>
      </c>
      <c r="W2693" s="502" t="str">
        <f t="shared" si="304"/>
        <v/>
      </c>
      <c r="X2693" s="502"/>
      <c r="Y2693" s="502" t="str">
        <f t="shared" si="305"/>
        <v/>
      </c>
    </row>
    <row r="2694" spans="7:25">
      <c r="G2694" s="346" t="str">
        <f t="shared" si="299"/>
        <v/>
      </c>
      <c r="H2694" s="347" t="str">
        <f t="shared" si="300"/>
        <v/>
      </c>
      <c r="T2694" s="502" t="str">
        <f t="shared" si="301"/>
        <v/>
      </c>
      <c r="U2694" s="502" t="str">
        <f t="shared" si="302"/>
        <v/>
      </c>
      <c r="V2694" s="502" t="str">
        <f t="shared" si="303"/>
        <v/>
      </c>
      <c r="W2694" s="502" t="str">
        <f t="shared" si="304"/>
        <v/>
      </c>
      <c r="X2694" s="502"/>
      <c r="Y2694" s="502" t="str">
        <f t="shared" si="305"/>
        <v/>
      </c>
    </row>
    <row r="2695" spans="7:25">
      <c r="G2695" s="346" t="str">
        <f t="shared" si="299"/>
        <v/>
      </c>
      <c r="H2695" s="347" t="str">
        <f t="shared" si="300"/>
        <v/>
      </c>
      <c r="T2695" s="502" t="str">
        <f t="shared" si="301"/>
        <v/>
      </c>
      <c r="U2695" s="502" t="str">
        <f t="shared" si="302"/>
        <v/>
      </c>
      <c r="V2695" s="502" t="str">
        <f t="shared" si="303"/>
        <v/>
      </c>
      <c r="W2695" s="502" t="str">
        <f t="shared" si="304"/>
        <v/>
      </c>
      <c r="X2695" s="502"/>
      <c r="Y2695" s="502" t="str">
        <f t="shared" si="305"/>
        <v/>
      </c>
    </row>
    <row r="2696" spans="7:25">
      <c r="G2696" s="346" t="str">
        <f t="shared" si="299"/>
        <v/>
      </c>
      <c r="H2696" s="347" t="str">
        <f t="shared" si="300"/>
        <v/>
      </c>
      <c r="T2696" s="502" t="str">
        <f t="shared" si="301"/>
        <v/>
      </c>
      <c r="U2696" s="502" t="str">
        <f t="shared" si="302"/>
        <v/>
      </c>
      <c r="V2696" s="502" t="str">
        <f t="shared" si="303"/>
        <v/>
      </c>
      <c r="W2696" s="502" t="str">
        <f t="shared" si="304"/>
        <v/>
      </c>
      <c r="X2696" s="502"/>
      <c r="Y2696" s="502" t="str">
        <f t="shared" si="305"/>
        <v/>
      </c>
    </row>
    <row r="2697" spans="7:25">
      <c r="G2697" s="346" t="str">
        <f t="shared" si="299"/>
        <v/>
      </c>
      <c r="H2697" s="347" t="str">
        <f t="shared" si="300"/>
        <v/>
      </c>
      <c r="T2697" s="502" t="str">
        <f t="shared" si="301"/>
        <v/>
      </c>
      <c r="U2697" s="502" t="str">
        <f t="shared" si="302"/>
        <v/>
      </c>
      <c r="V2697" s="502" t="str">
        <f t="shared" si="303"/>
        <v/>
      </c>
      <c r="W2697" s="502" t="str">
        <f t="shared" si="304"/>
        <v/>
      </c>
      <c r="X2697" s="502"/>
      <c r="Y2697" s="502" t="str">
        <f t="shared" si="305"/>
        <v/>
      </c>
    </row>
    <row r="2698" spans="7:25">
      <c r="G2698" s="346" t="str">
        <f t="shared" si="299"/>
        <v/>
      </c>
      <c r="H2698" s="347" t="str">
        <f t="shared" si="300"/>
        <v/>
      </c>
      <c r="T2698" s="502" t="str">
        <f t="shared" si="301"/>
        <v/>
      </c>
      <c r="U2698" s="502" t="str">
        <f t="shared" si="302"/>
        <v/>
      </c>
      <c r="V2698" s="502" t="str">
        <f t="shared" si="303"/>
        <v/>
      </c>
      <c r="W2698" s="502" t="str">
        <f t="shared" si="304"/>
        <v/>
      </c>
      <c r="X2698" s="502"/>
      <c r="Y2698" s="502" t="str">
        <f t="shared" si="305"/>
        <v/>
      </c>
    </row>
    <row r="2699" spans="7:25">
      <c r="G2699" s="346" t="str">
        <f t="shared" si="299"/>
        <v/>
      </c>
      <c r="H2699" s="347" t="str">
        <f t="shared" si="300"/>
        <v/>
      </c>
      <c r="T2699" s="502" t="str">
        <f t="shared" si="301"/>
        <v/>
      </c>
      <c r="U2699" s="502" t="str">
        <f t="shared" si="302"/>
        <v/>
      </c>
      <c r="V2699" s="502" t="str">
        <f t="shared" si="303"/>
        <v/>
      </c>
      <c r="W2699" s="502" t="str">
        <f t="shared" si="304"/>
        <v/>
      </c>
      <c r="X2699" s="502"/>
      <c r="Y2699" s="502" t="str">
        <f t="shared" si="305"/>
        <v/>
      </c>
    </row>
    <row r="2700" spans="7:25">
      <c r="G2700" s="346" t="str">
        <f t="shared" si="299"/>
        <v/>
      </c>
      <c r="H2700" s="347" t="str">
        <f t="shared" si="300"/>
        <v/>
      </c>
      <c r="T2700" s="502" t="str">
        <f t="shared" si="301"/>
        <v/>
      </c>
      <c r="U2700" s="502" t="str">
        <f t="shared" si="302"/>
        <v/>
      </c>
      <c r="V2700" s="502" t="str">
        <f t="shared" si="303"/>
        <v/>
      </c>
      <c r="W2700" s="502" t="str">
        <f t="shared" si="304"/>
        <v/>
      </c>
      <c r="X2700" s="502"/>
      <c r="Y2700" s="502" t="str">
        <f t="shared" si="305"/>
        <v/>
      </c>
    </row>
    <row r="2701" spans="7:25">
      <c r="G2701" s="346" t="str">
        <f t="shared" si="299"/>
        <v/>
      </c>
      <c r="H2701" s="347" t="str">
        <f t="shared" si="300"/>
        <v/>
      </c>
      <c r="T2701" s="502" t="str">
        <f t="shared" si="301"/>
        <v/>
      </c>
      <c r="U2701" s="502" t="str">
        <f t="shared" si="302"/>
        <v/>
      </c>
      <c r="V2701" s="502" t="str">
        <f t="shared" si="303"/>
        <v/>
      </c>
      <c r="W2701" s="502" t="str">
        <f t="shared" si="304"/>
        <v/>
      </c>
      <c r="X2701" s="502"/>
      <c r="Y2701" s="502" t="str">
        <f t="shared" si="305"/>
        <v/>
      </c>
    </row>
    <row r="2702" spans="7:25">
      <c r="G2702" s="346" t="str">
        <f t="shared" si="299"/>
        <v/>
      </c>
      <c r="H2702" s="347" t="str">
        <f t="shared" si="300"/>
        <v/>
      </c>
      <c r="T2702" s="502" t="str">
        <f t="shared" si="301"/>
        <v/>
      </c>
      <c r="U2702" s="502" t="str">
        <f t="shared" si="302"/>
        <v/>
      </c>
      <c r="V2702" s="502" t="str">
        <f t="shared" si="303"/>
        <v/>
      </c>
      <c r="W2702" s="502" t="str">
        <f t="shared" si="304"/>
        <v/>
      </c>
      <c r="X2702" s="502"/>
      <c r="Y2702" s="502" t="str">
        <f t="shared" si="305"/>
        <v/>
      </c>
    </row>
    <row r="2703" spans="7:25">
      <c r="G2703" s="346" t="str">
        <f t="shared" si="299"/>
        <v/>
      </c>
      <c r="H2703" s="347" t="str">
        <f t="shared" si="300"/>
        <v/>
      </c>
      <c r="T2703" s="502" t="str">
        <f t="shared" si="301"/>
        <v/>
      </c>
      <c r="U2703" s="502" t="str">
        <f t="shared" si="302"/>
        <v/>
      </c>
      <c r="V2703" s="502" t="str">
        <f t="shared" si="303"/>
        <v/>
      </c>
      <c r="W2703" s="502" t="str">
        <f t="shared" si="304"/>
        <v/>
      </c>
      <c r="X2703" s="502"/>
      <c r="Y2703" s="502" t="str">
        <f t="shared" si="305"/>
        <v/>
      </c>
    </row>
    <row r="2704" spans="7:25">
      <c r="G2704" s="346" t="str">
        <f t="shared" si="299"/>
        <v/>
      </c>
      <c r="H2704" s="347" t="str">
        <f t="shared" si="300"/>
        <v/>
      </c>
      <c r="T2704" s="502" t="str">
        <f t="shared" si="301"/>
        <v/>
      </c>
      <c r="U2704" s="502" t="str">
        <f t="shared" si="302"/>
        <v/>
      </c>
      <c r="V2704" s="502" t="str">
        <f t="shared" si="303"/>
        <v/>
      </c>
      <c r="W2704" s="502" t="str">
        <f t="shared" si="304"/>
        <v/>
      </c>
      <c r="X2704" s="502"/>
      <c r="Y2704" s="502" t="str">
        <f t="shared" si="305"/>
        <v/>
      </c>
    </row>
    <row r="2705" spans="7:25">
      <c r="G2705" s="346" t="str">
        <f t="shared" si="299"/>
        <v/>
      </c>
      <c r="H2705" s="347" t="str">
        <f t="shared" si="300"/>
        <v/>
      </c>
      <c r="T2705" s="502" t="str">
        <f t="shared" si="301"/>
        <v/>
      </c>
      <c r="U2705" s="502" t="str">
        <f t="shared" si="302"/>
        <v/>
      </c>
      <c r="V2705" s="502" t="str">
        <f t="shared" si="303"/>
        <v/>
      </c>
      <c r="W2705" s="502" t="str">
        <f t="shared" si="304"/>
        <v/>
      </c>
      <c r="X2705" s="502"/>
      <c r="Y2705" s="502" t="str">
        <f t="shared" si="305"/>
        <v/>
      </c>
    </row>
    <row r="2706" spans="7:25">
      <c r="G2706" s="346" t="str">
        <f t="shared" si="299"/>
        <v/>
      </c>
      <c r="H2706" s="347" t="str">
        <f t="shared" si="300"/>
        <v/>
      </c>
      <c r="T2706" s="502" t="str">
        <f t="shared" si="301"/>
        <v/>
      </c>
      <c r="U2706" s="502" t="str">
        <f t="shared" si="302"/>
        <v/>
      </c>
      <c r="V2706" s="502" t="str">
        <f t="shared" si="303"/>
        <v/>
      </c>
      <c r="W2706" s="502" t="str">
        <f t="shared" si="304"/>
        <v/>
      </c>
      <c r="X2706" s="502"/>
      <c r="Y2706" s="502" t="str">
        <f t="shared" si="305"/>
        <v/>
      </c>
    </row>
    <row r="2707" spans="7:25">
      <c r="G2707" s="346" t="str">
        <f t="shared" si="299"/>
        <v/>
      </c>
      <c r="H2707" s="347" t="str">
        <f t="shared" si="300"/>
        <v/>
      </c>
      <c r="T2707" s="502" t="str">
        <f t="shared" si="301"/>
        <v/>
      </c>
      <c r="U2707" s="502" t="str">
        <f t="shared" si="302"/>
        <v/>
      </c>
      <c r="V2707" s="502" t="str">
        <f t="shared" si="303"/>
        <v/>
      </c>
      <c r="W2707" s="502" t="str">
        <f t="shared" si="304"/>
        <v/>
      </c>
      <c r="X2707" s="502"/>
      <c r="Y2707" s="502" t="str">
        <f t="shared" si="305"/>
        <v/>
      </c>
    </row>
    <row r="2708" spans="7:25">
      <c r="G2708" s="346" t="str">
        <f t="shared" si="299"/>
        <v/>
      </c>
      <c r="H2708" s="347" t="str">
        <f t="shared" si="300"/>
        <v/>
      </c>
      <c r="T2708" s="502" t="str">
        <f t="shared" si="301"/>
        <v/>
      </c>
      <c r="U2708" s="502" t="str">
        <f t="shared" si="302"/>
        <v/>
      </c>
      <c r="V2708" s="502" t="str">
        <f t="shared" si="303"/>
        <v/>
      </c>
      <c r="W2708" s="502" t="str">
        <f t="shared" si="304"/>
        <v/>
      </c>
      <c r="X2708" s="502"/>
      <c r="Y2708" s="502" t="str">
        <f t="shared" si="305"/>
        <v/>
      </c>
    </row>
    <row r="2709" spans="7:25">
      <c r="G2709" s="346" t="str">
        <f t="shared" si="299"/>
        <v/>
      </c>
      <c r="H2709" s="347" t="str">
        <f t="shared" si="300"/>
        <v/>
      </c>
      <c r="T2709" s="502" t="str">
        <f t="shared" si="301"/>
        <v/>
      </c>
      <c r="U2709" s="502" t="str">
        <f t="shared" si="302"/>
        <v/>
      </c>
      <c r="V2709" s="502" t="str">
        <f t="shared" si="303"/>
        <v/>
      </c>
      <c r="W2709" s="502" t="str">
        <f t="shared" si="304"/>
        <v/>
      </c>
      <c r="X2709" s="502"/>
      <c r="Y2709" s="502" t="str">
        <f t="shared" si="305"/>
        <v/>
      </c>
    </row>
    <row r="2710" spans="7:25">
      <c r="G2710" s="346" t="str">
        <f t="shared" si="299"/>
        <v/>
      </c>
      <c r="H2710" s="347" t="str">
        <f t="shared" si="300"/>
        <v/>
      </c>
      <c r="T2710" s="502" t="str">
        <f t="shared" si="301"/>
        <v/>
      </c>
      <c r="U2710" s="502" t="str">
        <f t="shared" si="302"/>
        <v/>
      </c>
      <c r="V2710" s="502" t="str">
        <f t="shared" si="303"/>
        <v/>
      </c>
      <c r="W2710" s="502" t="str">
        <f t="shared" si="304"/>
        <v/>
      </c>
      <c r="X2710" s="502"/>
      <c r="Y2710" s="502" t="str">
        <f t="shared" si="305"/>
        <v/>
      </c>
    </row>
    <row r="2711" spans="7:25">
      <c r="G2711" s="346" t="str">
        <f t="shared" si="299"/>
        <v/>
      </c>
      <c r="H2711" s="347" t="str">
        <f t="shared" si="300"/>
        <v/>
      </c>
      <c r="T2711" s="502" t="str">
        <f t="shared" si="301"/>
        <v/>
      </c>
      <c r="U2711" s="502" t="str">
        <f t="shared" si="302"/>
        <v/>
      </c>
      <c r="V2711" s="502" t="str">
        <f t="shared" si="303"/>
        <v/>
      </c>
      <c r="W2711" s="502" t="str">
        <f t="shared" si="304"/>
        <v/>
      </c>
      <c r="X2711" s="502"/>
      <c r="Y2711" s="502" t="str">
        <f t="shared" si="305"/>
        <v/>
      </c>
    </row>
    <row r="2712" spans="7:25">
      <c r="G2712" s="346" t="str">
        <f t="shared" si="299"/>
        <v/>
      </c>
      <c r="H2712" s="347" t="str">
        <f t="shared" si="300"/>
        <v/>
      </c>
      <c r="T2712" s="502" t="str">
        <f t="shared" si="301"/>
        <v/>
      </c>
      <c r="U2712" s="502" t="str">
        <f t="shared" si="302"/>
        <v/>
      </c>
      <c r="V2712" s="502" t="str">
        <f t="shared" si="303"/>
        <v/>
      </c>
      <c r="W2712" s="502" t="str">
        <f t="shared" si="304"/>
        <v/>
      </c>
      <c r="X2712" s="502"/>
      <c r="Y2712" s="502" t="str">
        <f t="shared" si="305"/>
        <v/>
      </c>
    </row>
    <row r="2713" spans="7:25">
      <c r="G2713" s="346" t="str">
        <f t="shared" si="299"/>
        <v/>
      </c>
      <c r="H2713" s="347" t="str">
        <f t="shared" si="300"/>
        <v/>
      </c>
      <c r="T2713" s="502" t="str">
        <f t="shared" si="301"/>
        <v/>
      </c>
      <c r="U2713" s="502" t="str">
        <f t="shared" si="302"/>
        <v/>
      </c>
      <c r="V2713" s="502" t="str">
        <f t="shared" si="303"/>
        <v/>
      </c>
      <c r="W2713" s="502" t="str">
        <f t="shared" si="304"/>
        <v/>
      </c>
      <c r="X2713" s="502"/>
      <c r="Y2713" s="502" t="str">
        <f t="shared" si="305"/>
        <v/>
      </c>
    </row>
    <row r="2714" spans="7:25">
      <c r="G2714" s="346" t="str">
        <f t="shared" si="299"/>
        <v/>
      </c>
      <c r="H2714" s="347" t="str">
        <f t="shared" si="300"/>
        <v/>
      </c>
      <c r="T2714" s="502" t="str">
        <f t="shared" si="301"/>
        <v/>
      </c>
      <c r="U2714" s="502" t="str">
        <f t="shared" si="302"/>
        <v/>
      </c>
      <c r="V2714" s="502" t="str">
        <f t="shared" si="303"/>
        <v/>
      </c>
      <c r="W2714" s="502" t="str">
        <f t="shared" si="304"/>
        <v/>
      </c>
      <c r="X2714" s="502"/>
      <c r="Y2714" s="502" t="str">
        <f t="shared" si="305"/>
        <v/>
      </c>
    </row>
    <row r="2715" spans="7:25">
      <c r="G2715" s="346" t="str">
        <f t="shared" si="299"/>
        <v/>
      </c>
      <c r="H2715" s="347" t="str">
        <f t="shared" si="300"/>
        <v/>
      </c>
      <c r="T2715" s="502" t="str">
        <f t="shared" si="301"/>
        <v/>
      </c>
      <c r="U2715" s="502" t="str">
        <f t="shared" si="302"/>
        <v/>
      </c>
      <c r="V2715" s="502" t="str">
        <f t="shared" si="303"/>
        <v/>
      </c>
      <c r="W2715" s="502" t="str">
        <f t="shared" si="304"/>
        <v/>
      </c>
      <c r="X2715" s="502"/>
      <c r="Y2715" s="502" t="str">
        <f t="shared" si="305"/>
        <v/>
      </c>
    </row>
    <row r="2716" spans="7:25">
      <c r="G2716" s="346" t="str">
        <f t="shared" si="299"/>
        <v/>
      </c>
      <c r="H2716" s="347" t="str">
        <f t="shared" si="300"/>
        <v/>
      </c>
      <c r="T2716" s="502" t="str">
        <f t="shared" si="301"/>
        <v/>
      </c>
      <c r="U2716" s="502" t="str">
        <f t="shared" si="302"/>
        <v/>
      </c>
      <c r="V2716" s="502" t="str">
        <f t="shared" si="303"/>
        <v/>
      </c>
      <c r="W2716" s="502" t="str">
        <f t="shared" si="304"/>
        <v/>
      </c>
      <c r="X2716" s="502"/>
      <c r="Y2716" s="502" t="str">
        <f t="shared" si="305"/>
        <v/>
      </c>
    </row>
    <row r="2717" spans="7:25">
      <c r="G2717" s="346" t="str">
        <f t="shared" si="299"/>
        <v/>
      </c>
      <c r="H2717" s="347" t="str">
        <f t="shared" si="300"/>
        <v/>
      </c>
      <c r="T2717" s="502" t="str">
        <f t="shared" si="301"/>
        <v/>
      </c>
      <c r="U2717" s="502" t="str">
        <f t="shared" si="302"/>
        <v/>
      </c>
      <c r="V2717" s="502" t="str">
        <f t="shared" si="303"/>
        <v/>
      </c>
      <c r="W2717" s="502" t="str">
        <f t="shared" si="304"/>
        <v/>
      </c>
      <c r="X2717" s="502"/>
      <c r="Y2717" s="502" t="str">
        <f t="shared" si="305"/>
        <v/>
      </c>
    </row>
    <row r="2718" spans="7:25">
      <c r="G2718" s="346" t="str">
        <f t="shared" si="299"/>
        <v/>
      </c>
      <c r="H2718" s="347" t="str">
        <f t="shared" si="300"/>
        <v/>
      </c>
      <c r="T2718" s="502" t="str">
        <f t="shared" si="301"/>
        <v/>
      </c>
      <c r="U2718" s="502" t="str">
        <f t="shared" si="302"/>
        <v/>
      </c>
      <c r="V2718" s="502" t="str">
        <f t="shared" si="303"/>
        <v/>
      </c>
      <c r="W2718" s="502" t="str">
        <f t="shared" si="304"/>
        <v/>
      </c>
      <c r="X2718" s="502"/>
      <c r="Y2718" s="502" t="str">
        <f t="shared" si="305"/>
        <v/>
      </c>
    </row>
    <row r="2719" spans="7:25">
      <c r="G2719" s="346" t="str">
        <f t="shared" si="299"/>
        <v/>
      </c>
      <c r="H2719" s="347" t="str">
        <f t="shared" si="300"/>
        <v/>
      </c>
      <c r="T2719" s="502" t="str">
        <f t="shared" si="301"/>
        <v/>
      </c>
      <c r="U2719" s="502" t="str">
        <f t="shared" si="302"/>
        <v/>
      </c>
      <c r="V2719" s="502" t="str">
        <f t="shared" si="303"/>
        <v/>
      </c>
      <c r="W2719" s="502" t="str">
        <f t="shared" si="304"/>
        <v/>
      </c>
      <c r="X2719" s="502"/>
      <c r="Y2719" s="502" t="str">
        <f t="shared" si="305"/>
        <v/>
      </c>
    </row>
    <row r="2720" spans="7:25">
      <c r="G2720" s="346" t="str">
        <f t="shared" si="299"/>
        <v/>
      </c>
      <c r="H2720" s="347" t="str">
        <f t="shared" si="300"/>
        <v/>
      </c>
      <c r="T2720" s="502" t="str">
        <f t="shared" si="301"/>
        <v/>
      </c>
      <c r="U2720" s="502" t="str">
        <f t="shared" si="302"/>
        <v/>
      </c>
      <c r="V2720" s="502" t="str">
        <f t="shared" si="303"/>
        <v/>
      </c>
      <c r="W2720" s="502" t="str">
        <f t="shared" si="304"/>
        <v/>
      </c>
      <c r="X2720" s="502"/>
      <c r="Y2720" s="502" t="str">
        <f t="shared" si="305"/>
        <v/>
      </c>
    </row>
    <row r="2721" spans="7:25">
      <c r="G2721" s="346" t="str">
        <f t="shared" si="299"/>
        <v/>
      </c>
      <c r="H2721" s="347" t="str">
        <f t="shared" si="300"/>
        <v/>
      </c>
      <c r="T2721" s="502" t="str">
        <f t="shared" si="301"/>
        <v/>
      </c>
      <c r="U2721" s="502" t="str">
        <f t="shared" si="302"/>
        <v/>
      </c>
      <c r="V2721" s="502" t="str">
        <f t="shared" si="303"/>
        <v/>
      </c>
      <c r="W2721" s="502" t="str">
        <f t="shared" si="304"/>
        <v/>
      </c>
      <c r="X2721" s="502"/>
      <c r="Y2721" s="502" t="str">
        <f t="shared" si="305"/>
        <v/>
      </c>
    </row>
    <row r="2722" spans="7:25">
      <c r="G2722" s="346" t="str">
        <f t="shared" si="299"/>
        <v/>
      </c>
      <c r="H2722" s="347" t="str">
        <f t="shared" si="300"/>
        <v/>
      </c>
      <c r="T2722" s="502" t="str">
        <f t="shared" si="301"/>
        <v/>
      </c>
      <c r="U2722" s="502" t="str">
        <f t="shared" si="302"/>
        <v/>
      </c>
      <c r="V2722" s="502" t="str">
        <f t="shared" si="303"/>
        <v/>
      </c>
      <c r="W2722" s="502" t="str">
        <f t="shared" si="304"/>
        <v/>
      </c>
      <c r="X2722" s="502"/>
      <c r="Y2722" s="502" t="str">
        <f t="shared" si="305"/>
        <v/>
      </c>
    </row>
    <row r="2723" spans="7:25">
      <c r="G2723" s="346" t="str">
        <f t="shared" si="299"/>
        <v/>
      </c>
      <c r="H2723" s="347" t="str">
        <f t="shared" si="300"/>
        <v/>
      </c>
      <c r="T2723" s="502" t="str">
        <f t="shared" si="301"/>
        <v/>
      </c>
      <c r="U2723" s="502" t="str">
        <f t="shared" si="302"/>
        <v/>
      </c>
      <c r="V2723" s="502" t="str">
        <f t="shared" si="303"/>
        <v/>
      </c>
      <c r="W2723" s="502" t="str">
        <f t="shared" si="304"/>
        <v/>
      </c>
      <c r="X2723" s="502"/>
      <c r="Y2723" s="502" t="str">
        <f t="shared" si="305"/>
        <v/>
      </c>
    </row>
    <row r="2724" spans="7:25">
      <c r="G2724" s="346" t="str">
        <f t="shared" si="299"/>
        <v/>
      </c>
      <c r="H2724" s="347" t="str">
        <f t="shared" si="300"/>
        <v/>
      </c>
      <c r="T2724" s="502" t="str">
        <f t="shared" si="301"/>
        <v/>
      </c>
      <c r="U2724" s="502" t="str">
        <f t="shared" si="302"/>
        <v/>
      </c>
      <c r="V2724" s="502" t="str">
        <f t="shared" si="303"/>
        <v/>
      </c>
      <c r="W2724" s="502" t="str">
        <f t="shared" si="304"/>
        <v/>
      </c>
      <c r="X2724" s="502"/>
      <c r="Y2724" s="502" t="str">
        <f t="shared" si="305"/>
        <v/>
      </c>
    </row>
    <row r="2725" spans="7:25">
      <c r="G2725" s="346" t="str">
        <f t="shared" si="299"/>
        <v/>
      </c>
      <c r="H2725" s="347" t="str">
        <f t="shared" si="300"/>
        <v/>
      </c>
      <c r="T2725" s="502" t="str">
        <f t="shared" si="301"/>
        <v/>
      </c>
      <c r="U2725" s="502" t="str">
        <f t="shared" si="302"/>
        <v/>
      </c>
      <c r="V2725" s="502" t="str">
        <f t="shared" si="303"/>
        <v/>
      </c>
      <c r="W2725" s="502" t="str">
        <f t="shared" si="304"/>
        <v/>
      </c>
      <c r="X2725" s="502"/>
      <c r="Y2725" s="502" t="str">
        <f t="shared" si="305"/>
        <v/>
      </c>
    </row>
    <row r="2726" spans="7:25">
      <c r="G2726" s="346" t="str">
        <f t="shared" si="299"/>
        <v/>
      </c>
      <c r="H2726" s="347" t="str">
        <f t="shared" si="300"/>
        <v/>
      </c>
      <c r="T2726" s="502" t="str">
        <f t="shared" si="301"/>
        <v/>
      </c>
      <c r="U2726" s="502" t="str">
        <f t="shared" si="302"/>
        <v/>
      </c>
      <c r="V2726" s="502" t="str">
        <f t="shared" si="303"/>
        <v/>
      </c>
      <c r="W2726" s="502" t="str">
        <f t="shared" si="304"/>
        <v/>
      </c>
      <c r="X2726" s="502"/>
      <c r="Y2726" s="502" t="str">
        <f t="shared" si="305"/>
        <v/>
      </c>
    </row>
    <row r="2727" spans="7:25">
      <c r="G2727" s="346" t="str">
        <f t="shared" si="299"/>
        <v/>
      </c>
      <c r="H2727" s="347" t="str">
        <f t="shared" si="300"/>
        <v/>
      </c>
      <c r="T2727" s="502" t="str">
        <f t="shared" si="301"/>
        <v/>
      </c>
      <c r="U2727" s="502" t="str">
        <f t="shared" si="302"/>
        <v/>
      </c>
      <c r="V2727" s="502" t="str">
        <f t="shared" si="303"/>
        <v/>
      </c>
      <c r="W2727" s="502" t="str">
        <f t="shared" si="304"/>
        <v/>
      </c>
      <c r="X2727" s="502"/>
      <c r="Y2727" s="502" t="str">
        <f t="shared" si="305"/>
        <v/>
      </c>
    </row>
    <row r="2728" spans="7:25">
      <c r="G2728" s="346" t="str">
        <f t="shared" si="299"/>
        <v/>
      </c>
      <c r="H2728" s="347" t="str">
        <f t="shared" si="300"/>
        <v/>
      </c>
      <c r="T2728" s="502" t="str">
        <f t="shared" si="301"/>
        <v/>
      </c>
      <c r="U2728" s="502" t="str">
        <f t="shared" si="302"/>
        <v/>
      </c>
      <c r="V2728" s="502" t="str">
        <f t="shared" si="303"/>
        <v/>
      </c>
      <c r="W2728" s="502" t="str">
        <f t="shared" si="304"/>
        <v/>
      </c>
      <c r="X2728" s="502"/>
      <c r="Y2728" s="502" t="str">
        <f t="shared" si="305"/>
        <v/>
      </c>
    </row>
    <row r="2729" spans="7:25">
      <c r="G2729" s="346" t="str">
        <f t="shared" si="299"/>
        <v/>
      </c>
      <c r="H2729" s="347" t="str">
        <f t="shared" si="300"/>
        <v/>
      </c>
      <c r="T2729" s="502" t="str">
        <f t="shared" si="301"/>
        <v/>
      </c>
      <c r="U2729" s="502" t="str">
        <f t="shared" si="302"/>
        <v/>
      </c>
      <c r="V2729" s="502" t="str">
        <f t="shared" si="303"/>
        <v/>
      </c>
      <c r="W2729" s="502" t="str">
        <f t="shared" si="304"/>
        <v/>
      </c>
      <c r="X2729" s="502"/>
      <c r="Y2729" s="502" t="str">
        <f t="shared" si="305"/>
        <v/>
      </c>
    </row>
    <row r="2730" spans="7:25">
      <c r="G2730" s="346" t="str">
        <f t="shared" si="299"/>
        <v/>
      </c>
      <c r="H2730" s="347" t="str">
        <f t="shared" si="300"/>
        <v/>
      </c>
      <c r="T2730" s="502" t="str">
        <f t="shared" si="301"/>
        <v/>
      </c>
      <c r="U2730" s="502" t="str">
        <f t="shared" si="302"/>
        <v/>
      </c>
      <c r="V2730" s="502" t="str">
        <f t="shared" si="303"/>
        <v/>
      </c>
      <c r="W2730" s="502" t="str">
        <f t="shared" si="304"/>
        <v/>
      </c>
      <c r="X2730" s="502"/>
      <c r="Y2730" s="502" t="str">
        <f t="shared" si="305"/>
        <v/>
      </c>
    </row>
    <row r="2731" spans="7:25">
      <c r="G2731" s="346" t="str">
        <f t="shared" si="299"/>
        <v/>
      </c>
      <c r="H2731" s="347" t="str">
        <f t="shared" si="300"/>
        <v/>
      </c>
      <c r="T2731" s="502" t="str">
        <f t="shared" si="301"/>
        <v/>
      </c>
      <c r="U2731" s="502" t="str">
        <f t="shared" si="302"/>
        <v/>
      </c>
      <c r="V2731" s="502" t="str">
        <f t="shared" si="303"/>
        <v/>
      </c>
      <c r="W2731" s="502" t="str">
        <f t="shared" si="304"/>
        <v/>
      </c>
      <c r="X2731" s="502"/>
      <c r="Y2731" s="502" t="str">
        <f t="shared" si="305"/>
        <v/>
      </c>
    </row>
    <row r="2732" spans="7:25">
      <c r="G2732" s="346" t="str">
        <f t="shared" si="299"/>
        <v/>
      </c>
      <c r="H2732" s="347" t="str">
        <f t="shared" si="300"/>
        <v/>
      </c>
      <c r="T2732" s="502" t="str">
        <f t="shared" si="301"/>
        <v/>
      </c>
      <c r="U2732" s="502" t="str">
        <f t="shared" si="302"/>
        <v/>
      </c>
      <c r="V2732" s="502" t="str">
        <f t="shared" si="303"/>
        <v/>
      </c>
      <c r="W2732" s="502" t="str">
        <f t="shared" si="304"/>
        <v/>
      </c>
      <c r="X2732" s="502"/>
      <c r="Y2732" s="502" t="str">
        <f t="shared" si="305"/>
        <v/>
      </c>
    </row>
    <row r="2733" spans="7:25">
      <c r="G2733" s="346" t="str">
        <f t="shared" si="299"/>
        <v/>
      </c>
      <c r="H2733" s="347" t="str">
        <f t="shared" si="300"/>
        <v/>
      </c>
      <c r="T2733" s="502" t="str">
        <f t="shared" si="301"/>
        <v/>
      </c>
      <c r="U2733" s="502" t="str">
        <f t="shared" si="302"/>
        <v/>
      </c>
      <c r="V2733" s="502" t="str">
        <f t="shared" si="303"/>
        <v/>
      </c>
      <c r="W2733" s="502" t="str">
        <f t="shared" si="304"/>
        <v/>
      </c>
      <c r="X2733" s="502"/>
      <c r="Y2733" s="502" t="str">
        <f t="shared" si="305"/>
        <v/>
      </c>
    </row>
    <row r="2734" spans="7:25">
      <c r="G2734" s="346" t="str">
        <f t="shared" si="299"/>
        <v/>
      </c>
      <c r="H2734" s="347" t="str">
        <f t="shared" si="300"/>
        <v/>
      </c>
      <c r="T2734" s="502" t="str">
        <f t="shared" si="301"/>
        <v/>
      </c>
      <c r="U2734" s="502" t="str">
        <f t="shared" si="302"/>
        <v/>
      </c>
      <c r="V2734" s="502" t="str">
        <f t="shared" si="303"/>
        <v/>
      </c>
      <c r="W2734" s="502" t="str">
        <f t="shared" si="304"/>
        <v/>
      </c>
      <c r="X2734" s="502"/>
      <c r="Y2734" s="502" t="str">
        <f t="shared" si="305"/>
        <v/>
      </c>
    </row>
    <row r="2735" spans="7:25">
      <c r="G2735" s="346" t="str">
        <f t="shared" si="299"/>
        <v/>
      </c>
      <c r="H2735" s="347" t="str">
        <f t="shared" si="300"/>
        <v/>
      </c>
      <c r="T2735" s="502" t="str">
        <f t="shared" si="301"/>
        <v/>
      </c>
      <c r="U2735" s="502" t="str">
        <f t="shared" si="302"/>
        <v/>
      </c>
      <c r="V2735" s="502" t="str">
        <f t="shared" si="303"/>
        <v/>
      </c>
      <c r="W2735" s="502" t="str">
        <f t="shared" si="304"/>
        <v/>
      </c>
      <c r="X2735" s="502"/>
      <c r="Y2735" s="502" t="str">
        <f t="shared" si="305"/>
        <v/>
      </c>
    </row>
    <row r="2736" spans="7:25">
      <c r="G2736" s="346" t="str">
        <f t="shared" si="299"/>
        <v/>
      </c>
      <c r="H2736" s="347" t="str">
        <f t="shared" si="300"/>
        <v/>
      </c>
      <c r="T2736" s="502" t="str">
        <f t="shared" si="301"/>
        <v/>
      </c>
      <c r="U2736" s="502" t="str">
        <f t="shared" si="302"/>
        <v/>
      </c>
      <c r="V2736" s="502" t="str">
        <f t="shared" si="303"/>
        <v/>
      </c>
      <c r="W2736" s="502" t="str">
        <f t="shared" si="304"/>
        <v/>
      </c>
      <c r="X2736" s="502"/>
      <c r="Y2736" s="502" t="str">
        <f t="shared" si="305"/>
        <v/>
      </c>
    </row>
    <row r="2737" spans="7:25">
      <c r="G2737" s="346" t="str">
        <f t="shared" si="299"/>
        <v/>
      </c>
      <c r="H2737" s="347" t="str">
        <f t="shared" si="300"/>
        <v/>
      </c>
      <c r="T2737" s="502" t="str">
        <f t="shared" si="301"/>
        <v/>
      </c>
      <c r="U2737" s="502" t="str">
        <f t="shared" si="302"/>
        <v/>
      </c>
      <c r="V2737" s="502" t="str">
        <f t="shared" si="303"/>
        <v/>
      </c>
      <c r="W2737" s="502" t="str">
        <f t="shared" si="304"/>
        <v/>
      </c>
      <c r="X2737" s="502"/>
      <c r="Y2737" s="502" t="str">
        <f t="shared" si="305"/>
        <v/>
      </c>
    </row>
    <row r="2738" spans="7:25">
      <c r="G2738" s="346" t="str">
        <f t="shared" si="299"/>
        <v/>
      </c>
      <c r="H2738" s="347" t="str">
        <f t="shared" si="300"/>
        <v/>
      </c>
      <c r="T2738" s="502" t="str">
        <f t="shared" si="301"/>
        <v/>
      </c>
      <c r="U2738" s="502" t="str">
        <f t="shared" si="302"/>
        <v/>
      </c>
      <c r="V2738" s="502" t="str">
        <f t="shared" si="303"/>
        <v/>
      </c>
      <c r="W2738" s="502" t="str">
        <f t="shared" si="304"/>
        <v/>
      </c>
      <c r="X2738" s="502"/>
      <c r="Y2738" s="502" t="str">
        <f t="shared" si="305"/>
        <v/>
      </c>
    </row>
    <row r="2739" spans="7:25">
      <c r="G2739" s="346" t="str">
        <f t="shared" si="299"/>
        <v/>
      </c>
      <c r="H2739" s="347" t="str">
        <f t="shared" si="300"/>
        <v/>
      </c>
      <c r="T2739" s="502" t="str">
        <f t="shared" si="301"/>
        <v/>
      </c>
      <c r="U2739" s="502" t="str">
        <f t="shared" si="302"/>
        <v/>
      </c>
      <c r="V2739" s="502" t="str">
        <f t="shared" si="303"/>
        <v/>
      </c>
      <c r="W2739" s="502" t="str">
        <f t="shared" si="304"/>
        <v/>
      </c>
      <c r="X2739" s="502"/>
      <c r="Y2739" s="502" t="str">
        <f t="shared" si="305"/>
        <v/>
      </c>
    </row>
    <row r="2740" spans="7:25">
      <c r="G2740" s="346" t="str">
        <f t="shared" si="299"/>
        <v/>
      </c>
      <c r="H2740" s="347" t="str">
        <f t="shared" si="300"/>
        <v/>
      </c>
      <c r="T2740" s="502" t="str">
        <f t="shared" si="301"/>
        <v/>
      </c>
      <c r="U2740" s="502" t="str">
        <f t="shared" si="302"/>
        <v/>
      </c>
      <c r="V2740" s="502" t="str">
        <f t="shared" si="303"/>
        <v/>
      </c>
      <c r="W2740" s="502" t="str">
        <f t="shared" si="304"/>
        <v/>
      </c>
      <c r="X2740" s="502"/>
      <c r="Y2740" s="502" t="str">
        <f t="shared" si="305"/>
        <v/>
      </c>
    </row>
    <row r="2741" spans="7:25">
      <c r="G2741" s="346" t="str">
        <f t="shared" si="299"/>
        <v/>
      </c>
      <c r="H2741" s="347" t="str">
        <f t="shared" si="300"/>
        <v/>
      </c>
      <c r="T2741" s="502" t="str">
        <f t="shared" si="301"/>
        <v/>
      </c>
      <c r="U2741" s="502" t="str">
        <f t="shared" si="302"/>
        <v/>
      </c>
      <c r="V2741" s="502" t="str">
        <f t="shared" si="303"/>
        <v/>
      </c>
      <c r="W2741" s="502" t="str">
        <f t="shared" si="304"/>
        <v/>
      </c>
      <c r="X2741" s="502"/>
      <c r="Y2741" s="502" t="str">
        <f t="shared" si="305"/>
        <v/>
      </c>
    </row>
    <row r="2742" spans="7:25">
      <c r="G2742" s="346" t="str">
        <f t="shared" si="299"/>
        <v/>
      </c>
      <c r="H2742" s="347" t="str">
        <f t="shared" si="300"/>
        <v/>
      </c>
      <c r="T2742" s="502" t="str">
        <f t="shared" si="301"/>
        <v/>
      </c>
      <c r="U2742" s="502" t="str">
        <f t="shared" si="302"/>
        <v/>
      </c>
      <c r="V2742" s="502" t="str">
        <f t="shared" si="303"/>
        <v/>
      </c>
      <c r="W2742" s="502" t="str">
        <f t="shared" si="304"/>
        <v/>
      </c>
      <c r="X2742" s="502"/>
      <c r="Y2742" s="502" t="str">
        <f t="shared" si="305"/>
        <v/>
      </c>
    </row>
    <row r="2743" spans="7:25">
      <c r="G2743" s="346" t="str">
        <f t="shared" si="299"/>
        <v/>
      </c>
      <c r="H2743" s="347" t="str">
        <f t="shared" si="300"/>
        <v/>
      </c>
      <c r="T2743" s="502" t="str">
        <f t="shared" si="301"/>
        <v/>
      </c>
      <c r="U2743" s="502" t="str">
        <f t="shared" si="302"/>
        <v/>
      </c>
      <c r="V2743" s="502" t="str">
        <f t="shared" si="303"/>
        <v/>
      </c>
      <c r="W2743" s="502" t="str">
        <f t="shared" si="304"/>
        <v/>
      </c>
      <c r="X2743" s="502"/>
      <c r="Y2743" s="502" t="str">
        <f t="shared" si="305"/>
        <v/>
      </c>
    </row>
    <row r="2744" spans="7:25">
      <c r="G2744" s="346" t="str">
        <f t="shared" si="299"/>
        <v/>
      </c>
      <c r="H2744" s="347" t="str">
        <f t="shared" si="300"/>
        <v/>
      </c>
      <c r="T2744" s="502" t="str">
        <f t="shared" si="301"/>
        <v/>
      </c>
      <c r="U2744" s="502" t="str">
        <f t="shared" si="302"/>
        <v/>
      </c>
      <c r="V2744" s="502" t="str">
        <f t="shared" si="303"/>
        <v/>
      </c>
      <c r="W2744" s="502" t="str">
        <f t="shared" si="304"/>
        <v/>
      </c>
      <c r="X2744" s="502"/>
      <c r="Y2744" s="502" t="str">
        <f t="shared" si="305"/>
        <v/>
      </c>
    </row>
    <row r="2745" spans="7:25">
      <c r="G2745" s="346" t="str">
        <f t="shared" si="299"/>
        <v/>
      </c>
      <c r="H2745" s="347" t="str">
        <f t="shared" si="300"/>
        <v/>
      </c>
      <c r="T2745" s="502" t="str">
        <f t="shared" si="301"/>
        <v/>
      </c>
      <c r="U2745" s="502" t="str">
        <f t="shared" si="302"/>
        <v/>
      </c>
      <c r="V2745" s="502" t="str">
        <f t="shared" si="303"/>
        <v/>
      </c>
      <c r="W2745" s="502" t="str">
        <f t="shared" si="304"/>
        <v/>
      </c>
      <c r="X2745" s="502"/>
      <c r="Y2745" s="502" t="str">
        <f t="shared" si="305"/>
        <v/>
      </c>
    </row>
    <row r="2746" spans="7:25">
      <c r="G2746" s="346" t="str">
        <f t="shared" si="299"/>
        <v/>
      </c>
      <c r="H2746" s="347" t="str">
        <f t="shared" si="300"/>
        <v/>
      </c>
      <c r="T2746" s="502" t="str">
        <f t="shared" si="301"/>
        <v/>
      </c>
      <c r="U2746" s="502" t="str">
        <f t="shared" si="302"/>
        <v/>
      </c>
      <c r="V2746" s="502" t="str">
        <f t="shared" si="303"/>
        <v/>
      </c>
      <c r="W2746" s="502" t="str">
        <f t="shared" si="304"/>
        <v/>
      </c>
      <c r="X2746" s="502"/>
      <c r="Y2746" s="502" t="str">
        <f t="shared" si="305"/>
        <v/>
      </c>
    </row>
    <row r="2747" spans="7:25">
      <c r="G2747" s="346" t="str">
        <f t="shared" si="299"/>
        <v/>
      </c>
      <c r="H2747" s="347" t="str">
        <f t="shared" si="300"/>
        <v/>
      </c>
      <c r="T2747" s="502" t="str">
        <f t="shared" si="301"/>
        <v/>
      </c>
      <c r="U2747" s="502" t="str">
        <f t="shared" si="302"/>
        <v/>
      </c>
      <c r="V2747" s="502" t="str">
        <f t="shared" si="303"/>
        <v/>
      </c>
      <c r="W2747" s="502" t="str">
        <f t="shared" si="304"/>
        <v/>
      </c>
      <c r="X2747" s="502"/>
      <c r="Y2747" s="502" t="str">
        <f t="shared" si="305"/>
        <v/>
      </c>
    </row>
    <row r="2748" spans="7:25">
      <c r="G2748" s="346" t="str">
        <f t="shared" si="299"/>
        <v/>
      </c>
      <c r="H2748" s="347" t="str">
        <f t="shared" si="300"/>
        <v/>
      </c>
      <c r="T2748" s="502" t="str">
        <f t="shared" si="301"/>
        <v/>
      </c>
      <c r="U2748" s="502" t="str">
        <f t="shared" si="302"/>
        <v/>
      </c>
      <c r="V2748" s="502" t="str">
        <f t="shared" si="303"/>
        <v/>
      </c>
      <c r="W2748" s="502" t="str">
        <f t="shared" si="304"/>
        <v/>
      </c>
      <c r="X2748" s="502"/>
      <c r="Y2748" s="502" t="str">
        <f t="shared" si="305"/>
        <v/>
      </c>
    </row>
    <row r="2749" spans="7:25">
      <c r="G2749" s="346" t="str">
        <f t="shared" si="299"/>
        <v/>
      </c>
      <c r="H2749" s="347" t="str">
        <f t="shared" si="300"/>
        <v/>
      </c>
      <c r="T2749" s="502" t="str">
        <f t="shared" si="301"/>
        <v/>
      </c>
      <c r="U2749" s="502" t="str">
        <f t="shared" si="302"/>
        <v/>
      </c>
      <c r="V2749" s="502" t="str">
        <f t="shared" si="303"/>
        <v/>
      </c>
      <c r="W2749" s="502" t="str">
        <f t="shared" si="304"/>
        <v/>
      </c>
      <c r="X2749" s="502"/>
      <c r="Y2749" s="502" t="str">
        <f t="shared" si="305"/>
        <v/>
      </c>
    </row>
    <row r="2750" spans="7:25">
      <c r="G2750" s="346" t="str">
        <f t="shared" si="299"/>
        <v/>
      </c>
      <c r="H2750" s="347" t="str">
        <f t="shared" si="300"/>
        <v/>
      </c>
      <c r="T2750" s="502" t="str">
        <f t="shared" si="301"/>
        <v/>
      </c>
      <c r="U2750" s="502" t="str">
        <f t="shared" si="302"/>
        <v/>
      </c>
      <c r="V2750" s="502" t="str">
        <f t="shared" si="303"/>
        <v/>
      </c>
      <c r="W2750" s="502" t="str">
        <f t="shared" si="304"/>
        <v/>
      </c>
      <c r="X2750" s="502"/>
      <c r="Y2750" s="502" t="str">
        <f t="shared" si="305"/>
        <v/>
      </c>
    </row>
    <row r="2751" spans="7:25">
      <c r="G2751" s="346" t="str">
        <f t="shared" si="299"/>
        <v/>
      </c>
      <c r="H2751" s="347" t="str">
        <f t="shared" si="300"/>
        <v/>
      </c>
      <c r="T2751" s="502" t="str">
        <f t="shared" si="301"/>
        <v/>
      </c>
      <c r="U2751" s="502" t="str">
        <f t="shared" si="302"/>
        <v/>
      </c>
      <c r="V2751" s="502" t="str">
        <f t="shared" si="303"/>
        <v/>
      </c>
      <c r="W2751" s="502" t="str">
        <f t="shared" si="304"/>
        <v/>
      </c>
      <c r="X2751" s="502"/>
      <c r="Y2751" s="502" t="str">
        <f t="shared" si="305"/>
        <v/>
      </c>
    </row>
    <row r="2752" spans="7:25">
      <c r="G2752" s="346" t="str">
        <f t="shared" si="299"/>
        <v/>
      </c>
      <c r="H2752" s="347" t="str">
        <f t="shared" si="300"/>
        <v/>
      </c>
      <c r="T2752" s="502" t="str">
        <f t="shared" si="301"/>
        <v/>
      </c>
      <c r="U2752" s="502" t="str">
        <f t="shared" si="302"/>
        <v/>
      </c>
      <c r="V2752" s="502" t="str">
        <f t="shared" si="303"/>
        <v/>
      </c>
      <c r="W2752" s="502" t="str">
        <f t="shared" si="304"/>
        <v/>
      </c>
      <c r="X2752" s="502"/>
      <c r="Y2752" s="502" t="str">
        <f t="shared" si="305"/>
        <v/>
      </c>
    </row>
    <row r="2753" spans="7:25">
      <c r="G2753" s="346" t="str">
        <f t="shared" si="299"/>
        <v/>
      </c>
      <c r="H2753" s="347" t="str">
        <f t="shared" si="300"/>
        <v/>
      </c>
      <c r="T2753" s="502" t="str">
        <f t="shared" si="301"/>
        <v/>
      </c>
      <c r="U2753" s="502" t="str">
        <f t="shared" si="302"/>
        <v/>
      </c>
      <c r="V2753" s="502" t="str">
        <f t="shared" si="303"/>
        <v/>
      </c>
      <c r="W2753" s="502" t="str">
        <f t="shared" si="304"/>
        <v/>
      </c>
      <c r="X2753" s="502"/>
      <c r="Y2753" s="502" t="str">
        <f t="shared" si="305"/>
        <v/>
      </c>
    </row>
    <row r="2754" spans="7:25">
      <c r="G2754" s="346" t="str">
        <f t="shared" si="299"/>
        <v/>
      </c>
      <c r="H2754" s="347" t="str">
        <f t="shared" si="300"/>
        <v/>
      </c>
      <c r="T2754" s="502" t="str">
        <f t="shared" si="301"/>
        <v/>
      </c>
      <c r="U2754" s="502" t="str">
        <f t="shared" si="302"/>
        <v/>
      </c>
      <c r="V2754" s="502" t="str">
        <f t="shared" si="303"/>
        <v/>
      </c>
      <c r="W2754" s="502" t="str">
        <f t="shared" si="304"/>
        <v/>
      </c>
      <c r="X2754" s="502"/>
      <c r="Y2754" s="502" t="str">
        <f t="shared" si="305"/>
        <v/>
      </c>
    </row>
    <row r="2755" spans="7:25">
      <c r="G2755" s="346" t="str">
        <f t="shared" ref="G2755:G2818" si="306">IF(D2755="","",A2755&amp;" "&amp;"     =    "&amp;" "&amp;B2755&amp;"  Vs  "&amp;C2755)</f>
        <v/>
      </c>
      <c r="H2755" s="347" t="str">
        <f t="shared" ref="H2755:H2818" si="307">IF(G2755="","",D2755)</f>
        <v/>
      </c>
      <c r="T2755" s="502" t="str">
        <f t="shared" ref="T2755:T2818" si="308">IF(W2755="","",AA2755)</f>
        <v/>
      </c>
      <c r="U2755" s="502" t="str">
        <f t="shared" ref="U2755:U2818" si="309">IF(W2755="","",AC2755)</f>
        <v/>
      </c>
      <c r="V2755" s="502" t="str">
        <f t="shared" ref="V2755:V2818" si="310">IF(W2755="","",AK2755)</f>
        <v/>
      </c>
      <c r="W2755" s="502" t="str">
        <f t="shared" ref="W2755:W2818" si="311">IFERROR(IF(Y2755="","",MID(Y2755,SEARCH("1x2/",Y2755,1) + 4,LEN(Y2755))),"")</f>
        <v/>
      </c>
      <c r="X2755" s="502"/>
      <c r="Y2755" s="502" t="str">
        <f t="shared" ref="Y2755:Y2818" si="312">HLink(AL2755)</f>
        <v/>
      </c>
    </row>
    <row r="2756" spans="7:25">
      <c r="G2756" s="346" t="str">
        <f t="shared" si="306"/>
        <v/>
      </c>
      <c r="H2756" s="347" t="str">
        <f t="shared" si="307"/>
        <v/>
      </c>
      <c r="T2756" s="502" t="str">
        <f t="shared" si="308"/>
        <v/>
      </c>
      <c r="U2756" s="502" t="str">
        <f t="shared" si="309"/>
        <v/>
      </c>
      <c r="V2756" s="502" t="str">
        <f t="shared" si="310"/>
        <v/>
      </c>
      <c r="W2756" s="502" t="str">
        <f t="shared" si="311"/>
        <v/>
      </c>
      <c r="X2756" s="502"/>
      <c r="Y2756" s="502" t="str">
        <f t="shared" si="312"/>
        <v/>
      </c>
    </row>
    <row r="2757" spans="7:25">
      <c r="G2757" s="346" t="str">
        <f t="shared" si="306"/>
        <v/>
      </c>
      <c r="H2757" s="347" t="str">
        <f t="shared" si="307"/>
        <v/>
      </c>
      <c r="T2757" s="502" t="str">
        <f t="shared" si="308"/>
        <v/>
      </c>
      <c r="U2757" s="502" t="str">
        <f t="shared" si="309"/>
        <v/>
      </c>
      <c r="V2757" s="502" t="str">
        <f t="shared" si="310"/>
        <v/>
      </c>
      <c r="W2757" s="502" t="str">
        <f t="shared" si="311"/>
        <v/>
      </c>
      <c r="X2757" s="502"/>
      <c r="Y2757" s="502" t="str">
        <f t="shared" si="312"/>
        <v/>
      </c>
    </row>
    <row r="2758" spans="7:25">
      <c r="G2758" s="346" t="str">
        <f t="shared" si="306"/>
        <v/>
      </c>
      <c r="H2758" s="347" t="str">
        <f t="shared" si="307"/>
        <v/>
      </c>
      <c r="T2758" s="502" t="str">
        <f t="shared" si="308"/>
        <v/>
      </c>
      <c r="U2758" s="502" t="str">
        <f t="shared" si="309"/>
        <v/>
      </c>
      <c r="V2758" s="502" t="str">
        <f t="shared" si="310"/>
        <v/>
      </c>
      <c r="W2758" s="502" t="str">
        <f t="shared" si="311"/>
        <v/>
      </c>
      <c r="X2758" s="502"/>
      <c r="Y2758" s="502" t="str">
        <f t="shared" si="312"/>
        <v/>
      </c>
    </row>
    <row r="2759" spans="7:25">
      <c r="G2759" s="346" t="str">
        <f t="shared" si="306"/>
        <v/>
      </c>
      <c r="H2759" s="347" t="str">
        <f t="shared" si="307"/>
        <v/>
      </c>
      <c r="T2759" s="502" t="str">
        <f t="shared" si="308"/>
        <v/>
      </c>
      <c r="U2759" s="502" t="str">
        <f t="shared" si="309"/>
        <v/>
      </c>
      <c r="V2759" s="502" t="str">
        <f t="shared" si="310"/>
        <v/>
      </c>
      <c r="W2759" s="502" t="str">
        <f t="shared" si="311"/>
        <v/>
      </c>
      <c r="X2759" s="502"/>
      <c r="Y2759" s="502" t="str">
        <f t="shared" si="312"/>
        <v/>
      </c>
    </row>
    <row r="2760" spans="7:25">
      <c r="G2760" s="346" t="str">
        <f t="shared" si="306"/>
        <v/>
      </c>
      <c r="H2760" s="347" t="str">
        <f t="shared" si="307"/>
        <v/>
      </c>
      <c r="T2760" s="502" t="str">
        <f t="shared" si="308"/>
        <v/>
      </c>
      <c r="U2760" s="502" t="str">
        <f t="shared" si="309"/>
        <v/>
      </c>
      <c r="V2760" s="502" t="str">
        <f t="shared" si="310"/>
        <v/>
      </c>
      <c r="W2760" s="502" t="str">
        <f t="shared" si="311"/>
        <v/>
      </c>
      <c r="X2760" s="502"/>
      <c r="Y2760" s="502" t="str">
        <f t="shared" si="312"/>
        <v/>
      </c>
    </row>
    <row r="2761" spans="7:25">
      <c r="G2761" s="346" t="str">
        <f t="shared" si="306"/>
        <v/>
      </c>
      <c r="H2761" s="347" t="str">
        <f t="shared" si="307"/>
        <v/>
      </c>
      <c r="T2761" s="502" t="str">
        <f t="shared" si="308"/>
        <v/>
      </c>
      <c r="U2761" s="502" t="str">
        <f t="shared" si="309"/>
        <v/>
      </c>
      <c r="V2761" s="502" t="str">
        <f t="shared" si="310"/>
        <v/>
      </c>
      <c r="W2761" s="502" t="str">
        <f t="shared" si="311"/>
        <v/>
      </c>
      <c r="X2761" s="502"/>
      <c r="Y2761" s="502" t="str">
        <f t="shared" si="312"/>
        <v/>
      </c>
    </row>
    <row r="2762" spans="7:25">
      <c r="G2762" s="346" t="str">
        <f t="shared" si="306"/>
        <v/>
      </c>
      <c r="H2762" s="347" t="str">
        <f t="shared" si="307"/>
        <v/>
      </c>
      <c r="T2762" s="502" t="str">
        <f t="shared" si="308"/>
        <v/>
      </c>
      <c r="U2762" s="502" t="str">
        <f t="shared" si="309"/>
        <v/>
      </c>
      <c r="V2762" s="502" t="str">
        <f t="shared" si="310"/>
        <v/>
      </c>
      <c r="W2762" s="502" t="str">
        <f t="shared" si="311"/>
        <v/>
      </c>
      <c r="X2762" s="502"/>
      <c r="Y2762" s="502" t="str">
        <f t="shared" si="312"/>
        <v/>
      </c>
    </row>
    <row r="2763" spans="7:25">
      <c r="G2763" s="346" t="str">
        <f t="shared" si="306"/>
        <v/>
      </c>
      <c r="H2763" s="347" t="str">
        <f t="shared" si="307"/>
        <v/>
      </c>
      <c r="T2763" s="502" t="str">
        <f t="shared" si="308"/>
        <v/>
      </c>
      <c r="U2763" s="502" t="str">
        <f t="shared" si="309"/>
        <v/>
      </c>
      <c r="V2763" s="502" t="str">
        <f t="shared" si="310"/>
        <v/>
      </c>
      <c r="W2763" s="502" t="str">
        <f t="shared" si="311"/>
        <v/>
      </c>
      <c r="X2763" s="502"/>
      <c r="Y2763" s="502" t="str">
        <f t="shared" si="312"/>
        <v/>
      </c>
    </row>
    <row r="2764" spans="7:25">
      <c r="G2764" s="346" t="str">
        <f t="shared" si="306"/>
        <v/>
      </c>
      <c r="H2764" s="347" t="str">
        <f t="shared" si="307"/>
        <v/>
      </c>
      <c r="T2764" s="502" t="str">
        <f t="shared" si="308"/>
        <v/>
      </c>
      <c r="U2764" s="502" t="str">
        <f t="shared" si="309"/>
        <v/>
      </c>
      <c r="V2764" s="502" t="str">
        <f t="shared" si="310"/>
        <v/>
      </c>
      <c r="W2764" s="502" t="str">
        <f t="shared" si="311"/>
        <v/>
      </c>
      <c r="X2764" s="502"/>
      <c r="Y2764" s="502" t="str">
        <f t="shared" si="312"/>
        <v/>
      </c>
    </row>
    <row r="2765" spans="7:25">
      <c r="G2765" s="346" t="str">
        <f t="shared" si="306"/>
        <v/>
      </c>
      <c r="H2765" s="347" t="str">
        <f t="shared" si="307"/>
        <v/>
      </c>
      <c r="T2765" s="502" t="str">
        <f t="shared" si="308"/>
        <v/>
      </c>
      <c r="U2765" s="502" t="str">
        <f t="shared" si="309"/>
        <v/>
      </c>
      <c r="V2765" s="502" t="str">
        <f t="shared" si="310"/>
        <v/>
      </c>
      <c r="W2765" s="502" t="str">
        <f t="shared" si="311"/>
        <v/>
      </c>
      <c r="X2765" s="502"/>
      <c r="Y2765" s="502" t="str">
        <f t="shared" si="312"/>
        <v/>
      </c>
    </row>
    <row r="2766" spans="7:25">
      <c r="G2766" s="346" t="str">
        <f t="shared" si="306"/>
        <v/>
      </c>
      <c r="H2766" s="347" t="str">
        <f t="shared" si="307"/>
        <v/>
      </c>
      <c r="T2766" s="502" t="str">
        <f t="shared" si="308"/>
        <v/>
      </c>
      <c r="U2766" s="502" t="str">
        <f t="shared" si="309"/>
        <v/>
      </c>
      <c r="V2766" s="502" t="str">
        <f t="shared" si="310"/>
        <v/>
      </c>
      <c r="W2766" s="502" t="str">
        <f t="shared" si="311"/>
        <v/>
      </c>
      <c r="X2766" s="502"/>
      <c r="Y2766" s="502" t="str">
        <f t="shared" si="312"/>
        <v/>
      </c>
    </row>
    <row r="2767" spans="7:25">
      <c r="G2767" s="346" t="str">
        <f t="shared" si="306"/>
        <v/>
      </c>
      <c r="H2767" s="347" t="str">
        <f t="shared" si="307"/>
        <v/>
      </c>
      <c r="T2767" s="502" t="str">
        <f t="shared" si="308"/>
        <v/>
      </c>
      <c r="U2767" s="502" t="str">
        <f t="shared" si="309"/>
        <v/>
      </c>
      <c r="V2767" s="502" t="str">
        <f t="shared" si="310"/>
        <v/>
      </c>
      <c r="W2767" s="502" t="str">
        <f t="shared" si="311"/>
        <v/>
      </c>
      <c r="X2767" s="502"/>
      <c r="Y2767" s="502" t="str">
        <f t="shared" si="312"/>
        <v/>
      </c>
    </row>
    <row r="2768" spans="7:25">
      <c r="G2768" s="346" t="str">
        <f t="shared" si="306"/>
        <v/>
      </c>
      <c r="H2768" s="347" t="str">
        <f t="shared" si="307"/>
        <v/>
      </c>
      <c r="T2768" s="502" t="str">
        <f t="shared" si="308"/>
        <v/>
      </c>
      <c r="U2768" s="502" t="str">
        <f t="shared" si="309"/>
        <v/>
      </c>
      <c r="V2768" s="502" t="str">
        <f t="shared" si="310"/>
        <v/>
      </c>
      <c r="W2768" s="502" t="str">
        <f t="shared" si="311"/>
        <v/>
      </c>
      <c r="X2768" s="502"/>
      <c r="Y2768" s="502" t="str">
        <f t="shared" si="312"/>
        <v/>
      </c>
    </row>
    <row r="2769" spans="7:25">
      <c r="G2769" s="346" t="str">
        <f t="shared" si="306"/>
        <v/>
      </c>
      <c r="H2769" s="347" t="str">
        <f t="shared" si="307"/>
        <v/>
      </c>
      <c r="T2769" s="502" t="str">
        <f t="shared" si="308"/>
        <v/>
      </c>
      <c r="U2769" s="502" t="str">
        <f t="shared" si="309"/>
        <v/>
      </c>
      <c r="V2769" s="502" t="str">
        <f t="shared" si="310"/>
        <v/>
      </c>
      <c r="W2769" s="502" t="str">
        <f t="shared" si="311"/>
        <v/>
      </c>
      <c r="X2769" s="502"/>
      <c r="Y2769" s="502" t="str">
        <f t="shared" si="312"/>
        <v/>
      </c>
    </row>
    <row r="2770" spans="7:25">
      <c r="G2770" s="346" t="str">
        <f t="shared" si="306"/>
        <v/>
      </c>
      <c r="H2770" s="347" t="str">
        <f t="shared" si="307"/>
        <v/>
      </c>
      <c r="T2770" s="502" t="str">
        <f t="shared" si="308"/>
        <v/>
      </c>
      <c r="U2770" s="502" t="str">
        <f t="shared" si="309"/>
        <v/>
      </c>
      <c r="V2770" s="502" t="str">
        <f t="shared" si="310"/>
        <v/>
      </c>
      <c r="W2770" s="502" t="str">
        <f t="shared" si="311"/>
        <v/>
      </c>
      <c r="X2770" s="502"/>
      <c r="Y2770" s="502" t="str">
        <f t="shared" si="312"/>
        <v/>
      </c>
    </row>
    <row r="2771" spans="7:25">
      <c r="G2771" s="346" t="str">
        <f t="shared" si="306"/>
        <v/>
      </c>
      <c r="H2771" s="347" t="str">
        <f t="shared" si="307"/>
        <v/>
      </c>
      <c r="T2771" s="502" t="str">
        <f t="shared" si="308"/>
        <v/>
      </c>
      <c r="U2771" s="502" t="str">
        <f t="shared" si="309"/>
        <v/>
      </c>
      <c r="V2771" s="502" t="str">
        <f t="shared" si="310"/>
        <v/>
      </c>
      <c r="W2771" s="502" t="str">
        <f t="shared" si="311"/>
        <v/>
      </c>
      <c r="X2771" s="502"/>
      <c r="Y2771" s="502" t="str">
        <f t="shared" si="312"/>
        <v/>
      </c>
    </row>
    <row r="2772" spans="7:25">
      <c r="G2772" s="346" t="str">
        <f t="shared" si="306"/>
        <v/>
      </c>
      <c r="H2772" s="347" t="str">
        <f t="shared" si="307"/>
        <v/>
      </c>
      <c r="T2772" s="502" t="str">
        <f t="shared" si="308"/>
        <v/>
      </c>
      <c r="U2772" s="502" t="str">
        <f t="shared" si="309"/>
        <v/>
      </c>
      <c r="V2772" s="502" t="str">
        <f t="shared" si="310"/>
        <v/>
      </c>
      <c r="W2772" s="502" t="str">
        <f t="shared" si="311"/>
        <v/>
      </c>
      <c r="X2772" s="502"/>
      <c r="Y2772" s="502" t="str">
        <f t="shared" si="312"/>
        <v/>
      </c>
    </row>
    <row r="2773" spans="7:25">
      <c r="G2773" s="346" t="str">
        <f t="shared" si="306"/>
        <v/>
      </c>
      <c r="H2773" s="347" t="str">
        <f t="shared" si="307"/>
        <v/>
      </c>
      <c r="T2773" s="502" t="str">
        <f t="shared" si="308"/>
        <v/>
      </c>
      <c r="U2773" s="502" t="str">
        <f t="shared" si="309"/>
        <v/>
      </c>
      <c r="V2773" s="502" t="str">
        <f t="shared" si="310"/>
        <v/>
      </c>
      <c r="W2773" s="502" t="str">
        <f t="shared" si="311"/>
        <v/>
      </c>
      <c r="X2773" s="502"/>
      <c r="Y2773" s="502" t="str">
        <f t="shared" si="312"/>
        <v/>
      </c>
    </row>
    <row r="2774" spans="7:25">
      <c r="G2774" s="346" t="str">
        <f t="shared" si="306"/>
        <v/>
      </c>
      <c r="H2774" s="347" t="str">
        <f t="shared" si="307"/>
        <v/>
      </c>
      <c r="T2774" s="502" t="str">
        <f t="shared" si="308"/>
        <v/>
      </c>
      <c r="U2774" s="502" t="str">
        <f t="shared" si="309"/>
        <v/>
      </c>
      <c r="V2774" s="502" t="str">
        <f t="shared" si="310"/>
        <v/>
      </c>
      <c r="W2774" s="502" t="str">
        <f t="shared" si="311"/>
        <v/>
      </c>
      <c r="X2774" s="502"/>
      <c r="Y2774" s="502" t="str">
        <f t="shared" si="312"/>
        <v/>
      </c>
    </row>
    <row r="2775" spans="7:25">
      <c r="G2775" s="346" t="str">
        <f t="shared" si="306"/>
        <v/>
      </c>
      <c r="H2775" s="347" t="str">
        <f t="shared" si="307"/>
        <v/>
      </c>
      <c r="T2775" s="502" t="str">
        <f t="shared" si="308"/>
        <v/>
      </c>
      <c r="U2775" s="502" t="str">
        <f t="shared" si="309"/>
        <v/>
      </c>
      <c r="V2775" s="502" t="str">
        <f t="shared" si="310"/>
        <v/>
      </c>
      <c r="W2775" s="502" t="str">
        <f t="shared" si="311"/>
        <v/>
      </c>
      <c r="X2775" s="502"/>
      <c r="Y2775" s="502" t="str">
        <f t="shared" si="312"/>
        <v/>
      </c>
    </row>
    <row r="2776" spans="7:25">
      <c r="G2776" s="346" t="str">
        <f t="shared" si="306"/>
        <v/>
      </c>
      <c r="H2776" s="347" t="str">
        <f t="shared" si="307"/>
        <v/>
      </c>
      <c r="T2776" s="502" t="str">
        <f t="shared" si="308"/>
        <v/>
      </c>
      <c r="U2776" s="502" t="str">
        <f t="shared" si="309"/>
        <v/>
      </c>
      <c r="V2776" s="502" t="str">
        <f t="shared" si="310"/>
        <v/>
      </c>
      <c r="W2776" s="502" t="str">
        <f t="shared" si="311"/>
        <v/>
      </c>
      <c r="X2776" s="502"/>
      <c r="Y2776" s="502" t="str">
        <f t="shared" si="312"/>
        <v/>
      </c>
    </row>
    <row r="2777" spans="7:25">
      <c r="G2777" s="346" t="str">
        <f t="shared" si="306"/>
        <v/>
      </c>
      <c r="H2777" s="347" t="str">
        <f t="shared" si="307"/>
        <v/>
      </c>
      <c r="T2777" s="502" t="str">
        <f t="shared" si="308"/>
        <v/>
      </c>
      <c r="U2777" s="502" t="str">
        <f t="shared" si="309"/>
        <v/>
      </c>
      <c r="V2777" s="502" t="str">
        <f t="shared" si="310"/>
        <v/>
      </c>
      <c r="W2777" s="502" t="str">
        <f t="shared" si="311"/>
        <v/>
      </c>
      <c r="X2777" s="502"/>
      <c r="Y2777" s="502" t="str">
        <f t="shared" si="312"/>
        <v/>
      </c>
    </row>
    <row r="2778" spans="7:25">
      <c r="G2778" s="346" t="str">
        <f t="shared" si="306"/>
        <v/>
      </c>
      <c r="H2778" s="347" t="str">
        <f t="shared" si="307"/>
        <v/>
      </c>
      <c r="T2778" s="502" t="str">
        <f t="shared" si="308"/>
        <v/>
      </c>
      <c r="U2778" s="502" t="str">
        <f t="shared" si="309"/>
        <v/>
      </c>
      <c r="V2778" s="502" t="str">
        <f t="shared" si="310"/>
        <v/>
      </c>
      <c r="W2778" s="502" t="str">
        <f t="shared" si="311"/>
        <v/>
      </c>
      <c r="X2778" s="502"/>
      <c r="Y2778" s="502" t="str">
        <f t="shared" si="312"/>
        <v/>
      </c>
    </row>
    <row r="2779" spans="7:25">
      <c r="G2779" s="346" t="str">
        <f t="shared" si="306"/>
        <v/>
      </c>
      <c r="H2779" s="347" t="str">
        <f t="shared" si="307"/>
        <v/>
      </c>
      <c r="T2779" s="502" t="str">
        <f t="shared" si="308"/>
        <v/>
      </c>
      <c r="U2779" s="502" t="str">
        <f t="shared" si="309"/>
        <v/>
      </c>
      <c r="V2779" s="502" t="str">
        <f t="shared" si="310"/>
        <v/>
      </c>
      <c r="W2779" s="502" t="str">
        <f t="shared" si="311"/>
        <v/>
      </c>
      <c r="X2779" s="502"/>
      <c r="Y2779" s="502" t="str">
        <f t="shared" si="312"/>
        <v/>
      </c>
    </row>
    <row r="2780" spans="7:25">
      <c r="G2780" s="346" t="str">
        <f t="shared" si="306"/>
        <v/>
      </c>
      <c r="H2780" s="347" t="str">
        <f t="shared" si="307"/>
        <v/>
      </c>
      <c r="T2780" s="502" t="str">
        <f t="shared" si="308"/>
        <v/>
      </c>
      <c r="U2780" s="502" t="str">
        <f t="shared" si="309"/>
        <v/>
      </c>
      <c r="V2780" s="502" t="str">
        <f t="shared" si="310"/>
        <v/>
      </c>
      <c r="W2780" s="502" t="str">
        <f t="shared" si="311"/>
        <v/>
      </c>
      <c r="X2780" s="502"/>
      <c r="Y2780" s="502" t="str">
        <f t="shared" si="312"/>
        <v/>
      </c>
    </row>
    <row r="2781" spans="7:25">
      <c r="G2781" s="346" t="str">
        <f t="shared" si="306"/>
        <v/>
      </c>
      <c r="H2781" s="347" t="str">
        <f t="shared" si="307"/>
        <v/>
      </c>
      <c r="T2781" s="502" t="str">
        <f t="shared" si="308"/>
        <v/>
      </c>
      <c r="U2781" s="502" t="str">
        <f t="shared" si="309"/>
        <v/>
      </c>
      <c r="V2781" s="502" t="str">
        <f t="shared" si="310"/>
        <v/>
      </c>
      <c r="W2781" s="502" t="str">
        <f t="shared" si="311"/>
        <v/>
      </c>
      <c r="X2781" s="502"/>
      <c r="Y2781" s="502" t="str">
        <f t="shared" si="312"/>
        <v/>
      </c>
    </row>
    <row r="2782" spans="7:25">
      <c r="G2782" s="346" t="str">
        <f t="shared" si="306"/>
        <v/>
      </c>
      <c r="H2782" s="347" t="str">
        <f t="shared" si="307"/>
        <v/>
      </c>
      <c r="T2782" s="502" t="str">
        <f t="shared" si="308"/>
        <v/>
      </c>
      <c r="U2782" s="502" t="str">
        <f t="shared" si="309"/>
        <v/>
      </c>
      <c r="V2782" s="502" t="str">
        <f t="shared" si="310"/>
        <v/>
      </c>
      <c r="W2782" s="502" t="str">
        <f t="shared" si="311"/>
        <v/>
      </c>
      <c r="X2782" s="502"/>
      <c r="Y2782" s="502" t="str">
        <f t="shared" si="312"/>
        <v/>
      </c>
    </row>
    <row r="2783" spans="7:25">
      <c r="G2783" s="346" t="str">
        <f t="shared" si="306"/>
        <v/>
      </c>
      <c r="H2783" s="347" t="str">
        <f t="shared" si="307"/>
        <v/>
      </c>
      <c r="T2783" s="502" t="str">
        <f t="shared" si="308"/>
        <v/>
      </c>
      <c r="U2783" s="502" t="str">
        <f t="shared" si="309"/>
        <v/>
      </c>
      <c r="V2783" s="502" t="str">
        <f t="shared" si="310"/>
        <v/>
      </c>
      <c r="W2783" s="502" t="str">
        <f t="shared" si="311"/>
        <v/>
      </c>
      <c r="X2783" s="502"/>
      <c r="Y2783" s="502" t="str">
        <f t="shared" si="312"/>
        <v/>
      </c>
    </row>
    <row r="2784" spans="7:25">
      <c r="G2784" s="346" t="str">
        <f t="shared" si="306"/>
        <v/>
      </c>
      <c r="H2784" s="347" t="str">
        <f t="shared" si="307"/>
        <v/>
      </c>
      <c r="T2784" s="502" t="str">
        <f t="shared" si="308"/>
        <v/>
      </c>
      <c r="U2784" s="502" t="str">
        <f t="shared" si="309"/>
        <v/>
      </c>
      <c r="V2784" s="502" t="str">
        <f t="shared" si="310"/>
        <v/>
      </c>
      <c r="W2784" s="502" t="str">
        <f t="shared" si="311"/>
        <v/>
      </c>
      <c r="X2784" s="502"/>
      <c r="Y2784" s="502" t="str">
        <f t="shared" si="312"/>
        <v/>
      </c>
    </row>
    <row r="2785" spans="7:25">
      <c r="G2785" s="346" t="str">
        <f t="shared" si="306"/>
        <v/>
      </c>
      <c r="H2785" s="347" t="str">
        <f t="shared" si="307"/>
        <v/>
      </c>
      <c r="T2785" s="502" t="str">
        <f t="shared" si="308"/>
        <v/>
      </c>
      <c r="U2785" s="502" t="str">
        <f t="shared" si="309"/>
        <v/>
      </c>
      <c r="V2785" s="502" t="str">
        <f t="shared" si="310"/>
        <v/>
      </c>
      <c r="W2785" s="502" t="str">
        <f t="shared" si="311"/>
        <v/>
      </c>
      <c r="X2785" s="502"/>
      <c r="Y2785" s="502" t="str">
        <f t="shared" si="312"/>
        <v/>
      </c>
    </row>
    <row r="2786" spans="7:25">
      <c r="G2786" s="346" t="str">
        <f t="shared" si="306"/>
        <v/>
      </c>
      <c r="H2786" s="347" t="str">
        <f t="shared" si="307"/>
        <v/>
      </c>
      <c r="T2786" s="502" t="str">
        <f t="shared" si="308"/>
        <v/>
      </c>
      <c r="U2786" s="502" t="str">
        <f t="shared" si="309"/>
        <v/>
      </c>
      <c r="V2786" s="502" t="str">
        <f t="shared" si="310"/>
        <v/>
      </c>
      <c r="W2786" s="502" t="str">
        <f t="shared" si="311"/>
        <v/>
      </c>
      <c r="X2786" s="502"/>
      <c r="Y2786" s="502" t="str">
        <f t="shared" si="312"/>
        <v/>
      </c>
    </row>
    <row r="2787" spans="7:25">
      <c r="G2787" s="346" t="str">
        <f t="shared" si="306"/>
        <v/>
      </c>
      <c r="H2787" s="347" t="str">
        <f t="shared" si="307"/>
        <v/>
      </c>
      <c r="T2787" s="502" t="str">
        <f t="shared" si="308"/>
        <v/>
      </c>
      <c r="U2787" s="502" t="str">
        <f t="shared" si="309"/>
        <v/>
      </c>
      <c r="V2787" s="502" t="str">
        <f t="shared" si="310"/>
        <v/>
      </c>
      <c r="W2787" s="502" t="str">
        <f t="shared" si="311"/>
        <v/>
      </c>
      <c r="X2787" s="502"/>
      <c r="Y2787" s="502" t="str">
        <f t="shared" si="312"/>
        <v/>
      </c>
    </row>
    <row r="2788" spans="7:25">
      <c r="G2788" s="346" t="str">
        <f t="shared" si="306"/>
        <v/>
      </c>
      <c r="H2788" s="347" t="str">
        <f t="shared" si="307"/>
        <v/>
      </c>
      <c r="T2788" s="502" t="str">
        <f t="shared" si="308"/>
        <v/>
      </c>
      <c r="U2788" s="502" t="str">
        <f t="shared" si="309"/>
        <v/>
      </c>
      <c r="V2788" s="502" t="str">
        <f t="shared" si="310"/>
        <v/>
      </c>
      <c r="W2788" s="502" t="str">
        <f t="shared" si="311"/>
        <v/>
      </c>
      <c r="X2788" s="502"/>
      <c r="Y2788" s="502" t="str">
        <f t="shared" si="312"/>
        <v/>
      </c>
    </row>
    <row r="2789" spans="7:25">
      <c r="G2789" s="346" t="str">
        <f t="shared" si="306"/>
        <v/>
      </c>
      <c r="H2789" s="347" t="str">
        <f t="shared" si="307"/>
        <v/>
      </c>
      <c r="T2789" s="502" t="str">
        <f t="shared" si="308"/>
        <v/>
      </c>
      <c r="U2789" s="502" t="str">
        <f t="shared" si="309"/>
        <v/>
      </c>
      <c r="V2789" s="502" t="str">
        <f t="shared" si="310"/>
        <v/>
      </c>
      <c r="W2789" s="502" t="str">
        <f t="shared" si="311"/>
        <v/>
      </c>
      <c r="X2789" s="502"/>
      <c r="Y2789" s="502" t="str">
        <f t="shared" si="312"/>
        <v/>
      </c>
    </row>
    <row r="2790" spans="7:25">
      <c r="G2790" s="346" t="str">
        <f t="shared" si="306"/>
        <v/>
      </c>
      <c r="H2790" s="347" t="str">
        <f t="shared" si="307"/>
        <v/>
      </c>
      <c r="T2790" s="502" t="str">
        <f t="shared" si="308"/>
        <v/>
      </c>
      <c r="U2790" s="502" t="str">
        <f t="shared" si="309"/>
        <v/>
      </c>
      <c r="V2790" s="502" t="str">
        <f t="shared" si="310"/>
        <v/>
      </c>
      <c r="W2790" s="502" t="str">
        <f t="shared" si="311"/>
        <v/>
      </c>
      <c r="X2790" s="502"/>
      <c r="Y2790" s="502" t="str">
        <f t="shared" si="312"/>
        <v/>
      </c>
    </row>
    <row r="2791" spans="7:25">
      <c r="G2791" s="346" t="str">
        <f t="shared" si="306"/>
        <v/>
      </c>
      <c r="H2791" s="347" t="str">
        <f t="shared" si="307"/>
        <v/>
      </c>
      <c r="T2791" s="502" t="str">
        <f t="shared" si="308"/>
        <v/>
      </c>
      <c r="U2791" s="502" t="str">
        <f t="shared" si="309"/>
        <v/>
      </c>
      <c r="V2791" s="502" t="str">
        <f t="shared" si="310"/>
        <v/>
      </c>
      <c r="W2791" s="502" t="str">
        <f t="shared" si="311"/>
        <v/>
      </c>
      <c r="X2791" s="502"/>
      <c r="Y2791" s="502" t="str">
        <f t="shared" si="312"/>
        <v/>
      </c>
    </row>
    <row r="2792" spans="7:25">
      <c r="G2792" s="346" t="str">
        <f t="shared" si="306"/>
        <v/>
      </c>
      <c r="H2792" s="347" t="str">
        <f t="shared" si="307"/>
        <v/>
      </c>
      <c r="T2792" s="502" t="str">
        <f t="shared" si="308"/>
        <v/>
      </c>
      <c r="U2792" s="502" t="str">
        <f t="shared" si="309"/>
        <v/>
      </c>
      <c r="V2792" s="502" t="str">
        <f t="shared" si="310"/>
        <v/>
      </c>
      <c r="W2792" s="502" t="str">
        <f t="shared" si="311"/>
        <v/>
      </c>
      <c r="X2792" s="502"/>
      <c r="Y2792" s="502" t="str">
        <f t="shared" si="312"/>
        <v/>
      </c>
    </row>
    <row r="2793" spans="7:25">
      <c r="G2793" s="346" t="str">
        <f t="shared" si="306"/>
        <v/>
      </c>
      <c r="H2793" s="347" t="str">
        <f t="shared" si="307"/>
        <v/>
      </c>
      <c r="T2793" s="502" t="str">
        <f t="shared" si="308"/>
        <v/>
      </c>
      <c r="U2793" s="502" t="str">
        <f t="shared" si="309"/>
        <v/>
      </c>
      <c r="V2793" s="502" t="str">
        <f t="shared" si="310"/>
        <v/>
      </c>
      <c r="W2793" s="502" t="str">
        <f t="shared" si="311"/>
        <v/>
      </c>
      <c r="X2793" s="502"/>
      <c r="Y2793" s="502" t="str">
        <f t="shared" si="312"/>
        <v/>
      </c>
    </row>
    <row r="2794" spans="7:25">
      <c r="G2794" s="346" t="str">
        <f t="shared" si="306"/>
        <v/>
      </c>
      <c r="H2794" s="347" t="str">
        <f t="shared" si="307"/>
        <v/>
      </c>
      <c r="T2794" s="502" t="str">
        <f t="shared" si="308"/>
        <v/>
      </c>
      <c r="U2794" s="502" t="str">
        <f t="shared" si="309"/>
        <v/>
      </c>
      <c r="V2794" s="502" t="str">
        <f t="shared" si="310"/>
        <v/>
      </c>
      <c r="W2794" s="502" t="str">
        <f t="shared" si="311"/>
        <v/>
      </c>
      <c r="X2794" s="502"/>
      <c r="Y2794" s="502" t="str">
        <f t="shared" si="312"/>
        <v/>
      </c>
    </row>
    <row r="2795" spans="7:25">
      <c r="G2795" s="346" t="str">
        <f t="shared" si="306"/>
        <v/>
      </c>
      <c r="H2795" s="347" t="str">
        <f t="shared" si="307"/>
        <v/>
      </c>
      <c r="T2795" s="502" t="str">
        <f t="shared" si="308"/>
        <v/>
      </c>
      <c r="U2795" s="502" t="str">
        <f t="shared" si="309"/>
        <v/>
      </c>
      <c r="V2795" s="502" t="str">
        <f t="shared" si="310"/>
        <v/>
      </c>
      <c r="W2795" s="502" t="str">
        <f t="shared" si="311"/>
        <v/>
      </c>
      <c r="X2795" s="502"/>
      <c r="Y2795" s="502" t="str">
        <f t="shared" si="312"/>
        <v/>
      </c>
    </row>
    <row r="2796" spans="7:25">
      <c r="G2796" s="346" t="str">
        <f t="shared" si="306"/>
        <v/>
      </c>
      <c r="H2796" s="347" t="str">
        <f t="shared" si="307"/>
        <v/>
      </c>
      <c r="T2796" s="502" t="str">
        <f t="shared" si="308"/>
        <v/>
      </c>
      <c r="U2796" s="502" t="str">
        <f t="shared" si="309"/>
        <v/>
      </c>
      <c r="V2796" s="502" t="str">
        <f t="shared" si="310"/>
        <v/>
      </c>
      <c r="W2796" s="502" t="str">
        <f t="shared" si="311"/>
        <v/>
      </c>
      <c r="X2796" s="502"/>
      <c r="Y2796" s="502" t="str">
        <f t="shared" si="312"/>
        <v/>
      </c>
    </row>
    <row r="2797" spans="7:25">
      <c r="G2797" s="346" t="str">
        <f t="shared" si="306"/>
        <v/>
      </c>
      <c r="H2797" s="347" t="str">
        <f t="shared" si="307"/>
        <v/>
      </c>
      <c r="T2797" s="502" t="str">
        <f t="shared" si="308"/>
        <v/>
      </c>
      <c r="U2797" s="502" t="str">
        <f t="shared" si="309"/>
        <v/>
      </c>
      <c r="V2797" s="502" t="str">
        <f t="shared" si="310"/>
        <v/>
      </c>
      <c r="W2797" s="502" t="str">
        <f t="shared" si="311"/>
        <v/>
      </c>
      <c r="X2797" s="502"/>
      <c r="Y2797" s="502" t="str">
        <f t="shared" si="312"/>
        <v/>
      </c>
    </row>
    <row r="2798" spans="7:25">
      <c r="G2798" s="346" t="str">
        <f t="shared" si="306"/>
        <v/>
      </c>
      <c r="H2798" s="347" t="str">
        <f t="shared" si="307"/>
        <v/>
      </c>
      <c r="T2798" s="502" t="str">
        <f t="shared" si="308"/>
        <v/>
      </c>
      <c r="U2798" s="502" t="str">
        <f t="shared" si="309"/>
        <v/>
      </c>
      <c r="V2798" s="502" t="str">
        <f t="shared" si="310"/>
        <v/>
      </c>
      <c r="W2798" s="502" t="str">
        <f t="shared" si="311"/>
        <v/>
      </c>
      <c r="X2798" s="502"/>
      <c r="Y2798" s="502" t="str">
        <f t="shared" si="312"/>
        <v/>
      </c>
    </row>
    <row r="2799" spans="7:25">
      <c r="G2799" s="346" t="str">
        <f t="shared" si="306"/>
        <v/>
      </c>
      <c r="H2799" s="347" t="str">
        <f t="shared" si="307"/>
        <v/>
      </c>
      <c r="T2799" s="502" t="str">
        <f t="shared" si="308"/>
        <v/>
      </c>
      <c r="U2799" s="502" t="str">
        <f t="shared" si="309"/>
        <v/>
      </c>
      <c r="V2799" s="502" t="str">
        <f t="shared" si="310"/>
        <v/>
      </c>
      <c r="W2799" s="502" t="str">
        <f t="shared" si="311"/>
        <v/>
      </c>
      <c r="X2799" s="502"/>
      <c r="Y2799" s="502" t="str">
        <f t="shared" si="312"/>
        <v/>
      </c>
    </row>
    <row r="2800" spans="7:25">
      <c r="G2800" s="346" t="str">
        <f t="shared" si="306"/>
        <v/>
      </c>
      <c r="H2800" s="347" t="str">
        <f t="shared" si="307"/>
        <v/>
      </c>
      <c r="T2800" s="502" t="str">
        <f t="shared" si="308"/>
        <v/>
      </c>
      <c r="U2800" s="502" t="str">
        <f t="shared" si="309"/>
        <v/>
      </c>
      <c r="V2800" s="502" t="str">
        <f t="shared" si="310"/>
        <v/>
      </c>
      <c r="W2800" s="502" t="str">
        <f t="shared" si="311"/>
        <v/>
      </c>
      <c r="X2800" s="502"/>
      <c r="Y2800" s="502" t="str">
        <f t="shared" si="312"/>
        <v/>
      </c>
    </row>
    <row r="2801" spans="7:25">
      <c r="G2801" s="346" t="str">
        <f t="shared" si="306"/>
        <v/>
      </c>
      <c r="H2801" s="347" t="str">
        <f t="shared" si="307"/>
        <v/>
      </c>
      <c r="T2801" s="502" t="str">
        <f t="shared" si="308"/>
        <v/>
      </c>
      <c r="U2801" s="502" t="str">
        <f t="shared" si="309"/>
        <v/>
      </c>
      <c r="V2801" s="502" t="str">
        <f t="shared" si="310"/>
        <v/>
      </c>
      <c r="W2801" s="502" t="str">
        <f t="shared" si="311"/>
        <v/>
      </c>
      <c r="X2801" s="502"/>
      <c r="Y2801" s="502" t="str">
        <f t="shared" si="312"/>
        <v/>
      </c>
    </row>
    <row r="2802" spans="7:25">
      <c r="G2802" s="346" t="str">
        <f t="shared" si="306"/>
        <v/>
      </c>
      <c r="H2802" s="347" t="str">
        <f t="shared" si="307"/>
        <v/>
      </c>
      <c r="T2802" s="502" t="str">
        <f t="shared" si="308"/>
        <v/>
      </c>
      <c r="U2802" s="502" t="str">
        <f t="shared" si="309"/>
        <v/>
      </c>
      <c r="V2802" s="502" t="str">
        <f t="shared" si="310"/>
        <v/>
      </c>
      <c r="W2802" s="502" t="str">
        <f t="shared" si="311"/>
        <v/>
      </c>
      <c r="X2802" s="502"/>
      <c r="Y2802" s="502" t="str">
        <f t="shared" si="312"/>
        <v/>
      </c>
    </row>
    <row r="2803" spans="7:25">
      <c r="G2803" s="346" t="str">
        <f t="shared" si="306"/>
        <v/>
      </c>
      <c r="H2803" s="347" t="str">
        <f t="shared" si="307"/>
        <v/>
      </c>
      <c r="T2803" s="502" t="str">
        <f t="shared" si="308"/>
        <v/>
      </c>
      <c r="U2803" s="502" t="str">
        <f t="shared" si="309"/>
        <v/>
      </c>
      <c r="V2803" s="502" t="str">
        <f t="shared" si="310"/>
        <v/>
      </c>
      <c r="W2803" s="502" t="str">
        <f t="shared" si="311"/>
        <v/>
      </c>
      <c r="X2803" s="502"/>
      <c r="Y2803" s="502" t="str">
        <f t="shared" si="312"/>
        <v/>
      </c>
    </row>
    <row r="2804" spans="7:25">
      <c r="G2804" s="346" t="str">
        <f t="shared" si="306"/>
        <v/>
      </c>
      <c r="H2804" s="347" t="str">
        <f t="shared" si="307"/>
        <v/>
      </c>
      <c r="T2804" s="502" t="str">
        <f t="shared" si="308"/>
        <v/>
      </c>
      <c r="U2804" s="502" t="str">
        <f t="shared" si="309"/>
        <v/>
      </c>
      <c r="V2804" s="502" t="str">
        <f t="shared" si="310"/>
        <v/>
      </c>
      <c r="W2804" s="502" t="str">
        <f t="shared" si="311"/>
        <v/>
      </c>
      <c r="X2804" s="502"/>
      <c r="Y2804" s="502" t="str">
        <f t="shared" si="312"/>
        <v/>
      </c>
    </row>
    <row r="2805" spans="7:25">
      <c r="G2805" s="346" t="str">
        <f t="shared" si="306"/>
        <v/>
      </c>
      <c r="H2805" s="347" t="str">
        <f t="shared" si="307"/>
        <v/>
      </c>
      <c r="T2805" s="502" t="str">
        <f t="shared" si="308"/>
        <v/>
      </c>
      <c r="U2805" s="502" t="str">
        <f t="shared" si="309"/>
        <v/>
      </c>
      <c r="V2805" s="502" t="str">
        <f t="shared" si="310"/>
        <v/>
      </c>
      <c r="W2805" s="502" t="str">
        <f t="shared" si="311"/>
        <v/>
      </c>
      <c r="X2805" s="502"/>
      <c r="Y2805" s="502" t="str">
        <f t="shared" si="312"/>
        <v/>
      </c>
    </row>
    <row r="2806" spans="7:25">
      <c r="G2806" s="346" t="str">
        <f t="shared" si="306"/>
        <v/>
      </c>
      <c r="H2806" s="347" t="str">
        <f t="shared" si="307"/>
        <v/>
      </c>
      <c r="T2806" s="502" t="str">
        <f t="shared" si="308"/>
        <v/>
      </c>
      <c r="U2806" s="502" t="str">
        <f t="shared" si="309"/>
        <v/>
      </c>
      <c r="V2806" s="502" t="str">
        <f t="shared" si="310"/>
        <v/>
      </c>
      <c r="W2806" s="502" t="str">
        <f t="shared" si="311"/>
        <v/>
      </c>
      <c r="X2806" s="502"/>
      <c r="Y2806" s="502" t="str">
        <f t="shared" si="312"/>
        <v/>
      </c>
    </row>
    <row r="2807" spans="7:25">
      <c r="G2807" s="346" t="str">
        <f t="shared" si="306"/>
        <v/>
      </c>
      <c r="H2807" s="347" t="str">
        <f t="shared" si="307"/>
        <v/>
      </c>
      <c r="T2807" s="502" t="str">
        <f t="shared" si="308"/>
        <v/>
      </c>
      <c r="U2807" s="502" t="str">
        <f t="shared" si="309"/>
        <v/>
      </c>
      <c r="V2807" s="502" t="str">
        <f t="shared" si="310"/>
        <v/>
      </c>
      <c r="W2807" s="502" t="str">
        <f t="shared" si="311"/>
        <v/>
      </c>
      <c r="X2807" s="502"/>
      <c r="Y2807" s="502" t="str">
        <f t="shared" si="312"/>
        <v/>
      </c>
    </row>
    <row r="2808" spans="7:25">
      <c r="G2808" s="346" t="str">
        <f t="shared" si="306"/>
        <v/>
      </c>
      <c r="H2808" s="347" t="str">
        <f t="shared" si="307"/>
        <v/>
      </c>
      <c r="T2808" s="502" t="str">
        <f t="shared" si="308"/>
        <v/>
      </c>
      <c r="U2808" s="502" t="str">
        <f t="shared" si="309"/>
        <v/>
      </c>
      <c r="V2808" s="502" t="str">
        <f t="shared" si="310"/>
        <v/>
      </c>
      <c r="W2808" s="502" t="str">
        <f t="shared" si="311"/>
        <v/>
      </c>
      <c r="X2808" s="502"/>
      <c r="Y2808" s="502" t="str">
        <f t="shared" si="312"/>
        <v/>
      </c>
    </row>
    <row r="2809" spans="7:25">
      <c r="G2809" s="346" t="str">
        <f t="shared" si="306"/>
        <v/>
      </c>
      <c r="H2809" s="347" t="str">
        <f t="shared" si="307"/>
        <v/>
      </c>
      <c r="T2809" s="502" t="str">
        <f t="shared" si="308"/>
        <v/>
      </c>
      <c r="U2809" s="502" t="str">
        <f t="shared" si="309"/>
        <v/>
      </c>
      <c r="V2809" s="502" t="str">
        <f t="shared" si="310"/>
        <v/>
      </c>
      <c r="W2809" s="502" t="str">
        <f t="shared" si="311"/>
        <v/>
      </c>
      <c r="X2809" s="502"/>
      <c r="Y2809" s="502" t="str">
        <f t="shared" si="312"/>
        <v/>
      </c>
    </row>
    <row r="2810" spans="7:25">
      <c r="G2810" s="346" t="str">
        <f t="shared" si="306"/>
        <v/>
      </c>
      <c r="H2810" s="347" t="str">
        <f t="shared" si="307"/>
        <v/>
      </c>
      <c r="T2810" s="502" t="str">
        <f t="shared" si="308"/>
        <v/>
      </c>
      <c r="U2810" s="502" t="str">
        <f t="shared" si="309"/>
        <v/>
      </c>
      <c r="V2810" s="502" t="str">
        <f t="shared" si="310"/>
        <v/>
      </c>
      <c r="W2810" s="502" t="str">
        <f t="shared" si="311"/>
        <v/>
      </c>
      <c r="X2810" s="502"/>
      <c r="Y2810" s="502" t="str">
        <f t="shared" si="312"/>
        <v/>
      </c>
    </row>
    <row r="2811" spans="7:25">
      <c r="G2811" s="346" t="str">
        <f t="shared" si="306"/>
        <v/>
      </c>
      <c r="H2811" s="347" t="str">
        <f t="shared" si="307"/>
        <v/>
      </c>
      <c r="T2811" s="502" t="str">
        <f t="shared" si="308"/>
        <v/>
      </c>
      <c r="U2811" s="502" t="str">
        <f t="shared" si="309"/>
        <v/>
      </c>
      <c r="V2811" s="502" t="str">
        <f t="shared" si="310"/>
        <v/>
      </c>
      <c r="W2811" s="502" t="str">
        <f t="shared" si="311"/>
        <v/>
      </c>
      <c r="X2811" s="502"/>
      <c r="Y2811" s="502" t="str">
        <f t="shared" si="312"/>
        <v/>
      </c>
    </row>
    <row r="2812" spans="7:25">
      <c r="G2812" s="346" t="str">
        <f t="shared" si="306"/>
        <v/>
      </c>
      <c r="H2812" s="347" t="str">
        <f t="shared" si="307"/>
        <v/>
      </c>
      <c r="T2812" s="502" t="str">
        <f t="shared" si="308"/>
        <v/>
      </c>
      <c r="U2812" s="502" t="str">
        <f t="shared" si="309"/>
        <v/>
      </c>
      <c r="V2812" s="502" t="str">
        <f t="shared" si="310"/>
        <v/>
      </c>
      <c r="W2812" s="502" t="str">
        <f t="shared" si="311"/>
        <v/>
      </c>
      <c r="X2812" s="502"/>
      <c r="Y2812" s="502" t="str">
        <f t="shared" si="312"/>
        <v/>
      </c>
    </row>
    <row r="2813" spans="7:25">
      <c r="G2813" s="346" t="str">
        <f t="shared" si="306"/>
        <v/>
      </c>
      <c r="H2813" s="347" t="str">
        <f t="shared" si="307"/>
        <v/>
      </c>
      <c r="T2813" s="502" t="str">
        <f t="shared" si="308"/>
        <v/>
      </c>
      <c r="U2813" s="502" t="str">
        <f t="shared" si="309"/>
        <v/>
      </c>
      <c r="V2813" s="502" t="str">
        <f t="shared" si="310"/>
        <v/>
      </c>
      <c r="W2813" s="502" t="str">
        <f t="shared" si="311"/>
        <v/>
      </c>
      <c r="X2813" s="502"/>
      <c r="Y2813" s="502" t="str">
        <f t="shared" si="312"/>
        <v/>
      </c>
    </row>
    <row r="2814" spans="7:25">
      <c r="G2814" s="346" t="str">
        <f t="shared" si="306"/>
        <v/>
      </c>
      <c r="H2814" s="347" t="str">
        <f t="shared" si="307"/>
        <v/>
      </c>
      <c r="T2814" s="502" t="str">
        <f t="shared" si="308"/>
        <v/>
      </c>
      <c r="U2814" s="502" t="str">
        <f t="shared" si="309"/>
        <v/>
      </c>
      <c r="V2814" s="502" t="str">
        <f t="shared" si="310"/>
        <v/>
      </c>
      <c r="W2814" s="502" t="str">
        <f t="shared" si="311"/>
        <v/>
      </c>
      <c r="X2814" s="502"/>
      <c r="Y2814" s="502" t="str">
        <f t="shared" si="312"/>
        <v/>
      </c>
    </row>
    <row r="2815" spans="7:25">
      <c r="G2815" s="346" t="str">
        <f t="shared" si="306"/>
        <v/>
      </c>
      <c r="H2815" s="347" t="str">
        <f t="shared" si="307"/>
        <v/>
      </c>
      <c r="T2815" s="502" t="str">
        <f t="shared" si="308"/>
        <v/>
      </c>
      <c r="U2815" s="502" t="str">
        <f t="shared" si="309"/>
        <v/>
      </c>
      <c r="V2815" s="502" t="str">
        <f t="shared" si="310"/>
        <v/>
      </c>
      <c r="W2815" s="502" t="str">
        <f t="shared" si="311"/>
        <v/>
      </c>
      <c r="X2815" s="502"/>
      <c r="Y2815" s="502" t="str">
        <f t="shared" si="312"/>
        <v/>
      </c>
    </row>
    <row r="2816" spans="7:25">
      <c r="G2816" s="346" t="str">
        <f t="shared" si="306"/>
        <v/>
      </c>
      <c r="H2816" s="347" t="str">
        <f t="shared" si="307"/>
        <v/>
      </c>
      <c r="T2816" s="502" t="str">
        <f t="shared" si="308"/>
        <v/>
      </c>
      <c r="U2816" s="502" t="str">
        <f t="shared" si="309"/>
        <v/>
      </c>
      <c r="V2816" s="502" t="str">
        <f t="shared" si="310"/>
        <v/>
      </c>
      <c r="W2816" s="502" t="str">
        <f t="shared" si="311"/>
        <v/>
      </c>
      <c r="X2816" s="502"/>
      <c r="Y2816" s="502" t="str">
        <f t="shared" si="312"/>
        <v/>
      </c>
    </row>
    <row r="2817" spans="7:25">
      <c r="G2817" s="346" t="str">
        <f t="shared" si="306"/>
        <v/>
      </c>
      <c r="H2817" s="347" t="str">
        <f t="shared" si="307"/>
        <v/>
      </c>
      <c r="T2817" s="502" t="str">
        <f t="shared" si="308"/>
        <v/>
      </c>
      <c r="U2817" s="502" t="str">
        <f t="shared" si="309"/>
        <v/>
      </c>
      <c r="V2817" s="502" t="str">
        <f t="shared" si="310"/>
        <v/>
      </c>
      <c r="W2817" s="502" t="str">
        <f t="shared" si="311"/>
        <v/>
      </c>
      <c r="X2817" s="502"/>
      <c r="Y2817" s="502" t="str">
        <f t="shared" si="312"/>
        <v/>
      </c>
    </row>
    <row r="2818" spans="7:25">
      <c r="G2818" s="346" t="str">
        <f t="shared" si="306"/>
        <v/>
      </c>
      <c r="H2818" s="347" t="str">
        <f t="shared" si="307"/>
        <v/>
      </c>
      <c r="T2818" s="502" t="str">
        <f t="shared" si="308"/>
        <v/>
      </c>
      <c r="U2818" s="502" t="str">
        <f t="shared" si="309"/>
        <v/>
      </c>
      <c r="V2818" s="502" t="str">
        <f t="shared" si="310"/>
        <v/>
      </c>
      <c r="W2818" s="502" t="str">
        <f t="shared" si="311"/>
        <v/>
      </c>
      <c r="X2818" s="502"/>
      <c r="Y2818" s="502" t="str">
        <f t="shared" si="312"/>
        <v/>
      </c>
    </row>
    <row r="2819" spans="7:25">
      <c r="G2819" s="346" t="str">
        <f t="shared" ref="G2819:G2882" si="313">IF(D2819="","",A2819&amp;" "&amp;"     =    "&amp;" "&amp;B2819&amp;"  Vs  "&amp;C2819)</f>
        <v/>
      </c>
      <c r="H2819" s="347" t="str">
        <f t="shared" ref="H2819:H2882" si="314">IF(G2819="","",D2819)</f>
        <v/>
      </c>
      <c r="T2819" s="502" t="str">
        <f t="shared" ref="T2819:T2882" si="315">IF(W2819="","",AA2819)</f>
        <v/>
      </c>
      <c r="U2819" s="502" t="str">
        <f t="shared" ref="U2819:U2882" si="316">IF(W2819="","",AC2819)</f>
        <v/>
      </c>
      <c r="V2819" s="502" t="str">
        <f t="shared" ref="V2819:V2882" si="317">IF(W2819="","",AK2819)</f>
        <v/>
      </c>
      <c r="W2819" s="502" t="str">
        <f t="shared" ref="W2819:W2882" si="318">IFERROR(IF(Y2819="","",MID(Y2819,SEARCH("1x2/",Y2819,1) + 4,LEN(Y2819))),"")</f>
        <v/>
      </c>
      <c r="X2819" s="502"/>
      <c r="Y2819" s="502" t="str">
        <f t="shared" ref="Y2819:Y2882" si="319">HLink(AL2819)</f>
        <v/>
      </c>
    </row>
    <row r="2820" spans="7:25">
      <c r="G2820" s="346" t="str">
        <f t="shared" si="313"/>
        <v/>
      </c>
      <c r="H2820" s="347" t="str">
        <f t="shared" si="314"/>
        <v/>
      </c>
      <c r="T2820" s="502" t="str">
        <f t="shared" si="315"/>
        <v/>
      </c>
      <c r="U2820" s="502" t="str">
        <f t="shared" si="316"/>
        <v/>
      </c>
      <c r="V2820" s="502" t="str">
        <f t="shared" si="317"/>
        <v/>
      </c>
      <c r="W2820" s="502" t="str">
        <f t="shared" si="318"/>
        <v/>
      </c>
      <c r="X2820" s="502"/>
      <c r="Y2820" s="502" t="str">
        <f t="shared" si="319"/>
        <v/>
      </c>
    </row>
    <row r="2821" spans="7:25">
      <c r="G2821" s="346" t="str">
        <f t="shared" si="313"/>
        <v/>
      </c>
      <c r="H2821" s="347" t="str">
        <f t="shared" si="314"/>
        <v/>
      </c>
      <c r="T2821" s="502" t="str">
        <f t="shared" si="315"/>
        <v/>
      </c>
      <c r="U2821" s="502" t="str">
        <f t="shared" si="316"/>
        <v/>
      </c>
      <c r="V2821" s="502" t="str">
        <f t="shared" si="317"/>
        <v/>
      </c>
      <c r="W2821" s="502" t="str">
        <f t="shared" si="318"/>
        <v/>
      </c>
      <c r="X2821" s="502"/>
      <c r="Y2821" s="502" t="str">
        <f t="shared" si="319"/>
        <v/>
      </c>
    </row>
    <row r="2822" spans="7:25">
      <c r="G2822" s="346" t="str">
        <f t="shared" si="313"/>
        <v/>
      </c>
      <c r="H2822" s="347" t="str">
        <f t="shared" si="314"/>
        <v/>
      </c>
      <c r="T2822" s="502" t="str">
        <f t="shared" si="315"/>
        <v/>
      </c>
      <c r="U2822" s="502" t="str">
        <f t="shared" si="316"/>
        <v/>
      </c>
      <c r="V2822" s="502" t="str">
        <f t="shared" si="317"/>
        <v/>
      </c>
      <c r="W2822" s="502" t="str">
        <f t="shared" si="318"/>
        <v/>
      </c>
      <c r="X2822" s="502"/>
      <c r="Y2822" s="502" t="str">
        <f t="shared" si="319"/>
        <v/>
      </c>
    </row>
    <row r="2823" spans="7:25">
      <c r="G2823" s="346" t="str">
        <f t="shared" si="313"/>
        <v/>
      </c>
      <c r="H2823" s="347" t="str">
        <f t="shared" si="314"/>
        <v/>
      </c>
      <c r="T2823" s="502" t="str">
        <f t="shared" si="315"/>
        <v/>
      </c>
      <c r="U2823" s="502" t="str">
        <f t="shared" si="316"/>
        <v/>
      </c>
      <c r="V2823" s="502" t="str">
        <f t="shared" si="317"/>
        <v/>
      </c>
      <c r="W2823" s="502" t="str">
        <f t="shared" si="318"/>
        <v/>
      </c>
      <c r="X2823" s="502"/>
      <c r="Y2823" s="502" t="str">
        <f t="shared" si="319"/>
        <v/>
      </c>
    </row>
    <row r="2824" spans="7:25">
      <c r="G2824" s="346" t="str">
        <f t="shared" si="313"/>
        <v/>
      </c>
      <c r="H2824" s="347" t="str">
        <f t="shared" si="314"/>
        <v/>
      </c>
      <c r="T2824" s="502" t="str">
        <f t="shared" si="315"/>
        <v/>
      </c>
      <c r="U2824" s="502" t="str">
        <f t="shared" si="316"/>
        <v/>
      </c>
      <c r="V2824" s="502" t="str">
        <f t="shared" si="317"/>
        <v/>
      </c>
      <c r="W2824" s="502" t="str">
        <f t="shared" si="318"/>
        <v/>
      </c>
      <c r="X2824" s="502"/>
      <c r="Y2824" s="502" t="str">
        <f t="shared" si="319"/>
        <v/>
      </c>
    </row>
    <row r="2825" spans="7:25">
      <c r="G2825" s="346" t="str">
        <f t="shared" si="313"/>
        <v/>
      </c>
      <c r="H2825" s="347" t="str">
        <f t="shared" si="314"/>
        <v/>
      </c>
      <c r="T2825" s="502" t="str">
        <f t="shared" si="315"/>
        <v/>
      </c>
      <c r="U2825" s="502" t="str">
        <f t="shared" si="316"/>
        <v/>
      </c>
      <c r="V2825" s="502" t="str">
        <f t="shared" si="317"/>
        <v/>
      </c>
      <c r="W2825" s="502" t="str">
        <f t="shared" si="318"/>
        <v/>
      </c>
      <c r="X2825" s="502"/>
      <c r="Y2825" s="502" t="str">
        <f t="shared" si="319"/>
        <v/>
      </c>
    </row>
    <row r="2826" spans="7:25">
      <c r="G2826" s="346" t="str">
        <f t="shared" si="313"/>
        <v/>
      </c>
      <c r="H2826" s="347" t="str">
        <f t="shared" si="314"/>
        <v/>
      </c>
      <c r="T2826" s="502" t="str">
        <f t="shared" si="315"/>
        <v/>
      </c>
      <c r="U2826" s="502" t="str">
        <f t="shared" si="316"/>
        <v/>
      </c>
      <c r="V2826" s="502" t="str">
        <f t="shared" si="317"/>
        <v/>
      </c>
      <c r="W2826" s="502" t="str">
        <f t="shared" si="318"/>
        <v/>
      </c>
      <c r="X2826" s="502"/>
      <c r="Y2826" s="502" t="str">
        <f t="shared" si="319"/>
        <v/>
      </c>
    </row>
    <row r="2827" spans="7:25">
      <c r="G2827" s="346" t="str">
        <f t="shared" si="313"/>
        <v/>
      </c>
      <c r="H2827" s="347" t="str">
        <f t="shared" si="314"/>
        <v/>
      </c>
      <c r="T2827" s="502" t="str">
        <f t="shared" si="315"/>
        <v/>
      </c>
      <c r="U2827" s="502" t="str">
        <f t="shared" si="316"/>
        <v/>
      </c>
      <c r="V2827" s="502" t="str">
        <f t="shared" si="317"/>
        <v/>
      </c>
      <c r="W2827" s="502" t="str">
        <f t="shared" si="318"/>
        <v/>
      </c>
      <c r="X2827" s="502"/>
      <c r="Y2827" s="502" t="str">
        <f t="shared" si="319"/>
        <v/>
      </c>
    </row>
    <row r="2828" spans="7:25">
      <c r="G2828" s="346" t="str">
        <f t="shared" si="313"/>
        <v/>
      </c>
      <c r="H2828" s="347" t="str">
        <f t="shared" si="314"/>
        <v/>
      </c>
      <c r="T2828" s="502" t="str">
        <f t="shared" si="315"/>
        <v/>
      </c>
      <c r="U2828" s="502" t="str">
        <f t="shared" si="316"/>
        <v/>
      </c>
      <c r="V2828" s="502" t="str">
        <f t="shared" si="317"/>
        <v/>
      </c>
      <c r="W2828" s="502" t="str">
        <f t="shared" si="318"/>
        <v/>
      </c>
      <c r="X2828" s="502"/>
      <c r="Y2828" s="502" t="str">
        <f t="shared" si="319"/>
        <v/>
      </c>
    </row>
    <row r="2829" spans="7:25">
      <c r="G2829" s="346" t="str">
        <f t="shared" si="313"/>
        <v/>
      </c>
      <c r="H2829" s="347" t="str">
        <f t="shared" si="314"/>
        <v/>
      </c>
      <c r="T2829" s="502" t="str">
        <f t="shared" si="315"/>
        <v/>
      </c>
      <c r="U2829" s="502" t="str">
        <f t="shared" si="316"/>
        <v/>
      </c>
      <c r="V2829" s="502" t="str">
        <f t="shared" si="317"/>
        <v/>
      </c>
      <c r="W2829" s="502" t="str">
        <f t="shared" si="318"/>
        <v/>
      </c>
      <c r="X2829" s="502"/>
      <c r="Y2829" s="502" t="str">
        <f t="shared" si="319"/>
        <v/>
      </c>
    </row>
    <row r="2830" spans="7:25">
      <c r="G2830" s="346" t="str">
        <f t="shared" si="313"/>
        <v/>
      </c>
      <c r="H2830" s="347" t="str">
        <f t="shared" si="314"/>
        <v/>
      </c>
      <c r="T2830" s="502" t="str">
        <f t="shared" si="315"/>
        <v/>
      </c>
      <c r="U2830" s="502" t="str">
        <f t="shared" si="316"/>
        <v/>
      </c>
      <c r="V2830" s="502" t="str">
        <f t="shared" si="317"/>
        <v/>
      </c>
      <c r="W2830" s="502" t="str">
        <f t="shared" si="318"/>
        <v/>
      </c>
      <c r="X2830" s="502"/>
      <c r="Y2830" s="502" t="str">
        <f t="shared" si="319"/>
        <v/>
      </c>
    </row>
    <row r="2831" spans="7:25">
      <c r="G2831" s="346" t="str">
        <f t="shared" si="313"/>
        <v/>
      </c>
      <c r="H2831" s="347" t="str">
        <f t="shared" si="314"/>
        <v/>
      </c>
      <c r="T2831" s="502" t="str">
        <f t="shared" si="315"/>
        <v/>
      </c>
      <c r="U2831" s="502" t="str">
        <f t="shared" si="316"/>
        <v/>
      </c>
      <c r="V2831" s="502" t="str">
        <f t="shared" si="317"/>
        <v/>
      </c>
      <c r="W2831" s="502" t="str">
        <f t="shared" si="318"/>
        <v/>
      </c>
      <c r="X2831" s="502"/>
      <c r="Y2831" s="502" t="str">
        <f t="shared" si="319"/>
        <v/>
      </c>
    </row>
    <row r="2832" spans="7:25">
      <c r="G2832" s="346" t="str">
        <f t="shared" si="313"/>
        <v/>
      </c>
      <c r="H2832" s="347" t="str">
        <f t="shared" si="314"/>
        <v/>
      </c>
      <c r="T2832" s="502" t="str">
        <f t="shared" si="315"/>
        <v/>
      </c>
      <c r="U2832" s="502" t="str">
        <f t="shared" si="316"/>
        <v/>
      </c>
      <c r="V2832" s="502" t="str">
        <f t="shared" si="317"/>
        <v/>
      </c>
      <c r="W2832" s="502" t="str">
        <f t="shared" si="318"/>
        <v/>
      </c>
      <c r="X2832" s="502"/>
      <c r="Y2832" s="502" t="str">
        <f t="shared" si="319"/>
        <v/>
      </c>
    </row>
    <row r="2833" spans="7:25">
      <c r="G2833" s="346" t="str">
        <f t="shared" si="313"/>
        <v/>
      </c>
      <c r="H2833" s="347" t="str">
        <f t="shared" si="314"/>
        <v/>
      </c>
      <c r="T2833" s="502" t="str">
        <f t="shared" si="315"/>
        <v/>
      </c>
      <c r="U2833" s="502" t="str">
        <f t="shared" si="316"/>
        <v/>
      </c>
      <c r="V2833" s="502" t="str">
        <f t="shared" si="317"/>
        <v/>
      </c>
      <c r="W2833" s="502" t="str">
        <f t="shared" si="318"/>
        <v/>
      </c>
      <c r="X2833" s="502"/>
      <c r="Y2833" s="502" t="str">
        <f t="shared" si="319"/>
        <v/>
      </c>
    </row>
    <row r="2834" spans="7:25">
      <c r="G2834" s="346" t="str">
        <f t="shared" si="313"/>
        <v/>
      </c>
      <c r="H2834" s="347" t="str">
        <f t="shared" si="314"/>
        <v/>
      </c>
      <c r="T2834" s="502" t="str">
        <f t="shared" si="315"/>
        <v/>
      </c>
      <c r="U2834" s="502" t="str">
        <f t="shared" si="316"/>
        <v/>
      </c>
      <c r="V2834" s="502" t="str">
        <f t="shared" si="317"/>
        <v/>
      </c>
      <c r="W2834" s="502" t="str">
        <f t="shared" si="318"/>
        <v/>
      </c>
      <c r="X2834" s="502"/>
      <c r="Y2834" s="502" t="str">
        <f t="shared" si="319"/>
        <v/>
      </c>
    </row>
    <row r="2835" spans="7:25">
      <c r="G2835" s="346" t="str">
        <f t="shared" si="313"/>
        <v/>
      </c>
      <c r="H2835" s="347" t="str">
        <f t="shared" si="314"/>
        <v/>
      </c>
      <c r="T2835" s="502" t="str">
        <f t="shared" si="315"/>
        <v/>
      </c>
      <c r="U2835" s="502" t="str">
        <f t="shared" si="316"/>
        <v/>
      </c>
      <c r="V2835" s="502" t="str">
        <f t="shared" si="317"/>
        <v/>
      </c>
      <c r="W2835" s="502" t="str">
        <f t="shared" si="318"/>
        <v/>
      </c>
      <c r="X2835" s="502"/>
      <c r="Y2835" s="502" t="str">
        <f t="shared" si="319"/>
        <v/>
      </c>
    </row>
    <row r="2836" spans="7:25">
      <c r="G2836" s="346" t="str">
        <f t="shared" si="313"/>
        <v/>
      </c>
      <c r="H2836" s="347" t="str">
        <f t="shared" si="314"/>
        <v/>
      </c>
      <c r="T2836" s="502" t="str">
        <f t="shared" si="315"/>
        <v/>
      </c>
      <c r="U2836" s="502" t="str">
        <f t="shared" si="316"/>
        <v/>
      </c>
      <c r="V2836" s="502" t="str">
        <f t="shared" si="317"/>
        <v/>
      </c>
      <c r="W2836" s="502" t="str">
        <f t="shared" si="318"/>
        <v/>
      </c>
      <c r="X2836" s="502"/>
      <c r="Y2836" s="502" t="str">
        <f t="shared" si="319"/>
        <v/>
      </c>
    </row>
    <row r="2837" spans="7:25">
      <c r="G2837" s="346" t="str">
        <f t="shared" si="313"/>
        <v/>
      </c>
      <c r="H2837" s="347" t="str">
        <f t="shared" si="314"/>
        <v/>
      </c>
      <c r="T2837" s="502" t="str">
        <f t="shared" si="315"/>
        <v/>
      </c>
      <c r="U2837" s="502" t="str">
        <f t="shared" si="316"/>
        <v/>
      </c>
      <c r="V2837" s="502" t="str">
        <f t="shared" si="317"/>
        <v/>
      </c>
      <c r="W2837" s="502" t="str">
        <f t="shared" si="318"/>
        <v/>
      </c>
      <c r="X2837" s="502"/>
      <c r="Y2837" s="502" t="str">
        <f t="shared" si="319"/>
        <v/>
      </c>
    </row>
    <row r="2838" spans="7:25">
      <c r="G2838" s="346" t="str">
        <f t="shared" si="313"/>
        <v/>
      </c>
      <c r="H2838" s="347" t="str">
        <f t="shared" si="314"/>
        <v/>
      </c>
      <c r="T2838" s="502" t="str">
        <f t="shared" si="315"/>
        <v/>
      </c>
      <c r="U2838" s="502" t="str">
        <f t="shared" si="316"/>
        <v/>
      </c>
      <c r="V2838" s="502" t="str">
        <f t="shared" si="317"/>
        <v/>
      </c>
      <c r="W2838" s="502" t="str">
        <f t="shared" si="318"/>
        <v/>
      </c>
      <c r="X2838" s="502"/>
      <c r="Y2838" s="502" t="str">
        <f t="shared" si="319"/>
        <v/>
      </c>
    </row>
    <row r="2839" spans="7:25">
      <c r="G2839" s="346" t="str">
        <f t="shared" si="313"/>
        <v/>
      </c>
      <c r="H2839" s="347" t="str">
        <f t="shared" si="314"/>
        <v/>
      </c>
      <c r="T2839" s="502" t="str">
        <f t="shared" si="315"/>
        <v/>
      </c>
      <c r="U2839" s="502" t="str">
        <f t="shared" si="316"/>
        <v/>
      </c>
      <c r="V2839" s="502" t="str">
        <f t="shared" si="317"/>
        <v/>
      </c>
      <c r="W2839" s="502" t="str">
        <f t="shared" si="318"/>
        <v/>
      </c>
      <c r="X2839" s="502"/>
      <c r="Y2839" s="502" t="str">
        <f t="shared" si="319"/>
        <v/>
      </c>
    </row>
    <row r="2840" spans="7:25">
      <c r="G2840" s="346" t="str">
        <f t="shared" si="313"/>
        <v/>
      </c>
      <c r="H2840" s="347" t="str">
        <f t="shared" si="314"/>
        <v/>
      </c>
      <c r="T2840" s="502" t="str">
        <f t="shared" si="315"/>
        <v/>
      </c>
      <c r="U2840" s="502" t="str">
        <f t="shared" si="316"/>
        <v/>
      </c>
      <c r="V2840" s="502" t="str">
        <f t="shared" si="317"/>
        <v/>
      </c>
      <c r="W2840" s="502" t="str">
        <f t="shared" si="318"/>
        <v/>
      </c>
      <c r="X2840" s="502"/>
      <c r="Y2840" s="502" t="str">
        <f t="shared" si="319"/>
        <v/>
      </c>
    </row>
    <row r="2841" spans="7:25">
      <c r="G2841" s="346" t="str">
        <f t="shared" si="313"/>
        <v/>
      </c>
      <c r="H2841" s="347" t="str">
        <f t="shared" si="314"/>
        <v/>
      </c>
      <c r="T2841" s="502" t="str">
        <f t="shared" si="315"/>
        <v/>
      </c>
      <c r="U2841" s="502" t="str">
        <f t="shared" si="316"/>
        <v/>
      </c>
      <c r="V2841" s="502" t="str">
        <f t="shared" si="317"/>
        <v/>
      </c>
      <c r="W2841" s="502" t="str">
        <f t="shared" si="318"/>
        <v/>
      </c>
      <c r="X2841" s="502"/>
      <c r="Y2841" s="502" t="str">
        <f t="shared" si="319"/>
        <v/>
      </c>
    </row>
    <row r="2842" spans="7:25">
      <c r="G2842" s="346" t="str">
        <f t="shared" si="313"/>
        <v/>
      </c>
      <c r="H2842" s="347" t="str">
        <f t="shared" si="314"/>
        <v/>
      </c>
      <c r="T2842" s="502" t="str">
        <f t="shared" si="315"/>
        <v/>
      </c>
      <c r="U2842" s="502" t="str">
        <f t="shared" si="316"/>
        <v/>
      </c>
      <c r="V2842" s="502" t="str">
        <f t="shared" si="317"/>
        <v/>
      </c>
      <c r="W2842" s="502" t="str">
        <f t="shared" si="318"/>
        <v/>
      </c>
      <c r="X2842" s="502"/>
      <c r="Y2842" s="502" t="str">
        <f t="shared" si="319"/>
        <v/>
      </c>
    </row>
    <row r="2843" spans="7:25">
      <c r="G2843" s="346" t="str">
        <f t="shared" si="313"/>
        <v/>
      </c>
      <c r="H2843" s="347" t="str">
        <f t="shared" si="314"/>
        <v/>
      </c>
      <c r="T2843" s="502" t="str">
        <f t="shared" si="315"/>
        <v/>
      </c>
      <c r="U2843" s="502" t="str">
        <f t="shared" si="316"/>
        <v/>
      </c>
      <c r="V2843" s="502" t="str">
        <f t="shared" si="317"/>
        <v/>
      </c>
      <c r="W2843" s="502" t="str">
        <f t="shared" si="318"/>
        <v/>
      </c>
      <c r="X2843" s="502"/>
      <c r="Y2843" s="502" t="str">
        <f t="shared" si="319"/>
        <v/>
      </c>
    </row>
    <row r="2844" spans="7:25">
      <c r="G2844" s="346" t="str">
        <f t="shared" si="313"/>
        <v/>
      </c>
      <c r="H2844" s="347" t="str">
        <f t="shared" si="314"/>
        <v/>
      </c>
      <c r="T2844" s="502" t="str">
        <f t="shared" si="315"/>
        <v/>
      </c>
      <c r="U2844" s="502" t="str">
        <f t="shared" si="316"/>
        <v/>
      </c>
      <c r="V2844" s="502" t="str">
        <f t="shared" si="317"/>
        <v/>
      </c>
      <c r="W2844" s="502" t="str">
        <f t="shared" si="318"/>
        <v/>
      </c>
      <c r="X2844" s="502"/>
      <c r="Y2844" s="502" t="str">
        <f t="shared" si="319"/>
        <v/>
      </c>
    </row>
    <row r="2845" spans="7:25">
      <c r="G2845" s="346" t="str">
        <f t="shared" si="313"/>
        <v/>
      </c>
      <c r="H2845" s="347" t="str">
        <f t="shared" si="314"/>
        <v/>
      </c>
      <c r="T2845" s="502" t="str">
        <f t="shared" si="315"/>
        <v/>
      </c>
      <c r="U2845" s="502" t="str">
        <f t="shared" si="316"/>
        <v/>
      </c>
      <c r="V2845" s="502" t="str">
        <f t="shared" si="317"/>
        <v/>
      </c>
      <c r="W2845" s="502" t="str">
        <f t="shared" si="318"/>
        <v/>
      </c>
      <c r="X2845" s="502"/>
      <c r="Y2845" s="502" t="str">
        <f t="shared" si="319"/>
        <v/>
      </c>
    </row>
    <row r="2846" spans="7:25">
      <c r="G2846" s="346" t="str">
        <f t="shared" si="313"/>
        <v/>
      </c>
      <c r="H2846" s="347" t="str">
        <f t="shared" si="314"/>
        <v/>
      </c>
      <c r="T2846" s="502" t="str">
        <f t="shared" si="315"/>
        <v/>
      </c>
      <c r="U2846" s="502" t="str">
        <f t="shared" si="316"/>
        <v/>
      </c>
      <c r="V2846" s="502" t="str">
        <f t="shared" si="317"/>
        <v/>
      </c>
      <c r="W2846" s="502" t="str">
        <f t="shared" si="318"/>
        <v/>
      </c>
      <c r="X2846" s="502"/>
      <c r="Y2846" s="502" t="str">
        <f t="shared" si="319"/>
        <v/>
      </c>
    </row>
    <row r="2847" spans="7:25">
      <c r="G2847" s="346" t="str">
        <f t="shared" si="313"/>
        <v/>
      </c>
      <c r="H2847" s="347" t="str">
        <f t="shared" si="314"/>
        <v/>
      </c>
      <c r="T2847" s="502" t="str">
        <f t="shared" si="315"/>
        <v/>
      </c>
      <c r="U2847" s="502" t="str">
        <f t="shared" si="316"/>
        <v/>
      </c>
      <c r="V2847" s="502" t="str">
        <f t="shared" si="317"/>
        <v/>
      </c>
      <c r="W2847" s="502" t="str">
        <f t="shared" si="318"/>
        <v/>
      </c>
      <c r="X2847" s="502"/>
      <c r="Y2847" s="502" t="str">
        <f t="shared" si="319"/>
        <v/>
      </c>
    </row>
    <row r="2848" spans="7:25">
      <c r="G2848" s="346" t="str">
        <f t="shared" si="313"/>
        <v/>
      </c>
      <c r="H2848" s="347" t="str">
        <f t="shared" si="314"/>
        <v/>
      </c>
      <c r="T2848" s="502" t="str">
        <f t="shared" si="315"/>
        <v/>
      </c>
      <c r="U2848" s="502" t="str">
        <f t="shared" si="316"/>
        <v/>
      </c>
      <c r="V2848" s="502" t="str">
        <f t="shared" si="317"/>
        <v/>
      </c>
      <c r="W2848" s="502" t="str">
        <f t="shared" si="318"/>
        <v/>
      </c>
      <c r="X2848" s="502"/>
      <c r="Y2848" s="502" t="str">
        <f t="shared" si="319"/>
        <v/>
      </c>
    </row>
    <row r="2849" spans="7:25">
      <c r="G2849" s="346" t="str">
        <f t="shared" si="313"/>
        <v/>
      </c>
      <c r="H2849" s="347" t="str">
        <f t="shared" si="314"/>
        <v/>
      </c>
      <c r="T2849" s="502" t="str">
        <f t="shared" si="315"/>
        <v/>
      </c>
      <c r="U2849" s="502" t="str">
        <f t="shared" si="316"/>
        <v/>
      </c>
      <c r="V2849" s="502" t="str">
        <f t="shared" si="317"/>
        <v/>
      </c>
      <c r="W2849" s="502" t="str">
        <f t="shared" si="318"/>
        <v/>
      </c>
      <c r="X2849" s="502"/>
      <c r="Y2849" s="502" t="str">
        <f t="shared" si="319"/>
        <v/>
      </c>
    </row>
    <row r="2850" spans="7:25">
      <c r="G2850" s="346" t="str">
        <f t="shared" si="313"/>
        <v/>
      </c>
      <c r="H2850" s="347" t="str">
        <f t="shared" si="314"/>
        <v/>
      </c>
      <c r="T2850" s="502" t="str">
        <f t="shared" si="315"/>
        <v/>
      </c>
      <c r="U2850" s="502" t="str">
        <f t="shared" si="316"/>
        <v/>
      </c>
      <c r="V2850" s="502" t="str">
        <f t="shared" si="317"/>
        <v/>
      </c>
      <c r="W2850" s="502" t="str">
        <f t="shared" si="318"/>
        <v/>
      </c>
      <c r="X2850" s="502"/>
      <c r="Y2850" s="502" t="str">
        <f t="shared" si="319"/>
        <v/>
      </c>
    </row>
    <row r="2851" spans="7:25">
      <c r="G2851" s="346" t="str">
        <f t="shared" si="313"/>
        <v/>
      </c>
      <c r="H2851" s="347" t="str">
        <f t="shared" si="314"/>
        <v/>
      </c>
      <c r="T2851" s="502" t="str">
        <f t="shared" si="315"/>
        <v/>
      </c>
      <c r="U2851" s="502" t="str">
        <f t="shared" si="316"/>
        <v/>
      </c>
      <c r="V2851" s="502" t="str">
        <f t="shared" si="317"/>
        <v/>
      </c>
      <c r="W2851" s="502" t="str">
        <f t="shared" si="318"/>
        <v/>
      </c>
      <c r="X2851" s="502"/>
      <c r="Y2851" s="502" t="str">
        <f t="shared" si="319"/>
        <v/>
      </c>
    </row>
    <row r="2852" spans="7:25">
      <c r="G2852" s="346" t="str">
        <f t="shared" si="313"/>
        <v/>
      </c>
      <c r="H2852" s="347" t="str">
        <f t="shared" si="314"/>
        <v/>
      </c>
      <c r="T2852" s="502" t="str">
        <f t="shared" si="315"/>
        <v/>
      </c>
      <c r="U2852" s="502" t="str">
        <f t="shared" si="316"/>
        <v/>
      </c>
      <c r="V2852" s="502" t="str">
        <f t="shared" si="317"/>
        <v/>
      </c>
      <c r="W2852" s="502" t="str">
        <f t="shared" si="318"/>
        <v/>
      </c>
      <c r="X2852" s="502"/>
      <c r="Y2852" s="502" t="str">
        <f t="shared" si="319"/>
        <v/>
      </c>
    </row>
    <row r="2853" spans="7:25">
      <c r="G2853" s="346" t="str">
        <f t="shared" si="313"/>
        <v/>
      </c>
      <c r="H2853" s="347" t="str">
        <f t="shared" si="314"/>
        <v/>
      </c>
      <c r="T2853" s="502" t="str">
        <f t="shared" si="315"/>
        <v/>
      </c>
      <c r="U2853" s="502" t="str">
        <f t="shared" si="316"/>
        <v/>
      </c>
      <c r="V2853" s="502" t="str">
        <f t="shared" si="317"/>
        <v/>
      </c>
      <c r="W2853" s="502" t="str">
        <f t="shared" si="318"/>
        <v/>
      </c>
      <c r="X2853" s="502"/>
      <c r="Y2853" s="502" t="str">
        <f t="shared" si="319"/>
        <v/>
      </c>
    </row>
    <row r="2854" spans="7:25">
      <c r="G2854" s="346" t="str">
        <f t="shared" si="313"/>
        <v/>
      </c>
      <c r="H2854" s="347" t="str">
        <f t="shared" si="314"/>
        <v/>
      </c>
      <c r="T2854" s="502" t="str">
        <f t="shared" si="315"/>
        <v/>
      </c>
      <c r="U2854" s="502" t="str">
        <f t="shared" si="316"/>
        <v/>
      </c>
      <c r="V2854" s="502" t="str">
        <f t="shared" si="317"/>
        <v/>
      </c>
      <c r="W2854" s="502" t="str">
        <f t="shared" si="318"/>
        <v/>
      </c>
      <c r="X2854" s="502"/>
      <c r="Y2854" s="502" t="str">
        <f t="shared" si="319"/>
        <v/>
      </c>
    </row>
    <row r="2855" spans="7:25">
      <c r="G2855" s="346" t="str">
        <f t="shared" si="313"/>
        <v/>
      </c>
      <c r="H2855" s="347" t="str">
        <f t="shared" si="314"/>
        <v/>
      </c>
      <c r="T2855" s="502" t="str">
        <f t="shared" si="315"/>
        <v/>
      </c>
      <c r="U2855" s="502" t="str">
        <f t="shared" si="316"/>
        <v/>
      </c>
      <c r="V2855" s="502" t="str">
        <f t="shared" si="317"/>
        <v/>
      </c>
      <c r="W2855" s="502" t="str">
        <f t="shared" si="318"/>
        <v/>
      </c>
      <c r="X2855" s="502"/>
      <c r="Y2855" s="502" t="str">
        <f t="shared" si="319"/>
        <v/>
      </c>
    </row>
    <row r="2856" spans="7:25">
      <c r="G2856" s="346" t="str">
        <f t="shared" si="313"/>
        <v/>
      </c>
      <c r="H2856" s="347" t="str">
        <f t="shared" si="314"/>
        <v/>
      </c>
      <c r="T2856" s="502" t="str">
        <f t="shared" si="315"/>
        <v/>
      </c>
      <c r="U2856" s="502" t="str">
        <f t="shared" si="316"/>
        <v/>
      </c>
      <c r="V2856" s="502" t="str">
        <f t="shared" si="317"/>
        <v/>
      </c>
      <c r="W2856" s="502" t="str">
        <f t="shared" si="318"/>
        <v/>
      </c>
      <c r="X2856" s="502"/>
      <c r="Y2856" s="502" t="str">
        <f t="shared" si="319"/>
        <v/>
      </c>
    </row>
    <row r="2857" spans="7:25">
      <c r="G2857" s="346" t="str">
        <f t="shared" si="313"/>
        <v/>
      </c>
      <c r="H2857" s="347" t="str">
        <f t="shared" si="314"/>
        <v/>
      </c>
      <c r="T2857" s="502" t="str">
        <f t="shared" si="315"/>
        <v/>
      </c>
      <c r="U2857" s="502" t="str">
        <f t="shared" si="316"/>
        <v/>
      </c>
      <c r="V2857" s="502" t="str">
        <f t="shared" si="317"/>
        <v/>
      </c>
      <c r="W2857" s="502" t="str">
        <f t="shared" si="318"/>
        <v/>
      </c>
      <c r="X2857" s="502"/>
      <c r="Y2857" s="502" t="str">
        <f t="shared" si="319"/>
        <v/>
      </c>
    </row>
    <row r="2858" spans="7:25">
      <c r="G2858" s="346" t="str">
        <f t="shared" si="313"/>
        <v/>
      </c>
      <c r="H2858" s="347" t="str">
        <f t="shared" si="314"/>
        <v/>
      </c>
      <c r="T2858" s="502" t="str">
        <f t="shared" si="315"/>
        <v/>
      </c>
      <c r="U2858" s="502" t="str">
        <f t="shared" si="316"/>
        <v/>
      </c>
      <c r="V2858" s="502" t="str">
        <f t="shared" si="317"/>
        <v/>
      </c>
      <c r="W2858" s="502" t="str">
        <f t="shared" si="318"/>
        <v/>
      </c>
      <c r="X2858" s="502"/>
      <c r="Y2858" s="502" t="str">
        <f t="shared" si="319"/>
        <v/>
      </c>
    </row>
    <row r="2859" spans="7:25">
      <c r="G2859" s="346" t="str">
        <f t="shared" si="313"/>
        <v/>
      </c>
      <c r="H2859" s="347" t="str">
        <f t="shared" si="314"/>
        <v/>
      </c>
      <c r="T2859" s="502" t="str">
        <f t="shared" si="315"/>
        <v/>
      </c>
      <c r="U2859" s="502" t="str">
        <f t="shared" si="316"/>
        <v/>
      </c>
      <c r="V2859" s="502" t="str">
        <f t="shared" si="317"/>
        <v/>
      </c>
      <c r="W2859" s="502" t="str">
        <f t="shared" si="318"/>
        <v/>
      </c>
      <c r="X2859" s="502"/>
      <c r="Y2859" s="502" t="str">
        <f t="shared" si="319"/>
        <v/>
      </c>
    </row>
    <row r="2860" spans="7:25">
      <c r="G2860" s="346" t="str">
        <f t="shared" si="313"/>
        <v/>
      </c>
      <c r="H2860" s="347" t="str">
        <f t="shared" si="314"/>
        <v/>
      </c>
      <c r="T2860" s="502" t="str">
        <f t="shared" si="315"/>
        <v/>
      </c>
      <c r="U2860" s="502" t="str">
        <f t="shared" si="316"/>
        <v/>
      </c>
      <c r="V2860" s="502" t="str">
        <f t="shared" si="317"/>
        <v/>
      </c>
      <c r="W2860" s="502" t="str">
        <f t="shared" si="318"/>
        <v/>
      </c>
      <c r="X2860" s="502"/>
      <c r="Y2860" s="502" t="str">
        <f t="shared" si="319"/>
        <v/>
      </c>
    </row>
    <row r="2861" spans="7:25">
      <c r="G2861" s="346" t="str">
        <f t="shared" si="313"/>
        <v/>
      </c>
      <c r="H2861" s="347" t="str">
        <f t="shared" si="314"/>
        <v/>
      </c>
      <c r="T2861" s="502" t="str">
        <f t="shared" si="315"/>
        <v/>
      </c>
      <c r="U2861" s="502" t="str">
        <f t="shared" si="316"/>
        <v/>
      </c>
      <c r="V2861" s="502" t="str">
        <f t="shared" si="317"/>
        <v/>
      </c>
      <c r="W2861" s="502" t="str">
        <f t="shared" si="318"/>
        <v/>
      </c>
      <c r="X2861" s="502"/>
      <c r="Y2861" s="502" t="str">
        <f t="shared" si="319"/>
        <v/>
      </c>
    </row>
    <row r="2862" spans="7:25">
      <c r="G2862" s="346" t="str">
        <f t="shared" si="313"/>
        <v/>
      </c>
      <c r="H2862" s="347" t="str">
        <f t="shared" si="314"/>
        <v/>
      </c>
      <c r="T2862" s="502" t="str">
        <f t="shared" si="315"/>
        <v/>
      </c>
      <c r="U2862" s="502" t="str">
        <f t="shared" si="316"/>
        <v/>
      </c>
      <c r="V2862" s="502" t="str">
        <f t="shared" si="317"/>
        <v/>
      </c>
      <c r="W2862" s="502" t="str">
        <f t="shared" si="318"/>
        <v/>
      </c>
      <c r="X2862" s="502"/>
      <c r="Y2862" s="502" t="str">
        <f t="shared" si="319"/>
        <v/>
      </c>
    </row>
    <row r="2863" spans="7:25">
      <c r="G2863" s="346" t="str">
        <f t="shared" si="313"/>
        <v/>
      </c>
      <c r="H2863" s="347" t="str">
        <f t="shared" si="314"/>
        <v/>
      </c>
      <c r="T2863" s="502" t="str">
        <f t="shared" si="315"/>
        <v/>
      </c>
      <c r="U2863" s="502" t="str">
        <f t="shared" si="316"/>
        <v/>
      </c>
      <c r="V2863" s="502" t="str">
        <f t="shared" si="317"/>
        <v/>
      </c>
      <c r="W2863" s="502" t="str">
        <f t="shared" si="318"/>
        <v/>
      </c>
      <c r="X2863" s="502"/>
      <c r="Y2863" s="502" t="str">
        <f t="shared" si="319"/>
        <v/>
      </c>
    </row>
    <row r="2864" spans="7:25">
      <c r="G2864" s="346" t="str">
        <f t="shared" si="313"/>
        <v/>
      </c>
      <c r="H2864" s="347" t="str">
        <f t="shared" si="314"/>
        <v/>
      </c>
      <c r="T2864" s="502" t="str">
        <f t="shared" si="315"/>
        <v/>
      </c>
      <c r="U2864" s="502" t="str">
        <f t="shared" si="316"/>
        <v/>
      </c>
      <c r="V2864" s="502" t="str">
        <f t="shared" si="317"/>
        <v/>
      </c>
      <c r="W2864" s="502" t="str">
        <f t="shared" si="318"/>
        <v/>
      </c>
      <c r="X2864" s="502"/>
      <c r="Y2864" s="502" t="str">
        <f t="shared" si="319"/>
        <v/>
      </c>
    </row>
    <row r="2865" spans="7:25">
      <c r="G2865" s="346" t="str">
        <f t="shared" si="313"/>
        <v/>
      </c>
      <c r="H2865" s="347" t="str">
        <f t="shared" si="314"/>
        <v/>
      </c>
      <c r="T2865" s="502" t="str">
        <f t="shared" si="315"/>
        <v/>
      </c>
      <c r="U2865" s="502" t="str">
        <f t="shared" si="316"/>
        <v/>
      </c>
      <c r="V2865" s="502" t="str">
        <f t="shared" si="317"/>
        <v/>
      </c>
      <c r="W2865" s="502" t="str">
        <f t="shared" si="318"/>
        <v/>
      </c>
      <c r="X2865" s="502"/>
      <c r="Y2865" s="502" t="str">
        <f t="shared" si="319"/>
        <v/>
      </c>
    </row>
    <row r="2866" spans="7:25">
      <c r="G2866" s="346" t="str">
        <f t="shared" si="313"/>
        <v/>
      </c>
      <c r="H2866" s="347" t="str">
        <f t="shared" si="314"/>
        <v/>
      </c>
      <c r="T2866" s="502" t="str">
        <f t="shared" si="315"/>
        <v/>
      </c>
      <c r="U2866" s="502" t="str">
        <f t="shared" si="316"/>
        <v/>
      </c>
      <c r="V2866" s="502" t="str">
        <f t="shared" si="317"/>
        <v/>
      </c>
      <c r="W2866" s="502" t="str">
        <f t="shared" si="318"/>
        <v/>
      </c>
      <c r="X2866" s="502"/>
      <c r="Y2866" s="502" t="str">
        <f t="shared" si="319"/>
        <v/>
      </c>
    </row>
    <row r="2867" spans="7:25">
      <c r="G2867" s="346" t="str">
        <f t="shared" si="313"/>
        <v/>
      </c>
      <c r="H2867" s="347" t="str">
        <f t="shared" si="314"/>
        <v/>
      </c>
      <c r="T2867" s="502" t="str">
        <f t="shared" si="315"/>
        <v/>
      </c>
      <c r="U2867" s="502" t="str">
        <f t="shared" si="316"/>
        <v/>
      </c>
      <c r="V2867" s="502" t="str">
        <f t="shared" si="317"/>
        <v/>
      </c>
      <c r="W2867" s="502" t="str">
        <f t="shared" si="318"/>
        <v/>
      </c>
      <c r="X2867" s="502"/>
      <c r="Y2867" s="502" t="str">
        <f t="shared" si="319"/>
        <v/>
      </c>
    </row>
    <row r="2868" spans="7:25">
      <c r="G2868" s="346" t="str">
        <f t="shared" si="313"/>
        <v/>
      </c>
      <c r="H2868" s="347" t="str">
        <f t="shared" si="314"/>
        <v/>
      </c>
      <c r="T2868" s="502" t="str">
        <f t="shared" si="315"/>
        <v/>
      </c>
      <c r="U2868" s="502" t="str">
        <f t="shared" si="316"/>
        <v/>
      </c>
      <c r="V2868" s="502" t="str">
        <f t="shared" si="317"/>
        <v/>
      </c>
      <c r="W2868" s="502" t="str">
        <f t="shared" si="318"/>
        <v/>
      </c>
      <c r="X2868" s="502"/>
      <c r="Y2868" s="502" t="str">
        <f t="shared" si="319"/>
        <v/>
      </c>
    </row>
    <row r="2869" spans="7:25">
      <c r="G2869" s="346" t="str">
        <f t="shared" si="313"/>
        <v/>
      </c>
      <c r="H2869" s="347" t="str">
        <f t="shared" si="314"/>
        <v/>
      </c>
      <c r="T2869" s="502" t="str">
        <f t="shared" si="315"/>
        <v/>
      </c>
      <c r="U2869" s="502" t="str">
        <f t="shared" si="316"/>
        <v/>
      </c>
      <c r="V2869" s="502" t="str">
        <f t="shared" si="317"/>
        <v/>
      </c>
      <c r="W2869" s="502" t="str">
        <f t="shared" si="318"/>
        <v/>
      </c>
      <c r="X2869" s="502"/>
      <c r="Y2869" s="502" t="str">
        <f t="shared" si="319"/>
        <v/>
      </c>
    </row>
    <row r="2870" spans="7:25">
      <c r="G2870" s="346" t="str">
        <f t="shared" si="313"/>
        <v/>
      </c>
      <c r="H2870" s="347" t="str">
        <f t="shared" si="314"/>
        <v/>
      </c>
      <c r="T2870" s="502" t="str">
        <f t="shared" si="315"/>
        <v/>
      </c>
      <c r="U2870" s="502" t="str">
        <f t="shared" si="316"/>
        <v/>
      </c>
      <c r="V2870" s="502" t="str">
        <f t="shared" si="317"/>
        <v/>
      </c>
      <c r="W2870" s="502" t="str">
        <f t="shared" si="318"/>
        <v/>
      </c>
      <c r="X2870" s="502"/>
      <c r="Y2870" s="502" t="str">
        <f t="shared" si="319"/>
        <v/>
      </c>
    </row>
    <row r="2871" spans="7:25">
      <c r="G2871" s="346" t="str">
        <f t="shared" si="313"/>
        <v/>
      </c>
      <c r="H2871" s="347" t="str">
        <f t="shared" si="314"/>
        <v/>
      </c>
      <c r="T2871" s="502" t="str">
        <f t="shared" si="315"/>
        <v/>
      </c>
      <c r="U2871" s="502" t="str">
        <f t="shared" si="316"/>
        <v/>
      </c>
      <c r="V2871" s="502" t="str">
        <f t="shared" si="317"/>
        <v/>
      </c>
      <c r="W2871" s="502" t="str">
        <f t="shared" si="318"/>
        <v/>
      </c>
      <c r="X2871" s="502"/>
      <c r="Y2871" s="502" t="str">
        <f t="shared" si="319"/>
        <v/>
      </c>
    </row>
    <row r="2872" spans="7:25">
      <c r="G2872" s="346" t="str">
        <f t="shared" si="313"/>
        <v/>
      </c>
      <c r="H2872" s="347" t="str">
        <f t="shared" si="314"/>
        <v/>
      </c>
      <c r="T2872" s="502" t="str">
        <f t="shared" si="315"/>
        <v/>
      </c>
      <c r="U2872" s="502" t="str">
        <f t="shared" si="316"/>
        <v/>
      </c>
      <c r="V2872" s="502" t="str">
        <f t="shared" si="317"/>
        <v/>
      </c>
      <c r="W2872" s="502" t="str">
        <f t="shared" si="318"/>
        <v/>
      </c>
      <c r="X2872" s="502"/>
      <c r="Y2872" s="502" t="str">
        <f t="shared" si="319"/>
        <v/>
      </c>
    </row>
    <row r="2873" spans="7:25">
      <c r="G2873" s="346" t="str">
        <f t="shared" si="313"/>
        <v/>
      </c>
      <c r="H2873" s="347" t="str">
        <f t="shared" si="314"/>
        <v/>
      </c>
      <c r="T2873" s="502" t="str">
        <f t="shared" si="315"/>
        <v/>
      </c>
      <c r="U2873" s="502" t="str">
        <f t="shared" si="316"/>
        <v/>
      </c>
      <c r="V2873" s="502" t="str">
        <f t="shared" si="317"/>
        <v/>
      </c>
      <c r="W2873" s="502" t="str">
        <f t="shared" si="318"/>
        <v/>
      </c>
      <c r="X2873" s="502"/>
      <c r="Y2873" s="502" t="str">
        <f t="shared" si="319"/>
        <v/>
      </c>
    </row>
    <row r="2874" spans="7:25">
      <c r="G2874" s="346" t="str">
        <f t="shared" si="313"/>
        <v/>
      </c>
      <c r="H2874" s="347" t="str">
        <f t="shared" si="314"/>
        <v/>
      </c>
      <c r="T2874" s="502" t="str">
        <f t="shared" si="315"/>
        <v/>
      </c>
      <c r="U2874" s="502" t="str">
        <f t="shared" si="316"/>
        <v/>
      </c>
      <c r="V2874" s="502" t="str">
        <f t="shared" si="317"/>
        <v/>
      </c>
      <c r="W2874" s="502" t="str">
        <f t="shared" si="318"/>
        <v/>
      </c>
      <c r="X2874" s="502"/>
      <c r="Y2874" s="502" t="str">
        <f t="shared" si="319"/>
        <v/>
      </c>
    </row>
    <row r="2875" spans="7:25">
      <c r="G2875" s="346" t="str">
        <f t="shared" si="313"/>
        <v/>
      </c>
      <c r="H2875" s="347" t="str">
        <f t="shared" si="314"/>
        <v/>
      </c>
      <c r="T2875" s="502" t="str">
        <f t="shared" si="315"/>
        <v/>
      </c>
      <c r="U2875" s="502" t="str">
        <f t="shared" si="316"/>
        <v/>
      </c>
      <c r="V2875" s="502" t="str">
        <f t="shared" si="317"/>
        <v/>
      </c>
      <c r="W2875" s="502" t="str">
        <f t="shared" si="318"/>
        <v/>
      </c>
      <c r="X2875" s="502"/>
      <c r="Y2875" s="502" t="str">
        <f t="shared" si="319"/>
        <v/>
      </c>
    </row>
    <row r="2876" spans="7:25">
      <c r="G2876" s="346" t="str">
        <f t="shared" si="313"/>
        <v/>
      </c>
      <c r="H2876" s="347" t="str">
        <f t="shared" si="314"/>
        <v/>
      </c>
      <c r="T2876" s="502" t="str">
        <f t="shared" si="315"/>
        <v/>
      </c>
      <c r="U2876" s="502" t="str">
        <f t="shared" si="316"/>
        <v/>
      </c>
      <c r="V2876" s="502" t="str">
        <f t="shared" si="317"/>
        <v/>
      </c>
      <c r="W2876" s="502" t="str">
        <f t="shared" si="318"/>
        <v/>
      </c>
      <c r="X2876" s="502"/>
      <c r="Y2876" s="502" t="str">
        <f t="shared" si="319"/>
        <v/>
      </c>
    </row>
    <row r="2877" spans="7:25">
      <c r="G2877" s="346" t="str">
        <f t="shared" si="313"/>
        <v/>
      </c>
      <c r="H2877" s="347" t="str">
        <f t="shared" si="314"/>
        <v/>
      </c>
      <c r="T2877" s="502" t="str">
        <f t="shared" si="315"/>
        <v/>
      </c>
      <c r="U2877" s="502" t="str">
        <f t="shared" si="316"/>
        <v/>
      </c>
      <c r="V2877" s="502" t="str">
        <f t="shared" si="317"/>
        <v/>
      </c>
      <c r="W2877" s="502" t="str">
        <f t="shared" si="318"/>
        <v/>
      </c>
      <c r="X2877" s="502"/>
      <c r="Y2877" s="502" t="str">
        <f t="shared" si="319"/>
        <v/>
      </c>
    </row>
    <row r="2878" spans="7:25">
      <c r="G2878" s="346" t="str">
        <f t="shared" si="313"/>
        <v/>
      </c>
      <c r="H2878" s="347" t="str">
        <f t="shared" si="314"/>
        <v/>
      </c>
      <c r="T2878" s="502" t="str">
        <f t="shared" si="315"/>
        <v/>
      </c>
      <c r="U2878" s="502" t="str">
        <f t="shared" si="316"/>
        <v/>
      </c>
      <c r="V2878" s="502" t="str">
        <f t="shared" si="317"/>
        <v/>
      </c>
      <c r="W2878" s="502" t="str">
        <f t="shared" si="318"/>
        <v/>
      </c>
      <c r="X2878" s="502"/>
      <c r="Y2878" s="502" t="str">
        <f t="shared" si="319"/>
        <v/>
      </c>
    </row>
    <row r="2879" spans="7:25">
      <c r="G2879" s="346" t="str">
        <f t="shared" si="313"/>
        <v/>
      </c>
      <c r="H2879" s="347" t="str">
        <f t="shared" si="314"/>
        <v/>
      </c>
      <c r="T2879" s="502" t="str">
        <f t="shared" si="315"/>
        <v/>
      </c>
      <c r="U2879" s="502" t="str">
        <f t="shared" si="316"/>
        <v/>
      </c>
      <c r="V2879" s="502" t="str">
        <f t="shared" si="317"/>
        <v/>
      </c>
      <c r="W2879" s="502" t="str">
        <f t="shared" si="318"/>
        <v/>
      </c>
      <c r="X2879" s="502"/>
      <c r="Y2879" s="502" t="str">
        <f t="shared" si="319"/>
        <v/>
      </c>
    </row>
    <row r="2880" spans="7:25">
      <c r="G2880" s="346" t="str">
        <f t="shared" si="313"/>
        <v/>
      </c>
      <c r="H2880" s="347" t="str">
        <f t="shared" si="314"/>
        <v/>
      </c>
      <c r="T2880" s="502" t="str">
        <f t="shared" si="315"/>
        <v/>
      </c>
      <c r="U2880" s="502" t="str">
        <f t="shared" si="316"/>
        <v/>
      </c>
      <c r="V2880" s="502" t="str">
        <f t="shared" si="317"/>
        <v/>
      </c>
      <c r="W2880" s="502" t="str">
        <f t="shared" si="318"/>
        <v/>
      </c>
      <c r="X2880" s="502"/>
      <c r="Y2880" s="502" t="str">
        <f t="shared" si="319"/>
        <v/>
      </c>
    </row>
    <row r="2881" spans="7:25">
      <c r="G2881" s="346" t="str">
        <f t="shared" si="313"/>
        <v/>
      </c>
      <c r="H2881" s="347" t="str">
        <f t="shared" si="314"/>
        <v/>
      </c>
      <c r="T2881" s="502" t="str">
        <f t="shared" si="315"/>
        <v/>
      </c>
      <c r="U2881" s="502" t="str">
        <f t="shared" si="316"/>
        <v/>
      </c>
      <c r="V2881" s="502" t="str">
        <f t="shared" si="317"/>
        <v/>
      </c>
      <c r="W2881" s="502" t="str">
        <f t="shared" si="318"/>
        <v/>
      </c>
      <c r="X2881" s="502"/>
      <c r="Y2881" s="502" t="str">
        <f t="shared" si="319"/>
        <v/>
      </c>
    </row>
    <row r="2882" spans="7:25">
      <c r="G2882" s="346" t="str">
        <f t="shared" si="313"/>
        <v/>
      </c>
      <c r="H2882" s="347" t="str">
        <f t="shared" si="314"/>
        <v/>
      </c>
      <c r="T2882" s="502" t="str">
        <f t="shared" si="315"/>
        <v/>
      </c>
      <c r="U2882" s="502" t="str">
        <f t="shared" si="316"/>
        <v/>
      </c>
      <c r="V2882" s="502" t="str">
        <f t="shared" si="317"/>
        <v/>
      </c>
      <c r="W2882" s="502" t="str">
        <f t="shared" si="318"/>
        <v/>
      </c>
      <c r="X2882" s="502"/>
      <c r="Y2882" s="502" t="str">
        <f t="shared" si="319"/>
        <v/>
      </c>
    </row>
    <row r="2883" spans="7:25">
      <c r="G2883" s="346" t="str">
        <f t="shared" ref="G2883:G2946" si="320">IF(D2883="","",A2883&amp;" "&amp;"     =    "&amp;" "&amp;B2883&amp;"  Vs  "&amp;C2883)</f>
        <v/>
      </c>
      <c r="H2883" s="347" t="str">
        <f t="shared" ref="H2883:H2946" si="321">IF(G2883="","",D2883)</f>
        <v/>
      </c>
      <c r="T2883" s="502" t="str">
        <f t="shared" ref="T2883:T2946" si="322">IF(W2883="","",AA2883)</f>
        <v/>
      </c>
      <c r="U2883" s="502" t="str">
        <f t="shared" ref="U2883:U2946" si="323">IF(W2883="","",AC2883)</f>
        <v/>
      </c>
      <c r="V2883" s="502" t="str">
        <f t="shared" ref="V2883:V2946" si="324">IF(W2883="","",AK2883)</f>
        <v/>
      </c>
      <c r="W2883" s="502" t="str">
        <f t="shared" ref="W2883:W2946" si="325">IFERROR(IF(Y2883="","",MID(Y2883,SEARCH("1x2/",Y2883,1) + 4,LEN(Y2883))),"")</f>
        <v/>
      </c>
      <c r="X2883" s="502"/>
      <c r="Y2883" s="502" t="str">
        <f t="shared" ref="Y2883:Y2946" si="326">HLink(AL2883)</f>
        <v/>
      </c>
    </row>
    <row r="2884" spans="7:25">
      <c r="G2884" s="346" t="str">
        <f t="shared" si="320"/>
        <v/>
      </c>
      <c r="H2884" s="347" t="str">
        <f t="shared" si="321"/>
        <v/>
      </c>
      <c r="T2884" s="502" t="str">
        <f t="shared" si="322"/>
        <v/>
      </c>
      <c r="U2884" s="502" t="str">
        <f t="shared" si="323"/>
        <v/>
      </c>
      <c r="V2884" s="502" t="str">
        <f t="shared" si="324"/>
        <v/>
      </c>
      <c r="W2884" s="502" t="str">
        <f t="shared" si="325"/>
        <v/>
      </c>
      <c r="X2884" s="502"/>
      <c r="Y2884" s="502" t="str">
        <f t="shared" si="326"/>
        <v/>
      </c>
    </row>
    <row r="2885" spans="7:25">
      <c r="G2885" s="346" t="str">
        <f t="shared" si="320"/>
        <v/>
      </c>
      <c r="H2885" s="347" t="str">
        <f t="shared" si="321"/>
        <v/>
      </c>
      <c r="T2885" s="502" t="str">
        <f t="shared" si="322"/>
        <v/>
      </c>
      <c r="U2885" s="502" t="str">
        <f t="shared" si="323"/>
        <v/>
      </c>
      <c r="V2885" s="502" t="str">
        <f t="shared" si="324"/>
        <v/>
      </c>
      <c r="W2885" s="502" t="str">
        <f t="shared" si="325"/>
        <v/>
      </c>
      <c r="X2885" s="502"/>
      <c r="Y2885" s="502" t="str">
        <f t="shared" si="326"/>
        <v/>
      </c>
    </row>
    <row r="2886" spans="7:25">
      <c r="G2886" s="346" t="str">
        <f t="shared" si="320"/>
        <v/>
      </c>
      <c r="H2886" s="347" t="str">
        <f t="shared" si="321"/>
        <v/>
      </c>
      <c r="T2886" s="502" t="str">
        <f t="shared" si="322"/>
        <v/>
      </c>
      <c r="U2886" s="502" t="str">
        <f t="shared" si="323"/>
        <v/>
      </c>
      <c r="V2886" s="502" t="str">
        <f t="shared" si="324"/>
        <v/>
      </c>
      <c r="W2886" s="502" t="str">
        <f t="shared" si="325"/>
        <v/>
      </c>
      <c r="X2886" s="502"/>
      <c r="Y2886" s="502" t="str">
        <f t="shared" si="326"/>
        <v/>
      </c>
    </row>
    <row r="2887" spans="7:25">
      <c r="G2887" s="346" t="str">
        <f t="shared" si="320"/>
        <v/>
      </c>
      <c r="H2887" s="347" t="str">
        <f t="shared" si="321"/>
        <v/>
      </c>
      <c r="T2887" s="502" t="str">
        <f t="shared" si="322"/>
        <v/>
      </c>
      <c r="U2887" s="502" t="str">
        <f t="shared" si="323"/>
        <v/>
      </c>
      <c r="V2887" s="502" t="str">
        <f t="shared" si="324"/>
        <v/>
      </c>
      <c r="W2887" s="502" t="str">
        <f t="shared" si="325"/>
        <v/>
      </c>
      <c r="X2887" s="502"/>
      <c r="Y2887" s="502" t="str">
        <f t="shared" si="326"/>
        <v/>
      </c>
    </row>
    <row r="2888" spans="7:25">
      <c r="G2888" s="346" t="str">
        <f t="shared" si="320"/>
        <v/>
      </c>
      <c r="H2888" s="347" t="str">
        <f t="shared" si="321"/>
        <v/>
      </c>
      <c r="T2888" s="502" t="str">
        <f t="shared" si="322"/>
        <v/>
      </c>
      <c r="U2888" s="502" t="str">
        <f t="shared" si="323"/>
        <v/>
      </c>
      <c r="V2888" s="502" t="str">
        <f t="shared" si="324"/>
        <v/>
      </c>
      <c r="W2888" s="502" t="str">
        <f t="shared" si="325"/>
        <v/>
      </c>
      <c r="X2888" s="502"/>
      <c r="Y2888" s="502" t="str">
        <f t="shared" si="326"/>
        <v/>
      </c>
    </row>
    <row r="2889" spans="7:25">
      <c r="G2889" s="346" t="str">
        <f t="shared" si="320"/>
        <v/>
      </c>
      <c r="H2889" s="347" t="str">
        <f t="shared" si="321"/>
        <v/>
      </c>
      <c r="T2889" s="502" t="str">
        <f t="shared" si="322"/>
        <v/>
      </c>
      <c r="U2889" s="502" t="str">
        <f t="shared" si="323"/>
        <v/>
      </c>
      <c r="V2889" s="502" t="str">
        <f t="shared" si="324"/>
        <v/>
      </c>
      <c r="W2889" s="502" t="str">
        <f t="shared" si="325"/>
        <v/>
      </c>
      <c r="X2889" s="502"/>
      <c r="Y2889" s="502" t="str">
        <f t="shared" si="326"/>
        <v/>
      </c>
    </row>
    <row r="2890" spans="7:25">
      <c r="G2890" s="346" t="str">
        <f t="shared" si="320"/>
        <v/>
      </c>
      <c r="H2890" s="347" t="str">
        <f t="shared" si="321"/>
        <v/>
      </c>
      <c r="T2890" s="502" t="str">
        <f t="shared" si="322"/>
        <v/>
      </c>
      <c r="U2890" s="502" t="str">
        <f t="shared" si="323"/>
        <v/>
      </c>
      <c r="V2890" s="502" t="str">
        <f t="shared" si="324"/>
        <v/>
      </c>
      <c r="W2890" s="502" t="str">
        <f t="shared" si="325"/>
        <v/>
      </c>
      <c r="X2890" s="502"/>
      <c r="Y2890" s="502" t="str">
        <f t="shared" si="326"/>
        <v/>
      </c>
    </row>
    <row r="2891" spans="7:25">
      <c r="G2891" s="346" t="str">
        <f t="shared" si="320"/>
        <v/>
      </c>
      <c r="H2891" s="347" t="str">
        <f t="shared" si="321"/>
        <v/>
      </c>
      <c r="T2891" s="502" t="str">
        <f t="shared" si="322"/>
        <v/>
      </c>
      <c r="U2891" s="502" t="str">
        <f t="shared" si="323"/>
        <v/>
      </c>
      <c r="V2891" s="502" t="str">
        <f t="shared" si="324"/>
        <v/>
      </c>
      <c r="W2891" s="502" t="str">
        <f t="shared" si="325"/>
        <v/>
      </c>
      <c r="X2891" s="502"/>
      <c r="Y2891" s="502" t="str">
        <f t="shared" si="326"/>
        <v/>
      </c>
    </row>
    <row r="2892" spans="7:25">
      <c r="G2892" s="346" t="str">
        <f t="shared" si="320"/>
        <v/>
      </c>
      <c r="H2892" s="347" t="str">
        <f t="shared" si="321"/>
        <v/>
      </c>
      <c r="T2892" s="502" t="str">
        <f t="shared" si="322"/>
        <v/>
      </c>
      <c r="U2892" s="502" t="str">
        <f t="shared" si="323"/>
        <v/>
      </c>
      <c r="V2892" s="502" t="str">
        <f t="shared" si="324"/>
        <v/>
      </c>
      <c r="W2892" s="502" t="str">
        <f t="shared" si="325"/>
        <v/>
      </c>
      <c r="X2892" s="502"/>
      <c r="Y2892" s="502" t="str">
        <f t="shared" si="326"/>
        <v/>
      </c>
    </row>
    <row r="2893" spans="7:25">
      <c r="G2893" s="346" t="str">
        <f t="shared" si="320"/>
        <v/>
      </c>
      <c r="H2893" s="347" t="str">
        <f t="shared" si="321"/>
        <v/>
      </c>
      <c r="T2893" s="502" t="str">
        <f t="shared" si="322"/>
        <v/>
      </c>
      <c r="U2893" s="502" t="str">
        <f t="shared" si="323"/>
        <v/>
      </c>
      <c r="V2893" s="502" t="str">
        <f t="shared" si="324"/>
        <v/>
      </c>
      <c r="W2893" s="502" t="str">
        <f t="shared" si="325"/>
        <v/>
      </c>
      <c r="X2893" s="502"/>
      <c r="Y2893" s="502" t="str">
        <f t="shared" si="326"/>
        <v/>
      </c>
    </row>
    <row r="2894" spans="7:25">
      <c r="G2894" s="346" t="str">
        <f t="shared" si="320"/>
        <v/>
      </c>
      <c r="H2894" s="347" t="str">
        <f t="shared" si="321"/>
        <v/>
      </c>
      <c r="T2894" s="502" t="str">
        <f t="shared" si="322"/>
        <v/>
      </c>
      <c r="U2894" s="502" t="str">
        <f t="shared" si="323"/>
        <v/>
      </c>
      <c r="V2894" s="502" t="str">
        <f t="shared" si="324"/>
        <v/>
      </c>
      <c r="W2894" s="502" t="str">
        <f t="shared" si="325"/>
        <v/>
      </c>
      <c r="X2894" s="502"/>
      <c r="Y2894" s="502" t="str">
        <f t="shared" si="326"/>
        <v/>
      </c>
    </row>
    <row r="2895" spans="7:25">
      <c r="G2895" s="346" t="str">
        <f t="shared" si="320"/>
        <v/>
      </c>
      <c r="H2895" s="347" t="str">
        <f t="shared" si="321"/>
        <v/>
      </c>
      <c r="T2895" s="502" t="str">
        <f t="shared" si="322"/>
        <v/>
      </c>
      <c r="U2895" s="502" t="str">
        <f t="shared" si="323"/>
        <v/>
      </c>
      <c r="V2895" s="502" t="str">
        <f t="shared" si="324"/>
        <v/>
      </c>
      <c r="W2895" s="502" t="str">
        <f t="shared" si="325"/>
        <v/>
      </c>
      <c r="X2895" s="502"/>
      <c r="Y2895" s="502" t="str">
        <f t="shared" si="326"/>
        <v/>
      </c>
    </row>
    <row r="2896" spans="7:25">
      <c r="G2896" s="346" t="str">
        <f t="shared" si="320"/>
        <v/>
      </c>
      <c r="H2896" s="347" t="str">
        <f t="shared" si="321"/>
        <v/>
      </c>
      <c r="T2896" s="502" t="str">
        <f t="shared" si="322"/>
        <v/>
      </c>
      <c r="U2896" s="502" t="str">
        <f t="shared" si="323"/>
        <v/>
      </c>
      <c r="V2896" s="502" t="str">
        <f t="shared" si="324"/>
        <v/>
      </c>
      <c r="W2896" s="502" t="str">
        <f t="shared" si="325"/>
        <v/>
      </c>
      <c r="X2896" s="502"/>
      <c r="Y2896" s="502" t="str">
        <f t="shared" si="326"/>
        <v/>
      </c>
    </row>
    <row r="2897" spans="7:25">
      <c r="G2897" s="346" t="str">
        <f t="shared" si="320"/>
        <v/>
      </c>
      <c r="H2897" s="347" t="str">
        <f t="shared" si="321"/>
        <v/>
      </c>
      <c r="T2897" s="502" t="str">
        <f t="shared" si="322"/>
        <v/>
      </c>
      <c r="U2897" s="502" t="str">
        <f t="shared" si="323"/>
        <v/>
      </c>
      <c r="V2897" s="502" t="str">
        <f t="shared" si="324"/>
        <v/>
      </c>
      <c r="W2897" s="502" t="str">
        <f t="shared" si="325"/>
        <v/>
      </c>
      <c r="X2897" s="502"/>
      <c r="Y2897" s="502" t="str">
        <f t="shared" si="326"/>
        <v/>
      </c>
    </row>
    <row r="2898" spans="7:25">
      <c r="G2898" s="346" t="str">
        <f t="shared" si="320"/>
        <v/>
      </c>
      <c r="H2898" s="347" t="str">
        <f t="shared" si="321"/>
        <v/>
      </c>
      <c r="T2898" s="502" t="str">
        <f t="shared" si="322"/>
        <v/>
      </c>
      <c r="U2898" s="502" t="str">
        <f t="shared" si="323"/>
        <v/>
      </c>
      <c r="V2898" s="502" t="str">
        <f t="shared" si="324"/>
        <v/>
      </c>
      <c r="W2898" s="502" t="str">
        <f t="shared" si="325"/>
        <v/>
      </c>
      <c r="X2898" s="502"/>
      <c r="Y2898" s="502" t="str">
        <f t="shared" si="326"/>
        <v/>
      </c>
    </row>
    <row r="2899" spans="7:25">
      <c r="G2899" s="346" t="str">
        <f t="shared" si="320"/>
        <v/>
      </c>
      <c r="H2899" s="347" t="str">
        <f t="shared" si="321"/>
        <v/>
      </c>
      <c r="T2899" s="502" t="str">
        <f t="shared" si="322"/>
        <v/>
      </c>
      <c r="U2899" s="502" t="str">
        <f t="shared" si="323"/>
        <v/>
      </c>
      <c r="V2899" s="502" t="str">
        <f t="shared" si="324"/>
        <v/>
      </c>
      <c r="W2899" s="502" t="str">
        <f t="shared" si="325"/>
        <v/>
      </c>
      <c r="X2899" s="502"/>
      <c r="Y2899" s="502" t="str">
        <f t="shared" si="326"/>
        <v/>
      </c>
    </row>
    <row r="2900" spans="7:25">
      <c r="G2900" s="346" t="str">
        <f t="shared" si="320"/>
        <v/>
      </c>
      <c r="H2900" s="347" t="str">
        <f t="shared" si="321"/>
        <v/>
      </c>
      <c r="T2900" s="502" t="str">
        <f t="shared" si="322"/>
        <v/>
      </c>
      <c r="U2900" s="502" t="str">
        <f t="shared" si="323"/>
        <v/>
      </c>
      <c r="V2900" s="502" t="str">
        <f t="shared" si="324"/>
        <v/>
      </c>
      <c r="W2900" s="502" t="str">
        <f t="shared" si="325"/>
        <v/>
      </c>
      <c r="X2900" s="502"/>
      <c r="Y2900" s="502" t="str">
        <f t="shared" si="326"/>
        <v/>
      </c>
    </row>
    <row r="2901" spans="7:25">
      <c r="G2901" s="346" t="str">
        <f t="shared" si="320"/>
        <v/>
      </c>
      <c r="H2901" s="347" t="str">
        <f t="shared" si="321"/>
        <v/>
      </c>
      <c r="T2901" s="502" t="str">
        <f t="shared" si="322"/>
        <v/>
      </c>
      <c r="U2901" s="502" t="str">
        <f t="shared" si="323"/>
        <v/>
      </c>
      <c r="V2901" s="502" t="str">
        <f t="shared" si="324"/>
        <v/>
      </c>
      <c r="W2901" s="502" t="str">
        <f t="shared" si="325"/>
        <v/>
      </c>
      <c r="X2901" s="502"/>
      <c r="Y2901" s="502" t="str">
        <f t="shared" si="326"/>
        <v/>
      </c>
    </row>
    <row r="2902" spans="7:25">
      <c r="G2902" s="346" t="str">
        <f t="shared" si="320"/>
        <v/>
      </c>
      <c r="H2902" s="347" t="str">
        <f t="shared" si="321"/>
        <v/>
      </c>
      <c r="T2902" s="502" t="str">
        <f t="shared" si="322"/>
        <v/>
      </c>
      <c r="U2902" s="502" t="str">
        <f t="shared" si="323"/>
        <v/>
      </c>
      <c r="V2902" s="502" t="str">
        <f t="shared" si="324"/>
        <v/>
      </c>
      <c r="W2902" s="502" t="str">
        <f t="shared" si="325"/>
        <v/>
      </c>
      <c r="X2902" s="502"/>
      <c r="Y2902" s="502" t="str">
        <f t="shared" si="326"/>
        <v/>
      </c>
    </row>
    <row r="2903" spans="7:25">
      <c r="G2903" s="346" t="str">
        <f t="shared" si="320"/>
        <v/>
      </c>
      <c r="H2903" s="347" t="str">
        <f t="shared" si="321"/>
        <v/>
      </c>
      <c r="T2903" s="502" t="str">
        <f t="shared" si="322"/>
        <v/>
      </c>
      <c r="U2903" s="502" t="str">
        <f t="shared" si="323"/>
        <v/>
      </c>
      <c r="V2903" s="502" t="str">
        <f t="shared" si="324"/>
        <v/>
      </c>
      <c r="W2903" s="502" t="str">
        <f t="shared" si="325"/>
        <v/>
      </c>
      <c r="X2903" s="502"/>
      <c r="Y2903" s="502" t="str">
        <f t="shared" si="326"/>
        <v/>
      </c>
    </row>
    <row r="2904" spans="7:25">
      <c r="G2904" s="346" t="str">
        <f t="shared" si="320"/>
        <v/>
      </c>
      <c r="H2904" s="347" t="str">
        <f t="shared" si="321"/>
        <v/>
      </c>
      <c r="T2904" s="502" t="str">
        <f t="shared" si="322"/>
        <v/>
      </c>
      <c r="U2904" s="502" t="str">
        <f t="shared" si="323"/>
        <v/>
      </c>
      <c r="V2904" s="502" t="str">
        <f t="shared" si="324"/>
        <v/>
      </c>
      <c r="W2904" s="502" t="str">
        <f t="shared" si="325"/>
        <v/>
      </c>
      <c r="X2904" s="502"/>
      <c r="Y2904" s="502" t="str">
        <f t="shared" si="326"/>
        <v/>
      </c>
    </row>
    <row r="2905" spans="7:25">
      <c r="G2905" s="346" t="str">
        <f t="shared" si="320"/>
        <v/>
      </c>
      <c r="H2905" s="347" t="str">
        <f t="shared" si="321"/>
        <v/>
      </c>
      <c r="T2905" s="502" t="str">
        <f t="shared" si="322"/>
        <v/>
      </c>
      <c r="U2905" s="502" t="str">
        <f t="shared" si="323"/>
        <v/>
      </c>
      <c r="V2905" s="502" t="str">
        <f t="shared" si="324"/>
        <v/>
      </c>
      <c r="W2905" s="502" t="str">
        <f t="shared" si="325"/>
        <v/>
      </c>
      <c r="X2905" s="502"/>
      <c r="Y2905" s="502" t="str">
        <f t="shared" si="326"/>
        <v/>
      </c>
    </row>
    <row r="2906" spans="7:25">
      <c r="G2906" s="346" t="str">
        <f t="shared" si="320"/>
        <v/>
      </c>
      <c r="H2906" s="347" t="str">
        <f t="shared" si="321"/>
        <v/>
      </c>
      <c r="T2906" s="502" t="str">
        <f t="shared" si="322"/>
        <v/>
      </c>
      <c r="U2906" s="502" t="str">
        <f t="shared" si="323"/>
        <v/>
      </c>
      <c r="V2906" s="502" t="str">
        <f t="shared" si="324"/>
        <v/>
      </c>
      <c r="W2906" s="502" t="str">
        <f t="shared" si="325"/>
        <v/>
      </c>
      <c r="X2906" s="502"/>
      <c r="Y2906" s="502" t="str">
        <f t="shared" si="326"/>
        <v/>
      </c>
    </row>
    <row r="2907" spans="7:25">
      <c r="G2907" s="346" t="str">
        <f t="shared" si="320"/>
        <v/>
      </c>
      <c r="H2907" s="347" t="str">
        <f t="shared" si="321"/>
        <v/>
      </c>
      <c r="T2907" s="502" t="str">
        <f t="shared" si="322"/>
        <v/>
      </c>
      <c r="U2907" s="502" t="str">
        <f t="shared" si="323"/>
        <v/>
      </c>
      <c r="V2907" s="502" t="str">
        <f t="shared" si="324"/>
        <v/>
      </c>
      <c r="W2907" s="502" t="str">
        <f t="shared" si="325"/>
        <v/>
      </c>
      <c r="X2907" s="502"/>
      <c r="Y2907" s="502" t="str">
        <f t="shared" si="326"/>
        <v/>
      </c>
    </row>
    <row r="2908" spans="7:25">
      <c r="G2908" s="346" t="str">
        <f t="shared" si="320"/>
        <v/>
      </c>
      <c r="H2908" s="347" t="str">
        <f t="shared" si="321"/>
        <v/>
      </c>
      <c r="T2908" s="502" t="str">
        <f t="shared" si="322"/>
        <v/>
      </c>
      <c r="U2908" s="502" t="str">
        <f t="shared" si="323"/>
        <v/>
      </c>
      <c r="V2908" s="502" t="str">
        <f t="shared" si="324"/>
        <v/>
      </c>
      <c r="W2908" s="502" t="str">
        <f t="shared" si="325"/>
        <v/>
      </c>
      <c r="X2908" s="502"/>
      <c r="Y2908" s="502" t="str">
        <f t="shared" si="326"/>
        <v/>
      </c>
    </row>
    <row r="2909" spans="7:25">
      <c r="G2909" s="346" t="str">
        <f t="shared" si="320"/>
        <v/>
      </c>
      <c r="H2909" s="347" t="str">
        <f t="shared" si="321"/>
        <v/>
      </c>
      <c r="T2909" s="502" t="str">
        <f t="shared" si="322"/>
        <v/>
      </c>
      <c r="U2909" s="502" t="str">
        <f t="shared" si="323"/>
        <v/>
      </c>
      <c r="V2909" s="502" t="str">
        <f t="shared" si="324"/>
        <v/>
      </c>
      <c r="W2909" s="502" t="str">
        <f t="shared" si="325"/>
        <v/>
      </c>
      <c r="X2909" s="502"/>
      <c r="Y2909" s="502" t="str">
        <f t="shared" si="326"/>
        <v/>
      </c>
    </row>
    <row r="2910" spans="7:25">
      <c r="G2910" s="346" t="str">
        <f t="shared" si="320"/>
        <v/>
      </c>
      <c r="H2910" s="347" t="str">
        <f t="shared" si="321"/>
        <v/>
      </c>
      <c r="T2910" s="502" t="str">
        <f t="shared" si="322"/>
        <v/>
      </c>
      <c r="U2910" s="502" t="str">
        <f t="shared" si="323"/>
        <v/>
      </c>
      <c r="V2910" s="502" t="str">
        <f t="shared" si="324"/>
        <v/>
      </c>
      <c r="W2910" s="502" t="str">
        <f t="shared" si="325"/>
        <v/>
      </c>
      <c r="X2910" s="502"/>
      <c r="Y2910" s="502" t="str">
        <f t="shared" si="326"/>
        <v/>
      </c>
    </row>
    <row r="2911" spans="7:25">
      <c r="G2911" s="346" t="str">
        <f t="shared" si="320"/>
        <v/>
      </c>
      <c r="H2911" s="347" t="str">
        <f t="shared" si="321"/>
        <v/>
      </c>
      <c r="T2911" s="502" t="str">
        <f t="shared" si="322"/>
        <v/>
      </c>
      <c r="U2911" s="502" t="str">
        <f t="shared" si="323"/>
        <v/>
      </c>
      <c r="V2911" s="502" t="str">
        <f t="shared" si="324"/>
        <v/>
      </c>
      <c r="W2911" s="502" t="str">
        <f t="shared" si="325"/>
        <v/>
      </c>
      <c r="X2911" s="502"/>
      <c r="Y2911" s="502" t="str">
        <f t="shared" si="326"/>
        <v/>
      </c>
    </row>
    <row r="2912" spans="7:25">
      <c r="G2912" s="346" t="str">
        <f t="shared" si="320"/>
        <v/>
      </c>
      <c r="H2912" s="347" t="str">
        <f t="shared" si="321"/>
        <v/>
      </c>
      <c r="T2912" s="502" t="str">
        <f t="shared" si="322"/>
        <v/>
      </c>
      <c r="U2912" s="502" t="str">
        <f t="shared" si="323"/>
        <v/>
      </c>
      <c r="V2912" s="502" t="str">
        <f t="shared" si="324"/>
        <v/>
      </c>
      <c r="W2912" s="502" t="str">
        <f t="shared" si="325"/>
        <v/>
      </c>
      <c r="X2912" s="502"/>
      <c r="Y2912" s="502" t="str">
        <f t="shared" si="326"/>
        <v/>
      </c>
    </row>
    <row r="2913" spans="7:25">
      <c r="G2913" s="346" t="str">
        <f t="shared" si="320"/>
        <v/>
      </c>
      <c r="H2913" s="347" t="str">
        <f t="shared" si="321"/>
        <v/>
      </c>
      <c r="T2913" s="502" t="str">
        <f t="shared" si="322"/>
        <v/>
      </c>
      <c r="U2913" s="502" t="str">
        <f t="shared" si="323"/>
        <v/>
      </c>
      <c r="V2913" s="502" t="str">
        <f t="shared" si="324"/>
        <v/>
      </c>
      <c r="W2913" s="502" t="str">
        <f t="shared" si="325"/>
        <v/>
      </c>
      <c r="X2913" s="502"/>
      <c r="Y2913" s="502" t="str">
        <f t="shared" si="326"/>
        <v/>
      </c>
    </row>
    <row r="2914" spans="7:25">
      <c r="G2914" s="346" t="str">
        <f t="shared" si="320"/>
        <v/>
      </c>
      <c r="H2914" s="347" t="str">
        <f t="shared" si="321"/>
        <v/>
      </c>
      <c r="T2914" s="502" t="str">
        <f t="shared" si="322"/>
        <v/>
      </c>
      <c r="U2914" s="502" t="str">
        <f t="shared" si="323"/>
        <v/>
      </c>
      <c r="V2914" s="502" t="str">
        <f t="shared" si="324"/>
        <v/>
      </c>
      <c r="W2914" s="502" t="str">
        <f t="shared" si="325"/>
        <v/>
      </c>
      <c r="X2914" s="502"/>
      <c r="Y2914" s="502" t="str">
        <f t="shared" si="326"/>
        <v/>
      </c>
    </row>
    <row r="2915" spans="7:25">
      <c r="G2915" s="346" t="str">
        <f t="shared" si="320"/>
        <v/>
      </c>
      <c r="H2915" s="347" t="str">
        <f t="shared" si="321"/>
        <v/>
      </c>
      <c r="T2915" s="502" t="str">
        <f t="shared" si="322"/>
        <v/>
      </c>
      <c r="U2915" s="502" t="str">
        <f t="shared" si="323"/>
        <v/>
      </c>
      <c r="V2915" s="502" t="str">
        <f t="shared" si="324"/>
        <v/>
      </c>
      <c r="W2915" s="502" t="str">
        <f t="shared" si="325"/>
        <v/>
      </c>
      <c r="X2915" s="502"/>
      <c r="Y2915" s="502" t="str">
        <f t="shared" si="326"/>
        <v/>
      </c>
    </row>
    <row r="2916" spans="7:25">
      <c r="G2916" s="346" t="str">
        <f t="shared" si="320"/>
        <v/>
      </c>
      <c r="H2916" s="347" t="str">
        <f t="shared" si="321"/>
        <v/>
      </c>
      <c r="T2916" s="502" t="str">
        <f t="shared" si="322"/>
        <v/>
      </c>
      <c r="U2916" s="502" t="str">
        <f t="shared" si="323"/>
        <v/>
      </c>
      <c r="V2916" s="502" t="str">
        <f t="shared" si="324"/>
        <v/>
      </c>
      <c r="W2916" s="502" t="str">
        <f t="shared" si="325"/>
        <v/>
      </c>
      <c r="X2916" s="502"/>
      <c r="Y2916" s="502" t="str">
        <f t="shared" si="326"/>
        <v/>
      </c>
    </row>
    <row r="2917" spans="7:25">
      <c r="G2917" s="346" t="str">
        <f t="shared" si="320"/>
        <v/>
      </c>
      <c r="H2917" s="347" t="str">
        <f t="shared" si="321"/>
        <v/>
      </c>
      <c r="T2917" s="502" t="str">
        <f t="shared" si="322"/>
        <v/>
      </c>
      <c r="U2917" s="502" t="str">
        <f t="shared" si="323"/>
        <v/>
      </c>
      <c r="V2917" s="502" t="str">
        <f t="shared" si="324"/>
        <v/>
      </c>
      <c r="W2917" s="502" t="str">
        <f t="shared" si="325"/>
        <v/>
      </c>
      <c r="X2917" s="502"/>
      <c r="Y2917" s="502" t="str">
        <f t="shared" si="326"/>
        <v/>
      </c>
    </row>
    <row r="2918" spans="7:25">
      <c r="G2918" s="346" t="str">
        <f t="shared" si="320"/>
        <v/>
      </c>
      <c r="H2918" s="347" t="str">
        <f t="shared" si="321"/>
        <v/>
      </c>
      <c r="T2918" s="502" t="str">
        <f t="shared" si="322"/>
        <v/>
      </c>
      <c r="U2918" s="502" t="str">
        <f t="shared" si="323"/>
        <v/>
      </c>
      <c r="V2918" s="502" t="str">
        <f t="shared" si="324"/>
        <v/>
      </c>
      <c r="W2918" s="502" t="str">
        <f t="shared" si="325"/>
        <v/>
      </c>
      <c r="X2918" s="502"/>
      <c r="Y2918" s="502" t="str">
        <f t="shared" si="326"/>
        <v/>
      </c>
    </row>
    <row r="2919" spans="7:25">
      <c r="G2919" s="346" t="str">
        <f t="shared" si="320"/>
        <v/>
      </c>
      <c r="H2919" s="347" t="str">
        <f t="shared" si="321"/>
        <v/>
      </c>
      <c r="T2919" s="502" t="str">
        <f t="shared" si="322"/>
        <v/>
      </c>
      <c r="U2919" s="502" t="str">
        <f t="shared" si="323"/>
        <v/>
      </c>
      <c r="V2919" s="502" t="str">
        <f t="shared" si="324"/>
        <v/>
      </c>
      <c r="W2919" s="502" t="str">
        <f t="shared" si="325"/>
        <v/>
      </c>
      <c r="X2919" s="502"/>
      <c r="Y2919" s="502" t="str">
        <f t="shared" si="326"/>
        <v/>
      </c>
    </row>
    <row r="2920" spans="7:25">
      <c r="G2920" s="346" t="str">
        <f t="shared" si="320"/>
        <v/>
      </c>
      <c r="H2920" s="347" t="str">
        <f t="shared" si="321"/>
        <v/>
      </c>
      <c r="T2920" s="502" t="str">
        <f t="shared" si="322"/>
        <v/>
      </c>
      <c r="U2920" s="502" t="str">
        <f t="shared" si="323"/>
        <v/>
      </c>
      <c r="V2920" s="502" t="str">
        <f t="shared" si="324"/>
        <v/>
      </c>
      <c r="W2920" s="502" t="str">
        <f t="shared" si="325"/>
        <v/>
      </c>
      <c r="X2920" s="502"/>
      <c r="Y2920" s="502" t="str">
        <f t="shared" si="326"/>
        <v/>
      </c>
    </row>
    <row r="2921" spans="7:25">
      <c r="G2921" s="346" t="str">
        <f t="shared" si="320"/>
        <v/>
      </c>
      <c r="H2921" s="347" t="str">
        <f t="shared" si="321"/>
        <v/>
      </c>
      <c r="T2921" s="502" t="str">
        <f t="shared" si="322"/>
        <v/>
      </c>
      <c r="U2921" s="502" t="str">
        <f t="shared" si="323"/>
        <v/>
      </c>
      <c r="V2921" s="502" t="str">
        <f t="shared" si="324"/>
        <v/>
      </c>
      <c r="W2921" s="502" t="str">
        <f t="shared" si="325"/>
        <v/>
      </c>
      <c r="X2921" s="502"/>
      <c r="Y2921" s="502" t="str">
        <f t="shared" si="326"/>
        <v/>
      </c>
    </row>
    <row r="2922" spans="7:25">
      <c r="G2922" s="346" t="str">
        <f t="shared" si="320"/>
        <v/>
      </c>
      <c r="H2922" s="347" t="str">
        <f t="shared" si="321"/>
        <v/>
      </c>
      <c r="T2922" s="502" t="str">
        <f t="shared" si="322"/>
        <v/>
      </c>
      <c r="U2922" s="502" t="str">
        <f t="shared" si="323"/>
        <v/>
      </c>
      <c r="V2922" s="502" t="str">
        <f t="shared" si="324"/>
        <v/>
      </c>
      <c r="W2922" s="502" t="str">
        <f t="shared" si="325"/>
        <v/>
      </c>
      <c r="X2922" s="502"/>
      <c r="Y2922" s="502" t="str">
        <f t="shared" si="326"/>
        <v/>
      </c>
    </row>
    <row r="2923" spans="7:25">
      <c r="G2923" s="346" t="str">
        <f t="shared" si="320"/>
        <v/>
      </c>
      <c r="H2923" s="347" t="str">
        <f t="shared" si="321"/>
        <v/>
      </c>
      <c r="T2923" s="502" t="str">
        <f t="shared" si="322"/>
        <v/>
      </c>
      <c r="U2923" s="502" t="str">
        <f t="shared" si="323"/>
        <v/>
      </c>
      <c r="V2923" s="502" t="str">
        <f t="shared" si="324"/>
        <v/>
      </c>
      <c r="W2923" s="502" t="str">
        <f t="shared" si="325"/>
        <v/>
      </c>
      <c r="X2923" s="502"/>
      <c r="Y2923" s="502" t="str">
        <f t="shared" si="326"/>
        <v/>
      </c>
    </row>
    <row r="2924" spans="7:25">
      <c r="G2924" s="346" t="str">
        <f t="shared" si="320"/>
        <v/>
      </c>
      <c r="H2924" s="347" t="str">
        <f t="shared" si="321"/>
        <v/>
      </c>
      <c r="T2924" s="502" t="str">
        <f t="shared" si="322"/>
        <v/>
      </c>
      <c r="U2924" s="502" t="str">
        <f t="shared" si="323"/>
        <v/>
      </c>
      <c r="V2924" s="502" t="str">
        <f t="shared" si="324"/>
        <v/>
      </c>
      <c r="W2924" s="502" t="str">
        <f t="shared" si="325"/>
        <v/>
      </c>
      <c r="X2924" s="502"/>
      <c r="Y2924" s="502" t="str">
        <f t="shared" si="326"/>
        <v/>
      </c>
    </row>
    <row r="2925" spans="7:25">
      <c r="G2925" s="346" t="str">
        <f t="shared" si="320"/>
        <v/>
      </c>
      <c r="H2925" s="347" t="str">
        <f t="shared" si="321"/>
        <v/>
      </c>
      <c r="T2925" s="502" t="str">
        <f t="shared" si="322"/>
        <v/>
      </c>
      <c r="U2925" s="502" t="str">
        <f t="shared" si="323"/>
        <v/>
      </c>
      <c r="V2925" s="502" t="str">
        <f t="shared" si="324"/>
        <v/>
      </c>
      <c r="W2925" s="502" t="str">
        <f t="shared" si="325"/>
        <v/>
      </c>
      <c r="X2925" s="502"/>
      <c r="Y2925" s="502" t="str">
        <f t="shared" si="326"/>
        <v/>
      </c>
    </row>
    <row r="2926" spans="7:25">
      <c r="G2926" s="346" t="str">
        <f t="shared" si="320"/>
        <v/>
      </c>
      <c r="H2926" s="347" t="str">
        <f t="shared" si="321"/>
        <v/>
      </c>
      <c r="T2926" s="502" t="str">
        <f t="shared" si="322"/>
        <v/>
      </c>
      <c r="U2926" s="502" t="str">
        <f t="shared" si="323"/>
        <v/>
      </c>
      <c r="V2926" s="502" t="str">
        <f t="shared" si="324"/>
        <v/>
      </c>
      <c r="W2926" s="502" t="str">
        <f t="shared" si="325"/>
        <v/>
      </c>
      <c r="X2926" s="502"/>
      <c r="Y2926" s="502" t="str">
        <f t="shared" si="326"/>
        <v/>
      </c>
    </row>
    <row r="2927" spans="7:25">
      <c r="G2927" s="346" t="str">
        <f t="shared" si="320"/>
        <v/>
      </c>
      <c r="H2927" s="347" t="str">
        <f t="shared" si="321"/>
        <v/>
      </c>
      <c r="T2927" s="502" t="str">
        <f t="shared" si="322"/>
        <v/>
      </c>
      <c r="U2927" s="502" t="str">
        <f t="shared" si="323"/>
        <v/>
      </c>
      <c r="V2927" s="502" t="str">
        <f t="shared" si="324"/>
        <v/>
      </c>
      <c r="W2927" s="502" t="str">
        <f t="shared" si="325"/>
        <v/>
      </c>
      <c r="X2927" s="502"/>
      <c r="Y2927" s="502" t="str">
        <f t="shared" si="326"/>
        <v/>
      </c>
    </row>
    <row r="2928" spans="7:25">
      <c r="G2928" s="346" t="str">
        <f t="shared" si="320"/>
        <v/>
      </c>
      <c r="H2928" s="347" t="str">
        <f t="shared" si="321"/>
        <v/>
      </c>
      <c r="T2928" s="502" t="str">
        <f t="shared" si="322"/>
        <v/>
      </c>
      <c r="U2928" s="502" t="str">
        <f t="shared" si="323"/>
        <v/>
      </c>
      <c r="V2928" s="502" t="str">
        <f t="shared" si="324"/>
        <v/>
      </c>
      <c r="W2928" s="502" t="str">
        <f t="shared" si="325"/>
        <v/>
      </c>
      <c r="X2928" s="502"/>
      <c r="Y2928" s="502" t="str">
        <f t="shared" si="326"/>
        <v/>
      </c>
    </row>
    <row r="2929" spans="7:25">
      <c r="G2929" s="346" t="str">
        <f t="shared" si="320"/>
        <v/>
      </c>
      <c r="H2929" s="347" t="str">
        <f t="shared" si="321"/>
        <v/>
      </c>
      <c r="T2929" s="502" t="str">
        <f t="shared" si="322"/>
        <v/>
      </c>
      <c r="U2929" s="502" t="str">
        <f t="shared" si="323"/>
        <v/>
      </c>
      <c r="V2929" s="502" t="str">
        <f t="shared" si="324"/>
        <v/>
      </c>
      <c r="W2929" s="502" t="str">
        <f t="shared" si="325"/>
        <v/>
      </c>
      <c r="X2929" s="502"/>
      <c r="Y2929" s="502" t="str">
        <f t="shared" si="326"/>
        <v/>
      </c>
    </row>
    <row r="2930" spans="7:25">
      <c r="G2930" s="346" t="str">
        <f t="shared" si="320"/>
        <v/>
      </c>
      <c r="H2930" s="347" t="str">
        <f t="shared" si="321"/>
        <v/>
      </c>
      <c r="T2930" s="502" t="str">
        <f t="shared" si="322"/>
        <v/>
      </c>
      <c r="U2930" s="502" t="str">
        <f t="shared" si="323"/>
        <v/>
      </c>
      <c r="V2930" s="502" t="str">
        <f t="shared" si="324"/>
        <v/>
      </c>
      <c r="W2930" s="502" t="str">
        <f t="shared" si="325"/>
        <v/>
      </c>
      <c r="X2930" s="502"/>
      <c r="Y2930" s="502" t="str">
        <f t="shared" si="326"/>
        <v/>
      </c>
    </row>
    <row r="2931" spans="7:25">
      <c r="G2931" s="346" t="str">
        <f t="shared" si="320"/>
        <v/>
      </c>
      <c r="H2931" s="347" t="str">
        <f t="shared" si="321"/>
        <v/>
      </c>
      <c r="T2931" s="502" t="str">
        <f t="shared" si="322"/>
        <v/>
      </c>
      <c r="U2931" s="502" t="str">
        <f t="shared" si="323"/>
        <v/>
      </c>
      <c r="V2931" s="502" t="str">
        <f t="shared" si="324"/>
        <v/>
      </c>
      <c r="W2931" s="502" t="str">
        <f t="shared" si="325"/>
        <v/>
      </c>
      <c r="X2931" s="502"/>
      <c r="Y2931" s="502" t="str">
        <f t="shared" si="326"/>
        <v/>
      </c>
    </row>
    <row r="2932" spans="7:25">
      <c r="G2932" s="346" t="str">
        <f t="shared" si="320"/>
        <v/>
      </c>
      <c r="H2932" s="347" t="str">
        <f t="shared" si="321"/>
        <v/>
      </c>
      <c r="T2932" s="502" t="str">
        <f t="shared" si="322"/>
        <v/>
      </c>
      <c r="U2932" s="502" t="str">
        <f t="shared" si="323"/>
        <v/>
      </c>
      <c r="V2932" s="502" t="str">
        <f t="shared" si="324"/>
        <v/>
      </c>
      <c r="W2932" s="502" t="str">
        <f t="shared" si="325"/>
        <v/>
      </c>
      <c r="X2932" s="502"/>
      <c r="Y2932" s="502" t="str">
        <f t="shared" si="326"/>
        <v/>
      </c>
    </row>
    <row r="2933" spans="7:25">
      <c r="G2933" s="346" t="str">
        <f t="shared" si="320"/>
        <v/>
      </c>
      <c r="H2933" s="347" t="str">
        <f t="shared" si="321"/>
        <v/>
      </c>
      <c r="T2933" s="502" t="str">
        <f t="shared" si="322"/>
        <v/>
      </c>
      <c r="U2933" s="502" t="str">
        <f t="shared" si="323"/>
        <v/>
      </c>
      <c r="V2933" s="502" t="str">
        <f t="shared" si="324"/>
        <v/>
      </c>
      <c r="W2933" s="502" t="str">
        <f t="shared" si="325"/>
        <v/>
      </c>
      <c r="X2933" s="502"/>
      <c r="Y2933" s="502" t="str">
        <f t="shared" si="326"/>
        <v/>
      </c>
    </row>
    <row r="2934" spans="7:25">
      <c r="G2934" s="346" t="str">
        <f t="shared" si="320"/>
        <v/>
      </c>
      <c r="H2934" s="347" t="str">
        <f t="shared" si="321"/>
        <v/>
      </c>
      <c r="T2934" s="502" t="str">
        <f t="shared" si="322"/>
        <v/>
      </c>
      <c r="U2934" s="502" t="str">
        <f t="shared" si="323"/>
        <v/>
      </c>
      <c r="V2934" s="502" t="str">
        <f t="shared" si="324"/>
        <v/>
      </c>
      <c r="W2934" s="502" t="str">
        <f t="shared" si="325"/>
        <v/>
      </c>
      <c r="X2934" s="502"/>
      <c r="Y2934" s="502" t="str">
        <f t="shared" si="326"/>
        <v/>
      </c>
    </row>
    <row r="2935" spans="7:25">
      <c r="G2935" s="346" t="str">
        <f t="shared" si="320"/>
        <v/>
      </c>
      <c r="H2935" s="347" t="str">
        <f t="shared" si="321"/>
        <v/>
      </c>
      <c r="T2935" s="502" t="str">
        <f t="shared" si="322"/>
        <v/>
      </c>
      <c r="U2935" s="502" t="str">
        <f t="shared" si="323"/>
        <v/>
      </c>
      <c r="V2935" s="502" t="str">
        <f t="shared" si="324"/>
        <v/>
      </c>
      <c r="W2935" s="502" t="str">
        <f t="shared" si="325"/>
        <v/>
      </c>
      <c r="X2935" s="502"/>
      <c r="Y2935" s="502" t="str">
        <f t="shared" si="326"/>
        <v/>
      </c>
    </row>
    <row r="2936" spans="7:25">
      <c r="G2936" s="346" t="str">
        <f t="shared" si="320"/>
        <v/>
      </c>
      <c r="H2936" s="347" t="str">
        <f t="shared" si="321"/>
        <v/>
      </c>
      <c r="T2936" s="502" t="str">
        <f t="shared" si="322"/>
        <v/>
      </c>
      <c r="U2936" s="502" t="str">
        <f t="shared" si="323"/>
        <v/>
      </c>
      <c r="V2936" s="502" t="str">
        <f t="shared" si="324"/>
        <v/>
      </c>
      <c r="W2936" s="502" t="str">
        <f t="shared" si="325"/>
        <v/>
      </c>
      <c r="X2936" s="502"/>
      <c r="Y2936" s="502" t="str">
        <f t="shared" si="326"/>
        <v/>
      </c>
    </row>
    <row r="2937" spans="7:25">
      <c r="G2937" s="346" t="str">
        <f t="shared" si="320"/>
        <v/>
      </c>
      <c r="H2937" s="347" t="str">
        <f t="shared" si="321"/>
        <v/>
      </c>
      <c r="T2937" s="502" t="str">
        <f t="shared" si="322"/>
        <v/>
      </c>
      <c r="U2937" s="502" t="str">
        <f t="shared" si="323"/>
        <v/>
      </c>
      <c r="V2937" s="502" t="str">
        <f t="shared" si="324"/>
        <v/>
      </c>
      <c r="W2937" s="502" t="str">
        <f t="shared" si="325"/>
        <v/>
      </c>
      <c r="X2937" s="502"/>
      <c r="Y2937" s="502" t="str">
        <f t="shared" si="326"/>
        <v/>
      </c>
    </row>
    <row r="2938" spans="7:25">
      <c r="G2938" s="346" t="str">
        <f t="shared" si="320"/>
        <v/>
      </c>
      <c r="H2938" s="347" t="str">
        <f t="shared" si="321"/>
        <v/>
      </c>
      <c r="T2938" s="502" t="str">
        <f t="shared" si="322"/>
        <v/>
      </c>
      <c r="U2938" s="502" t="str">
        <f t="shared" si="323"/>
        <v/>
      </c>
      <c r="V2938" s="502" t="str">
        <f t="shared" si="324"/>
        <v/>
      </c>
      <c r="W2938" s="502" t="str">
        <f t="shared" si="325"/>
        <v/>
      </c>
      <c r="X2938" s="502"/>
      <c r="Y2938" s="502" t="str">
        <f t="shared" si="326"/>
        <v/>
      </c>
    </row>
    <row r="2939" spans="7:25">
      <c r="G2939" s="346" t="str">
        <f t="shared" si="320"/>
        <v/>
      </c>
      <c r="H2939" s="347" t="str">
        <f t="shared" si="321"/>
        <v/>
      </c>
      <c r="T2939" s="502" t="str">
        <f t="shared" si="322"/>
        <v/>
      </c>
      <c r="U2939" s="502" t="str">
        <f t="shared" si="323"/>
        <v/>
      </c>
      <c r="V2939" s="502" t="str">
        <f t="shared" si="324"/>
        <v/>
      </c>
      <c r="W2939" s="502" t="str">
        <f t="shared" si="325"/>
        <v/>
      </c>
      <c r="X2939" s="502"/>
      <c r="Y2939" s="502" t="str">
        <f t="shared" si="326"/>
        <v/>
      </c>
    </row>
    <row r="2940" spans="7:25">
      <c r="G2940" s="346" t="str">
        <f t="shared" si="320"/>
        <v/>
      </c>
      <c r="H2940" s="347" t="str">
        <f t="shared" si="321"/>
        <v/>
      </c>
      <c r="T2940" s="502" t="str">
        <f t="shared" si="322"/>
        <v/>
      </c>
      <c r="U2940" s="502" t="str">
        <f t="shared" si="323"/>
        <v/>
      </c>
      <c r="V2940" s="502" t="str">
        <f t="shared" si="324"/>
        <v/>
      </c>
      <c r="W2940" s="502" t="str">
        <f t="shared" si="325"/>
        <v/>
      </c>
      <c r="X2940" s="502"/>
      <c r="Y2940" s="502" t="str">
        <f t="shared" si="326"/>
        <v/>
      </c>
    </row>
    <row r="2941" spans="7:25">
      <c r="G2941" s="346" t="str">
        <f t="shared" si="320"/>
        <v/>
      </c>
      <c r="H2941" s="347" t="str">
        <f t="shared" si="321"/>
        <v/>
      </c>
      <c r="T2941" s="502" t="str">
        <f t="shared" si="322"/>
        <v/>
      </c>
      <c r="U2941" s="502" t="str">
        <f t="shared" si="323"/>
        <v/>
      </c>
      <c r="V2941" s="502" t="str">
        <f t="shared" si="324"/>
        <v/>
      </c>
      <c r="W2941" s="502" t="str">
        <f t="shared" si="325"/>
        <v/>
      </c>
      <c r="X2941" s="502"/>
      <c r="Y2941" s="502" t="str">
        <f t="shared" si="326"/>
        <v/>
      </c>
    </row>
    <row r="2942" spans="7:25">
      <c r="G2942" s="346" t="str">
        <f t="shared" si="320"/>
        <v/>
      </c>
      <c r="H2942" s="347" t="str">
        <f t="shared" si="321"/>
        <v/>
      </c>
      <c r="T2942" s="502" t="str">
        <f t="shared" si="322"/>
        <v/>
      </c>
      <c r="U2942" s="502" t="str">
        <f t="shared" si="323"/>
        <v/>
      </c>
      <c r="V2942" s="502" t="str">
        <f t="shared" si="324"/>
        <v/>
      </c>
      <c r="W2942" s="502" t="str">
        <f t="shared" si="325"/>
        <v/>
      </c>
      <c r="X2942" s="502"/>
      <c r="Y2942" s="502" t="str">
        <f t="shared" si="326"/>
        <v/>
      </c>
    </row>
    <row r="2943" spans="7:25">
      <c r="G2943" s="346" t="str">
        <f t="shared" si="320"/>
        <v/>
      </c>
      <c r="H2943" s="347" t="str">
        <f t="shared" si="321"/>
        <v/>
      </c>
      <c r="T2943" s="502" t="str">
        <f t="shared" si="322"/>
        <v/>
      </c>
      <c r="U2943" s="502" t="str">
        <f t="shared" si="323"/>
        <v/>
      </c>
      <c r="V2943" s="502" t="str">
        <f t="shared" si="324"/>
        <v/>
      </c>
      <c r="W2943" s="502" t="str">
        <f t="shared" si="325"/>
        <v/>
      </c>
      <c r="X2943" s="502"/>
      <c r="Y2943" s="502" t="str">
        <f t="shared" si="326"/>
        <v/>
      </c>
    </row>
    <row r="2944" spans="7:25">
      <c r="G2944" s="346" t="str">
        <f t="shared" si="320"/>
        <v/>
      </c>
      <c r="H2944" s="347" t="str">
        <f t="shared" si="321"/>
        <v/>
      </c>
      <c r="T2944" s="502" t="str">
        <f t="shared" si="322"/>
        <v/>
      </c>
      <c r="U2944" s="502" t="str">
        <f t="shared" si="323"/>
        <v/>
      </c>
      <c r="V2944" s="502" t="str">
        <f t="shared" si="324"/>
        <v/>
      </c>
      <c r="W2944" s="502" t="str">
        <f t="shared" si="325"/>
        <v/>
      </c>
      <c r="X2944" s="502"/>
      <c r="Y2944" s="502" t="str">
        <f t="shared" si="326"/>
        <v/>
      </c>
    </row>
    <row r="2945" spans="7:25">
      <c r="G2945" s="346" t="str">
        <f t="shared" si="320"/>
        <v/>
      </c>
      <c r="H2945" s="347" t="str">
        <f t="shared" si="321"/>
        <v/>
      </c>
      <c r="T2945" s="502" t="str">
        <f t="shared" si="322"/>
        <v/>
      </c>
      <c r="U2945" s="502" t="str">
        <f t="shared" si="323"/>
        <v/>
      </c>
      <c r="V2945" s="502" t="str">
        <f t="shared" si="324"/>
        <v/>
      </c>
      <c r="W2945" s="502" t="str">
        <f t="shared" si="325"/>
        <v/>
      </c>
      <c r="X2945" s="502"/>
      <c r="Y2945" s="502" t="str">
        <f t="shared" si="326"/>
        <v/>
      </c>
    </row>
    <row r="2946" spans="7:25">
      <c r="G2946" s="346" t="str">
        <f t="shared" si="320"/>
        <v/>
      </c>
      <c r="H2946" s="347" t="str">
        <f t="shared" si="321"/>
        <v/>
      </c>
      <c r="T2946" s="502" t="str">
        <f t="shared" si="322"/>
        <v/>
      </c>
      <c r="U2946" s="502" t="str">
        <f t="shared" si="323"/>
        <v/>
      </c>
      <c r="V2946" s="502" t="str">
        <f t="shared" si="324"/>
        <v/>
      </c>
      <c r="W2946" s="502" t="str">
        <f t="shared" si="325"/>
        <v/>
      </c>
      <c r="X2946" s="502"/>
      <c r="Y2946" s="502" t="str">
        <f t="shared" si="326"/>
        <v/>
      </c>
    </row>
    <row r="2947" spans="7:25">
      <c r="G2947" s="346" t="str">
        <f t="shared" ref="G2947:G3010" si="327">IF(D2947="","",A2947&amp;" "&amp;"     =    "&amp;" "&amp;B2947&amp;"  Vs  "&amp;C2947)</f>
        <v/>
      </c>
      <c r="H2947" s="347" t="str">
        <f t="shared" ref="H2947:H3010" si="328">IF(G2947="","",D2947)</f>
        <v/>
      </c>
      <c r="T2947" s="502" t="str">
        <f t="shared" ref="T2947:T3010" si="329">IF(W2947="","",AA2947)</f>
        <v/>
      </c>
      <c r="U2947" s="502" t="str">
        <f t="shared" ref="U2947:U3010" si="330">IF(W2947="","",AC2947)</f>
        <v/>
      </c>
      <c r="V2947" s="502" t="str">
        <f t="shared" ref="V2947:V3010" si="331">IF(W2947="","",AK2947)</f>
        <v/>
      </c>
      <c r="W2947" s="502" t="str">
        <f t="shared" ref="W2947:W3010" si="332">IFERROR(IF(Y2947="","",MID(Y2947,SEARCH("1x2/",Y2947,1) + 4,LEN(Y2947))),"")</f>
        <v/>
      </c>
      <c r="X2947" s="502"/>
      <c r="Y2947" s="502" t="str">
        <f t="shared" ref="Y2947:Y3010" si="333">HLink(AL2947)</f>
        <v/>
      </c>
    </row>
    <row r="2948" spans="7:25">
      <c r="G2948" s="346" t="str">
        <f t="shared" si="327"/>
        <v/>
      </c>
      <c r="H2948" s="347" t="str">
        <f t="shared" si="328"/>
        <v/>
      </c>
      <c r="T2948" s="502" t="str">
        <f t="shared" si="329"/>
        <v/>
      </c>
      <c r="U2948" s="502" t="str">
        <f t="shared" si="330"/>
        <v/>
      </c>
      <c r="V2948" s="502" t="str">
        <f t="shared" si="331"/>
        <v/>
      </c>
      <c r="W2948" s="502" t="str">
        <f t="shared" si="332"/>
        <v/>
      </c>
      <c r="X2948" s="502"/>
      <c r="Y2948" s="502" t="str">
        <f t="shared" si="333"/>
        <v/>
      </c>
    </row>
    <row r="2949" spans="7:25">
      <c r="G2949" s="346" t="str">
        <f t="shared" si="327"/>
        <v/>
      </c>
      <c r="H2949" s="347" t="str">
        <f t="shared" si="328"/>
        <v/>
      </c>
      <c r="T2949" s="502" t="str">
        <f t="shared" si="329"/>
        <v/>
      </c>
      <c r="U2949" s="502" t="str">
        <f t="shared" si="330"/>
        <v/>
      </c>
      <c r="V2949" s="502" t="str">
        <f t="shared" si="331"/>
        <v/>
      </c>
      <c r="W2949" s="502" t="str">
        <f t="shared" si="332"/>
        <v/>
      </c>
      <c r="X2949" s="502"/>
      <c r="Y2949" s="502" t="str">
        <f t="shared" si="333"/>
        <v/>
      </c>
    </row>
    <row r="2950" spans="7:25">
      <c r="G2950" s="346" t="str">
        <f t="shared" si="327"/>
        <v/>
      </c>
      <c r="H2950" s="347" t="str">
        <f t="shared" si="328"/>
        <v/>
      </c>
      <c r="T2950" s="502" t="str">
        <f t="shared" si="329"/>
        <v/>
      </c>
      <c r="U2950" s="502" t="str">
        <f t="shared" si="330"/>
        <v/>
      </c>
      <c r="V2950" s="502" t="str">
        <f t="shared" si="331"/>
        <v/>
      </c>
      <c r="W2950" s="502" t="str">
        <f t="shared" si="332"/>
        <v/>
      </c>
      <c r="X2950" s="502"/>
      <c r="Y2950" s="502" t="str">
        <f t="shared" si="333"/>
        <v/>
      </c>
    </row>
    <row r="2951" spans="7:25">
      <c r="G2951" s="346" t="str">
        <f t="shared" si="327"/>
        <v/>
      </c>
      <c r="H2951" s="347" t="str">
        <f t="shared" si="328"/>
        <v/>
      </c>
      <c r="T2951" s="502" t="str">
        <f t="shared" si="329"/>
        <v/>
      </c>
      <c r="U2951" s="502" t="str">
        <f t="shared" si="330"/>
        <v/>
      </c>
      <c r="V2951" s="502" t="str">
        <f t="shared" si="331"/>
        <v/>
      </c>
      <c r="W2951" s="502" t="str">
        <f t="shared" si="332"/>
        <v/>
      </c>
      <c r="X2951" s="502"/>
      <c r="Y2951" s="502" t="str">
        <f t="shared" si="333"/>
        <v/>
      </c>
    </row>
    <row r="2952" spans="7:25">
      <c r="G2952" s="346" t="str">
        <f t="shared" si="327"/>
        <v/>
      </c>
      <c r="H2952" s="347" t="str">
        <f t="shared" si="328"/>
        <v/>
      </c>
      <c r="T2952" s="502" t="str">
        <f t="shared" si="329"/>
        <v/>
      </c>
      <c r="U2952" s="502" t="str">
        <f t="shared" si="330"/>
        <v/>
      </c>
      <c r="V2952" s="502" t="str">
        <f t="shared" si="331"/>
        <v/>
      </c>
      <c r="W2952" s="502" t="str">
        <f t="shared" si="332"/>
        <v/>
      </c>
      <c r="X2952" s="502"/>
      <c r="Y2952" s="502" t="str">
        <f t="shared" si="333"/>
        <v/>
      </c>
    </row>
    <row r="2953" spans="7:25">
      <c r="G2953" s="346" t="str">
        <f t="shared" si="327"/>
        <v/>
      </c>
      <c r="H2953" s="347" t="str">
        <f t="shared" si="328"/>
        <v/>
      </c>
      <c r="T2953" s="502" t="str">
        <f t="shared" si="329"/>
        <v/>
      </c>
      <c r="U2953" s="502" t="str">
        <f t="shared" si="330"/>
        <v/>
      </c>
      <c r="V2953" s="502" t="str">
        <f t="shared" si="331"/>
        <v/>
      </c>
      <c r="W2953" s="502" t="str">
        <f t="shared" si="332"/>
        <v/>
      </c>
      <c r="X2953" s="502"/>
      <c r="Y2953" s="502" t="str">
        <f t="shared" si="333"/>
        <v/>
      </c>
    </row>
    <row r="2954" spans="7:25">
      <c r="G2954" s="346" t="str">
        <f t="shared" si="327"/>
        <v/>
      </c>
      <c r="H2954" s="347" t="str">
        <f t="shared" si="328"/>
        <v/>
      </c>
      <c r="T2954" s="502" t="str">
        <f t="shared" si="329"/>
        <v/>
      </c>
      <c r="U2954" s="502" t="str">
        <f t="shared" si="330"/>
        <v/>
      </c>
      <c r="V2954" s="502" t="str">
        <f t="shared" si="331"/>
        <v/>
      </c>
      <c r="W2954" s="502" t="str">
        <f t="shared" si="332"/>
        <v/>
      </c>
      <c r="X2954" s="502"/>
      <c r="Y2954" s="502" t="str">
        <f t="shared" si="333"/>
        <v/>
      </c>
    </row>
    <row r="2955" spans="7:25">
      <c r="G2955" s="346" t="str">
        <f t="shared" si="327"/>
        <v/>
      </c>
      <c r="H2955" s="347" t="str">
        <f t="shared" si="328"/>
        <v/>
      </c>
      <c r="T2955" s="502" t="str">
        <f t="shared" si="329"/>
        <v/>
      </c>
      <c r="U2955" s="502" t="str">
        <f t="shared" si="330"/>
        <v/>
      </c>
      <c r="V2955" s="502" t="str">
        <f t="shared" si="331"/>
        <v/>
      </c>
      <c r="W2955" s="502" t="str">
        <f t="shared" si="332"/>
        <v/>
      </c>
      <c r="X2955" s="502"/>
      <c r="Y2955" s="502" t="str">
        <f t="shared" si="333"/>
        <v/>
      </c>
    </row>
    <row r="2956" spans="7:25">
      <c r="G2956" s="346" t="str">
        <f t="shared" si="327"/>
        <v/>
      </c>
      <c r="H2956" s="347" t="str">
        <f t="shared" si="328"/>
        <v/>
      </c>
      <c r="T2956" s="502" t="str">
        <f t="shared" si="329"/>
        <v/>
      </c>
      <c r="U2956" s="502" t="str">
        <f t="shared" si="330"/>
        <v/>
      </c>
      <c r="V2956" s="502" t="str">
        <f t="shared" si="331"/>
        <v/>
      </c>
      <c r="W2956" s="502" t="str">
        <f t="shared" si="332"/>
        <v/>
      </c>
      <c r="X2956" s="502"/>
      <c r="Y2956" s="502" t="str">
        <f t="shared" si="333"/>
        <v/>
      </c>
    </row>
    <row r="2957" spans="7:25">
      <c r="G2957" s="346" t="str">
        <f t="shared" si="327"/>
        <v/>
      </c>
      <c r="H2957" s="347" t="str">
        <f t="shared" si="328"/>
        <v/>
      </c>
      <c r="T2957" s="502" t="str">
        <f t="shared" si="329"/>
        <v/>
      </c>
      <c r="U2957" s="502" t="str">
        <f t="shared" si="330"/>
        <v/>
      </c>
      <c r="V2957" s="502" t="str">
        <f t="shared" si="331"/>
        <v/>
      </c>
      <c r="W2957" s="502" t="str">
        <f t="shared" si="332"/>
        <v/>
      </c>
      <c r="X2957" s="502"/>
      <c r="Y2957" s="502" t="str">
        <f t="shared" si="333"/>
        <v/>
      </c>
    </row>
    <row r="2958" spans="7:25">
      <c r="G2958" s="346" t="str">
        <f t="shared" si="327"/>
        <v/>
      </c>
      <c r="H2958" s="347" t="str">
        <f t="shared" si="328"/>
        <v/>
      </c>
      <c r="T2958" s="502" t="str">
        <f t="shared" si="329"/>
        <v/>
      </c>
      <c r="U2958" s="502" t="str">
        <f t="shared" si="330"/>
        <v/>
      </c>
      <c r="V2958" s="502" t="str">
        <f t="shared" si="331"/>
        <v/>
      </c>
      <c r="W2958" s="502" t="str">
        <f t="shared" si="332"/>
        <v/>
      </c>
      <c r="X2958" s="502"/>
      <c r="Y2958" s="502" t="str">
        <f t="shared" si="333"/>
        <v/>
      </c>
    </row>
    <row r="2959" spans="7:25">
      <c r="G2959" s="346" t="str">
        <f t="shared" si="327"/>
        <v/>
      </c>
      <c r="H2959" s="347" t="str">
        <f t="shared" si="328"/>
        <v/>
      </c>
      <c r="T2959" s="502" t="str">
        <f t="shared" si="329"/>
        <v/>
      </c>
      <c r="U2959" s="502" t="str">
        <f t="shared" si="330"/>
        <v/>
      </c>
      <c r="V2959" s="502" t="str">
        <f t="shared" si="331"/>
        <v/>
      </c>
      <c r="W2959" s="502" t="str">
        <f t="shared" si="332"/>
        <v/>
      </c>
      <c r="X2959" s="502"/>
      <c r="Y2959" s="502" t="str">
        <f t="shared" si="333"/>
        <v/>
      </c>
    </row>
    <row r="2960" spans="7:25">
      <c r="G2960" s="346" t="str">
        <f t="shared" si="327"/>
        <v/>
      </c>
      <c r="H2960" s="347" t="str">
        <f t="shared" si="328"/>
        <v/>
      </c>
      <c r="T2960" s="502" t="str">
        <f t="shared" si="329"/>
        <v/>
      </c>
      <c r="U2960" s="502" t="str">
        <f t="shared" si="330"/>
        <v/>
      </c>
      <c r="V2960" s="502" t="str">
        <f t="shared" si="331"/>
        <v/>
      </c>
      <c r="W2960" s="502" t="str">
        <f t="shared" si="332"/>
        <v/>
      </c>
      <c r="X2960" s="502"/>
      <c r="Y2960" s="502" t="str">
        <f t="shared" si="333"/>
        <v/>
      </c>
    </row>
    <row r="2961" spans="7:25">
      <c r="G2961" s="346" t="str">
        <f t="shared" si="327"/>
        <v/>
      </c>
      <c r="H2961" s="347" t="str">
        <f t="shared" si="328"/>
        <v/>
      </c>
      <c r="T2961" s="502" t="str">
        <f t="shared" si="329"/>
        <v/>
      </c>
      <c r="U2961" s="502" t="str">
        <f t="shared" si="330"/>
        <v/>
      </c>
      <c r="V2961" s="502" t="str">
        <f t="shared" si="331"/>
        <v/>
      </c>
      <c r="W2961" s="502" t="str">
        <f t="shared" si="332"/>
        <v/>
      </c>
      <c r="X2961" s="502"/>
      <c r="Y2961" s="502" t="str">
        <f t="shared" si="333"/>
        <v/>
      </c>
    </row>
    <row r="2962" spans="7:25">
      <c r="G2962" s="346" t="str">
        <f t="shared" si="327"/>
        <v/>
      </c>
      <c r="H2962" s="347" t="str">
        <f t="shared" si="328"/>
        <v/>
      </c>
      <c r="T2962" s="502" t="str">
        <f t="shared" si="329"/>
        <v/>
      </c>
      <c r="U2962" s="502" t="str">
        <f t="shared" si="330"/>
        <v/>
      </c>
      <c r="V2962" s="502" t="str">
        <f t="shared" si="331"/>
        <v/>
      </c>
      <c r="W2962" s="502" t="str">
        <f t="shared" si="332"/>
        <v/>
      </c>
      <c r="X2962" s="502"/>
      <c r="Y2962" s="502" t="str">
        <f t="shared" si="333"/>
        <v/>
      </c>
    </row>
    <row r="2963" spans="7:25">
      <c r="G2963" s="346" t="str">
        <f t="shared" si="327"/>
        <v/>
      </c>
      <c r="H2963" s="347" t="str">
        <f t="shared" si="328"/>
        <v/>
      </c>
      <c r="T2963" s="502" t="str">
        <f t="shared" si="329"/>
        <v/>
      </c>
      <c r="U2963" s="502" t="str">
        <f t="shared" si="330"/>
        <v/>
      </c>
      <c r="V2963" s="502" t="str">
        <f t="shared" si="331"/>
        <v/>
      </c>
      <c r="W2963" s="502" t="str">
        <f t="shared" si="332"/>
        <v/>
      </c>
      <c r="X2963" s="502"/>
      <c r="Y2963" s="502" t="str">
        <f t="shared" si="333"/>
        <v/>
      </c>
    </row>
    <row r="2964" spans="7:25">
      <c r="G2964" s="346" t="str">
        <f t="shared" si="327"/>
        <v/>
      </c>
      <c r="H2964" s="347" t="str">
        <f t="shared" si="328"/>
        <v/>
      </c>
      <c r="T2964" s="502" t="str">
        <f t="shared" si="329"/>
        <v/>
      </c>
      <c r="U2964" s="502" t="str">
        <f t="shared" si="330"/>
        <v/>
      </c>
      <c r="V2964" s="502" t="str">
        <f t="shared" si="331"/>
        <v/>
      </c>
      <c r="W2964" s="502" t="str">
        <f t="shared" si="332"/>
        <v/>
      </c>
      <c r="X2964" s="502"/>
      <c r="Y2964" s="502" t="str">
        <f t="shared" si="333"/>
        <v/>
      </c>
    </row>
    <row r="2965" spans="7:25">
      <c r="G2965" s="346" t="str">
        <f t="shared" si="327"/>
        <v/>
      </c>
      <c r="H2965" s="347" t="str">
        <f t="shared" si="328"/>
        <v/>
      </c>
      <c r="T2965" s="502" t="str">
        <f t="shared" si="329"/>
        <v/>
      </c>
      <c r="U2965" s="502" t="str">
        <f t="shared" si="330"/>
        <v/>
      </c>
      <c r="V2965" s="502" t="str">
        <f t="shared" si="331"/>
        <v/>
      </c>
      <c r="W2965" s="502" t="str">
        <f t="shared" si="332"/>
        <v/>
      </c>
      <c r="X2965" s="502"/>
      <c r="Y2965" s="502" t="str">
        <f t="shared" si="333"/>
        <v/>
      </c>
    </row>
    <row r="2966" spans="7:25">
      <c r="G2966" s="346" t="str">
        <f t="shared" si="327"/>
        <v/>
      </c>
      <c r="H2966" s="347" t="str">
        <f t="shared" si="328"/>
        <v/>
      </c>
      <c r="T2966" s="502" t="str">
        <f t="shared" si="329"/>
        <v/>
      </c>
      <c r="U2966" s="502" t="str">
        <f t="shared" si="330"/>
        <v/>
      </c>
      <c r="V2966" s="502" t="str">
        <f t="shared" si="331"/>
        <v/>
      </c>
      <c r="W2966" s="502" t="str">
        <f t="shared" si="332"/>
        <v/>
      </c>
      <c r="X2966" s="502"/>
      <c r="Y2966" s="502" t="str">
        <f t="shared" si="333"/>
        <v/>
      </c>
    </row>
    <row r="2967" spans="7:25">
      <c r="G2967" s="346" t="str">
        <f t="shared" si="327"/>
        <v/>
      </c>
      <c r="H2967" s="347" t="str">
        <f t="shared" si="328"/>
        <v/>
      </c>
      <c r="T2967" s="502" t="str">
        <f t="shared" si="329"/>
        <v/>
      </c>
      <c r="U2967" s="502" t="str">
        <f t="shared" si="330"/>
        <v/>
      </c>
      <c r="V2967" s="502" t="str">
        <f t="shared" si="331"/>
        <v/>
      </c>
      <c r="W2967" s="502" t="str">
        <f t="shared" si="332"/>
        <v/>
      </c>
      <c r="X2967" s="502"/>
      <c r="Y2967" s="502" t="str">
        <f t="shared" si="333"/>
        <v/>
      </c>
    </row>
    <row r="2968" spans="7:25">
      <c r="G2968" s="346" t="str">
        <f t="shared" si="327"/>
        <v/>
      </c>
      <c r="H2968" s="347" t="str">
        <f t="shared" si="328"/>
        <v/>
      </c>
      <c r="T2968" s="502" t="str">
        <f t="shared" si="329"/>
        <v/>
      </c>
      <c r="U2968" s="502" t="str">
        <f t="shared" si="330"/>
        <v/>
      </c>
      <c r="V2968" s="502" t="str">
        <f t="shared" si="331"/>
        <v/>
      </c>
      <c r="W2968" s="502" t="str">
        <f t="shared" si="332"/>
        <v/>
      </c>
      <c r="X2968" s="502"/>
      <c r="Y2968" s="502" t="str">
        <f t="shared" si="333"/>
        <v/>
      </c>
    </row>
    <row r="2969" spans="7:25">
      <c r="G2969" s="346" t="str">
        <f t="shared" si="327"/>
        <v/>
      </c>
      <c r="H2969" s="347" t="str">
        <f t="shared" si="328"/>
        <v/>
      </c>
      <c r="T2969" s="502" t="str">
        <f t="shared" si="329"/>
        <v/>
      </c>
      <c r="U2969" s="502" t="str">
        <f t="shared" si="330"/>
        <v/>
      </c>
      <c r="V2969" s="502" t="str">
        <f t="shared" si="331"/>
        <v/>
      </c>
      <c r="W2969" s="502" t="str">
        <f t="shared" si="332"/>
        <v/>
      </c>
      <c r="X2969" s="502"/>
      <c r="Y2969" s="502" t="str">
        <f t="shared" si="333"/>
        <v/>
      </c>
    </row>
    <row r="2970" spans="7:25">
      <c r="G2970" s="346" t="str">
        <f t="shared" si="327"/>
        <v/>
      </c>
      <c r="H2970" s="347" t="str">
        <f t="shared" si="328"/>
        <v/>
      </c>
      <c r="T2970" s="502" t="str">
        <f t="shared" si="329"/>
        <v/>
      </c>
      <c r="U2970" s="502" t="str">
        <f t="shared" si="330"/>
        <v/>
      </c>
      <c r="V2970" s="502" t="str">
        <f t="shared" si="331"/>
        <v/>
      </c>
      <c r="W2970" s="502" t="str">
        <f t="shared" si="332"/>
        <v/>
      </c>
      <c r="X2970" s="502"/>
      <c r="Y2970" s="502" t="str">
        <f t="shared" si="333"/>
        <v/>
      </c>
    </row>
    <row r="2971" spans="7:25">
      <c r="G2971" s="346" t="str">
        <f t="shared" si="327"/>
        <v/>
      </c>
      <c r="H2971" s="347" t="str">
        <f t="shared" si="328"/>
        <v/>
      </c>
      <c r="T2971" s="502" t="str">
        <f t="shared" si="329"/>
        <v/>
      </c>
      <c r="U2971" s="502" t="str">
        <f t="shared" si="330"/>
        <v/>
      </c>
      <c r="V2971" s="502" t="str">
        <f t="shared" si="331"/>
        <v/>
      </c>
      <c r="W2971" s="502" t="str">
        <f t="shared" si="332"/>
        <v/>
      </c>
      <c r="X2971" s="502"/>
      <c r="Y2971" s="502" t="str">
        <f t="shared" si="333"/>
        <v/>
      </c>
    </row>
    <row r="2972" spans="7:25">
      <c r="G2972" s="346" t="str">
        <f t="shared" si="327"/>
        <v/>
      </c>
      <c r="H2972" s="347" t="str">
        <f t="shared" si="328"/>
        <v/>
      </c>
      <c r="T2972" s="502" t="str">
        <f t="shared" si="329"/>
        <v/>
      </c>
      <c r="U2972" s="502" t="str">
        <f t="shared" si="330"/>
        <v/>
      </c>
      <c r="V2972" s="502" t="str">
        <f t="shared" si="331"/>
        <v/>
      </c>
      <c r="W2972" s="502" t="str">
        <f t="shared" si="332"/>
        <v/>
      </c>
      <c r="X2972" s="502"/>
      <c r="Y2972" s="502" t="str">
        <f t="shared" si="333"/>
        <v/>
      </c>
    </row>
    <row r="2973" spans="7:25">
      <c r="G2973" s="346" t="str">
        <f t="shared" si="327"/>
        <v/>
      </c>
      <c r="H2973" s="347" t="str">
        <f t="shared" si="328"/>
        <v/>
      </c>
      <c r="T2973" s="502" t="str">
        <f t="shared" si="329"/>
        <v/>
      </c>
      <c r="U2973" s="502" t="str">
        <f t="shared" si="330"/>
        <v/>
      </c>
      <c r="V2973" s="502" t="str">
        <f t="shared" si="331"/>
        <v/>
      </c>
      <c r="W2973" s="502" t="str">
        <f t="shared" si="332"/>
        <v/>
      </c>
      <c r="X2973" s="502"/>
      <c r="Y2973" s="502" t="str">
        <f t="shared" si="333"/>
        <v/>
      </c>
    </row>
    <row r="2974" spans="7:25">
      <c r="G2974" s="346" t="str">
        <f t="shared" si="327"/>
        <v/>
      </c>
      <c r="H2974" s="347" t="str">
        <f t="shared" si="328"/>
        <v/>
      </c>
      <c r="T2974" s="502" t="str">
        <f t="shared" si="329"/>
        <v/>
      </c>
      <c r="U2974" s="502" t="str">
        <f t="shared" si="330"/>
        <v/>
      </c>
      <c r="V2974" s="502" t="str">
        <f t="shared" si="331"/>
        <v/>
      </c>
      <c r="W2974" s="502" t="str">
        <f t="shared" si="332"/>
        <v/>
      </c>
      <c r="X2974" s="502"/>
      <c r="Y2974" s="502" t="str">
        <f t="shared" si="333"/>
        <v/>
      </c>
    </row>
    <row r="2975" spans="7:25">
      <c r="G2975" s="346" t="str">
        <f t="shared" si="327"/>
        <v/>
      </c>
      <c r="H2975" s="347" t="str">
        <f t="shared" si="328"/>
        <v/>
      </c>
      <c r="T2975" s="502" t="str">
        <f t="shared" si="329"/>
        <v/>
      </c>
      <c r="U2975" s="502" t="str">
        <f t="shared" si="330"/>
        <v/>
      </c>
      <c r="V2975" s="502" t="str">
        <f t="shared" si="331"/>
        <v/>
      </c>
      <c r="W2975" s="502" t="str">
        <f t="shared" si="332"/>
        <v/>
      </c>
      <c r="X2975" s="502"/>
      <c r="Y2975" s="502" t="str">
        <f t="shared" si="333"/>
        <v/>
      </c>
    </row>
    <row r="2976" spans="7:25">
      <c r="G2976" s="346" t="str">
        <f t="shared" si="327"/>
        <v/>
      </c>
      <c r="H2976" s="347" t="str">
        <f t="shared" si="328"/>
        <v/>
      </c>
      <c r="T2976" s="502" t="str">
        <f t="shared" si="329"/>
        <v/>
      </c>
      <c r="U2976" s="502" t="str">
        <f t="shared" si="330"/>
        <v/>
      </c>
      <c r="V2976" s="502" t="str">
        <f t="shared" si="331"/>
        <v/>
      </c>
      <c r="W2976" s="502" t="str">
        <f t="shared" si="332"/>
        <v/>
      </c>
      <c r="X2976" s="502"/>
      <c r="Y2976" s="502" t="str">
        <f t="shared" si="333"/>
        <v/>
      </c>
    </row>
    <row r="2977" spans="7:25">
      <c r="G2977" s="346" t="str">
        <f t="shared" si="327"/>
        <v/>
      </c>
      <c r="H2977" s="347" t="str">
        <f t="shared" si="328"/>
        <v/>
      </c>
      <c r="T2977" s="502" t="str">
        <f t="shared" si="329"/>
        <v/>
      </c>
      <c r="U2977" s="502" t="str">
        <f t="shared" si="330"/>
        <v/>
      </c>
      <c r="V2977" s="502" t="str">
        <f t="shared" si="331"/>
        <v/>
      </c>
      <c r="W2977" s="502" t="str">
        <f t="shared" si="332"/>
        <v/>
      </c>
      <c r="X2977" s="502"/>
      <c r="Y2977" s="502" t="str">
        <f t="shared" si="333"/>
        <v/>
      </c>
    </row>
    <row r="2978" spans="7:25">
      <c r="G2978" s="346" t="str">
        <f t="shared" si="327"/>
        <v/>
      </c>
      <c r="H2978" s="347" t="str">
        <f t="shared" si="328"/>
        <v/>
      </c>
      <c r="T2978" s="502" t="str">
        <f t="shared" si="329"/>
        <v/>
      </c>
      <c r="U2978" s="502" t="str">
        <f t="shared" si="330"/>
        <v/>
      </c>
      <c r="V2978" s="502" t="str">
        <f t="shared" si="331"/>
        <v/>
      </c>
      <c r="W2978" s="502" t="str">
        <f t="shared" si="332"/>
        <v/>
      </c>
      <c r="X2978" s="502"/>
      <c r="Y2978" s="502" t="str">
        <f t="shared" si="333"/>
        <v/>
      </c>
    </row>
    <row r="2979" spans="7:25">
      <c r="G2979" s="346" t="str">
        <f t="shared" si="327"/>
        <v/>
      </c>
      <c r="H2979" s="347" t="str">
        <f t="shared" si="328"/>
        <v/>
      </c>
      <c r="T2979" s="502" t="str">
        <f t="shared" si="329"/>
        <v/>
      </c>
      <c r="U2979" s="502" t="str">
        <f t="shared" si="330"/>
        <v/>
      </c>
      <c r="V2979" s="502" t="str">
        <f t="shared" si="331"/>
        <v/>
      </c>
      <c r="W2979" s="502" t="str">
        <f t="shared" si="332"/>
        <v/>
      </c>
      <c r="X2979" s="502"/>
      <c r="Y2979" s="502" t="str">
        <f t="shared" si="333"/>
        <v/>
      </c>
    </row>
    <row r="2980" spans="7:25">
      <c r="G2980" s="346" t="str">
        <f t="shared" si="327"/>
        <v/>
      </c>
      <c r="H2980" s="347" t="str">
        <f t="shared" si="328"/>
        <v/>
      </c>
      <c r="T2980" s="502" t="str">
        <f t="shared" si="329"/>
        <v/>
      </c>
      <c r="U2980" s="502" t="str">
        <f t="shared" si="330"/>
        <v/>
      </c>
      <c r="V2980" s="502" t="str">
        <f t="shared" si="331"/>
        <v/>
      </c>
      <c r="W2980" s="502" t="str">
        <f t="shared" si="332"/>
        <v/>
      </c>
      <c r="X2980" s="502"/>
      <c r="Y2980" s="502" t="str">
        <f t="shared" si="333"/>
        <v/>
      </c>
    </row>
    <row r="2981" spans="7:25">
      <c r="G2981" s="346" t="str">
        <f t="shared" si="327"/>
        <v/>
      </c>
      <c r="H2981" s="347" t="str">
        <f t="shared" si="328"/>
        <v/>
      </c>
      <c r="T2981" s="502" t="str">
        <f t="shared" si="329"/>
        <v/>
      </c>
      <c r="U2981" s="502" t="str">
        <f t="shared" si="330"/>
        <v/>
      </c>
      <c r="V2981" s="502" t="str">
        <f t="shared" si="331"/>
        <v/>
      </c>
      <c r="W2981" s="502" t="str">
        <f t="shared" si="332"/>
        <v/>
      </c>
      <c r="X2981" s="502"/>
      <c r="Y2981" s="502" t="str">
        <f t="shared" si="333"/>
        <v/>
      </c>
    </row>
    <row r="2982" spans="7:25">
      <c r="G2982" s="346" t="str">
        <f t="shared" si="327"/>
        <v/>
      </c>
      <c r="H2982" s="347" t="str">
        <f t="shared" si="328"/>
        <v/>
      </c>
      <c r="T2982" s="502" t="str">
        <f t="shared" si="329"/>
        <v/>
      </c>
      <c r="U2982" s="502" t="str">
        <f t="shared" si="330"/>
        <v/>
      </c>
      <c r="V2982" s="502" t="str">
        <f t="shared" si="331"/>
        <v/>
      </c>
      <c r="W2982" s="502" t="str">
        <f t="shared" si="332"/>
        <v/>
      </c>
      <c r="X2982" s="502"/>
      <c r="Y2982" s="502" t="str">
        <f t="shared" si="333"/>
        <v/>
      </c>
    </row>
    <row r="2983" spans="7:25">
      <c r="G2983" s="346" t="str">
        <f t="shared" si="327"/>
        <v/>
      </c>
      <c r="H2983" s="347" t="str">
        <f t="shared" si="328"/>
        <v/>
      </c>
      <c r="T2983" s="502" t="str">
        <f t="shared" si="329"/>
        <v/>
      </c>
      <c r="U2983" s="502" t="str">
        <f t="shared" si="330"/>
        <v/>
      </c>
      <c r="V2983" s="502" t="str">
        <f t="shared" si="331"/>
        <v/>
      </c>
      <c r="W2983" s="502" t="str">
        <f t="shared" si="332"/>
        <v/>
      </c>
      <c r="X2983" s="502"/>
      <c r="Y2983" s="502" t="str">
        <f t="shared" si="333"/>
        <v/>
      </c>
    </row>
    <row r="2984" spans="7:25">
      <c r="G2984" s="346" t="str">
        <f t="shared" si="327"/>
        <v/>
      </c>
      <c r="H2984" s="347" t="str">
        <f t="shared" si="328"/>
        <v/>
      </c>
      <c r="T2984" s="502" t="str">
        <f t="shared" si="329"/>
        <v/>
      </c>
      <c r="U2984" s="502" t="str">
        <f t="shared" si="330"/>
        <v/>
      </c>
      <c r="V2984" s="502" t="str">
        <f t="shared" si="331"/>
        <v/>
      </c>
      <c r="W2984" s="502" t="str">
        <f t="shared" si="332"/>
        <v/>
      </c>
      <c r="X2984" s="502"/>
      <c r="Y2984" s="502" t="str">
        <f t="shared" si="333"/>
        <v/>
      </c>
    </row>
    <row r="2985" spans="7:25">
      <c r="G2985" s="346" t="str">
        <f t="shared" si="327"/>
        <v/>
      </c>
      <c r="H2985" s="347" t="str">
        <f t="shared" si="328"/>
        <v/>
      </c>
      <c r="T2985" s="502" t="str">
        <f t="shared" si="329"/>
        <v/>
      </c>
      <c r="U2985" s="502" t="str">
        <f t="shared" si="330"/>
        <v/>
      </c>
      <c r="V2985" s="502" t="str">
        <f t="shared" si="331"/>
        <v/>
      </c>
      <c r="W2985" s="502" t="str">
        <f t="shared" si="332"/>
        <v/>
      </c>
      <c r="X2985" s="502"/>
      <c r="Y2985" s="502" t="str">
        <f t="shared" si="333"/>
        <v/>
      </c>
    </row>
    <row r="2986" spans="7:25">
      <c r="G2986" s="346" t="str">
        <f t="shared" si="327"/>
        <v/>
      </c>
      <c r="H2986" s="347" t="str">
        <f t="shared" si="328"/>
        <v/>
      </c>
      <c r="T2986" s="502" t="str">
        <f t="shared" si="329"/>
        <v/>
      </c>
      <c r="U2986" s="502" t="str">
        <f t="shared" si="330"/>
        <v/>
      </c>
      <c r="V2986" s="502" t="str">
        <f t="shared" si="331"/>
        <v/>
      </c>
      <c r="W2986" s="502" t="str">
        <f t="shared" si="332"/>
        <v/>
      </c>
      <c r="X2986" s="502"/>
      <c r="Y2986" s="502" t="str">
        <f t="shared" si="333"/>
        <v/>
      </c>
    </row>
    <row r="2987" spans="7:25">
      <c r="G2987" s="346" t="str">
        <f t="shared" si="327"/>
        <v/>
      </c>
      <c r="H2987" s="347" t="str">
        <f t="shared" si="328"/>
        <v/>
      </c>
      <c r="T2987" s="502" t="str">
        <f t="shared" si="329"/>
        <v/>
      </c>
      <c r="U2987" s="502" t="str">
        <f t="shared" si="330"/>
        <v/>
      </c>
      <c r="V2987" s="502" t="str">
        <f t="shared" si="331"/>
        <v/>
      </c>
      <c r="W2987" s="502" t="str">
        <f t="shared" si="332"/>
        <v/>
      </c>
      <c r="X2987" s="502"/>
      <c r="Y2987" s="502" t="str">
        <f t="shared" si="333"/>
        <v/>
      </c>
    </row>
    <row r="2988" spans="7:25">
      <c r="G2988" s="346" t="str">
        <f t="shared" si="327"/>
        <v/>
      </c>
      <c r="H2988" s="347" t="str">
        <f t="shared" si="328"/>
        <v/>
      </c>
      <c r="T2988" s="502" t="str">
        <f t="shared" si="329"/>
        <v/>
      </c>
      <c r="U2988" s="502" t="str">
        <f t="shared" si="330"/>
        <v/>
      </c>
      <c r="V2988" s="502" t="str">
        <f t="shared" si="331"/>
        <v/>
      </c>
      <c r="W2988" s="502" t="str">
        <f t="shared" si="332"/>
        <v/>
      </c>
      <c r="X2988" s="502"/>
      <c r="Y2988" s="502" t="str">
        <f t="shared" si="333"/>
        <v/>
      </c>
    </row>
    <row r="2989" spans="7:25">
      <c r="G2989" s="346" t="str">
        <f t="shared" si="327"/>
        <v/>
      </c>
      <c r="H2989" s="347" t="str">
        <f t="shared" si="328"/>
        <v/>
      </c>
      <c r="T2989" s="502" t="str">
        <f t="shared" si="329"/>
        <v/>
      </c>
      <c r="U2989" s="502" t="str">
        <f t="shared" si="330"/>
        <v/>
      </c>
      <c r="V2989" s="502" t="str">
        <f t="shared" si="331"/>
        <v/>
      </c>
      <c r="W2989" s="502" t="str">
        <f t="shared" si="332"/>
        <v/>
      </c>
      <c r="X2989" s="502"/>
      <c r="Y2989" s="502" t="str">
        <f t="shared" si="333"/>
        <v/>
      </c>
    </row>
    <row r="2990" spans="7:25">
      <c r="G2990" s="346" t="str">
        <f t="shared" si="327"/>
        <v/>
      </c>
      <c r="H2990" s="347" t="str">
        <f t="shared" si="328"/>
        <v/>
      </c>
      <c r="T2990" s="502" t="str">
        <f t="shared" si="329"/>
        <v/>
      </c>
      <c r="U2990" s="502" t="str">
        <f t="shared" si="330"/>
        <v/>
      </c>
      <c r="V2990" s="502" t="str">
        <f t="shared" si="331"/>
        <v/>
      </c>
      <c r="W2990" s="502" t="str">
        <f t="shared" si="332"/>
        <v/>
      </c>
      <c r="X2990" s="502"/>
      <c r="Y2990" s="502" t="str">
        <f t="shared" si="333"/>
        <v/>
      </c>
    </row>
    <row r="2991" spans="7:25">
      <c r="G2991" s="346" t="str">
        <f t="shared" si="327"/>
        <v/>
      </c>
      <c r="H2991" s="347" t="str">
        <f t="shared" si="328"/>
        <v/>
      </c>
      <c r="T2991" s="502" t="str">
        <f t="shared" si="329"/>
        <v/>
      </c>
      <c r="U2991" s="502" t="str">
        <f t="shared" si="330"/>
        <v/>
      </c>
      <c r="V2991" s="502" t="str">
        <f t="shared" si="331"/>
        <v/>
      </c>
      <c r="W2991" s="502" t="str">
        <f t="shared" si="332"/>
        <v/>
      </c>
      <c r="X2991" s="502"/>
      <c r="Y2991" s="502" t="str">
        <f t="shared" si="333"/>
        <v/>
      </c>
    </row>
    <row r="2992" spans="7:25">
      <c r="G2992" s="346" t="str">
        <f t="shared" si="327"/>
        <v/>
      </c>
      <c r="H2992" s="347" t="str">
        <f t="shared" si="328"/>
        <v/>
      </c>
      <c r="T2992" s="502" t="str">
        <f t="shared" si="329"/>
        <v/>
      </c>
      <c r="U2992" s="502" t="str">
        <f t="shared" si="330"/>
        <v/>
      </c>
      <c r="V2992" s="502" t="str">
        <f t="shared" si="331"/>
        <v/>
      </c>
      <c r="W2992" s="502" t="str">
        <f t="shared" si="332"/>
        <v/>
      </c>
      <c r="X2992" s="502"/>
      <c r="Y2992" s="502" t="str">
        <f t="shared" si="333"/>
        <v/>
      </c>
    </row>
    <row r="2993" spans="7:25">
      <c r="G2993" s="346" t="str">
        <f t="shared" si="327"/>
        <v/>
      </c>
      <c r="H2993" s="347" t="str">
        <f t="shared" si="328"/>
        <v/>
      </c>
      <c r="T2993" s="502" t="str">
        <f t="shared" si="329"/>
        <v/>
      </c>
      <c r="U2993" s="502" t="str">
        <f t="shared" si="330"/>
        <v/>
      </c>
      <c r="V2993" s="502" t="str">
        <f t="shared" si="331"/>
        <v/>
      </c>
      <c r="W2993" s="502" t="str">
        <f t="shared" si="332"/>
        <v/>
      </c>
      <c r="X2993" s="502"/>
      <c r="Y2993" s="502" t="str">
        <f t="shared" si="333"/>
        <v/>
      </c>
    </row>
    <row r="2994" spans="7:25">
      <c r="G2994" s="346" t="str">
        <f t="shared" si="327"/>
        <v/>
      </c>
      <c r="H2994" s="347" t="str">
        <f t="shared" si="328"/>
        <v/>
      </c>
      <c r="T2994" s="502" t="str">
        <f t="shared" si="329"/>
        <v/>
      </c>
      <c r="U2994" s="502" t="str">
        <f t="shared" si="330"/>
        <v/>
      </c>
      <c r="V2994" s="502" t="str">
        <f t="shared" si="331"/>
        <v/>
      </c>
      <c r="W2994" s="502" t="str">
        <f t="shared" si="332"/>
        <v/>
      </c>
      <c r="X2994" s="502"/>
      <c r="Y2994" s="502" t="str">
        <f t="shared" si="333"/>
        <v/>
      </c>
    </row>
    <row r="2995" spans="7:25">
      <c r="G2995" s="346" t="str">
        <f t="shared" si="327"/>
        <v/>
      </c>
      <c r="H2995" s="347" t="str">
        <f t="shared" si="328"/>
        <v/>
      </c>
      <c r="T2995" s="502" t="str">
        <f t="shared" si="329"/>
        <v/>
      </c>
      <c r="U2995" s="502" t="str">
        <f t="shared" si="330"/>
        <v/>
      </c>
      <c r="V2995" s="502" t="str">
        <f t="shared" si="331"/>
        <v/>
      </c>
      <c r="W2995" s="502" t="str">
        <f t="shared" si="332"/>
        <v/>
      </c>
      <c r="X2995" s="502"/>
      <c r="Y2995" s="502" t="str">
        <f t="shared" si="333"/>
        <v/>
      </c>
    </row>
    <row r="2996" spans="7:25">
      <c r="G2996" s="346" t="str">
        <f t="shared" si="327"/>
        <v/>
      </c>
      <c r="H2996" s="347" t="str">
        <f t="shared" si="328"/>
        <v/>
      </c>
      <c r="T2996" s="502" t="str">
        <f t="shared" si="329"/>
        <v/>
      </c>
      <c r="U2996" s="502" t="str">
        <f t="shared" si="330"/>
        <v/>
      </c>
      <c r="V2996" s="502" t="str">
        <f t="shared" si="331"/>
        <v/>
      </c>
      <c r="W2996" s="502" t="str">
        <f t="shared" si="332"/>
        <v/>
      </c>
      <c r="X2996" s="502"/>
      <c r="Y2996" s="502" t="str">
        <f t="shared" si="333"/>
        <v/>
      </c>
    </row>
    <row r="2997" spans="7:25">
      <c r="G2997" s="346" t="str">
        <f t="shared" si="327"/>
        <v/>
      </c>
      <c r="H2997" s="347" t="str">
        <f t="shared" si="328"/>
        <v/>
      </c>
      <c r="T2997" s="502" t="str">
        <f t="shared" si="329"/>
        <v/>
      </c>
      <c r="U2997" s="502" t="str">
        <f t="shared" si="330"/>
        <v/>
      </c>
      <c r="V2997" s="502" t="str">
        <f t="shared" si="331"/>
        <v/>
      </c>
      <c r="W2997" s="502" t="str">
        <f t="shared" si="332"/>
        <v/>
      </c>
      <c r="X2997" s="502"/>
      <c r="Y2997" s="502" t="str">
        <f t="shared" si="333"/>
        <v/>
      </c>
    </row>
    <row r="2998" spans="7:25">
      <c r="G2998" s="346" t="str">
        <f t="shared" si="327"/>
        <v/>
      </c>
      <c r="H2998" s="347" t="str">
        <f t="shared" si="328"/>
        <v/>
      </c>
      <c r="T2998" s="502" t="str">
        <f t="shared" si="329"/>
        <v/>
      </c>
      <c r="U2998" s="502" t="str">
        <f t="shared" si="330"/>
        <v/>
      </c>
      <c r="V2998" s="502" t="str">
        <f t="shared" si="331"/>
        <v/>
      </c>
      <c r="W2998" s="502" t="str">
        <f t="shared" si="332"/>
        <v/>
      </c>
      <c r="X2998" s="502"/>
      <c r="Y2998" s="502" t="str">
        <f t="shared" si="333"/>
        <v/>
      </c>
    </row>
    <row r="2999" spans="7:25">
      <c r="G2999" s="346" t="str">
        <f t="shared" si="327"/>
        <v/>
      </c>
      <c r="H2999" s="347" t="str">
        <f t="shared" si="328"/>
        <v/>
      </c>
      <c r="T2999" s="502" t="str">
        <f t="shared" si="329"/>
        <v/>
      </c>
      <c r="U2999" s="502" t="str">
        <f t="shared" si="330"/>
        <v/>
      </c>
      <c r="V2999" s="502" t="str">
        <f t="shared" si="331"/>
        <v/>
      </c>
      <c r="W2999" s="502" t="str">
        <f t="shared" si="332"/>
        <v/>
      </c>
      <c r="X2999" s="502"/>
      <c r="Y2999" s="502" t="str">
        <f t="shared" si="333"/>
        <v/>
      </c>
    </row>
    <row r="3000" spans="7:25">
      <c r="G3000" s="346" t="str">
        <f t="shared" si="327"/>
        <v/>
      </c>
      <c r="H3000" s="347" t="str">
        <f t="shared" si="328"/>
        <v/>
      </c>
      <c r="T3000" s="502" t="str">
        <f t="shared" si="329"/>
        <v/>
      </c>
      <c r="U3000" s="502" t="str">
        <f t="shared" si="330"/>
        <v/>
      </c>
      <c r="V3000" s="502" t="str">
        <f t="shared" si="331"/>
        <v/>
      </c>
      <c r="W3000" s="502" t="str">
        <f t="shared" si="332"/>
        <v/>
      </c>
      <c r="X3000" s="502"/>
      <c r="Y3000" s="502" t="str">
        <f t="shared" si="333"/>
        <v/>
      </c>
    </row>
    <row r="3001" spans="7:25">
      <c r="G3001" s="346" t="str">
        <f t="shared" si="327"/>
        <v/>
      </c>
      <c r="H3001" s="347" t="str">
        <f t="shared" si="328"/>
        <v/>
      </c>
      <c r="T3001" s="502" t="str">
        <f t="shared" si="329"/>
        <v/>
      </c>
      <c r="U3001" s="502" t="str">
        <f t="shared" si="330"/>
        <v/>
      </c>
      <c r="V3001" s="502" t="str">
        <f t="shared" si="331"/>
        <v/>
      </c>
      <c r="W3001" s="502" t="str">
        <f t="shared" si="332"/>
        <v/>
      </c>
      <c r="X3001" s="502"/>
      <c r="Y3001" s="502" t="str">
        <f t="shared" si="333"/>
        <v/>
      </c>
    </row>
    <row r="3002" spans="7:25">
      <c r="G3002" s="346" t="str">
        <f t="shared" si="327"/>
        <v/>
      </c>
      <c r="H3002" s="347" t="str">
        <f t="shared" si="328"/>
        <v/>
      </c>
      <c r="T3002" s="502" t="str">
        <f t="shared" si="329"/>
        <v/>
      </c>
      <c r="U3002" s="502" t="str">
        <f t="shared" si="330"/>
        <v/>
      </c>
      <c r="V3002" s="502" t="str">
        <f t="shared" si="331"/>
        <v/>
      </c>
      <c r="W3002" s="502" t="str">
        <f t="shared" si="332"/>
        <v/>
      </c>
      <c r="X3002" s="502"/>
      <c r="Y3002" s="502" t="str">
        <f t="shared" si="333"/>
        <v/>
      </c>
    </row>
    <row r="3003" spans="7:25">
      <c r="G3003" s="346" t="str">
        <f t="shared" si="327"/>
        <v/>
      </c>
      <c r="H3003" s="347" t="str">
        <f t="shared" si="328"/>
        <v/>
      </c>
      <c r="T3003" s="502" t="str">
        <f t="shared" si="329"/>
        <v/>
      </c>
      <c r="U3003" s="502" t="str">
        <f t="shared" si="330"/>
        <v/>
      </c>
      <c r="V3003" s="502" t="str">
        <f t="shared" si="331"/>
        <v/>
      </c>
      <c r="W3003" s="502" t="str">
        <f t="shared" si="332"/>
        <v/>
      </c>
      <c r="X3003" s="502"/>
      <c r="Y3003" s="502" t="str">
        <f t="shared" si="333"/>
        <v/>
      </c>
    </row>
    <row r="3004" spans="7:25">
      <c r="G3004" s="346" t="str">
        <f t="shared" si="327"/>
        <v/>
      </c>
      <c r="H3004" s="347" t="str">
        <f t="shared" si="328"/>
        <v/>
      </c>
      <c r="T3004" s="502" t="str">
        <f t="shared" si="329"/>
        <v/>
      </c>
      <c r="U3004" s="502" t="str">
        <f t="shared" si="330"/>
        <v/>
      </c>
      <c r="V3004" s="502" t="str">
        <f t="shared" si="331"/>
        <v/>
      </c>
      <c r="W3004" s="502" t="str">
        <f t="shared" si="332"/>
        <v/>
      </c>
      <c r="X3004" s="502"/>
      <c r="Y3004" s="502" t="str">
        <f t="shared" si="333"/>
        <v/>
      </c>
    </row>
    <row r="3005" spans="7:25">
      <c r="G3005" s="346" t="str">
        <f t="shared" si="327"/>
        <v/>
      </c>
      <c r="H3005" s="347" t="str">
        <f t="shared" si="328"/>
        <v/>
      </c>
      <c r="T3005" s="502" t="str">
        <f t="shared" si="329"/>
        <v/>
      </c>
      <c r="U3005" s="502" t="str">
        <f t="shared" si="330"/>
        <v/>
      </c>
      <c r="V3005" s="502" t="str">
        <f t="shared" si="331"/>
        <v/>
      </c>
      <c r="W3005" s="502" t="str">
        <f t="shared" si="332"/>
        <v/>
      </c>
      <c r="X3005" s="502"/>
      <c r="Y3005" s="502" t="str">
        <f t="shared" si="333"/>
        <v/>
      </c>
    </row>
    <row r="3006" spans="7:25">
      <c r="G3006" s="346" t="str">
        <f t="shared" si="327"/>
        <v/>
      </c>
      <c r="H3006" s="347" t="str">
        <f t="shared" si="328"/>
        <v/>
      </c>
      <c r="T3006" s="502" t="str">
        <f t="shared" si="329"/>
        <v/>
      </c>
      <c r="U3006" s="502" t="str">
        <f t="shared" si="330"/>
        <v/>
      </c>
      <c r="V3006" s="502" t="str">
        <f t="shared" si="331"/>
        <v/>
      </c>
      <c r="W3006" s="502" t="str">
        <f t="shared" si="332"/>
        <v/>
      </c>
      <c r="X3006" s="502"/>
      <c r="Y3006" s="502" t="str">
        <f t="shared" si="333"/>
        <v/>
      </c>
    </row>
    <row r="3007" spans="7:25">
      <c r="G3007" s="346" t="str">
        <f t="shared" si="327"/>
        <v/>
      </c>
      <c r="H3007" s="347" t="str">
        <f t="shared" si="328"/>
        <v/>
      </c>
      <c r="T3007" s="502" t="str">
        <f t="shared" si="329"/>
        <v/>
      </c>
      <c r="U3007" s="502" t="str">
        <f t="shared" si="330"/>
        <v/>
      </c>
      <c r="V3007" s="502" t="str">
        <f t="shared" si="331"/>
        <v/>
      </c>
      <c r="W3007" s="502" t="str">
        <f t="shared" si="332"/>
        <v/>
      </c>
      <c r="X3007" s="502"/>
      <c r="Y3007" s="502" t="str">
        <f t="shared" si="333"/>
        <v/>
      </c>
    </row>
    <row r="3008" spans="7:25">
      <c r="G3008" s="346" t="str">
        <f t="shared" si="327"/>
        <v/>
      </c>
      <c r="H3008" s="347" t="str">
        <f t="shared" si="328"/>
        <v/>
      </c>
      <c r="T3008" s="502" t="str">
        <f t="shared" si="329"/>
        <v/>
      </c>
      <c r="U3008" s="502" t="str">
        <f t="shared" si="330"/>
        <v/>
      </c>
      <c r="V3008" s="502" t="str">
        <f t="shared" si="331"/>
        <v/>
      </c>
      <c r="W3008" s="502" t="str">
        <f t="shared" si="332"/>
        <v/>
      </c>
      <c r="X3008" s="502"/>
      <c r="Y3008" s="502" t="str">
        <f t="shared" si="333"/>
        <v/>
      </c>
    </row>
    <row r="3009" spans="7:25">
      <c r="G3009" s="346" t="str">
        <f t="shared" si="327"/>
        <v/>
      </c>
      <c r="H3009" s="347" t="str">
        <f t="shared" si="328"/>
        <v/>
      </c>
      <c r="T3009" s="502" t="str">
        <f t="shared" si="329"/>
        <v/>
      </c>
      <c r="U3009" s="502" t="str">
        <f t="shared" si="330"/>
        <v/>
      </c>
      <c r="V3009" s="502" t="str">
        <f t="shared" si="331"/>
        <v/>
      </c>
      <c r="W3009" s="502" t="str">
        <f t="shared" si="332"/>
        <v/>
      </c>
      <c r="X3009" s="502"/>
      <c r="Y3009" s="502" t="str">
        <f t="shared" si="333"/>
        <v/>
      </c>
    </row>
    <row r="3010" spans="7:25">
      <c r="G3010" s="346" t="str">
        <f t="shared" si="327"/>
        <v/>
      </c>
      <c r="H3010" s="347" t="str">
        <f t="shared" si="328"/>
        <v/>
      </c>
      <c r="T3010" s="502" t="str">
        <f t="shared" si="329"/>
        <v/>
      </c>
      <c r="U3010" s="502" t="str">
        <f t="shared" si="330"/>
        <v/>
      </c>
      <c r="V3010" s="502" t="str">
        <f t="shared" si="331"/>
        <v/>
      </c>
      <c r="W3010" s="502" t="str">
        <f t="shared" si="332"/>
        <v/>
      </c>
      <c r="X3010" s="502"/>
      <c r="Y3010" s="502" t="str">
        <f t="shared" si="333"/>
        <v/>
      </c>
    </row>
    <row r="3011" spans="7:25">
      <c r="G3011" s="346" t="str">
        <f t="shared" ref="G3011:G3074" si="334">IF(D3011="","",A3011&amp;" "&amp;"     =    "&amp;" "&amp;B3011&amp;"  Vs  "&amp;C3011)</f>
        <v/>
      </c>
      <c r="H3011" s="347" t="str">
        <f t="shared" ref="H3011:H3074" si="335">IF(G3011="","",D3011)</f>
        <v/>
      </c>
      <c r="T3011" s="502" t="str">
        <f t="shared" ref="T3011:T3074" si="336">IF(W3011="","",AA3011)</f>
        <v/>
      </c>
      <c r="U3011" s="502" t="str">
        <f t="shared" ref="U3011:U3074" si="337">IF(W3011="","",AC3011)</f>
        <v/>
      </c>
      <c r="V3011" s="502" t="str">
        <f t="shared" ref="V3011:V3074" si="338">IF(W3011="","",AK3011)</f>
        <v/>
      </c>
      <c r="W3011" s="502" t="str">
        <f t="shared" ref="W3011:W3074" si="339">IFERROR(IF(Y3011="","",MID(Y3011,SEARCH("1x2/",Y3011,1) + 4,LEN(Y3011))),"")</f>
        <v/>
      </c>
      <c r="X3011" s="502"/>
      <c r="Y3011" s="502" t="str">
        <f t="shared" ref="Y3011:Y3074" si="340">HLink(AL3011)</f>
        <v/>
      </c>
    </row>
    <row r="3012" spans="7:25">
      <c r="G3012" s="346" t="str">
        <f t="shared" si="334"/>
        <v/>
      </c>
      <c r="H3012" s="347" t="str">
        <f t="shared" si="335"/>
        <v/>
      </c>
      <c r="T3012" s="502" t="str">
        <f t="shared" si="336"/>
        <v/>
      </c>
      <c r="U3012" s="502" t="str">
        <f t="shared" si="337"/>
        <v/>
      </c>
      <c r="V3012" s="502" t="str">
        <f t="shared" si="338"/>
        <v/>
      </c>
      <c r="W3012" s="502" t="str">
        <f t="shared" si="339"/>
        <v/>
      </c>
      <c r="X3012" s="502"/>
      <c r="Y3012" s="502" t="str">
        <f t="shared" si="340"/>
        <v/>
      </c>
    </row>
    <row r="3013" spans="7:25">
      <c r="G3013" s="346" t="str">
        <f t="shared" si="334"/>
        <v/>
      </c>
      <c r="H3013" s="347" t="str">
        <f t="shared" si="335"/>
        <v/>
      </c>
      <c r="T3013" s="502" t="str">
        <f t="shared" si="336"/>
        <v/>
      </c>
      <c r="U3013" s="502" t="str">
        <f t="shared" si="337"/>
        <v/>
      </c>
      <c r="V3013" s="502" t="str">
        <f t="shared" si="338"/>
        <v/>
      </c>
      <c r="W3013" s="502" t="str">
        <f t="shared" si="339"/>
        <v/>
      </c>
      <c r="X3013" s="502"/>
      <c r="Y3013" s="502" t="str">
        <f t="shared" si="340"/>
        <v/>
      </c>
    </row>
    <row r="3014" spans="7:25">
      <c r="G3014" s="346" t="str">
        <f t="shared" si="334"/>
        <v/>
      </c>
      <c r="H3014" s="347" t="str">
        <f t="shared" si="335"/>
        <v/>
      </c>
      <c r="T3014" s="502" t="str">
        <f t="shared" si="336"/>
        <v/>
      </c>
      <c r="U3014" s="502" t="str">
        <f t="shared" si="337"/>
        <v/>
      </c>
      <c r="V3014" s="502" t="str">
        <f t="shared" si="338"/>
        <v/>
      </c>
      <c r="W3014" s="502" t="str">
        <f t="shared" si="339"/>
        <v/>
      </c>
      <c r="X3014" s="502"/>
      <c r="Y3014" s="502" t="str">
        <f t="shared" si="340"/>
        <v/>
      </c>
    </row>
    <row r="3015" spans="7:25">
      <c r="G3015" s="346" t="str">
        <f t="shared" si="334"/>
        <v/>
      </c>
      <c r="H3015" s="347" t="str">
        <f t="shared" si="335"/>
        <v/>
      </c>
      <c r="T3015" s="502" t="str">
        <f t="shared" si="336"/>
        <v/>
      </c>
      <c r="U3015" s="502" t="str">
        <f t="shared" si="337"/>
        <v/>
      </c>
      <c r="V3015" s="502" t="str">
        <f t="shared" si="338"/>
        <v/>
      </c>
      <c r="W3015" s="502" t="str">
        <f t="shared" si="339"/>
        <v/>
      </c>
      <c r="X3015" s="502"/>
      <c r="Y3015" s="502" t="str">
        <f t="shared" si="340"/>
        <v/>
      </c>
    </row>
    <row r="3016" spans="7:25">
      <c r="G3016" s="346" t="str">
        <f t="shared" si="334"/>
        <v/>
      </c>
      <c r="H3016" s="347" t="str">
        <f t="shared" si="335"/>
        <v/>
      </c>
      <c r="T3016" s="502" t="str">
        <f t="shared" si="336"/>
        <v/>
      </c>
      <c r="U3016" s="502" t="str">
        <f t="shared" si="337"/>
        <v/>
      </c>
      <c r="V3016" s="502" t="str">
        <f t="shared" si="338"/>
        <v/>
      </c>
      <c r="W3016" s="502" t="str">
        <f t="shared" si="339"/>
        <v/>
      </c>
      <c r="X3016" s="502"/>
      <c r="Y3016" s="502" t="str">
        <f t="shared" si="340"/>
        <v/>
      </c>
    </row>
    <row r="3017" spans="7:25">
      <c r="G3017" s="346" t="str">
        <f t="shared" si="334"/>
        <v/>
      </c>
      <c r="H3017" s="347" t="str">
        <f t="shared" si="335"/>
        <v/>
      </c>
      <c r="T3017" s="502" t="str">
        <f t="shared" si="336"/>
        <v/>
      </c>
      <c r="U3017" s="502" t="str">
        <f t="shared" si="337"/>
        <v/>
      </c>
      <c r="V3017" s="502" t="str">
        <f t="shared" si="338"/>
        <v/>
      </c>
      <c r="W3017" s="502" t="str">
        <f t="shared" si="339"/>
        <v/>
      </c>
      <c r="X3017" s="502"/>
      <c r="Y3017" s="502" t="str">
        <f t="shared" si="340"/>
        <v/>
      </c>
    </row>
    <row r="3018" spans="7:25">
      <c r="G3018" s="346" t="str">
        <f t="shared" si="334"/>
        <v/>
      </c>
      <c r="H3018" s="347" t="str">
        <f t="shared" si="335"/>
        <v/>
      </c>
      <c r="T3018" s="502" t="str">
        <f t="shared" si="336"/>
        <v/>
      </c>
      <c r="U3018" s="502" t="str">
        <f t="shared" si="337"/>
        <v/>
      </c>
      <c r="V3018" s="502" t="str">
        <f t="shared" si="338"/>
        <v/>
      </c>
      <c r="W3018" s="502" t="str">
        <f t="shared" si="339"/>
        <v/>
      </c>
      <c r="X3018" s="502"/>
      <c r="Y3018" s="502" t="str">
        <f t="shared" si="340"/>
        <v/>
      </c>
    </row>
    <row r="3019" spans="7:25">
      <c r="G3019" s="346" t="str">
        <f t="shared" si="334"/>
        <v/>
      </c>
      <c r="H3019" s="347" t="str">
        <f t="shared" si="335"/>
        <v/>
      </c>
      <c r="T3019" s="502" t="str">
        <f t="shared" si="336"/>
        <v/>
      </c>
      <c r="U3019" s="502" t="str">
        <f t="shared" si="337"/>
        <v/>
      </c>
      <c r="V3019" s="502" t="str">
        <f t="shared" si="338"/>
        <v/>
      </c>
      <c r="W3019" s="502" t="str">
        <f t="shared" si="339"/>
        <v/>
      </c>
      <c r="X3019" s="502"/>
      <c r="Y3019" s="502" t="str">
        <f t="shared" si="340"/>
        <v/>
      </c>
    </row>
    <row r="3020" spans="7:25">
      <c r="G3020" s="346" t="str">
        <f t="shared" si="334"/>
        <v/>
      </c>
      <c r="H3020" s="347" t="str">
        <f t="shared" si="335"/>
        <v/>
      </c>
      <c r="T3020" s="502" t="str">
        <f t="shared" si="336"/>
        <v/>
      </c>
      <c r="U3020" s="502" t="str">
        <f t="shared" si="337"/>
        <v/>
      </c>
      <c r="V3020" s="502" t="str">
        <f t="shared" si="338"/>
        <v/>
      </c>
      <c r="W3020" s="502" t="str">
        <f t="shared" si="339"/>
        <v/>
      </c>
      <c r="X3020" s="502"/>
      <c r="Y3020" s="502" t="str">
        <f t="shared" si="340"/>
        <v/>
      </c>
    </row>
    <row r="3021" spans="7:25">
      <c r="G3021" s="346" t="str">
        <f t="shared" si="334"/>
        <v/>
      </c>
      <c r="H3021" s="347" t="str">
        <f t="shared" si="335"/>
        <v/>
      </c>
      <c r="T3021" s="502" t="str">
        <f t="shared" si="336"/>
        <v/>
      </c>
      <c r="U3021" s="502" t="str">
        <f t="shared" si="337"/>
        <v/>
      </c>
      <c r="V3021" s="502" t="str">
        <f t="shared" si="338"/>
        <v/>
      </c>
      <c r="W3021" s="502" t="str">
        <f t="shared" si="339"/>
        <v/>
      </c>
      <c r="X3021" s="502"/>
      <c r="Y3021" s="502" t="str">
        <f t="shared" si="340"/>
        <v/>
      </c>
    </row>
    <row r="3022" spans="7:25">
      <c r="G3022" s="346" t="str">
        <f t="shared" si="334"/>
        <v/>
      </c>
      <c r="H3022" s="347" t="str">
        <f t="shared" si="335"/>
        <v/>
      </c>
      <c r="T3022" s="502" t="str">
        <f t="shared" si="336"/>
        <v/>
      </c>
      <c r="U3022" s="502" t="str">
        <f t="shared" si="337"/>
        <v/>
      </c>
      <c r="V3022" s="502" t="str">
        <f t="shared" si="338"/>
        <v/>
      </c>
      <c r="W3022" s="502" t="str">
        <f t="shared" si="339"/>
        <v/>
      </c>
      <c r="X3022" s="502"/>
      <c r="Y3022" s="502" t="str">
        <f t="shared" si="340"/>
        <v/>
      </c>
    </row>
    <row r="3023" spans="7:25">
      <c r="G3023" s="346" t="str">
        <f t="shared" si="334"/>
        <v/>
      </c>
      <c r="H3023" s="347" t="str">
        <f t="shared" si="335"/>
        <v/>
      </c>
      <c r="T3023" s="502" t="str">
        <f t="shared" si="336"/>
        <v/>
      </c>
      <c r="U3023" s="502" t="str">
        <f t="shared" si="337"/>
        <v/>
      </c>
      <c r="V3023" s="502" t="str">
        <f t="shared" si="338"/>
        <v/>
      </c>
      <c r="W3023" s="502" t="str">
        <f t="shared" si="339"/>
        <v/>
      </c>
      <c r="X3023" s="502"/>
      <c r="Y3023" s="502" t="str">
        <f t="shared" si="340"/>
        <v/>
      </c>
    </row>
    <row r="3024" spans="7:25">
      <c r="G3024" s="346" t="str">
        <f t="shared" si="334"/>
        <v/>
      </c>
      <c r="H3024" s="347" t="str">
        <f t="shared" si="335"/>
        <v/>
      </c>
      <c r="T3024" s="502" t="str">
        <f t="shared" si="336"/>
        <v/>
      </c>
      <c r="U3024" s="502" t="str">
        <f t="shared" si="337"/>
        <v/>
      </c>
      <c r="V3024" s="502" t="str">
        <f t="shared" si="338"/>
        <v/>
      </c>
      <c r="W3024" s="502" t="str">
        <f t="shared" si="339"/>
        <v/>
      </c>
      <c r="X3024" s="502"/>
      <c r="Y3024" s="502" t="str">
        <f t="shared" si="340"/>
        <v/>
      </c>
    </row>
    <row r="3025" spans="7:25">
      <c r="G3025" s="346" t="str">
        <f t="shared" si="334"/>
        <v/>
      </c>
      <c r="H3025" s="347" t="str">
        <f t="shared" si="335"/>
        <v/>
      </c>
      <c r="T3025" s="502" t="str">
        <f t="shared" si="336"/>
        <v/>
      </c>
      <c r="U3025" s="502" t="str">
        <f t="shared" si="337"/>
        <v/>
      </c>
      <c r="V3025" s="502" t="str">
        <f t="shared" si="338"/>
        <v/>
      </c>
      <c r="W3025" s="502" t="str">
        <f t="shared" si="339"/>
        <v/>
      </c>
      <c r="X3025" s="502"/>
      <c r="Y3025" s="502" t="str">
        <f t="shared" si="340"/>
        <v/>
      </c>
    </row>
    <row r="3026" spans="7:25">
      <c r="G3026" s="346" t="str">
        <f t="shared" si="334"/>
        <v/>
      </c>
      <c r="H3026" s="347" t="str">
        <f t="shared" si="335"/>
        <v/>
      </c>
      <c r="T3026" s="502" t="str">
        <f t="shared" si="336"/>
        <v/>
      </c>
      <c r="U3026" s="502" t="str">
        <f t="shared" si="337"/>
        <v/>
      </c>
      <c r="V3026" s="502" t="str">
        <f t="shared" si="338"/>
        <v/>
      </c>
      <c r="W3026" s="502" t="str">
        <f t="shared" si="339"/>
        <v/>
      </c>
      <c r="X3026" s="502"/>
      <c r="Y3026" s="502" t="str">
        <f t="shared" si="340"/>
        <v/>
      </c>
    </row>
    <row r="3027" spans="7:25">
      <c r="G3027" s="346" t="str">
        <f t="shared" si="334"/>
        <v/>
      </c>
      <c r="H3027" s="347" t="str">
        <f t="shared" si="335"/>
        <v/>
      </c>
      <c r="T3027" s="502" t="str">
        <f t="shared" si="336"/>
        <v/>
      </c>
      <c r="U3027" s="502" t="str">
        <f t="shared" si="337"/>
        <v/>
      </c>
      <c r="V3027" s="502" t="str">
        <f t="shared" si="338"/>
        <v/>
      </c>
      <c r="W3027" s="502" t="str">
        <f t="shared" si="339"/>
        <v/>
      </c>
      <c r="X3027" s="502"/>
      <c r="Y3027" s="502" t="str">
        <f t="shared" si="340"/>
        <v/>
      </c>
    </row>
    <row r="3028" spans="7:25">
      <c r="G3028" s="346" t="str">
        <f t="shared" si="334"/>
        <v/>
      </c>
      <c r="H3028" s="347" t="str">
        <f t="shared" si="335"/>
        <v/>
      </c>
      <c r="T3028" s="502" t="str">
        <f t="shared" si="336"/>
        <v/>
      </c>
      <c r="U3028" s="502" t="str">
        <f t="shared" si="337"/>
        <v/>
      </c>
      <c r="V3028" s="502" t="str">
        <f t="shared" si="338"/>
        <v/>
      </c>
      <c r="W3028" s="502" t="str">
        <f t="shared" si="339"/>
        <v/>
      </c>
      <c r="X3028" s="502"/>
      <c r="Y3028" s="502" t="str">
        <f t="shared" si="340"/>
        <v/>
      </c>
    </row>
    <row r="3029" spans="7:25">
      <c r="G3029" s="346" t="str">
        <f t="shared" si="334"/>
        <v/>
      </c>
      <c r="H3029" s="347" t="str">
        <f t="shared" si="335"/>
        <v/>
      </c>
      <c r="T3029" s="502" t="str">
        <f t="shared" si="336"/>
        <v/>
      </c>
      <c r="U3029" s="502" t="str">
        <f t="shared" si="337"/>
        <v/>
      </c>
      <c r="V3029" s="502" t="str">
        <f t="shared" si="338"/>
        <v/>
      </c>
      <c r="W3029" s="502" t="str">
        <f t="shared" si="339"/>
        <v/>
      </c>
      <c r="X3029" s="502"/>
      <c r="Y3029" s="502" t="str">
        <f t="shared" si="340"/>
        <v/>
      </c>
    </row>
    <row r="3030" spans="7:25">
      <c r="G3030" s="346" t="str">
        <f t="shared" si="334"/>
        <v/>
      </c>
      <c r="H3030" s="347" t="str">
        <f t="shared" si="335"/>
        <v/>
      </c>
      <c r="T3030" s="502" t="str">
        <f t="shared" si="336"/>
        <v/>
      </c>
      <c r="U3030" s="502" t="str">
        <f t="shared" si="337"/>
        <v/>
      </c>
      <c r="V3030" s="502" t="str">
        <f t="shared" si="338"/>
        <v/>
      </c>
      <c r="W3030" s="502" t="str">
        <f t="shared" si="339"/>
        <v/>
      </c>
      <c r="X3030" s="502"/>
      <c r="Y3030" s="502" t="str">
        <f t="shared" si="340"/>
        <v/>
      </c>
    </row>
    <row r="3031" spans="7:25">
      <c r="G3031" s="346" t="str">
        <f t="shared" si="334"/>
        <v/>
      </c>
      <c r="H3031" s="347" t="str">
        <f t="shared" si="335"/>
        <v/>
      </c>
      <c r="T3031" s="502" t="str">
        <f t="shared" si="336"/>
        <v/>
      </c>
      <c r="U3031" s="502" t="str">
        <f t="shared" si="337"/>
        <v/>
      </c>
      <c r="V3031" s="502" t="str">
        <f t="shared" si="338"/>
        <v/>
      </c>
      <c r="W3031" s="502" t="str">
        <f t="shared" si="339"/>
        <v/>
      </c>
      <c r="X3031" s="502"/>
      <c r="Y3031" s="502" t="str">
        <f t="shared" si="340"/>
        <v/>
      </c>
    </row>
    <row r="3032" spans="7:25">
      <c r="G3032" s="346" t="str">
        <f t="shared" si="334"/>
        <v/>
      </c>
      <c r="H3032" s="347" t="str">
        <f t="shared" si="335"/>
        <v/>
      </c>
      <c r="T3032" s="502" t="str">
        <f t="shared" si="336"/>
        <v/>
      </c>
      <c r="U3032" s="502" t="str">
        <f t="shared" si="337"/>
        <v/>
      </c>
      <c r="V3032" s="502" t="str">
        <f t="shared" si="338"/>
        <v/>
      </c>
      <c r="W3032" s="502" t="str">
        <f t="shared" si="339"/>
        <v/>
      </c>
      <c r="X3032" s="502"/>
      <c r="Y3032" s="502" t="str">
        <f t="shared" si="340"/>
        <v/>
      </c>
    </row>
    <row r="3033" spans="7:25">
      <c r="G3033" s="346" t="str">
        <f t="shared" si="334"/>
        <v/>
      </c>
      <c r="H3033" s="347" t="str">
        <f t="shared" si="335"/>
        <v/>
      </c>
      <c r="T3033" s="502" t="str">
        <f t="shared" si="336"/>
        <v/>
      </c>
      <c r="U3033" s="502" t="str">
        <f t="shared" si="337"/>
        <v/>
      </c>
      <c r="V3033" s="502" t="str">
        <f t="shared" si="338"/>
        <v/>
      </c>
      <c r="W3033" s="502" t="str">
        <f t="shared" si="339"/>
        <v/>
      </c>
      <c r="X3033" s="502"/>
      <c r="Y3033" s="502" t="str">
        <f t="shared" si="340"/>
        <v/>
      </c>
    </row>
    <row r="3034" spans="7:25">
      <c r="G3034" s="346" t="str">
        <f t="shared" si="334"/>
        <v/>
      </c>
      <c r="H3034" s="347" t="str">
        <f t="shared" si="335"/>
        <v/>
      </c>
      <c r="T3034" s="502" t="str">
        <f t="shared" si="336"/>
        <v/>
      </c>
      <c r="U3034" s="502" t="str">
        <f t="shared" si="337"/>
        <v/>
      </c>
      <c r="V3034" s="502" t="str">
        <f t="shared" si="338"/>
        <v/>
      </c>
      <c r="W3034" s="502" t="str">
        <f t="shared" si="339"/>
        <v/>
      </c>
      <c r="X3034" s="502"/>
      <c r="Y3034" s="502" t="str">
        <f t="shared" si="340"/>
        <v/>
      </c>
    </row>
    <row r="3035" spans="7:25">
      <c r="G3035" s="346" t="str">
        <f t="shared" si="334"/>
        <v/>
      </c>
      <c r="H3035" s="347" t="str">
        <f t="shared" si="335"/>
        <v/>
      </c>
      <c r="T3035" s="502" t="str">
        <f t="shared" si="336"/>
        <v/>
      </c>
      <c r="U3035" s="502" t="str">
        <f t="shared" si="337"/>
        <v/>
      </c>
      <c r="V3035" s="502" t="str">
        <f t="shared" si="338"/>
        <v/>
      </c>
      <c r="W3035" s="502" t="str">
        <f t="shared" si="339"/>
        <v/>
      </c>
      <c r="X3035" s="502"/>
      <c r="Y3035" s="502" t="str">
        <f t="shared" si="340"/>
        <v/>
      </c>
    </row>
    <row r="3036" spans="7:25">
      <c r="G3036" s="346" t="str">
        <f t="shared" si="334"/>
        <v/>
      </c>
      <c r="H3036" s="347" t="str">
        <f t="shared" si="335"/>
        <v/>
      </c>
      <c r="T3036" s="502" t="str">
        <f t="shared" si="336"/>
        <v/>
      </c>
      <c r="U3036" s="502" t="str">
        <f t="shared" si="337"/>
        <v/>
      </c>
      <c r="V3036" s="502" t="str">
        <f t="shared" si="338"/>
        <v/>
      </c>
      <c r="W3036" s="502" t="str">
        <f t="shared" si="339"/>
        <v/>
      </c>
      <c r="X3036" s="502"/>
      <c r="Y3036" s="502" t="str">
        <f t="shared" si="340"/>
        <v/>
      </c>
    </row>
    <row r="3037" spans="7:25">
      <c r="G3037" s="346" t="str">
        <f t="shared" si="334"/>
        <v/>
      </c>
      <c r="H3037" s="347" t="str">
        <f t="shared" si="335"/>
        <v/>
      </c>
      <c r="T3037" s="502" t="str">
        <f t="shared" si="336"/>
        <v/>
      </c>
      <c r="U3037" s="502" t="str">
        <f t="shared" si="337"/>
        <v/>
      </c>
      <c r="V3037" s="502" t="str">
        <f t="shared" si="338"/>
        <v/>
      </c>
      <c r="W3037" s="502" t="str">
        <f t="shared" si="339"/>
        <v/>
      </c>
      <c r="X3037" s="502"/>
      <c r="Y3037" s="502" t="str">
        <f t="shared" si="340"/>
        <v/>
      </c>
    </row>
    <row r="3038" spans="7:25">
      <c r="G3038" s="346" t="str">
        <f t="shared" si="334"/>
        <v/>
      </c>
      <c r="H3038" s="347" t="str">
        <f t="shared" si="335"/>
        <v/>
      </c>
      <c r="T3038" s="502" t="str">
        <f t="shared" si="336"/>
        <v/>
      </c>
      <c r="U3038" s="502" t="str">
        <f t="shared" si="337"/>
        <v/>
      </c>
      <c r="V3038" s="502" t="str">
        <f t="shared" si="338"/>
        <v/>
      </c>
      <c r="W3038" s="502" t="str">
        <f t="shared" si="339"/>
        <v/>
      </c>
      <c r="X3038" s="502"/>
      <c r="Y3038" s="502" t="str">
        <f t="shared" si="340"/>
        <v/>
      </c>
    </row>
    <row r="3039" spans="7:25">
      <c r="G3039" s="346" t="str">
        <f t="shared" si="334"/>
        <v/>
      </c>
      <c r="H3039" s="347" t="str">
        <f t="shared" si="335"/>
        <v/>
      </c>
      <c r="T3039" s="502" t="str">
        <f t="shared" si="336"/>
        <v/>
      </c>
      <c r="U3039" s="502" t="str">
        <f t="shared" si="337"/>
        <v/>
      </c>
      <c r="V3039" s="502" t="str">
        <f t="shared" si="338"/>
        <v/>
      </c>
      <c r="W3039" s="502" t="str">
        <f t="shared" si="339"/>
        <v/>
      </c>
      <c r="X3039" s="502"/>
      <c r="Y3039" s="502" t="str">
        <f t="shared" si="340"/>
        <v/>
      </c>
    </row>
    <row r="3040" spans="7:25">
      <c r="G3040" s="346" t="str">
        <f t="shared" si="334"/>
        <v/>
      </c>
      <c r="H3040" s="347" t="str">
        <f t="shared" si="335"/>
        <v/>
      </c>
      <c r="T3040" s="502" t="str">
        <f t="shared" si="336"/>
        <v/>
      </c>
      <c r="U3040" s="502" t="str">
        <f t="shared" si="337"/>
        <v/>
      </c>
      <c r="V3040" s="502" t="str">
        <f t="shared" si="338"/>
        <v/>
      </c>
      <c r="W3040" s="502" t="str">
        <f t="shared" si="339"/>
        <v/>
      </c>
      <c r="X3040" s="502"/>
      <c r="Y3040" s="502" t="str">
        <f t="shared" si="340"/>
        <v/>
      </c>
    </row>
    <row r="3041" spans="7:25">
      <c r="G3041" s="346" t="str">
        <f t="shared" si="334"/>
        <v/>
      </c>
      <c r="H3041" s="347" t="str">
        <f t="shared" si="335"/>
        <v/>
      </c>
      <c r="T3041" s="502" t="str">
        <f t="shared" si="336"/>
        <v/>
      </c>
      <c r="U3041" s="502" t="str">
        <f t="shared" si="337"/>
        <v/>
      </c>
      <c r="V3041" s="502" t="str">
        <f t="shared" si="338"/>
        <v/>
      </c>
      <c r="W3041" s="502" t="str">
        <f t="shared" si="339"/>
        <v/>
      </c>
      <c r="X3041" s="502"/>
      <c r="Y3041" s="502" t="str">
        <f t="shared" si="340"/>
        <v/>
      </c>
    </row>
    <row r="3042" spans="7:25">
      <c r="G3042" s="346" t="str">
        <f t="shared" si="334"/>
        <v/>
      </c>
      <c r="H3042" s="347" t="str">
        <f t="shared" si="335"/>
        <v/>
      </c>
      <c r="T3042" s="502" t="str">
        <f t="shared" si="336"/>
        <v/>
      </c>
      <c r="U3042" s="502" t="str">
        <f t="shared" si="337"/>
        <v/>
      </c>
      <c r="V3042" s="502" t="str">
        <f t="shared" si="338"/>
        <v/>
      </c>
      <c r="W3042" s="502" t="str">
        <f t="shared" si="339"/>
        <v/>
      </c>
      <c r="X3042" s="502"/>
      <c r="Y3042" s="502" t="str">
        <f t="shared" si="340"/>
        <v/>
      </c>
    </row>
    <row r="3043" spans="7:25">
      <c r="G3043" s="346" t="str">
        <f t="shared" si="334"/>
        <v/>
      </c>
      <c r="H3043" s="347" t="str">
        <f t="shared" si="335"/>
        <v/>
      </c>
      <c r="T3043" s="502" t="str">
        <f t="shared" si="336"/>
        <v/>
      </c>
      <c r="U3043" s="502" t="str">
        <f t="shared" si="337"/>
        <v/>
      </c>
      <c r="V3043" s="502" t="str">
        <f t="shared" si="338"/>
        <v/>
      </c>
      <c r="W3043" s="502" t="str">
        <f t="shared" si="339"/>
        <v/>
      </c>
      <c r="X3043" s="502"/>
      <c r="Y3043" s="502" t="str">
        <f t="shared" si="340"/>
        <v/>
      </c>
    </row>
    <row r="3044" spans="7:25">
      <c r="G3044" s="346" t="str">
        <f t="shared" si="334"/>
        <v/>
      </c>
      <c r="H3044" s="347" t="str">
        <f t="shared" si="335"/>
        <v/>
      </c>
      <c r="T3044" s="502" t="str">
        <f t="shared" si="336"/>
        <v/>
      </c>
      <c r="U3044" s="502" t="str">
        <f t="shared" si="337"/>
        <v/>
      </c>
      <c r="V3044" s="502" t="str">
        <f t="shared" si="338"/>
        <v/>
      </c>
      <c r="W3044" s="502" t="str">
        <f t="shared" si="339"/>
        <v/>
      </c>
      <c r="X3044" s="502"/>
      <c r="Y3044" s="502" t="str">
        <f t="shared" si="340"/>
        <v/>
      </c>
    </row>
    <row r="3045" spans="7:25">
      <c r="G3045" s="346" t="str">
        <f t="shared" si="334"/>
        <v/>
      </c>
      <c r="H3045" s="347" t="str">
        <f t="shared" si="335"/>
        <v/>
      </c>
      <c r="T3045" s="502" t="str">
        <f t="shared" si="336"/>
        <v/>
      </c>
      <c r="U3045" s="502" t="str">
        <f t="shared" si="337"/>
        <v/>
      </c>
      <c r="V3045" s="502" t="str">
        <f t="shared" si="338"/>
        <v/>
      </c>
      <c r="W3045" s="502" t="str">
        <f t="shared" si="339"/>
        <v/>
      </c>
      <c r="X3045" s="502"/>
      <c r="Y3045" s="502" t="str">
        <f t="shared" si="340"/>
        <v/>
      </c>
    </row>
    <row r="3046" spans="7:25">
      <c r="G3046" s="346" t="str">
        <f t="shared" si="334"/>
        <v/>
      </c>
      <c r="H3046" s="347" t="str">
        <f t="shared" si="335"/>
        <v/>
      </c>
      <c r="T3046" s="502" t="str">
        <f t="shared" si="336"/>
        <v/>
      </c>
      <c r="U3046" s="502" t="str">
        <f t="shared" si="337"/>
        <v/>
      </c>
      <c r="V3046" s="502" t="str">
        <f t="shared" si="338"/>
        <v/>
      </c>
      <c r="W3046" s="502" t="str">
        <f t="shared" si="339"/>
        <v/>
      </c>
      <c r="X3046" s="502"/>
      <c r="Y3046" s="502" t="str">
        <f t="shared" si="340"/>
        <v/>
      </c>
    </row>
    <row r="3047" spans="7:25">
      <c r="G3047" s="346" t="str">
        <f t="shared" si="334"/>
        <v/>
      </c>
      <c r="H3047" s="347" t="str">
        <f t="shared" si="335"/>
        <v/>
      </c>
      <c r="T3047" s="502" t="str">
        <f t="shared" si="336"/>
        <v/>
      </c>
      <c r="U3047" s="502" t="str">
        <f t="shared" si="337"/>
        <v/>
      </c>
      <c r="V3047" s="502" t="str">
        <f t="shared" si="338"/>
        <v/>
      </c>
      <c r="W3047" s="502" t="str">
        <f t="shared" si="339"/>
        <v/>
      </c>
      <c r="X3047" s="502"/>
      <c r="Y3047" s="502" t="str">
        <f t="shared" si="340"/>
        <v/>
      </c>
    </row>
    <row r="3048" spans="7:25">
      <c r="G3048" s="346" t="str">
        <f t="shared" si="334"/>
        <v/>
      </c>
      <c r="H3048" s="347" t="str">
        <f t="shared" si="335"/>
        <v/>
      </c>
      <c r="T3048" s="502" t="str">
        <f t="shared" si="336"/>
        <v/>
      </c>
      <c r="U3048" s="502" t="str">
        <f t="shared" si="337"/>
        <v/>
      </c>
      <c r="V3048" s="502" t="str">
        <f t="shared" si="338"/>
        <v/>
      </c>
      <c r="W3048" s="502" t="str">
        <f t="shared" si="339"/>
        <v/>
      </c>
      <c r="X3048" s="502"/>
      <c r="Y3048" s="502" t="str">
        <f t="shared" si="340"/>
        <v/>
      </c>
    </row>
    <row r="3049" spans="7:25">
      <c r="G3049" s="346" t="str">
        <f t="shared" si="334"/>
        <v/>
      </c>
      <c r="H3049" s="347" t="str">
        <f t="shared" si="335"/>
        <v/>
      </c>
      <c r="T3049" s="502" t="str">
        <f t="shared" si="336"/>
        <v/>
      </c>
      <c r="U3049" s="502" t="str">
        <f t="shared" si="337"/>
        <v/>
      </c>
      <c r="V3049" s="502" t="str">
        <f t="shared" si="338"/>
        <v/>
      </c>
      <c r="W3049" s="502" t="str">
        <f t="shared" si="339"/>
        <v/>
      </c>
      <c r="X3049" s="502"/>
      <c r="Y3049" s="502" t="str">
        <f t="shared" si="340"/>
        <v/>
      </c>
    </row>
    <row r="3050" spans="7:25">
      <c r="G3050" s="346" t="str">
        <f t="shared" si="334"/>
        <v/>
      </c>
      <c r="H3050" s="347" t="str">
        <f t="shared" si="335"/>
        <v/>
      </c>
      <c r="T3050" s="502" t="str">
        <f t="shared" si="336"/>
        <v/>
      </c>
      <c r="U3050" s="502" t="str">
        <f t="shared" si="337"/>
        <v/>
      </c>
      <c r="V3050" s="502" t="str">
        <f t="shared" si="338"/>
        <v/>
      </c>
      <c r="W3050" s="502" t="str">
        <f t="shared" si="339"/>
        <v/>
      </c>
      <c r="X3050" s="502"/>
      <c r="Y3050" s="502" t="str">
        <f t="shared" si="340"/>
        <v/>
      </c>
    </row>
    <row r="3051" spans="7:25">
      <c r="G3051" s="346" t="str">
        <f t="shared" si="334"/>
        <v/>
      </c>
      <c r="H3051" s="347" t="str">
        <f t="shared" si="335"/>
        <v/>
      </c>
      <c r="T3051" s="502" t="str">
        <f t="shared" si="336"/>
        <v/>
      </c>
      <c r="U3051" s="502" t="str">
        <f t="shared" si="337"/>
        <v/>
      </c>
      <c r="V3051" s="502" t="str">
        <f t="shared" si="338"/>
        <v/>
      </c>
      <c r="W3051" s="502" t="str">
        <f t="shared" si="339"/>
        <v/>
      </c>
      <c r="X3051" s="502"/>
      <c r="Y3051" s="502" t="str">
        <f t="shared" si="340"/>
        <v/>
      </c>
    </row>
    <row r="3052" spans="7:25">
      <c r="G3052" s="346" t="str">
        <f t="shared" si="334"/>
        <v/>
      </c>
      <c r="H3052" s="347" t="str">
        <f t="shared" si="335"/>
        <v/>
      </c>
      <c r="T3052" s="502" t="str">
        <f t="shared" si="336"/>
        <v/>
      </c>
      <c r="U3052" s="502" t="str">
        <f t="shared" si="337"/>
        <v/>
      </c>
      <c r="V3052" s="502" t="str">
        <f t="shared" si="338"/>
        <v/>
      </c>
      <c r="W3052" s="502" t="str">
        <f t="shared" si="339"/>
        <v/>
      </c>
      <c r="X3052" s="502"/>
      <c r="Y3052" s="502" t="str">
        <f t="shared" si="340"/>
        <v/>
      </c>
    </row>
    <row r="3053" spans="7:25">
      <c r="G3053" s="346" t="str">
        <f t="shared" si="334"/>
        <v/>
      </c>
      <c r="H3053" s="347" t="str">
        <f t="shared" si="335"/>
        <v/>
      </c>
      <c r="T3053" s="502" t="str">
        <f t="shared" si="336"/>
        <v/>
      </c>
      <c r="U3053" s="502" t="str">
        <f t="shared" si="337"/>
        <v/>
      </c>
      <c r="V3053" s="502" t="str">
        <f t="shared" si="338"/>
        <v/>
      </c>
      <c r="W3053" s="502" t="str">
        <f t="shared" si="339"/>
        <v/>
      </c>
      <c r="X3053" s="502"/>
      <c r="Y3053" s="502" t="str">
        <f t="shared" si="340"/>
        <v/>
      </c>
    </row>
    <row r="3054" spans="7:25">
      <c r="G3054" s="346" t="str">
        <f t="shared" si="334"/>
        <v/>
      </c>
      <c r="H3054" s="347" t="str">
        <f t="shared" si="335"/>
        <v/>
      </c>
      <c r="T3054" s="502" t="str">
        <f t="shared" si="336"/>
        <v/>
      </c>
      <c r="U3054" s="502" t="str">
        <f t="shared" si="337"/>
        <v/>
      </c>
      <c r="V3054" s="502" t="str">
        <f t="shared" si="338"/>
        <v/>
      </c>
      <c r="W3054" s="502" t="str">
        <f t="shared" si="339"/>
        <v/>
      </c>
      <c r="X3054" s="502"/>
      <c r="Y3054" s="502" t="str">
        <f t="shared" si="340"/>
        <v/>
      </c>
    </row>
    <row r="3055" spans="7:25">
      <c r="G3055" s="346" t="str">
        <f t="shared" si="334"/>
        <v/>
      </c>
      <c r="H3055" s="347" t="str">
        <f t="shared" si="335"/>
        <v/>
      </c>
      <c r="T3055" s="502" t="str">
        <f t="shared" si="336"/>
        <v/>
      </c>
      <c r="U3055" s="502" t="str">
        <f t="shared" si="337"/>
        <v/>
      </c>
      <c r="V3055" s="502" t="str">
        <f t="shared" si="338"/>
        <v/>
      </c>
      <c r="W3055" s="502" t="str">
        <f t="shared" si="339"/>
        <v/>
      </c>
      <c r="X3055" s="502"/>
      <c r="Y3055" s="502" t="str">
        <f t="shared" si="340"/>
        <v/>
      </c>
    </row>
    <row r="3056" spans="7:25">
      <c r="G3056" s="346" t="str">
        <f t="shared" si="334"/>
        <v/>
      </c>
      <c r="H3056" s="347" t="str">
        <f t="shared" si="335"/>
        <v/>
      </c>
      <c r="T3056" s="502" t="str">
        <f t="shared" si="336"/>
        <v/>
      </c>
      <c r="U3056" s="502" t="str">
        <f t="shared" si="337"/>
        <v/>
      </c>
      <c r="V3056" s="502" t="str">
        <f t="shared" si="338"/>
        <v/>
      </c>
      <c r="W3056" s="502" t="str">
        <f t="shared" si="339"/>
        <v/>
      </c>
      <c r="X3056" s="502"/>
      <c r="Y3056" s="502" t="str">
        <f t="shared" si="340"/>
        <v/>
      </c>
    </row>
    <row r="3057" spans="7:25">
      <c r="G3057" s="346" t="str">
        <f t="shared" si="334"/>
        <v/>
      </c>
      <c r="H3057" s="347" t="str">
        <f t="shared" si="335"/>
        <v/>
      </c>
      <c r="T3057" s="502" t="str">
        <f t="shared" si="336"/>
        <v/>
      </c>
      <c r="U3057" s="502" t="str">
        <f t="shared" si="337"/>
        <v/>
      </c>
      <c r="V3057" s="502" t="str">
        <f t="shared" si="338"/>
        <v/>
      </c>
      <c r="W3057" s="502" t="str">
        <f t="shared" si="339"/>
        <v/>
      </c>
      <c r="X3057" s="502"/>
      <c r="Y3057" s="502" t="str">
        <f t="shared" si="340"/>
        <v/>
      </c>
    </row>
    <row r="3058" spans="7:25">
      <c r="G3058" s="346" t="str">
        <f t="shared" si="334"/>
        <v/>
      </c>
      <c r="H3058" s="347" t="str">
        <f t="shared" si="335"/>
        <v/>
      </c>
      <c r="T3058" s="502" t="str">
        <f t="shared" si="336"/>
        <v/>
      </c>
      <c r="U3058" s="502" t="str">
        <f t="shared" si="337"/>
        <v/>
      </c>
      <c r="V3058" s="502" t="str">
        <f t="shared" si="338"/>
        <v/>
      </c>
      <c r="W3058" s="502" t="str">
        <f t="shared" si="339"/>
        <v/>
      </c>
      <c r="X3058" s="502"/>
      <c r="Y3058" s="502" t="str">
        <f t="shared" si="340"/>
        <v/>
      </c>
    </row>
    <row r="3059" spans="7:25">
      <c r="G3059" s="346" t="str">
        <f t="shared" si="334"/>
        <v/>
      </c>
      <c r="H3059" s="347" t="str">
        <f t="shared" si="335"/>
        <v/>
      </c>
      <c r="T3059" s="502" t="str">
        <f t="shared" si="336"/>
        <v/>
      </c>
      <c r="U3059" s="502" t="str">
        <f t="shared" si="337"/>
        <v/>
      </c>
      <c r="V3059" s="502" t="str">
        <f t="shared" si="338"/>
        <v/>
      </c>
      <c r="W3059" s="502" t="str">
        <f t="shared" si="339"/>
        <v/>
      </c>
      <c r="X3059" s="502"/>
      <c r="Y3059" s="502" t="str">
        <f t="shared" si="340"/>
        <v/>
      </c>
    </row>
    <row r="3060" spans="7:25">
      <c r="G3060" s="346" t="str">
        <f t="shared" si="334"/>
        <v/>
      </c>
      <c r="H3060" s="347" t="str">
        <f t="shared" si="335"/>
        <v/>
      </c>
      <c r="T3060" s="502" t="str">
        <f t="shared" si="336"/>
        <v/>
      </c>
      <c r="U3060" s="502" t="str">
        <f t="shared" si="337"/>
        <v/>
      </c>
      <c r="V3060" s="502" t="str">
        <f t="shared" si="338"/>
        <v/>
      </c>
      <c r="W3060" s="502" t="str">
        <f t="shared" si="339"/>
        <v/>
      </c>
      <c r="X3060" s="502"/>
      <c r="Y3060" s="502" t="str">
        <f t="shared" si="340"/>
        <v/>
      </c>
    </row>
    <row r="3061" spans="7:25">
      <c r="G3061" s="346" t="str">
        <f t="shared" si="334"/>
        <v/>
      </c>
      <c r="H3061" s="347" t="str">
        <f t="shared" si="335"/>
        <v/>
      </c>
      <c r="T3061" s="502" t="str">
        <f t="shared" si="336"/>
        <v/>
      </c>
      <c r="U3061" s="502" t="str">
        <f t="shared" si="337"/>
        <v/>
      </c>
      <c r="V3061" s="502" t="str">
        <f t="shared" si="338"/>
        <v/>
      </c>
      <c r="W3061" s="502" t="str">
        <f t="shared" si="339"/>
        <v/>
      </c>
      <c r="X3061" s="502"/>
      <c r="Y3061" s="502" t="str">
        <f t="shared" si="340"/>
        <v/>
      </c>
    </row>
    <row r="3062" spans="7:25">
      <c r="G3062" s="346" t="str">
        <f t="shared" si="334"/>
        <v/>
      </c>
      <c r="H3062" s="347" t="str">
        <f t="shared" si="335"/>
        <v/>
      </c>
      <c r="T3062" s="502" t="str">
        <f t="shared" si="336"/>
        <v/>
      </c>
      <c r="U3062" s="502" t="str">
        <f t="shared" si="337"/>
        <v/>
      </c>
      <c r="V3062" s="502" t="str">
        <f t="shared" si="338"/>
        <v/>
      </c>
      <c r="W3062" s="502" t="str">
        <f t="shared" si="339"/>
        <v/>
      </c>
      <c r="X3062" s="502"/>
      <c r="Y3062" s="502" t="str">
        <f t="shared" si="340"/>
        <v/>
      </c>
    </row>
    <row r="3063" spans="7:25">
      <c r="G3063" s="346" t="str">
        <f t="shared" si="334"/>
        <v/>
      </c>
      <c r="H3063" s="347" t="str">
        <f t="shared" si="335"/>
        <v/>
      </c>
      <c r="T3063" s="502" t="str">
        <f t="shared" si="336"/>
        <v/>
      </c>
      <c r="U3063" s="502" t="str">
        <f t="shared" si="337"/>
        <v/>
      </c>
      <c r="V3063" s="502" t="str">
        <f t="shared" si="338"/>
        <v/>
      </c>
      <c r="W3063" s="502" t="str">
        <f t="shared" si="339"/>
        <v/>
      </c>
      <c r="X3063" s="502"/>
      <c r="Y3063" s="502" t="str">
        <f t="shared" si="340"/>
        <v/>
      </c>
    </row>
    <row r="3064" spans="7:25">
      <c r="G3064" s="346" t="str">
        <f t="shared" si="334"/>
        <v/>
      </c>
      <c r="H3064" s="347" t="str">
        <f t="shared" si="335"/>
        <v/>
      </c>
      <c r="T3064" s="502" t="str">
        <f t="shared" si="336"/>
        <v/>
      </c>
      <c r="U3064" s="502" t="str">
        <f t="shared" si="337"/>
        <v/>
      </c>
      <c r="V3064" s="502" t="str">
        <f t="shared" si="338"/>
        <v/>
      </c>
      <c r="W3064" s="502" t="str">
        <f t="shared" si="339"/>
        <v/>
      </c>
      <c r="X3064" s="502"/>
      <c r="Y3064" s="502" t="str">
        <f t="shared" si="340"/>
        <v/>
      </c>
    </row>
    <row r="3065" spans="7:25">
      <c r="G3065" s="346" t="str">
        <f t="shared" si="334"/>
        <v/>
      </c>
      <c r="H3065" s="347" t="str">
        <f t="shared" si="335"/>
        <v/>
      </c>
      <c r="T3065" s="502" t="str">
        <f t="shared" si="336"/>
        <v/>
      </c>
      <c r="U3065" s="502" t="str">
        <f t="shared" si="337"/>
        <v/>
      </c>
      <c r="V3065" s="502" t="str">
        <f t="shared" si="338"/>
        <v/>
      </c>
      <c r="W3065" s="502" t="str">
        <f t="shared" si="339"/>
        <v/>
      </c>
      <c r="X3065" s="502"/>
      <c r="Y3065" s="502" t="str">
        <f t="shared" si="340"/>
        <v/>
      </c>
    </row>
    <row r="3066" spans="7:25">
      <c r="G3066" s="346" t="str">
        <f t="shared" si="334"/>
        <v/>
      </c>
      <c r="H3066" s="347" t="str">
        <f t="shared" si="335"/>
        <v/>
      </c>
      <c r="T3066" s="502" t="str">
        <f t="shared" si="336"/>
        <v/>
      </c>
      <c r="U3066" s="502" t="str">
        <f t="shared" si="337"/>
        <v/>
      </c>
      <c r="V3066" s="502" t="str">
        <f t="shared" si="338"/>
        <v/>
      </c>
      <c r="W3066" s="502" t="str">
        <f t="shared" si="339"/>
        <v/>
      </c>
      <c r="X3066" s="502"/>
      <c r="Y3066" s="502" t="str">
        <f t="shared" si="340"/>
        <v/>
      </c>
    </row>
    <row r="3067" spans="7:25">
      <c r="G3067" s="346" t="str">
        <f t="shared" si="334"/>
        <v/>
      </c>
      <c r="H3067" s="347" t="str">
        <f t="shared" si="335"/>
        <v/>
      </c>
      <c r="T3067" s="502" t="str">
        <f t="shared" si="336"/>
        <v/>
      </c>
      <c r="U3067" s="502" t="str">
        <f t="shared" si="337"/>
        <v/>
      </c>
      <c r="V3067" s="502" t="str">
        <f t="shared" si="338"/>
        <v/>
      </c>
      <c r="W3067" s="502" t="str">
        <f t="shared" si="339"/>
        <v/>
      </c>
      <c r="X3067" s="502"/>
      <c r="Y3067" s="502" t="str">
        <f t="shared" si="340"/>
        <v/>
      </c>
    </row>
    <row r="3068" spans="7:25">
      <c r="G3068" s="346" t="str">
        <f t="shared" si="334"/>
        <v/>
      </c>
      <c r="H3068" s="347" t="str">
        <f t="shared" si="335"/>
        <v/>
      </c>
      <c r="T3068" s="502" t="str">
        <f t="shared" si="336"/>
        <v/>
      </c>
      <c r="U3068" s="502" t="str">
        <f t="shared" si="337"/>
        <v/>
      </c>
      <c r="V3068" s="502" t="str">
        <f t="shared" si="338"/>
        <v/>
      </c>
      <c r="W3068" s="502" t="str">
        <f t="shared" si="339"/>
        <v/>
      </c>
      <c r="X3068" s="502"/>
      <c r="Y3068" s="502" t="str">
        <f t="shared" si="340"/>
        <v/>
      </c>
    </row>
    <row r="3069" spans="7:25">
      <c r="G3069" s="346" t="str">
        <f t="shared" si="334"/>
        <v/>
      </c>
      <c r="H3069" s="347" t="str">
        <f t="shared" si="335"/>
        <v/>
      </c>
      <c r="T3069" s="502" t="str">
        <f t="shared" si="336"/>
        <v/>
      </c>
      <c r="U3069" s="502" t="str">
        <f t="shared" si="337"/>
        <v/>
      </c>
      <c r="V3069" s="502" t="str">
        <f t="shared" si="338"/>
        <v/>
      </c>
      <c r="W3069" s="502" t="str">
        <f t="shared" si="339"/>
        <v/>
      </c>
      <c r="X3069" s="502"/>
      <c r="Y3069" s="502" t="str">
        <f t="shared" si="340"/>
        <v/>
      </c>
    </row>
    <row r="3070" spans="7:25">
      <c r="G3070" s="346" t="str">
        <f t="shared" si="334"/>
        <v/>
      </c>
      <c r="H3070" s="347" t="str">
        <f t="shared" si="335"/>
        <v/>
      </c>
      <c r="T3070" s="502" t="str">
        <f t="shared" si="336"/>
        <v/>
      </c>
      <c r="U3070" s="502" t="str">
        <f t="shared" si="337"/>
        <v/>
      </c>
      <c r="V3070" s="502" t="str">
        <f t="shared" si="338"/>
        <v/>
      </c>
      <c r="W3070" s="502" t="str">
        <f t="shared" si="339"/>
        <v/>
      </c>
      <c r="X3070" s="502"/>
      <c r="Y3070" s="502" t="str">
        <f t="shared" si="340"/>
        <v/>
      </c>
    </row>
    <row r="3071" spans="7:25">
      <c r="G3071" s="346" t="str">
        <f t="shared" si="334"/>
        <v/>
      </c>
      <c r="H3071" s="347" t="str">
        <f t="shared" si="335"/>
        <v/>
      </c>
      <c r="T3071" s="502" t="str">
        <f t="shared" si="336"/>
        <v/>
      </c>
      <c r="U3071" s="502" t="str">
        <f t="shared" si="337"/>
        <v/>
      </c>
      <c r="V3071" s="502" t="str">
        <f t="shared" si="338"/>
        <v/>
      </c>
      <c r="W3071" s="502" t="str">
        <f t="shared" si="339"/>
        <v/>
      </c>
      <c r="X3071" s="502"/>
      <c r="Y3071" s="502" t="str">
        <f t="shared" si="340"/>
        <v/>
      </c>
    </row>
    <row r="3072" spans="7:25">
      <c r="G3072" s="346" t="str">
        <f t="shared" si="334"/>
        <v/>
      </c>
      <c r="H3072" s="347" t="str">
        <f t="shared" si="335"/>
        <v/>
      </c>
      <c r="T3072" s="502" t="str">
        <f t="shared" si="336"/>
        <v/>
      </c>
      <c r="U3072" s="502" t="str">
        <f t="shared" si="337"/>
        <v/>
      </c>
      <c r="V3072" s="502" t="str">
        <f t="shared" si="338"/>
        <v/>
      </c>
      <c r="W3072" s="502" t="str">
        <f t="shared" si="339"/>
        <v/>
      </c>
      <c r="X3072" s="502"/>
      <c r="Y3072" s="502" t="str">
        <f t="shared" si="340"/>
        <v/>
      </c>
    </row>
    <row r="3073" spans="7:25">
      <c r="G3073" s="346" t="str">
        <f t="shared" si="334"/>
        <v/>
      </c>
      <c r="H3073" s="347" t="str">
        <f t="shared" si="335"/>
        <v/>
      </c>
      <c r="T3073" s="502" t="str">
        <f t="shared" si="336"/>
        <v/>
      </c>
      <c r="U3073" s="502" t="str">
        <f t="shared" si="337"/>
        <v/>
      </c>
      <c r="V3073" s="502" t="str">
        <f t="shared" si="338"/>
        <v/>
      </c>
      <c r="W3073" s="502" t="str">
        <f t="shared" si="339"/>
        <v/>
      </c>
      <c r="X3073" s="502"/>
      <c r="Y3073" s="502" t="str">
        <f t="shared" si="340"/>
        <v/>
      </c>
    </row>
    <row r="3074" spans="7:25">
      <c r="G3074" s="346" t="str">
        <f t="shared" si="334"/>
        <v/>
      </c>
      <c r="H3074" s="347" t="str">
        <f t="shared" si="335"/>
        <v/>
      </c>
      <c r="T3074" s="502" t="str">
        <f t="shared" si="336"/>
        <v/>
      </c>
      <c r="U3074" s="502" t="str">
        <f t="shared" si="337"/>
        <v/>
      </c>
      <c r="V3074" s="502" t="str">
        <f t="shared" si="338"/>
        <v/>
      </c>
      <c r="W3074" s="502" t="str">
        <f t="shared" si="339"/>
        <v/>
      </c>
      <c r="X3074" s="502"/>
      <c r="Y3074" s="502" t="str">
        <f t="shared" si="340"/>
        <v/>
      </c>
    </row>
    <row r="3075" spans="7:25">
      <c r="G3075" s="346" t="str">
        <f t="shared" ref="G3075:G3138" si="341">IF(D3075="","",A3075&amp;" "&amp;"     =    "&amp;" "&amp;B3075&amp;"  Vs  "&amp;C3075)</f>
        <v/>
      </c>
      <c r="H3075" s="347" t="str">
        <f t="shared" ref="H3075:H3138" si="342">IF(G3075="","",D3075)</f>
        <v/>
      </c>
      <c r="T3075" s="502" t="str">
        <f t="shared" ref="T3075:T3138" si="343">IF(W3075="","",AA3075)</f>
        <v/>
      </c>
      <c r="U3075" s="502" t="str">
        <f t="shared" ref="U3075:U3138" si="344">IF(W3075="","",AC3075)</f>
        <v/>
      </c>
      <c r="V3075" s="502" t="str">
        <f t="shared" ref="V3075:V3138" si="345">IF(W3075="","",AK3075)</f>
        <v/>
      </c>
      <c r="W3075" s="502" t="str">
        <f t="shared" ref="W3075:W3138" si="346">IFERROR(IF(Y3075="","",MID(Y3075,SEARCH("1x2/",Y3075,1) + 4,LEN(Y3075))),"")</f>
        <v/>
      </c>
      <c r="X3075" s="502"/>
      <c r="Y3075" s="502" t="str">
        <f t="shared" ref="Y3075:Y3138" si="347">HLink(AL3075)</f>
        <v/>
      </c>
    </row>
    <row r="3076" spans="7:25">
      <c r="G3076" s="346" t="str">
        <f t="shared" si="341"/>
        <v/>
      </c>
      <c r="H3076" s="347" t="str">
        <f t="shared" si="342"/>
        <v/>
      </c>
      <c r="T3076" s="502" t="str">
        <f t="shared" si="343"/>
        <v/>
      </c>
      <c r="U3076" s="502" t="str">
        <f t="shared" si="344"/>
        <v/>
      </c>
      <c r="V3076" s="502" t="str">
        <f t="shared" si="345"/>
        <v/>
      </c>
      <c r="W3076" s="502" t="str">
        <f t="shared" si="346"/>
        <v/>
      </c>
      <c r="X3076" s="502"/>
      <c r="Y3076" s="502" t="str">
        <f t="shared" si="347"/>
        <v/>
      </c>
    </row>
    <row r="3077" spans="7:25">
      <c r="G3077" s="346" t="str">
        <f t="shared" si="341"/>
        <v/>
      </c>
      <c r="H3077" s="347" t="str">
        <f t="shared" si="342"/>
        <v/>
      </c>
      <c r="T3077" s="502" t="str">
        <f t="shared" si="343"/>
        <v/>
      </c>
      <c r="U3077" s="502" t="str">
        <f t="shared" si="344"/>
        <v/>
      </c>
      <c r="V3077" s="502" t="str">
        <f t="shared" si="345"/>
        <v/>
      </c>
      <c r="W3077" s="502" t="str">
        <f t="shared" si="346"/>
        <v/>
      </c>
      <c r="X3077" s="502"/>
      <c r="Y3077" s="502" t="str">
        <f t="shared" si="347"/>
        <v/>
      </c>
    </row>
    <row r="3078" spans="7:25">
      <c r="G3078" s="346" t="str">
        <f t="shared" si="341"/>
        <v/>
      </c>
      <c r="H3078" s="347" t="str">
        <f t="shared" si="342"/>
        <v/>
      </c>
      <c r="T3078" s="502" t="str">
        <f t="shared" si="343"/>
        <v/>
      </c>
      <c r="U3078" s="502" t="str">
        <f t="shared" si="344"/>
        <v/>
      </c>
      <c r="V3078" s="502" t="str">
        <f t="shared" si="345"/>
        <v/>
      </c>
      <c r="W3078" s="502" t="str">
        <f t="shared" si="346"/>
        <v/>
      </c>
      <c r="X3078" s="502"/>
      <c r="Y3078" s="502" t="str">
        <f t="shared" si="347"/>
        <v/>
      </c>
    </row>
    <row r="3079" spans="7:25">
      <c r="G3079" s="346" t="str">
        <f t="shared" si="341"/>
        <v/>
      </c>
      <c r="H3079" s="347" t="str">
        <f t="shared" si="342"/>
        <v/>
      </c>
      <c r="T3079" s="502" t="str">
        <f t="shared" si="343"/>
        <v/>
      </c>
      <c r="U3079" s="502" t="str">
        <f t="shared" si="344"/>
        <v/>
      </c>
      <c r="V3079" s="502" t="str">
        <f t="shared" si="345"/>
        <v/>
      </c>
      <c r="W3079" s="502" t="str">
        <f t="shared" si="346"/>
        <v/>
      </c>
      <c r="X3079" s="502"/>
      <c r="Y3079" s="502" t="str">
        <f t="shared" si="347"/>
        <v/>
      </c>
    </row>
    <row r="3080" spans="7:25">
      <c r="G3080" s="346" t="str">
        <f t="shared" si="341"/>
        <v/>
      </c>
      <c r="H3080" s="347" t="str">
        <f t="shared" si="342"/>
        <v/>
      </c>
      <c r="T3080" s="502" t="str">
        <f t="shared" si="343"/>
        <v/>
      </c>
      <c r="U3080" s="502" t="str">
        <f t="shared" si="344"/>
        <v/>
      </c>
      <c r="V3080" s="502" t="str">
        <f t="shared" si="345"/>
        <v/>
      </c>
      <c r="W3080" s="502" t="str">
        <f t="shared" si="346"/>
        <v/>
      </c>
      <c r="X3080" s="502"/>
      <c r="Y3080" s="502" t="str">
        <f t="shared" si="347"/>
        <v/>
      </c>
    </row>
    <row r="3081" spans="7:25">
      <c r="G3081" s="346" t="str">
        <f t="shared" si="341"/>
        <v/>
      </c>
      <c r="H3081" s="347" t="str">
        <f t="shared" si="342"/>
        <v/>
      </c>
      <c r="T3081" s="502" t="str">
        <f t="shared" si="343"/>
        <v/>
      </c>
      <c r="U3081" s="502" t="str">
        <f t="shared" si="344"/>
        <v/>
      </c>
      <c r="V3081" s="502" t="str">
        <f t="shared" si="345"/>
        <v/>
      </c>
      <c r="W3081" s="502" t="str">
        <f t="shared" si="346"/>
        <v/>
      </c>
      <c r="X3081" s="502"/>
      <c r="Y3081" s="502" t="str">
        <f t="shared" si="347"/>
        <v/>
      </c>
    </row>
    <row r="3082" spans="7:25">
      <c r="G3082" s="346" t="str">
        <f t="shared" si="341"/>
        <v/>
      </c>
      <c r="H3082" s="347" t="str">
        <f t="shared" si="342"/>
        <v/>
      </c>
      <c r="T3082" s="502" t="str">
        <f t="shared" si="343"/>
        <v/>
      </c>
      <c r="U3082" s="502" t="str">
        <f t="shared" si="344"/>
        <v/>
      </c>
      <c r="V3082" s="502" t="str">
        <f t="shared" si="345"/>
        <v/>
      </c>
      <c r="W3082" s="502" t="str">
        <f t="shared" si="346"/>
        <v/>
      </c>
      <c r="X3082" s="502"/>
      <c r="Y3082" s="502" t="str">
        <f t="shared" si="347"/>
        <v/>
      </c>
    </row>
    <row r="3083" spans="7:25">
      <c r="G3083" s="346" t="str">
        <f t="shared" si="341"/>
        <v/>
      </c>
      <c r="H3083" s="347" t="str">
        <f t="shared" si="342"/>
        <v/>
      </c>
      <c r="T3083" s="502" t="str">
        <f t="shared" si="343"/>
        <v/>
      </c>
      <c r="U3083" s="502" t="str">
        <f t="shared" si="344"/>
        <v/>
      </c>
      <c r="V3083" s="502" t="str">
        <f t="shared" si="345"/>
        <v/>
      </c>
      <c r="W3083" s="502" t="str">
        <f t="shared" si="346"/>
        <v/>
      </c>
      <c r="X3083" s="502"/>
      <c r="Y3083" s="502" t="str">
        <f t="shared" si="347"/>
        <v/>
      </c>
    </row>
    <row r="3084" spans="7:25">
      <c r="G3084" s="346" t="str">
        <f t="shared" si="341"/>
        <v/>
      </c>
      <c r="H3084" s="347" t="str">
        <f t="shared" si="342"/>
        <v/>
      </c>
      <c r="T3084" s="502" t="str">
        <f t="shared" si="343"/>
        <v/>
      </c>
      <c r="U3084" s="502" t="str">
        <f t="shared" si="344"/>
        <v/>
      </c>
      <c r="V3084" s="502" t="str">
        <f t="shared" si="345"/>
        <v/>
      </c>
      <c r="W3084" s="502" t="str">
        <f t="shared" si="346"/>
        <v/>
      </c>
      <c r="X3084" s="502"/>
      <c r="Y3084" s="502" t="str">
        <f t="shared" si="347"/>
        <v/>
      </c>
    </row>
    <row r="3085" spans="7:25">
      <c r="G3085" s="346" t="str">
        <f t="shared" si="341"/>
        <v/>
      </c>
      <c r="H3085" s="347" t="str">
        <f t="shared" si="342"/>
        <v/>
      </c>
      <c r="T3085" s="502" t="str">
        <f t="shared" si="343"/>
        <v/>
      </c>
      <c r="U3085" s="502" t="str">
        <f t="shared" si="344"/>
        <v/>
      </c>
      <c r="V3085" s="502" t="str">
        <f t="shared" si="345"/>
        <v/>
      </c>
      <c r="W3085" s="502" t="str">
        <f t="shared" si="346"/>
        <v/>
      </c>
      <c r="X3085" s="502"/>
      <c r="Y3085" s="502" t="str">
        <f t="shared" si="347"/>
        <v/>
      </c>
    </row>
    <row r="3086" spans="7:25">
      <c r="G3086" s="346" t="str">
        <f t="shared" si="341"/>
        <v/>
      </c>
      <c r="H3086" s="347" t="str">
        <f t="shared" si="342"/>
        <v/>
      </c>
      <c r="T3086" s="502" t="str">
        <f t="shared" si="343"/>
        <v/>
      </c>
      <c r="U3086" s="502" t="str">
        <f t="shared" si="344"/>
        <v/>
      </c>
      <c r="V3086" s="502" t="str">
        <f t="shared" si="345"/>
        <v/>
      </c>
      <c r="W3086" s="502" t="str">
        <f t="shared" si="346"/>
        <v/>
      </c>
      <c r="X3086" s="502"/>
      <c r="Y3086" s="502" t="str">
        <f t="shared" si="347"/>
        <v/>
      </c>
    </row>
    <row r="3087" spans="7:25">
      <c r="G3087" s="346" t="str">
        <f t="shared" si="341"/>
        <v/>
      </c>
      <c r="H3087" s="347" t="str">
        <f t="shared" si="342"/>
        <v/>
      </c>
      <c r="T3087" s="502" t="str">
        <f t="shared" si="343"/>
        <v/>
      </c>
      <c r="U3087" s="502" t="str">
        <f t="shared" si="344"/>
        <v/>
      </c>
      <c r="V3087" s="502" t="str">
        <f t="shared" si="345"/>
        <v/>
      </c>
      <c r="W3087" s="502" t="str">
        <f t="shared" si="346"/>
        <v/>
      </c>
      <c r="X3087" s="502"/>
      <c r="Y3087" s="502" t="str">
        <f t="shared" si="347"/>
        <v/>
      </c>
    </row>
    <row r="3088" spans="7:25">
      <c r="G3088" s="346" t="str">
        <f t="shared" si="341"/>
        <v/>
      </c>
      <c r="H3088" s="347" t="str">
        <f t="shared" si="342"/>
        <v/>
      </c>
      <c r="T3088" s="502" t="str">
        <f t="shared" si="343"/>
        <v/>
      </c>
      <c r="U3088" s="502" t="str">
        <f t="shared" si="344"/>
        <v/>
      </c>
      <c r="V3088" s="502" t="str">
        <f t="shared" si="345"/>
        <v/>
      </c>
      <c r="W3088" s="502" t="str">
        <f t="shared" si="346"/>
        <v/>
      </c>
      <c r="X3088" s="502"/>
      <c r="Y3088" s="502" t="str">
        <f t="shared" si="347"/>
        <v/>
      </c>
    </row>
    <row r="3089" spans="7:25">
      <c r="G3089" s="346" t="str">
        <f t="shared" si="341"/>
        <v/>
      </c>
      <c r="H3089" s="347" t="str">
        <f t="shared" si="342"/>
        <v/>
      </c>
      <c r="T3089" s="502" t="str">
        <f t="shared" si="343"/>
        <v/>
      </c>
      <c r="U3089" s="502" t="str">
        <f t="shared" si="344"/>
        <v/>
      </c>
      <c r="V3089" s="502" t="str">
        <f t="shared" si="345"/>
        <v/>
      </c>
      <c r="W3089" s="502" t="str">
        <f t="shared" si="346"/>
        <v/>
      </c>
      <c r="X3089" s="502"/>
      <c r="Y3089" s="502" t="str">
        <f t="shared" si="347"/>
        <v/>
      </c>
    </row>
    <row r="3090" spans="7:25">
      <c r="G3090" s="346" t="str">
        <f t="shared" si="341"/>
        <v/>
      </c>
      <c r="H3090" s="347" t="str">
        <f t="shared" si="342"/>
        <v/>
      </c>
      <c r="T3090" s="502" t="str">
        <f t="shared" si="343"/>
        <v/>
      </c>
      <c r="U3090" s="502" t="str">
        <f t="shared" si="344"/>
        <v/>
      </c>
      <c r="V3090" s="502" t="str">
        <f t="shared" si="345"/>
        <v/>
      </c>
      <c r="W3090" s="502" t="str">
        <f t="shared" si="346"/>
        <v/>
      </c>
      <c r="X3090" s="502"/>
      <c r="Y3090" s="502" t="str">
        <f t="shared" si="347"/>
        <v/>
      </c>
    </row>
    <row r="3091" spans="7:25">
      <c r="G3091" s="346" t="str">
        <f t="shared" si="341"/>
        <v/>
      </c>
      <c r="H3091" s="347" t="str">
        <f t="shared" si="342"/>
        <v/>
      </c>
      <c r="T3091" s="502" t="str">
        <f t="shared" si="343"/>
        <v/>
      </c>
      <c r="U3091" s="502" t="str">
        <f t="shared" si="344"/>
        <v/>
      </c>
      <c r="V3091" s="502" t="str">
        <f t="shared" si="345"/>
        <v/>
      </c>
      <c r="W3091" s="502" t="str">
        <f t="shared" si="346"/>
        <v/>
      </c>
      <c r="X3091" s="502"/>
      <c r="Y3091" s="502" t="str">
        <f t="shared" si="347"/>
        <v/>
      </c>
    </row>
    <row r="3092" spans="7:25">
      <c r="G3092" s="346" t="str">
        <f t="shared" si="341"/>
        <v/>
      </c>
      <c r="H3092" s="347" t="str">
        <f t="shared" si="342"/>
        <v/>
      </c>
      <c r="T3092" s="502" t="str">
        <f t="shared" si="343"/>
        <v/>
      </c>
      <c r="U3092" s="502" t="str">
        <f t="shared" si="344"/>
        <v/>
      </c>
      <c r="V3092" s="502" t="str">
        <f t="shared" si="345"/>
        <v/>
      </c>
      <c r="W3092" s="502" t="str">
        <f t="shared" si="346"/>
        <v/>
      </c>
      <c r="X3092" s="502"/>
      <c r="Y3092" s="502" t="str">
        <f t="shared" si="347"/>
        <v/>
      </c>
    </row>
    <row r="3093" spans="7:25">
      <c r="G3093" s="346" t="str">
        <f t="shared" si="341"/>
        <v/>
      </c>
      <c r="H3093" s="347" t="str">
        <f t="shared" si="342"/>
        <v/>
      </c>
      <c r="T3093" s="502" t="str">
        <f t="shared" si="343"/>
        <v/>
      </c>
      <c r="U3093" s="502" t="str">
        <f t="shared" si="344"/>
        <v/>
      </c>
      <c r="V3093" s="502" t="str">
        <f t="shared" si="345"/>
        <v/>
      </c>
      <c r="W3093" s="502" t="str">
        <f t="shared" si="346"/>
        <v/>
      </c>
      <c r="X3093" s="502"/>
      <c r="Y3093" s="502" t="str">
        <f t="shared" si="347"/>
        <v/>
      </c>
    </row>
    <row r="3094" spans="7:25">
      <c r="G3094" s="346" t="str">
        <f t="shared" si="341"/>
        <v/>
      </c>
      <c r="H3094" s="347" t="str">
        <f t="shared" si="342"/>
        <v/>
      </c>
      <c r="T3094" s="502" t="str">
        <f t="shared" si="343"/>
        <v/>
      </c>
      <c r="U3094" s="502" t="str">
        <f t="shared" si="344"/>
        <v/>
      </c>
      <c r="V3094" s="502" t="str">
        <f t="shared" si="345"/>
        <v/>
      </c>
      <c r="W3094" s="502" t="str">
        <f t="shared" si="346"/>
        <v/>
      </c>
      <c r="X3094" s="502"/>
      <c r="Y3094" s="502" t="str">
        <f t="shared" si="347"/>
        <v/>
      </c>
    </row>
    <row r="3095" spans="7:25">
      <c r="G3095" s="346" t="str">
        <f t="shared" si="341"/>
        <v/>
      </c>
      <c r="H3095" s="347" t="str">
        <f t="shared" si="342"/>
        <v/>
      </c>
      <c r="T3095" s="502" t="str">
        <f t="shared" si="343"/>
        <v/>
      </c>
      <c r="U3095" s="502" t="str">
        <f t="shared" si="344"/>
        <v/>
      </c>
      <c r="V3095" s="502" t="str">
        <f t="shared" si="345"/>
        <v/>
      </c>
      <c r="W3095" s="502" t="str">
        <f t="shared" si="346"/>
        <v/>
      </c>
      <c r="X3095" s="502"/>
      <c r="Y3095" s="502" t="str">
        <f t="shared" si="347"/>
        <v/>
      </c>
    </row>
    <row r="3096" spans="7:25">
      <c r="G3096" s="346" t="str">
        <f t="shared" si="341"/>
        <v/>
      </c>
      <c r="H3096" s="347" t="str">
        <f t="shared" si="342"/>
        <v/>
      </c>
      <c r="T3096" s="502" t="str">
        <f t="shared" si="343"/>
        <v/>
      </c>
      <c r="U3096" s="502" t="str">
        <f t="shared" si="344"/>
        <v/>
      </c>
      <c r="V3096" s="502" t="str">
        <f t="shared" si="345"/>
        <v/>
      </c>
      <c r="W3096" s="502" t="str">
        <f t="shared" si="346"/>
        <v/>
      </c>
      <c r="X3096" s="502"/>
      <c r="Y3096" s="502" t="str">
        <f t="shared" si="347"/>
        <v/>
      </c>
    </row>
    <row r="3097" spans="7:25">
      <c r="G3097" s="346" t="str">
        <f t="shared" si="341"/>
        <v/>
      </c>
      <c r="H3097" s="347" t="str">
        <f t="shared" si="342"/>
        <v/>
      </c>
      <c r="T3097" s="502" t="str">
        <f t="shared" si="343"/>
        <v/>
      </c>
      <c r="U3097" s="502" t="str">
        <f t="shared" si="344"/>
        <v/>
      </c>
      <c r="V3097" s="502" t="str">
        <f t="shared" si="345"/>
        <v/>
      </c>
      <c r="W3097" s="502" t="str">
        <f t="shared" si="346"/>
        <v/>
      </c>
      <c r="X3097" s="502"/>
      <c r="Y3097" s="502" t="str">
        <f t="shared" si="347"/>
        <v/>
      </c>
    </row>
    <row r="3098" spans="7:25">
      <c r="G3098" s="346" t="str">
        <f t="shared" si="341"/>
        <v/>
      </c>
      <c r="H3098" s="347" t="str">
        <f t="shared" si="342"/>
        <v/>
      </c>
      <c r="T3098" s="502" t="str">
        <f t="shared" si="343"/>
        <v/>
      </c>
      <c r="U3098" s="502" t="str">
        <f t="shared" si="344"/>
        <v/>
      </c>
      <c r="V3098" s="502" t="str">
        <f t="shared" si="345"/>
        <v/>
      </c>
      <c r="W3098" s="502" t="str">
        <f t="shared" si="346"/>
        <v/>
      </c>
      <c r="X3098" s="502"/>
      <c r="Y3098" s="502" t="str">
        <f t="shared" si="347"/>
        <v/>
      </c>
    </row>
    <row r="3099" spans="7:25">
      <c r="G3099" s="346" t="str">
        <f t="shared" si="341"/>
        <v/>
      </c>
      <c r="H3099" s="347" t="str">
        <f t="shared" si="342"/>
        <v/>
      </c>
      <c r="T3099" s="502" t="str">
        <f t="shared" si="343"/>
        <v/>
      </c>
      <c r="U3099" s="502" t="str">
        <f t="shared" si="344"/>
        <v/>
      </c>
      <c r="V3099" s="502" t="str">
        <f t="shared" si="345"/>
        <v/>
      </c>
      <c r="W3099" s="502" t="str">
        <f t="shared" si="346"/>
        <v/>
      </c>
      <c r="X3099" s="502"/>
      <c r="Y3099" s="502" t="str">
        <f t="shared" si="347"/>
        <v/>
      </c>
    </row>
    <row r="3100" spans="7:25">
      <c r="G3100" s="346" t="str">
        <f t="shared" si="341"/>
        <v/>
      </c>
      <c r="H3100" s="347" t="str">
        <f t="shared" si="342"/>
        <v/>
      </c>
      <c r="T3100" s="502" t="str">
        <f t="shared" si="343"/>
        <v/>
      </c>
      <c r="U3100" s="502" t="str">
        <f t="shared" si="344"/>
        <v/>
      </c>
      <c r="V3100" s="502" t="str">
        <f t="shared" si="345"/>
        <v/>
      </c>
      <c r="W3100" s="502" t="str">
        <f t="shared" si="346"/>
        <v/>
      </c>
      <c r="X3100" s="502"/>
      <c r="Y3100" s="502" t="str">
        <f t="shared" si="347"/>
        <v/>
      </c>
    </row>
    <row r="3101" spans="7:25">
      <c r="G3101" s="346" t="str">
        <f t="shared" si="341"/>
        <v/>
      </c>
      <c r="H3101" s="347" t="str">
        <f t="shared" si="342"/>
        <v/>
      </c>
      <c r="T3101" s="502" t="str">
        <f t="shared" si="343"/>
        <v/>
      </c>
      <c r="U3101" s="502" t="str">
        <f t="shared" si="344"/>
        <v/>
      </c>
      <c r="V3101" s="502" t="str">
        <f t="shared" si="345"/>
        <v/>
      </c>
      <c r="W3101" s="502" t="str">
        <f t="shared" si="346"/>
        <v/>
      </c>
      <c r="X3101" s="502"/>
      <c r="Y3101" s="502" t="str">
        <f t="shared" si="347"/>
        <v/>
      </c>
    </row>
    <row r="3102" spans="7:25">
      <c r="G3102" s="346" t="str">
        <f t="shared" si="341"/>
        <v/>
      </c>
      <c r="H3102" s="347" t="str">
        <f t="shared" si="342"/>
        <v/>
      </c>
      <c r="T3102" s="502" t="str">
        <f t="shared" si="343"/>
        <v/>
      </c>
      <c r="U3102" s="502" t="str">
        <f t="shared" si="344"/>
        <v/>
      </c>
      <c r="V3102" s="502" t="str">
        <f t="shared" si="345"/>
        <v/>
      </c>
      <c r="W3102" s="502" t="str">
        <f t="shared" si="346"/>
        <v/>
      </c>
      <c r="X3102" s="502"/>
      <c r="Y3102" s="502" t="str">
        <f t="shared" si="347"/>
        <v/>
      </c>
    </row>
    <row r="3103" spans="7:25">
      <c r="G3103" s="346" t="str">
        <f t="shared" si="341"/>
        <v/>
      </c>
      <c r="H3103" s="347" t="str">
        <f t="shared" si="342"/>
        <v/>
      </c>
      <c r="T3103" s="502" t="str">
        <f t="shared" si="343"/>
        <v/>
      </c>
      <c r="U3103" s="502" t="str">
        <f t="shared" si="344"/>
        <v/>
      </c>
      <c r="V3103" s="502" t="str">
        <f t="shared" si="345"/>
        <v/>
      </c>
      <c r="W3103" s="502" t="str">
        <f t="shared" si="346"/>
        <v/>
      </c>
      <c r="X3103" s="502"/>
      <c r="Y3103" s="502" t="str">
        <f t="shared" si="347"/>
        <v/>
      </c>
    </row>
    <row r="3104" spans="7:25">
      <c r="G3104" s="346" t="str">
        <f t="shared" si="341"/>
        <v/>
      </c>
      <c r="H3104" s="347" t="str">
        <f t="shared" si="342"/>
        <v/>
      </c>
      <c r="T3104" s="502" t="str">
        <f t="shared" si="343"/>
        <v/>
      </c>
      <c r="U3104" s="502" t="str">
        <f t="shared" si="344"/>
        <v/>
      </c>
      <c r="V3104" s="502" t="str">
        <f t="shared" si="345"/>
        <v/>
      </c>
      <c r="W3104" s="502" t="str">
        <f t="shared" si="346"/>
        <v/>
      </c>
      <c r="X3104" s="502"/>
      <c r="Y3104" s="502" t="str">
        <f t="shared" si="347"/>
        <v/>
      </c>
    </row>
    <row r="3105" spans="7:25">
      <c r="G3105" s="346" t="str">
        <f t="shared" si="341"/>
        <v/>
      </c>
      <c r="H3105" s="347" t="str">
        <f t="shared" si="342"/>
        <v/>
      </c>
      <c r="T3105" s="502" t="str">
        <f t="shared" si="343"/>
        <v/>
      </c>
      <c r="U3105" s="502" t="str">
        <f t="shared" si="344"/>
        <v/>
      </c>
      <c r="V3105" s="502" t="str">
        <f t="shared" si="345"/>
        <v/>
      </c>
      <c r="W3105" s="502" t="str">
        <f t="shared" si="346"/>
        <v/>
      </c>
      <c r="X3105" s="502"/>
      <c r="Y3105" s="502" t="str">
        <f t="shared" si="347"/>
        <v/>
      </c>
    </row>
    <row r="3106" spans="7:25">
      <c r="G3106" s="346" t="str">
        <f t="shared" si="341"/>
        <v/>
      </c>
      <c r="H3106" s="347" t="str">
        <f t="shared" si="342"/>
        <v/>
      </c>
      <c r="T3106" s="502" t="str">
        <f t="shared" si="343"/>
        <v/>
      </c>
      <c r="U3106" s="502" t="str">
        <f t="shared" si="344"/>
        <v/>
      </c>
      <c r="V3106" s="502" t="str">
        <f t="shared" si="345"/>
        <v/>
      </c>
      <c r="W3106" s="502" t="str">
        <f t="shared" si="346"/>
        <v/>
      </c>
      <c r="X3106" s="502"/>
      <c r="Y3106" s="502" t="str">
        <f t="shared" si="347"/>
        <v/>
      </c>
    </row>
    <row r="3107" spans="7:25">
      <c r="G3107" s="346" t="str">
        <f t="shared" si="341"/>
        <v/>
      </c>
      <c r="H3107" s="347" t="str">
        <f t="shared" si="342"/>
        <v/>
      </c>
      <c r="T3107" s="502" t="str">
        <f t="shared" si="343"/>
        <v/>
      </c>
      <c r="U3107" s="502" t="str">
        <f t="shared" si="344"/>
        <v/>
      </c>
      <c r="V3107" s="502" t="str">
        <f t="shared" si="345"/>
        <v/>
      </c>
      <c r="W3107" s="502" t="str">
        <f t="shared" si="346"/>
        <v/>
      </c>
      <c r="X3107" s="502"/>
      <c r="Y3107" s="502" t="str">
        <f t="shared" si="347"/>
        <v/>
      </c>
    </row>
    <row r="3108" spans="7:25">
      <c r="G3108" s="346" t="str">
        <f t="shared" si="341"/>
        <v/>
      </c>
      <c r="H3108" s="347" t="str">
        <f t="shared" si="342"/>
        <v/>
      </c>
      <c r="T3108" s="502" t="str">
        <f t="shared" si="343"/>
        <v/>
      </c>
      <c r="U3108" s="502" t="str">
        <f t="shared" si="344"/>
        <v/>
      </c>
      <c r="V3108" s="502" t="str">
        <f t="shared" si="345"/>
        <v/>
      </c>
      <c r="W3108" s="502" t="str">
        <f t="shared" si="346"/>
        <v/>
      </c>
      <c r="X3108" s="502"/>
      <c r="Y3108" s="502" t="str">
        <f t="shared" si="347"/>
        <v/>
      </c>
    </row>
    <row r="3109" spans="7:25">
      <c r="G3109" s="346" t="str">
        <f t="shared" si="341"/>
        <v/>
      </c>
      <c r="H3109" s="347" t="str">
        <f t="shared" si="342"/>
        <v/>
      </c>
      <c r="T3109" s="502" t="str">
        <f t="shared" si="343"/>
        <v/>
      </c>
      <c r="U3109" s="502" t="str">
        <f t="shared" si="344"/>
        <v/>
      </c>
      <c r="V3109" s="502" t="str">
        <f t="shared" si="345"/>
        <v/>
      </c>
      <c r="W3109" s="502" t="str">
        <f t="shared" si="346"/>
        <v/>
      </c>
      <c r="X3109" s="502"/>
      <c r="Y3109" s="502" t="str">
        <f t="shared" si="347"/>
        <v/>
      </c>
    </row>
    <row r="3110" spans="7:25">
      <c r="G3110" s="346" t="str">
        <f t="shared" si="341"/>
        <v/>
      </c>
      <c r="H3110" s="347" t="str">
        <f t="shared" si="342"/>
        <v/>
      </c>
      <c r="T3110" s="502" t="str">
        <f t="shared" si="343"/>
        <v/>
      </c>
      <c r="U3110" s="502" t="str">
        <f t="shared" si="344"/>
        <v/>
      </c>
      <c r="V3110" s="502" t="str">
        <f t="shared" si="345"/>
        <v/>
      </c>
      <c r="W3110" s="502" t="str">
        <f t="shared" si="346"/>
        <v/>
      </c>
      <c r="X3110" s="502"/>
      <c r="Y3110" s="502" t="str">
        <f t="shared" si="347"/>
        <v/>
      </c>
    </row>
    <row r="3111" spans="7:25">
      <c r="G3111" s="346" t="str">
        <f t="shared" si="341"/>
        <v/>
      </c>
      <c r="H3111" s="347" t="str">
        <f t="shared" si="342"/>
        <v/>
      </c>
      <c r="T3111" s="502" t="str">
        <f t="shared" si="343"/>
        <v/>
      </c>
      <c r="U3111" s="502" t="str">
        <f t="shared" si="344"/>
        <v/>
      </c>
      <c r="V3111" s="502" t="str">
        <f t="shared" si="345"/>
        <v/>
      </c>
      <c r="W3111" s="502" t="str">
        <f t="shared" si="346"/>
        <v/>
      </c>
      <c r="X3111" s="502"/>
      <c r="Y3111" s="502" t="str">
        <f t="shared" si="347"/>
        <v/>
      </c>
    </row>
    <row r="3112" spans="7:25">
      <c r="G3112" s="346" t="str">
        <f t="shared" si="341"/>
        <v/>
      </c>
      <c r="H3112" s="347" t="str">
        <f t="shared" si="342"/>
        <v/>
      </c>
      <c r="T3112" s="502" t="str">
        <f t="shared" si="343"/>
        <v/>
      </c>
      <c r="U3112" s="502" t="str">
        <f t="shared" si="344"/>
        <v/>
      </c>
      <c r="V3112" s="502" t="str">
        <f t="shared" si="345"/>
        <v/>
      </c>
      <c r="W3112" s="502" t="str">
        <f t="shared" si="346"/>
        <v/>
      </c>
      <c r="X3112" s="502"/>
      <c r="Y3112" s="502" t="str">
        <f t="shared" si="347"/>
        <v/>
      </c>
    </row>
    <row r="3113" spans="7:25">
      <c r="G3113" s="346" t="str">
        <f t="shared" si="341"/>
        <v/>
      </c>
      <c r="H3113" s="347" t="str">
        <f t="shared" si="342"/>
        <v/>
      </c>
      <c r="T3113" s="502" t="str">
        <f t="shared" si="343"/>
        <v/>
      </c>
      <c r="U3113" s="502" t="str">
        <f t="shared" si="344"/>
        <v/>
      </c>
      <c r="V3113" s="502" t="str">
        <f t="shared" si="345"/>
        <v/>
      </c>
      <c r="W3113" s="502" t="str">
        <f t="shared" si="346"/>
        <v/>
      </c>
      <c r="X3113" s="502"/>
      <c r="Y3113" s="502" t="str">
        <f t="shared" si="347"/>
        <v/>
      </c>
    </row>
    <row r="3114" spans="7:25">
      <c r="G3114" s="346" t="str">
        <f t="shared" si="341"/>
        <v/>
      </c>
      <c r="H3114" s="347" t="str">
        <f t="shared" si="342"/>
        <v/>
      </c>
      <c r="T3114" s="502" t="str">
        <f t="shared" si="343"/>
        <v/>
      </c>
      <c r="U3114" s="502" t="str">
        <f t="shared" si="344"/>
        <v/>
      </c>
      <c r="V3114" s="502" t="str">
        <f t="shared" si="345"/>
        <v/>
      </c>
      <c r="W3114" s="502" t="str">
        <f t="shared" si="346"/>
        <v/>
      </c>
      <c r="X3114" s="502"/>
      <c r="Y3114" s="502" t="str">
        <f t="shared" si="347"/>
        <v/>
      </c>
    </row>
    <row r="3115" spans="7:25">
      <c r="G3115" s="346" t="str">
        <f t="shared" si="341"/>
        <v/>
      </c>
      <c r="H3115" s="347" t="str">
        <f t="shared" si="342"/>
        <v/>
      </c>
      <c r="T3115" s="502" t="str">
        <f t="shared" si="343"/>
        <v/>
      </c>
      <c r="U3115" s="502" t="str">
        <f t="shared" si="344"/>
        <v/>
      </c>
      <c r="V3115" s="502" t="str">
        <f t="shared" si="345"/>
        <v/>
      </c>
      <c r="W3115" s="502" t="str">
        <f t="shared" si="346"/>
        <v/>
      </c>
      <c r="X3115" s="502"/>
      <c r="Y3115" s="502" t="str">
        <f t="shared" si="347"/>
        <v/>
      </c>
    </row>
    <row r="3116" spans="7:25">
      <c r="G3116" s="346" t="str">
        <f t="shared" si="341"/>
        <v/>
      </c>
      <c r="H3116" s="347" t="str">
        <f t="shared" si="342"/>
        <v/>
      </c>
      <c r="T3116" s="502" t="str">
        <f t="shared" si="343"/>
        <v/>
      </c>
      <c r="U3116" s="502" t="str">
        <f t="shared" si="344"/>
        <v/>
      </c>
      <c r="V3116" s="502" t="str">
        <f t="shared" si="345"/>
        <v/>
      </c>
      <c r="W3116" s="502" t="str">
        <f t="shared" si="346"/>
        <v/>
      </c>
      <c r="X3116" s="502"/>
      <c r="Y3116" s="502" t="str">
        <f t="shared" si="347"/>
        <v/>
      </c>
    </row>
    <row r="3117" spans="7:25">
      <c r="G3117" s="346" t="str">
        <f t="shared" si="341"/>
        <v/>
      </c>
      <c r="H3117" s="347" t="str">
        <f t="shared" si="342"/>
        <v/>
      </c>
      <c r="T3117" s="502" t="str">
        <f t="shared" si="343"/>
        <v/>
      </c>
      <c r="U3117" s="502" t="str">
        <f t="shared" si="344"/>
        <v/>
      </c>
      <c r="V3117" s="502" t="str">
        <f t="shared" si="345"/>
        <v/>
      </c>
      <c r="W3117" s="502" t="str">
        <f t="shared" si="346"/>
        <v/>
      </c>
      <c r="X3117" s="502"/>
      <c r="Y3117" s="502" t="str">
        <f t="shared" si="347"/>
        <v/>
      </c>
    </row>
    <row r="3118" spans="7:25">
      <c r="G3118" s="346" t="str">
        <f t="shared" si="341"/>
        <v/>
      </c>
      <c r="H3118" s="347" t="str">
        <f t="shared" si="342"/>
        <v/>
      </c>
      <c r="T3118" s="502" t="str">
        <f t="shared" si="343"/>
        <v/>
      </c>
      <c r="U3118" s="502" t="str">
        <f t="shared" si="344"/>
        <v/>
      </c>
      <c r="V3118" s="502" t="str">
        <f t="shared" si="345"/>
        <v/>
      </c>
      <c r="W3118" s="502" t="str">
        <f t="shared" si="346"/>
        <v/>
      </c>
      <c r="X3118" s="502"/>
      <c r="Y3118" s="502" t="str">
        <f t="shared" si="347"/>
        <v/>
      </c>
    </row>
    <row r="3119" spans="7:25">
      <c r="G3119" s="346" t="str">
        <f t="shared" si="341"/>
        <v/>
      </c>
      <c r="H3119" s="347" t="str">
        <f t="shared" si="342"/>
        <v/>
      </c>
      <c r="T3119" s="502" t="str">
        <f t="shared" si="343"/>
        <v/>
      </c>
      <c r="U3119" s="502" t="str">
        <f t="shared" si="344"/>
        <v/>
      </c>
      <c r="V3119" s="502" t="str">
        <f t="shared" si="345"/>
        <v/>
      </c>
      <c r="W3119" s="502" t="str">
        <f t="shared" si="346"/>
        <v/>
      </c>
      <c r="X3119" s="502"/>
      <c r="Y3119" s="502" t="str">
        <f t="shared" si="347"/>
        <v/>
      </c>
    </row>
    <row r="3120" spans="7:25">
      <c r="G3120" s="346" t="str">
        <f t="shared" si="341"/>
        <v/>
      </c>
      <c r="H3120" s="347" t="str">
        <f t="shared" si="342"/>
        <v/>
      </c>
      <c r="T3120" s="502" t="str">
        <f t="shared" si="343"/>
        <v/>
      </c>
      <c r="U3120" s="502" t="str">
        <f t="shared" si="344"/>
        <v/>
      </c>
      <c r="V3120" s="502" t="str">
        <f t="shared" si="345"/>
        <v/>
      </c>
      <c r="W3120" s="502" t="str">
        <f t="shared" si="346"/>
        <v/>
      </c>
      <c r="X3120" s="502"/>
      <c r="Y3120" s="502" t="str">
        <f t="shared" si="347"/>
        <v/>
      </c>
    </row>
    <row r="3121" spans="7:25">
      <c r="G3121" s="346" t="str">
        <f t="shared" si="341"/>
        <v/>
      </c>
      <c r="H3121" s="347" t="str">
        <f t="shared" si="342"/>
        <v/>
      </c>
      <c r="T3121" s="502" t="str">
        <f t="shared" si="343"/>
        <v/>
      </c>
      <c r="U3121" s="502" t="str">
        <f t="shared" si="344"/>
        <v/>
      </c>
      <c r="V3121" s="502" t="str">
        <f t="shared" si="345"/>
        <v/>
      </c>
      <c r="W3121" s="502" t="str">
        <f t="shared" si="346"/>
        <v/>
      </c>
      <c r="X3121" s="502"/>
      <c r="Y3121" s="502" t="str">
        <f t="shared" si="347"/>
        <v/>
      </c>
    </row>
    <row r="3122" spans="7:25">
      <c r="G3122" s="346" t="str">
        <f t="shared" si="341"/>
        <v/>
      </c>
      <c r="H3122" s="347" t="str">
        <f t="shared" si="342"/>
        <v/>
      </c>
      <c r="T3122" s="502" t="str">
        <f t="shared" si="343"/>
        <v/>
      </c>
      <c r="U3122" s="502" t="str">
        <f t="shared" si="344"/>
        <v/>
      </c>
      <c r="V3122" s="502" t="str">
        <f t="shared" si="345"/>
        <v/>
      </c>
      <c r="W3122" s="502" t="str">
        <f t="shared" si="346"/>
        <v/>
      </c>
      <c r="X3122" s="502"/>
      <c r="Y3122" s="502" t="str">
        <f t="shared" si="347"/>
        <v/>
      </c>
    </row>
    <row r="3123" spans="7:25">
      <c r="G3123" s="346" t="str">
        <f t="shared" si="341"/>
        <v/>
      </c>
      <c r="H3123" s="347" t="str">
        <f t="shared" si="342"/>
        <v/>
      </c>
      <c r="T3123" s="502" t="str">
        <f t="shared" si="343"/>
        <v/>
      </c>
      <c r="U3123" s="502" t="str">
        <f t="shared" si="344"/>
        <v/>
      </c>
      <c r="V3123" s="502" t="str">
        <f t="shared" si="345"/>
        <v/>
      </c>
      <c r="W3123" s="502" t="str">
        <f t="shared" si="346"/>
        <v/>
      </c>
      <c r="X3123" s="502"/>
      <c r="Y3123" s="502" t="str">
        <f t="shared" si="347"/>
        <v/>
      </c>
    </row>
    <row r="3124" spans="7:25">
      <c r="G3124" s="346" t="str">
        <f t="shared" si="341"/>
        <v/>
      </c>
      <c r="H3124" s="347" t="str">
        <f t="shared" si="342"/>
        <v/>
      </c>
      <c r="T3124" s="502" t="str">
        <f t="shared" si="343"/>
        <v/>
      </c>
      <c r="U3124" s="502" t="str">
        <f t="shared" si="344"/>
        <v/>
      </c>
      <c r="V3124" s="502" t="str">
        <f t="shared" si="345"/>
        <v/>
      </c>
      <c r="W3124" s="502" t="str">
        <f t="shared" si="346"/>
        <v/>
      </c>
      <c r="X3124" s="502"/>
      <c r="Y3124" s="502" t="str">
        <f t="shared" si="347"/>
        <v/>
      </c>
    </row>
    <row r="3125" spans="7:25">
      <c r="G3125" s="346" t="str">
        <f t="shared" si="341"/>
        <v/>
      </c>
      <c r="H3125" s="347" t="str">
        <f t="shared" si="342"/>
        <v/>
      </c>
      <c r="T3125" s="502" t="str">
        <f t="shared" si="343"/>
        <v/>
      </c>
      <c r="U3125" s="502" t="str">
        <f t="shared" si="344"/>
        <v/>
      </c>
      <c r="V3125" s="502" t="str">
        <f t="shared" si="345"/>
        <v/>
      </c>
      <c r="W3125" s="502" t="str">
        <f t="shared" si="346"/>
        <v/>
      </c>
      <c r="X3125" s="502"/>
      <c r="Y3125" s="502" t="str">
        <f t="shared" si="347"/>
        <v/>
      </c>
    </row>
    <row r="3126" spans="7:25">
      <c r="G3126" s="346" t="str">
        <f t="shared" si="341"/>
        <v/>
      </c>
      <c r="H3126" s="347" t="str">
        <f t="shared" si="342"/>
        <v/>
      </c>
      <c r="T3126" s="502" t="str">
        <f t="shared" si="343"/>
        <v/>
      </c>
      <c r="U3126" s="502" t="str">
        <f t="shared" si="344"/>
        <v/>
      </c>
      <c r="V3126" s="502" t="str">
        <f t="shared" si="345"/>
        <v/>
      </c>
      <c r="W3126" s="502" t="str">
        <f t="shared" si="346"/>
        <v/>
      </c>
      <c r="X3126" s="502"/>
      <c r="Y3126" s="502" t="str">
        <f t="shared" si="347"/>
        <v/>
      </c>
    </row>
    <row r="3127" spans="7:25">
      <c r="G3127" s="346" t="str">
        <f t="shared" si="341"/>
        <v/>
      </c>
      <c r="H3127" s="347" t="str">
        <f t="shared" si="342"/>
        <v/>
      </c>
      <c r="T3127" s="502" t="str">
        <f t="shared" si="343"/>
        <v/>
      </c>
      <c r="U3127" s="502" t="str">
        <f t="shared" si="344"/>
        <v/>
      </c>
      <c r="V3127" s="502" t="str">
        <f t="shared" si="345"/>
        <v/>
      </c>
      <c r="W3127" s="502" t="str">
        <f t="shared" si="346"/>
        <v/>
      </c>
      <c r="X3127" s="502"/>
      <c r="Y3127" s="502" t="str">
        <f t="shared" si="347"/>
        <v/>
      </c>
    </row>
    <row r="3128" spans="7:25">
      <c r="G3128" s="346" t="str">
        <f t="shared" si="341"/>
        <v/>
      </c>
      <c r="H3128" s="347" t="str">
        <f t="shared" si="342"/>
        <v/>
      </c>
      <c r="T3128" s="502" t="str">
        <f t="shared" si="343"/>
        <v/>
      </c>
      <c r="U3128" s="502" t="str">
        <f t="shared" si="344"/>
        <v/>
      </c>
      <c r="V3128" s="502" t="str">
        <f t="shared" si="345"/>
        <v/>
      </c>
      <c r="W3128" s="502" t="str">
        <f t="shared" si="346"/>
        <v/>
      </c>
      <c r="X3128" s="502"/>
      <c r="Y3128" s="502" t="str">
        <f t="shared" si="347"/>
        <v/>
      </c>
    </row>
    <row r="3129" spans="7:25">
      <c r="G3129" s="346" t="str">
        <f t="shared" si="341"/>
        <v/>
      </c>
      <c r="H3129" s="347" t="str">
        <f t="shared" si="342"/>
        <v/>
      </c>
      <c r="T3129" s="502" t="str">
        <f t="shared" si="343"/>
        <v/>
      </c>
      <c r="U3129" s="502" t="str">
        <f t="shared" si="344"/>
        <v/>
      </c>
      <c r="V3129" s="502" t="str">
        <f t="shared" si="345"/>
        <v/>
      </c>
      <c r="W3129" s="502" t="str">
        <f t="shared" si="346"/>
        <v/>
      </c>
      <c r="X3129" s="502"/>
      <c r="Y3129" s="502" t="str">
        <f t="shared" si="347"/>
        <v/>
      </c>
    </row>
    <row r="3130" spans="7:25">
      <c r="G3130" s="346" t="str">
        <f t="shared" si="341"/>
        <v/>
      </c>
      <c r="H3130" s="347" t="str">
        <f t="shared" si="342"/>
        <v/>
      </c>
      <c r="T3130" s="502" t="str">
        <f t="shared" si="343"/>
        <v/>
      </c>
      <c r="U3130" s="502" t="str">
        <f t="shared" si="344"/>
        <v/>
      </c>
      <c r="V3130" s="502" t="str">
        <f t="shared" si="345"/>
        <v/>
      </c>
      <c r="W3130" s="502" t="str">
        <f t="shared" si="346"/>
        <v/>
      </c>
      <c r="X3130" s="502"/>
      <c r="Y3130" s="502" t="str">
        <f t="shared" si="347"/>
        <v/>
      </c>
    </row>
    <row r="3131" spans="7:25">
      <c r="G3131" s="346" t="str">
        <f t="shared" si="341"/>
        <v/>
      </c>
      <c r="H3131" s="347" t="str">
        <f t="shared" si="342"/>
        <v/>
      </c>
      <c r="T3131" s="502" t="str">
        <f t="shared" si="343"/>
        <v/>
      </c>
      <c r="U3131" s="502" t="str">
        <f t="shared" si="344"/>
        <v/>
      </c>
      <c r="V3131" s="502" t="str">
        <f t="shared" si="345"/>
        <v/>
      </c>
      <c r="W3131" s="502" t="str">
        <f t="shared" si="346"/>
        <v/>
      </c>
      <c r="X3131" s="502"/>
      <c r="Y3131" s="502" t="str">
        <f t="shared" si="347"/>
        <v/>
      </c>
    </row>
    <row r="3132" spans="7:25">
      <c r="G3132" s="346" t="str">
        <f t="shared" si="341"/>
        <v/>
      </c>
      <c r="H3132" s="347" t="str">
        <f t="shared" si="342"/>
        <v/>
      </c>
      <c r="T3132" s="502" t="str">
        <f t="shared" si="343"/>
        <v/>
      </c>
      <c r="U3132" s="502" t="str">
        <f t="shared" si="344"/>
        <v/>
      </c>
      <c r="V3132" s="502" t="str">
        <f t="shared" si="345"/>
        <v/>
      </c>
      <c r="W3132" s="502" t="str">
        <f t="shared" si="346"/>
        <v/>
      </c>
      <c r="X3132" s="502"/>
      <c r="Y3132" s="502" t="str">
        <f t="shared" si="347"/>
        <v/>
      </c>
    </row>
    <row r="3133" spans="7:25">
      <c r="G3133" s="346" t="str">
        <f t="shared" si="341"/>
        <v/>
      </c>
      <c r="H3133" s="347" t="str">
        <f t="shared" si="342"/>
        <v/>
      </c>
      <c r="T3133" s="502" t="str">
        <f t="shared" si="343"/>
        <v/>
      </c>
      <c r="U3133" s="502" t="str">
        <f t="shared" si="344"/>
        <v/>
      </c>
      <c r="V3133" s="502" t="str">
        <f t="shared" si="345"/>
        <v/>
      </c>
      <c r="W3133" s="502" t="str">
        <f t="shared" si="346"/>
        <v/>
      </c>
      <c r="X3133" s="502"/>
      <c r="Y3133" s="502" t="str">
        <f t="shared" si="347"/>
        <v/>
      </c>
    </row>
    <row r="3134" spans="7:25">
      <c r="G3134" s="346" t="str">
        <f t="shared" si="341"/>
        <v/>
      </c>
      <c r="H3134" s="347" t="str">
        <f t="shared" si="342"/>
        <v/>
      </c>
      <c r="T3134" s="502" t="str">
        <f t="shared" si="343"/>
        <v/>
      </c>
      <c r="U3134" s="502" t="str">
        <f t="shared" si="344"/>
        <v/>
      </c>
      <c r="V3134" s="502" t="str">
        <f t="shared" si="345"/>
        <v/>
      </c>
      <c r="W3134" s="502" t="str">
        <f t="shared" si="346"/>
        <v/>
      </c>
      <c r="X3134" s="502"/>
      <c r="Y3134" s="502" t="str">
        <f t="shared" si="347"/>
        <v/>
      </c>
    </row>
    <row r="3135" spans="7:25">
      <c r="G3135" s="346" t="str">
        <f t="shared" si="341"/>
        <v/>
      </c>
      <c r="H3135" s="347" t="str">
        <f t="shared" si="342"/>
        <v/>
      </c>
      <c r="T3135" s="502" t="str">
        <f t="shared" si="343"/>
        <v/>
      </c>
      <c r="U3135" s="502" t="str">
        <f t="shared" si="344"/>
        <v/>
      </c>
      <c r="V3135" s="502" t="str">
        <f t="shared" si="345"/>
        <v/>
      </c>
      <c r="W3135" s="502" t="str">
        <f t="shared" si="346"/>
        <v/>
      </c>
      <c r="X3135" s="502"/>
      <c r="Y3135" s="502" t="str">
        <f t="shared" si="347"/>
        <v/>
      </c>
    </row>
    <row r="3136" spans="7:25">
      <c r="G3136" s="346" t="str">
        <f t="shared" si="341"/>
        <v/>
      </c>
      <c r="H3136" s="347" t="str">
        <f t="shared" si="342"/>
        <v/>
      </c>
      <c r="T3136" s="502" t="str">
        <f t="shared" si="343"/>
        <v/>
      </c>
      <c r="U3136" s="502" t="str">
        <f t="shared" si="344"/>
        <v/>
      </c>
      <c r="V3136" s="502" t="str">
        <f t="shared" si="345"/>
        <v/>
      </c>
      <c r="W3136" s="502" t="str">
        <f t="shared" si="346"/>
        <v/>
      </c>
      <c r="X3136" s="502"/>
      <c r="Y3136" s="502" t="str">
        <f t="shared" si="347"/>
        <v/>
      </c>
    </row>
    <row r="3137" spans="7:25">
      <c r="G3137" s="346" t="str">
        <f t="shared" si="341"/>
        <v/>
      </c>
      <c r="H3137" s="347" t="str">
        <f t="shared" si="342"/>
        <v/>
      </c>
      <c r="T3137" s="502" t="str">
        <f t="shared" si="343"/>
        <v/>
      </c>
      <c r="U3137" s="502" t="str">
        <f t="shared" si="344"/>
        <v/>
      </c>
      <c r="V3137" s="502" t="str">
        <f t="shared" si="345"/>
        <v/>
      </c>
      <c r="W3137" s="502" t="str">
        <f t="shared" si="346"/>
        <v/>
      </c>
      <c r="X3137" s="502"/>
      <c r="Y3137" s="502" t="str">
        <f t="shared" si="347"/>
        <v/>
      </c>
    </row>
    <row r="3138" spans="7:25">
      <c r="G3138" s="346" t="str">
        <f t="shared" si="341"/>
        <v/>
      </c>
      <c r="H3138" s="347" t="str">
        <f t="shared" si="342"/>
        <v/>
      </c>
      <c r="T3138" s="502" t="str">
        <f t="shared" si="343"/>
        <v/>
      </c>
      <c r="U3138" s="502" t="str">
        <f t="shared" si="344"/>
        <v/>
      </c>
      <c r="V3138" s="502" t="str">
        <f t="shared" si="345"/>
        <v/>
      </c>
      <c r="W3138" s="502" t="str">
        <f t="shared" si="346"/>
        <v/>
      </c>
      <c r="X3138" s="502"/>
      <c r="Y3138" s="502" t="str">
        <f t="shared" si="347"/>
        <v/>
      </c>
    </row>
    <row r="3139" spans="7:25">
      <c r="G3139" s="346" t="str">
        <f t="shared" ref="G3139:G3202" si="348">IF(D3139="","",A3139&amp;" "&amp;"     =    "&amp;" "&amp;B3139&amp;"  Vs  "&amp;C3139)</f>
        <v/>
      </c>
      <c r="H3139" s="347" t="str">
        <f t="shared" ref="H3139:H3202" si="349">IF(G3139="","",D3139)</f>
        <v/>
      </c>
      <c r="T3139" s="502" t="str">
        <f t="shared" ref="T3139:T3202" si="350">IF(W3139="","",AA3139)</f>
        <v/>
      </c>
      <c r="U3139" s="502" t="str">
        <f t="shared" ref="U3139:U3202" si="351">IF(W3139="","",AC3139)</f>
        <v/>
      </c>
      <c r="V3139" s="502" t="str">
        <f t="shared" ref="V3139:V3202" si="352">IF(W3139="","",AK3139)</f>
        <v/>
      </c>
      <c r="W3139" s="502" t="str">
        <f t="shared" ref="W3139:W3202" si="353">IFERROR(IF(Y3139="","",MID(Y3139,SEARCH("1x2/",Y3139,1) + 4,LEN(Y3139))),"")</f>
        <v/>
      </c>
      <c r="X3139" s="502"/>
      <c r="Y3139" s="502" t="str">
        <f t="shared" ref="Y3139:Y3202" si="354">HLink(AL3139)</f>
        <v/>
      </c>
    </row>
    <row r="3140" spans="7:25">
      <c r="G3140" s="346" t="str">
        <f t="shared" si="348"/>
        <v/>
      </c>
      <c r="H3140" s="347" t="str">
        <f t="shared" si="349"/>
        <v/>
      </c>
      <c r="T3140" s="502" t="str">
        <f t="shared" si="350"/>
        <v/>
      </c>
      <c r="U3140" s="502" t="str">
        <f t="shared" si="351"/>
        <v/>
      </c>
      <c r="V3140" s="502" t="str">
        <f t="shared" si="352"/>
        <v/>
      </c>
      <c r="W3140" s="502" t="str">
        <f t="shared" si="353"/>
        <v/>
      </c>
      <c r="X3140" s="502"/>
      <c r="Y3140" s="502" t="str">
        <f t="shared" si="354"/>
        <v/>
      </c>
    </row>
    <row r="3141" spans="7:25">
      <c r="G3141" s="346" t="str">
        <f t="shared" si="348"/>
        <v/>
      </c>
      <c r="H3141" s="347" t="str">
        <f t="shared" si="349"/>
        <v/>
      </c>
      <c r="T3141" s="502" t="str">
        <f t="shared" si="350"/>
        <v/>
      </c>
      <c r="U3141" s="502" t="str">
        <f t="shared" si="351"/>
        <v/>
      </c>
      <c r="V3141" s="502" t="str">
        <f t="shared" si="352"/>
        <v/>
      </c>
      <c r="W3141" s="502" t="str">
        <f t="shared" si="353"/>
        <v/>
      </c>
      <c r="X3141" s="502"/>
      <c r="Y3141" s="502" t="str">
        <f t="shared" si="354"/>
        <v/>
      </c>
    </row>
    <row r="3142" spans="7:25">
      <c r="G3142" s="346" t="str">
        <f t="shared" si="348"/>
        <v/>
      </c>
      <c r="H3142" s="347" t="str">
        <f t="shared" si="349"/>
        <v/>
      </c>
      <c r="T3142" s="502" t="str">
        <f t="shared" si="350"/>
        <v/>
      </c>
      <c r="U3142" s="502" t="str">
        <f t="shared" si="351"/>
        <v/>
      </c>
      <c r="V3142" s="502" t="str">
        <f t="shared" si="352"/>
        <v/>
      </c>
      <c r="W3142" s="502" t="str">
        <f t="shared" si="353"/>
        <v/>
      </c>
      <c r="X3142" s="502"/>
      <c r="Y3142" s="502" t="str">
        <f t="shared" si="354"/>
        <v/>
      </c>
    </row>
    <row r="3143" spans="7:25">
      <c r="G3143" s="346" t="str">
        <f t="shared" si="348"/>
        <v/>
      </c>
      <c r="H3143" s="347" t="str">
        <f t="shared" si="349"/>
        <v/>
      </c>
      <c r="T3143" s="502" t="str">
        <f t="shared" si="350"/>
        <v/>
      </c>
      <c r="U3143" s="502" t="str">
        <f t="shared" si="351"/>
        <v/>
      </c>
      <c r="V3143" s="502" t="str">
        <f t="shared" si="352"/>
        <v/>
      </c>
      <c r="W3143" s="502" t="str">
        <f t="shared" si="353"/>
        <v/>
      </c>
      <c r="X3143" s="502"/>
      <c r="Y3143" s="502" t="str">
        <f t="shared" si="354"/>
        <v/>
      </c>
    </row>
    <row r="3144" spans="7:25">
      <c r="G3144" s="346" t="str">
        <f t="shared" si="348"/>
        <v/>
      </c>
      <c r="H3144" s="347" t="str">
        <f t="shared" si="349"/>
        <v/>
      </c>
      <c r="T3144" s="502" t="str">
        <f t="shared" si="350"/>
        <v/>
      </c>
      <c r="U3144" s="502" t="str">
        <f t="shared" si="351"/>
        <v/>
      </c>
      <c r="V3144" s="502" t="str">
        <f t="shared" si="352"/>
        <v/>
      </c>
      <c r="W3144" s="502" t="str">
        <f t="shared" si="353"/>
        <v/>
      </c>
      <c r="X3144" s="502"/>
      <c r="Y3144" s="502" t="str">
        <f t="shared" si="354"/>
        <v/>
      </c>
    </row>
    <row r="3145" spans="7:25">
      <c r="G3145" s="346" t="str">
        <f t="shared" si="348"/>
        <v/>
      </c>
      <c r="H3145" s="347" t="str">
        <f t="shared" si="349"/>
        <v/>
      </c>
      <c r="T3145" s="502" t="str">
        <f t="shared" si="350"/>
        <v/>
      </c>
      <c r="U3145" s="502" t="str">
        <f t="shared" si="351"/>
        <v/>
      </c>
      <c r="V3145" s="502" t="str">
        <f t="shared" si="352"/>
        <v/>
      </c>
      <c r="W3145" s="502" t="str">
        <f t="shared" si="353"/>
        <v/>
      </c>
      <c r="X3145" s="502"/>
      <c r="Y3145" s="502" t="str">
        <f t="shared" si="354"/>
        <v/>
      </c>
    </row>
    <row r="3146" spans="7:25">
      <c r="G3146" s="346" t="str">
        <f t="shared" si="348"/>
        <v/>
      </c>
      <c r="H3146" s="347" t="str">
        <f t="shared" si="349"/>
        <v/>
      </c>
      <c r="T3146" s="502" t="str">
        <f t="shared" si="350"/>
        <v/>
      </c>
      <c r="U3146" s="502" t="str">
        <f t="shared" si="351"/>
        <v/>
      </c>
      <c r="V3146" s="502" t="str">
        <f t="shared" si="352"/>
        <v/>
      </c>
      <c r="W3146" s="502" t="str">
        <f t="shared" si="353"/>
        <v/>
      </c>
      <c r="X3146" s="502"/>
      <c r="Y3146" s="502" t="str">
        <f t="shared" si="354"/>
        <v/>
      </c>
    </row>
    <row r="3147" spans="7:25">
      <c r="G3147" s="346" t="str">
        <f t="shared" si="348"/>
        <v/>
      </c>
      <c r="H3147" s="347" t="str">
        <f t="shared" si="349"/>
        <v/>
      </c>
      <c r="T3147" s="502" t="str">
        <f t="shared" si="350"/>
        <v/>
      </c>
      <c r="U3147" s="502" t="str">
        <f t="shared" si="351"/>
        <v/>
      </c>
      <c r="V3147" s="502" t="str">
        <f t="shared" si="352"/>
        <v/>
      </c>
      <c r="W3147" s="502" t="str">
        <f t="shared" si="353"/>
        <v/>
      </c>
      <c r="X3147" s="502"/>
      <c r="Y3147" s="502" t="str">
        <f t="shared" si="354"/>
        <v/>
      </c>
    </row>
    <row r="3148" spans="7:25">
      <c r="G3148" s="346" t="str">
        <f t="shared" si="348"/>
        <v/>
      </c>
      <c r="H3148" s="347" t="str">
        <f t="shared" si="349"/>
        <v/>
      </c>
      <c r="T3148" s="502" t="str">
        <f t="shared" si="350"/>
        <v/>
      </c>
      <c r="U3148" s="502" t="str">
        <f t="shared" si="351"/>
        <v/>
      </c>
      <c r="V3148" s="502" t="str">
        <f t="shared" si="352"/>
        <v/>
      </c>
      <c r="W3148" s="502" t="str">
        <f t="shared" si="353"/>
        <v/>
      </c>
      <c r="X3148" s="502"/>
      <c r="Y3148" s="502" t="str">
        <f t="shared" si="354"/>
        <v/>
      </c>
    </row>
    <row r="3149" spans="7:25">
      <c r="G3149" s="346" t="str">
        <f t="shared" si="348"/>
        <v/>
      </c>
      <c r="H3149" s="347" t="str">
        <f t="shared" si="349"/>
        <v/>
      </c>
      <c r="T3149" s="502" t="str">
        <f t="shared" si="350"/>
        <v/>
      </c>
      <c r="U3149" s="502" t="str">
        <f t="shared" si="351"/>
        <v/>
      </c>
      <c r="V3149" s="502" t="str">
        <f t="shared" si="352"/>
        <v/>
      </c>
      <c r="W3149" s="502" t="str">
        <f t="shared" si="353"/>
        <v/>
      </c>
      <c r="X3149" s="502"/>
      <c r="Y3149" s="502" t="str">
        <f t="shared" si="354"/>
        <v/>
      </c>
    </row>
    <row r="3150" spans="7:25">
      <c r="G3150" s="346" t="str">
        <f t="shared" si="348"/>
        <v/>
      </c>
      <c r="H3150" s="347" t="str">
        <f t="shared" si="349"/>
        <v/>
      </c>
      <c r="T3150" s="502" t="str">
        <f t="shared" si="350"/>
        <v/>
      </c>
      <c r="U3150" s="502" t="str">
        <f t="shared" si="351"/>
        <v/>
      </c>
      <c r="V3150" s="502" t="str">
        <f t="shared" si="352"/>
        <v/>
      </c>
      <c r="W3150" s="502" t="str">
        <f t="shared" si="353"/>
        <v/>
      </c>
      <c r="X3150" s="502"/>
      <c r="Y3150" s="502" t="str">
        <f t="shared" si="354"/>
        <v/>
      </c>
    </row>
    <row r="3151" spans="7:25">
      <c r="G3151" s="346" t="str">
        <f t="shared" si="348"/>
        <v/>
      </c>
      <c r="H3151" s="347" t="str">
        <f t="shared" si="349"/>
        <v/>
      </c>
      <c r="T3151" s="502" t="str">
        <f t="shared" si="350"/>
        <v/>
      </c>
      <c r="U3151" s="502" t="str">
        <f t="shared" si="351"/>
        <v/>
      </c>
      <c r="V3151" s="502" t="str">
        <f t="shared" si="352"/>
        <v/>
      </c>
      <c r="W3151" s="502" t="str">
        <f t="shared" si="353"/>
        <v/>
      </c>
      <c r="X3151" s="502"/>
      <c r="Y3151" s="502" t="str">
        <f t="shared" si="354"/>
        <v/>
      </c>
    </row>
    <row r="3152" spans="7:25">
      <c r="G3152" s="346" t="str">
        <f t="shared" si="348"/>
        <v/>
      </c>
      <c r="H3152" s="347" t="str">
        <f t="shared" si="349"/>
        <v/>
      </c>
      <c r="T3152" s="502" t="str">
        <f t="shared" si="350"/>
        <v/>
      </c>
      <c r="U3152" s="502" t="str">
        <f t="shared" si="351"/>
        <v/>
      </c>
      <c r="V3152" s="502" t="str">
        <f t="shared" si="352"/>
        <v/>
      </c>
      <c r="W3152" s="502" t="str">
        <f t="shared" si="353"/>
        <v/>
      </c>
      <c r="X3152" s="502"/>
      <c r="Y3152" s="502" t="str">
        <f t="shared" si="354"/>
        <v/>
      </c>
    </row>
    <row r="3153" spans="7:25">
      <c r="G3153" s="346" t="str">
        <f t="shared" si="348"/>
        <v/>
      </c>
      <c r="H3153" s="347" t="str">
        <f t="shared" si="349"/>
        <v/>
      </c>
      <c r="T3153" s="502" t="str">
        <f t="shared" si="350"/>
        <v/>
      </c>
      <c r="U3153" s="502" t="str">
        <f t="shared" si="351"/>
        <v/>
      </c>
      <c r="V3153" s="502" t="str">
        <f t="shared" si="352"/>
        <v/>
      </c>
      <c r="W3153" s="502" t="str">
        <f t="shared" si="353"/>
        <v/>
      </c>
      <c r="X3153" s="502"/>
      <c r="Y3153" s="502" t="str">
        <f t="shared" si="354"/>
        <v/>
      </c>
    </row>
    <row r="3154" spans="7:25">
      <c r="G3154" s="346" t="str">
        <f t="shared" si="348"/>
        <v/>
      </c>
      <c r="H3154" s="347" t="str">
        <f t="shared" si="349"/>
        <v/>
      </c>
      <c r="T3154" s="502" t="str">
        <f t="shared" si="350"/>
        <v/>
      </c>
      <c r="U3154" s="502" t="str">
        <f t="shared" si="351"/>
        <v/>
      </c>
      <c r="V3154" s="502" t="str">
        <f t="shared" si="352"/>
        <v/>
      </c>
      <c r="W3154" s="502" t="str">
        <f t="shared" si="353"/>
        <v/>
      </c>
      <c r="X3154" s="502"/>
      <c r="Y3154" s="502" t="str">
        <f t="shared" si="354"/>
        <v/>
      </c>
    </row>
    <row r="3155" spans="7:25">
      <c r="G3155" s="346" t="str">
        <f t="shared" si="348"/>
        <v/>
      </c>
      <c r="H3155" s="347" t="str">
        <f t="shared" si="349"/>
        <v/>
      </c>
      <c r="T3155" s="502" t="str">
        <f t="shared" si="350"/>
        <v/>
      </c>
      <c r="U3155" s="502" t="str">
        <f t="shared" si="351"/>
        <v/>
      </c>
      <c r="V3155" s="502" t="str">
        <f t="shared" si="352"/>
        <v/>
      </c>
      <c r="W3155" s="502" t="str">
        <f t="shared" si="353"/>
        <v/>
      </c>
      <c r="X3155" s="502"/>
      <c r="Y3155" s="502" t="str">
        <f t="shared" si="354"/>
        <v/>
      </c>
    </row>
    <row r="3156" spans="7:25">
      <c r="G3156" s="346" t="str">
        <f t="shared" si="348"/>
        <v/>
      </c>
      <c r="H3156" s="347" t="str">
        <f t="shared" si="349"/>
        <v/>
      </c>
      <c r="T3156" s="502" t="str">
        <f t="shared" si="350"/>
        <v/>
      </c>
      <c r="U3156" s="502" t="str">
        <f t="shared" si="351"/>
        <v/>
      </c>
      <c r="V3156" s="502" t="str">
        <f t="shared" si="352"/>
        <v/>
      </c>
      <c r="W3156" s="502" t="str">
        <f t="shared" si="353"/>
        <v/>
      </c>
      <c r="X3156" s="502"/>
      <c r="Y3156" s="502" t="str">
        <f t="shared" si="354"/>
        <v/>
      </c>
    </row>
    <row r="3157" spans="7:25">
      <c r="G3157" s="346" t="str">
        <f t="shared" si="348"/>
        <v/>
      </c>
      <c r="H3157" s="347" t="str">
        <f t="shared" si="349"/>
        <v/>
      </c>
      <c r="T3157" s="502" t="str">
        <f t="shared" si="350"/>
        <v/>
      </c>
      <c r="U3157" s="502" t="str">
        <f t="shared" si="351"/>
        <v/>
      </c>
      <c r="V3157" s="502" t="str">
        <f t="shared" si="352"/>
        <v/>
      </c>
      <c r="W3157" s="502" t="str">
        <f t="shared" si="353"/>
        <v/>
      </c>
      <c r="X3157" s="502"/>
      <c r="Y3157" s="502" t="str">
        <f t="shared" si="354"/>
        <v/>
      </c>
    </row>
    <row r="3158" spans="7:25">
      <c r="G3158" s="346" t="str">
        <f t="shared" si="348"/>
        <v/>
      </c>
      <c r="H3158" s="347" t="str">
        <f t="shared" si="349"/>
        <v/>
      </c>
      <c r="T3158" s="502" t="str">
        <f t="shared" si="350"/>
        <v/>
      </c>
      <c r="U3158" s="502" t="str">
        <f t="shared" si="351"/>
        <v/>
      </c>
      <c r="V3158" s="502" t="str">
        <f t="shared" si="352"/>
        <v/>
      </c>
      <c r="W3158" s="502" t="str">
        <f t="shared" si="353"/>
        <v/>
      </c>
      <c r="X3158" s="502"/>
      <c r="Y3158" s="502" t="str">
        <f t="shared" si="354"/>
        <v/>
      </c>
    </row>
    <row r="3159" spans="7:25">
      <c r="G3159" s="346" t="str">
        <f t="shared" si="348"/>
        <v/>
      </c>
      <c r="H3159" s="347" t="str">
        <f t="shared" si="349"/>
        <v/>
      </c>
      <c r="T3159" s="502" t="str">
        <f t="shared" si="350"/>
        <v/>
      </c>
      <c r="U3159" s="502" t="str">
        <f t="shared" si="351"/>
        <v/>
      </c>
      <c r="V3159" s="502" t="str">
        <f t="shared" si="352"/>
        <v/>
      </c>
      <c r="W3159" s="502" t="str">
        <f t="shared" si="353"/>
        <v/>
      </c>
      <c r="X3159" s="502"/>
      <c r="Y3159" s="502" t="str">
        <f t="shared" si="354"/>
        <v/>
      </c>
    </row>
    <row r="3160" spans="7:25">
      <c r="G3160" s="346" t="str">
        <f t="shared" si="348"/>
        <v/>
      </c>
      <c r="H3160" s="347" t="str">
        <f t="shared" si="349"/>
        <v/>
      </c>
      <c r="T3160" s="502" t="str">
        <f t="shared" si="350"/>
        <v/>
      </c>
      <c r="U3160" s="502" t="str">
        <f t="shared" si="351"/>
        <v/>
      </c>
      <c r="V3160" s="502" t="str">
        <f t="shared" si="352"/>
        <v/>
      </c>
      <c r="W3160" s="502" t="str">
        <f t="shared" si="353"/>
        <v/>
      </c>
      <c r="X3160" s="502"/>
      <c r="Y3160" s="502" t="str">
        <f t="shared" si="354"/>
        <v/>
      </c>
    </row>
    <row r="3161" spans="7:25">
      <c r="G3161" s="346" t="str">
        <f t="shared" si="348"/>
        <v/>
      </c>
      <c r="H3161" s="347" t="str">
        <f t="shared" si="349"/>
        <v/>
      </c>
      <c r="T3161" s="502" t="str">
        <f t="shared" si="350"/>
        <v/>
      </c>
      <c r="U3161" s="502" t="str">
        <f t="shared" si="351"/>
        <v/>
      </c>
      <c r="V3161" s="502" t="str">
        <f t="shared" si="352"/>
        <v/>
      </c>
      <c r="W3161" s="502" t="str">
        <f t="shared" si="353"/>
        <v/>
      </c>
      <c r="X3161" s="502"/>
      <c r="Y3161" s="502" t="str">
        <f t="shared" si="354"/>
        <v/>
      </c>
    </row>
    <row r="3162" spans="7:25">
      <c r="G3162" s="346" t="str">
        <f t="shared" si="348"/>
        <v/>
      </c>
      <c r="H3162" s="347" t="str">
        <f t="shared" si="349"/>
        <v/>
      </c>
      <c r="T3162" s="502" t="str">
        <f t="shared" si="350"/>
        <v/>
      </c>
      <c r="U3162" s="502" t="str">
        <f t="shared" si="351"/>
        <v/>
      </c>
      <c r="V3162" s="502" t="str">
        <f t="shared" si="352"/>
        <v/>
      </c>
      <c r="W3162" s="502" t="str">
        <f t="shared" si="353"/>
        <v/>
      </c>
      <c r="X3162" s="502"/>
      <c r="Y3162" s="502" t="str">
        <f t="shared" si="354"/>
        <v/>
      </c>
    </row>
    <row r="3163" spans="7:25">
      <c r="G3163" s="346" t="str">
        <f t="shared" si="348"/>
        <v/>
      </c>
      <c r="H3163" s="347" t="str">
        <f t="shared" si="349"/>
        <v/>
      </c>
      <c r="T3163" s="502" t="str">
        <f t="shared" si="350"/>
        <v/>
      </c>
      <c r="U3163" s="502" t="str">
        <f t="shared" si="351"/>
        <v/>
      </c>
      <c r="V3163" s="502" t="str">
        <f t="shared" si="352"/>
        <v/>
      </c>
      <c r="W3163" s="502" t="str">
        <f t="shared" si="353"/>
        <v/>
      </c>
      <c r="X3163" s="502"/>
      <c r="Y3163" s="502" t="str">
        <f t="shared" si="354"/>
        <v/>
      </c>
    </row>
    <row r="3164" spans="7:25">
      <c r="G3164" s="346" t="str">
        <f t="shared" si="348"/>
        <v/>
      </c>
      <c r="H3164" s="347" t="str">
        <f t="shared" si="349"/>
        <v/>
      </c>
      <c r="T3164" s="502" t="str">
        <f t="shared" si="350"/>
        <v/>
      </c>
      <c r="U3164" s="502" t="str">
        <f t="shared" si="351"/>
        <v/>
      </c>
      <c r="V3164" s="502" t="str">
        <f t="shared" si="352"/>
        <v/>
      </c>
      <c r="W3164" s="502" t="str">
        <f t="shared" si="353"/>
        <v/>
      </c>
      <c r="X3164" s="502"/>
      <c r="Y3164" s="502" t="str">
        <f t="shared" si="354"/>
        <v/>
      </c>
    </row>
    <row r="3165" spans="7:25">
      <c r="G3165" s="346" t="str">
        <f t="shared" si="348"/>
        <v/>
      </c>
      <c r="H3165" s="347" t="str">
        <f t="shared" si="349"/>
        <v/>
      </c>
      <c r="T3165" s="502" t="str">
        <f t="shared" si="350"/>
        <v/>
      </c>
      <c r="U3165" s="502" t="str">
        <f t="shared" si="351"/>
        <v/>
      </c>
      <c r="V3165" s="502" t="str">
        <f t="shared" si="352"/>
        <v/>
      </c>
      <c r="W3165" s="502" t="str">
        <f t="shared" si="353"/>
        <v/>
      </c>
      <c r="X3165" s="502"/>
      <c r="Y3165" s="502" t="str">
        <f t="shared" si="354"/>
        <v/>
      </c>
    </row>
    <row r="3166" spans="7:25">
      <c r="G3166" s="346" t="str">
        <f t="shared" si="348"/>
        <v/>
      </c>
      <c r="H3166" s="347" t="str">
        <f t="shared" si="349"/>
        <v/>
      </c>
      <c r="T3166" s="502" t="str">
        <f t="shared" si="350"/>
        <v/>
      </c>
      <c r="U3166" s="502" t="str">
        <f t="shared" si="351"/>
        <v/>
      </c>
      <c r="V3166" s="502" t="str">
        <f t="shared" si="352"/>
        <v/>
      </c>
      <c r="W3166" s="502" t="str">
        <f t="shared" si="353"/>
        <v/>
      </c>
      <c r="X3166" s="502"/>
      <c r="Y3166" s="502" t="str">
        <f t="shared" si="354"/>
        <v/>
      </c>
    </row>
    <row r="3167" spans="7:25">
      <c r="G3167" s="346" t="str">
        <f t="shared" si="348"/>
        <v/>
      </c>
      <c r="H3167" s="347" t="str">
        <f t="shared" si="349"/>
        <v/>
      </c>
      <c r="T3167" s="502" t="str">
        <f t="shared" si="350"/>
        <v/>
      </c>
      <c r="U3167" s="502" t="str">
        <f t="shared" si="351"/>
        <v/>
      </c>
      <c r="V3167" s="502" t="str">
        <f t="shared" si="352"/>
        <v/>
      </c>
      <c r="W3167" s="502" t="str">
        <f t="shared" si="353"/>
        <v/>
      </c>
      <c r="X3167" s="502"/>
      <c r="Y3167" s="502" t="str">
        <f t="shared" si="354"/>
        <v/>
      </c>
    </row>
    <row r="3168" spans="7:25">
      <c r="G3168" s="346" t="str">
        <f t="shared" si="348"/>
        <v/>
      </c>
      <c r="H3168" s="347" t="str">
        <f t="shared" si="349"/>
        <v/>
      </c>
      <c r="T3168" s="502" t="str">
        <f t="shared" si="350"/>
        <v/>
      </c>
      <c r="U3168" s="502" t="str">
        <f t="shared" si="351"/>
        <v/>
      </c>
      <c r="V3168" s="502" t="str">
        <f t="shared" si="352"/>
        <v/>
      </c>
      <c r="W3168" s="502" t="str">
        <f t="shared" si="353"/>
        <v/>
      </c>
      <c r="X3168" s="502"/>
      <c r="Y3168" s="502" t="str">
        <f t="shared" si="354"/>
        <v/>
      </c>
    </row>
    <row r="3169" spans="7:25">
      <c r="G3169" s="346" t="str">
        <f t="shared" si="348"/>
        <v/>
      </c>
      <c r="H3169" s="347" t="str">
        <f t="shared" si="349"/>
        <v/>
      </c>
      <c r="T3169" s="502" t="str">
        <f t="shared" si="350"/>
        <v/>
      </c>
      <c r="U3169" s="502" t="str">
        <f t="shared" si="351"/>
        <v/>
      </c>
      <c r="V3169" s="502" t="str">
        <f t="shared" si="352"/>
        <v/>
      </c>
      <c r="W3169" s="502" t="str">
        <f t="shared" si="353"/>
        <v/>
      </c>
      <c r="X3169" s="502"/>
      <c r="Y3169" s="502" t="str">
        <f t="shared" si="354"/>
        <v/>
      </c>
    </row>
    <row r="3170" spans="7:25">
      <c r="G3170" s="346" t="str">
        <f t="shared" si="348"/>
        <v/>
      </c>
      <c r="H3170" s="347" t="str">
        <f t="shared" si="349"/>
        <v/>
      </c>
      <c r="T3170" s="502" t="str">
        <f t="shared" si="350"/>
        <v/>
      </c>
      <c r="U3170" s="502" t="str">
        <f t="shared" si="351"/>
        <v/>
      </c>
      <c r="V3170" s="502" t="str">
        <f t="shared" si="352"/>
        <v/>
      </c>
      <c r="W3170" s="502" t="str">
        <f t="shared" si="353"/>
        <v/>
      </c>
      <c r="X3170" s="502"/>
      <c r="Y3170" s="502" t="str">
        <f t="shared" si="354"/>
        <v/>
      </c>
    </row>
    <row r="3171" spans="7:25">
      <c r="G3171" s="346" t="str">
        <f t="shared" si="348"/>
        <v/>
      </c>
      <c r="H3171" s="347" t="str">
        <f t="shared" si="349"/>
        <v/>
      </c>
      <c r="T3171" s="502" t="str">
        <f t="shared" si="350"/>
        <v/>
      </c>
      <c r="U3171" s="502" t="str">
        <f t="shared" si="351"/>
        <v/>
      </c>
      <c r="V3171" s="502" t="str">
        <f t="shared" si="352"/>
        <v/>
      </c>
      <c r="W3171" s="502" t="str">
        <f t="shared" si="353"/>
        <v/>
      </c>
      <c r="X3171" s="502"/>
      <c r="Y3171" s="502" t="str">
        <f t="shared" si="354"/>
        <v/>
      </c>
    </row>
    <row r="3172" spans="7:25">
      <c r="G3172" s="346" t="str">
        <f t="shared" si="348"/>
        <v/>
      </c>
      <c r="H3172" s="347" t="str">
        <f t="shared" si="349"/>
        <v/>
      </c>
      <c r="T3172" s="502" t="str">
        <f t="shared" si="350"/>
        <v/>
      </c>
      <c r="U3172" s="502" t="str">
        <f t="shared" si="351"/>
        <v/>
      </c>
      <c r="V3172" s="502" t="str">
        <f t="shared" si="352"/>
        <v/>
      </c>
      <c r="W3172" s="502" t="str">
        <f t="shared" si="353"/>
        <v/>
      </c>
      <c r="X3172" s="502"/>
      <c r="Y3172" s="502" t="str">
        <f t="shared" si="354"/>
        <v/>
      </c>
    </row>
    <row r="3173" spans="7:25">
      <c r="G3173" s="346" t="str">
        <f t="shared" si="348"/>
        <v/>
      </c>
      <c r="H3173" s="347" t="str">
        <f t="shared" si="349"/>
        <v/>
      </c>
      <c r="T3173" s="502" t="str">
        <f t="shared" si="350"/>
        <v/>
      </c>
      <c r="U3173" s="502" t="str">
        <f t="shared" si="351"/>
        <v/>
      </c>
      <c r="V3173" s="502" t="str">
        <f t="shared" si="352"/>
        <v/>
      </c>
      <c r="W3173" s="502" t="str">
        <f t="shared" si="353"/>
        <v/>
      </c>
      <c r="X3173" s="502"/>
      <c r="Y3173" s="502" t="str">
        <f t="shared" si="354"/>
        <v/>
      </c>
    </row>
    <row r="3174" spans="7:25">
      <c r="G3174" s="346" t="str">
        <f t="shared" si="348"/>
        <v/>
      </c>
      <c r="H3174" s="347" t="str">
        <f t="shared" si="349"/>
        <v/>
      </c>
      <c r="T3174" s="502" t="str">
        <f t="shared" si="350"/>
        <v/>
      </c>
      <c r="U3174" s="502" t="str">
        <f t="shared" si="351"/>
        <v/>
      </c>
      <c r="V3174" s="502" t="str">
        <f t="shared" si="352"/>
        <v/>
      </c>
      <c r="W3174" s="502" t="str">
        <f t="shared" si="353"/>
        <v/>
      </c>
      <c r="X3174" s="502"/>
      <c r="Y3174" s="502" t="str">
        <f t="shared" si="354"/>
        <v/>
      </c>
    </row>
    <row r="3175" spans="7:25">
      <c r="G3175" s="346" t="str">
        <f t="shared" si="348"/>
        <v/>
      </c>
      <c r="H3175" s="347" t="str">
        <f t="shared" si="349"/>
        <v/>
      </c>
      <c r="T3175" s="502" t="str">
        <f t="shared" si="350"/>
        <v/>
      </c>
      <c r="U3175" s="502" t="str">
        <f t="shared" si="351"/>
        <v/>
      </c>
      <c r="V3175" s="502" t="str">
        <f t="shared" si="352"/>
        <v/>
      </c>
      <c r="W3175" s="502" t="str">
        <f t="shared" si="353"/>
        <v/>
      </c>
      <c r="X3175" s="502"/>
      <c r="Y3175" s="502" t="str">
        <f t="shared" si="354"/>
        <v/>
      </c>
    </row>
    <row r="3176" spans="7:25">
      <c r="G3176" s="346" t="str">
        <f t="shared" si="348"/>
        <v/>
      </c>
      <c r="H3176" s="347" t="str">
        <f t="shared" si="349"/>
        <v/>
      </c>
      <c r="T3176" s="502" t="str">
        <f t="shared" si="350"/>
        <v/>
      </c>
      <c r="U3176" s="502" t="str">
        <f t="shared" si="351"/>
        <v/>
      </c>
      <c r="V3176" s="502" t="str">
        <f t="shared" si="352"/>
        <v/>
      </c>
      <c r="W3176" s="502" t="str">
        <f t="shared" si="353"/>
        <v/>
      </c>
      <c r="X3176" s="502"/>
      <c r="Y3176" s="502" t="str">
        <f t="shared" si="354"/>
        <v/>
      </c>
    </row>
    <row r="3177" spans="7:25">
      <c r="G3177" s="346" t="str">
        <f t="shared" si="348"/>
        <v/>
      </c>
      <c r="H3177" s="347" t="str">
        <f t="shared" si="349"/>
        <v/>
      </c>
      <c r="T3177" s="502" t="str">
        <f t="shared" si="350"/>
        <v/>
      </c>
      <c r="U3177" s="502" t="str">
        <f t="shared" si="351"/>
        <v/>
      </c>
      <c r="V3177" s="502" t="str">
        <f t="shared" si="352"/>
        <v/>
      </c>
      <c r="W3177" s="502" t="str">
        <f t="shared" si="353"/>
        <v/>
      </c>
      <c r="X3177" s="502"/>
      <c r="Y3177" s="502" t="str">
        <f t="shared" si="354"/>
        <v/>
      </c>
    </row>
    <row r="3178" spans="7:25">
      <c r="G3178" s="346" t="str">
        <f t="shared" si="348"/>
        <v/>
      </c>
      <c r="H3178" s="347" t="str">
        <f t="shared" si="349"/>
        <v/>
      </c>
      <c r="T3178" s="502" t="str">
        <f t="shared" si="350"/>
        <v/>
      </c>
      <c r="U3178" s="502" t="str">
        <f t="shared" si="351"/>
        <v/>
      </c>
      <c r="V3178" s="502" t="str">
        <f t="shared" si="352"/>
        <v/>
      </c>
      <c r="W3178" s="502" t="str">
        <f t="shared" si="353"/>
        <v/>
      </c>
      <c r="X3178" s="502"/>
      <c r="Y3178" s="502" t="str">
        <f t="shared" si="354"/>
        <v/>
      </c>
    </row>
    <row r="3179" spans="7:25">
      <c r="G3179" s="346" t="str">
        <f t="shared" si="348"/>
        <v/>
      </c>
      <c r="H3179" s="347" t="str">
        <f t="shared" si="349"/>
        <v/>
      </c>
      <c r="T3179" s="502" t="str">
        <f t="shared" si="350"/>
        <v/>
      </c>
      <c r="U3179" s="502" t="str">
        <f t="shared" si="351"/>
        <v/>
      </c>
      <c r="V3179" s="502" t="str">
        <f t="shared" si="352"/>
        <v/>
      </c>
      <c r="W3179" s="502" t="str">
        <f t="shared" si="353"/>
        <v/>
      </c>
      <c r="X3179" s="502"/>
      <c r="Y3179" s="502" t="str">
        <f t="shared" si="354"/>
        <v/>
      </c>
    </row>
    <row r="3180" spans="7:25">
      <c r="G3180" s="346" t="str">
        <f t="shared" si="348"/>
        <v/>
      </c>
      <c r="H3180" s="347" t="str">
        <f t="shared" si="349"/>
        <v/>
      </c>
      <c r="T3180" s="502" t="str">
        <f t="shared" si="350"/>
        <v/>
      </c>
      <c r="U3180" s="502" t="str">
        <f t="shared" si="351"/>
        <v/>
      </c>
      <c r="V3180" s="502" t="str">
        <f t="shared" si="352"/>
        <v/>
      </c>
      <c r="W3180" s="502" t="str">
        <f t="shared" si="353"/>
        <v/>
      </c>
      <c r="X3180" s="502"/>
      <c r="Y3180" s="502" t="str">
        <f t="shared" si="354"/>
        <v/>
      </c>
    </row>
    <row r="3181" spans="7:25">
      <c r="G3181" s="346" t="str">
        <f t="shared" si="348"/>
        <v/>
      </c>
      <c r="H3181" s="347" t="str">
        <f t="shared" si="349"/>
        <v/>
      </c>
      <c r="T3181" s="502" t="str">
        <f t="shared" si="350"/>
        <v/>
      </c>
      <c r="U3181" s="502" t="str">
        <f t="shared" si="351"/>
        <v/>
      </c>
      <c r="V3181" s="502" t="str">
        <f t="shared" si="352"/>
        <v/>
      </c>
      <c r="W3181" s="502" t="str">
        <f t="shared" si="353"/>
        <v/>
      </c>
      <c r="X3181" s="502"/>
      <c r="Y3181" s="502" t="str">
        <f t="shared" si="354"/>
        <v/>
      </c>
    </row>
    <row r="3182" spans="7:25">
      <c r="G3182" s="346" t="str">
        <f t="shared" si="348"/>
        <v/>
      </c>
      <c r="H3182" s="347" t="str">
        <f t="shared" si="349"/>
        <v/>
      </c>
      <c r="T3182" s="502" t="str">
        <f t="shared" si="350"/>
        <v/>
      </c>
      <c r="U3182" s="502" t="str">
        <f t="shared" si="351"/>
        <v/>
      </c>
      <c r="V3182" s="502" t="str">
        <f t="shared" si="352"/>
        <v/>
      </c>
      <c r="W3182" s="502" t="str">
        <f t="shared" si="353"/>
        <v/>
      </c>
      <c r="X3182" s="502"/>
      <c r="Y3182" s="502" t="str">
        <f t="shared" si="354"/>
        <v/>
      </c>
    </row>
    <row r="3183" spans="7:25">
      <c r="G3183" s="346" t="str">
        <f t="shared" si="348"/>
        <v/>
      </c>
      <c r="H3183" s="347" t="str">
        <f t="shared" si="349"/>
        <v/>
      </c>
      <c r="T3183" s="502" t="str">
        <f t="shared" si="350"/>
        <v/>
      </c>
      <c r="U3183" s="502" t="str">
        <f t="shared" si="351"/>
        <v/>
      </c>
      <c r="V3183" s="502" t="str">
        <f t="shared" si="352"/>
        <v/>
      </c>
      <c r="W3183" s="502" t="str">
        <f t="shared" si="353"/>
        <v/>
      </c>
      <c r="X3183" s="502"/>
      <c r="Y3183" s="502" t="str">
        <f t="shared" si="354"/>
        <v/>
      </c>
    </row>
    <row r="3184" spans="7:25">
      <c r="G3184" s="346" t="str">
        <f t="shared" si="348"/>
        <v/>
      </c>
      <c r="H3184" s="347" t="str">
        <f t="shared" si="349"/>
        <v/>
      </c>
      <c r="T3184" s="502" t="str">
        <f t="shared" si="350"/>
        <v/>
      </c>
      <c r="U3184" s="502" t="str">
        <f t="shared" si="351"/>
        <v/>
      </c>
      <c r="V3184" s="502" t="str">
        <f t="shared" si="352"/>
        <v/>
      </c>
      <c r="W3184" s="502" t="str">
        <f t="shared" si="353"/>
        <v/>
      </c>
      <c r="X3184" s="502"/>
      <c r="Y3184" s="502" t="str">
        <f t="shared" si="354"/>
        <v/>
      </c>
    </row>
    <row r="3185" spans="7:25">
      <c r="G3185" s="346" t="str">
        <f t="shared" si="348"/>
        <v/>
      </c>
      <c r="H3185" s="347" t="str">
        <f t="shared" si="349"/>
        <v/>
      </c>
      <c r="T3185" s="502" t="str">
        <f t="shared" si="350"/>
        <v/>
      </c>
      <c r="U3185" s="502" t="str">
        <f t="shared" si="351"/>
        <v/>
      </c>
      <c r="V3185" s="502" t="str">
        <f t="shared" si="352"/>
        <v/>
      </c>
      <c r="W3185" s="502" t="str">
        <f t="shared" si="353"/>
        <v/>
      </c>
      <c r="X3185" s="502"/>
      <c r="Y3185" s="502" t="str">
        <f t="shared" si="354"/>
        <v/>
      </c>
    </row>
    <row r="3186" spans="7:25">
      <c r="G3186" s="346" t="str">
        <f t="shared" si="348"/>
        <v/>
      </c>
      <c r="H3186" s="347" t="str">
        <f t="shared" si="349"/>
        <v/>
      </c>
      <c r="T3186" s="502" t="str">
        <f t="shared" si="350"/>
        <v/>
      </c>
      <c r="U3186" s="502" t="str">
        <f t="shared" si="351"/>
        <v/>
      </c>
      <c r="V3186" s="502" t="str">
        <f t="shared" si="352"/>
        <v/>
      </c>
      <c r="W3186" s="502" t="str">
        <f t="shared" si="353"/>
        <v/>
      </c>
      <c r="X3186" s="502"/>
      <c r="Y3186" s="502" t="str">
        <f t="shared" si="354"/>
        <v/>
      </c>
    </row>
    <row r="3187" spans="7:25">
      <c r="G3187" s="346" t="str">
        <f t="shared" si="348"/>
        <v/>
      </c>
      <c r="H3187" s="347" t="str">
        <f t="shared" si="349"/>
        <v/>
      </c>
      <c r="T3187" s="502" t="str">
        <f t="shared" si="350"/>
        <v/>
      </c>
      <c r="U3187" s="502" t="str">
        <f t="shared" si="351"/>
        <v/>
      </c>
      <c r="V3187" s="502" t="str">
        <f t="shared" si="352"/>
        <v/>
      </c>
      <c r="W3187" s="502" t="str">
        <f t="shared" si="353"/>
        <v/>
      </c>
      <c r="X3187" s="502"/>
      <c r="Y3187" s="502" t="str">
        <f t="shared" si="354"/>
        <v/>
      </c>
    </row>
    <row r="3188" spans="7:25">
      <c r="G3188" s="346" t="str">
        <f t="shared" si="348"/>
        <v/>
      </c>
      <c r="H3188" s="347" t="str">
        <f t="shared" si="349"/>
        <v/>
      </c>
      <c r="T3188" s="502" t="str">
        <f t="shared" si="350"/>
        <v/>
      </c>
      <c r="U3188" s="502" t="str">
        <f t="shared" si="351"/>
        <v/>
      </c>
      <c r="V3188" s="502" t="str">
        <f t="shared" si="352"/>
        <v/>
      </c>
      <c r="W3188" s="502" t="str">
        <f t="shared" si="353"/>
        <v/>
      </c>
      <c r="X3188" s="502"/>
      <c r="Y3188" s="502" t="str">
        <f t="shared" si="354"/>
        <v/>
      </c>
    </row>
    <row r="3189" spans="7:25">
      <c r="G3189" s="346" t="str">
        <f t="shared" si="348"/>
        <v/>
      </c>
      <c r="H3189" s="347" t="str">
        <f t="shared" si="349"/>
        <v/>
      </c>
      <c r="T3189" s="502" t="str">
        <f t="shared" si="350"/>
        <v/>
      </c>
      <c r="U3189" s="502" t="str">
        <f t="shared" si="351"/>
        <v/>
      </c>
      <c r="V3189" s="502" t="str">
        <f t="shared" si="352"/>
        <v/>
      </c>
      <c r="W3189" s="502" t="str">
        <f t="shared" si="353"/>
        <v/>
      </c>
      <c r="X3189" s="502"/>
      <c r="Y3189" s="502" t="str">
        <f t="shared" si="354"/>
        <v/>
      </c>
    </row>
    <row r="3190" spans="7:25">
      <c r="G3190" s="346" t="str">
        <f t="shared" si="348"/>
        <v/>
      </c>
      <c r="H3190" s="347" t="str">
        <f t="shared" si="349"/>
        <v/>
      </c>
      <c r="T3190" s="502" t="str">
        <f t="shared" si="350"/>
        <v/>
      </c>
      <c r="U3190" s="502" t="str">
        <f t="shared" si="351"/>
        <v/>
      </c>
      <c r="V3190" s="502" t="str">
        <f t="shared" si="352"/>
        <v/>
      </c>
      <c r="W3190" s="502" t="str">
        <f t="shared" si="353"/>
        <v/>
      </c>
      <c r="X3190" s="502"/>
      <c r="Y3190" s="502" t="str">
        <f t="shared" si="354"/>
        <v/>
      </c>
    </row>
    <row r="3191" spans="7:25">
      <c r="G3191" s="346" t="str">
        <f t="shared" si="348"/>
        <v/>
      </c>
      <c r="H3191" s="347" t="str">
        <f t="shared" si="349"/>
        <v/>
      </c>
      <c r="T3191" s="502" t="str">
        <f t="shared" si="350"/>
        <v/>
      </c>
      <c r="U3191" s="502" t="str">
        <f t="shared" si="351"/>
        <v/>
      </c>
      <c r="V3191" s="502" t="str">
        <f t="shared" si="352"/>
        <v/>
      </c>
      <c r="W3191" s="502" t="str">
        <f t="shared" si="353"/>
        <v/>
      </c>
      <c r="X3191" s="502"/>
      <c r="Y3191" s="502" t="str">
        <f t="shared" si="354"/>
        <v/>
      </c>
    </row>
    <row r="3192" spans="7:25">
      <c r="G3192" s="346" t="str">
        <f t="shared" si="348"/>
        <v/>
      </c>
      <c r="H3192" s="347" t="str">
        <f t="shared" si="349"/>
        <v/>
      </c>
      <c r="T3192" s="502" t="str">
        <f t="shared" si="350"/>
        <v/>
      </c>
      <c r="U3192" s="502" t="str">
        <f t="shared" si="351"/>
        <v/>
      </c>
      <c r="V3192" s="502" t="str">
        <f t="shared" si="352"/>
        <v/>
      </c>
      <c r="W3192" s="502" t="str">
        <f t="shared" si="353"/>
        <v/>
      </c>
      <c r="X3192" s="502"/>
      <c r="Y3192" s="502" t="str">
        <f t="shared" si="354"/>
        <v/>
      </c>
    </row>
    <row r="3193" spans="7:25">
      <c r="G3193" s="346" t="str">
        <f t="shared" si="348"/>
        <v/>
      </c>
      <c r="H3193" s="347" t="str">
        <f t="shared" si="349"/>
        <v/>
      </c>
      <c r="T3193" s="502" t="str">
        <f t="shared" si="350"/>
        <v/>
      </c>
      <c r="U3193" s="502" t="str">
        <f t="shared" si="351"/>
        <v/>
      </c>
      <c r="V3193" s="502" t="str">
        <f t="shared" si="352"/>
        <v/>
      </c>
      <c r="W3193" s="502" t="str">
        <f t="shared" si="353"/>
        <v/>
      </c>
      <c r="X3193" s="502"/>
      <c r="Y3193" s="502" t="str">
        <f t="shared" si="354"/>
        <v/>
      </c>
    </row>
    <row r="3194" spans="7:25">
      <c r="G3194" s="346" t="str">
        <f t="shared" si="348"/>
        <v/>
      </c>
      <c r="H3194" s="347" t="str">
        <f t="shared" si="349"/>
        <v/>
      </c>
      <c r="T3194" s="502" t="str">
        <f t="shared" si="350"/>
        <v/>
      </c>
      <c r="U3194" s="502" t="str">
        <f t="shared" si="351"/>
        <v/>
      </c>
      <c r="V3194" s="502" t="str">
        <f t="shared" si="352"/>
        <v/>
      </c>
      <c r="W3194" s="502" t="str">
        <f t="shared" si="353"/>
        <v/>
      </c>
      <c r="X3194" s="502"/>
      <c r="Y3194" s="502" t="str">
        <f t="shared" si="354"/>
        <v/>
      </c>
    </row>
    <row r="3195" spans="7:25">
      <c r="G3195" s="346" t="str">
        <f t="shared" si="348"/>
        <v/>
      </c>
      <c r="H3195" s="347" t="str">
        <f t="shared" si="349"/>
        <v/>
      </c>
      <c r="T3195" s="502" t="str">
        <f t="shared" si="350"/>
        <v/>
      </c>
      <c r="U3195" s="502" t="str">
        <f t="shared" si="351"/>
        <v/>
      </c>
      <c r="V3195" s="502" t="str">
        <f t="shared" si="352"/>
        <v/>
      </c>
      <c r="W3195" s="502" t="str">
        <f t="shared" si="353"/>
        <v/>
      </c>
      <c r="X3195" s="502"/>
      <c r="Y3195" s="502" t="str">
        <f t="shared" si="354"/>
        <v/>
      </c>
    </row>
    <row r="3196" spans="7:25">
      <c r="G3196" s="346" t="str">
        <f t="shared" si="348"/>
        <v/>
      </c>
      <c r="H3196" s="347" t="str">
        <f t="shared" si="349"/>
        <v/>
      </c>
      <c r="T3196" s="502" t="str">
        <f t="shared" si="350"/>
        <v/>
      </c>
      <c r="U3196" s="502" t="str">
        <f t="shared" si="351"/>
        <v/>
      </c>
      <c r="V3196" s="502" t="str">
        <f t="shared" si="352"/>
        <v/>
      </c>
      <c r="W3196" s="502" t="str">
        <f t="shared" si="353"/>
        <v/>
      </c>
      <c r="X3196" s="502"/>
      <c r="Y3196" s="502" t="str">
        <f t="shared" si="354"/>
        <v/>
      </c>
    </row>
    <row r="3197" spans="7:25">
      <c r="G3197" s="346" t="str">
        <f t="shared" si="348"/>
        <v/>
      </c>
      <c r="H3197" s="347" t="str">
        <f t="shared" si="349"/>
        <v/>
      </c>
      <c r="T3197" s="502" t="str">
        <f t="shared" si="350"/>
        <v/>
      </c>
      <c r="U3197" s="502" t="str">
        <f t="shared" si="351"/>
        <v/>
      </c>
      <c r="V3197" s="502" t="str">
        <f t="shared" si="352"/>
        <v/>
      </c>
      <c r="W3197" s="502" t="str">
        <f t="shared" si="353"/>
        <v/>
      </c>
      <c r="X3197" s="502"/>
      <c r="Y3197" s="502" t="str">
        <f t="shared" si="354"/>
        <v/>
      </c>
    </row>
    <row r="3198" spans="7:25">
      <c r="G3198" s="346" t="str">
        <f t="shared" si="348"/>
        <v/>
      </c>
      <c r="H3198" s="347" t="str">
        <f t="shared" si="349"/>
        <v/>
      </c>
      <c r="T3198" s="502" t="str">
        <f t="shared" si="350"/>
        <v/>
      </c>
      <c r="U3198" s="502" t="str">
        <f t="shared" si="351"/>
        <v/>
      </c>
      <c r="V3198" s="502" t="str">
        <f t="shared" si="352"/>
        <v/>
      </c>
      <c r="W3198" s="502" t="str">
        <f t="shared" si="353"/>
        <v/>
      </c>
      <c r="X3198" s="502"/>
      <c r="Y3198" s="502" t="str">
        <f t="shared" si="354"/>
        <v/>
      </c>
    </row>
    <row r="3199" spans="7:25">
      <c r="G3199" s="346" t="str">
        <f t="shared" si="348"/>
        <v/>
      </c>
      <c r="H3199" s="347" t="str">
        <f t="shared" si="349"/>
        <v/>
      </c>
      <c r="T3199" s="502" t="str">
        <f t="shared" si="350"/>
        <v/>
      </c>
      <c r="U3199" s="502" t="str">
        <f t="shared" si="351"/>
        <v/>
      </c>
      <c r="V3199" s="502" t="str">
        <f t="shared" si="352"/>
        <v/>
      </c>
      <c r="W3199" s="502" t="str">
        <f t="shared" si="353"/>
        <v/>
      </c>
      <c r="X3199" s="502"/>
      <c r="Y3199" s="502" t="str">
        <f t="shared" si="354"/>
        <v/>
      </c>
    </row>
    <row r="3200" spans="7:25">
      <c r="G3200" s="346" t="str">
        <f t="shared" si="348"/>
        <v/>
      </c>
      <c r="H3200" s="347" t="str">
        <f t="shared" si="349"/>
        <v/>
      </c>
      <c r="T3200" s="502" t="str">
        <f t="shared" si="350"/>
        <v/>
      </c>
      <c r="U3200" s="502" t="str">
        <f t="shared" si="351"/>
        <v/>
      </c>
      <c r="V3200" s="502" t="str">
        <f t="shared" si="352"/>
        <v/>
      </c>
      <c r="W3200" s="502" t="str">
        <f t="shared" si="353"/>
        <v/>
      </c>
      <c r="X3200" s="502"/>
      <c r="Y3200" s="502" t="str">
        <f t="shared" si="354"/>
        <v/>
      </c>
    </row>
    <row r="3201" spans="7:25">
      <c r="G3201" s="346" t="str">
        <f t="shared" si="348"/>
        <v/>
      </c>
      <c r="H3201" s="347" t="str">
        <f t="shared" si="349"/>
        <v/>
      </c>
      <c r="T3201" s="502" t="str">
        <f t="shared" si="350"/>
        <v/>
      </c>
      <c r="U3201" s="502" t="str">
        <f t="shared" si="351"/>
        <v/>
      </c>
      <c r="V3201" s="502" t="str">
        <f t="shared" si="352"/>
        <v/>
      </c>
      <c r="W3201" s="502" t="str">
        <f t="shared" si="353"/>
        <v/>
      </c>
      <c r="X3201" s="502"/>
      <c r="Y3201" s="502" t="str">
        <f t="shared" si="354"/>
        <v/>
      </c>
    </row>
    <row r="3202" spans="7:25">
      <c r="G3202" s="346" t="str">
        <f t="shared" si="348"/>
        <v/>
      </c>
      <c r="H3202" s="347" t="str">
        <f t="shared" si="349"/>
        <v/>
      </c>
      <c r="T3202" s="502" t="str">
        <f t="shared" si="350"/>
        <v/>
      </c>
      <c r="U3202" s="502" t="str">
        <f t="shared" si="351"/>
        <v/>
      </c>
      <c r="V3202" s="502" t="str">
        <f t="shared" si="352"/>
        <v/>
      </c>
      <c r="W3202" s="502" t="str">
        <f t="shared" si="353"/>
        <v/>
      </c>
      <c r="X3202" s="502"/>
      <c r="Y3202" s="502" t="str">
        <f t="shared" si="354"/>
        <v/>
      </c>
    </row>
    <row r="3203" spans="7:25">
      <c r="G3203" s="346" t="str">
        <f t="shared" ref="G3203:G3266" si="355">IF(D3203="","",A3203&amp;" "&amp;"     =    "&amp;" "&amp;B3203&amp;"  Vs  "&amp;C3203)</f>
        <v/>
      </c>
      <c r="H3203" s="347" t="str">
        <f t="shared" ref="H3203:H3266" si="356">IF(G3203="","",D3203)</f>
        <v/>
      </c>
      <c r="T3203" s="502" t="str">
        <f t="shared" ref="T3203:T3266" si="357">IF(W3203="","",AA3203)</f>
        <v/>
      </c>
      <c r="U3203" s="502" t="str">
        <f t="shared" ref="U3203:U3266" si="358">IF(W3203="","",AC3203)</f>
        <v/>
      </c>
      <c r="V3203" s="502" t="str">
        <f t="shared" ref="V3203:V3266" si="359">IF(W3203="","",AK3203)</f>
        <v/>
      </c>
      <c r="W3203" s="502" t="str">
        <f t="shared" ref="W3203:W3266" si="360">IFERROR(IF(Y3203="","",MID(Y3203,SEARCH("1x2/",Y3203,1) + 4,LEN(Y3203))),"")</f>
        <v/>
      </c>
      <c r="X3203" s="502"/>
      <c r="Y3203" s="502" t="str">
        <f t="shared" ref="Y3203:Y3266" si="361">HLink(AL3203)</f>
        <v/>
      </c>
    </row>
    <row r="3204" spans="7:25">
      <c r="G3204" s="346" t="str">
        <f t="shared" si="355"/>
        <v/>
      </c>
      <c r="H3204" s="347" t="str">
        <f t="shared" si="356"/>
        <v/>
      </c>
      <c r="T3204" s="502" t="str">
        <f t="shared" si="357"/>
        <v/>
      </c>
      <c r="U3204" s="502" t="str">
        <f t="shared" si="358"/>
        <v/>
      </c>
      <c r="V3204" s="502" t="str">
        <f t="shared" si="359"/>
        <v/>
      </c>
      <c r="W3204" s="502" t="str">
        <f t="shared" si="360"/>
        <v/>
      </c>
      <c r="X3204" s="502"/>
      <c r="Y3204" s="502" t="str">
        <f t="shared" si="361"/>
        <v/>
      </c>
    </row>
    <row r="3205" spans="7:25">
      <c r="G3205" s="346" t="str">
        <f t="shared" si="355"/>
        <v/>
      </c>
      <c r="H3205" s="347" t="str">
        <f t="shared" si="356"/>
        <v/>
      </c>
      <c r="T3205" s="502" t="str">
        <f t="shared" si="357"/>
        <v/>
      </c>
      <c r="U3205" s="502" t="str">
        <f t="shared" si="358"/>
        <v/>
      </c>
      <c r="V3205" s="502" t="str">
        <f t="shared" si="359"/>
        <v/>
      </c>
      <c r="W3205" s="502" t="str">
        <f t="shared" si="360"/>
        <v/>
      </c>
      <c r="X3205" s="502"/>
      <c r="Y3205" s="502" t="str">
        <f t="shared" si="361"/>
        <v/>
      </c>
    </row>
    <row r="3206" spans="7:25">
      <c r="G3206" s="346" t="str">
        <f t="shared" si="355"/>
        <v/>
      </c>
      <c r="H3206" s="347" t="str">
        <f t="shared" si="356"/>
        <v/>
      </c>
      <c r="T3206" s="502" t="str">
        <f t="shared" si="357"/>
        <v/>
      </c>
      <c r="U3206" s="502" t="str">
        <f t="shared" si="358"/>
        <v/>
      </c>
      <c r="V3206" s="502" t="str">
        <f t="shared" si="359"/>
        <v/>
      </c>
      <c r="W3206" s="502" t="str">
        <f t="shared" si="360"/>
        <v/>
      </c>
      <c r="X3206" s="502"/>
      <c r="Y3206" s="502" t="str">
        <f t="shared" si="361"/>
        <v/>
      </c>
    </row>
    <row r="3207" spans="7:25">
      <c r="G3207" s="346" t="str">
        <f t="shared" si="355"/>
        <v/>
      </c>
      <c r="H3207" s="347" t="str">
        <f t="shared" si="356"/>
        <v/>
      </c>
      <c r="T3207" s="502" t="str">
        <f t="shared" si="357"/>
        <v/>
      </c>
      <c r="U3207" s="502" t="str">
        <f t="shared" si="358"/>
        <v/>
      </c>
      <c r="V3207" s="502" t="str">
        <f t="shared" si="359"/>
        <v/>
      </c>
      <c r="W3207" s="502" t="str">
        <f t="shared" si="360"/>
        <v/>
      </c>
      <c r="X3207" s="502"/>
      <c r="Y3207" s="502" t="str">
        <f t="shared" si="361"/>
        <v/>
      </c>
    </row>
    <row r="3208" spans="7:25">
      <c r="G3208" s="346" t="str">
        <f t="shared" si="355"/>
        <v/>
      </c>
      <c r="H3208" s="347" t="str">
        <f t="shared" si="356"/>
        <v/>
      </c>
      <c r="T3208" s="502" t="str">
        <f t="shared" si="357"/>
        <v/>
      </c>
      <c r="U3208" s="502" t="str">
        <f t="shared" si="358"/>
        <v/>
      </c>
      <c r="V3208" s="502" t="str">
        <f t="shared" si="359"/>
        <v/>
      </c>
      <c r="W3208" s="502" t="str">
        <f t="shared" si="360"/>
        <v/>
      </c>
      <c r="X3208" s="502"/>
      <c r="Y3208" s="502" t="str">
        <f t="shared" si="361"/>
        <v/>
      </c>
    </row>
    <row r="3209" spans="7:25">
      <c r="G3209" s="346" t="str">
        <f t="shared" si="355"/>
        <v/>
      </c>
      <c r="H3209" s="347" t="str">
        <f t="shared" si="356"/>
        <v/>
      </c>
      <c r="T3209" s="502" t="str">
        <f t="shared" si="357"/>
        <v/>
      </c>
      <c r="U3209" s="502" t="str">
        <f t="shared" si="358"/>
        <v/>
      </c>
      <c r="V3209" s="502" t="str">
        <f t="shared" si="359"/>
        <v/>
      </c>
      <c r="W3209" s="502" t="str">
        <f t="shared" si="360"/>
        <v/>
      </c>
      <c r="X3209" s="502"/>
      <c r="Y3209" s="502" t="str">
        <f t="shared" si="361"/>
        <v/>
      </c>
    </row>
    <row r="3210" spans="7:25">
      <c r="G3210" s="346" t="str">
        <f t="shared" si="355"/>
        <v/>
      </c>
      <c r="H3210" s="347" t="str">
        <f t="shared" si="356"/>
        <v/>
      </c>
      <c r="T3210" s="502" t="str">
        <f t="shared" si="357"/>
        <v/>
      </c>
      <c r="U3210" s="502" t="str">
        <f t="shared" si="358"/>
        <v/>
      </c>
      <c r="V3210" s="502" t="str">
        <f t="shared" si="359"/>
        <v/>
      </c>
      <c r="W3210" s="502" t="str">
        <f t="shared" si="360"/>
        <v/>
      </c>
      <c r="X3210" s="502"/>
      <c r="Y3210" s="502" t="str">
        <f t="shared" si="361"/>
        <v/>
      </c>
    </row>
    <row r="3211" spans="7:25">
      <c r="G3211" s="346" t="str">
        <f t="shared" si="355"/>
        <v/>
      </c>
      <c r="H3211" s="347" t="str">
        <f t="shared" si="356"/>
        <v/>
      </c>
      <c r="T3211" s="502" t="str">
        <f t="shared" si="357"/>
        <v/>
      </c>
      <c r="U3211" s="502" t="str">
        <f t="shared" si="358"/>
        <v/>
      </c>
      <c r="V3211" s="502" t="str">
        <f t="shared" si="359"/>
        <v/>
      </c>
      <c r="W3211" s="502" t="str">
        <f t="shared" si="360"/>
        <v/>
      </c>
      <c r="X3211" s="502"/>
      <c r="Y3211" s="502" t="str">
        <f t="shared" si="361"/>
        <v/>
      </c>
    </row>
    <row r="3212" spans="7:25">
      <c r="G3212" s="346" t="str">
        <f t="shared" si="355"/>
        <v/>
      </c>
      <c r="H3212" s="347" t="str">
        <f t="shared" si="356"/>
        <v/>
      </c>
      <c r="T3212" s="502" t="str">
        <f t="shared" si="357"/>
        <v/>
      </c>
      <c r="U3212" s="502" t="str">
        <f t="shared" si="358"/>
        <v/>
      </c>
      <c r="V3212" s="502" t="str">
        <f t="shared" si="359"/>
        <v/>
      </c>
      <c r="W3212" s="502" t="str">
        <f t="shared" si="360"/>
        <v/>
      </c>
      <c r="X3212" s="502"/>
      <c r="Y3212" s="502" t="str">
        <f t="shared" si="361"/>
        <v/>
      </c>
    </row>
    <row r="3213" spans="7:25">
      <c r="G3213" s="346" t="str">
        <f t="shared" si="355"/>
        <v/>
      </c>
      <c r="H3213" s="347" t="str">
        <f t="shared" si="356"/>
        <v/>
      </c>
      <c r="T3213" s="502" t="str">
        <f t="shared" si="357"/>
        <v/>
      </c>
      <c r="U3213" s="502" t="str">
        <f t="shared" si="358"/>
        <v/>
      </c>
      <c r="V3213" s="502" t="str">
        <f t="shared" si="359"/>
        <v/>
      </c>
      <c r="W3213" s="502" t="str">
        <f t="shared" si="360"/>
        <v/>
      </c>
      <c r="X3213" s="502"/>
      <c r="Y3213" s="502" t="str">
        <f t="shared" si="361"/>
        <v/>
      </c>
    </row>
    <row r="3214" spans="7:25">
      <c r="G3214" s="346" t="str">
        <f t="shared" si="355"/>
        <v/>
      </c>
      <c r="H3214" s="347" t="str">
        <f t="shared" si="356"/>
        <v/>
      </c>
      <c r="T3214" s="502" t="str">
        <f t="shared" si="357"/>
        <v/>
      </c>
      <c r="U3214" s="502" t="str">
        <f t="shared" si="358"/>
        <v/>
      </c>
      <c r="V3214" s="502" t="str">
        <f t="shared" si="359"/>
        <v/>
      </c>
      <c r="W3214" s="502" t="str">
        <f t="shared" si="360"/>
        <v/>
      </c>
      <c r="X3214" s="502"/>
      <c r="Y3214" s="502" t="str">
        <f t="shared" si="361"/>
        <v/>
      </c>
    </row>
    <row r="3215" spans="7:25">
      <c r="G3215" s="346" t="str">
        <f t="shared" si="355"/>
        <v/>
      </c>
      <c r="H3215" s="347" t="str">
        <f t="shared" si="356"/>
        <v/>
      </c>
      <c r="T3215" s="502" t="str">
        <f t="shared" si="357"/>
        <v/>
      </c>
      <c r="U3215" s="502" t="str">
        <f t="shared" si="358"/>
        <v/>
      </c>
      <c r="V3215" s="502" t="str">
        <f t="shared" si="359"/>
        <v/>
      </c>
      <c r="W3215" s="502" t="str">
        <f t="shared" si="360"/>
        <v/>
      </c>
      <c r="X3215" s="502"/>
      <c r="Y3215" s="502" t="str">
        <f t="shared" si="361"/>
        <v/>
      </c>
    </row>
    <row r="3216" spans="7:25">
      <c r="G3216" s="346" t="str">
        <f t="shared" si="355"/>
        <v/>
      </c>
      <c r="H3216" s="347" t="str">
        <f t="shared" si="356"/>
        <v/>
      </c>
      <c r="T3216" s="502" t="str">
        <f t="shared" si="357"/>
        <v/>
      </c>
      <c r="U3216" s="502" t="str">
        <f t="shared" si="358"/>
        <v/>
      </c>
      <c r="V3216" s="502" t="str">
        <f t="shared" si="359"/>
        <v/>
      </c>
      <c r="W3216" s="502" t="str">
        <f t="shared" si="360"/>
        <v/>
      </c>
      <c r="X3216" s="502"/>
      <c r="Y3216" s="502" t="str">
        <f t="shared" si="361"/>
        <v/>
      </c>
    </row>
    <row r="3217" spans="7:25">
      <c r="G3217" s="346" t="str">
        <f t="shared" si="355"/>
        <v/>
      </c>
      <c r="H3217" s="347" t="str">
        <f t="shared" si="356"/>
        <v/>
      </c>
      <c r="T3217" s="502" t="str">
        <f t="shared" si="357"/>
        <v/>
      </c>
      <c r="U3217" s="502" t="str">
        <f t="shared" si="358"/>
        <v/>
      </c>
      <c r="V3217" s="502" t="str">
        <f t="shared" si="359"/>
        <v/>
      </c>
      <c r="W3217" s="502" t="str">
        <f t="shared" si="360"/>
        <v/>
      </c>
      <c r="X3217" s="502"/>
      <c r="Y3217" s="502" t="str">
        <f t="shared" si="361"/>
        <v/>
      </c>
    </row>
    <row r="3218" spans="7:25">
      <c r="G3218" s="346" t="str">
        <f t="shared" si="355"/>
        <v/>
      </c>
      <c r="H3218" s="347" t="str">
        <f t="shared" si="356"/>
        <v/>
      </c>
      <c r="T3218" s="502" t="str">
        <f t="shared" si="357"/>
        <v/>
      </c>
      <c r="U3218" s="502" t="str">
        <f t="shared" si="358"/>
        <v/>
      </c>
      <c r="V3218" s="502" t="str">
        <f t="shared" si="359"/>
        <v/>
      </c>
      <c r="W3218" s="502" t="str">
        <f t="shared" si="360"/>
        <v/>
      </c>
      <c r="X3218" s="502"/>
      <c r="Y3218" s="502" t="str">
        <f t="shared" si="361"/>
        <v/>
      </c>
    </row>
    <row r="3219" spans="7:25">
      <c r="G3219" s="346" t="str">
        <f t="shared" si="355"/>
        <v/>
      </c>
      <c r="H3219" s="347" t="str">
        <f t="shared" si="356"/>
        <v/>
      </c>
      <c r="T3219" s="502" t="str">
        <f t="shared" si="357"/>
        <v/>
      </c>
      <c r="U3219" s="502" t="str">
        <f t="shared" si="358"/>
        <v/>
      </c>
      <c r="V3219" s="502" t="str">
        <f t="shared" si="359"/>
        <v/>
      </c>
      <c r="W3219" s="502" t="str">
        <f t="shared" si="360"/>
        <v/>
      </c>
      <c r="X3219" s="502"/>
      <c r="Y3219" s="502" t="str">
        <f t="shared" si="361"/>
        <v/>
      </c>
    </row>
    <row r="3220" spans="7:25">
      <c r="G3220" s="346" t="str">
        <f t="shared" si="355"/>
        <v/>
      </c>
      <c r="H3220" s="347" t="str">
        <f t="shared" si="356"/>
        <v/>
      </c>
      <c r="T3220" s="502" t="str">
        <f t="shared" si="357"/>
        <v/>
      </c>
      <c r="U3220" s="502" t="str">
        <f t="shared" si="358"/>
        <v/>
      </c>
      <c r="V3220" s="502" t="str">
        <f t="shared" si="359"/>
        <v/>
      </c>
      <c r="W3220" s="502" t="str">
        <f t="shared" si="360"/>
        <v/>
      </c>
      <c r="X3220" s="502"/>
      <c r="Y3220" s="502" t="str">
        <f t="shared" si="361"/>
        <v/>
      </c>
    </row>
    <row r="3221" spans="7:25">
      <c r="G3221" s="346" t="str">
        <f t="shared" si="355"/>
        <v/>
      </c>
      <c r="H3221" s="347" t="str">
        <f t="shared" si="356"/>
        <v/>
      </c>
      <c r="T3221" s="502" t="str">
        <f t="shared" si="357"/>
        <v/>
      </c>
      <c r="U3221" s="502" t="str">
        <f t="shared" si="358"/>
        <v/>
      </c>
      <c r="V3221" s="502" t="str">
        <f t="shared" si="359"/>
        <v/>
      </c>
      <c r="W3221" s="502" t="str">
        <f t="shared" si="360"/>
        <v/>
      </c>
      <c r="X3221" s="502"/>
      <c r="Y3221" s="502" t="str">
        <f t="shared" si="361"/>
        <v/>
      </c>
    </row>
    <row r="3222" spans="7:25">
      <c r="G3222" s="346" t="str">
        <f t="shared" si="355"/>
        <v/>
      </c>
      <c r="H3222" s="347" t="str">
        <f t="shared" si="356"/>
        <v/>
      </c>
      <c r="T3222" s="502" t="str">
        <f t="shared" si="357"/>
        <v/>
      </c>
      <c r="U3222" s="502" t="str">
        <f t="shared" si="358"/>
        <v/>
      </c>
      <c r="V3222" s="502" t="str">
        <f t="shared" si="359"/>
        <v/>
      </c>
      <c r="W3222" s="502" t="str">
        <f t="shared" si="360"/>
        <v/>
      </c>
      <c r="X3222" s="502"/>
      <c r="Y3222" s="502" t="str">
        <f t="shared" si="361"/>
        <v/>
      </c>
    </row>
    <row r="3223" spans="7:25">
      <c r="G3223" s="346" t="str">
        <f t="shared" si="355"/>
        <v/>
      </c>
      <c r="H3223" s="347" t="str">
        <f t="shared" si="356"/>
        <v/>
      </c>
      <c r="T3223" s="502" t="str">
        <f t="shared" si="357"/>
        <v/>
      </c>
      <c r="U3223" s="502" t="str">
        <f t="shared" si="358"/>
        <v/>
      </c>
      <c r="V3223" s="502" t="str">
        <f t="shared" si="359"/>
        <v/>
      </c>
      <c r="W3223" s="502" t="str">
        <f t="shared" si="360"/>
        <v/>
      </c>
      <c r="X3223" s="502"/>
      <c r="Y3223" s="502" t="str">
        <f t="shared" si="361"/>
        <v/>
      </c>
    </row>
    <row r="3224" spans="7:25">
      <c r="G3224" s="346" t="str">
        <f t="shared" si="355"/>
        <v/>
      </c>
      <c r="H3224" s="347" t="str">
        <f t="shared" si="356"/>
        <v/>
      </c>
      <c r="T3224" s="502" t="str">
        <f t="shared" si="357"/>
        <v/>
      </c>
      <c r="U3224" s="502" t="str">
        <f t="shared" si="358"/>
        <v/>
      </c>
      <c r="V3224" s="502" t="str">
        <f t="shared" si="359"/>
        <v/>
      </c>
      <c r="W3224" s="502" t="str">
        <f t="shared" si="360"/>
        <v/>
      </c>
      <c r="X3224" s="502"/>
      <c r="Y3224" s="502" t="str">
        <f t="shared" si="361"/>
        <v/>
      </c>
    </row>
    <row r="3225" spans="7:25">
      <c r="G3225" s="346" t="str">
        <f t="shared" si="355"/>
        <v/>
      </c>
      <c r="H3225" s="347" t="str">
        <f t="shared" si="356"/>
        <v/>
      </c>
      <c r="T3225" s="502" t="str">
        <f t="shared" si="357"/>
        <v/>
      </c>
      <c r="U3225" s="502" t="str">
        <f t="shared" si="358"/>
        <v/>
      </c>
      <c r="V3225" s="502" t="str">
        <f t="shared" si="359"/>
        <v/>
      </c>
      <c r="W3225" s="502" t="str">
        <f t="shared" si="360"/>
        <v/>
      </c>
      <c r="X3225" s="502"/>
      <c r="Y3225" s="502" t="str">
        <f t="shared" si="361"/>
        <v/>
      </c>
    </row>
    <row r="3226" spans="7:25">
      <c r="G3226" s="346" t="str">
        <f t="shared" si="355"/>
        <v/>
      </c>
      <c r="H3226" s="347" t="str">
        <f t="shared" si="356"/>
        <v/>
      </c>
      <c r="T3226" s="502" t="str">
        <f t="shared" si="357"/>
        <v/>
      </c>
      <c r="U3226" s="502" t="str">
        <f t="shared" si="358"/>
        <v/>
      </c>
      <c r="V3226" s="502" t="str">
        <f t="shared" si="359"/>
        <v/>
      </c>
      <c r="W3226" s="502" t="str">
        <f t="shared" si="360"/>
        <v/>
      </c>
      <c r="X3226" s="502"/>
      <c r="Y3226" s="502" t="str">
        <f t="shared" si="361"/>
        <v/>
      </c>
    </row>
    <row r="3227" spans="7:25">
      <c r="G3227" s="346" t="str">
        <f t="shared" si="355"/>
        <v/>
      </c>
      <c r="H3227" s="347" t="str">
        <f t="shared" si="356"/>
        <v/>
      </c>
      <c r="T3227" s="502" t="str">
        <f t="shared" si="357"/>
        <v/>
      </c>
      <c r="U3227" s="502" t="str">
        <f t="shared" si="358"/>
        <v/>
      </c>
      <c r="V3227" s="502" t="str">
        <f t="shared" si="359"/>
        <v/>
      </c>
      <c r="W3227" s="502" t="str">
        <f t="shared" si="360"/>
        <v/>
      </c>
      <c r="X3227" s="502"/>
      <c r="Y3227" s="502" t="str">
        <f t="shared" si="361"/>
        <v/>
      </c>
    </row>
    <row r="3228" spans="7:25">
      <c r="G3228" s="346" t="str">
        <f t="shared" si="355"/>
        <v/>
      </c>
      <c r="H3228" s="347" t="str">
        <f t="shared" si="356"/>
        <v/>
      </c>
      <c r="T3228" s="502" t="str">
        <f t="shared" si="357"/>
        <v/>
      </c>
      <c r="U3228" s="502" t="str">
        <f t="shared" si="358"/>
        <v/>
      </c>
      <c r="V3228" s="502" t="str">
        <f t="shared" si="359"/>
        <v/>
      </c>
      <c r="W3228" s="502" t="str">
        <f t="shared" si="360"/>
        <v/>
      </c>
      <c r="X3228" s="502"/>
      <c r="Y3228" s="502" t="str">
        <f t="shared" si="361"/>
        <v/>
      </c>
    </row>
    <row r="3229" spans="7:25">
      <c r="G3229" s="346" t="str">
        <f t="shared" si="355"/>
        <v/>
      </c>
      <c r="H3229" s="347" t="str">
        <f t="shared" si="356"/>
        <v/>
      </c>
      <c r="T3229" s="502" t="str">
        <f t="shared" si="357"/>
        <v/>
      </c>
      <c r="U3229" s="502" t="str">
        <f t="shared" si="358"/>
        <v/>
      </c>
      <c r="V3229" s="502" t="str">
        <f t="shared" si="359"/>
        <v/>
      </c>
      <c r="W3229" s="502" t="str">
        <f t="shared" si="360"/>
        <v/>
      </c>
      <c r="X3229" s="502"/>
      <c r="Y3229" s="502" t="str">
        <f t="shared" si="361"/>
        <v/>
      </c>
    </row>
    <row r="3230" spans="7:25">
      <c r="G3230" s="346" t="str">
        <f t="shared" si="355"/>
        <v/>
      </c>
      <c r="H3230" s="347" t="str">
        <f t="shared" si="356"/>
        <v/>
      </c>
      <c r="T3230" s="502" t="str">
        <f t="shared" si="357"/>
        <v/>
      </c>
      <c r="U3230" s="502" t="str">
        <f t="shared" si="358"/>
        <v/>
      </c>
      <c r="V3230" s="502" t="str">
        <f t="shared" si="359"/>
        <v/>
      </c>
      <c r="W3230" s="502" t="str">
        <f t="shared" si="360"/>
        <v/>
      </c>
      <c r="X3230" s="502"/>
      <c r="Y3230" s="502" t="str">
        <f t="shared" si="361"/>
        <v/>
      </c>
    </row>
    <row r="3231" spans="7:25">
      <c r="G3231" s="346" t="str">
        <f t="shared" si="355"/>
        <v/>
      </c>
      <c r="H3231" s="347" t="str">
        <f t="shared" si="356"/>
        <v/>
      </c>
      <c r="T3231" s="502" t="str">
        <f t="shared" si="357"/>
        <v/>
      </c>
      <c r="U3231" s="502" t="str">
        <f t="shared" si="358"/>
        <v/>
      </c>
      <c r="V3231" s="502" t="str">
        <f t="shared" si="359"/>
        <v/>
      </c>
      <c r="W3231" s="502" t="str">
        <f t="shared" si="360"/>
        <v/>
      </c>
      <c r="X3231" s="502"/>
      <c r="Y3231" s="502" t="str">
        <f t="shared" si="361"/>
        <v/>
      </c>
    </row>
    <row r="3232" spans="7:25">
      <c r="G3232" s="346" t="str">
        <f t="shared" si="355"/>
        <v/>
      </c>
      <c r="H3232" s="347" t="str">
        <f t="shared" si="356"/>
        <v/>
      </c>
      <c r="T3232" s="502" t="str">
        <f t="shared" si="357"/>
        <v/>
      </c>
      <c r="U3232" s="502" t="str">
        <f t="shared" si="358"/>
        <v/>
      </c>
      <c r="V3232" s="502" t="str">
        <f t="shared" si="359"/>
        <v/>
      </c>
      <c r="W3232" s="502" t="str">
        <f t="shared" si="360"/>
        <v/>
      </c>
      <c r="X3232" s="502"/>
      <c r="Y3232" s="502" t="str">
        <f t="shared" si="361"/>
        <v/>
      </c>
    </row>
    <row r="3233" spans="7:25">
      <c r="G3233" s="346" t="str">
        <f t="shared" si="355"/>
        <v/>
      </c>
      <c r="H3233" s="347" t="str">
        <f t="shared" si="356"/>
        <v/>
      </c>
      <c r="T3233" s="502" t="str">
        <f t="shared" si="357"/>
        <v/>
      </c>
      <c r="U3233" s="502" t="str">
        <f t="shared" si="358"/>
        <v/>
      </c>
      <c r="V3233" s="502" t="str">
        <f t="shared" si="359"/>
        <v/>
      </c>
      <c r="W3233" s="502" t="str">
        <f t="shared" si="360"/>
        <v/>
      </c>
      <c r="X3233" s="502"/>
      <c r="Y3233" s="502" t="str">
        <f t="shared" si="361"/>
        <v/>
      </c>
    </row>
    <row r="3234" spans="7:25">
      <c r="G3234" s="346" t="str">
        <f t="shared" si="355"/>
        <v/>
      </c>
      <c r="H3234" s="347" t="str">
        <f t="shared" si="356"/>
        <v/>
      </c>
      <c r="T3234" s="502" t="str">
        <f t="shared" si="357"/>
        <v/>
      </c>
      <c r="U3234" s="502" t="str">
        <f t="shared" si="358"/>
        <v/>
      </c>
      <c r="V3234" s="502" t="str">
        <f t="shared" si="359"/>
        <v/>
      </c>
      <c r="W3234" s="502" t="str">
        <f t="shared" si="360"/>
        <v/>
      </c>
      <c r="X3234" s="502"/>
      <c r="Y3234" s="502" t="str">
        <f t="shared" si="361"/>
        <v/>
      </c>
    </row>
    <row r="3235" spans="7:25">
      <c r="G3235" s="346" t="str">
        <f t="shared" si="355"/>
        <v/>
      </c>
      <c r="H3235" s="347" t="str">
        <f t="shared" si="356"/>
        <v/>
      </c>
      <c r="T3235" s="502" t="str">
        <f t="shared" si="357"/>
        <v/>
      </c>
      <c r="U3235" s="502" t="str">
        <f t="shared" si="358"/>
        <v/>
      </c>
      <c r="V3235" s="502" t="str">
        <f t="shared" si="359"/>
        <v/>
      </c>
      <c r="W3235" s="502" t="str">
        <f t="shared" si="360"/>
        <v/>
      </c>
      <c r="X3235" s="502"/>
      <c r="Y3235" s="502" t="str">
        <f t="shared" si="361"/>
        <v/>
      </c>
    </row>
    <row r="3236" spans="7:25">
      <c r="G3236" s="346" t="str">
        <f t="shared" si="355"/>
        <v/>
      </c>
      <c r="H3236" s="347" t="str">
        <f t="shared" si="356"/>
        <v/>
      </c>
      <c r="T3236" s="502" t="str">
        <f t="shared" si="357"/>
        <v/>
      </c>
      <c r="U3236" s="502" t="str">
        <f t="shared" si="358"/>
        <v/>
      </c>
      <c r="V3236" s="502" t="str">
        <f t="shared" si="359"/>
        <v/>
      </c>
      <c r="W3236" s="502" t="str">
        <f t="shared" si="360"/>
        <v/>
      </c>
      <c r="X3236" s="502"/>
      <c r="Y3236" s="502" t="str">
        <f t="shared" si="361"/>
        <v/>
      </c>
    </row>
    <row r="3237" spans="7:25">
      <c r="G3237" s="346" t="str">
        <f t="shared" si="355"/>
        <v/>
      </c>
      <c r="H3237" s="347" t="str">
        <f t="shared" si="356"/>
        <v/>
      </c>
      <c r="T3237" s="502" t="str">
        <f t="shared" si="357"/>
        <v/>
      </c>
      <c r="U3237" s="502" t="str">
        <f t="shared" si="358"/>
        <v/>
      </c>
      <c r="V3237" s="502" t="str">
        <f t="shared" si="359"/>
        <v/>
      </c>
      <c r="W3237" s="502" t="str">
        <f t="shared" si="360"/>
        <v/>
      </c>
      <c r="X3237" s="502"/>
      <c r="Y3237" s="502" t="str">
        <f t="shared" si="361"/>
        <v/>
      </c>
    </row>
    <row r="3238" spans="7:25">
      <c r="G3238" s="346" t="str">
        <f t="shared" si="355"/>
        <v/>
      </c>
      <c r="H3238" s="347" t="str">
        <f t="shared" si="356"/>
        <v/>
      </c>
      <c r="T3238" s="502" t="str">
        <f t="shared" si="357"/>
        <v/>
      </c>
      <c r="U3238" s="502" t="str">
        <f t="shared" si="358"/>
        <v/>
      </c>
      <c r="V3238" s="502" t="str">
        <f t="shared" si="359"/>
        <v/>
      </c>
      <c r="W3238" s="502" t="str">
        <f t="shared" si="360"/>
        <v/>
      </c>
      <c r="X3238" s="502"/>
      <c r="Y3238" s="502" t="str">
        <f t="shared" si="361"/>
        <v/>
      </c>
    </row>
    <row r="3239" spans="7:25">
      <c r="G3239" s="346" t="str">
        <f t="shared" si="355"/>
        <v/>
      </c>
      <c r="H3239" s="347" t="str">
        <f t="shared" si="356"/>
        <v/>
      </c>
      <c r="T3239" s="502" t="str">
        <f t="shared" si="357"/>
        <v/>
      </c>
      <c r="U3239" s="502" t="str">
        <f t="shared" si="358"/>
        <v/>
      </c>
      <c r="V3239" s="502" t="str">
        <f t="shared" si="359"/>
        <v/>
      </c>
      <c r="W3239" s="502" t="str">
        <f t="shared" si="360"/>
        <v/>
      </c>
      <c r="X3239" s="502"/>
      <c r="Y3239" s="502" t="str">
        <f t="shared" si="361"/>
        <v/>
      </c>
    </row>
    <row r="3240" spans="7:25">
      <c r="G3240" s="346" t="str">
        <f t="shared" si="355"/>
        <v/>
      </c>
      <c r="H3240" s="347" t="str">
        <f t="shared" si="356"/>
        <v/>
      </c>
      <c r="T3240" s="502" t="str">
        <f t="shared" si="357"/>
        <v/>
      </c>
      <c r="U3240" s="502" t="str">
        <f t="shared" si="358"/>
        <v/>
      </c>
      <c r="V3240" s="502" t="str">
        <f t="shared" si="359"/>
        <v/>
      </c>
      <c r="W3240" s="502" t="str">
        <f t="shared" si="360"/>
        <v/>
      </c>
      <c r="X3240" s="502"/>
      <c r="Y3240" s="502" t="str">
        <f t="shared" si="361"/>
        <v/>
      </c>
    </row>
    <row r="3241" spans="7:25">
      <c r="G3241" s="346" t="str">
        <f t="shared" si="355"/>
        <v/>
      </c>
      <c r="H3241" s="347" t="str">
        <f t="shared" si="356"/>
        <v/>
      </c>
      <c r="T3241" s="502" t="str">
        <f t="shared" si="357"/>
        <v/>
      </c>
      <c r="U3241" s="502" t="str">
        <f t="shared" si="358"/>
        <v/>
      </c>
      <c r="V3241" s="502" t="str">
        <f t="shared" si="359"/>
        <v/>
      </c>
      <c r="W3241" s="502" t="str">
        <f t="shared" si="360"/>
        <v/>
      </c>
      <c r="X3241" s="502"/>
      <c r="Y3241" s="502" t="str">
        <f t="shared" si="361"/>
        <v/>
      </c>
    </row>
    <row r="3242" spans="7:25">
      <c r="G3242" s="346" t="str">
        <f t="shared" si="355"/>
        <v/>
      </c>
      <c r="H3242" s="347" t="str">
        <f t="shared" si="356"/>
        <v/>
      </c>
      <c r="T3242" s="502" t="str">
        <f t="shared" si="357"/>
        <v/>
      </c>
      <c r="U3242" s="502" t="str">
        <f t="shared" si="358"/>
        <v/>
      </c>
      <c r="V3242" s="502" t="str">
        <f t="shared" si="359"/>
        <v/>
      </c>
      <c r="W3242" s="502" t="str">
        <f t="shared" si="360"/>
        <v/>
      </c>
      <c r="X3242" s="502"/>
      <c r="Y3242" s="502" t="str">
        <f t="shared" si="361"/>
        <v/>
      </c>
    </row>
    <row r="3243" spans="7:25">
      <c r="G3243" s="346" t="str">
        <f t="shared" si="355"/>
        <v/>
      </c>
      <c r="H3243" s="347" t="str">
        <f t="shared" si="356"/>
        <v/>
      </c>
      <c r="T3243" s="502" t="str">
        <f t="shared" si="357"/>
        <v/>
      </c>
      <c r="U3243" s="502" t="str">
        <f t="shared" si="358"/>
        <v/>
      </c>
      <c r="V3243" s="502" t="str">
        <f t="shared" si="359"/>
        <v/>
      </c>
      <c r="W3243" s="502" t="str">
        <f t="shared" si="360"/>
        <v/>
      </c>
      <c r="X3243" s="502"/>
      <c r="Y3243" s="502" t="str">
        <f t="shared" si="361"/>
        <v/>
      </c>
    </row>
    <row r="3244" spans="7:25">
      <c r="G3244" s="346" t="str">
        <f t="shared" si="355"/>
        <v/>
      </c>
      <c r="H3244" s="347" t="str">
        <f t="shared" si="356"/>
        <v/>
      </c>
      <c r="T3244" s="502" t="str">
        <f t="shared" si="357"/>
        <v/>
      </c>
      <c r="U3244" s="502" t="str">
        <f t="shared" si="358"/>
        <v/>
      </c>
      <c r="V3244" s="502" t="str">
        <f t="shared" si="359"/>
        <v/>
      </c>
      <c r="W3244" s="502" t="str">
        <f t="shared" si="360"/>
        <v/>
      </c>
      <c r="X3244" s="502"/>
      <c r="Y3244" s="502" t="str">
        <f t="shared" si="361"/>
        <v/>
      </c>
    </row>
    <row r="3245" spans="7:25">
      <c r="G3245" s="346" t="str">
        <f t="shared" si="355"/>
        <v/>
      </c>
      <c r="H3245" s="347" t="str">
        <f t="shared" si="356"/>
        <v/>
      </c>
      <c r="T3245" s="502" t="str">
        <f t="shared" si="357"/>
        <v/>
      </c>
      <c r="U3245" s="502" t="str">
        <f t="shared" si="358"/>
        <v/>
      </c>
      <c r="V3245" s="502" t="str">
        <f t="shared" si="359"/>
        <v/>
      </c>
      <c r="W3245" s="502" t="str">
        <f t="shared" si="360"/>
        <v/>
      </c>
      <c r="X3245" s="502"/>
      <c r="Y3245" s="502" t="str">
        <f t="shared" si="361"/>
        <v/>
      </c>
    </row>
    <row r="3246" spans="7:25">
      <c r="G3246" s="346" t="str">
        <f t="shared" si="355"/>
        <v/>
      </c>
      <c r="H3246" s="347" t="str">
        <f t="shared" si="356"/>
        <v/>
      </c>
      <c r="T3246" s="502" t="str">
        <f t="shared" si="357"/>
        <v/>
      </c>
      <c r="U3246" s="502" t="str">
        <f t="shared" si="358"/>
        <v/>
      </c>
      <c r="V3246" s="502" t="str">
        <f t="shared" si="359"/>
        <v/>
      </c>
      <c r="W3246" s="502" t="str">
        <f t="shared" si="360"/>
        <v/>
      </c>
      <c r="X3246" s="502"/>
      <c r="Y3246" s="502" t="str">
        <f t="shared" si="361"/>
        <v/>
      </c>
    </row>
    <row r="3247" spans="7:25">
      <c r="G3247" s="346" t="str">
        <f t="shared" si="355"/>
        <v/>
      </c>
      <c r="H3247" s="347" t="str">
        <f t="shared" si="356"/>
        <v/>
      </c>
      <c r="T3247" s="502" t="str">
        <f t="shared" si="357"/>
        <v/>
      </c>
      <c r="U3247" s="502" t="str">
        <f t="shared" si="358"/>
        <v/>
      </c>
      <c r="V3247" s="502" t="str">
        <f t="shared" si="359"/>
        <v/>
      </c>
      <c r="W3247" s="502" t="str">
        <f t="shared" si="360"/>
        <v/>
      </c>
      <c r="X3247" s="502"/>
      <c r="Y3247" s="502" t="str">
        <f t="shared" si="361"/>
        <v/>
      </c>
    </row>
    <row r="3248" spans="7:25">
      <c r="G3248" s="346" t="str">
        <f t="shared" si="355"/>
        <v/>
      </c>
      <c r="H3248" s="347" t="str">
        <f t="shared" si="356"/>
        <v/>
      </c>
      <c r="T3248" s="502" t="str">
        <f t="shared" si="357"/>
        <v/>
      </c>
      <c r="U3248" s="502" t="str">
        <f t="shared" si="358"/>
        <v/>
      </c>
      <c r="V3248" s="502" t="str">
        <f t="shared" si="359"/>
        <v/>
      </c>
      <c r="W3248" s="502" t="str">
        <f t="shared" si="360"/>
        <v/>
      </c>
      <c r="X3248" s="502"/>
      <c r="Y3248" s="502" t="str">
        <f t="shared" si="361"/>
        <v/>
      </c>
    </row>
    <row r="3249" spans="7:25">
      <c r="G3249" s="346" t="str">
        <f t="shared" si="355"/>
        <v/>
      </c>
      <c r="H3249" s="347" t="str">
        <f t="shared" si="356"/>
        <v/>
      </c>
      <c r="T3249" s="502" t="str">
        <f t="shared" si="357"/>
        <v/>
      </c>
      <c r="U3249" s="502" t="str">
        <f t="shared" si="358"/>
        <v/>
      </c>
      <c r="V3249" s="502" t="str">
        <f t="shared" si="359"/>
        <v/>
      </c>
      <c r="W3249" s="502" t="str">
        <f t="shared" si="360"/>
        <v/>
      </c>
      <c r="X3249" s="502"/>
      <c r="Y3249" s="502" t="str">
        <f t="shared" si="361"/>
        <v/>
      </c>
    </row>
    <row r="3250" spans="7:25">
      <c r="G3250" s="346" t="str">
        <f t="shared" si="355"/>
        <v/>
      </c>
      <c r="H3250" s="347" t="str">
        <f t="shared" si="356"/>
        <v/>
      </c>
      <c r="T3250" s="502" t="str">
        <f t="shared" si="357"/>
        <v/>
      </c>
      <c r="U3250" s="502" t="str">
        <f t="shared" si="358"/>
        <v/>
      </c>
      <c r="V3250" s="502" t="str">
        <f t="shared" si="359"/>
        <v/>
      </c>
      <c r="W3250" s="502" t="str">
        <f t="shared" si="360"/>
        <v/>
      </c>
      <c r="X3250" s="502"/>
      <c r="Y3250" s="502" t="str">
        <f t="shared" si="361"/>
        <v/>
      </c>
    </row>
    <row r="3251" spans="7:25">
      <c r="G3251" s="346" t="str">
        <f t="shared" si="355"/>
        <v/>
      </c>
      <c r="H3251" s="347" t="str">
        <f t="shared" si="356"/>
        <v/>
      </c>
      <c r="T3251" s="502" t="str">
        <f t="shared" si="357"/>
        <v/>
      </c>
      <c r="U3251" s="502" t="str">
        <f t="shared" si="358"/>
        <v/>
      </c>
      <c r="V3251" s="502" t="str">
        <f t="shared" si="359"/>
        <v/>
      </c>
      <c r="W3251" s="502" t="str">
        <f t="shared" si="360"/>
        <v/>
      </c>
      <c r="X3251" s="502"/>
      <c r="Y3251" s="502" t="str">
        <f t="shared" si="361"/>
        <v/>
      </c>
    </row>
    <row r="3252" spans="7:25">
      <c r="G3252" s="346" t="str">
        <f t="shared" si="355"/>
        <v/>
      </c>
      <c r="H3252" s="347" t="str">
        <f t="shared" si="356"/>
        <v/>
      </c>
      <c r="T3252" s="502" t="str">
        <f t="shared" si="357"/>
        <v/>
      </c>
      <c r="U3252" s="502" t="str">
        <f t="shared" si="358"/>
        <v/>
      </c>
      <c r="V3252" s="502" t="str">
        <f t="shared" si="359"/>
        <v/>
      </c>
      <c r="W3252" s="502" t="str">
        <f t="shared" si="360"/>
        <v/>
      </c>
      <c r="X3252" s="502"/>
      <c r="Y3252" s="502" t="str">
        <f t="shared" si="361"/>
        <v/>
      </c>
    </row>
    <row r="3253" spans="7:25">
      <c r="G3253" s="346" t="str">
        <f t="shared" si="355"/>
        <v/>
      </c>
      <c r="H3253" s="347" t="str">
        <f t="shared" si="356"/>
        <v/>
      </c>
      <c r="T3253" s="502" t="str">
        <f t="shared" si="357"/>
        <v/>
      </c>
      <c r="U3253" s="502" t="str">
        <f t="shared" si="358"/>
        <v/>
      </c>
      <c r="V3253" s="502" t="str">
        <f t="shared" si="359"/>
        <v/>
      </c>
      <c r="W3253" s="502" t="str">
        <f t="shared" si="360"/>
        <v/>
      </c>
      <c r="X3253" s="502"/>
      <c r="Y3253" s="502" t="str">
        <f t="shared" si="361"/>
        <v/>
      </c>
    </row>
    <row r="3254" spans="7:25">
      <c r="G3254" s="346" t="str">
        <f t="shared" si="355"/>
        <v/>
      </c>
      <c r="H3254" s="347" t="str">
        <f t="shared" si="356"/>
        <v/>
      </c>
      <c r="T3254" s="502" t="str">
        <f t="shared" si="357"/>
        <v/>
      </c>
      <c r="U3254" s="502" t="str">
        <f t="shared" si="358"/>
        <v/>
      </c>
      <c r="V3254" s="502" t="str">
        <f t="shared" si="359"/>
        <v/>
      </c>
      <c r="W3254" s="502" t="str">
        <f t="shared" si="360"/>
        <v/>
      </c>
      <c r="X3254" s="502"/>
      <c r="Y3254" s="502" t="str">
        <f t="shared" si="361"/>
        <v/>
      </c>
    </row>
    <row r="3255" spans="7:25">
      <c r="G3255" s="346" t="str">
        <f t="shared" si="355"/>
        <v/>
      </c>
      <c r="H3255" s="347" t="str">
        <f t="shared" si="356"/>
        <v/>
      </c>
      <c r="T3255" s="502" t="str">
        <f t="shared" si="357"/>
        <v/>
      </c>
      <c r="U3255" s="502" t="str">
        <f t="shared" si="358"/>
        <v/>
      </c>
      <c r="V3255" s="502" t="str">
        <f t="shared" si="359"/>
        <v/>
      </c>
      <c r="W3255" s="502" t="str">
        <f t="shared" si="360"/>
        <v/>
      </c>
      <c r="X3255" s="502"/>
      <c r="Y3255" s="502" t="str">
        <f t="shared" si="361"/>
        <v/>
      </c>
    </row>
    <row r="3256" spans="7:25">
      <c r="G3256" s="346" t="str">
        <f t="shared" si="355"/>
        <v/>
      </c>
      <c r="H3256" s="347" t="str">
        <f t="shared" si="356"/>
        <v/>
      </c>
      <c r="T3256" s="502" t="str">
        <f t="shared" si="357"/>
        <v/>
      </c>
      <c r="U3256" s="502" t="str">
        <f t="shared" si="358"/>
        <v/>
      </c>
      <c r="V3256" s="502" t="str">
        <f t="shared" si="359"/>
        <v/>
      </c>
      <c r="W3256" s="502" t="str">
        <f t="shared" si="360"/>
        <v/>
      </c>
      <c r="X3256" s="502"/>
      <c r="Y3256" s="502" t="str">
        <f t="shared" si="361"/>
        <v/>
      </c>
    </row>
    <row r="3257" spans="7:25">
      <c r="G3257" s="346" t="str">
        <f t="shared" si="355"/>
        <v/>
      </c>
      <c r="H3257" s="347" t="str">
        <f t="shared" si="356"/>
        <v/>
      </c>
      <c r="T3257" s="502" t="str">
        <f t="shared" si="357"/>
        <v/>
      </c>
      <c r="U3257" s="502" t="str">
        <f t="shared" si="358"/>
        <v/>
      </c>
      <c r="V3257" s="502" t="str">
        <f t="shared" si="359"/>
        <v/>
      </c>
      <c r="W3257" s="502" t="str">
        <f t="shared" si="360"/>
        <v/>
      </c>
      <c r="X3257" s="502"/>
      <c r="Y3257" s="502" t="str">
        <f t="shared" si="361"/>
        <v/>
      </c>
    </row>
    <row r="3258" spans="7:25">
      <c r="G3258" s="346" t="str">
        <f t="shared" si="355"/>
        <v/>
      </c>
      <c r="H3258" s="347" t="str">
        <f t="shared" si="356"/>
        <v/>
      </c>
      <c r="T3258" s="502" t="str">
        <f t="shared" si="357"/>
        <v/>
      </c>
      <c r="U3258" s="502" t="str">
        <f t="shared" si="358"/>
        <v/>
      </c>
      <c r="V3258" s="502" t="str">
        <f t="shared" si="359"/>
        <v/>
      </c>
      <c r="W3258" s="502" t="str">
        <f t="shared" si="360"/>
        <v/>
      </c>
      <c r="X3258" s="502"/>
      <c r="Y3258" s="502" t="str">
        <f t="shared" si="361"/>
        <v/>
      </c>
    </row>
    <row r="3259" spans="7:25">
      <c r="G3259" s="346" t="str">
        <f t="shared" si="355"/>
        <v/>
      </c>
      <c r="H3259" s="347" t="str">
        <f t="shared" si="356"/>
        <v/>
      </c>
      <c r="T3259" s="502" t="str">
        <f t="shared" si="357"/>
        <v/>
      </c>
      <c r="U3259" s="502" t="str">
        <f t="shared" si="358"/>
        <v/>
      </c>
      <c r="V3259" s="502" t="str">
        <f t="shared" si="359"/>
        <v/>
      </c>
      <c r="W3259" s="502" t="str">
        <f t="shared" si="360"/>
        <v/>
      </c>
      <c r="X3259" s="502"/>
      <c r="Y3259" s="502" t="str">
        <f t="shared" si="361"/>
        <v/>
      </c>
    </row>
    <row r="3260" spans="7:25">
      <c r="G3260" s="346" t="str">
        <f t="shared" si="355"/>
        <v/>
      </c>
      <c r="H3260" s="347" t="str">
        <f t="shared" si="356"/>
        <v/>
      </c>
      <c r="T3260" s="502" t="str">
        <f t="shared" si="357"/>
        <v/>
      </c>
      <c r="U3260" s="502" t="str">
        <f t="shared" si="358"/>
        <v/>
      </c>
      <c r="V3260" s="502" t="str">
        <f t="shared" si="359"/>
        <v/>
      </c>
      <c r="W3260" s="502" t="str">
        <f t="shared" si="360"/>
        <v/>
      </c>
      <c r="X3260" s="502"/>
      <c r="Y3260" s="502" t="str">
        <f t="shared" si="361"/>
        <v/>
      </c>
    </row>
    <row r="3261" spans="7:25">
      <c r="G3261" s="346" t="str">
        <f t="shared" si="355"/>
        <v/>
      </c>
      <c r="H3261" s="347" t="str">
        <f t="shared" si="356"/>
        <v/>
      </c>
      <c r="T3261" s="502" t="str">
        <f t="shared" si="357"/>
        <v/>
      </c>
      <c r="U3261" s="502" t="str">
        <f t="shared" si="358"/>
        <v/>
      </c>
      <c r="V3261" s="502" t="str">
        <f t="shared" si="359"/>
        <v/>
      </c>
      <c r="W3261" s="502" t="str">
        <f t="shared" si="360"/>
        <v/>
      </c>
      <c r="X3261" s="502"/>
      <c r="Y3261" s="502" t="str">
        <f t="shared" si="361"/>
        <v/>
      </c>
    </row>
    <row r="3262" spans="7:25">
      <c r="G3262" s="346" t="str">
        <f t="shared" si="355"/>
        <v/>
      </c>
      <c r="H3262" s="347" t="str">
        <f t="shared" si="356"/>
        <v/>
      </c>
      <c r="T3262" s="502" t="str">
        <f t="shared" si="357"/>
        <v/>
      </c>
      <c r="U3262" s="502" t="str">
        <f t="shared" si="358"/>
        <v/>
      </c>
      <c r="V3262" s="502" t="str">
        <f t="shared" si="359"/>
        <v/>
      </c>
      <c r="W3262" s="502" t="str">
        <f t="shared" si="360"/>
        <v/>
      </c>
      <c r="X3262" s="502"/>
      <c r="Y3262" s="502" t="str">
        <f t="shared" si="361"/>
        <v/>
      </c>
    </row>
    <row r="3263" spans="7:25">
      <c r="G3263" s="346" t="str">
        <f t="shared" si="355"/>
        <v/>
      </c>
      <c r="H3263" s="347" t="str">
        <f t="shared" si="356"/>
        <v/>
      </c>
      <c r="T3263" s="502" t="str">
        <f t="shared" si="357"/>
        <v/>
      </c>
      <c r="U3263" s="502" t="str">
        <f t="shared" si="358"/>
        <v/>
      </c>
      <c r="V3263" s="502" t="str">
        <f t="shared" si="359"/>
        <v/>
      </c>
      <c r="W3263" s="502" t="str">
        <f t="shared" si="360"/>
        <v/>
      </c>
      <c r="X3263" s="502"/>
      <c r="Y3263" s="502" t="str">
        <f t="shared" si="361"/>
        <v/>
      </c>
    </row>
    <row r="3264" spans="7:25">
      <c r="G3264" s="346" t="str">
        <f t="shared" si="355"/>
        <v/>
      </c>
      <c r="H3264" s="347" t="str">
        <f t="shared" si="356"/>
        <v/>
      </c>
      <c r="T3264" s="502" t="str">
        <f t="shared" si="357"/>
        <v/>
      </c>
      <c r="U3264" s="502" t="str">
        <f t="shared" si="358"/>
        <v/>
      </c>
      <c r="V3264" s="502" t="str">
        <f t="shared" si="359"/>
        <v/>
      </c>
      <c r="W3264" s="502" t="str">
        <f t="shared" si="360"/>
        <v/>
      </c>
      <c r="X3264" s="502"/>
      <c r="Y3264" s="502" t="str">
        <f t="shared" si="361"/>
        <v/>
      </c>
    </row>
    <row r="3265" spans="7:25">
      <c r="G3265" s="346" t="str">
        <f t="shared" si="355"/>
        <v/>
      </c>
      <c r="H3265" s="347" t="str">
        <f t="shared" si="356"/>
        <v/>
      </c>
      <c r="T3265" s="502" t="str">
        <f t="shared" si="357"/>
        <v/>
      </c>
      <c r="U3265" s="502" t="str">
        <f t="shared" si="358"/>
        <v/>
      </c>
      <c r="V3265" s="502" t="str">
        <f t="shared" si="359"/>
        <v/>
      </c>
      <c r="W3265" s="502" t="str">
        <f t="shared" si="360"/>
        <v/>
      </c>
      <c r="X3265" s="502"/>
      <c r="Y3265" s="502" t="str">
        <f t="shared" si="361"/>
        <v/>
      </c>
    </row>
    <row r="3266" spans="7:25">
      <c r="G3266" s="346" t="str">
        <f t="shared" si="355"/>
        <v/>
      </c>
      <c r="H3266" s="347" t="str">
        <f t="shared" si="356"/>
        <v/>
      </c>
      <c r="T3266" s="502" t="str">
        <f t="shared" si="357"/>
        <v/>
      </c>
      <c r="U3266" s="502" t="str">
        <f t="shared" si="358"/>
        <v/>
      </c>
      <c r="V3266" s="502" t="str">
        <f t="shared" si="359"/>
        <v/>
      </c>
      <c r="W3266" s="502" t="str">
        <f t="shared" si="360"/>
        <v/>
      </c>
      <c r="X3266" s="502"/>
      <c r="Y3266" s="502" t="str">
        <f t="shared" si="361"/>
        <v/>
      </c>
    </row>
    <row r="3267" spans="7:25">
      <c r="G3267" s="346" t="str">
        <f t="shared" ref="G3267:G3330" si="362">IF(D3267="","",A3267&amp;" "&amp;"     =    "&amp;" "&amp;B3267&amp;"  Vs  "&amp;C3267)</f>
        <v/>
      </c>
      <c r="H3267" s="347" t="str">
        <f t="shared" ref="H3267:H3330" si="363">IF(G3267="","",D3267)</f>
        <v/>
      </c>
      <c r="T3267" s="502" t="str">
        <f t="shared" ref="T3267:T3330" si="364">IF(W3267="","",AA3267)</f>
        <v/>
      </c>
      <c r="U3267" s="502" t="str">
        <f t="shared" ref="U3267:U3330" si="365">IF(W3267="","",AC3267)</f>
        <v/>
      </c>
      <c r="V3267" s="502" t="str">
        <f t="shared" ref="V3267:V3330" si="366">IF(W3267="","",AK3267)</f>
        <v/>
      </c>
      <c r="W3267" s="502" t="str">
        <f t="shared" ref="W3267:W3330" si="367">IFERROR(IF(Y3267="","",MID(Y3267,SEARCH("1x2/",Y3267,1) + 4,LEN(Y3267))),"")</f>
        <v/>
      </c>
      <c r="X3267" s="502"/>
      <c r="Y3267" s="502" t="str">
        <f t="shared" ref="Y3267:Y3330" si="368">HLink(AL3267)</f>
        <v/>
      </c>
    </row>
    <row r="3268" spans="7:25">
      <c r="G3268" s="346" t="str">
        <f t="shared" si="362"/>
        <v/>
      </c>
      <c r="H3268" s="347" t="str">
        <f t="shared" si="363"/>
        <v/>
      </c>
      <c r="T3268" s="502" t="str">
        <f t="shared" si="364"/>
        <v/>
      </c>
      <c r="U3268" s="502" t="str">
        <f t="shared" si="365"/>
        <v/>
      </c>
      <c r="V3268" s="502" t="str">
        <f t="shared" si="366"/>
        <v/>
      </c>
      <c r="W3268" s="502" t="str">
        <f t="shared" si="367"/>
        <v/>
      </c>
      <c r="X3268" s="502"/>
      <c r="Y3268" s="502" t="str">
        <f t="shared" si="368"/>
        <v/>
      </c>
    </row>
    <row r="3269" spans="7:25">
      <c r="G3269" s="346" t="str">
        <f t="shared" si="362"/>
        <v/>
      </c>
      <c r="H3269" s="347" t="str">
        <f t="shared" si="363"/>
        <v/>
      </c>
      <c r="T3269" s="502" t="str">
        <f t="shared" si="364"/>
        <v/>
      </c>
      <c r="U3269" s="502" t="str">
        <f t="shared" si="365"/>
        <v/>
      </c>
      <c r="V3269" s="502" t="str">
        <f t="shared" si="366"/>
        <v/>
      </c>
      <c r="W3269" s="502" t="str">
        <f t="shared" si="367"/>
        <v/>
      </c>
      <c r="X3269" s="502"/>
      <c r="Y3269" s="502" t="str">
        <f t="shared" si="368"/>
        <v/>
      </c>
    </row>
    <row r="3270" spans="7:25">
      <c r="G3270" s="346" t="str">
        <f t="shared" si="362"/>
        <v/>
      </c>
      <c r="H3270" s="347" t="str">
        <f t="shared" si="363"/>
        <v/>
      </c>
      <c r="T3270" s="502" t="str">
        <f t="shared" si="364"/>
        <v/>
      </c>
      <c r="U3270" s="502" t="str">
        <f t="shared" si="365"/>
        <v/>
      </c>
      <c r="V3270" s="502" t="str">
        <f t="shared" si="366"/>
        <v/>
      </c>
      <c r="W3270" s="502" t="str">
        <f t="shared" si="367"/>
        <v/>
      </c>
      <c r="X3270" s="502"/>
      <c r="Y3270" s="502" t="str">
        <f t="shared" si="368"/>
        <v/>
      </c>
    </row>
    <row r="3271" spans="7:25">
      <c r="G3271" s="346" t="str">
        <f t="shared" si="362"/>
        <v/>
      </c>
      <c r="H3271" s="347" t="str">
        <f t="shared" si="363"/>
        <v/>
      </c>
      <c r="T3271" s="502" t="str">
        <f t="shared" si="364"/>
        <v/>
      </c>
      <c r="U3271" s="502" t="str">
        <f t="shared" si="365"/>
        <v/>
      </c>
      <c r="V3271" s="502" t="str">
        <f t="shared" si="366"/>
        <v/>
      </c>
      <c r="W3271" s="502" t="str">
        <f t="shared" si="367"/>
        <v/>
      </c>
      <c r="X3271" s="502"/>
      <c r="Y3271" s="502" t="str">
        <f t="shared" si="368"/>
        <v/>
      </c>
    </row>
    <row r="3272" spans="7:25">
      <c r="G3272" s="346" t="str">
        <f t="shared" si="362"/>
        <v/>
      </c>
      <c r="H3272" s="347" t="str">
        <f t="shared" si="363"/>
        <v/>
      </c>
      <c r="T3272" s="502" t="str">
        <f t="shared" si="364"/>
        <v/>
      </c>
      <c r="U3272" s="502" t="str">
        <f t="shared" si="365"/>
        <v/>
      </c>
      <c r="V3272" s="502" t="str">
        <f t="shared" si="366"/>
        <v/>
      </c>
      <c r="W3272" s="502" t="str">
        <f t="shared" si="367"/>
        <v/>
      </c>
      <c r="X3272" s="502"/>
      <c r="Y3272" s="502" t="str">
        <f t="shared" si="368"/>
        <v/>
      </c>
    </row>
    <row r="3273" spans="7:25">
      <c r="G3273" s="346" t="str">
        <f t="shared" si="362"/>
        <v/>
      </c>
      <c r="H3273" s="347" t="str">
        <f t="shared" si="363"/>
        <v/>
      </c>
      <c r="T3273" s="502" t="str">
        <f t="shared" si="364"/>
        <v/>
      </c>
      <c r="U3273" s="502" t="str">
        <f t="shared" si="365"/>
        <v/>
      </c>
      <c r="V3273" s="502" t="str">
        <f t="shared" si="366"/>
        <v/>
      </c>
      <c r="W3273" s="502" t="str">
        <f t="shared" si="367"/>
        <v/>
      </c>
      <c r="X3273" s="502"/>
      <c r="Y3273" s="502" t="str">
        <f t="shared" si="368"/>
        <v/>
      </c>
    </row>
    <row r="3274" spans="7:25">
      <c r="G3274" s="346" t="str">
        <f t="shared" si="362"/>
        <v/>
      </c>
      <c r="H3274" s="347" t="str">
        <f t="shared" si="363"/>
        <v/>
      </c>
      <c r="T3274" s="502" t="str">
        <f t="shared" si="364"/>
        <v/>
      </c>
      <c r="U3274" s="502" t="str">
        <f t="shared" si="365"/>
        <v/>
      </c>
      <c r="V3274" s="502" t="str">
        <f t="shared" si="366"/>
        <v/>
      </c>
      <c r="W3274" s="502" t="str">
        <f t="shared" si="367"/>
        <v/>
      </c>
      <c r="X3274" s="502"/>
      <c r="Y3274" s="502" t="str">
        <f t="shared" si="368"/>
        <v/>
      </c>
    </row>
    <row r="3275" spans="7:25">
      <c r="G3275" s="346" t="str">
        <f t="shared" si="362"/>
        <v/>
      </c>
      <c r="H3275" s="347" t="str">
        <f t="shared" si="363"/>
        <v/>
      </c>
      <c r="T3275" s="502" t="str">
        <f t="shared" si="364"/>
        <v/>
      </c>
      <c r="U3275" s="502" t="str">
        <f t="shared" si="365"/>
        <v/>
      </c>
      <c r="V3275" s="502" t="str">
        <f t="shared" si="366"/>
        <v/>
      </c>
      <c r="W3275" s="502" t="str">
        <f t="shared" si="367"/>
        <v/>
      </c>
      <c r="X3275" s="502"/>
      <c r="Y3275" s="502" t="str">
        <f t="shared" si="368"/>
        <v/>
      </c>
    </row>
    <row r="3276" spans="7:25">
      <c r="G3276" s="346" t="str">
        <f t="shared" si="362"/>
        <v/>
      </c>
      <c r="H3276" s="347" t="str">
        <f t="shared" si="363"/>
        <v/>
      </c>
      <c r="T3276" s="502" t="str">
        <f t="shared" si="364"/>
        <v/>
      </c>
      <c r="U3276" s="502" t="str">
        <f t="shared" si="365"/>
        <v/>
      </c>
      <c r="V3276" s="502" t="str">
        <f t="shared" si="366"/>
        <v/>
      </c>
      <c r="W3276" s="502" t="str">
        <f t="shared" si="367"/>
        <v/>
      </c>
      <c r="X3276" s="502"/>
      <c r="Y3276" s="502" t="str">
        <f t="shared" si="368"/>
        <v/>
      </c>
    </row>
    <row r="3277" spans="7:25">
      <c r="G3277" s="346" t="str">
        <f t="shared" si="362"/>
        <v/>
      </c>
      <c r="H3277" s="347" t="str">
        <f t="shared" si="363"/>
        <v/>
      </c>
      <c r="T3277" s="502" t="str">
        <f t="shared" si="364"/>
        <v/>
      </c>
      <c r="U3277" s="502" t="str">
        <f t="shared" si="365"/>
        <v/>
      </c>
      <c r="V3277" s="502" t="str">
        <f t="shared" si="366"/>
        <v/>
      </c>
      <c r="W3277" s="502" t="str">
        <f t="shared" si="367"/>
        <v/>
      </c>
      <c r="X3277" s="502"/>
      <c r="Y3277" s="502" t="str">
        <f t="shared" si="368"/>
        <v/>
      </c>
    </row>
    <row r="3278" spans="7:25">
      <c r="G3278" s="346" t="str">
        <f t="shared" si="362"/>
        <v/>
      </c>
      <c r="H3278" s="347" t="str">
        <f t="shared" si="363"/>
        <v/>
      </c>
      <c r="T3278" s="502" t="str">
        <f t="shared" si="364"/>
        <v/>
      </c>
      <c r="U3278" s="502" t="str">
        <f t="shared" si="365"/>
        <v/>
      </c>
      <c r="V3278" s="502" t="str">
        <f t="shared" si="366"/>
        <v/>
      </c>
      <c r="W3278" s="502" t="str">
        <f t="shared" si="367"/>
        <v/>
      </c>
      <c r="X3278" s="502"/>
      <c r="Y3278" s="502" t="str">
        <f t="shared" si="368"/>
        <v/>
      </c>
    </row>
    <row r="3279" spans="7:25">
      <c r="G3279" s="346" t="str">
        <f t="shared" si="362"/>
        <v/>
      </c>
      <c r="H3279" s="347" t="str">
        <f t="shared" si="363"/>
        <v/>
      </c>
      <c r="T3279" s="502" t="str">
        <f t="shared" si="364"/>
        <v/>
      </c>
      <c r="U3279" s="502" t="str">
        <f t="shared" si="365"/>
        <v/>
      </c>
      <c r="V3279" s="502" t="str">
        <f t="shared" si="366"/>
        <v/>
      </c>
      <c r="W3279" s="502" t="str">
        <f t="shared" si="367"/>
        <v/>
      </c>
      <c r="X3279" s="502"/>
      <c r="Y3279" s="502" t="str">
        <f t="shared" si="368"/>
        <v/>
      </c>
    </row>
    <row r="3280" spans="7:25">
      <c r="G3280" s="346" t="str">
        <f t="shared" si="362"/>
        <v/>
      </c>
      <c r="H3280" s="347" t="str">
        <f t="shared" si="363"/>
        <v/>
      </c>
      <c r="T3280" s="502" t="str">
        <f t="shared" si="364"/>
        <v/>
      </c>
      <c r="U3280" s="502" t="str">
        <f t="shared" si="365"/>
        <v/>
      </c>
      <c r="V3280" s="502" t="str">
        <f t="shared" si="366"/>
        <v/>
      </c>
      <c r="W3280" s="502" t="str">
        <f t="shared" si="367"/>
        <v/>
      </c>
      <c r="X3280" s="502"/>
      <c r="Y3280" s="502" t="str">
        <f t="shared" si="368"/>
        <v/>
      </c>
    </row>
    <row r="3281" spans="7:25">
      <c r="G3281" s="346" t="str">
        <f t="shared" si="362"/>
        <v/>
      </c>
      <c r="H3281" s="347" t="str">
        <f t="shared" si="363"/>
        <v/>
      </c>
      <c r="T3281" s="502" t="str">
        <f t="shared" si="364"/>
        <v/>
      </c>
      <c r="U3281" s="502" t="str">
        <f t="shared" si="365"/>
        <v/>
      </c>
      <c r="V3281" s="502" t="str">
        <f t="shared" si="366"/>
        <v/>
      </c>
      <c r="W3281" s="502" t="str">
        <f t="shared" si="367"/>
        <v/>
      </c>
      <c r="X3281" s="502"/>
      <c r="Y3281" s="502" t="str">
        <f t="shared" si="368"/>
        <v/>
      </c>
    </row>
    <row r="3282" spans="7:25">
      <c r="G3282" s="346" t="str">
        <f t="shared" si="362"/>
        <v/>
      </c>
      <c r="H3282" s="347" t="str">
        <f t="shared" si="363"/>
        <v/>
      </c>
      <c r="T3282" s="502" t="str">
        <f t="shared" si="364"/>
        <v/>
      </c>
      <c r="U3282" s="502" t="str">
        <f t="shared" si="365"/>
        <v/>
      </c>
      <c r="V3282" s="502" t="str">
        <f t="shared" si="366"/>
        <v/>
      </c>
      <c r="W3282" s="502" t="str">
        <f t="shared" si="367"/>
        <v/>
      </c>
      <c r="X3282" s="502"/>
      <c r="Y3282" s="502" t="str">
        <f t="shared" si="368"/>
        <v/>
      </c>
    </row>
    <row r="3283" spans="7:25">
      <c r="G3283" s="346" t="str">
        <f t="shared" si="362"/>
        <v/>
      </c>
      <c r="H3283" s="347" t="str">
        <f t="shared" si="363"/>
        <v/>
      </c>
      <c r="T3283" s="502" t="str">
        <f t="shared" si="364"/>
        <v/>
      </c>
      <c r="U3283" s="502" t="str">
        <f t="shared" si="365"/>
        <v/>
      </c>
      <c r="V3283" s="502" t="str">
        <f t="shared" si="366"/>
        <v/>
      </c>
      <c r="W3283" s="502" t="str">
        <f t="shared" si="367"/>
        <v/>
      </c>
      <c r="X3283" s="502"/>
      <c r="Y3283" s="502" t="str">
        <f t="shared" si="368"/>
        <v/>
      </c>
    </row>
    <row r="3284" spans="7:25">
      <c r="G3284" s="346" t="str">
        <f t="shared" si="362"/>
        <v/>
      </c>
      <c r="H3284" s="347" t="str">
        <f t="shared" si="363"/>
        <v/>
      </c>
      <c r="T3284" s="502" t="str">
        <f t="shared" si="364"/>
        <v/>
      </c>
      <c r="U3284" s="502" t="str">
        <f t="shared" si="365"/>
        <v/>
      </c>
      <c r="V3284" s="502" t="str">
        <f t="shared" si="366"/>
        <v/>
      </c>
      <c r="W3284" s="502" t="str">
        <f t="shared" si="367"/>
        <v/>
      </c>
      <c r="X3284" s="502"/>
      <c r="Y3284" s="502" t="str">
        <f t="shared" si="368"/>
        <v/>
      </c>
    </row>
    <row r="3285" spans="7:25">
      <c r="G3285" s="346" t="str">
        <f t="shared" si="362"/>
        <v/>
      </c>
      <c r="H3285" s="347" t="str">
        <f t="shared" si="363"/>
        <v/>
      </c>
      <c r="T3285" s="502" t="str">
        <f t="shared" si="364"/>
        <v/>
      </c>
      <c r="U3285" s="502" t="str">
        <f t="shared" si="365"/>
        <v/>
      </c>
      <c r="V3285" s="502" t="str">
        <f t="shared" si="366"/>
        <v/>
      </c>
      <c r="W3285" s="502" t="str">
        <f t="shared" si="367"/>
        <v/>
      </c>
      <c r="X3285" s="502"/>
      <c r="Y3285" s="502" t="str">
        <f t="shared" si="368"/>
        <v/>
      </c>
    </row>
    <row r="3286" spans="7:25">
      <c r="G3286" s="346" t="str">
        <f t="shared" si="362"/>
        <v/>
      </c>
      <c r="H3286" s="347" t="str">
        <f t="shared" si="363"/>
        <v/>
      </c>
      <c r="T3286" s="502" t="str">
        <f t="shared" si="364"/>
        <v/>
      </c>
      <c r="U3286" s="502" t="str">
        <f t="shared" si="365"/>
        <v/>
      </c>
      <c r="V3286" s="502" t="str">
        <f t="shared" si="366"/>
        <v/>
      </c>
      <c r="W3286" s="502" t="str">
        <f t="shared" si="367"/>
        <v/>
      </c>
      <c r="X3286" s="502"/>
      <c r="Y3286" s="502" t="str">
        <f t="shared" si="368"/>
        <v/>
      </c>
    </row>
    <row r="3287" spans="7:25">
      <c r="G3287" s="346" t="str">
        <f t="shared" si="362"/>
        <v/>
      </c>
      <c r="H3287" s="347" t="str">
        <f t="shared" si="363"/>
        <v/>
      </c>
      <c r="T3287" s="502" t="str">
        <f t="shared" si="364"/>
        <v/>
      </c>
      <c r="U3287" s="502" t="str">
        <f t="shared" si="365"/>
        <v/>
      </c>
      <c r="V3287" s="502" t="str">
        <f t="shared" si="366"/>
        <v/>
      </c>
      <c r="W3287" s="502" t="str">
        <f t="shared" si="367"/>
        <v/>
      </c>
      <c r="X3287" s="502"/>
      <c r="Y3287" s="502" t="str">
        <f t="shared" si="368"/>
        <v/>
      </c>
    </row>
    <row r="3288" spans="7:25">
      <c r="G3288" s="346" t="str">
        <f t="shared" si="362"/>
        <v/>
      </c>
      <c r="H3288" s="347" t="str">
        <f t="shared" si="363"/>
        <v/>
      </c>
      <c r="T3288" s="502" t="str">
        <f t="shared" si="364"/>
        <v/>
      </c>
      <c r="U3288" s="502" t="str">
        <f t="shared" si="365"/>
        <v/>
      </c>
      <c r="V3288" s="502" t="str">
        <f t="shared" si="366"/>
        <v/>
      </c>
      <c r="W3288" s="502" t="str">
        <f t="shared" si="367"/>
        <v/>
      </c>
      <c r="X3288" s="502"/>
      <c r="Y3288" s="502" t="str">
        <f t="shared" si="368"/>
        <v/>
      </c>
    </row>
    <row r="3289" spans="7:25">
      <c r="G3289" s="346" t="str">
        <f t="shared" si="362"/>
        <v/>
      </c>
      <c r="H3289" s="347" t="str">
        <f t="shared" si="363"/>
        <v/>
      </c>
      <c r="T3289" s="502" t="str">
        <f t="shared" si="364"/>
        <v/>
      </c>
      <c r="U3289" s="502" t="str">
        <f t="shared" si="365"/>
        <v/>
      </c>
      <c r="V3289" s="502" t="str">
        <f t="shared" si="366"/>
        <v/>
      </c>
      <c r="W3289" s="502" t="str">
        <f t="shared" si="367"/>
        <v/>
      </c>
      <c r="X3289" s="502"/>
      <c r="Y3289" s="502" t="str">
        <f t="shared" si="368"/>
        <v/>
      </c>
    </row>
    <row r="3290" spans="7:25">
      <c r="G3290" s="346" t="str">
        <f t="shared" si="362"/>
        <v/>
      </c>
      <c r="H3290" s="347" t="str">
        <f t="shared" si="363"/>
        <v/>
      </c>
      <c r="T3290" s="502" t="str">
        <f t="shared" si="364"/>
        <v/>
      </c>
      <c r="U3290" s="502" t="str">
        <f t="shared" si="365"/>
        <v/>
      </c>
      <c r="V3290" s="502" t="str">
        <f t="shared" si="366"/>
        <v/>
      </c>
      <c r="W3290" s="502" t="str">
        <f t="shared" si="367"/>
        <v/>
      </c>
      <c r="X3290" s="502"/>
      <c r="Y3290" s="502" t="str">
        <f t="shared" si="368"/>
        <v/>
      </c>
    </row>
    <row r="3291" spans="7:25">
      <c r="G3291" s="346" t="str">
        <f t="shared" si="362"/>
        <v/>
      </c>
      <c r="H3291" s="347" t="str">
        <f t="shared" si="363"/>
        <v/>
      </c>
      <c r="T3291" s="502" t="str">
        <f t="shared" si="364"/>
        <v/>
      </c>
      <c r="U3291" s="502" t="str">
        <f t="shared" si="365"/>
        <v/>
      </c>
      <c r="V3291" s="502" t="str">
        <f t="shared" si="366"/>
        <v/>
      </c>
      <c r="W3291" s="502" t="str">
        <f t="shared" si="367"/>
        <v/>
      </c>
      <c r="X3291" s="502"/>
      <c r="Y3291" s="502" t="str">
        <f t="shared" si="368"/>
        <v/>
      </c>
    </row>
    <row r="3292" spans="7:25">
      <c r="G3292" s="346" t="str">
        <f t="shared" si="362"/>
        <v/>
      </c>
      <c r="H3292" s="347" t="str">
        <f t="shared" si="363"/>
        <v/>
      </c>
      <c r="T3292" s="502" t="str">
        <f t="shared" si="364"/>
        <v/>
      </c>
      <c r="U3292" s="502" t="str">
        <f t="shared" si="365"/>
        <v/>
      </c>
      <c r="V3292" s="502" t="str">
        <f t="shared" si="366"/>
        <v/>
      </c>
      <c r="W3292" s="502" t="str">
        <f t="shared" si="367"/>
        <v/>
      </c>
      <c r="X3292" s="502"/>
      <c r="Y3292" s="502" t="str">
        <f t="shared" si="368"/>
        <v/>
      </c>
    </row>
    <row r="3293" spans="7:25">
      <c r="G3293" s="346" t="str">
        <f t="shared" si="362"/>
        <v/>
      </c>
      <c r="H3293" s="347" t="str">
        <f t="shared" si="363"/>
        <v/>
      </c>
      <c r="T3293" s="502" t="str">
        <f t="shared" si="364"/>
        <v/>
      </c>
      <c r="U3293" s="502" t="str">
        <f t="shared" si="365"/>
        <v/>
      </c>
      <c r="V3293" s="502" t="str">
        <f t="shared" si="366"/>
        <v/>
      </c>
      <c r="W3293" s="502" t="str">
        <f t="shared" si="367"/>
        <v/>
      </c>
      <c r="X3293" s="502"/>
      <c r="Y3293" s="502" t="str">
        <f t="shared" si="368"/>
        <v/>
      </c>
    </row>
    <row r="3294" spans="7:25">
      <c r="G3294" s="346" t="str">
        <f t="shared" si="362"/>
        <v/>
      </c>
      <c r="H3294" s="347" t="str">
        <f t="shared" si="363"/>
        <v/>
      </c>
      <c r="T3294" s="502" t="str">
        <f t="shared" si="364"/>
        <v/>
      </c>
      <c r="U3294" s="502" t="str">
        <f t="shared" si="365"/>
        <v/>
      </c>
      <c r="V3294" s="502" t="str">
        <f t="shared" si="366"/>
        <v/>
      </c>
      <c r="W3294" s="502" t="str">
        <f t="shared" si="367"/>
        <v/>
      </c>
      <c r="X3294" s="502"/>
      <c r="Y3294" s="502" t="str">
        <f t="shared" si="368"/>
        <v/>
      </c>
    </row>
    <row r="3295" spans="7:25">
      <c r="G3295" s="346" t="str">
        <f t="shared" si="362"/>
        <v/>
      </c>
      <c r="H3295" s="347" t="str">
        <f t="shared" si="363"/>
        <v/>
      </c>
      <c r="T3295" s="502" t="str">
        <f t="shared" si="364"/>
        <v/>
      </c>
      <c r="U3295" s="502" t="str">
        <f t="shared" si="365"/>
        <v/>
      </c>
      <c r="V3295" s="502" t="str">
        <f t="shared" si="366"/>
        <v/>
      </c>
      <c r="W3295" s="502" t="str">
        <f t="shared" si="367"/>
        <v/>
      </c>
      <c r="X3295" s="502"/>
      <c r="Y3295" s="502" t="str">
        <f t="shared" si="368"/>
        <v/>
      </c>
    </row>
    <row r="3296" spans="7:25">
      <c r="G3296" s="346" t="str">
        <f t="shared" si="362"/>
        <v/>
      </c>
      <c r="H3296" s="347" t="str">
        <f t="shared" si="363"/>
        <v/>
      </c>
      <c r="T3296" s="502" t="str">
        <f t="shared" si="364"/>
        <v/>
      </c>
      <c r="U3296" s="502" t="str">
        <f t="shared" si="365"/>
        <v/>
      </c>
      <c r="V3296" s="502" t="str">
        <f t="shared" si="366"/>
        <v/>
      </c>
      <c r="W3296" s="502" t="str">
        <f t="shared" si="367"/>
        <v/>
      </c>
      <c r="X3296" s="502"/>
      <c r="Y3296" s="502" t="str">
        <f t="shared" si="368"/>
        <v/>
      </c>
    </row>
    <row r="3297" spans="7:25">
      <c r="G3297" s="346" t="str">
        <f t="shared" si="362"/>
        <v/>
      </c>
      <c r="H3297" s="347" t="str">
        <f t="shared" si="363"/>
        <v/>
      </c>
      <c r="T3297" s="502" t="str">
        <f t="shared" si="364"/>
        <v/>
      </c>
      <c r="U3297" s="502" t="str">
        <f t="shared" si="365"/>
        <v/>
      </c>
      <c r="V3297" s="502" t="str">
        <f t="shared" si="366"/>
        <v/>
      </c>
      <c r="W3297" s="502" t="str">
        <f t="shared" si="367"/>
        <v/>
      </c>
      <c r="X3297" s="502"/>
      <c r="Y3297" s="502" t="str">
        <f t="shared" si="368"/>
        <v/>
      </c>
    </row>
    <row r="3298" spans="7:25">
      <c r="G3298" s="346" t="str">
        <f t="shared" si="362"/>
        <v/>
      </c>
      <c r="H3298" s="347" t="str">
        <f t="shared" si="363"/>
        <v/>
      </c>
      <c r="T3298" s="502" t="str">
        <f t="shared" si="364"/>
        <v/>
      </c>
      <c r="U3298" s="502" t="str">
        <f t="shared" si="365"/>
        <v/>
      </c>
      <c r="V3298" s="502" t="str">
        <f t="shared" si="366"/>
        <v/>
      </c>
      <c r="W3298" s="502" t="str">
        <f t="shared" si="367"/>
        <v/>
      </c>
      <c r="X3298" s="502"/>
      <c r="Y3298" s="502" t="str">
        <f t="shared" si="368"/>
        <v/>
      </c>
    </row>
    <row r="3299" spans="7:25">
      <c r="G3299" s="346" t="str">
        <f t="shared" si="362"/>
        <v/>
      </c>
      <c r="H3299" s="347" t="str">
        <f t="shared" si="363"/>
        <v/>
      </c>
      <c r="T3299" s="502" t="str">
        <f t="shared" si="364"/>
        <v/>
      </c>
      <c r="U3299" s="502" t="str">
        <f t="shared" si="365"/>
        <v/>
      </c>
      <c r="V3299" s="502" t="str">
        <f t="shared" si="366"/>
        <v/>
      </c>
      <c r="W3299" s="502" t="str">
        <f t="shared" si="367"/>
        <v/>
      </c>
      <c r="X3299" s="502"/>
      <c r="Y3299" s="502" t="str">
        <f t="shared" si="368"/>
        <v/>
      </c>
    </row>
    <row r="3300" spans="7:25">
      <c r="G3300" s="346" t="str">
        <f t="shared" si="362"/>
        <v/>
      </c>
      <c r="H3300" s="347" t="str">
        <f t="shared" si="363"/>
        <v/>
      </c>
      <c r="T3300" s="502" t="str">
        <f t="shared" si="364"/>
        <v/>
      </c>
      <c r="U3300" s="502" t="str">
        <f t="shared" si="365"/>
        <v/>
      </c>
      <c r="V3300" s="502" t="str">
        <f t="shared" si="366"/>
        <v/>
      </c>
      <c r="W3300" s="502" t="str">
        <f t="shared" si="367"/>
        <v/>
      </c>
      <c r="X3300" s="502"/>
      <c r="Y3300" s="502" t="str">
        <f t="shared" si="368"/>
        <v/>
      </c>
    </row>
    <row r="3301" spans="7:25">
      <c r="G3301" s="346" t="str">
        <f t="shared" si="362"/>
        <v/>
      </c>
      <c r="H3301" s="347" t="str">
        <f t="shared" si="363"/>
        <v/>
      </c>
      <c r="T3301" s="502" t="str">
        <f t="shared" si="364"/>
        <v/>
      </c>
      <c r="U3301" s="502" t="str">
        <f t="shared" si="365"/>
        <v/>
      </c>
      <c r="V3301" s="502" t="str">
        <f t="shared" si="366"/>
        <v/>
      </c>
      <c r="W3301" s="502" t="str">
        <f t="shared" si="367"/>
        <v/>
      </c>
      <c r="X3301" s="502"/>
      <c r="Y3301" s="502" t="str">
        <f t="shared" si="368"/>
        <v/>
      </c>
    </row>
    <row r="3302" spans="7:25">
      <c r="G3302" s="346" t="str">
        <f t="shared" si="362"/>
        <v/>
      </c>
      <c r="H3302" s="347" t="str">
        <f t="shared" si="363"/>
        <v/>
      </c>
      <c r="T3302" s="502" t="str">
        <f t="shared" si="364"/>
        <v/>
      </c>
      <c r="U3302" s="502" t="str">
        <f t="shared" si="365"/>
        <v/>
      </c>
      <c r="V3302" s="502" t="str">
        <f t="shared" si="366"/>
        <v/>
      </c>
      <c r="W3302" s="502" t="str">
        <f t="shared" si="367"/>
        <v/>
      </c>
      <c r="X3302" s="502"/>
      <c r="Y3302" s="502" t="str">
        <f t="shared" si="368"/>
        <v/>
      </c>
    </row>
    <row r="3303" spans="7:25">
      <c r="G3303" s="346" t="str">
        <f t="shared" si="362"/>
        <v/>
      </c>
      <c r="H3303" s="347" t="str">
        <f t="shared" si="363"/>
        <v/>
      </c>
      <c r="T3303" s="502" t="str">
        <f t="shared" si="364"/>
        <v/>
      </c>
      <c r="U3303" s="502" t="str">
        <f t="shared" si="365"/>
        <v/>
      </c>
      <c r="V3303" s="502" t="str">
        <f t="shared" si="366"/>
        <v/>
      </c>
      <c r="W3303" s="502" t="str">
        <f t="shared" si="367"/>
        <v/>
      </c>
      <c r="X3303" s="502"/>
      <c r="Y3303" s="502" t="str">
        <f t="shared" si="368"/>
        <v/>
      </c>
    </row>
    <row r="3304" spans="7:25">
      <c r="G3304" s="346" t="str">
        <f t="shared" si="362"/>
        <v/>
      </c>
      <c r="H3304" s="347" t="str">
        <f t="shared" si="363"/>
        <v/>
      </c>
      <c r="T3304" s="502" t="str">
        <f t="shared" si="364"/>
        <v/>
      </c>
      <c r="U3304" s="502" t="str">
        <f t="shared" si="365"/>
        <v/>
      </c>
      <c r="V3304" s="502" t="str">
        <f t="shared" si="366"/>
        <v/>
      </c>
      <c r="W3304" s="502" t="str">
        <f t="shared" si="367"/>
        <v/>
      </c>
      <c r="X3304" s="502"/>
      <c r="Y3304" s="502" t="str">
        <f t="shared" si="368"/>
        <v/>
      </c>
    </row>
    <row r="3305" spans="7:25">
      <c r="G3305" s="346" t="str">
        <f t="shared" si="362"/>
        <v/>
      </c>
      <c r="H3305" s="347" t="str">
        <f t="shared" si="363"/>
        <v/>
      </c>
      <c r="T3305" s="502" t="str">
        <f t="shared" si="364"/>
        <v/>
      </c>
      <c r="U3305" s="502" t="str">
        <f t="shared" si="365"/>
        <v/>
      </c>
      <c r="V3305" s="502" t="str">
        <f t="shared" si="366"/>
        <v/>
      </c>
      <c r="W3305" s="502" t="str">
        <f t="shared" si="367"/>
        <v/>
      </c>
      <c r="X3305" s="502"/>
      <c r="Y3305" s="502" t="str">
        <f t="shared" si="368"/>
        <v/>
      </c>
    </row>
    <row r="3306" spans="7:25">
      <c r="G3306" s="346" t="str">
        <f t="shared" si="362"/>
        <v/>
      </c>
      <c r="H3306" s="347" t="str">
        <f t="shared" si="363"/>
        <v/>
      </c>
      <c r="T3306" s="502" t="str">
        <f t="shared" si="364"/>
        <v/>
      </c>
      <c r="U3306" s="502" t="str">
        <f t="shared" si="365"/>
        <v/>
      </c>
      <c r="V3306" s="502" t="str">
        <f t="shared" si="366"/>
        <v/>
      </c>
      <c r="W3306" s="502" t="str">
        <f t="shared" si="367"/>
        <v/>
      </c>
      <c r="X3306" s="502"/>
      <c r="Y3306" s="502" t="str">
        <f t="shared" si="368"/>
        <v/>
      </c>
    </row>
    <row r="3307" spans="7:25">
      <c r="G3307" s="346" t="str">
        <f t="shared" si="362"/>
        <v/>
      </c>
      <c r="H3307" s="347" t="str">
        <f t="shared" si="363"/>
        <v/>
      </c>
      <c r="T3307" s="502" t="str">
        <f t="shared" si="364"/>
        <v/>
      </c>
      <c r="U3307" s="502" t="str">
        <f t="shared" si="365"/>
        <v/>
      </c>
      <c r="V3307" s="502" t="str">
        <f t="shared" si="366"/>
        <v/>
      </c>
      <c r="W3307" s="502" t="str">
        <f t="shared" si="367"/>
        <v/>
      </c>
      <c r="X3307" s="502"/>
      <c r="Y3307" s="502" t="str">
        <f t="shared" si="368"/>
        <v/>
      </c>
    </row>
    <row r="3308" spans="7:25">
      <c r="G3308" s="346" t="str">
        <f t="shared" si="362"/>
        <v/>
      </c>
      <c r="H3308" s="347" t="str">
        <f t="shared" si="363"/>
        <v/>
      </c>
      <c r="T3308" s="502" t="str">
        <f t="shared" si="364"/>
        <v/>
      </c>
      <c r="U3308" s="502" t="str">
        <f t="shared" si="365"/>
        <v/>
      </c>
      <c r="V3308" s="502" t="str">
        <f t="shared" si="366"/>
        <v/>
      </c>
      <c r="W3308" s="502" t="str">
        <f t="shared" si="367"/>
        <v/>
      </c>
      <c r="X3308" s="502"/>
      <c r="Y3308" s="502" t="str">
        <f t="shared" si="368"/>
        <v/>
      </c>
    </row>
    <row r="3309" spans="7:25">
      <c r="G3309" s="346" t="str">
        <f t="shared" si="362"/>
        <v/>
      </c>
      <c r="H3309" s="347" t="str">
        <f t="shared" si="363"/>
        <v/>
      </c>
      <c r="T3309" s="502" t="str">
        <f t="shared" si="364"/>
        <v/>
      </c>
      <c r="U3309" s="502" t="str">
        <f t="shared" si="365"/>
        <v/>
      </c>
      <c r="V3309" s="502" t="str">
        <f t="shared" si="366"/>
        <v/>
      </c>
      <c r="W3309" s="502" t="str">
        <f t="shared" si="367"/>
        <v/>
      </c>
      <c r="X3309" s="502"/>
      <c r="Y3309" s="502" t="str">
        <f t="shared" si="368"/>
        <v/>
      </c>
    </row>
    <row r="3310" spans="7:25">
      <c r="G3310" s="346" t="str">
        <f t="shared" si="362"/>
        <v/>
      </c>
      <c r="H3310" s="347" t="str">
        <f t="shared" si="363"/>
        <v/>
      </c>
      <c r="T3310" s="502" t="str">
        <f t="shared" si="364"/>
        <v/>
      </c>
      <c r="U3310" s="502" t="str">
        <f t="shared" si="365"/>
        <v/>
      </c>
      <c r="V3310" s="502" t="str">
        <f t="shared" si="366"/>
        <v/>
      </c>
      <c r="W3310" s="502" t="str">
        <f t="shared" si="367"/>
        <v/>
      </c>
      <c r="X3310" s="502"/>
      <c r="Y3310" s="502" t="str">
        <f t="shared" si="368"/>
        <v/>
      </c>
    </row>
    <row r="3311" spans="7:25">
      <c r="G3311" s="346" t="str">
        <f t="shared" si="362"/>
        <v/>
      </c>
      <c r="H3311" s="347" t="str">
        <f t="shared" si="363"/>
        <v/>
      </c>
      <c r="T3311" s="502" t="str">
        <f t="shared" si="364"/>
        <v/>
      </c>
      <c r="U3311" s="502" t="str">
        <f t="shared" si="365"/>
        <v/>
      </c>
      <c r="V3311" s="502" t="str">
        <f t="shared" si="366"/>
        <v/>
      </c>
      <c r="W3311" s="502" t="str">
        <f t="shared" si="367"/>
        <v/>
      </c>
      <c r="X3311" s="502"/>
      <c r="Y3311" s="502" t="str">
        <f t="shared" si="368"/>
        <v/>
      </c>
    </row>
    <row r="3312" spans="7:25">
      <c r="G3312" s="346" t="str">
        <f t="shared" si="362"/>
        <v/>
      </c>
      <c r="H3312" s="347" t="str">
        <f t="shared" si="363"/>
        <v/>
      </c>
      <c r="T3312" s="502" t="str">
        <f t="shared" si="364"/>
        <v/>
      </c>
      <c r="U3312" s="502" t="str">
        <f t="shared" si="365"/>
        <v/>
      </c>
      <c r="V3312" s="502" t="str">
        <f t="shared" si="366"/>
        <v/>
      </c>
      <c r="W3312" s="502" t="str">
        <f t="shared" si="367"/>
        <v/>
      </c>
      <c r="X3312" s="502"/>
      <c r="Y3312" s="502" t="str">
        <f t="shared" si="368"/>
        <v/>
      </c>
    </row>
    <row r="3313" spans="7:25">
      <c r="G3313" s="346" t="str">
        <f t="shared" si="362"/>
        <v/>
      </c>
      <c r="H3313" s="347" t="str">
        <f t="shared" si="363"/>
        <v/>
      </c>
      <c r="T3313" s="502" t="str">
        <f t="shared" si="364"/>
        <v/>
      </c>
      <c r="U3313" s="502" t="str">
        <f t="shared" si="365"/>
        <v/>
      </c>
      <c r="V3313" s="502" t="str">
        <f t="shared" si="366"/>
        <v/>
      </c>
      <c r="W3313" s="502" t="str">
        <f t="shared" si="367"/>
        <v/>
      </c>
      <c r="X3313" s="502"/>
      <c r="Y3313" s="502" t="str">
        <f t="shared" si="368"/>
        <v/>
      </c>
    </row>
    <row r="3314" spans="7:25">
      <c r="G3314" s="346" t="str">
        <f t="shared" si="362"/>
        <v/>
      </c>
      <c r="H3314" s="347" t="str">
        <f t="shared" si="363"/>
        <v/>
      </c>
      <c r="T3314" s="502" t="str">
        <f t="shared" si="364"/>
        <v/>
      </c>
      <c r="U3314" s="502" t="str">
        <f t="shared" si="365"/>
        <v/>
      </c>
      <c r="V3314" s="502" t="str">
        <f t="shared" si="366"/>
        <v/>
      </c>
      <c r="W3314" s="502" t="str">
        <f t="shared" si="367"/>
        <v/>
      </c>
      <c r="X3314" s="502"/>
      <c r="Y3314" s="502" t="str">
        <f t="shared" si="368"/>
        <v/>
      </c>
    </row>
    <row r="3315" spans="7:25">
      <c r="G3315" s="346" t="str">
        <f t="shared" si="362"/>
        <v/>
      </c>
      <c r="H3315" s="347" t="str">
        <f t="shared" si="363"/>
        <v/>
      </c>
      <c r="T3315" s="502" t="str">
        <f t="shared" si="364"/>
        <v/>
      </c>
      <c r="U3315" s="502" t="str">
        <f t="shared" si="365"/>
        <v/>
      </c>
      <c r="V3315" s="502" t="str">
        <f t="shared" si="366"/>
        <v/>
      </c>
      <c r="W3315" s="502" t="str">
        <f t="shared" si="367"/>
        <v/>
      </c>
      <c r="X3315" s="502"/>
      <c r="Y3315" s="502" t="str">
        <f t="shared" si="368"/>
        <v/>
      </c>
    </row>
    <row r="3316" spans="7:25">
      <c r="G3316" s="346" t="str">
        <f t="shared" si="362"/>
        <v/>
      </c>
      <c r="H3316" s="347" t="str">
        <f t="shared" si="363"/>
        <v/>
      </c>
      <c r="T3316" s="502" t="str">
        <f t="shared" si="364"/>
        <v/>
      </c>
      <c r="U3316" s="502" t="str">
        <f t="shared" si="365"/>
        <v/>
      </c>
      <c r="V3316" s="502" t="str">
        <f t="shared" si="366"/>
        <v/>
      </c>
      <c r="W3316" s="502" t="str">
        <f t="shared" si="367"/>
        <v/>
      </c>
      <c r="X3316" s="502"/>
      <c r="Y3316" s="502" t="str">
        <f t="shared" si="368"/>
        <v/>
      </c>
    </row>
    <row r="3317" spans="7:25">
      <c r="G3317" s="346" t="str">
        <f t="shared" si="362"/>
        <v/>
      </c>
      <c r="H3317" s="347" t="str">
        <f t="shared" si="363"/>
        <v/>
      </c>
      <c r="T3317" s="502" t="str">
        <f t="shared" si="364"/>
        <v/>
      </c>
      <c r="U3317" s="502" t="str">
        <f t="shared" si="365"/>
        <v/>
      </c>
      <c r="V3317" s="502" t="str">
        <f t="shared" si="366"/>
        <v/>
      </c>
      <c r="W3317" s="502" t="str">
        <f t="shared" si="367"/>
        <v/>
      </c>
      <c r="X3317" s="502"/>
      <c r="Y3317" s="502" t="str">
        <f t="shared" si="368"/>
        <v/>
      </c>
    </row>
    <row r="3318" spans="7:25">
      <c r="G3318" s="346" t="str">
        <f t="shared" si="362"/>
        <v/>
      </c>
      <c r="H3318" s="347" t="str">
        <f t="shared" si="363"/>
        <v/>
      </c>
      <c r="T3318" s="502" t="str">
        <f t="shared" si="364"/>
        <v/>
      </c>
      <c r="U3318" s="502" t="str">
        <f t="shared" si="365"/>
        <v/>
      </c>
      <c r="V3318" s="502" t="str">
        <f t="shared" si="366"/>
        <v/>
      </c>
      <c r="W3318" s="502" t="str">
        <f t="shared" si="367"/>
        <v/>
      </c>
      <c r="X3318" s="502"/>
      <c r="Y3318" s="502" t="str">
        <f t="shared" si="368"/>
        <v/>
      </c>
    </row>
    <row r="3319" spans="7:25">
      <c r="G3319" s="346" t="str">
        <f t="shared" si="362"/>
        <v/>
      </c>
      <c r="H3319" s="347" t="str">
        <f t="shared" si="363"/>
        <v/>
      </c>
      <c r="T3319" s="502" t="str">
        <f t="shared" si="364"/>
        <v/>
      </c>
      <c r="U3319" s="502" t="str">
        <f t="shared" si="365"/>
        <v/>
      </c>
      <c r="V3319" s="502" t="str">
        <f t="shared" si="366"/>
        <v/>
      </c>
      <c r="W3319" s="502" t="str">
        <f t="shared" si="367"/>
        <v/>
      </c>
      <c r="X3319" s="502"/>
      <c r="Y3319" s="502" t="str">
        <f t="shared" si="368"/>
        <v/>
      </c>
    </row>
    <row r="3320" spans="7:25">
      <c r="G3320" s="346" t="str">
        <f t="shared" si="362"/>
        <v/>
      </c>
      <c r="H3320" s="347" t="str">
        <f t="shared" si="363"/>
        <v/>
      </c>
      <c r="T3320" s="502" t="str">
        <f t="shared" si="364"/>
        <v/>
      </c>
      <c r="U3320" s="502" t="str">
        <f t="shared" si="365"/>
        <v/>
      </c>
      <c r="V3320" s="502" t="str">
        <f t="shared" si="366"/>
        <v/>
      </c>
      <c r="W3320" s="502" t="str">
        <f t="shared" si="367"/>
        <v/>
      </c>
      <c r="X3320" s="502"/>
      <c r="Y3320" s="502" t="str">
        <f t="shared" si="368"/>
        <v/>
      </c>
    </row>
    <row r="3321" spans="7:25">
      <c r="G3321" s="346" t="str">
        <f t="shared" si="362"/>
        <v/>
      </c>
      <c r="H3321" s="347" t="str">
        <f t="shared" si="363"/>
        <v/>
      </c>
      <c r="T3321" s="502" t="str">
        <f t="shared" si="364"/>
        <v/>
      </c>
      <c r="U3321" s="502" t="str">
        <f t="shared" si="365"/>
        <v/>
      </c>
      <c r="V3321" s="502" t="str">
        <f t="shared" si="366"/>
        <v/>
      </c>
      <c r="W3321" s="502" t="str">
        <f t="shared" si="367"/>
        <v/>
      </c>
      <c r="X3321" s="502"/>
      <c r="Y3321" s="502" t="str">
        <f t="shared" si="368"/>
        <v/>
      </c>
    </row>
    <row r="3322" spans="7:25">
      <c r="G3322" s="346" t="str">
        <f t="shared" si="362"/>
        <v/>
      </c>
      <c r="H3322" s="347" t="str">
        <f t="shared" si="363"/>
        <v/>
      </c>
      <c r="T3322" s="502" t="str">
        <f t="shared" si="364"/>
        <v/>
      </c>
      <c r="U3322" s="502" t="str">
        <f t="shared" si="365"/>
        <v/>
      </c>
      <c r="V3322" s="502" t="str">
        <f t="shared" si="366"/>
        <v/>
      </c>
      <c r="W3322" s="502" t="str">
        <f t="shared" si="367"/>
        <v/>
      </c>
      <c r="X3322" s="502"/>
      <c r="Y3322" s="502" t="str">
        <f t="shared" si="368"/>
        <v/>
      </c>
    </row>
    <row r="3323" spans="7:25">
      <c r="G3323" s="346" t="str">
        <f t="shared" si="362"/>
        <v/>
      </c>
      <c r="H3323" s="347" t="str">
        <f t="shared" si="363"/>
        <v/>
      </c>
      <c r="T3323" s="502" t="str">
        <f t="shared" si="364"/>
        <v/>
      </c>
      <c r="U3323" s="502" t="str">
        <f t="shared" si="365"/>
        <v/>
      </c>
      <c r="V3323" s="502" t="str">
        <f t="shared" si="366"/>
        <v/>
      </c>
      <c r="W3323" s="502" t="str">
        <f t="shared" si="367"/>
        <v/>
      </c>
      <c r="X3323" s="502"/>
      <c r="Y3323" s="502" t="str">
        <f t="shared" si="368"/>
        <v/>
      </c>
    </row>
    <row r="3324" spans="7:25">
      <c r="G3324" s="346" t="str">
        <f t="shared" si="362"/>
        <v/>
      </c>
      <c r="H3324" s="347" t="str">
        <f t="shared" si="363"/>
        <v/>
      </c>
      <c r="T3324" s="502" t="str">
        <f t="shared" si="364"/>
        <v/>
      </c>
      <c r="U3324" s="502" t="str">
        <f t="shared" si="365"/>
        <v/>
      </c>
      <c r="V3324" s="502" t="str">
        <f t="shared" si="366"/>
        <v/>
      </c>
      <c r="W3324" s="502" t="str">
        <f t="shared" si="367"/>
        <v/>
      </c>
      <c r="X3324" s="502"/>
      <c r="Y3324" s="502" t="str">
        <f t="shared" si="368"/>
        <v/>
      </c>
    </row>
    <row r="3325" spans="7:25">
      <c r="G3325" s="346" t="str">
        <f t="shared" si="362"/>
        <v/>
      </c>
      <c r="H3325" s="347" t="str">
        <f t="shared" si="363"/>
        <v/>
      </c>
      <c r="T3325" s="502" t="str">
        <f t="shared" si="364"/>
        <v/>
      </c>
      <c r="U3325" s="502" t="str">
        <f t="shared" si="365"/>
        <v/>
      </c>
      <c r="V3325" s="502" t="str">
        <f t="shared" si="366"/>
        <v/>
      </c>
      <c r="W3325" s="502" t="str">
        <f t="shared" si="367"/>
        <v/>
      </c>
      <c r="X3325" s="502"/>
      <c r="Y3325" s="502" t="str">
        <f t="shared" si="368"/>
        <v/>
      </c>
    </row>
    <row r="3326" spans="7:25">
      <c r="G3326" s="346" t="str">
        <f t="shared" si="362"/>
        <v/>
      </c>
      <c r="H3326" s="347" t="str">
        <f t="shared" si="363"/>
        <v/>
      </c>
      <c r="T3326" s="502" t="str">
        <f t="shared" si="364"/>
        <v/>
      </c>
      <c r="U3326" s="502" t="str">
        <f t="shared" si="365"/>
        <v/>
      </c>
      <c r="V3326" s="502" t="str">
        <f t="shared" si="366"/>
        <v/>
      </c>
      <c r="W3326" s="502" t="str">
        <f t="shared" si="367"/>
        <v/>
      </c>
      <c r="X3326" s="502"/>
      <c r="Y3326" s="502" t="str">
        <f t="shared" si="368"/>
        <v/>
      </c>
    </row>
    <row r="3327" spans="7:25">
      <c r="G3327" s="346" t="str">
        <f t="shared" si="362"/>
        <v/>
      </c>
      <c r="H3327" s="347" t="str">
        <f t="shared" si="363"/>
        <v/>
      </c>
      <c r="T3327" s="502" t="str">
        <f t="shared" si="364"/>
        <v/>
      </c>
      <c r="U3327" s="502" t="str">
        <f t="shared" si="365"/>
        <v/>
      </c>
      <c r="V3327" s="502" t="str">
        <f t="shared" si="366"/>
        <v/>
      </c>
      <c r="W3327" s="502" t="str">
        <f t="shared" si="367"/>
        <v/>
      </c>
      <c r="X3327" s="502"/>
      <c r="Y3327" s="502" t="str">
        <f t="shared" si="368"/>
        <v/>
      </c>
    </row>
    <row r="3328" spans="7:25">
      <c r="G3328" s="346" t="str">
        <f t="shared" si="362"/>
        <v/>
      </c>
      <c r="H3328" s="347" t="str">
        <f t="shared" si="363"/>
        <v/>
      </c>
      <c r="T3328" s="502" t="str">
        <f t="shared" si="364"/>
        <v/>
      </c>
      <c r="U3328" s="502" t="str">
        <f t="shared" si="365"/>
        <v/>
      </c>
      <c r="V3328" s="502" t="str">
        <f t="shared" si="366"/>
        <v/>
      </c>
      <c r="W3328" s="502" t="str">
        <f t="shared" si="367"/>
        <v/>
      </c>
      <c r="X3328" s="502"/>
      <c r="Y3328" s="502" t="str">
        <f t="shared" si="368"/>
        <v/>
      </c>
    </row>
    <row r="3329" spans="7:25">
      <c r="G3329" s="346" t="str">
        <f t="shared" si="362"/>
        <v/>
      </c>
      <c r="H3329" s="347" t="str">
        <f t="shared" si="363"/>
        <v/>
      </c>
      <c r="T3329" s="502" t="str">
        <f t="shared" si="364"/>
        <v/>
      </c>
      <c r="U3329" s="502" t="str">
        <f t="shared" si="365"/>
        <v/>
      </c>
      <c r="V3329" s="502" t="str">
        <f t="shared" si="366"/>
        <v/>
      </c>
      <c r="W3329" s="502" t="str">
        <f t="shared" si="367"/>
        <v/>
      </c>
      <c r="X3329" s="502"/>
      <c r="Y3329" s="502" t="str">
        <f t="shared" si="368"/>
        <v/>
      </c>
    </row>
    <row r="3330" spans="7:25">
      <c r="G3330" s="346" t="str">
        <f t="shared" si="362"/>
        <v/>
      </c>
      <c r="H3330" s="347" t="str">
        <f t="shared" si="363"/>
        <v/>
      </c>
      <c r="T3330" s="502" t="str">
        <f t="shared" si="364"/>
        <v/>
      </c>
      <c r="U3330" s="502" t="str">
        <f t="shared" si="365"/>
        <v/>
      </c>
      <c r="V3330" s="502" t="str">
        <f t="shared" si="366"/>
        <v/>
      </c>
      <c r="W3330" s="502" t="str">
        <f t="shared" si="367"/>
        <v/>
      </c>
      <c r="X3330" s="502"/>
      <c r="Y3330" s="502" t="str">
        <f t="shared" si="368"/>
        <v/>
      </c>
    </row>
    <row r="3331" spans="7:25">
      <c r="G3331" s="346" t="str">
        <f t="shared" ref="G3331:G3394" si="369">IF(D3331="","",A3331&amp;" "&amp;"     =    "&amp;" "&amp;B3331&amp;"  Vs  "&amp;C3331)</f>
        <v/>
      </c>
      <c r="H3331" s="347" t="str">
        <f t="shared" ref="H3331:H3394" si="370">IF(G3331="","",D3331)</f>
        <v/>
      </c>
      <c r="T3331" s="502" t="str">
        <f t="shared" ref="T3331:T3394" si="371">IF(W3331="","",AA3331)</f>
        <v/>
      </c>
      <c r="U3331" s="502" t="str">
        <f t="shared" ref="U3331:U3394" si="372">IF(W3331="","",AC3331)</f>
        <v/>
      </c>
      <c r="V3331" s="502" t="str">
        <f t="shared" ref="V3331:V3394" si="373">IF(W3331="","",AK3331)</f>
        <v/>
      </c>
      <c r="W3331" s="502" t="str">
        <f t="shared" ref="W3331:W3394" si="374">IFERROR(IF(Y3331="","",MID(Y3331,SEARCH("1x2/",Y3331,1) + 4,LEN(Y3331))),"")</f>
        <v/>
      </c>
      <c r="X3331" s="502"/>
      <c r="Y3331" s="502" t="str">
        <f t="shared" ref="Y3331:Y3394" si="375">HLink(AL3331)</f>
        <v/>
      </c>
    </row>
    <row r="3332" spans="7:25">
      <c r="G3332" s="346" t="str">
        <f t="shared" si="369"/>
        <v/>
      </c>
      <c r="H3332" s="347" t="str">
        <f t="shared" si="370"/>
        <v/>
      </c>
      <c r="T3332" s="502" t="str">
        <f t="shared" si="371"/>
        <v/>
      </c>
      <c r="U3332" s="502" t="str">
        <f t="shared" si="372"/>
        <v/>
      </c>
      <c r="V3332" s="502" t="str">
        <f t="shared" si="373"/>
        <v/>
      </c>
      <c r="W3332" s="502" t="str">
        <f t="shared" si="374"/>
        <v/>
      </c>
      <c r="X3332" s="502"/>
      <c r="Y3332" s="502" t="str">
        <f t="shared" si="375"/>
        <v/>
      </c>
    </row>
    <row r="3333" spans="7:25">
      <c r="G3333" s="346" t="str">
        <f t="shared" si="369"/>
        <v/>
      </c>
      <c r="H3333" s="347" t="str">
        <f t="shared" si="370"/>
        <v/>
      </c>
      <c r="T3333" s="502" t="str">
        <f t="shared" si="371"/>
        <v/>
      </c>
      <c r="U3333" s="502" t="str">
        <f t="shared" si="372"/>
        <v/>
      </c>
      <c r="V3333" s="502" t="str">
        <f t="shared" si="373"/>
        <v/>
      </c>
      <c r="W3333" s="502" t="str">
        <f t="shared" si="374"/>
        <v/>
      </c>
      <c r="X3333" s="502"/>
      <c r="Y3333" s="502" t="str">
        <f t="shared" si="375"/>
        <v/>
      </c>
    </row>
    <row r="3334" spans="7:25">
      <c r="G3334" s="346" t="str">
        <f t="shared" si="369"/>
        <v/>
      </c>
      <c r="H3334" s="347" t="str">
        <f t="shared" si="370"/>
        <v/>
      </c>
      <c r="T3334" s="502" t="str">
        <f t="shared" si="371"/>
        <v/>
      </c>
      <c r="U3334" s="502" t="str">
        <f t="shared" si="372"/>
        <v/>
      </c>
      <c r="V3334" s="502" t="str">
        <f t="shared" si="373"/>
        <v/>
      </c>
      <c r="W3334" s="502" t="str">
        <f t="shared" si="374"/>
        <v/>
      </c>
      <c r="X3334" s="502"/>
      <c r="Y3334" s="502" t="str">
        <f t="shared" si="375"/>
        <v/>
      </c>
    </row>
    <row r="3335" spans="7:25">
      <c r="G3335" s="346" t="str">
        <f t="shared" si="369"/>
        <v/>
      </c>
      <c r="H3335" s="347" t="str">
        <f t="shared" si="370"/>
        <v/>
      </c>
      <c r="T3335" s="502" t="str">
        <f t="shared" si="371"/>
        <v/>
      </c>
      <c r="U3335" s="502" t="str">
        <f t="shared" si="372"/>
        <v/>
      </c>
      <c r="V3335" s="502" t="str">
        <f t="shared" si="373"/>
        <v/>
      </c>
      <c r="W3335" s="502" t="str">
        <f t="shared" si="374"/>
        <v/>
      </c>
      <c r="X3335" s="502"/>
      <c r="Y3335" s="502" t="str">
        <f t="shared" si="375"/>
        <v/>
      </c>
    </row>
    <row r="3336" spans="7:25">
      <c r="G3336" s="346" t="str">
        <f t="shared" si="369"/>
        <v/>
      </c>
      <c r="H3336" s="347" t="str">
        <f t="shared" si="370"/>
        <v/>
      </c>
      <c r="T3336" s="502" t="str">
        <f t="shared" si="371"/>
        <v/>
      </c>
      <c r="U3336" s="502" t="str">
        <f t="shared" si="372"/>
        <v/>
      </c>
      <c r="V3336" s="502" t="str">
        <f t="shared" si="373"/>
        <v/>
      </c>
      <c r="W3336" s="502" t="str">
        <f t="shared" si="374"/>
        <v/>
      </c>
      <c r="X3336" s="502"/>
      <c r="Y3336" s="502" t="str">
        <f t="shared" si="375"/>
        <v/>
      </c>
    </row>
    <row r="3337" spans="7:25">
      <c r="G3337" s="346" t="str">
        <f t="shared" si="369"/>
        <v/>
      </c>
      <c r="H3337" s="347" t="str">
        <f t="shared" si="370"/>
        <v/>
      </c>
      <c r="T3337" s="502" t="str">
        <f t="shared" si="371"/>
        <v/>
      </c>
      <c r="U3337" s="502" t="str">
        <f t="shared" si="372"/>
        <v/>
      </c>
      <c r="V3337" s="502" t="str">
        <f t="shared" si="373"/>
        <v/>
      </c>
      <c r="W3337" s="502" t="str">
        <f t="shared" si="374"/>
        <v/>
      </c>
      <c r="X3337" s="502"/>
      <c r="Y3337" s="502" t="str">
        <f t="shared" si="375"/>
        <v/>
      </c>
    </row>
    <row r="3338" spans="7:25">
      <c r="G3338" s="346" t="str">
        <f t="shared" si="369"/>
        <v/>
      </c>
      <c r="H3338" s="347" t="str">
        <f t="shared" si="370"/>
        <v/>
      </c>
      <c r="T3338" s="502" t="str">
        <f t="shared" si="371"/>
        <v/>
      </c>
      <c r="U3338" s="502" t="str">
        <f t="shared" si="372"/>
        <v/>
      </c>
      <c r="V3338" s="502" t="str">
        <f t="shared" si="373"/>
        <v/>
      </c>
      <c r="W3338" s="502" t="str">
        <f t="shared" si="374"/>
        <v/>
      </c>
      <c r="X3338" s="502"/>
      <c r="Y3338" s="502" t="str">
        <f t="shared" si="375"/>
        <v/>
      </c>
    </row>
    <row r="3339" spans="7:25">
      <c r="G3339" s="346" t="str">
        <f t="shared" si="369"/>
        <v/>
      </c>
      <c r="H3339" s="347" t="str">
        <f t="shared" si="370"/>
        <v/>
      </c>
      <c r="T3339" s="502" t="str">
        <f t="shared" si="371"/>
        <v/>
      </c>
      <c r="U3339" s="502" t="str">
        <f t="shared" si="372"/>
        <v/>
      </c>
      <c r="V3339" s="502" t="str">
        <f t="shared" si="373"/>
        <v/>
      </c>
      <c r="W3339" s="502" t="str">
        <f t="shared" si="374"/>
        <v/>
      </c>
      <c r="X3339" s="502"/>
      <c r="Y3339" s="502" t="str">
        <f t="shared" si="375"/>
        <v/>
      </c>
    </row>
    <row r="3340" spans="7:25">
      <c r="G3340" s="346" t="str">
        <f t="shared" si="369"/>
        <v/>
      </c>
      <c r="H3340" s="347" t="str">
        <f t="shared" si="370"/>
        <v/>
      </c>
      <c r="T3340" s="502" t="str">
        <f t="shared" si="371"/>
        <v/>
      </c>
      <c r="U3340" s="502" t="str">
        <f t="shared" si="372"/>
        <v/>
      </c>
      <c r="V3340" s="502" t="str">
        <f t="shared" si="373"/>
        <v/>
      </c>
      <c r="W3340" s="502" t="str">
        <f t="shared" si="374"/>
        <v/>
      </c>
      <c r="X3340" s="502"/>
      <c r="Y3340" s="502" t="str">
        <f t="shared" si="375"/>
        <v/>
      </c>
    </row>
    <row r="3341" spans="7:25">
      <c r="G3341" s="346" t="str">
        <f t="shared" si="369"/>
        <v/>
      </c>
      <c r="H3341" s="347" t="str">
        <f t="shared" si="370"/>
        <v/>
      </c>
      <c r="T3341" s="502" t="str">
        <f t="shared" si="371"/>
        <v/>
      </c>
      <c r="U3341" s="502" t="str">
        <f t="shared" si="372"/>
        <v/>
      </c>
      <c r="V3341" s="502" t="str">
        <f t="shared" si="373"/>
        <v/>
      </c>
      <c r="W3341" s="502" t="str">
        <f t="shared" si="374"/>
        <v/>
      </c>
      <c r="X3341" s="502"/>
      <c r="Y3341" s="502" t="str">
        <f t="shared" si="375"/>
        <v/>
      </c>
    </row>
    <row r="3342" spans="7:25">
      <c r="G3342" s="346" t="str">
        <f t="shared" si="369"/>
        <v/>
      </c>
      <c r="H3342" s="347" t="str">
        <f t="shared" si="370"/>
        <v/>
      </c>
      <c r="T3342" s="502" t="str">
        <f t="shared" si="371"/>
        <v/>
      </c>
      <c r="U3342" s="502" t="str">
        <f t="shared" si="372"/>
        <v/>
      </c>
      <c r="V3342" s="502" t="str">
        <f t="shared" si="373"/>
        <v/>
      </c>
      <c r="W3342" s="502" t="str">
        <f t="shared" si="374"/>
        <v/>
      </c>
      <c r="X3342" s="502"/>
      <c r="Y3342" s="502" t="str">
        <f t="shared" si="375"/>
        <v/>
      </c>
    </row>
    <row r="3343" spans="7:25">
      <c r="G3343" s="346" t="str">
        <f t="shared" si="369"/>
        <v/>
      </c>
      <c r="H3343" s="347" t="str">
        <f t="shared" si="370"/>
        <v/>
      </c>
      <c r="T3343" s="502" t="str">
        <f t="shared" si="371"/>
        <v/>
      </c>
      <c r="U3343" s="502" t="str">
        <f t="shared" si="372"/>
        <v/>
      </c>
      <c r="V3343" s="502" t="str">
        <f t="shared" si="373"/>
        <v/>
      </c>
      <c r="W3343" s="502" t="str">
        <f t="shared" si="374"/>
        <v/>
      </c>
      <c r="X3343" s="502"/>
      <c r="Y3343" s="502" t="str">
        <f t="shared" si="375"/>
        <v/>
      </c>
    </row>
    <row r="3344" spans="7:25">
      <c r="G3344" s="346" t="str">
        <f t="shared" si="369"/>
        <v/>
      </c>
      <c r="H3344" s="347" t="str">
        <f t="shared" si="370"/>
        <v/>
      </c>
      <c r="T3344" s="502" t="str">
        <f t="shared" si="371"/>
        <v/>
      </c>
      <c r="U3344" s="502" t="str">
        <f t="shared" si="372"/>
        <v/>
      </c>
      <c r="V3344" s="502" t="str">
        <f t="shared" si="373"/>
        <v/>
      </c>
      <c r="W3344" s="502" t="str">
        <f t="shared" si="374"/>
        <v/>
      </c>
      <c r="X3344" s="502"/>
      <c r="Y3344" s="502" t="str">
        <f t="shared" si="375"/>
        <v/>
      </c>
    </row>
    <row r="3345" spans="7:25">
      <c r="G3345" s="346" t="str">
        <f t="shared" si="369"/>
        <v/>
      </c>
      <c r="H3345" s="347" t="str">
        <f t="shared" si="370"/>
        <v/>
      </c>
      <c r="T3345" s="502" t="str">
        <f t="shared" si="371"/>
        <v/>
      </c>
      <c r="U3345" s="502" t="str">
        <f t="shared" si="372"/>
        <v/>
      </c>
      <c r="V3345" s="502" t="str">
        <f t="shared" si="373"/>
        <v/>
      </c>
      <c r="W3345" s="502" t="str">
        <f t="shared" si="374"/>
        <v/>
      </c>
      <c r="X3345" s="502"/>
      <c r="Y3345" s="502" t="str">
        <f t="shared" si="375"/>
        <v/>
      </c>
    </row>
    <row r="3346" spans="7:25">
      <c r="G3346" s="346" t="str">
        <f t="shared" si="369"/>
        <v/>
      </c>
      <c r="H3346" s="347" t="str">
        <f t="shared" si="370"/>
        <v/>
      </c>
      <c r="T3346" s="502" t="str">
        <f t="shared" si="371"/>
        <v/>
      </c>
      <c r="U3346" s="502" t="str">
        <f t="shared" si="372"/>
        <v/>
      </c>
      <c r="V3346" s="502" t="str">
        <f t="shared" si="373"/>
        <v/>
      </c>
      <c r="W3346" s="502" t="str">
        <f t="shared" si="374"/>
        <v/>
      </c>
      <c r="X3346" s="502"/>
      <c r="Y3346" s="502" t="str">
        <f t="shared" si="375"/>
        <v/>
      </c>
    </row>
    <row r="3347" spans="7:25">
      <c r="G3347" s="346" t="str">
        <f t="shared" si="369"/>
        <v/>
      </c>
      <c r="H3347" s="347" t="str">
        <f t="shared" si="370"/>
        <v/>
      </c>
      <c r="T3347" s="502" t="str">
        <f t="shared" si="371"/>
        <v/>
      </c>
      <c r="U3347" s="502" t="str">
        <f t="shared" si="372"/>
        <v/>
      </c>
      <c r="V3347" s="502" t="str">
        <f t="shared" si="373"/>
        <v/>
      </c>
      <c r="W3347" s="502" t="str">
        <f t="shared" si="374"/>
        <v/>
      </c>
      <c r="X3347" s="502"/>
      <c r="Y3347" s="502" t="str">
        <f t="shared" si="375"/>
        <v/>
      </c>
    </row>
    <row r="3348" spans="7:25">
      <c r="G3348" s="346" t="str">
        <f t="shared" si="369"/>
        <v/>
      </c>
      <c r="H3348" s="347" t="str">
        <f t="shared" si="370"/>
        <v/>
      </c>
      <c r="T3348" s="502" t="str">
        <f t="shared" si="371"/>
        <v/>
      </c>
      <c r="U3348" s="502" t="str">
        <f t="shared" si="372"/>
        <v/>
      </c>
      <c r="V3348" s="502" t="str">
        <f t="shared" si="373"/>
        <v/>
      </c>
      <c r="W3348" s="502" t="str">
        <f t="shared" si="374"/>
        <v/>
      </c>
      <c r="X3348" s="502"/>
      <c r="Y3348" s="502" t="str">
        <f t="shared" si="375"/>
        <v/>
      </c>
    </row>
    <row r="3349" spans="7:25">
      <c r="G3349" s="346" t="str">
        <f t="shared" si="369"/>
        <v/>
      </c>
      <c r="H3349" s="347" t="str">
        <f t="shared" si="370"/>
        <v/>
      </c>
      <c r="T3349" s="502" t="str">
        <f t="shared" si="371"/>
        <v/>
      </c>
      <c r="U3349" s="502" t="str">
        <f t="shared" si="372"/>
        <v/>
      </c>
      <c r="V3349" s="502" t="str">
        <f t="shared" si="373"/>
        <v/>
      </c>
      <c r="W3349" s="502" t="str">
        <f t="shared" si="374"/>
        <v/>
      </c>
      <c r="X3349" s="502"/>
      <c r="Y3349" s="502" t="str">
        <f t="shared" si="375"/>
        <v/>
      </c>
    </row>
    <row r="3350" spans="7:25">
      <c r="G3350" s="346" t="str">
        <f t="shared" si="369"/>
        <v/>
      </c>
      <c r="H3350" s="347" t="str">
        <f t="shared" si="370"/>
        <v/>
      </c>
      <c r="T3350" s="502" t="str">
        <f t="shared" si="371"/>
        <v/>
      </c>
      <c r="U3350" s="502" t="str">
        <f t="shared" si="372"/>
        <v/>
      </c>
      <c r="V3350" s="502" t="str">
        <f t="shared" si="373"/>
        <v/>
      </c>
      <c r="W3350" s="502" t="str">
        <f t="shared" si="374"/>
        <v/>
      </c>
      <c r="X3350" s="502"/>
      <c r="Y3350" s="502" t="str">
        <f t="shared" si="375"/>
        <v/>
      </c>
    </row>
    <row r="3351" spans="7:25">
      <c r="G3351" s="346" t="str">
        <f t="shared" si="369"/>
        <v/>
      </c>
      <c r="H3351" s="347" t="str">
        <f t="shared" si="370"/>
        <v/>
      </c>
      <c r="T3351" s="502" t="str">
        <f t="shared" si="371"/>
        <v/>
      </c>
      <c r="U3351" s="502" t="str">
        <f t="shared" si="372"/>
        <v/>
      </c>
      <c r="V3351" s="502" t="str">
        <f t="shared" si="373"/>
        <v/>
      </c>
      <c r="W3351" s="502" t="str">
        <f t="shared" si="374"/>
        <v/>
      </c>
      <c r="X3351" s="502"/>
      <c r="Y3351" s="502" t="str">
        <f t="shared" si="375"/>
        <v/>
      </c>
    </row>
    <row r="3352" spans="7:25">
      <c r="G3352" s="346" t="str">
        <f t="shared" si="369"/>
        <v/>
      </c>
      <c r="H3352" s="347" t="str">
        <f t="shared" si="370"/>
        <v/>
      </c>
      <c r="T3352" s="502" t="str">
        <f t="shared" si="371"/>
        <v/>
      </c>
      <c r="U3352" s="502" t="str">
        <f t="shared" si="372"/>
        <v/>
      </c>
      <c r="V3352" s="502" t="str">
        <f t="shared" si="373"/>
        <v/>
      </c>
      <c r="W3352" s="502" t="str">
        <f t="shared" si="374"/>
        <v/>
      </c>
      <c r="X3352" s="502"/>
      <c r="Y3352" s="502" t="str">
        <f t="shared" si="375"/>
        <v/>
      </c>
    </row>
    <row r="3353" spans="7:25">
      <c r="G3353" s="346" t="str">
        <f t="shared" si="369"/>
        <v/>
      </c>
      <c r="H3353" s="347" t="str">
        <f t="shared" si="370"/>
        <v/>
      </c>
      <c r="T3353" s="502" t="str">
        <f t="shared" si="371"/>
        <v/>
      </c>
      <c r="U3353" s="502" t="str">
        <f t="shared" si="372"/>
        <v/>
      </c>
      <c r="V3353" s="502" t="str">
        <f t="shared" si="373"/>
        <v/>
      </c>
      <c r="W3353" s="502" t="str">
        <f t="shared" si="374"/>
        <v/>
      </c>
      <c r="X3353" s="502"/>
      <c r="Y3353" s="502" t="str">
        <f t="shared" si="375"/>
        <v/>
      </c>
    </row>
    <row r="3354" spans="7:25">
      <c r="G3354" s="346" t="str">
        <f t="shared" si="369"/>
        <v/>
      </c>
      <c r="H3354" s="347" t="str">
        <f t="shared" si="370"/>
        <v/>
      </c>
      <c r="T3354" s="502" t="str">
        <f t="shared" si="371"/>
        <v/>
      </c>
      <c r="U3354" s="502" t="str">
        <f t="shared" si="372"/>
        <v/>
      </c>
      <c r="V3354" s="502" t="str">
        <f t="shared" si="373"/>
        <v/>
      </c>
      <c r="W3354" s="502" t="str">
        <f t="shared" si="374"/>
        <v/>
      </c>
      <c r="X3354" s="502"/>
      <c r="Y3354" s="502" t="str">
        <f t="shared" si="375"/>
        <v/>
      </c>
    </row>
    <row r="3355" spans="7:25">
      <c r="G3355" s="346" t="str">
        <f t="shared" si="369"/>
        <v/>
      </c>
      <c r="H3355" s="347" t="str">
        <f t="shared" si="370"/>
        <v/>
      </c>
      <c r="T3355" s="502" t="str">
        <f t="shared" si="371"/>
        <v/>
      </c>
      <c r="U3355" s="502" t="str">
        <f t="shared" si="372"/>
        <v/>
      </c>
      <c r="V3355" s="502" t="str">
        <f t="shared" si="373"/>
        <v/>
      </c>
      <c r="W3355" s="502" t="str">
        <f t="shared" si="374"/>
        <v/>
      </c>
      <c r="X3355" s="502"/>
      <c r="Y3355" s="502" t="str">
        <f t="shared" si="375"/>
        <v/>
      </c>
    </row>
    <row r="3356" spans="7:25">
      <c r="G3356" s="346" t="str">
        <f t="shared" si="369"/>
        <v/>
      </c>
      <c r="H3356" s="347" t="str">
        <f t="shared" si="370"/>
        <v/>
      </c>
      <c r="T3356" s="502" t="str">
        <f t="shared" si="371"/>
        <v/>
      </c>
      <c r="U3356" s="502" t="str">
        <f t="shared" si="372"/>
        <v/>
      </c>
      <c r="V3356" s="502" t="str">
        <f t="shared" si="373"/>
        <v/>
      </c>
      <c r="W3356" s="502" t="str">
        <f t="shared" si="374"/>
        <v/>
      </c>
      <c r="X3356" s="502"/>
      <c r="Y3356" s="502" t="str">
        <f t="shared" si="375"/>
        <v/>
      </c>
    </row>
    <row r="3357" spans="7:25">
      <c r="G3357" s="346" t="str">
        <f t="shared" si="369"/>
        <v/>
      </c>
      <c r="H3357" s="347" t="str">
        <f t="shared" si="370"/>
        <v/>
      </c>
      <c r="T3357" s="502" t="str">
        <f t="shared" si="371"/>
        <v/>
      </c>
      <c r="U3357" s="502" t="str">
        <f t="shared" si="372"/>
        <v/>
      </c>
      <c r="V3357" s="502" t="str">
        <f t="shared" si="373"/>
        <v/>
      </c>
      <c r="W3357" s="502" t="str">
        <f t="shared" si="374"/>
        <v/>
      </c>
      <c r="X3357" s="502"/>
      <c r="Y3357" s="502" t="str">
        <f t="shared" si="375"/>
        <v/>
      </c>
    </row>
    <row r="3358" spans="7:25">
      <c r="G3358" s="346" t="str">
        <f t="shared" si="369"/>
        <v/>
      </c>
      <c r="H3358" s="347" t="str">
        <f t="shared" si="370"/>
        <v/>
      </c>
      <c r="T3358" s="502" t="str">
        <f t="shared" si="371"/>
        <v/>
      </c>
      <c r="U3358" s="502" t="str">
        <f t="shared" si="372"/>
        <v/>
      </c>
      <c r="V3358" s="502" t="str">
        <f t="shared" si="373"/>
        <v/>
      </c>
      <c r="W3358" s="502" t="str">
        <f t="shared" si="374"/>
        <v/>
      </c>
      <c r="X3358" s="502"/>
      <c r="Y3358" s="502" t="str">
        <f t="shared" si="375"/>
        <v/>
      </c>
    </row>
    <row r="3359" spans="7:25">
      <c r="G3359" s="346" t="str">
        <f t="shared" si="369"/>
        <v/>
      </c>
      <c r="H3359" s="347" t="str">
        <f t="shared" si="370"/>
        <v/>
      </c>
      <c r="T3359" s="502" t="str">
        <f t="shared" si="371"/>
        <v/>
      </c>
      <c r="U3359" s="502" t="str">
        <f t="shared" si="372"/>
        <v/>
      </c>
      <c r="V3359" s="502" t="str">
        <f t="shared" si="373"/>
        <v/>
      </c>
      <c r="W3359" s="502" t="str">
        <f t="shared" si="374"/>
        <v/>
      </c>
      <c r="X3359" s="502"/>
      <c r="Y3359" s="502" t="str">
        <f t="shared" si="375"/>
        <v/>
      </c>
    </row>
    <row r="3360" spans="7:25">
      <c r="G3360" s="346" t="str">
        <f t="shared" si="369"/>
        <v/>
      </c>
      <c r="H3360" s="347" t="str">
        <f t="shared" si="370"/>
        <v/>
      </c>
      <c r="T3360" s="502" t="str">
        <f t="shared" si="371"/>
        <v/>
      </c>
      <c r="U3360" s="502" t="str">
        <f t="shared" si="372"/>
        <v/>
      </c>
      <c r="V3360" s="502" t="str">
        <f t="shared" si="373"/>
        <v/>
      </c>
      <c r="W3360" s="502" t="str">
        <f t="shared" si="374"/>
        <v/>
      </c>
      <c r="X3360" s="502"/>
      <c r="Y3360" s="502" t="str">
        <f t="shared" si="375"/>
        <v/>
      </c>
    </row>
    <row r="3361" spans="7:25">
      <c r="G3361" s="346" t="str">
        <f t="shared" si="369"/>
        <v/>
      </c>
      <c r="H3361" s="347" t="str">
        <f t="shared" si="370"/>
        <v/>
      </c>
      <c r="T3361" s="502" t="str">
        <f t="shared" si="371"/>
        <v/>
      </c>
      <c r="U3361" s="502" t="str">
        <f t="shared" si="372"/>
        <v/>
      </c>
      <c r="V3361" s="502" t="str">
        <f t="shared" si="373"/>
        <v/>
      </c>
      <c r="W3361" s="502" t="str">
        <f t="shared" si="374"/>
        <v/>
      </c>
      <c r="X3361" s="502"/>
      <c r="Y3361" s="502" t="str">
        <f t="shared" si="375"/>
        <v/>
      </c>
    </row>
    <row r="3362" spans="7:25">
      <c r="G3362" s="346" t="str">
        <f t="shared" si="369"/>
        <v/>
      </c>
      <c r="H3362" s="347" t="str">
        <f t="shared" si="370"/>
        <v/>
      </c>
      <c r="T3362" s="502" t="str">
        <f t="shared" si="371"/>
        <v/>
      </c>
      <c r="U3362" s="502" t="str">
        <f t="shared" si="372"/>
        <v/>
      </c>
      <c r="V3362" s="502" t="str">
        <f t="shared" si="373"/>
        <v/>
      </c>
      <c r="W3362" s="502" t="str">
        <f t="shared" si="374"/>
        <v/>
      </c>
      <c r="X3362" s="502"/>
      <c r="Y3362" s="502" t="str">
        <f t="shared" si="375"/>
        <v/>
      </c>
    </row>
    <row r="3363" spans="7:25">
      <c r="G3363" s="346" t="str">
        <f t="shared" si="369"/>
        <v/>
      </c>
      <c r="H3363" s="347" t="str">
        <f t="shared" si="370"/>
        <v/>
      </c>
      <c r="T3363" s="502" t="str">
        <f t="shared" si="371"/>
        <v/>
      </c>
      <c r="U3363" s="502" t="str">
        <f t="shared" si="372"/>
        <v/>
      </c>
      <c r="V3363" s="502" t="str">
        <f t="shared" si="373"/>
        <v/>
      </c>
      <c r="W3363" s="502" t="str">
        <f t="shared" si="374"/>
        <v/>
      </c>
      <c r="X3363" s="502"/>
      <c r="Y3363" s="502" t="str">
        <f t="shared" si="375"/>
        <v/>
      </c>
    </row>
    <row r="3364" spans="7:25">
      <c r="G3364" s="346" t="str">
        <f t="shared" si="369"/>
        <v/>
      </c>
      <c r="H3364" s="347" t="str">
        <f t="shared" si="370"/>
        <v/>
      </c>
      <c r="T3364" s="502" t="str">
        <f t="shared" si="371"/>
        <v/>
      </c>
      <c r="U3364" s="502" t="str">
        <f t="shared" si="372"/>
        <v/>
      </c>
      <c r="V3364" s="502" t="str">
        <f t="shared" si="373"/>
        <v/>
      </c>
      <c r="W3364" s="502" t="str">
        <f t="shared" si="374"/>
        <v/>
      </c>
      <c r="X3364" s="502"/>
      <c r="Y3364" s="502" t="str">
        <f t="shared" si="375"/>
        <v/>
      </c>
    </row>
    <row r="3365" spans="7:25">
      <c r="G3365" s="346" t="str">
        <f t="shared" si="369"/>
        <v/>
      </c>
      <c r="H3365" s="347" t="str">
        <f t="shared" si="370"/>
        <v/>
      </c>
      <c r="T3365" s="502" t="str">
        <f t="shared" si="371"/>
        <v/>
      </c>
      <c r="U3365" s="502" t="str">
        <f t="shared" si="372"/>
        <v/>
      </c>
      <c r="V3365" s="502" t="str">
        <f t="shared" si="373"/>
        <v/>
      </c>
      <c r="W3365" s="502" t="str">
        <f t="shared" si="374"/>
        <v/>
      </c>
      <c r="X3365" s="502"/>
      <c r="Y3365" s="502" t="str">
        <f t="shared" si="375"/>
        <v/>
      </c>
    </row>
    <row r="3366" spans="7:25">
      <c r="G3366" s="346" t="str">
        <f t="shared" si="369"/>
        <v/>
      </c>
      <c r="H3366" s="347" t="str">
        <f t="shared" si="370"/>
        <v/>
      </c>
      <c r="T3366" s="502" t="str">
        <f t="shared" si="371"/>
        <v/>
      </c>
      <c r="U3366" s="502" t="str">
        <f t="shared" si="372"/>
        <v/>
      </c>
      <c r="V3366" s="502" t="str">
        <f t="shared" si="373"/>
        <v/>
      </c>
      <c r="W3366" s="502" t="str">
        <f t="shared" si="374"/>
        <v/>
      </c>
      <c r="X3366" s="502"/>
      <c r="Y3366" s="502" t="str">
        <f t="shared" si="375"/>
        <v/>
      </c>
    </row>
    <row r="3367" spans="7:25">
      <c r="G3367" s="346" t="str">
        <f t="shared" si="369"/>
        <v/>
      </c>
      <c r="H3367" s="347" t="str">
        <f t="shared" si="370"/>
        <v/>
      </c>
      <c r="T3367" s="502" t="str">
        <f t="shared" si="371"/>
        <v/>
      </c>
      <c r="U3367" s="502" t="str">
        <f t="shared" si="372"/>
        <v/>
      </c>
      <c r="V3367" s="502" t="str">
        <f t="shared" si="373"/>
        <v/>
      </c>
      <c r="W3367" s="502" t="str">
        <f t="shared" si="374"/>
        <v/>
      </c>
      <c r="X3367" s="502"/>
      <c r="Y3367" s="502" t="str">
        <f t="shared" si="375"/>
        <v/>
      </c>
    </row>
    <row r="3368" spans="7:25">
      <c r="G3368" s="346" t="str">
        <f t="shared" si="369"/>
        <v/>
      </c>
      <c r="H3368" s="347" t="str">
        <f t="shared" si="370"/>
        <v/>
      </c>
      <c r="T3368" s="502" t="str">
        <f t="shared" si="371"/>
        <v/>
      </c>
      <c r="U3368" s="502" t="str">
        <f t="shared" si="372"/>
        <v/>
      </c>
      <c r="V3368" s="502" t="str">
        <f t="shared" si="373"/>
        <v/>
      </c>
      <c r="W3368" s="502" t="str">
        <f t="shared" si="374"/>
        <v/>
      </c>
      <c r="X3368" s="502"/>
      <c r="Y3368" s="502" t="str">
        <f t="shared" si="375"/>
        <v/>
      </c>
    </row>
    <row r="3369" spans="7:25">
      <c r="G3369" s="346" t="str">
        <f t="shared" si="369"/>
        <v/>
      </c>
      <c r="H3369" s="347" t="str">
        <f t="shared" si="370"/>
        <v/>
      </c>
      <c r="T3369" s="502" t="str">
        <f t="shared" si="371"/>
        <v/>
      </c>
      <c r="U3369" s="502" t="str">
        <f t="shared" si="372"/>
        <v/>
      </c>
      <c r="V3369" s="502" t="str">
        <f t="shared" si="373"/>
        <v/>
      </c>
      <c r="W3369" s="502" t="str">
        <f t="shared" si="374"/>
        <v/>
      </c>
      <c r="X3369" s="502"/>
      <c r="Y3369" s="502" t="str">
        <f t="shared" si="375"/>
        <v/>
      </c>
    </row>
    <row r="3370" spans="7:25">
      <c r="G3370" s="346" t="str">
        <f t="shared" si="369"/>
        <v/>
      </c>
      <c r="H3370" s="347" t="str">
        <f t="shared" si="370"/>
        <v/>
      </c>
      <c r="T3370" s="502" t="str">
        <f t="shared" si="371"/>
        <v/>
      </c>
      <c r="U3370" s="502" t="str">
        <f t="shared" si="372"/>
        <v/>
      </c>
      <c r="V3370" s="502" t="str">
        <f t="shared" si="373"/>
        <v/>
      </c>
      <c r="W3370" s="502" t="str">
        <f t="shared" si="374"/>
        <v/>
      </c>
      <c r="X3370" s="502"/>
      <c r="Y3370" s="502" t="str">
        <f t="shared" si="375"/>
        <v/>
      </c>
    </row>
    <row r="3371" spans="7:25">
      <c r="G3371" s="346" t="str">
        <f t="shared" si="369"/>
        <v/>
      </c>
      <c r="H3371" s="347" t="str">
        <f t="shared" si="370"/>
        <v/>
      </c>
      <c r="T3371" s="502" t="str">
        <f t="shared" si="371"/>
        <v/>
      </c>
      <c r="U3371" s="502" t="str">
        <f t="shared" si="372"/>
        <v/>
      </c>
      <c r="V3371" s="502" t="str">
        <f t="shared" si="373"/>
        <v/>
      </c>
      <c r="W3371" s="502" t="str">
        <f t="shared" si="374"/>
        <v/>
      </c>
      <c r="X3371" s="502"/>
      <c r="Y3371" s="502" t="str">
        <f t="shared" si="375"/>
        <v/>
      </c>
    </row>
    <row r="3372" spans="7:25">
      <c r="G3372" s="346" t="str">
        <f t="shared" si="369"/>
        <v/>
      </c>
      <c r="H3372" s="347" t="str">
        <f t="shared" si="370"/>
        <v/>
      </c>
      <c r="T3372" s="502" t="str">
        <f t="shared" si="371"/>
        <v/>
      </c>
      <c r="U3372" s="502" t="str">
        <f t="shared" si="372"/>
        <v/>
      </c>
      <c r="V3372" s="502" t="str">
        <f t="shared" si="373"/>
        <v/>
      </c>
      <c r="W3372" s="502" t="str">
        <f t="shared" si="374"/>
        <v/>
      </c>
      <c r="X3372" s="502"/>
      <c r="Y3372" s="502" t="str">
        <f t="shared" si="375"/>
        <v/>
      </c>
    </row>
    <row r="3373" spans="7:25">
      <c r="G3373" s="346" t="str">
        <f t="shared" si="369"/>
        <v/>
      </c>
      <c r="H3373" s="347" t="str">
        <f t="shared" si="370"/>
        <v/>
      </c>
      <c r="T3373" s="502" t="str">
        <f t="shared" si="371"/>
        <v/>
      </c>
      <c r="U3373" s="502" t="str">
        <f t="shared" si="372"/>
        <v/>
      </c>
      <c r="V3373" s="502" t="str">
        <f t="shared" si="373"/>
        <v/>
      </c>
      <c r="W3373" s="502" t="str">
        <f t="shared" si="374"/>
        <v/>
      </c>
      <c r="X3373" s="502"/>
      <c r="Y3373" s="502" t="str">
        <f t="shared" si="375"/>
        <v/>
      </c>
    </row>
    <row r="3374" spans="7:25">
      <c r="G3374" s="346" t="str">
        <f t="shared" si="369"/>
        <v/>
      </c>
      <c r="H3374" s="347" t="str">
        <f t="shared" si="370"/>
        <v/>
      </c>
      <c r="T3374" s="502" t="str">
        <f t="shared" si="371"/>
        <v/>
      </c>
      <c r="U3374" s="502" t="str">
        <f t="shared" si="372"/>
        <v/>
      </c>
      <c r="V3374" s="502" t="str">
        <f t="shared" si="373"/>
        <v/>
      </c>
      <c r="W3374" s="502" t="str">
        <f t="shared" si="374"/>
        <v/>
      </c>
      <c r="X3374" s="502"/>
      <c r="Y3374" s="502" t="str">
        <f t="shared" si="375"/>
        <v/>
      </c>
    </row>
    <row r="3375" spans="7:25">
      <c r="G3375" s="346" t="str">
        <f t="shared" si="369"/>
        <v/>
      </c>
      <c r="H3375" s="347" t="str">
        <f t="shared" si="370"/>
        <v/>
      </c>
      <c r="T3375" s="502" t="str">
        <f t="shared" si="371"/>
        <v/>
      </c>
      <c r="U3375" s="502" t="str">
        <f t="shared" si="372"/>
        <v/>
      </c>
      <c r="V3375" s="502" t="str">
        <f t="shared" si="373"/>
        <v/>
      </c>
      <c r="W3375" s="502" t="str">
        <f t="shared" si="374"/>
        <v/>
      </c>
      <c r="X3375" s="502"/>
      <c r="Y3375" s="502" t="str">
        <f t="shared" si="375"/>
        <v/>
      </c>
    </row>
    <row r="3376" spans="7:25">
      <c r="G3376" s="346" t="str">
        <f t="shared" si="369"/>
        <v/>
      </c>
      <c r="H3376" s="347" t="str">
        <f t="shared" si="370"/>
        <v/>
      </c>
      <c r="T3376" s="502" t="str">
        <f t="shared" si="371"/>
        <v/>
      </c>
      <c r="U3376" s="502" t="str">
        <f t="shared" si="372"/>
        <v/>
      </c>
      <c r="V3376" s="502" t="str">
        <f t="shared" si="373"/>
        <v/>
      </c>
      <c r="W3376" s="502" t="str">
        <f t="shared" si="374"/>
        <v/>
      </c>
      <c r="X3376" s="502"/>
      <c r="Y3376" s="502" t="str">
        <f t="shared" si="375"/>
        <v/>
      </c>
    </row>
    <row r="3377" spans="7:25">
      <c r="G3377" s="346" t="str">
        <f t="shared" si="369"/>
        <v/>
      </c>
      <c r="H3377" s="347" t="str">
        <f t="shared" si="370"/>
        <v/>
      </c>
      <c r="T3377" s="502" t="str">
        <f t="shared" si="371"/>
        <v/>
      </c>
      <c r="U3377" s="502" t="str">
        <f t="shared" si="372"/>
        <v/>
      </c>
      <c r="V3377" s="502" t="str">
        <f t="shared" si="373"/>
        <v/>
      </c>
      <c r="W3377" s="502" t="str">
        <f t="shared" si="374"/>
        <v/>
      </c>
      <c r="X3377" s="502"/>
      <c r="Y3377" s="502" t="str">
        <f t="shared" si="375"/>
        <v/>
      </c>
    </row>
    <row r="3378" spans="7:25">
      <c r="G3378" s="346" t="str">
        <f t="shared" si="369"/>
        <v/>
      </c>
      <c r="H3378" s="347" t="str">
        <f t="shared" si="370"/>
        <v/>
      </c>
      <c r="T3378" s="502" t="str">
        <f t="shared" si="371"/>
        <v/>
      </c>
      <c r="U3378" s="502" t="str">
        <f t="shared" si="372"/>
        <v/>
      </c>
      <c r="V3378" s="502" t="str">
        <f t="shared" si="373"/>
        <v/>
      </c>
      <c r="W3378" s="502" t="str">
        <f t="shared" si="374"/>
        <v/>
      </c>
      <c r="X3378" s="502"/>
      <c r="Y3378" s="502" t="str">
        <f t="shared" si="375"/>
        <v/>
      </c>
    </row>
    <row r="3379" spans="7:25">
      <c r="G3379" s="346" t="str">
        <f t="shared" si="369"/>
        <v/>
      </c>
      <c r="H3379" s="347" t="str">
        <f t="shared" si="370"/>
        <v/>
      </c>
      <c r="T3379" s="502" t="str">
        <f t="shared" si="371"/>
        <v/>
      </c>
      <c r="U3379" s="502" t="str">
        <f t="shared" si="372"/>
        <v/>
      </c>
      <c r="V3379" s="502" t="str">
        <f t="shared" si="373"/>
        <v/>
      </c>
      <c r="W3379" s="502" t="str">
        <f t="shared" si="374"/>
        <v/>
      </c>
      <c r="X3379" s="502"/>
      <c r="Y3379" s="502" t="str">
        <f t="shared" si="375"/>
        <v/>
      </c>
    </row>
    <row r="3380" spans="7:25">
      <c r="G3380" s="346" t="str">
        <f t="shared" si="369"/>
        <v/>
      </c>
      <c r="H3380" s="347" t="str">
        <f t="shared" si="370"/>
        <v/>
      </c>
      <c r="T3380" s="502" t="str">
        <f t="shared" si="371"/>
        <v/>
      </c>
      <c r="U3380" s="502" t="str">
        <f t="shared" si="372"/>
        <v/>
      </c>
      <c r="V3380" s="502" t="str">
        <f t="shared" si="373"/>
        <v/>
      </c>
      <c r="W3380" s="502" t="str">
        <f t="shared" si="374"/>
        <v/>
      </c>
      <c r="X3380" s="502"/>
      <c r="Y3380" s="502" t="str">
        <f t="shared" si="375"/>
        <v/>
      </c>
    </row>
    <row r="3381" spans="7:25">
      <c r="G3381" s="346" t="str">
        <f t="shared" si="369"/>
        <v/>
      </c>
      <c r="H3381" s="347" t="str">
        <f t="shared" si="370"/>
        <v/>
      </c>
      <c r="T3381" s="502" t="str">
        <f t="shared" si="371"/>
        <v/>
      </c>
      <c r="U3381" s="502" t="str">
        <f t="shared" si="372"/>
        <v/>
      </c>
      <c r="V3381" s="502" t="str">
        <f t="shared" si="373"/>
        <v/>
      </c>
      <c r="W3381" s="502" t="str">
        <f t="shared" si="374"/>
        <v/>
      </c>
      <c r="X3381" s="502"/>
      <c r="Y3381" s="502" t="str">
        <f t="shared" si="375"/>
        <v/>
      </c>
    </row>
    <row r="3382" spans="7:25">
      <c r="G3382" s="346" t="str">
        <f t="shared" si="369"/>
        <v/>
      </c>
      <c r="H3382" s="347" t="str">
        <f t="shared" si="370"/>
        <v/>
      </c>
      <c r="T3382" s="502" t="str">
        <f t="shared" si="371"/>
        <v/>
      </c>
      <c r="U3382" s="502" t="str">
        <f t="shared" si="372"/>
        <v/>
      </c>
      <c r="V3382" s="502" t="str">
        <f t="shared" si="373"/>
        <v/>
      </c>
      <c r="W3382" s="502" t="str">
        <f t="shared" si="374"/>
        <v/>
      </c>
      <c r="X3382" s="502"/>
      <c r="Y3382" s="502" t="str">
        <f t="shared" si="375"/>
        <v/>
      </c>
    </row>
    <row r="3383" spans="7:25">
      <c r="G3383" s="346" t="str">
        <f t="shared" si="369"/>
        <v/>
      </c>
      <c r="H3383" s="347" t="str">
        <f t="shared" si="370"/>
        <v/>
      </c>
      <c r="T3383" s="502" t="str">
        <f t="shared" si="371"/>
        <v/>
      </c>
      <c r="U3383" s="502" t="str">
        <f t="shared" si="372"/>
        <v/>
      </c>
      <c r="V3383" s="502" t="str">
        <f t="shared" si="373"/>
        <v/>
      </c>
      <c r="W3383" s="502" t="str">
        <f t="shared" si="374"/>
        <v/>
      </c>
      <c r="X3383" s="502"/>
      <c r="Y3383" s="502" t="str">
        <f t="shared" si="375"/>
        <v/>
      </c>
    </row>
    <row r="3384" spans="7:25">
      <c r="G3384" s="346" t="str">
        <f t="shared" si="369"/>
        <v/>
      </c>
      <c r="H3384" s="347" t="str">
        <f t="shared" si="370"/>
        <v/>
      </c>
      <c r="T3384" s="502" t="str">
        <f t="shared" si="371"/>
        <v/>
      </c>
      <c r="U3384" s="502" t="str">
        <f t="shared" si="372"/>
        <v/>
      </c>
      <c r="V3384" s="502" t="str">
        <f t="shared" si="373"/>
        <v/>
      </c>
      <c r="W3384" s="502" t="str">
        <f t="shared" si="374"/>
        <v/>
      </c>
      <c r="X3384" s="502"/>
      <c r="Y3384" s="502" t="str">
        <f t="shared" si="375"/>
        <v/>
      </c>
    </row>
    <row r="3385" spans="7:25">
      <c r="G3385" s="346" t="str">
        <f t="shared" si="369"/>
        <v/>
      </c>
      <c r="H3385" s="347" t="str">
        <f t="shared" si="370"/>
        <v/>
      </c>
      <c r="T3385" s="502" t="str">
        <f t="shared" si="371"/>
        <v/>
      </c>
      <c r="U3385" s="502" t="str">
        <f t="shared" si="372"/>
        <v/>
      </c>
      <c r="V3385" s="502" t="str">
        <f t="shared" si="373"/>
        <v/>
      </c>
      <c r="W3385" s="502" t="str">
        <f t="shared" si="374"/>
        <v/>
      </c>
      <c r="X3385" s="502"/>
      <c r="Y3385" s="502" t="str">
        <f t="shared" si="375"/>
        <v/>
      </c>
    </row>
    <row r="3386" spans="7:25">
      <c r="G3386" s="346" t="str">
        <f t="shared" si="369"/>
        <v/>
      </c>
      <c r="H3386" s="347" t="str">
        <f t="shared" si="370"/>
        <v/>
      </c>
      <c r="T3386" s="502" t="str">
        <f t="shared" si="371"/>
        <v/>
      </c>
      <c r="U3386" s="502" t="str">
        <f t="shared" si="372"/>
        <v/>
      </c>
      <c r="V3386" s="502" t="str">
        <f t="shared" si="373"/>
        <v/>
      </c>
      <c r="W3386" s="502" t="str">
        <f t="shared" si="374"/>
        <v/>
      </c>
      <c r="X3386" s="502"/>
      <c r="Y3386" s="502" t="str">
        <f t="shared" si="375"/>
        <v/>
      </c>
    </row>
    <row r="3387" spans="7:25">
      <c r="G3387" s="346" t="str">
        <f t="shared" si="369"/>
        <v/>
      </c>
      <c r="H3387" s="347" t="str">
        <f t="shared" si="370"/>
        <v/>
      </c>
      <c r="T3387" s="502" t="str">
        <f t="shared" si="371"/>
        <v/>
      </c>
      <c r="U3387" s="502" t="str">
        <f t="shared" si="372"/>
        <v/>
      </c>
      <c r="V3387" s="502" t="str">
        <f t="shared" si="373"/>
        <v/>
      </c>
      <c r="W3387" s="502" t="str">
        <f t="shared" si="374"/>
        <v/>
      </c>
      <c r="X3387" s="502"/>
      <c r="Y3387" s="502" t="str">
        <f t="shared" si="375"/>
        <v/>
      </c>
    </row>
    <row r="3388" spans="7:25">
      <c r="G3388" s="346" t="str">
        <f t="shared" si="369"/>
        <v/>
      </c>
      <c r="H3388" s="347" t="str">
        <f t="shared" si="370"/>
        <v/>
      </c>
      <c r="T3388" s="502" t="str">
        <f t="shared" si="371"/>
        <v/>
      </c>
      <c r="U3388" s="502" t="str">
        <f t="shared" si="372"/>
        <v/>
      </c>
      <c r="V3388" s="502" t="str">
        <f t="shared" si="373"/>
        <v/>
      </c>
      <c r="W3388" s="502" t="str">
        <f t="shared" si="374"/>
        <v/>
      </c>
      <c r="X3388" s="502"/>
      <c r="Y3388" s="502" t="str">
        <f t="shared" si="375"/>
        <v/>
      </c>
    </row>
    <row r="3389" spans="7:25">
      <c r="G3389" s="346" t="str">
        <f t="shared" si="369"/>
        <v/>
      </c>
      <c r="H3389" s="347" t="str">
        <f t="shared" si="370"/>
        <v/>
      </c>
      <c r="T3389" s="502" t="str">
        <f t="shared" si="371"/>
        <v/>
      </c>
      <c r="U3389" s="502" t="str">
        <f t="shared" si="372"/>
        <v/>
      </c>
      <c r="V3389" s="502" t="str">
        <f t="shared" si="373"/>
        <v/>
      </c>
      <c r="W3389" s="502" t="str">
        <f t="shared" si="374"/>
        <v/>
      </c>
      <c r="X3389" s="502"/>
      <c r="Y3389" s="502" t="str">
        <f t="shared" si="375"/>
        <v/>
      </c>
    </row>
    <row r="3390" spans="7:25">
      <c r="G3390" s="346" t="str">
        <f t="shared" si="369"/>
        <v/>
      </c>
      <c r="H3390" s="347" t="str">
        <f t="shared" si="370"/>
        <v/>
      </c>
      <c r="T3390" s="502" t="str">
        <f t="shared" si="371"/>
        <v/>
      </c>
      <c r="U3390" s="502" t="str">
        <f t="shared" si="372"/>
        <v/>
      </c>
      <c r="V3390" s="502" t="str">
        <f t="shared" si="373"/>
        <v/>
      </c>
      <c r="W3390" s="502" t="str">
        <f t="shared" si="374"/>
        <v/>
      </c>
      <c r="X3390" s="502"/>
      <c r="Y3390" s="502" t="str">
        <f t="shared" si="375"/>
        <v/>
      </c>
    </row>
    <row r="3391" spans="7:25">
      <c r="G3391" s="346" t="str">
        <f t="shared" si="369"/>
        <v/>
      </c>
      <c r="H3391" s="347" t="str">
        <f t="shared" si="370"/>
        <v/>
      </c>
      <c r="T3391" s="502" t="str">
        <f t="shared" si="371"/>
        <v/>
      </c>
      <c r="U3391" s="502" t="str">
        <f t="shared" si="372"/>
        <v/>
      </c>
      <c r="V3391" s="502" t="str">
        <f t="shared" si="373"/>
        <v/>
      </c>
      <c r="W3391" s="502" t="str">
        <f t="shared" si="374"/>
        <v/>
      </c>
      <c r="X3391" s="502"/>
      <c r="Y3391" s="502" t="str">
        <f t="shared" si="375"/>
        <v/>
      </c>
    </row>
    <row r="3392" spans="7:25">
      <c r="G3392" s="346" t="str">
        <f t="shared" si="369"/>
        <v/>
      </c>
      <c r="H3392" s="347" t="str">
        <f t="shared" si="370"/>
        <v/>
      </c>
      <c r="T3392" s="502" t="str">
        <f t="shared" si="371"/>
        <v/>
      </c>
      <c r="U3392" s="502" t="str">
        <f t="shared" si="372"/>
        <v/>
      </c>
      <c r="V3392" s="502" t="str">
        <f t="shared" si="373"/>
        <v/>
      </c>
      <c r="W3392" s="502" t="str">
        <f t="shared" si="374"/>
        <v/>
      </c>
      <c r="X3392" s="502"/>
      <c r="Y3392" s="502" t="str">
        <f t="shared" si="375"/>
        <v/>
      </c>
    </row>
    <row r="3393" spans="7:25">
      <c r="G3393" s="346" t="str">
        <f t="shared" si="369"/>
        <v/>
      </c>
      <c r="H3393" s="347" t="str">
        <f t="shared" si="370"/>
        <v/>
      </c>
      <c r="T3393" s="502" t="str">
        <f t="shared" si="371"/>
        <v/>
      </c>
      <c r="U3393" s="502" t="str">
        <f t="shared" si="372"/>
        <v/>
      </c>
      <c r="V3393" s="502" t="str">
        <f t="shared" si="373"/>
        <v/>
      </c>
      <c r="W3393" s="502" t="str">
        <f t="shared" si="374"/>
        <v/>
      </c>
      <c r="X3393" s="502"/>
      <c r="Y3393" s="502" t="str">
        <f t="shared" si="375"/>
        <v/>
      </c>
    </row>
    <row r="3394" spans="7:25">
      <c r="G3394" s="346" t="str">
        <f t="shared" si="369"/>
        <v/>
      </c>
      <c r="H3394" s="347" t="str">
        <f t="shared" si="370"/>
        <v/>
      </c>
      <c r="T3394" s="502" t="str">
        <f t="shared" si="371"/>
        <v/>
      </c>
      <c r="U3394" s="502" t="str">
        <f t="shared" si="372"/>
        <v/>
      </c>
      <c r="V3394" s="502" t="str">
        <f t="shared" si="373"/>
        <v/>
      </c>
      <c r="W3394" s="502" t="str">
        <f t="shared" si="374"/>
        <v/>
      </c>
      <c r="X3394" s="502"/>
      <c r="Y3394" s="502" t="str">
        <f t="shared" si="375"/>
        <v/>
      </c>
    </row>
    <row r="3395" spans="7:25">
      <c r="G3395" s="346" t="str">
        <f t="shared" ref="G3395:G3458" si="376">IF(D3395="","",A3395&amp;" "&amp;"     =    "&amp;" "&amp;B3395&amp;"  Vs  "&amp;C3395)</f>
        <v/>
      </c>
      <c r="H3395" s="347" t="str">
        <f t="shared" ref="H3395:H3458" si="377">IF(G3395="","",D3395)</f>
        <v/>
      </c>
      <c r="T3395" s="502" t="str">
        <f t="shared" ref="T3395:T3458" si="378">IF(W3395="","",AA3395)</f>
        <v/>
      </c>
      <c r="U3395" s="502" t="str">
        <f t="shared" ref="U3395:U3458" si="379">IF(W3395="","",AC3395)</f>
        <v/>
      </c>
      <c r="V3395" s="502" t="str">
        <f t="shared" ref="V3395:V3458" si="380">IF(W3395="","",AK3395)</f>
        <v/>
      </c>
      <c r="W3395" s="502" t="str">
        <f t="shared" ref="W3395:W3458" si="381">IFERROR(IF(Y3395="","",MID(Y3395,SEARCH("1x2/",Y3395,1) + 4,LEN(Y3395))),"")</f>
        <v/>
      </c>
      <c r="X3395" s="502"/>
      <c r="Y3395" s="502" t="str">
        <f t="shared" ref="Y3395:Y3458" si="382">HLink(AL3395)</f>
        <v/>
      </c>
    </row>
    <row r="3396" spans="7:25">
      <c r="G3396" s="346" t="str">
        <f t="shared" si="376"/>
        <v/>
      </c>
      <c r="H3396" s="347" t="str">
        <f t="shared" si="377"/>
        <v/>
      </c>
      <c r="T3396" s="502" t="str">
        <f t="shared" si="378"/>
        <v/>
      </c>
      <c r="U3396" s="502" t="str">
        <f t="shared" si="379"/>
        <v/>
      </c>
      <c r="V3396" s="502" t="str">
        <f t="shared" si="380"/>
        <v/>
      </c>
      <c r="W3396" s="502" t="str">
        <f t="shared" si="381"/>
        <v/>
      </c>
      <c r="X3396" s="502"/>
      <c r="Y3396" s="502" t="str">
        <f t="shared" si="382"/>
        <v/>
      </c>
    </row>
    <row r="3397" spans="7:25">
      <c r="G3397" s="346" t="str">
        <f t="shared" si="376"/>
        <v/>
      </c>
      <c r="H3397" s="347" t="str">
        <f t="shared" si="377"/>
        <v/>
      </c>
      <c r="T3397" s="502" t="str">
        <f t="shared" si="378"/>
        <v/>
      </c>
      <c r="U3397" s="502" t="str">
        <f t="shared" si="379"/>
        <v/>
      </c>
      <c r="V3397" s="502" t="str">
        <f t="shared" si="380"/>
        <v/>
      </c>
      <c r="W3397" s="502" t="str">
        <f t="shared" si="381"/>
        <v/>
      </c>
      <c r="X3397" s="502"/>
      <c r="Y3397" s="502" t="str">
        <f t="shared" si="382"/>
        <v/>
      </c>
    </row>
    <row r="3398" spans="7:25">
      <c r="G3398" s="346" t="str">
        <f t="shared" si="376"/>
        <v/>
      </c>
      <c r="H3398" s="347" t="str">
        <f t="shared" si="377"/>
        <v/>
      </c>
      <c r="T3398" s="502" t="str">
        <f t="shared" si="378"/>
        <v/>
      </c>
      <c r="U3398" s="502" t="str">
        <f t="shared" si="379"/>
        <v/>
      </c>
      <c r="V3398" s="502" t="str">
        <f t="shared" si="380"/>
        <v/>
      </c>
      <c r="W3398" s="502" t="str">
        <f t="shared" si="381"/>
        <v/>
      </c>
      <c r="X3398" s="502"/>
      <c r="Y3398" s="502" t="str">
        <f t="shared" si="382"/>
        <v/>
      </c>
    </row>
    <row r="3399" spans="7:25">
      <c r="G3399" s="346" t="str">
        <f t="shared" si="376"/>
        <v/>
      </c>
      <c r="H3399" s="347" t="str">
        <f t="shared" si="377"/>
        <v/>
      </c>
      <c r="T3399" s="502" t="str">
        <f t="shared" si="378"/>
        <v/>
      </c>
      <c r="U3399" s="502" t="str">
        <f t="shared" si="379"/>
        <v/>
      </c>
      <c r="V3399" s="502" t="str">
        <f t="shared" si="380"/>
        <v/>
      </c>
      <c r="W3399" s="502" t="str">
        <f t="shared" si="381"/>
        <v/>
      </c>
      <c r="X3399" s="502"/>
      <c r="Y3399" s="502" t="str">
        <f t="shared" si="382"/>
        <v/>
      </c>
    </row>
    <row r="3400" spans="7:25">
      <c r="G3400" s="346" t="str">
        <f t="shared" si="376"/>
        <v/>
      </c>
      <c r="H3400" s="347" t="str">
        <f t="shared" si="377"/>
        <v/>
      </c>
      <c r="T3400" s="502" t="str">
        <f t="shared" si="378"/>
        <v/>
      </c>
      <c r="U3400" s="502" t="str">
        <f t="shared" si="379"/>
        <v/>
      </c>
      <c r="V3400" s="502" t="str">
        <f t="shared" si="380"/>
        <v/>
      </c>
      <c r="W3400" s="502" t="str">
        <f t="shared" si="381"/>
        <v/>
      </c>
      <c r="X3400" s="502"/>
      <c r="Y3400" s="502" t="str">
        <f t="shared" si="382"/>
        <v/>
      </c>
    </row>
    <row r="3401" spans="7:25">
      <c r="G3401" s="346" t="str">
        <f t="shared" si="376"/>
        <v/>
      </c>
      <c r="H3401" s="347" t="str">
        <f t="shared" si="377"/>
        <v/>
      </c>
      <c r="T3401" s="502" t="str">
        <f t="shared" si="378"/>
        <v/>
      </c>
      <c r="U3401" s="502" t="str">
        <f t="shared" si="379"/>
        <v/>
      </c>
      <c r="V3401" s="502" t="str">
        <f t="shared" si="380"/>
        <v/>
      </c>
      <c r="W3401" s="502" t="str">
        <f t="shared" si="381"/>
        <v/>
      </c>
      <c r="X3401" s="502"/>
      <c r="Y3401" s="502" t="str">
        <f t="shared" si="382"/>
        <v/>
      </c>
    </row>
    <row r="3402" spans="7:25">
      <c r="G3402" s="346" t="str">
        <f t="shared" si="376"/>
        <v/>
      </c>
      <c r="H3402" s="347" t="str">
        <f t="shared" si="377"/>
        <v/>
      </c>
      <c r="T3402" s="502" t="str">
        <f t="shared" si="378"/>
        <v/>
      </c>
      <c r="U3402" s="502" t="str">
        <f t="shared" si="379"/>
        <v/>
      </c>
      <c r="V3402" s="502" t="str">
        <f t="shared" si="380"/>
        <v/>
      </c>
      <c r="W3402" s="502" t="str">
        <f t="shared" si="381"/>
        <v/>
      </c>
      <c r="X3402" s="502"/>
      <c r="Y3402" s="502" t="str">
        <f t="shared" si="382"/>
        <v/>
      </c>
    </row>
    <row r="3403" spans="7:25">
      <c r="G3403" s="346" t="str">
        <f t="shared" si="376"/>
        <v/>
      </c>
      <c r="H3403" s="347" t="str">
        <f t="shared" si="377"/>
        <v/>
      </c>
      <c r="T3403" s="502" t="str">
        <f t="shared" si="378"/>
        <v/>
      </c>
      <c r="U3403" s="502" t="str">
        <f t="shared" si="379"/>
        <v/>
      </c>
      <c r="V3403" s="502" t="str">
        <f t="shared" si="380"/>
        <v/>
      </c>
      <c r="W3403" s="502" t="str">
        <f t="shared" si="381"/>
        <v/>
      </c>
      <c r="X3403" s="502"/>
      <c r="Y3403" s="502" t="str">
        <f t="shared" si="382"/>
        <v/>
      </c>
    </row>
    <row r="3404" spans="7:25">
      <c r="G3404" s="346" t="str">
        <f t="shared" si="376"/>
        <v/>
      </c>
      <c r="H3404" s="347" t="str">
        <f t="shared" si="377"/>
        <v/>
      </c>
      <c r="T3404" s="502" t="str">
        <f t="shared" si="378"/>
        <v/>
      </c>
      <c r="U3404" s="502" t="str">
        <f t="shared" si="379"/>
        <v/>
      </c>
      <c r="V3404" s="502" t="str">
        <f t="shared" si="380"/>
        <v/>
      </c>
      <c r="W3404" s="502" t="str">
        <f t="shared" si="381"/>
        <v/>
      </c>
      <c r="X3404" s="502"/>
      <c r="Y3404" s="502" t="str">
        <f t="shared" si="382"/>
        <v/>
      </c>
    </row>
    <row r="3405" spans="7:25">
      <c r="G3405" s="346" t="str">
        <f t="shared" si="376"/>
        <v/>
      </c>
      <c r="H3405" s="347" t="str">
        <f t="shared" si="377"/>
        <v/>
      </c>
      <c r="T3405" s="502" t="str">
        <f t="shared" si="378"/>
        <v/>
      </c>
      <c r="U3405" s="502" t="str">
        <f t="shared" si="379"/>
        <v/>
      </c>
      <c r="V3405" s="502" t="str">
        <f t="shared" si="380"/>
        <v/>
      </c>
      <c r="W3405" s="502" t="str">
        <f t="shared" si="381"/>
        <v/>
      </c>
      <c r="X3405" s="502"/>
      <c r="Y3405" s="502" t="str">
        <f t="shared" si="382"/>
        <v/>
      </c>
    </row>
    <row r="3406" spans="7:25">
      <c r="G3406" s="346" t="str">
        <f t="shared" si="376"/>
        <v/>
      </c>
      <c r="H3406" s="347" t="str">
        <f t="shared" si="377"/>
        <v/>
      </c>
      <c r="T3406" s="502" t="str">
        <f t="shared" si="378"/>
        <v/>
      </c>
      <c r="U3406" s="502" t="str">
        <f t="shared" si="379"/>
        <v/>
      </c>
      <c r="V3406" s="502" t="str">
        <f t="shared" si="380"/>
        <v/>
      </c>
      <c r="W3406" s="502" t="str">
        <f t="shared" si="381"/>
        <v/>
      </c>
      <c r="X3406" s="502"/>
      <c r="Y3406" s="502" t="str">
        <f t="shared" si="382"/>
        <v/>
      </c>
    </row>
    <row r="3407" spans="7:25">
      <c r="G3407" s="346" t="str">
        <f t="shared" si="376"/>
        <v/>
      </c>
      <c r="H3407" s="347" t="str">
        <f t="shared" si="377"/>
        <v/>
      </c>
      <c r="T3407" s="502" t="str">
        <f t="shared" si="378"/>
        <v/>
      </c>
      <c r="U3407" s="502" t="str">
        <f t="shared" si="379"/>
        <v/>
      </c>
      <c r="V3407" s="502" t="str">
        <f t="shared" si="380"/>
        <v/>
      </c>
      <c r="W3407" s="502" t="str">
        <f t="shared" si="381"/>
        <v/>
      </c>
      <c r="X3407" s="502"/>
      <c r="Y3407" s="502" t="str">
        <f t="shared" si="382"/>
        <v/>
      </c>
    </row>
    <row r="3408" spans="7:25">
      <c r="G3408" s="346" t="str">
        <f t="shared" si="376"/>
        <v/>
      </c>
      <c r="H3408" s="347" t="str">
        <f t="shared" si="377"/>
        <v/>
      </c>
      <c r="T3408" s="502" t="str">
        <f t="shared" si="378"/>
        <v/>
      </c>
      <c r="U3408" s="502" t="str">
        <f t="shared" si="379"/>
        <v/>
      </c>
      <c r="V3408" s="502" t="str">
        <f t="shared" si="380"/>
        <v/>
      </c>
      <c r="W3408" s="502" t="str">
        <f t="shared" si="381"/>
        <v/>
      </c>
      <c r="X3408" s="502"/>
      <c r="Y3408" s="502" t="str">
        <f t="shared" si="382"/>
        <v/>
      </c>
    </row>
    <row r="3409" spans="7:25">
      <c r="G3409" s="346" t="str">
        <f t="shared" si="376"/>
        <v/>
      </c>
      <c r="H3409" s="347" t="str">
        <f t="shared" si="377"/>
        <v/>
      </c>
      <c r="T3409" s="502" t="str">
        <f t="shared" si="378"/>
        <v/>
      </c>
      <c r="U3409" s="502" t="str">
        <f t="shared" si="379"/>
        <v/>
      </c>
      <c r="V3409" s="502" t="str">
        <f t="shared" si="380"/>
        <v/>
      </c>
      <c r="W3409" s="502" t="str">
        <f t="shared" si="381"/>
        <v/>
      </c>
      <c r="X3409" s="502"/>
      <c r="Y3409" s="502" t="str">
        <f t="shared" si="382"/>
        <v/>
      </c>
    </row>
    <row r="3410" spans="7:25">
      <c r="G3410" s="346" t="str">
        <f t="shared" si="376"/>
        <v/>
      </c>
      <c r="H3410" s="347" t="str">
        <f t="shared" si="377"/>
        <v/>
      </c>
      <c r="T3410" s="502" t="str">
        <f t="shared" si="378"/>
        <v/>
      </c>
      <c r="U3410" s="502" t="str">
        <f t="shared" si="379"/>
        <v/>
      </c>
      <c r="V3410" s="502" t="str">
        <f t="shared" si="380"/>
        <v/>
      </c>
      <c r="W3410" s="502" t="str">
        <f t="shared" si="381"/>
        <v/>
      </c>
      <c r="X3410" s="502"/>
      <c r="Y3410" s="502" t="str">
        <f t="shared" si="382"/>
        <v/>
      </c>
    </row>
    <row r="3411" spans="7:25">
      <c r="G3411" s="346" t="str">
        <f t="shared" si="376"/>
        <v/>
      </c>
      <c r="H3411" s="347" t="str">
        <f t="shared" si="377"/>
        <v/>
      </c>
      <c r="T3411" s="502" t="str">
        <f t="shared" si="378"/>
        <v/>
      </c>
      <c r="U3411" s="502" t="str">
        <f t="shared" si="379"/>
        <v/>
      </c>
      <c r="V3411" s="502" t="str">
        <f t="shared" si="380"/>
        <v/>
      </c>
      <c r="W3411" s="502" t="str">
        <f t="shared" si="381"/>
        <v/>
      </c>
      <c r="X3411" s="502"/>
      <c r="Y3411" s="502" t="str">
        <f t="shared" si="382"/>
        <v/>
      </c>
    </row>
    <row r="3412" spans="7:25">
      <c r="G3412" s="346" t="str">
        <f t="shared" si="376"/>
        <v/>
      </c>
      <c r="H3412" s="347" t="str">
        <f t="shared" si="377"/>
        <v/>
      </c>
      <c r="T3412" s="502" t="str">
        <f t="shared" si="378"/>
        <v/>
      </c>
      <c r="U3412" s="502" t="str">
        <f t="shared" si="379"/>
        <v/>
      </c>
      <c r="V3412" s="502" t="str">
        <f t="shared" si="380"/>
        <v/>
      </c>
      <c r="W3412" s="502" t="str">
        <f t="shared" si="381"/>
        <v/>
      </c>
      <c r="X3412" s="502"/>
      <c r="Y3412" s="502" t="str">
        <f t="shared" si="382"/>
        <v/>
      </c>
    </row>
    <row r="3413" spans="7:25">
      <c r="G3413" s="346" t="str">
        <f t="shared" si="376"/>
        <v/>
      </c>
      <c r="H3413" s="347" t="str">
        <f t="shared" si="377"/>
        <v/>
      </c>
      <c r="T3413" s="502" t="str">
        <f t="shared" si="378"/>
        <v/>
      </c>
      <c r="U3413" s="502" t="str">
        <f t="shared" si="379"/>
        <v/>
      </c>
      <c r="V3413" s="502" t="str">
        <f t="shared" si="380"/>
        <v/>
      </c>
      <c r="W3413" s="502" t="str">
        <f t="shared" si="381"/>
        <v/>
      </c>
      <c r="X3413" s="502"/>
      <c r="Y3413" s="502" t="str">
        <f t="shared" si="382"/>
        <v/>
      </c>
    </row>
    <row r="3414" spans="7:25">
      <c r="G3414" s="346" t="str">
        <f t="shared" si="376"/>
        <v/>
      </c>
      <c r="H3414" s="347" t="str">
        <f t="shared" si="377"/>
        <v/>
      </c>
      <c r="T3414" s="502" t="str">
        <f t="shared" si="378"/>
        <v/>
      </c>
      <c r="U3414" s="502" t="str">
        <f t="shared" si="379"/>
        <v/>
      </c>
      <c r="V3414" s="502" t="str">
        <f t="shared" si="380"/>
        <v/>
      </c>
      <c r="W3414" s="502" t="str">
        <f t="shared" si="381"/>
        <v/>
      </c>
      <c r="X3414" s="502"/>
      <c r="Y3414" s="502" t="str">
        <f t="shared" si="382"/>
        <v/>
      </c>
    </row>
    <row r="3415" spans="7:25">
      <c r="G3415" s="346" t="str">
        <f t="shared" si="376"/>
        <v/>
      </c>
      <c r="H3415" s="347" t="str">
        <f t="shared" si="377"/>
        <v/>
      </c>
      <c r="T3415" s="502" t="str">
        <f t="shared" si="378"/>
        <v/>
      </c>
      <c r="U3415" s="502" t="str">
        <f t="shared" si="379"/>
        <v/>
      </c>
      <c r="V3415" s="502" t="str">
        <f t="shared" si="380"/>
        <v/>
      </c>
      <c r="W3415" s="502" t="str">
        <f t="shared" si="381"/>
        <v/>
      </c>
      <c r="X3415" s="502"/>
      <c r="Y3415" s="502" t="str">
        <f t="shared" si="382"/>
        <v/>
      </c>
    </row>
    <row r="3416" spans="7:25">
      <c r="G3416" s="346" t="str">
        <f t="shared" si="376"/>
        <v/>
      </c>
      <c r="H3416" s="347" t="str">
        <f t="shared" si="377"/>
        <v/>
      </c>
      <c r="T3416" s="502" t="str">
        <f t="shared" si="378"/>
        <v/>
      </c>
      <c r="U3416" s="502" t="str">
        <f t="shared" si="379"/>
        <v/>
      </c>
      <c r="V3416" s="502" t="str">
        <f t="shared" si="380"/>
        <v/>
      </c>
      <c r="W3416" s="502" t="str">
        <f t="shared" si="381"/>
        <v/>
      </c>
      <c r="X3416" s="502"/>
      <c r="Y3416" s="502" t="str">
        <f t="shared" si="382"/>
        <v/>
      </c>
    </row>
    <row r="3417" spans="7:25">
      <c r="G3417" s="346" t="str">
        <f t="shared" si="376"/>
        <v/>
      </c>
      <c r="H3417" s="347" t="str">
        <f t="shared" si="377"/>
        <v/>
      </c>
      <c r="T3417" s="502" t="str">
        <f t="shared" si="378"/>
        <v/>
      </c>
      <c r="U3417" s="502" t="str">
        <f t="shared" si="379"/>
        <v/>
      </c>
      <c r="V3417" s="502" t="str">
        <f t="shared" si="380"/>
        <v/>
      </c>
      <c r="W3417" s="502" t="str">
        <f t="shared" si="381"/>
        <v/>
      </c>
      <c r="X3417" s="502"/>
      <c r="Y3417" s="502" t="str">
        <f t="shared" si="382"/>
        <v/>
      </c>
    </row>
    <row r="3418" spans="7:25">
      <c r="G3418" s="346" t="str">
        <f t="shared" si="376"/>
        <v/>
      </c>
      <c r="H3418" s="347" t="str">
        <f t="shared" si="377"/>
        <v/>
      </c>
      <c r="T3418" s="502" t="str">
        <f t="shared" si="378"/>
        <v/>
      </c>
      <c r="U3418" s="502" t="str">
        <f t="shared" si="379"/>
        <v/>
      </c>
      <c r="V3418" s="502" t="str">
        <f t="shared" si="380"/>
        <v/>
      </c>
      <c r="W3418" s="502" t="str">
        <f t="shared" si="381"/>
        <v/>
      </c>
      <c r="X3418" s="502"/>
      <c r="Y3418" s="502" t="str">
        <f t="shared" si="382"/>
        <v/>
      </c>
    </row>
    <row r="3419" spans="7:25">
      <c r="G3419" s="346" t="str">
        <f t="shared" si="376"/>
        <v/>
      </c>
      <c r="H3419" s="347" t="str">
        <f t="shared" si="377"/>
        <v/>
      </c>
      <c r="T3419" s="502" t="str">
        <f t="shared" si="378"/>
        <v/>
      </c>
      <c r="U3419" s="502" t="str">
        <f t="shared" si="379"/>
        <v/>
      </c>
      <c r="V3419" s="502" t="str">
        <f t="shared" si="380"/>
        <v/>
      </c>
      <c r="W3419" s="502" t="str">
        <f t="shared" si="381"/>
        <v/>
      </c>
      <c r="X3419" s="502"/>
      <c r="Y3419" s="502" t="str">
        <f t="shared" si="382"/>
        <v/>
      </c>
    </row>
    <row r="3420" spans="7:25">
      <c r="G3420" s="346" t="str">
        <f t="shared" si="376"/>
        <v/>
      </c>
      <c r="H3420" s="347" t="str">
        <f t="shared" si="377"/>
        <v/>
      </c>
      <c r="T3420" s="502" t="str">
        <f t="shared" si="378"/>
        <v/>
      </c>
      <c r="U3420" s="502" t="str">
        <f t="shared" si="379"/>
        <v/>
      </c>
      <c r="V3420" s="502" t="str">
        <f t="shared" si="380"/>
        <v/>
      </c>
      <c r="W3420" s="502" t="str">
        <f t="shared" si="381"/>
        <v/>
      </c>
      <c r="X3420" s="502"/>
      <c r="Y3420" s="502" t="str">
        <f t="shared" si="382"/>
        <v/>
      </c>
    </row>
    <row r="3421" spans="7:25">
      <c r="G3421" s="346" t="str">
        <f t="shared" si="376"/>
        <v/>
      </c>
      <c r="H3421" s="347" t="str">
        <f t="shared" si="377"/>
        <v/>
      </c>
      <c r="T3421" s="502" t="str">
        <f t="shared" si="378"/>
        <v/>
      </c>
      <c r="U3421" s="502" t="str">
        <f t="shared" si="379"/>
        <v/>
      </c>
      <c r="V3421" s="502" t="str">
        <f t="shared" si="380"/>
        <v/>
      </c>
      <c r="W3421" s="502" t="str">
        <f t="shared" si="381"/>
        <v/>
      </c>
      <c r="X3421" s="502"/>
      <c r="Y3421" s="502" t="str">
        <f t="shared" si="382"/>
        <v/>
      </c>
    </row>
    <row r="3422" spans="7:25">
      <c r="G3422" s="346" t="str">
        <f t="shared" si="376"/>
        <v/>
      </c>
      <c r="H3422" s="347" t="str">
        <f t="shared" si="377"/>
        <v/>
      </c>
      <c r="T3422" s="502" t="str">
        <f t="shared" si="378"/>
        <v/>
      </c>
      <c r="U3422" s="502" t="str">
        <f t="shared" si="379"/>
        <v/>
      </c>
      <c r="V3422" s="502" t="str">
        <f t="shared" si="380"/>
        <v/>
      </c>
      <c r="W3422" s="502" t="str">
        <f t="shared" si="381"/>
        <v/>
      </c>
      <c r="X3422" s="502"/>
      <c r="Y3422" s="502" t="str">
        <f t="shared" si="382"/>
        <v/>
      </c>
    </row>
    <row r="3423" spans="7:25">
      <c r="G3423" s="346" t="str">
        <f t="shared" si="376"/>
        <v/>
      </c>
      <c r="H3423" s="347" t="str">
        <f t="shared" si="377"/>
        <v/>
      </c>
      <c r="T3423" s="502" t="str">
        <f t="shared" si="378"/>
        <v/>
      </c>
      <c r="U3423" s="502" t="str">
        <f t="shared" si="379"/>
        <v/>
      </c>
      <c r="V3423" s="502" t="str">
        <f t="shared" si="380"/>
        <v/>
      </c>
      <c r="W3423" s="502" t="str">
        <f t="shared" si="381"/>
        <v/>
      </c>
      <c r="X3423" s="502"/>
      <c r="Y3423" s="502" t="str">
        <f t="shared" si="382"/>
        <v/>
      </c>
    </row>
    <row r="3424" spans="7:25">
      <c r="G3424" s="346" t="str">
        <f t="shared" si="376"/>
        <v/>
      </c>
      <c r="H3424" s="347" t="str">
        <f t="shared" si="377"/>
        <v/>
      </c>
      <c r="T3424" s="502" t="str">
        <f t="shared" si="378"/>
        <v/>
      </c>
      <c r="U3424" s="502" t="str">
        <f t="shared" si="379"/>
        <v/>
      </c>
      <c r="V3424" s="502" t="str">
        <f t="shared" si="380"/>
        <v/>
      </c>
      <c r="W3424" s="502" t="str">
        <f t="shared" si="381"/>
        <v/>
      </c>
      <c r="X3424" s="502"/>
      <c r="Y3424" s="502" t="str">
        <f t="shared" si="382"/>
        <v/>
      </c>
    </row>
    <row r="3425" spans="7:25">
      <c r="G3425" s="346" t="str">
        <f t="shared" si="376"/>
        <v/>
      </c>
      <c r="H3425" s="347" t="str">
        <f t="shared" si="377"/>
        <v/>
      </c>
      <c r="T3425" s="502" t="str">
        <f t="shared" si="378"/>
        <v/>
      </c>
      <c r="U3425" s="502" t="str">
        <f t="shared" si="379"/>
        <v/>
      </c>
      <c r="V3425" s="502" t="str">
        <f t="shared" si="380"/>
        <v/>
      </c>
      <c r="W3425" s="502" t="str">
        <f t="shared" si="381"/>
        <v/>
      </c>
      <c r="X3425" s="502"/>
      <c r="Y3425" s="502" t="str">
        <f t="shared" si="382"/>
        <v/>
      </c>
    </row>
    <row r="3426" spans="7:25">
      <c r="G3426" s="346" t="str">
        <f t="shared" si="376"/>
        <v/>
      </c>
      <c r="H3426" s="347" t="str">
        <f t="shared" si="377"/>
        <v/>
      </c>
      <c r="T3426" s="502" t="str">
        <f t="shared" si="378"/>
        <v/>
      </c>
      <c r="U3426" s="502" t="str">
        <f t="shared" si="379"/>
        <v/>
      </c>
      <c r="V3426" s="502" t="str">
        <f t="shared" si="380"/>
        <v/>
      </c>
      <c r="W3426" s="502" t="str">
        <f t="shared" si="381"/>
        <v/>
      </c>
      <c r="X3426" s="502"/>
      <c r="Y3426" s="502" t="str">
        <f t="shared" si="382"/>
        <v/>
      </c>
    </row>
    <row r="3427" spans="7:25">
      <c r="G3427" s="346" t="str">
        <f t="shared" si="376"/>
        <v/>
      </c>
      <c r="H3427" s="347" t="str">
        <f t="shared" si="377"/>
        <v/>
      </c>
      <c r="T3427" s="502" t="str">
        <f t="shared" si="378"/>
        <v/>
      </c>
      <c r="U3427" s="502" t="str">
        <f t="shared" si="379"/>
        <v/>
      </c>
      <c r="V3427" s="502" t="str">
        <f t="shared" si="380"/>
        <v/>
      </c>
      <c r="W3427" s="502" t="str">
        <f t="shared" si="381"/>
        <v/>
      </c>
      <c r="X3427" s="502"/>
      <c r="Y3427" s="502" t="str">
        <f t="shared" si="382"/>
        <v/>
      </c>
    </row>
    <row r="3428" spans="7:25">
      <c r="G3428" s="346" t="str">
        <f t="shared" si="376"/>
        <v/>
      </c>
      <c r="H3428" s="347" t="str">
        <f t="shared" si="377"/>
        <v/>
      </c>
      <c r="T3428" s="502" t="str">
        <f t="shared" si="378"/>
        <v/>
      </c>
      <c r="U3428" s="502" t="str">
        <f t="shared" si="379"/>
        <v/>
      </c>
      <c r="V3428" s="502" t="str">
        <f t="shared" si="380"/>
        <v/>
      </c>
      <c r="W3428" s="502" t="str">
        <f t="shared" si="381"/>
        <v/>
      </c>
      <c r="X3428" s="502"/>
      <c r="Y3428" s="502" t="str">
        <f t="shared" si="382"/>
        <v/>
      </c>
    </row>
    <row r="3429" spans="7:25">
      <c r="G3429" s="346" t="str">
        <f t="shared" si="376"/>
        <v/>
      </c>
      <c r="H3429" s="347" t="str">
        <f t="shared" si="377"/>
        <v/>
      </c>
      <c r="T3429" s="502" t="str">
        <f t="shared" si="378"/>
        <v/>
      </c>
      <c r="U3429" s="502" t="str">
        <f t="shared" si="379"/>
        <v/>
      </c>
      <c r="V3429" s="502" t="str">
        <f t="shared" si="380"/>
        <v/>
      </c>
      <c r="W3429" s="502" t="str">
        <f t="shared" si="381"/>
        <v/>
      </c>
      <c r="X3429" s="502"/>
      <c r="Y3429" s="502" t="str">
        <f t="shared" si="382"/>
        <v/>
      </c>
    </row>
    <row r="3430" spans="7:25">
      <c r="G3430" s="346" t="str">
        <f t="shared" si="376"/>
        <v/>
      </c>
      <c r="H3430" s="347" t="str">
        <f t="shared" si="377"/>
        <v/>
      </c>
      <c r="T3430" s="502" t="str">
        <f t="shared" si="378"/>
        <v/>
      </c>
      <c r="U3430" s="502" t="str">
        <f t="shared" si="379"/>
        <v/>
      </c>
      <c r="V3430" s="502" t="str">
        <f t="shared" si="380"/>
        <v/>
      </c>
      <c r="W3430" s="502" t="str">
        <f t="shared" si="381"/>
        <v/>
      </c>
      <c r="X3430" s="502"/>
      <c r="Y3430" s="502" t="str">
        <f t="shared" si="382"/>
        <v/>
      </c>
    </row>
    <row r="3431" spans="7:25">
      <c r="G3431" s="346" t="str">
        <f t="shared" si="376"/>
        <v/>
      </c>
      <c r="H3431" s="347" t="str">
        <f t="shared" si="377"/>
        <v/>
      </c>
      <c r="T3431" s="502" t="str">
        <f t="shared" si="378"/>
        <v/>
      </c>
      <c r="U3431" s="502" t="str">
        <f t="shared" si="379"/>
        <v/>
      </c>
      <c r="V3431" s="502" t="str">
        <f t="shared" si="380"/>
        <v/>
      </c>
      <c r="W3431" s="502" t="str">
        <f t="shared" si="381"/>
        <v/>
      </c>
      <c r="X3431" s="502"/>
      <c r="Y3431" s="502" t="str">
        <f t="shared" si="382"/>
        <v/>
      </c>
    </row>
    <row r="3432" spans="7:25">
      <c r="G3432" s="346" t="str">
        <f t="shared" si="376"/>
        <v/>
      </c>
      <c r="H3432" s="347" t="str">
        <f t="shared" si="377"/>
        <v/>
      </c>
      <c r="T3432" s="502" t="str">
        <f t="shared" si="378"/>
        <v/>
      </c>
      <c r="U3432" s="502" t="str">
        <f t="shared" si="379"/>
        <v/>
      </c>
      <c r="V3432" s="502" t="str">
        <f t="shared" si="380"/>
        <v/>
      </c>
      <c r="W3432" s="502" t="str">
        <f t="shared" si="381"/>
        <v/>
      </c>
      <c r="X3432" s="502"/>
      <c r="Y3432" s="502" t="str">
        <f t="shared" si="382"/>
        <v/>
      </c>
    </row>
    <row r="3433" spans="7:25">
      <c r="G3433" s="346" t="str">
        <f t="shared" si="376"/>
        <v/>
      </c>
      <c r="H3433" s="347" t="str">
        <f t="shared" si="377"/>
        <v/>
      </c>
      <c r="T3433" s="502" t="str">
        <f t="shared" si="378"/>
        <v/>
      </c>
      <c r="U3433" s="502" t="str">
        <f t="shared" si="379"/>
        <v/>
      </c>
      <c r="V3433" s="502" t="str">
        <f t="shared" si="380"/>
        <v/>
      </c>
      <c r="W3433" s="502" t="str">
        <f t="shared" si="381"/>
        <v/>
      </c>
      <c r="X3433" s="502"/>
      <c r="Y3433" s="502" t="str">
        <f t="shared" si="382"/>
        <v/>
      </c>
    </row>
    <row r="3434" spans="7:25">
      <c r="G3434" s="346" t="str">
        <f t="shared" si="376"/>
        <v/>
      </c>
      <c r="H3434" s="347" t="str">
        <f t="shared" si="377"/>
        <v/>
      </c>
      <c r="T3434" s="502" t="str">
        <f t="shared" si="378"/>
        <v/>
      </c>
      <c r="U3434" s="502" t="str">
        <f t="shared" si="379"/>
        <v/>
      </c>
      <c r="V3434" s="502" t="str">
        <f t="shared" si="380"/>
        <v/>
      </c>
      <c r="W3434" s="502" t="str">
        <f t="shared" si="381"/>
        <v/>
      </c>
      <c r="X3434" s="502"/>
      <c r="Y3434" s="502" t="str">
        <f t="shared" si="382"/>
        <v/>
      </c>
    </row>
    <row r="3435" spans="7:25">
      <c r="G3435" s="346" t="str">
        <f t="shared" si="376"/>
        <v/>
      </c>
      <c r="H3435" s="347" t="str">
        <f t="shared" si="377"/>
        <v/>
      </c>
      <c r="T3435" s="502" t="str">
        <f t="shared" si="378"/>
        <v/>
      </c>
      <c r="U3435" s="502" t="str">
        <f t="shared" si="379"/>
        <v/>
      </c>
      <c r="V3435" s="502" t="str">
        <f t="shared" si="380"/>
        <v/>
      </c>
      <c r="W3435" s="502" t="str">
        <f t="shared" si="381"/>
        <v/>
      </c>
      <c r="X3435" s="502"/>
      <c r="Y3435" s="502" t="str">
        <f t="shared" si="382"/>
        <v/>
      </c>
    </row>
    <row r="3436" spans="7:25">
      <c r="G3436" s="346" t="str">
        <f t="shared" si="376"/>
        <v/>
      </c>
      <c r="H3436" s="347" t="str">
        <f t="shared" si="377"/>
        <v/>
      </c>
      <c r="T3436" s="502" t="str">
        <f t="shared" si="378"/>
        <v/>
      </c>
      <c r="U3436" s="502" t="str">
        <f t="shared" si="379"/>
        <v/>
      </c>
      <c r="V3436" s="502" t="str">
        <f t="shared" si="380"/>
        <v/>
      </c>
      <c r="W3436" s="502" t="str">
        <f t="shared" si="381"/>
        <v/>
      </c>
      <c r="X3436" s="502"/>
      <c r="Y3436" s="502" t="str">
        <f t="shared" si="382"/>
        <v/>
      </c>
    </row>
    <row r="3437" spans="7:25">
      <c r="G3437" s="346" t="str">
        <f t="shared" si="376"/>
        <v/>
      </c>
      <c r="H3437" s="347" t="str">
        <f t="shared" si="377"/>
        <v/>
      </c>
      <c r="T3437" s="502" t="str">
        <f t="shared" si="378"/>
        <v/>
      </c>
      <c r="U3437" s="502" t="str">
        <f t="shared" si="379"/>
        <v/>
      </c>
      <c r="V3437" s="502" t="str">
        <f t="shared" si="380"/>
        <v/>
      </c>
      <c r="W3437" s="502" t="str">
        <f t="shared" si="381"/>
        <v/>
      </c>
      <c r="X3437" s="502"/>
      <c r="Y3437" s="502" t="str">
        <f t="shared" si="382"/>
        <v/>
      </c>
    </row>
    <row r="3438" spans="7:25">
      <c r="G3438" s="346" t="str">
        <f t="shared" si="376"/>
        <v/>
      </c>
      <c r="H3438" s="347" t="str">
        <f t="shared" si="377"/>
        <v/>
      </c>
      <c r="T3438" s="502" t="str">
        <f t="shared" si="378"/>
        <v/>
      </c>
      <c r="U3438" s="502" t="str">
        <f t="shared" si="379"/>
        <v/>
      </c>
      <c r="V3438" s="502" t="str">
        <f t="shared" si="380"/>
        <v/>
      </c>
      <c r="W3438" s="502" t="str">
        <f t="shared" si="381"/>
        <v/>
      </c>
      <c r="X3438" s="502"/>
      <c r="Y3438" s="502" t="str">
        <f t="shared" si="382"/>
        <v/>
      </c>
    </row>
    <row r="3439" spans="7:25">
      <c r="G3439" s="346" t="str">
        <f t="shared" si="376"/>
        <v/>
      </c>
      <c r="H3439" s="347" t="str">
        <f t="shared" si="377"/>
        <v/>
      </c>
      <c r="T3439" s="502" t="str">
        <f t="shared" si="378"/>
        <v/>
      </c>
      <c r="U3439" s="502" t="str">
        <f t="shared" si="379"/>
        <v/>
      </c>
      <c r="V3439" s="502" t="str">
        <f t="shared" si="380"/>
        <v/>
      </c>
      <c r="W3439" s="502" t="str">
        <f t="shared" si="381"/>
        <v/>
      </c>
      <c r="X3439" s="502"/>
      <c r="Y3439" s="502" t="str">
        <f t="shared" si="382"/>
        <v/>
      </c>
    </row>
    <row r="3440" spans="7:25">
      <c r="G3440" s="346" t="str">
        <f t="shared" si="376"/>
        <v/>
      </c>
      <c r="H3440" s="347" t="str">
        <f t="shared" si="377"/>
        <v/>
      </c>
      <c r="T3440" s="502" t="str">
        <f t="shared" si="378"/>
        <v/>
      </c>
      <c r="U3440" s="502" t="str">
        <f t="shared" si="379"/>
        <v/>
      </c>
      <c r="V3440" s="502" t="str">
        <f t="shared" si="380"/>
        <v/>
      </c>
      <c r="W3440" s="502" t="str">
        <f t="shared" si="381"/>
        <v/>
      </c>
      <c r="X3440" s="502"/>
      <c r="Y3440" s="502" t="str">
        <f t="shared" si="382"/>
        <v/>
      </c>
    </row>
    <row r="3441" spans="7:25">
      <c r="G3441" s="346" t="str">
        <f t="shared" si="376"/>
        <v/>
      </c>
      <c r="H3441" s="347" t="str">
        <f t="shared" si="377"/>
        <v/>
      </c>
      <c r="T3441" s="502" t="str">
        <f t="shared" si="378"/>
        <v/>
      </c>
      <c r="U3441" s="502" t="str">
        <f t="shared" si="379"/>
        <v/>
      </c>
      <c r="V3441" s="502" t="str">
        <f t="shared" si="380"/>
        <v/>
      </c>
      <c r="W3441" s="502" t="str">
        <f t="shared" si="381"/>
        <v/>
      </c>
      <c r="X3441" s="502"/>
      <c r="Y3441" s="502" t="str">
        <f t="shared" si="382"/>
        <v/>
      </c>
    </row>
    <row r="3442" spans="7:25">
      <c r="G3442" s="346" t="str">
        <f t="shared" si="376"/>
        <v/>
      </c>
      <c r="H3442" s="347" t="str">
        <f t="shared" si="377"/>
        <v/>
      </c>
      <c r="T3442" s="502" t="str">
        <f t="shared" si="378"/>
        <v/>
      </c>
      <c r="U3442" s="502" t="str">
        <f t="shared" si="379"/>
        <v/>
      </c>
      <c r="V3442" s="502" t="str">
        <f t="shared" si="380"/>
        <v/>
      </c>
      <c r="W3442" s="502" t="str">
        <f t="shared" si="381"/>
        <v/>
      </c>
      <c r="X3442" s="502"/>
      <c r="Y3442" s="502" t="str">
        <f t="shared" si="382"/>
        <v/>
      </c>
    </row>
    <row r="3443" spans="7:25">
      <c r="G3443" s="346" t="str">
        <f t="shared" si="376"/>
        <v/>
      </c>
      <c r="H3443" s="347" t="str">
        <f t="shared" si="377"/>
        <v/>
      </c>
      <c r="T3443" s="502" t="str">
        <f t="shared" si="378"/>
        <v/>
      </c>
      <c r="U3443" s="502" t="str">
        <f t="shared" si="379"/>
        <v/>
      </c>
      <c r="V3443" s="502" t="str">
        <f t="shared" si="380"/>
        <v/>
      </c>
      <c r="W3443" s="502" t="str">
        <f t="shared" si="381"/>
        <v/>
      </c>
      <c r="X3443" s="502"/>
      <c r="Y3443" s="502" t="str">
        <f t="shared" si="382"/>
        <v/>
      </c>
    </row>
    <row r="3444" spans="7:25">
      <c r="G3444" s="346" t="str">
        <f t="shared" si="376"/>
        <v/>
      </c>
      <c r="H3444" s="347" t="str">
        <f t="shared" si="377"/>
        <v/>
      </c>
      <c r="T3444" s="502" t="str">
        <f t="shared" si="378"/>
        <v/>
      </c>
      <c r="U3444" s="502" t="str">
        <f t="shared" si="379"/>
        <v/>
      </c>
      <c r="V3444" s="502" t="str">
        <f t="shared" si="380"/>
        <v/>
      </c>
      <c r="W3444" s="502" t="str">
        <f t="shared" si="381"/>
        <v/>
      </c>
      <c r="X3444" s="502"/>
      <c r="Y3444" s="502" t="str">
        <f t="shared" si="382"/>
        <v/>
      </c>
    </row>
    <row r="3445" spans="7:25">
      <c r="G3445" s="346" t="str">
        <f t="shared" si="376"/>
        <v/>
      </c>
      <c r="H3445" s="347" t="str">
        <f t="shared" si="377"/>
        <v/>
      </c>
      <c r="T3445" s="502" t="str">
        <f t="shared" si="378"/>
        <v/>
      </c>
      <c r="U3445" s="502" t="str">
        <f t="shared" si="379"/>
        <v/>
      </c>
      <c r="V3445" s="502" t="str">
        <f t="shared" si="380"/>
        <v/>
      </c>
      <c r="W3445" s="502" t="str">
        <f t="shared" si="381"/>
        <v/>
      </c>
      <c r="X3445" s="502"/>
      <c r="Y3445" s="502" t="str">
        <f t="shared" si="382"/>
        <v/>
      </c>
    </row>
    <row r="3446" spans="7:25">
      <c r="G3446" s="346" t="str">
        <f t="shared" si="376"/>
        <v/>
      </c>
      <c r="H3446" s="347" t="str">
        <f t="shared" si="377"/>
        <v/>
      </c>
      <c r="T3446" s="502" t="str">
        <f t="shared" si="378"/>
        <v/>
      </c>
      <c r="U3446" s="502" t="str">
        <f t="shared" si="379"/>
        <v/>
      </c>
      <c r="V3446" s="502" t="str">
        <f t="shared" si="380"/>
        <v/>
      </c>
      <c r="W3446" s="502" t="str">
        <f t="shared" si="381"/>
        <v/>
      </c>
      <c r="X3446" s="502"/>
      <c r="Y3446" s="502" t="str">
        <f t="shared" si="382"/>
        <v/>
      </c>
    </row>
    <row r="3447" spans="7:25">
      <c r="G3447" s="346" t="str">
        <f t="shared" si="376"/>
        <v/>
      </c>
      <c r="H3447" s="347" t="str">
        <f t="shared" si="377"/>
        <v/>
      </c>
      <c r="T3447" s="502" t="str">
        <f t="shared" si="378"/>
        <v/>
      </c>
      <c r="U3447" s="502" t="str">
        <f t="shared" si="379"/>
        <v/>
      </c>
      <c r="V3447" s="502" t="str">
        <f t="shared" si="380"/>
        <v/>
      </c>
      <c r="W3447" s="502" t="str">
        <f t="shared" si="381"/>
        <v/>
      </c>
      <c r="X3447" s="502"/>
      <c r="Y3447" s="502" t="str">
        <f t="shared" si="382"/>
        <v/>
      </c>
    </row>
    <row r="3448" spans="7:25">
      <c r="G3448" s="346" t="str">
        <f t="shared" si="376"/>
        <v/>
      </c>
      <c r="H3448" s="347" t="str">
        <f t="shared" si="377"/>
        <v/>
      </c>
      <c r="T3448" s="502" t="str">
        <f t="shared" si="378"/>
        <v/>
      </c>
      <c r="U3448" s="502" t="str">
        <f t="shared" si="379"/>
        <v/>
      </c>
      <c r="V3448" s="502" t="str">
        <f t="shared" si="380"/>
        <v/>
      </c>
      <c r="W3448" s="502" t="str">
        <f t="shared" si="381"/>
        <v/>
      </c>
      <c r="X3448" s="502"/>
      <c r="Y3448" s="502" t="str">
        <f t="shared" si="382"/>
        <v/>
      </c>
    </row>
    <row r="3449" spans="7:25">
      <c r="G3449" s="346" t="str">
        <f t="shared" si="376"/>
        <v/>
      </c>
      <c r="H3449" s="347" t="str">
        <f t="shared" si="377"/>
        <v/>
      </c>
      <c r="T3449" s="502" t="str">
        <f t="shared" si="378"/>
        <v/>
      </c>
      <c r="U3449" s="502" t="str">
        <f t="shared" si="379"/>
        <v/>
      </c>
      <c r="V3449" s="502" t="str">
        <f t="shared" si="380"/>
        <v/>
      </c>
      <c r="W3449" s="502" t="str">
        <f t="shared" si="381"/>
        <v/>
      </c>
      <c r="X3449" s="502"/>
      <c r="Y3449" s="502" t="str">
        <f t="shared" si="382"/>
        <v/>
      </c>
    </row>
    <row r="3450" spans="7:25">
      <c r="G3450" s="346" t="str">
        <f t="shared" si="376"/>
        <v/>
      </c>
      <c r="H3450" s="347" t="str">
        <f t="shared" si="377"/>
        <v/>
      </c>
      <c r="T3450" s="502" t="str">
        <f t="shared" si="378"/>
        <v/>
      </c>
      <c r="U3450" s="502" t="str">
        <f t="shared" si="379"/>
        <v/>
      </c>
      <c r="V3450" s="502" t="str">
        <f t="shared" si="380"/>
        <v/>
      </c>
      <c r="W3450" s="502" t="str">
        <f t="shared" si="381"/>
        <v/>
      </c>
      <c r="X3450" s="502"/>
      <c r="Y3450" s="502" t="str">
        <f t="shared" si="382"/>
        <v/>
      </c>
    </row>
    <row r="3451" spans="7:25">
      <c r="G3451" s="346" t="str">
        <f t="shared" si="376"/>
        <v/>
      </c>
      <c r="H3451" s="347" t="str">
        <f t="shared" si="377"/>
        <v/>
      </c>
      <c r="T3451" s="502" t="str">
        <f t="shared" si="378"/>
        <v/>
      </c>
      <c r="U3451" s="502" t="str">
        <f t="shared" si="379"/>
        <v/>
      </c>
      <c r="V3451" s="502" t="str">
        <f t="shared" si="380"/>
        <v/>
      </c>
      <c r="W3451" s="502" t="str">
        <f t="shared" si="381"/>
        <v/>
      </c>
      <c r="X3451" s="502"/>
      <c r="Y3451" s="502" t="str">
        <f t="shared" si="382"/>
        <v/>
      </c>
    </row>
    <row r="3452" spans="7:25">
      <c r="G3452" s="346" t="str">
        <f t="shared" si="376"/>
        <v/>
      </c>
      <c r="H3452" s="347" t="str">
        <f t="shared" si="377"/>
        <v/>
      </c>
      <c r="T3452" s="502" t="str">
        <f t="shared" si="378"/>
        <v/>
      </c>
      <c r="U3452" s="502" t="str">
        <f t="shared" si="379"/>
        <v/>
      </c>
      <c r="V3452" s="502" t="str">
        <f t="shared" si="380"/>
        <v/>
      </c>
      <c r="W3452" s="502" t="str">
        <f t="shared" si="381"/>
        <v/>
      </c>
      <c r="X3452" s="502"/>
      <c r="Y3452" s="502" t="str">
        <f t="shared" si="382"/>
        <v/>
      </c>
    </row>
    <row r="3453" spans="7:25">
      <c r="G3453" s="346" t="str">
        <f t="shared" si="376"/>
        <v/>
      </c>
      <c r="H3453" s="347" t="str">
        <f t="shared" si="377"/>
        <v/>
      </c>
      <c r="T3453" s="502" t="str">
        <f t="shared" si="378"/>
        <v/>
      </c>
      <c r="U3453" s="502" t="str">
        <f t="shared" si="379"/>
        <v/>
      </c>
      <c r="V3453" s="502" t="str">
        <f t="shared" si="380"/>
        <v/>
      </c>
      <c r="W3453" s="502" t="str">
        <f t="shared" si="381"/>
        <v/>
      </c>
      <c r="X3453" s="502"/>
      <c r="Y3453" s="502" t="str">
        <f t="shared" si="382"/>
        <v/>
      </c>
    </row>
    <row r="3454" spans="7:25">
      <c r="G3454" s="346" t="str">
        <f t="shared" si="376"/>
        <v/>
      </c>
      <c r="H3454" s="347" t="str">
        <f t="shared" si="377"/>
        <v/>
      </c>
      <c r="T3454" s="502" t="str">
        <f t="shared" si="378"/>
        <v/>
      </c>
      <c r="U3454" s="502" t="str">
        <f t="shared" si="379"/>
        <v/>
      </c>
      <c r="V3454" s="502" t="str">
        <f t="shared" si="380"/>
        <v/>
      </c>
      <c r="W3454" s="502" t="str">
        <f t="shared" si="381"/>
        <v/>
      </c>
      <c r="X3454" s="502"/>
      <c r="Y3454" s="502" t="str">
        <f t="shared" si="382"/>
        <v/>
      </c>
    </row>
    <row r="3455" spans="7:25">
      <c r="G3455" s="346" t="str">
        <f t="shared" si="376"/>
        <v/>
      </c>
      <c r="H3455" s="347" t="str">
        <f t="shared" si="377"/>
        <v/>
      </c>
      <c r="T3455" s="502" t="str">
        <f t="shared" si="378"/>
        <v/>
      </c>
      <c r="U3455" s="502" t="str">
        <f t="shared" si="379"/>
        <v/>
      </c>
      <c r="V3455" s="502" t="str">
        <f t="shared" si="380"/>
        <v/>
      </c>
      <c r="W3455" s="502" t="str">
        <f t="shared" si="381"/>
        <v/>
      </c>
      <c r="X3455" s="502"/>
      <c r="Y3455" s="502" t="str">
        <f t="shared" si="382"/>
        <v/>
      </c>
    </row>
    <row r="3456" spans="7:25">
      <c r="G3456" s="346" t="str">
        <f t="shared" si="376"/>
        <v/>
      </c>
      <c r="H3456" s="347" t="str">
        <f t="shared" si="377"/>
        <v/>
      </c>
      <c r="T3456" s="502" t="str">
        <f t="shared" si="378"/>
        <v/>
      </c>
      <c r="U3456" s="502" t="str">
        <f t="shared" si="379"/>
        <v/>
      </c>
      <c r="V3456" s="502" t="str">
        <f t="shared" si="380"/>
        <v/>
      </c>
      <c r="W3456" s="502" t="str">
        <f t="shared" si="381"/>
        <v/>
      </c>
      <c r="X3456" s="502"/>
      <c r="Y3456" s="502" t="str">
        <f t="shared" si="382"/>
        <v/>
      </c>
    </row>
    <row r="3457" spans="7:25">
      <c r="G3457" s="346" t="str">
        <f t="shared" si="376"/>
        <v/>
      </c>
      <c r="H3457" s="347" t="str">
        <f t="shared" si="377"/>
        <v/>
      </c>
      <c r="T3457" s="502" t="str">
        <f t="shared" si="378"/>
        <v/>
      </c>
      <c r="U3457" s="502" t="str">
        <f t="shared" si="379"/>
        <v/>
      </c>
      <c r="V3457" s="502" t="str">
        <f t="shared" si="380"/>
        <v/>
      </c>
      <c r="W3457" s="502" t="str">
        <f t="shared" si="381"/>
        <v/>
      </c>
      <c r="X3457" s="502"/>
      <c r="Y3457" s="502" t="str">
        <f t="shared" si="382"/>
        <v/>
      </c>
    </row>
    <row r="3458" spans="7:25">
      <c r="G3458" s="346" t="str">
        <f t="shared" si="376"/>
        <v/>
      </c>
      <c r="H3458" s="347" t="str">
        <f t="shared" si="377"/>
        <v/>
      </c>
      <c r="T3458" s="502" t="str">
        <f t="shared" si="378"/>
        <v/>
      </c>
      <c r="U3458" s="502" t="str">
        <f t="shared" si="379"/>
        <v/>
      </c>
      <c r="V3458" s="502" t="str">
        <f t="shared" si="380"/>
        <v/>
      </c>
      <c r="W3458" s="502" t="str">
        <f t="shared" si="381"/>
        <v/>
      </c>
      <c r="X3458" s="502"/>
      <c r="Y3458" s="502" t="str">
        <f t="shared" si="382"/>
        <v/>
      </c>
    </row>
    <row r="3459" spans="7:25">
      <c r="G3459" s="346" t="str">
        <f t="shared" ref="G3459:G3522" si="383">IF(D3459="","",A3459&amp;" "&amp;"     =    "&amp;" "&amp;B3459&amp;"  Vs  "&amp;C3459)</f>
        <v/>
      </c>
      <c r="H3459" s="347" t="str">
        <f t="shared" ref="H3459:H3522" si="384">IF(G3459="","",D3459)</f>
        <v/>
      </c>
      <c r="T3459" s="502" t="str">
        <f t="shared" ref="T3459:T3522" si="385">IF(W3459="","",AA3459)</f>
        <v/>
      </c>
      <c r="U3459" s="502" t="str">
        <f t="shared" ref="U3459:U3522" si="386">IF(W3459="","",AC3459)</f>
        <v/>
      </c>
      <c r="V3459" s="502" t="str">
        <f t="shared" ref="V3459:V3522" si="387">IF(W3459="","",AK3459)</f>
        <v/>
      </c>
      <c r="W3459" s="502" t="str">
        <f t="shared" ref="W3459:W3522" si="388">IFERROR(IF(Y3459="","",MID(Y3459,SEARCH("1x2/",Y3459,1) + 4,LEN(Y3459))),"")</f>
        <v/>
      </c>
      <c r="X3459" s="502"/>
      <c r="Y3459" s="502" t="str">
        <f t="shared" ref="Y3459:Y3522" si="389">HLink(AL3459)</f>
        <v/>
      </c>
    </row>
    <row r="3460" spans="7:25">
      <c r="G3460" s="346" t="str">
        <f t="shared" si="383"/>
        <v/>
      </c>
      <c r="H3460" s="347" t="str">
        <f t="shared" si="384"/>
        <v/>
      </c>
      <c r="T3460" s="502" t="str">
        <f t="shared" si="385"/>
        <v/>
      </c>
      <c r="U3460" s="502" t="str">
        <f t="shared" si="386"/>
        <v/>
      </c>
      <c r="V3460" s="502" t="str">
        <f t="shared" si="387"/>
        <v/>
      </c>
      <c r="W3460" s="502" t="str">
        <f t="shared" si="388"/>
        <v/>
      </c>
      <c r="X3460" s="502"/>
      <c r="Y3460" s="502" t="str">
        <f t="shared" si="389"/>
        <v/>
      </c>
    </row>
    <row r="3461" spans="7:25">
      <c r="G3461" s="346" t="str">
        <f t="shared" si="383"/>
        <v/>
      </c>
      <c r="H3461" s="347" t="str">
        <f t="shared" si="384"/>
        <v/>
      </c>
      <c r="T3461" s="502" t="str">
        <f t="shared" si="385"/>
        <v/>
      </c>
      <c r="U3461" s="502" t="str">
        <f t="shared" si="386"/>
        <v/>
      </c>
      <c r="V3461" s="502" t="str">
        <f t="shared" si="387"/>
        <v/>
      </c>
      <c r="W3461" s="502" t="str">
        <f t="shared" si="388"/>
        <v/>
      </c>
      <c r="X3461" s="502"/>
      <c r="Y3461" s="502" t="str">
        <f t="shared" si="389"/>
        <v/>
      </c>
    </row>
    <row r="3462" spans="7:25">
      <c r="G3462" s="346" t="str">
        <f t="shared" si="383"/>
        <v/>
      </c>
      <c r="H3462" s="347" t="str">
        <f t="shared" si="384"/>
        <v/>
      </c>
      <c r="T3462" s="502" t="str">
        <f t="shared" si="385"/>
        <v/>
      </c>
      <c r="U3462" s="502" t="str">
        <f t="shared" si="386"/>
        <v/>
      </c>
      <c r="V3462" s="502" t="str">
        <f t="shared" si="387"/>
        <v/>
      </c>
      <c r="W3462" s="502" t="str">
        <f t="shared" si="388"/>
        <v/>
      </c>
      <c r="X3462" s="502"/>
      <c r="Y3462" s="502" t="str">
        <f t="shared" si="389"/>
        <v/>
      </c>
    </row>
    <row r="3463" spans="7:25">
      <c r="G3463" s="346" t="str">
        <f t="shared" si="383"/>
        <v/>
      </c>
      <c r="H3463" s="347" t="str">
        <f t="shared" si="384"/>
        <v/>
      </c>
      <c r="T3463" s="502" t="str">
        <f t="shared" si="385"/>
        <v/>
      </c>
      <c r="U3463" s="502" t="str">
        <f t="shared" si="386"/>
        <v/>
      </c>
      <c r="V3463" s="502" t="str">
        <f t="shared" si="387"/>
        <v/>
      </c>
      <c r="W3463" s="502" t="str">
        <f t="shared" si="388"/>
        <v/>
      </c>
      <c r="X3463" s="502"/>
      <c r="Y3463" s="502" t="str">
        <f t="shared" si="389"/>
        <v/>
      </c>
    </row>
    <row r="3464" spans="7:25">
      <c r="G3464" s="346" t="str">
        <f t="shared" si="383"/>
        <v/>
      </c>
      <c r="H3464" s="347" t="str">
        <f t="shared" si="384"/>
        <v/>
      </c>
      <c r="T3464" s="502" t="str">
        <f t="shared" si="385"/>
        <v/>
      </c>
      <c r="U3464" s="502" t="str">
        <f t="shared" si="386"/>
        <v/>
      </c>
      <c r="V3464" s="502" t="str">
        <f t="shared" si="387"/>
        <v/>
      </c>
      <c r="W3464" s="502" t="str">
        <f t="shared" si="388"/>
        <v/>
      </c>
      <c r="X3464" s="502"/>
      <c r="Y3464" s="502" t="str">
        <f t="shared" si="389"/>
        <v/>
      </c>
    </row>
    <row r="3465" spans="7:25">
      <c r="G3465" s="346" t="str">
        <f t="shared" si="383"/>
        <v/>
      </c>
      <c r="H3465" s="347" t="str">
        <f t="shared" si="384"/>
        <v/>
      </c>
      <c r="T3465" s="502" t="str">
        <f t="shared" si="385"/>
        <v/>
      </c>
      <c r="U3465" s="502" t="str">
        <f t="shared" si="386"/>
        <v/>
      </c>
      <c r="V3465" s="502" t="str">
        <f t="shared" si="387"/>
        <v/>
      </c>
      <c r="W3465" s="502" t="str">
        <f t="shared" si="388"/>
        <v/>
      </c>
      <c r="X3465" s="502"/>
      <c r="Y3465" s="502" t="str">
        <f t="shared" si="389"/>
        <v/>
      </c>
    </row>
    <row r="3466" spans="7:25">
      <c r="G3466" s="346" t="str">
        <f t="shared" si="383"/>
        <v/>
      </c>
      <c r="H3466" s="347" t="str">
        <f t="shared" si="384"/>
        <v/>
      </c>
      <c r="T3466" s="502" t="str">
        <f t="shared" si="385"/>
        <v/>
      </c>
      <c r="U3466" s="502" t="str">
        <f t="shared" si="386"/>
        <v/>
      </c>
      <c r="V3466" s="502" t="str">
        <f t="shared" si="387"/>
        <v/>
      </c>
      <c r="W3466" s="502" t="str">
        <f t="shared" si="388"/>
        <v/>
      </c>
      <c r="X3466" s="502"/>
      <c r="Y3466" s="502" t="str">
        <f t="shared" si="389"/>
        <v/>
      </c>
    </row>
    <row r="3467" spans="7:25">
      <c r="G3467" s="346" t="str">
        <f t="shared" si="383"/>
        <v/>
      </c>
      <c r="H3467" s="347" t="str">
        <f t="shared" si="384"/>
        <v/>
      </c>
      <c r="T3467" s="502" t="str">
        <f t="shared" si="385"/>
        <v/>
      </c>
      <c r="U3467" s="502" t="str">
        <f t="shared" si="386"/>
        <v/>
      </c>
      <c r="V3467" s="502" t="str">
        <f t="shared" si="387"/>
        <v/>
      </c>
      <c r="W3467" s="502" t="str">
        <f t="shared" si="388"/>
        <v/>
      </c>
      <c r="X3467" s="502"/>
      <c r="Y3467" s="502" t="str">
        <f t="shared" si="389"/>
        <v/>
      </c>
    </row>
    <row r="3468" spans="7:25">
      <c r="G3468" s="346" t="str">
        <f t="shared" si="383"/>
        <v/>
      </c>
      <c r="H3468" s="347" t="str">
        <f t="shared" si="384"/>
        <v/>
      </c>
      <c r="T3468" s="502" t="str">
        <f t="shared" si="385"/>
        <v/>
      </c>
      <c r="U3468" s="502" t="str">
        <f t="shared" si="386"/>
        <v/>
      </c>
      <c r="V3468" s="502" t="str">
        <f t="shared" si="387"/>
        <v/>
      </c>
      <c r="W3468" s="502" t="str">
        <f t="shared" si="388"/>
        <v/>
      </c>
      <c r="X3468" s="502"/>
      <c r="Y3468" s="502" t="str">
        <f t="shared" si="389"/>
        <v/>
      </c>
    </row>
    <row r="3469" spans="7:25">
      <c r="G3469" s="346" t="str">
        <f t="shared" si="383"/>
        <v/>
      </c>
      <c r="H3469" s="347" t="str">
        <f t="shared" si="384"/>
        <v/>
      </c>
      <c r="T3469" s="502" t="str">
        <f t="shared" si="385"/>
        <v/>
      </c>
      <c r="U3469" s="502" t="str">
        <f t="shared" si="386"/>
        <v/>
      </c>
      <c r="V3469" s="502" t="str">
        <f t="shared" si="387"/>
        <v/>
      </c>
      <c r="W3469" s="502" t="str">
        <f t="shared" si="388"/>
        <v/>
      </c>
      <c r="X3469" s="502"/>
      <c r="Y3469" s="502" t="str">
        <f t="shared" si="389"/>
        <v/>
      </c>
    </row>
    <row r="3470" spans="7:25">
      <c r="G3470" s="346" t="str">
        <f t="shared" si="383"/>
        <v/>
      </c>
      <c r="H3470" s="347" t="str">
        <f t="shared" si="384"/>
        <v/>
      </c>
      <c r="T3470" s="502" t="str">
        <f t="shared" si="385"/>
        <v/>
      </c>
      <c r="U3470" s="502" t="str">
        <f t="shared" si="386"/>
        <v/>
      </c>
      <c r="V3470" s="502" t="str">
        <f t="shared" si="387"/>
        <v/>
      </c>
      <c r="W3470" s="502" t="str">
        <f t="shared" si="388"/>
        <v/>
      </c>
      <c r="X3470" s="502"/>
      <c r="Y3470" s="502" t="str">
        <f t="shared" si="389"/>
        <v/>
      </c>
    </row>
    <row r="3471" spans="7:25">
      <c r="G3471" s="346" t="str">
        <f t="shared" si="383"/>
        <v/>
      </c>
      <c r="H3471" s="347" t="str">
        <f t="shared" si="384"/>
        <v/>
      </c>
      <c r="T3471" s="502" t="str">
        <f t="shared" si="385"/>
        <v/>
      </c>
      <c r="U3471" s="502" t="str">
        <f t="shared" si="386"/>
        <v/>
      </c>
      <c r="V3471" s="502" t="str">
        <f t="shared" si="387"/>
        <v/>
      </c>
      <c r="W3471" s="502" t="str">
        <f t="shared" si="388"/>
        <v/>
      </c>
      <c r="X3471" s="502"/>
      <c r="Y3471" s="502" t="str">
        <f t="shared" si="389"/>
        <v/>
      </c>
    </row>
    <row r="3472" spans="7:25">
      <c r="G3472" s="346" t="str">
        <f t="shared" si="383"/>
        <v/>
      </c>
      <c r="H3472" s="347" t="str">
        <f t="shared" si="384"/>
        <v/>
      </c>
      <c r="T3472" s="502" t="str">
        <f t="shared" si="385"/>
        <v/>
      </c>
      <c r="U3472" s="502" t="str">
        <f t="shared" si="386"/>
        <v/>
      </c>
      <c r="V3472" s="502" t="str">
        <f t="shared" si="387"/>
        <v/>
      </c>
      <c r="W3472" s="502" t="str">
        <f t="shared" si="388"/>
        <v/>
      </c>
      <c r="X3472" s="502"/>
      <c r="Y3472" s="502" t="str">
        <f t="shared" si="389"/>
        <v/>
      </c>
    </row>
    <row r="3473" spans="7:25">
      <c r="G3473" s="346" t="str">
        <f t="shared" si="383"/>
        <v/>
      </c>
      <c r="H3473" s="347" t="str">
        <f t="shared" si="384"/>
        <v/>
      </c>
      <c r="T3473" s="502" t="str">
        <f t="shared" si="385"/>
        <v/>
      </c>
      <c r="U3473" s="502" t="str">
        <f t="shared" si="386"/>
        <v/>
      </c>
      <c r="V3473" s="502" t="str">
        <f t="shared" si="387"/>
        <v/>
      </c>
      <c r="W3473" s="502" t="str">
        <f t="shared" si="388"/>
        <v/>
      </c>
      <c r="X3473" s="502"/>
      <c r="Y3473" s="502" t="str">
        <f t="shared" si="389"/>
        <v/>
      </c>
    </row>
    <row r="3474" spans="7:25">
      <c r="G3474" s="346" t="str">
        <f t="shared" si="383"/>
        <v/>
      </c>
      <c r="H3474" s="347" t="str">
        <f t="shared" si="384"/>
        <v/>
      </c>
      <c r="T3474" s="502" t="str">
        <f t="shared" si="385"/>
        <v/>
      </c>
      <c r="U3474" s="502" t="str">
        <f t="shared" si="386"/>
        <v/>
      </c>
      <c r="V3474" s="502" t="str">
        <f t="shared" si="387"/>
        <v/>
      </c>
      <c r="W3474" s="502" t="str">
        <f t="shared" si="388"/>
        <v/>
      </c>
      <c r="X3474" s="502"/>
      <c r="Y3474" s="502" t="str">
        <f t="shared" si="389"/>
        <v/>
      </c>
    </row>
    <row r="3475" spans="7:25">
      <c r="G3475" s="346" t="str">
        <f t="shared" si="383"/>
        <v/>
      </c>
      <c r="H3475" s="347" t="str">
        <f t="shared" si="384"/>
        <v/>
      </c>
      <c r="T3475" s="502" t="str">
        <f t="shared" si="385"/>
        <v/>
      </c>
      <c r="U3475" s="502" t="str">
        <f t="shared" si="386"/>
        <v/>
      </c>
      <c r="V3475" s="502" t="str">
        <f t="shared" si="387"/>
        <v/>
      </c>
      <c r="W3475" s="502" t="str">
        <f t="shared" si="388"/>
        <v/>
      </c>
      <c r="X3475" s="502"/>
      <c r="Y3475" s="502" t="str">
        <f t="shared" si="389"/>
        <v/>
      </c>
    </row>
    <row r="3476" spans="7:25">
      <c r="G3476" s="346" t="str">
        <f t="shared" si="383"/>
        <v/>
      </c>
      <c r="H3476" s="347" t="str">
        <f t="shared" si="384"/>
        <v/>
      </c>
      <c r="T3476" s="502" t="str">
        <f t="shared" si="385"/>
        <v/>
      </c>
      <c r="U3476" s="502" t="str">
        <f t="shared" si="386"/>
        <v/>
      </c>
      <c r="V3476" s="502" t="str">
        <f t="shared" si="387"/>
        <v/>
      </c>
      <c r="W3476" s="502" t="str">
        <f t="shared" si="388"/>
        <v/>
      </c>
      <c r="X3476" s="502"/>
      <c r="Y3476" s="502" t="str">
        <f t="shared" si="389"/>
        <v/>
      </c>
    </row>
    <row r="3477" spans="7:25">
      <c r="G3477" s="346" t="str">
        <f t="shared" si="383"/>
        <v/>
      </c>
      <c r="H3477" s="347" t="str">
        <f t="shared" si="384"/>
        <v/>
      </c>
      <c r="T3477" s="502" t="str">
        <f t="shared" si="385"/>
        <v/>
      </c>
      <c r="U3477" s="502" t="str">
        <f t="shared" si="386"/>
        <v/>
      </c>
      <c r="V3477" s="502" t="str">
        <f t="shared" si="387"/>
        <v/>
      </c>
      <c r="W3477" s="502" t="str">
        <f t="shared" si="388"/>
        <v/>
      </c>
      <c r="X3477" s="502"/>
      <c r="Y3477" s="502" t="str">
        <f t="shared" si="389"/>
        <v/>
      </c>
    </row>
    <row r="3478" spans="7:25">
      <c r="G3478" s="346" t="str">
        <f t="shared" si="383"/>
        <v/>
      </c>
      <c r="H3478" s="347" t="str">
        <f t="shared" si="384"/>
        <v/>
      </c>
      <c r="T3478" s="502" t="str">
        <f t="shared" si="385"/>
        <v/>
      </c>
      <c r="U3478" s="502" t="str">
        <f t="shared" si="386"/>
        <v/>
      </c>
      <c r="V3478" s="502" t="str">
        <f t="shared" si="387"/>
        <v/>
      </c>
      <c r="W3478" s="502" t="str">
        <f t="shared" si="388"/>
        <v/>
      </c>
      <c r="X3478" s="502"/>
      <c r="Y3478" s="502" t="str">
        <f t="shared" si="389"/>
        <v/>
      </c>
    </row>
    <row r="3479" spans="7:25">
      <c r="G3479" s="346" t="str">
        <f t="shared" si="383"/>
        <v/>
      </c>
      <c r="H3479" s="347" t="str">
        <f t="shared" si="384"/>
        <v/>
      </c>
      <c r="T3479" s="502" t="str">
        <f t="shared" si="385"/>
        <v/>
      </c>
      <c r="U3479" s="502" t="str">
        <f t="shared" si="386"/>
        <v/>
      </c>
      <c r="V3479" s="502" t="str">
        <f t="shared" si="387"/>
        <v/>
      </c>
      <c r="W3479" s="502" t="str">
        <f t="shared" si="388"/>
        <v/>
      </c>
      <c r="X3479" s="502"/>
      <c r="Y3479" s="502" t="str">
        <f t="shared" si="389"/>
        <v/>
      </c>
    </row>
    <row r="3480" spans="7:25">
      <c r="G3480" s="346" t="str">
        <f t="shared" si="383"/>
        <v/>
      </c>
      <c r="H3480" s="347" t="str">
        <f t="shared" si="384"/>
        <v/>
      </c>
      <c r="T3480" s="502" t="str">
        <f t="shared" si="385"/>
        <v/>
      </c>
      <c r="U3480" s="502" t="str">
        <f t="shared" si="386"/>
        <v/>
      </c>
      <c r="V3480" s="502" t="str">
        <f t="shared" si="387"/>
        <v/>
      </c>
      <c r="W3480" s="502" t="str">
        <f t="shared" si="388"/>
        <v/>
      </c>
      <c r="X3480" s="502"/>
      <c r="Y3480" s="502" t="str">
        <f t="shared" si="389"/>
        <v/>
      </c>
    </row>
    <row r="3481" spans="7:25">
      <c r="G3481" s="346" t="str">
        <f t="shared" si="383"/>
        <v/>
      </c>
      <c r="H3481" s="347" t="str">
        <f t="shared" si="384"/>
        <v/>
      </c>
      <c r="T3481" s="502" t="str">
        <f t="shared" si="385"/>
        <v/>
      </c>
      <c r="U3481" s="502" t="str">
        <f t="shared" si="386"/>
        <v/>
      </c>
      <c r="V3481" s="502" t="str">
        <f t="shared" si="387"/>
        <v/>
      </c>
      <c r="W3481" s="502" t="str">
        <f t="shared" si="388"/>
        <v/>
      </c>
      <c r="X3481" s="502"/>
      <c r="Y3481" s="502" t="str">
        <f t="shared" si="389"/>
        <v/>
      </c>
    </row>
    <row r="3482" spans="7:25">
      <c r="G3482" s="346" t="str">
        <f t="shared" si="383"/>
        <v/>
      </c>
      <c r="H3482" s="347" t="str">
        <f t="shared" si="384"/>
        <v/>
      </c>
      <c r="T3482" s="502" t="str">
        <f t="shared" si="385"/>
        <v/>
      </c>
      <c r="U3482" s="502" t="str">
        <f t="shared" si="386"/>
        <v/>
      </c>
      <c r="V3482" s="502" t="str">
        <f t="shared" si="387"/>
        <v/>
      </c>
      <c r="W3482" s="502" t="str">
        <f t="shared" si="388"/>
        <v/>
      </c>
      <c r="X3482" s="502"/>
      <c r="Y3482" s="502" t="str">
        <f t="shared" si="389"/>
        <v/>
      </c>
    </row>
    <row r="3483" spans="7:25">
      <c r="G3483" s="346" t="str">
        <f t="shared" si="383"/>
        <v/>
      </c>
      <c r="H3483" s="347" t="str">
        <f t="shared" si="384"/>
        <v/>
      </c>
      <c r="T3483" s="502" t="str">
        <f t="shared" si="385"/>
        <v/>
      </c>
      <c r="U3483" s="502" t="str">
        <f t="shared" si="386"/>
        <v/>
      </c>
      <c r="V3483" s="502" t="str">
        <f t="shared" si="387"/>
        <v/>
      </c>
      <c r="W3483" s="502" t="str">
        <f t="shared" si="388"/>
        <v/>
      </c>
      <c r="X3483" s="502"/>
      <c r="Y3483" s="502" t="str">
        <f t="shared" si="389"/>
        <v/>
      </c>
    </row>
    <row r="3484" spans="7:25">
      <c r="G3484" s="346" t="str">
        <f t="shared" si="383"/>
        <v/>
      </c>
      <c r="H3484" s="347" t="str">
        <f t="shared" si="384"/>
        <v/>
      </c>
      <c r="T3484" s="502" t="str">
        <f t="shared" si="385"/>
        <v/>
      </c>
      <c r="U3484" s="502" t="str">
        <f t="shared" si="386"/>
        <v/>
      </c>
      <c r="V3484" s="502" t="str">
        <f t="shared" si="387"/>
        <v/>
      </c>
      <c r="W3484" s="502" t="str">
        <f t="shared" si="388"/>
        <v/>
      </c>
      <c r="X3484" s="502"/>
      <c r="Y3484" s="502" t="str">
        <f t="shared" si="389"/>
        <v/>
      </c>
    </row>
    <row r="3485" spans="7:25">
      <c r="G3485" s="346" t="str">
        <f t="shared" si="383"/>
        <v/>
      </c>
      <c r="H3485" s="347" t="str">
        <f t="shared" si="384"/>
        <v/>
      </c>
      <c r="T3485" s="502" t="str">
        <f t="shared" si="385"/>
        <v/>
      </c>
      <c r="U3485" s="502" t="str">
        <f t="shared" si="386"/>
        <v/>
      </c>
      <c r="V3485" s="502" t="str">
        <f t="shared" si="387"/>
        <v/>
      </c>
      <c r="W3485" s="502" t="str">
        <f t="shared" si="388"/>
        <v/>
      </c>
      <c r="X3485" s="502"/>
      <c r="Y3485" s="502" t="str">
        <f t="shared" si="389"/>
        <v/>
      </c>
    </row>
    <row r="3486" spans="7:25">
      <c r="G3486" s="346" t="str">
        <f t="shared" si="383"/>
        <v/>
      </c>
      <c r="H3486" s="347" t="str">
        <f t="shared" si="384"/>
        <v/>
      </c>
      <c r="T3486" s="502" t="str">
        <f t="shared" si="385"/>
        <v/>
      </c>
      <c r="U3486" s="502" t="str">
        <f t="shared" si="386"/>
        <v/>
      </c>
      <c r="V3486" s="502" t="str">
        <f t="shared" si="387"/>
        <v/>
      </c>
      <c r="W3486" s="502" t="str">
        <f t="shared" si="388"/>
        <v/>
      </c>
      <c r="X3486" s="502"/>
      <c r="Y3486" s="502" t="str">
        <f t="shared" si="389"/>
        <v/>
      </c>
    </row>
    <row r="3487" spans="7:25">
      <c r="G3487" s="346" t="str">
        <f t="shared" si="383"/>
        <v/>
      </c>
      <c r="H3487" s="347" t="str">
        <f t="shared" si="384"/>
        <v/>
      </c>
      <c r="T3487" s="502" t="str">
        <f t="shared" si="385"/>
        <v/>
      </c>
      <c r="U3487" s="502" t="str">
        <f t="shared" si="386"/>
        <v/>
      </c>
      <c r="V3487" s="502" t="str">
        <f t="shared" si="387"/>
        <v/>
      </c>
      <c r="W3487" s="502" t="str">
        <f t="shared" si="388"/>
        <v/>
      </c>
      <c r="X3487" s="502"/>
      <c r="Y3487" s="502" t="str">
        <f t="shared" si="389"/>
        <v/>
      </c>
    </row>
    <row r="3488" spans="7:25">
      <c r="G3488" s="346" t="str">
        <f t="shared" si="383"/>
        <v/>
      </c>
      <c r="H3488" s="347" t="str">
        <f t="shared" si="384"/>
        <v/>
      </c>
      <c r="T3488" s="502" t="str">
        <f t="shared" si="385"/>
        <v/>
      </c>
      <c r="U3488" s="502" t="str">
        <f t="shared" si="386"/>
        <v/>
      </c>
      <c r="V3488" s="502" t="str">
        <f t="shared" si="387"/>
        <v/>
      </c>
      <c r="W3488" s="502" t="str">
        <f t="shared" si="388"/>
        <v/>
      </c>
      <c r="X3488" s="502"/>
      <c r="Y3488" s="502" t="str">
        <f t="shared" si="389"/>
        <v/>
      </c>
    </row>
    <row r="3489" spans="7:25">
      <c r="G3489" s="346" t="str">
        <f t="shared" si="383"/>
        <v/>
      </c>
      <c r="H3489" s="347" t="str">
        <f t="shared" si="384"/>
        <v/>
      </c>
      <c r="T3489" s="502" t="str">
        <f t="shared" si="385"/>
        <v/>
      </c>
      <c r="U3489" s="502" t="str">
        <f t="shared" si="386"/>
        <v/>
      </c>
      <c r="V3489" s="502" t="str">
        <f t="shared" si="387"/>
        <v/>
      </c>
      <c r="W3489" s="502" t="str">
        <f t="shared" si="388"/>
        <v/>
      </c>
      <c r="X3489" s="502"/>
      <c r="Y3489" s="502" t="str">
        <f t="shared" si="389"/>
        <v/>
      </c>
    </row>
    <row r="3490" spans="7:25">
      <c r="G3490" s="346" t="str">
        <f t="shared" si="383"/>
        <v/>
      </c>
      <c r="H3490" s="347" t="str">
        <f t="shared" si="384"/>
        <v/>
      </c>
      <c r="T3490" s="502" t="str">
        <f t="shared" si="385"/>
        <v/>
      </c>
      <c r="U3490" s="502" t="str">
        <f t="shared" si="386"/>
        <v/>
      </c>
      <c r="V3490" s="502" t="str">
        <f t="shared" si="387"/>
        <v/>
      </c>
      <c r="W3490" s="502" t="str">
        <f t="shared" si="388"/>
        <v/>
      </c>
      <c r="X3490" s="502"/>
      <c r="Y3490" s="502" t="str">
        <f t="shared" si="389"/>
        <v/>
      </c>
    </row>
    <row r="3491" spans="7:25">
      <c r="G3491" s="346" t="str">
        <f t="shared" si="383"/>
        <v/>
      </c>
      <c r="H3491" s="347" t="str">
        <f t="shared" si="384"/>
        <v/>
      </c>
      <c r="T3491" s="502" t="str">
        <f t="shared" si="385"/>
        <v/>
      </c>
      <c r="U3491" s="502" t="str">
        <f t="shared" si="386"/>
        <v/>
      </c>
      <c r="V3491" s="502" t="str">
        <f t="shared" si="387"/>
        <v/>
      </c>
      <c r="W3491" s="502" t="str">
        <f t="shared" si="388"/>
        <v/>
      </c>
      <c r="X3491" s="502"/>
      <c r="Y3491" s="502" t="str">
        <f t="shared" si="389"/>
        <v/>
      </c>
    </row>
    <row r="3492" spans="7:25">
      <c r="G3492" s="346" t="str">
        <f t="shared" si="383"/>
        <v/>
      </c>
      <c r="H3492" s="347" t="str">
        <f t="shared" si="384"/>
        <v/>
      </c>
      <c r="T3492" s="502" t="str">
        <f t="shared" si="385"/>
        <v/>
      </c>
      <c r="U3492" s="502" t="str">
        <f t="shared" si="386"/>
        <v/>
      </c>
      <c r="V3492" s="502" t="str">
        <f t="shared" si="387"/>
        <v/>
      </c>
      <c r="W3492" s="502" t="str">
        <f t="shared" si="388"/>
        <v/>
      </c>
      <c r="X3492" s="502"/>
      <c r="Y3492" s="502" t="str">
        <f t="shared" si="389"/>
        <v/>
      </c>
    </row>
    <row r="3493" spans="7:25">
      <c r="G3493" s="346" t="str">
        <f t="shared" si="383"/>
        <v/>
      </c>
      <c r="H3493" s="347" t="str">
        <f t="shared" si="384"/>
        <v/>
      </c>
      <c r="T3493" s="502" t="str">
        <f t="shared" si="385"/>
        <v/>
      </c>
      <c r="U3493" s="502" t="str">
        <f t="shared" si="386"/>
        <v/>
      </c>
      <c r="V3493" s="502" t="str">
        <f t="shared" si="387"/>
        <v/>
      </c>
      <c r="W3493" s="502" t="str">
        <f t="shared" si="388"/>
        <v/>
      </c>
      <c r="X3493" s="502"/>
      <c r="Y3493" s="502" t="str">
        <f t="shared" si="389"/>
        <v/>
      </c>
    </row>
    <row r="3494" spans="7:25">
      <c r="G3494" s="346" t="str">
        <f t="shared" si="383"/>
        <v/>
      </c>
      <c r="H3494" s="347" t="str">
        <f t="shared" si="384"/>
        <v/>
      </c>
      <c r="T3494" s="502" t="str">
        <f t="shared" si="385"/>
        <v/>
      </c>
      <c r="U3494" s="502" t="str">
        <f t="shared" si="386"/>
        <v/>
      </c>
      <c r="V3494" s="502" t="str">
        <f t="shared" si="387"/>
        <v/>
      </c>
      <c r="W3494" s="502" t="str">
        <f t="shared" si="388"/>
        <v/>
      </c>
      <c r="X3494" s="502"/>
      <c r="Y3494" s="502" t="str">
        <f t="shared" si="389"/>
        <v/>
      </c>
    </row>
    <row r="3495" spans="7:25">
      <c r="G3495" s="346" t="str">
        <f t="shared" si="383"/>
        <v/>
      </c>
      <c r="H3495" s="347" t="str">
        <f t="shared" si="384"/>
        <v/>
      </c>
      <c r="T3495" s="502" t="str">
        <f t="shared" si="385"/>
        <v/>
      </c>
      <c r="U3495" s="502" t="str">
        <f t="shared" si="386"/>
        <v/>
      </c>
      <c r="V3495" s="502" t="str">
        <f t="shared" si="387"/>
        <v/>
      </c>
      <c r="W3495" s="502" t="str">
        <f t="shared" si="388"/>
        <v/>
      </c>
      <c r="X3495" s="502"/>
      <c r="Y3495" s="502" t="str">
        <f t="shared" si="389"/>
        <v/>
      </c>
    </row>
    <row r="3496" spans="7:25">
      <c r="G3496" s="346" t="str">
        <f t="shared" si="383"/>
        <v/>
      </c>
      <c r="H3496" s="347" t="str">
        <f t="shared" si="384"/>
        <v/>
      </c>
      <c r="T3496" s="502" t="str">
        <f t="shared" si="385"/>
        <v/>
      </c>
      <c r="U3496" s="502" t="str">
        <f t="shared" si="386"/>
        <v/>
      </c>
      <c r="V3496" s="502" t="str">
        <f t="shared" si="387"/>
        <v/>
      </c>
      <c r="W3496" s="502" t="str">
        <f t="shared" si="388"/>
        <v/>
      </c>
      <c r="X3496" s="502"/>
      <c r="Y3496" s="502" t="str">
        <f t="shared" si="389"/>
        <v/>
      </c>
    </row>
    <row r="3497" spans="7:25">
      <c r="G3497" s="346" t="str">
        <f t="shared" si="383"/>
        <v/>
      </c>
      <c r="H3497" s="347" t="str">
        <f t="shared" si="384"/>
        <v/>
      </c>
      <c r="T3497" s="502" t="str">
        <f t="shared" si="385"/>
        <v/>
      </c>
      <c r="U3497" s="502" t="str">
        <f t="shared" si="386"/>
        <v/>
      </c>
      <c r="V3497" s="502" t="str">
        <f t="shared" si="387"/>
        <v/>
      </c>
      <c r="W3497" s="502" t="str">
        <f t="shared" si="388"/>
        <v/>
      </c>
      <c r="X3497" s="502"/>
      <c r="Y3497" s="502" t="str">
        <f t="shared" si="389"/>
        <v/>
      </c>
    </row>
    <row r="3498" spans="7:25">
      <c r="G3498" s="346" t="str">
        <f t="shared" si="383"/>
        <v/>
      </c>
      <c r="H3498" s="347" t="str">
        <f t="shared" si="384"/>
        <v/>
      </c>
      <c r="T3498" s="502" t="str">
        <f t="shared" si="385"/>
        <v/>
      </c>
      <c r="U3498" s="502" t="str">
        <f t="shared" si="386"/>
        <v/>
      </c>
      <c r="V3498" s="502" t="str">
        <f t="shared" si="387"/>
        <v/>
      </c>
      <c r="W3498" s="502" t="str">
        <f t="shared" si="388"/>
        <v/>
      </c>
      <c r="X3498" s="502"/>
      <c r="Y3498" s="502" t="str">
        <f t="shared" si="389"/>
        <v/>
      </c>
    </row>
    <row r="3499" spans="7:25">
      <c r="G3499" s="346" t="str">
        <f t="shared" si="383"/>
        <v/>
      </c>
      <c r="H3499" s="347" t="str">
        <f t="shared" si="384"/>
        <v/>
      </c>
      <c r="T3499" s="502" t="str">
        <f t="shared" si="385"/>
        <v/>
      </c>
      <c r="U3499" s="502" t="str">
        <f t="shared" si="386"/>
        <v/>
      </c>
      <c r="V3499" s="502" t="str">
        <f t="shared" si="387"/>
        <v/>
      </c>
      <c r="W3499" s="502" t="str">
        <f t="shared" si="388"/>
        <v/>
      </c>
      <c r="X3499" s="502"/>
      <c r="Y3499" s="502" t="str">
        <f t="shared" si="389"/>
        <v/>
      </c>
    </row>
    <row r="3500" spans="7:25">
      <c r="G3500" s="346" t="str">
        <f t="shared" si="383"/>
        <v/>
      </c>
      <c r="H3500" s="347" t="str">
        <f t="shared" si="384"/>
        <v/>
      </c>
      <c r="T3500" s="502" t="str">
        <f t="shared" si="385"/>
        <v/>
      </c>
      <c r="U3500" s="502" t="str">
        <f t="shared" si="386"/>
        <v/>
      </c>
      <c r="V3500" s="502" t="str">
        <f t="shared" si="387"/>
        <v/>
      </c>
      <c r="W3500" s="502" t="str">
        <f t="shared" si="388"/>
        <v/>
      </c>
      <c r="X3500" s="502"/>
      <c r="Y3500" s="502" t="str">
        <f t="shared" si="389"/>
        <v/>
      </c>
    </row>
    <row r="3501" spans="7:25">
      <c r="G3501" s="346" t="str">
        <f t="shared" si="383"/>
        <v/>
      </c>
      <c r="H3501" s="347" t="str">
        <f t="shared" si="384"/>
        <v/>
      </c>
      <c r="T3501" s="502" t="str">
        <f t="shared" si="385"/>
        <v/>
      </c>
      <c r="U3501" s="502" t="str">
        <f t="shared" si="386"/>
        <v/>
      </c>
      <c r="V3501" s="502" t="str">
        <f t="shared" si="387"/>
        <v/>
      </c>
      <c r="W3501" s="502" t="str">
        <f t="shared" si="388"/>
        <v/>
      </c>
      <c r="X3501" s="502"/>
      <c r="Y3501" s="502" t="str">
        <f t="shared" si="389"/>
        <v/>
      </c>
    </row>
    <row r="3502" spans="7:25">
      <c r="G3502" s="346" t="str">
        <f t="shared" si="383"/>
        <v/>
      </c>
      <c r="H3502" s="347" t="str">
        <f t="shared" si="384"/>
        <v/>
      </c>
      <c r="T3502" s="502" t="str">
        <f t="shared" si="385"/>
        <v/>
      </c>
      <c r="U3502" s="502" t="str">
        <f t="shared" si="386"/>
        <v/>
      </c>
      <c r="V3502" s="502" t="str">
        <f t="shared" si="387"/>
        <v/>
      </c>
      <c r="W3502" s="502" t="str">
        <f t="shared" si="388"/>
        <v/>
      </c>
      <c r="X3502" s="502"/>
      <c r="Y3502" s="502" t="str">
        <f t="shared" si="389"/>
        <v/>
      </c>
    </row>
    <row r="3503" spans="7:25">
      <c r="G3503" s="346" t="str">
        <f t="shared" si="383"/>
        <v/>
      </c>
      <c r="H3503" s="347" t="str">
        <f t="shared" si="384"/>
        <v/>
      </c>
      <c r="T3503" s="502" t="str">
        <f t="shared" si="385"/>
        <v/>
      </c>
      <c r="U3503" s="502" t="str">
        <f t="shared" si="386"/>
        <v/>
      </c>
      <c r="V3503" s="502" t="str">
        <f t="shared" si="387"/>
        <v/>
      </c>
      <c r="W3503" s="502" t="str">
        <f t="shared" si="388"/>
        <v/>
      </c>
      <c r="X3503" s="502"/>
      <c r="Y3503" s="502" t="str">
        <f t="shared" si="389"/>
        <v/>
      </c>
    </row>
    <row r="3504" spans="7:25">
      <c r="G3504" s="346" t="str">
        <f t="shared" si="383"/>
        <v/>
      </c>
      <c r="H3504" s="347" t="str">
        <f t="shared" si="384"/>
        <v/>
      </c>
      <c r="T3504" s="502" t="str">
        <f t="shared" si="385"/>
        <v/>
      </c>
      <c r="U3504" s="502" t="str">
        <f t="shared" si="386"/>
        <v/>
      </c>
      <c r="V3504" s="502" t="str">
        <f t="shared" si="387"/>
        <v/>
      </c>
      <c r="W3504" s="502" t="str">
        <f t="shared" si="388"/>
        <v/>
      </c>
      <c r="X3504" s="502"/>
      <c r="Y3504" s="502" t="str">
        <f t="shared" si="389"/>
        <v/>
      </c>
    </row>
    <row r="3505" spans="7:25">
      <c r="G3505" s="346" t="str">
        <f t="shared" si="383"/>
        <v/>
      </c>
      <c r="H3505" s="347" t="str">
        <f t="shared" si="384"/>
        <v/>
      </c>
      <c r="T3505" s="502" t="str">
        <f t="shared" si="385"/>
        <v/>
      </c>
      <c r="U3505" s="502" t="str">
        <f t="shared" si="386"/>
        <v/>
      </c>
      <c r="V3505" s="502" t="str">
        <f t="shared" si="387"/>
        <v/>
      </c>
      <c r="W3505" s="502" t="str">
        <f t="shared" si="388"/>
        <v/>
      </c>
      <c r="X3505" s="502"/>
      <c r="Y3505" s="502" t="str">
        <f t="shared" si="389"/>
        <v/>
      </c>
    </row>
    <row r="3506" spans="7:25">
      <c r="G3506" s="346" t="str">
        <f t="shared" si="383"/>
        <v/>
      </c>
      <c r="H3506" s="347" t="str">
        <f t="shared" si="384"/>
        <v/>
      </c>
      <c r="T3506" s="502" t="str">
        <f t="shared" si="385"/>
        <v/>
      </c>
      <c r="U3506" s="502" t="str">
        <f t="shared" si="386"/>
        <v/>
      </c>
      <c r="V3506" s="502" t="str">
        <f t="shared" si="387"/>
        <v/>
      </c>
      <c r="W3506" s="502" t="str">
        <f t="shared" si="388"/>
        <v/>
      </c>
      <c r="X3506" s="502"/>
      <c r="Y3506" s="502" t="str">
        <f t="shared" si="389"/>
        <v/>
      </c>
    </row>
    <row r="3507" spans="7:25">
      <c r="G3507" s="346" t="str">
        <f t="shared" si="383"/>
        <v/>
      </c>
      <c r="H3507" s="347" t="str">
        <f t="shared" si="384"/>
        <v/>
      </c>
      <c r="T3507" s="502" t="str">
        <f t="shared" si="385"/>
        <v/>
      </c>
      <c r="U3507" s="502" t="str">
        <f t="shared" si="386"/>
        <v/>
      </c>
      <c r="V3507" s="502" t="str">
        <f t="shared" si="387"/>
        <v/>
      </c>
      <c r="W3507" s="502" t="str">
        <f t="shared" si="388"/>
        <v/>
      </c>
      <c r="X3507" s="502"/>
      <c r="Y3507" s="502" t="str">
        <f t="shared" si="389"/>
        <v/>
      </c>
    </row>
    <row r="3508" spans="7:25">
      <c r="G3508" s="346" t="str">
        <f t="shared" si="383"/>
        <v/>
      </c>
      <c r="H3508" s="347" t="str">
        <f t="shared" si="384"/>
        <v/>
      </c>
      <c r="T3508" s="502" t="str">
        <f t="shared" si="385"/>
        <v/>
      </c>
      <c r="U3508" s="502" t="str">
        <f t="shared" si="386"/>
        <v/>
      </c>
      <c r="V3508" s="502" t="str">
        <f t="shared" si="387"/>
        <v/>
      </c>
      <c r="W3508" s="502" t="str">
        <f t="shared" si="388"/>
        <v/>
      </c>
      <c r="X3508" s="502"/>
      <c r="Y3508" s="502" t="str">
        <f t="shared" si="389"/>
        <v/>
      </c>
    </row>
    <row r="3509" spans="7:25">
      <c r="G3509" s="346" t="str">
        <f t="shared" si="383"/>
        <v/>
      </c>
      <c r="H3509" s="347" t="str">
        <f t="shared" si="384"/>
        <v/>
      </c>
      <c r="T3509" s="502" t="str">
        <f t="shared" si="385"/>
        <v/>
      </c>
      <c r="U3509" s="502" t="str">
        <f t="shared" si="386"/>
        <v/>
      </c>
      <c r="V3509" s="502" t="str">
        <f t="shared" si="387"/>
        <v/>
      </c>
      <c r="W3509" s="502" t="str">
        <f t="shared" si="388"/>
        <v/>
      </c>
      <c r="X3509" s="502"/>
      <c r="Y3509" s="502" t="str">
        <f t="shared" si="389"/>
        <v/>
      </c>
    </row>
    <row r="3510" spans="7:25">
      <c r="G3510" s="346" t="str">
        <f t="shared" si="383"/>
        <v/>
      </c>
      <c r="H3510" s="347" t="str">
        <f t="shared" si="384"/>
        <v/>
      </c>
      <c r="T3510" s="502" t="str">
        <f t="shared" si="385"/>
        <v/>
      </c>
      <c r="U3510" s="502" t="str">
        <f t="shared" si="386"/>
        <v/>
      </c>
      <c r="V3510" s="502" t="str">
        <f t="shared" si="387"/>
        <v/>
      </c>
      <c r="W3510" s="502" t="str">
        <f t="shared" si="388"/>
        <v/>
      </c>
      <c r="X3510" s="502"/>
      <c r="Y3510" s="502" t="str">
        <f t="shared" si="389"/>
        <v/>
      </c>
    </row>
    <row r="3511" spans="7:25">
      <c r="G3511" s="346" t="str">
        <f t="shared" si="383"/>
        <v/>
      </c>
      <c r="H3511" s="347" t="str">
        <f t="shared" si="384"/>
        <v/>
      </c>
      <c r="T3511" s="502" t="str">
        <f t="shared" si="385"/>
        <v/>
      </c>
      <c r="U3511" s="502" t="str">
        <f t="shared" si="386"/>
        <v/>
      </c>
      <c r="V3511" s="502" t="str">
        <f t="shared" si="387"/>
        <v/>
      </c>
      <c r="W3511" s="502" t="str">
        <f t="shared" si="388"/>
        <v/>
      </c>
      <c r="X3511" s="502"/>
      <c r="Y3511" s="502" t="str">
        <f t="shared" si="389"/>
        <v/>
      </c>
    </row>
    <row r="3512" spans="7:25">
      <c r="G3512" s="346" t="str">
        <f t="shared" si="383"/>
        <v/>
      </c>
      <c r="H3512" s="347" t="str">
        <f t="shared" si="384"/>
        <v/>
      </c>
      <c r="T3512" s="502" t="str">
        <f t="shared" si="385"/>
        <v/>
      </c>
      <c r="U3512" s="502" t="str">
        <f t="shared" si="386"/>
        <v/>
      </c>
      <c r="V3512" s="502" t="str">
        <f t="shared" si="387"/>
        <v/>
      </c>
      <c r="W3512" s="502" t="str">
        <f t="shared" si="388"/>
        <v/>
      </c>
      <c r="X3512" s="502"/>
      <c r="Y3512" s="502" t="str">
        <f t="shared" si="389"/>
        <v/>
      </c>
    </row>
    <row r="3513" spans="7:25">
      <c r="G3513" s="346" t="str">
        <f t="shared" si="383"/>
        <v/>
      </c>
      <c r="H3513" s="347" t="str">
        <f t="shared" si="384"/>
        <v/>
      </c>
      <c r="T3513" s="502" t="str">
        <f t="shared" si="385"/>
        <v/>
      </c>
      <c r="U3513" s="502" t="str">
        <f t="shared" si="386"/>
        <v/>
      </c>
      <c r="V3513" s="502" t="str">
        <f t="shared" si="387"/>
        <v/>
      </c>
      <c r="W3513" s="502" t="str">
        <f t="shared" si="388"/>
        <v/>
      </c>
      <c r="X3513" s="502"/>
      <c r="Y3513" s="502" t="str">
        <f t="shared" si="389"/>
        <v/>
      </c>
    </row>
    <row r="3514" spans="7:25">
      <c r="G3514" s="346" t="str">
        <f t="shared" si="383"/>
        <v/>
      </c>
      <c r="H3514" s="347" t="str">
        <f t="shared" si="384"/>
        <v/>
      </c>
      <c r="T3514" s="502" t="str">
        <f t="shared" si="385"/>
        <v/>
      </c>
      <c r="U3514" s="502" t="str">
        <f t="shared" si="386"/>
        <v/>
      </c>
      <c r="V3514" s="502" t="str">
        <f t="shared" si="387"/>
        <v/>
      </c>
      <c r="W3514" s="502" t="str">
        <f t="shared" si="388"/>
        <v/>
      </c>
      <c r="X3514" s="502"/>
      <c r="Y3514" s="502" t="str">
        <f t="shared" si="389"/>
        <v/>
      </c>
    </row>
    <row r="3515" spans="7:25">
      <c r="G3515" s="346" t="str">
        <f t="shared" si="383"/>
        <v/>
      </c>
      <c r="H3515" s="347" t="str">
        <f t="shared" si="384"/>
        <v/>
      </c>
      <c r="T3515" s="502" t="str">
        <f t="shared" si="385"/>
        <v/>
      </c>
      <c r="U3515" s="502" t="str">
        <f t="shared" si="386"/>
        <v/>
      </c>
      <c r="V3515" s="502" t="str">
        <f t="shared" si="387"/>
        <v/>
      </c>
      <c r="W3515" s="502" t="str">
        <f t="shared" si="388"/>
        <v/>
      </c>
      <c r="X3515" s="502"/>
      <c r="Y3515" s="502" t="str">
        <f t="shared" si="389"/>
        <v/>
      </c>
    </row>
    <row r="3516" spans="7:25">
      <c r="G3516" s="346" t="str">
        <f t="shared" si="383"/>
        <v/>
      </c>
      <c r="H3516" s="347" t="str">
        <f t="shared" si="384"/>
        <v/>
      </c>
      <c r="T3516" s="502" t="str">
        <f t="shared" si="385"/>
        <v/>
      </c>
      <c r="U3516" s="502" t="str">
        <f t="shared" si="386"/>
        <v/>
      </c>
      <c r="V3516" s="502" t="str">
        <f t="shared" si="387"/>
        <v/>
      </c>
      <c r="W3516" s="502" t="str">
        <f t="shared" si="388"/>
        <v/>
      </c>
      <c r="X3516" s="502"/>
      <c r="Y3516" s="502" t="str">
        <f t="shared" si="389"/>
        <v/>
      </c>
    </row>
    <row r="3517" spans="7:25">
      <c r="G3517" s="346" t="str">
        <f t="shared" si="383"/>
        <v/>
      </c>
      <c r="H3517" s="347" t="str">
        <f t="shared" si="384"/>
        <v/>
      </c>
      <c r="T3517" s="502" t="str">
        <f t="shared" si="385"/>
        <v/>
      </c>
      <c r="U3517" s="502" t="str">
        <f t="shared" si="386"/>
        <v/>
      </c>
      <c r="V3517" s="502" t="str">
        <f t="shared" si="387"/>
        <v/>
      </c>
      <c r="W3517" s="502" t="str">
        <f t="shared" si="388"/>
        <v/>
      </c>
      <c r="X3517" s="502"/>
      <c r="Y3517" s="502" t="str">
        <f t="shared" si="389"/>
        <v/>
      </c>
    </row>
    <row r="3518" spans="7:25">
      <c r="G3518" s="346" t="str">
        <f t="shared" si="383"/>
        <v/>
      </c>
      <c r="H3518" s="347" t="str">
        <f t="shared" si="384"/>
        <v/>
      </c>
      <c r="T3518" s="502" t="str">
        <f t="shared" si="385"/>
        <v/>
      </c>
      <c r="U3518" s="502" t="str">
        <f t="shared" si="386"/>
        <v/>
      </c>
      <c r="V3518" s="502" t="str">
        <f t="shared" si="387"/>
        <v/>
      </c>
      <c r="W3518" s="502" t="str">
        <f t="shared" si="388"/>
        <v/>
      </c>
      <c r="X3518" s="502"/>
      <c r="Y3518" s="502" t="str">
        <f t="shared" si="389"/>
        <v/>
      </c>
    </row>
    <row r="3519" spans="7:25">
      <c r="G3519" s="346" t="str">
        <f t="shared" si="383"/>
        <v/>
      </c>
      <c r="H3519" s="347" t="str">
        <f t="shared" si="384"/>
        <v/>
      </c>
      <c r="T3519" s="502" t="str">
        <f t="shared" si="385"/>
        <v/>
      </c>
      <c r="U3519" s="502" t="str">
        <f t="shared" si="386"/>
        <v/>
      </c>
      <c r="V3519" s="502" t="str">
        <f t="shared" si="387"/>
        <v/>
      </c>
      <c r="W3519" s="502" t="str">
        <f t="shared" si="388"/>
        <v/>
      </c>
      <c r="X3519" s="502"/>
      <c r="Y3519" s="502" t="str">
        <f t="shared" si="389"/>
        <v/>
      </c>
    </row>
    <row r="3520" spans="7:25">
      <c r="G3520" s="346" t="str">
        <f t="shared" si="383"/>
        <v/>
      </c>
      <c r="H3520" s="347" t="str">
        <f t="shared" si="384"/>
        <v/>
      </c>
      <c r="T3520" s="502" t="str">
        <f t="shared" si="385"/>
        <v/>
      </c>
      <c r="U3520" s="502" t="str">
        <f t="shared" si="386"/>
        <v/>
      </c>
      <c r="V3520" s="502" t="str">
        <f t="shared" si="387"/>
        <v/>
      </c>
      <c r="W3520" s="502" t="str">
        <f t="shared" si="388"/>
        <v/>
      </c>
      <c r="X3520" s="502"/>
      <c r="Y3520" s="502" t="str">
        <f t="shared" si="389"/>
        <v/>
      </c>
    </row>
    <row r="3521" spans="7:25">
      <c r="G3521" s="346" t="str">
        <f t="shared" si="383"/>
        <v/>
      </c>
      <c r="H3521" s="347" t="str">
        <f t="shared" si="384"/>
        <v/>
      </c>
      <c r="T3521" s="502" t="str">
        <f t="shared" si="385"/>
        <v/>
      </c>
      <c r="U3521" s="502" t="str">
        <f t="shared" si="386"/>
        <v/>
      </c>
      <c r="V3521" s="502" t="str">
        <f t="shared" si="387"/>
        <v/>
      </c>
      <c r="W3521" s="502" t="str">
        <f t="shared" si="388"/>
        <v/>
      </c>
      <c r="X3521" s="502"/>
      <c r="Y3521" s="502" t="str">
        <f t="shared" si="389"/>
        <v/>
      </c>
    </row>
    <row r="3522" spans="7:25">
      <c r="G3522" s="346" t="str">
        <f t="shared" si="383"/>
        <v/>
      </c>
      <c r="H3522" s="347" t="str">
        <f t="shared" si="384"/>
        <v/>
      </c>
      <c r="T3522" s="502" t="str">
        <f t="shared" si="385"/>
        <v/>
      </c>
      <c r="U3522" s="502" t="str">
        <f t="shared" si="386"/>
        <v/>
      </c>
      <c r="V3522" s="502" t="str">
        <f t="shared" si="387"/>
        <v/>
      </c>
      <c r="W3522" s="502" t="str">
        <f t="shared" si="388"/>
        <v/>
      </c>
      <c r="X3522" s="502"/>
      <c r="Y3522" s="502" t="str">
        <f t="shared" si="389"/>
        <v/>
      </c>
    </row>
    <row r="3523" spans="7:25">
      <c r="G3523" s="346" t="str">
        <f t="shared" ref="G3523:G3586" si="390">IF(D3523="","",A3523&amp;" "&amp;"     =    "&amp;" "&amp;B3523&amp;"  Vs  "&amp;C3523)</f>
        <v/>
      </c>
      <c r="H3523" s="347" t="str">
        <f t="shared" ref="H3523:H3586" si="391">IF(G3523="","",D3523)</f>
        <v/>
      </c>
      <c r="T3523" s="502" t="str">
        <f t="shared" ref="T3523:T3586" si="392">IF(W3523="","",AA3523)</f>
        <v/>
      </c>
      <c r="U3523" s="502" t="str">
        <f t="shared" ref="U3523:U3586" si="393">IF(W3523="","",AC3523)</f>
        <v/>
      </c>
      <c r="V3523" s="502" t="str">
        <f t="shared" ref="V3523:V3586" si="394">IF(W3523="","",AK3523)</f>
        <v/>
      </c>
      <c r="W3523" s="502" t="str">
        <f t="shared" ref="W3523:W3586" si="395">IFERROR(IF(Y3523="","",MID(Y3523,SEARCH("1x2/",Y3523,1) + 4,LEN(Y3523))),"")</f>
        <v/>
      </c>
      <c r="X3523" s="502"/>
      <c r="Y3523" s="502" t="str">
        <f t="shared" ref="Y3523:Y3586" si="396">HLink(AL3523)</f>
        <v/>
      </c>
    </row>
    <row r="3524" spans="7:25">
      <c r="G3524" s="346" t="str">
        <f t="shared" si="390"/>
        <v/>
      </c>
      <c r="H3524" s="347" t="str">
        <f t="shared" si="391"/>
        <v/>
      </c>
      <c r="T3524" s="502" t="str">
        <f t="shared" si="392"/>
        <v/>
      </c>
      <c r="U3524" s="502" t="str">
        <f t="shared" si="393"/>
        <v/>
      </c>
      <c r="V3524" s="502" t="str">
        <f t="shared" si="394"/>
        <v/>
      </c>
      <c r="W3524" s="502" t="str">
        <f t="shared" si="395"/>
        <v/>
      </c>
      <c r="X3524" s="502"/>
      <c r="Y3524" s="502" t="str">
        <f t="shared" si="396"/>
        <v/>
      </c>
    </row>
    <row r="3525" spans="7:25">
      <c r="G3525" s="346" t="str">
        <f t="shared" si="390"/>
        <v/>
      </c>
      <c r="H3525" s="347" t="str">
        <f t="shared" si="391"/>
        <v/>
      </c>
      <c r="T3525" s="502" t="str">
        <f t="shared" si="392"/>
        <v/>
      </c>
      <c r="U3525" s="502" t="str">
        <f t="shared" si="393"/>
        <v/>
      </c>
      <c r="V3525" s="502" t="str">
        <f t="shared" si="394"/>
        <v/>
      </c>
      <c r="W3525" s="502" t="str">
        <f t="shared" si="395"/>
        <v/>
      </c>
      <c r="X3525" s="502"/>
      <c r="Y3525" s="502" t="str">
        <f t="shared" si="396"/>
        <v/>
      </c>
    </row>
    <row r="3526" spans="7:25">
      <c r="G3526" s="346" t="str">
        <f t="shared" si="390"/>
        <v/>
      </c>
      <c r="H3526" s="347" t="str">
        <f t="shared" si="391"/>
        <v/>
      </c>
      <c r="T3526" s="502" t="str">
        <f t="shared" si="392"/>
        <v/>
      </c>
      <c r="U3526" s="502" t="str">
        <f t="shared" si="393"/>
        <v/>
      </c>
      <c r="V3526" s="502" t="str">
        <f t="shared" si="394"/>
        <v/>
      </c>
      <c r="W3526" s="502" t="str">
        <f t="shared" si="395"/>
        <v/>
      </c>
      <c r="X3526" s="502"/>
      <c r="Y3526" s="502" t="str">
        <f t="shared" si="396"/>
        <v/>
      </c>
    </row>
    <row r="3527" spans="7:25">
      <c r="G3527" s="346" t="str">
        <f t="shared" si="390"/>
        <v/>
      </c>
      <c r="H3527" s="347" t="str">
        <f t="shared" si="391"/>
        <v/>
      </c>
      <c r="T3527" s="502" t="str">
        <f t="shared" si="392"/>
        <v/>
      </c>
      <c r="U3527" s="502" t="str">
        <f t="shared" si="393"/>
        <v/>
      </c>
      <c r="V3527" s="502" t="str">
        <f t="shared" si="394"/>
        <v/>
      </c>
      <c r="W3527" s="502" t="str">
        <f t="shared" si="395"/>
        <v/>
      </c>
      <c r="X3527" s="502"/>
      <c r="Y3527" s="502" t="str">
        <f t="shared" si="396"/>
        <v/>
      </c>
    </row>
    <row r="3528" spans="7:25">
      <c r="G3528" s="346" t="str">
        <f t="shared" si="390"/>
        <v/>
      </c>
      <c r="H3528" s="347" t="str">
        <f t="shared" si="391"/>
        <v/>
      </c>
      <c r="T3528" s="502" t="str">
        <f t="shared" si="392"/>
        <v/>
      </c>
      <c r="U3528" s="502" t="str">
        <f t="shared" si="393"/>
        <v/>
      </c>
      <c r="V3528" s="502" t="str">
        <f t="shared" si="394"/>
        <v/>
      </c>
      <c r="W3528" s="502" t="str">
        <f t="shared" si="395"/>
        <v/>
      </c>
      <c r="X3528" s="502"/>
      <c r="Y3528" s="502" t="str">
        <f t="shared" si="396"/>
        <v/>
      </c>
    </row>
    <row r="3529" spans="7:25">
      <c r="G3529" s="346" t="str">
        <f t="shared" si="390"/>
        <v/>
      </c>
      <c r="H3529" s="347" t="str">
        <f t="shared" si="391"/>
        <v/>
      </c>
      <c r="T3529" s="502" t="str">
        <f t="shared" si="392"/>
        <v/>
      </c>
      <c r="U3529" s="502" t="str">
        <f t="shared" si="393"/>
        <v/>
      </c>
      <c r="V3529" s="502" t="str">
        <f t="shared" si="394"/>
        <v/>
      </c>
      <c r="W3529" s="502" t="str">
        <f t="shared" si="395"/>
        <v/>
      </c>
      <c r="X3529" s="502"/>
      <c r="Y3529" s="502" t="str">
        <f t="shared" si="396"/>
        <v/>
      </c>
    </row>
    <row r="3530" spans="7:25">
      <c r="G3530" s="346" t="str">
        <f t="shared" si="390"/>
        <v/>
      </c>
      <c r="H3530" s="347" t="str">
        <f t="shared" si="391"/>
        <v/>
      </c>
      <c r="T3530" s="502" t="str">
        <f t="shared" si="392"/>
        <v/>
      </c>
      <c r="U3530" s="502" t="str">
        <f t="shared" si="393"/>
        <v/>
      </c>
      <c r="V3530" s="502" t="str">
        <f t="shared" si="394"/>
        <v/>
      </c>
      <c r="W3530" s="502" t="str">
        <f t="shared" si="395"/>
        <v/>
      </c>
      <c r="X3530" s="502"/>
      <c r="Y3530" s="502" t="str">
        <f t="shared" si="396"/>
        <v/>
      </c>
    </row>
    <row r="3531" spans="7:25">
      <c r="G3531" s="346" t="str">
        <f t="shared" si="390"/>
        <v/>
      </c>
      <c r="H3531" s="347" t="str">
        <f t="shared" si="391"/>
        <v/>
      </c>
      <c r="T3531" s="502" t="str">
        <f t="shared" si="392"/>
        <v/>
      </c>
      <c r="U3531" s="502" t="str">
        <f t="shared" si="393"/>
        <v/>
      </c>
      <c r="V3531" s="502" t="str">
        <f t="shared" si="394"/>
        <v/>
      </c>
      <c r="W3531" s="502" t="str">
        <f t="shared" si="395"/>
        <v/>
      </c>
      <c r="X3531" s="502"/>
      <c r="Y3531" s="502" t="str">
        <f t="shared" si="396"/>
        <v/>
      </c>
    </row>
    <row r="3532" spans="7:25">
      <c r="G3532" s="346" t="str">
        <f t="shared" si="390"/>
        <v/>
      </c>
      <c r="H3532" s="347" t="str">
        <f t="shared" si="391"/>
        <v/>
      </c>
      <c r="T3532" s="502" t="str">
        <f t="shared" si="392"/>
        <v/>
      </c>
      <c r="U3532" s="502" t="str">
        <f t="shared" si="393"/>
        <v/>
      </c>
      <c r="V3532" s="502" t="str">
        <f t="shared" si="394"/>
        <v/>
      </c>
      <c r="W3532" s="502" t="str">
        <f t="shared" si="395"/>
        <v/>
      </c>
      <c r="X3532" s="502"/>
      <c r="Y3532" s="502" t="str">
        <f t="shared" si="396"/>
        <v/>
      </c>
    </row>
    <row r="3533" spans="7:25">
      <c r="G3533" s="346" t="str">
        <f t="shared" si="390"/>
        <v/>
      </c>
      <c r="H3533" s="347" t="str">
        <f t="shared" si="391"/>
        <v/>
      </c>
      <c r="T3533" s="502" t="str">
        <f t="shared" si="392"/>
        <v/>
      </c>
      <c r="U3533" s="502" t="str">
        <f t="shared" si="393"/>
        <v/>
      </c>
      <c r="V3533" s="502" t="str">
        <f t="shared" si="394"/>
        <v/>
      </c>
      <c r="W3533" s="502" t="str">
        <f t="shared" si="395"/>
        <v/>
      </c>
      <c r="X3533" s="502"/>
      <c r="Y3533" s="502" t="str">
        <f t="shared" si="396"/>
        <v/>
      </c>
    </row>
    <row r="3534" spans="7:25">
      <c r="G3534" s="346" t="str">
        <f t="shared" si="390"/>
        <v/>
      </c>
      <c r="H3534" s="347" t="str">
        <f t="shared" si="391"/>
        <v/>
      </c>
      <c r="T3534" s="502" t="str">
        <f t="shared" si="392"/>
        <v/>
      </c>
      <c r="U3534" s="502" t="str">
        <f t="shared" si="393"/>
        <v/>
      </c>
      <c r="V3534" s="502" t="str">
        <f t="shared" si="394"/>
        <v/>
      </c>
      <c r="W3534" s="502" t="str">
        <f t="shared" si="395"/>
        <v/>
      </c>
      <c r="X3534" s="502"/>
      <c r="Y3534" s="502" t="str">
        <f t="shared" si="396"/>
        <v/>
      </c>
    </row>
    <row r="3535" spans="7:25">
      <c r="G3535" s="346" t="str">
        <f t="shared" si="390"/>
        <v/>
      </c>
      <c r="H3535" s="347" t="str">
        <f t="shared" si="391"/>
        <v/>
      </c>
      <c r="T3535" s="502" t="str">
        <f t="shared" si="392"/>
        <v/>
      </c>
      <c r="U3535" s="502" t="str">
        <f t="shared" si="393"/>
        <v/>
      </c>
      <c r="V3535" s="502" t="str">
        <f t="shared" si="394"/>
        <v/>
      </c>
      <c r="W3535" s="502" t="str">
        <f t="shared" si="395"/>
        <v/>
      </c>
      <c r="X3535" s="502"/>
      <c r="Y3535" s="502" t="str">
        <f t="shared" si="396"/>
        <v/>
      </c>
    </row>
    <row r="3536" spans="7:25">
      <c r="G3536" s="346" t="str">
        <f t="shared" si="390"/>
        <v/>
      </c>
      <c r="H3536" s="347" t="str">
        <f t="shared" si="391"/>
        <v/>
      </c>
      <c r="T3536" s="502" t="str">
        <f t="shared" si="392"/>
        <v/>
      </c>
      <c r="U3536" s="502" t="str">
        <f t="shared" si="393"/>
        <v/>
      </c>
      <c r="V3536" s="502" t="str">
        <f t="shared" si="394"/>
        <v/>
      </c>
      <c r="W3536" s="502" t="str">
        <f t="shared" si="395"/>
        <v/>
      </c>
      <c r="X3536" s="502"/>
      <c r="Y3536" s="502" t="str">
        <f t="shared" si="396"/>
        <v/>
      </c>
    </row>
    <row r="3537" spans="7:25">
      <c r="G3537" s="346" t="str">
        <f t="shared" si="390"/>
        <v/>
      </c>
      <c r="H3537" s="347" t="str">
        <f t="shared" si="391"/>
        <v/>
      </c>
      <c r="T3537" s="502" t="str">
        <f t="shared" si="392"/>
        <v/>
      </c>
      <c r="U3537" s="502" t="str">
        <f t="shared" si="393"/>
        <v/>
      </c>
      <c r="V3537" s="502" t="str">
        <f t="shared" si="394"/>
        <v/>
      </c>
      <c r="W3537" s="502" t="str">
        <f t="shared" si="395"/>
        <v/>
      </c>
      <c r="X3537" s="502"/>
      <c r="Y3537" s="502" t="str">
        <f t="shared" si="396"/>
        <v/>
      </c>
    </row>
    <row r="3538" spans="7:25">
      <c r="G3538" s="346" t="str">
        <f t="shared" si="390"/>
        <v/>
      </c>
      <c r="H3538" s="347" t="str">
        <f t="shared" si="391"/>
        <v/>
      </c>
      <c r="T3538" s="502" t="str">
        <f t="shared" si="392"/>
        <v/>
      </c>
      <c r="U3538" s="502" t="str">
        <f t="shared" si="393"/>
        <v/>
      </c>
      <c r="V3538" s="502" t="str">
        <f t="shared" si="394"/>
        <v/>
      </c>
      <c r="W3538" s="502" t="str">
        <f t="shared" si="395"/>
        <v/>
      </c>
      <c r="X3538" s="502"/>
      <c r="Y3538" s="502" t="str">
        <f t="shared" si="396"/>
        <v/>
      </c>
    </row>
    <row r="3539" spans="7:25">
      <c r="G3539" s="346" t="str">
        <f t="shared" si="390"/>
        <v/>
      </c>
      <c r="H3539" s="347" t="str">
        <f t="shared" si="391"/>
        <v/>
      </c>
      <c r="T3539" s="502" t="str">
        <f t="shared" si="392"/>
        <v/>
      </c>
      <c r="U3539" s="502" t="str">
        <f t="shared" si="393"/>
        <v/>
      </c>
      <c r="V3539" s="502" t="str">
        <f t="shared" si="394"/>
        <v/>
      </c>
      <c r="W3539" s="502" t="str">
        <f t="shared" si="395"/>
        <v/>
      </c>
      <c r="X3539" s="502"/>
      <c r="Y3539" s="502" t="str">
        <f t="shared" si="396"/>
        <v/>
      </c>
    </row>
    <row r="3540" spans="7:25">
      <c r="G3540" s="346" t="str">
        <f t="shared" si="390"/>
        <v/>
      </c>
      <c r="H3540" s="347" t="str">
        <f t="shared" si="391"/>
        <v/>
      </c>
      <c r="T3540" s="502" t="str">
        <f t="shared" si="392"/>
        <v/>
      </c>
      <c r="U3540" s="502" t="str">
        <f t="shared" si="393"/>
        <v/>
      </c>
      <c r="V3540" s="502" t="str">
        <f t="shared" si="394"/>
        <v/>
      </c>
      <c r="W3540" s="502" t="str">
        <f t="shared" si="395"/>
        <v/>
      </c>
      <c r="X3540" s="502"/>
      <c r="Y3540" s="502" t="str">
        <f t="shared" si="396"/>
        <v/>
      </c>
    </row>
    <row r="3541" spans="7:25">
      <c r="G3541" s="346" t="str">
        <f t="shared" si="390"/>
        <v/>
      </c>
      <c r="H3541" s="347" t="str">
        <f t="shared" si="391"/>
        <v/>
      </c>
      <c r="T3541" s="502" t="str">
        <f t="shared" si="392"/>
        <v/>
      </c>
      <c r="U3541" s="502" t="str">
        <f t="shared" si="393"/>
        <v/>
      </c>
      <c r="V3541" s="502" t="str">
        <f t="shared" si="394"/>
        <v/>
      </c>
      <c r="W3541" s="502" t="str">
        <f t="shared" si="395"/>
        <v/>
      </c>
      <c r="X3541" s="502"/>
      <c r="Y3541" s="502" t="str">
        <f t="shared" si="396"/>
        <v/>
      </c>
    </row>
    <row r="3542" spans="7:25">
      <c r="G3542" s="346" t="str">
        <f t="shared" si="390"/>
        <v/>
      </c>
      <c r="H3542" s="347" t="str">
        <f t="shared" si="391"/>
        <v/>
      </c>
      <c r="T3542" s="502" t="str">
        <f t="shared" si="392"/>
        <v/>
      </c>
      <c r="U3542" s="502" t="str">
        <f t="shared" si="393"/>
        <v/>
      </c>
      <c r="V3542" s="502" t="str">
        <f t="shared" si="394"/>
        <v/>
      </c>
      <c r="W3542" s="502" t="str">
        <f t="shared" si="395"/>
        <v/>
      </c>
      <c r="X3542" s="502"/>
      <c r="Y3542" s="502" t="str">
        <f t="shared" si="396"/>
        <v/>
      </c>
    </row>
    <row r="3543" spans="7:25">
      <c r="G3543" s="346" t="str">
        <f t="shared" si="390"/>
        <v/>
      </c>
      <c r="H3543" s="347" t="str">
        <f t="shared" si="391"/>
        <v/>
      </c>
      <c r="T3543" s="502" t="str">
        <f t="shared" si="392"/>
        <v/>
      </c>
      <c r="U3543" s="502" t="str">
        <f t="shared" si="393"/>
        <v/>
      </c>
      <c r="V3543" s="502" t="str">
        <f t="shared" si="394"/>
        <v/>
      </c>
      <c r="W3543" s="502" t="str">
        <f t="shared" si="395"/>
        <v/>
      </c>
      <c r="X3543" s="502"/>
      <c r="Y3543" s="502" t="str">
        <f t="shared" si="396"/>
        <v/>
      </c>
    </row>
    <row r="3544" spans="7:25">
      <c r="G3544" s="346" t="str">
        <f t="shared" si="390"/>
        <v/>
      </c>
      <c r="H3544" s="347" t="str">
        <f t="shared" si="391"/>
        <v/>
      </c>
      <c r="T3544" s="502" t="str">
        <f t="shared" si="392"/>
        <v/>
      </c>
      <c r="U3544" s="502" t="str">
        <f t="shared" si="393"/>
        <v/>
      </c>
      <c r="V3544" s="502" t="str">
        <f t="shared" si="394"/>
        <v/>
      </c>
      <c r="W3544" s="502" t="str">
        <f t="shared" si="395"/>
        <v/>
      </c>
      <c r="X3544" s="502"/>
      <c r="Y3544" s="502" t="str">
        <f t="shared" si="396"/>
        <v/>
      </c>
    </row>
    <row r="3545" spans="7:25">
      <c r="G3545" s="346" t="str">
        <f t="shared" si="390"/>
        <v/>
      </c>
      <c r="H3545" s="347" t="str">
        <f t="shared" si="391"/>
        <v/>
      </c>
      <c r="T3545" s="502" t="str">
        <f t="shared" si="392"/>
        <v/>
      </c>
      <c r="U3545" s="502" t="str">
        <f t="shared" si="393"/>
        <v/>
      </c>
      <c r="V3545" s="502" t="str">
        <f t="shared" si="394"/>
        <v/>
      </c>
      <c r="W3545" s="502" t="str">
        <f t="shared" si="395"/>
        <v/>
      </c>
      <c r="X3545" s="502"/>
      <c r="Y3545" s="502" t="str">
        <f t="shared" si="396"/>
        <v/>
      </c>
    </row>
    <row r="3546" spans="7:25">
      <c r="G3546" s="346" t="str">
        <f t="shared" si="390"/>
        <v/>
      </c>
      <c r="H3546" s="347" t="str">
        <f t="shared" si="391"/>
        <v/>
      </c>
      <c r="T3546" s="502" t="str">
        <f t="shared" si="392"/>
        <v/>
      </c>
      <c r="U3546" s="502" t="str">
        <f t="shared" si="393"/>
        <v/>
      </c>
      <c r="V3546" s="502" t="str">
        <f t="shared" si="394"/>
        <v/>
      </c>
      <c r="W3546" s="502" t="str">
        <f t="shared" si="395"/>
        <v/>
      </c>
      <c r="X3546" s="502"/>
      <c r="Y3546" s="502" t="str">
        <f t="shared" si="396"/>
        <v/>
      </c>
    </row>
    <row r="3547" spans="7:25">
      <c r="G3547" s="346" t="str">
        <f t="shared" si="390"/>
        <v/>
      </c>
      <c r="H3547" s="347" t="str">
        <f t="shared" si="391"/>
        <v/>
      </c>
      <c r="T3547" s="502" t="str">
        <f t="shared" si="392"/>
        <v/>
      </c>
      <c r="U3547" s="502" t="str">
        <f t="shared" si="393"/>
        <v/>
      </c>
      <c r="V3547" s="502" t="str">
        <f t="shared" si="394"/>
        <v/>
      </c>
      <c r="W3547" s="502" t="str">
        <f t="shared" si="395"/>
        <v/>
      </c>
      <c r="X3547" s="502"/>
      <c r="Y3547" s="502" t="str">
        <f t="shared" si="396"/>
        <v/>
      </c>
    </row>
    <row r="3548" spans="7:25">
      <c r="G3548" s="346" t="str">
        <f t="shared" si="390"/>
        <v/>
      </c>
      <c r="H3548" s="347" t="str">
        <f t="shared" si="391"/>
        <v/>
      </c>
      <c r="T3548" s="502" t="str">
        <f t="shared" si="392"/>
        <v/>
      </c>
      <c r="U3548" s="502" t="str">
        <f t="shared" si="393"/>
        <v/>
      </c>
      <c r="V3548" s="502" t="str">
        <f t="shared" si="394"/>
        <v/>
      </c>
      <c r="W3548" s="502" t="str">
        <f t="shared" si="395"/>
        <v/>
      </c>
      <c r="X3548" s="502"/>
      <c r="Y3548" s="502" t="str">
        <f t="shared" si="396"/>
        <v/>
      </c>
    </row>
    <row r="3549" spans="7:25">
      <c r="G3549" s="346" t="str">
        <f t="shared" si="390"/>
        <v/>
      </c>
      <c r="H3549" s="347" t="str">
        <f t="shared" si="391"/>
        <v/>
      </c>
      <c r="T3549" s="502" t="str">
        <f t="shared" si="392"/>
        <v/>
      </c>
      <c r="U3549" s="502" t="str">
        <f t="shared" si="393"/>
        <v/>
      </c>
      <c r="V3549" s="502" t="str">
        <f t="shared" si="394"/>
        <v/>
      </c>
      <c r="W3549" s="502" t="str">
        <f t="shared" si="395"/>
        <v/>
      </c>
      <c r="X3549" s="502"/>
      <c r="Y3549" s="502" t="str">
        <f t="shared" si="396"/>
        <v/>
      </c>
    </row>
    <row r="3550" spans="7:25">
      <c r="G3550" s="346" t="str">
        <f t="shared" si="390"/>
        <v/>
      </c>
      <c r="H3550" s="347" t="str">
        <f t="shared" si="391"/>
        <v/>
      </c>
      <c r="T3550" s="502" t="str">
        <f t="shared" si="392"/>
        <v/>
      </c>
      <c r="U3550" s="502" t="str">
        <f t="shared" si="393"/>
        <v/>
      </c>
      <c r="V3550" s="502" t="str">
        <f t="shared" si="394"/>
        <v/>
      </c>
      <c r="W3550" s="502" t="str">
        <f t="shared" si="395"/>
        <v/>
      </c>
      <c r="X3550" s="502"/>
      <c r="Y3550" s="502" t="str">
        <f t="shared" si="396"/>
        <v/>
      </c>
    </row>
    <row r="3551" spans="7:25">
      <c r="G3551" s="346" t="str">
        <f t="shared" si="390"/>
        <v/>
      </c>
      <c r="H3551" s="347" t="str">
        <f t="shared" si="391"/>
        <v/>
      </c>
      <c r="T3551" s="502" t="str">
        <f t="shared" si="392"/>
        <v/>
      </c>
      <c r="U3551" s="502" t="str">
        <f t="shared" si="393"/>
        <v/>
      </c>
      <c r="V3551" s="502" t="str">
        <f t="shared" si="394"/>
        <v/>
      </c>
      <c r="W3551" s="502" t="str">
        <f t="shared" si="395"/>
        <v/>
      </c>
      <c r="X3551" s="502"/>
      <c r="Y3551" s="502" t="str">
        <f t="shared" si="396"/>
        <v/>
      </c>
    </row>
    <row r="3552" spans="7:25">
      <c r="G3552" s="346" t="str">
        <f t="shared" si="390"/>
        <v/>
      </c>
      <c r="H3552" s="347" t="str">
        <f t="shared" si="391"/>
        <v/>
      </c>
      <c r="T3552" s="502" t="str">
        <f t="shared" si="392"/>
        <v/>
      </c>
      <c r="U3552" s="502" t="str">
        <f t="shared" si="393"/>
        <v/>
      </c>
      <c r="V3552" s="502" t="str">
        <f t="shared" si="394"/>
        <v/>
      </c>
      <c r="W3552" s="502" t="str">
        <f t="shared" si="395"/>
        <v/>
      </c>
      <c r="X3552" s="502"/>
      <c r="Y3552" s="502" t="str">
        <f t="shared" si="396"/>
        <v/>
      </c>
    </row>
    <row r="3553" spans="7:25">
      <c r="G3553" s="346" t="str">
        <f t="shared" si="390"/>
        <v/>
      </c>
      <c r="H3553" s="347" t="str">
        <f t="shared" si="391"/>
        <v/>
      </c>
      <c r="T3553" s="502" t="str">
        <f t="shared" si="392"/>
        <v/>
      </c>
      <c r="U3553" s="502" t="str">
        <f t="shared" si="393"/>
        <v/>
      </c>
      <c r="V3553" s="502" t="str">
        <f t="shared" si="394"/>
        <v/>
      </c>
      <c r="W3553" s="502" t="str">
        <f t="shared" si="395"/>
        <v/>
      </c>
      <c r="X3553" s="502"/>
      <c r="Y3553" s="502" t="str">
        <f t="shared" si="396"/>
        <v/>
      </c>
    </row>
    <row r="3554" spans="7:25">
      <c r="G3554" s="346" t="str">
        <f t="shared" si="390"/>
        <v/>
      </c>
      <c r="H3554" s="347" t="str">
        <f t="shared" si="391"/>
        <v/>
      </c>
      <c r="T3554" s="502" t="str">
        <f t="shared" si="392"/>
        <v/>
      </c>
      <c r="U3554" s="502" t="str">
        <f t="shared" si="393"/>
        <v/>
      </c>
      <c r="V3554" s="502" t="str">
        <f t="shared" si="394"/>
        <v/>
      </c>
      <c r="W3554" s="502" t="str">
        <f t="shared" si="395"/>
        <v/>
      </c>
      <c r="X3554" s="502"/>
      <c r="Y3554" s="502" t="str">
        <f t="shared" si="396"/>
        <v/>
      </c>
    </row>
    <row r="3555" spans="7:25">
      <c r="G3555" s="346" t="str">
        <f t="shared" si="390"/>
        <v/>
      </c>
      <c r="H3555" s="347" t="str">
        <f t="shared" si="391"/>
        <v/>
      </c>
      <c r="T3555" s="502" t="str">
        <f t="shared" si="392"/>
        <v/>
      </c>
      <c r="U3555" s="502" t="str">
        <f t="shared" si="393"/>
        <v/>
      </c>
      <c r="V3555" s="502" t="str">
        <f t="shared" si="394"/>
        <v/>
      </c>
      <c r="W3555" s="502" t="str">
        <f t="shared" si="395"/>
        <v/>
      </c>
      <c r="X3555" s="502"/>
      <c r="Y3555" s="502" t="str">
        <f t="shared" si="396"/>
        <v/>
      </c>
    </row>
    <row r="3556" spans="7:25">
      <c r="G3556" s="346" t="str">
        <f t="shared" si="390"/>
        <v/>
      </c>
      <c r="H3556" s="347" t="str">
        <f t="shared" si="391"/>
        <v/>
      </c>
      <c r="T3556" s="502" t="str">
        <f t="shared" si="392"/>
        <v/>
      </c>
      <c r="U3556" s="502" t="str">
        <f t="shared" si="393"/>
        <v/>
      </c>
      <c r="V3556" s="502" t="str">
        <f t="shared" si="394"/>
        <v/>
      </c>
      <c r="W3556" s="502" t="str">
        <f t="shared" si="395"/>
        <v/>
      </c>
      <c r="X3556" s="502"/>
      <c r="Y3556" s="502" t="str">
        <f t="shared" si="396"/>
        <v/>
      </c>
    </row>
    <row r="3557" spans="7:25">
      <c r="G3557" s="346" t="str">
        <f t="shared" si="390"/>
        <v/>
      </c>
      <c r="H3557" s="347" t="str">
        <f t="shared" si="391"/>
        <v/>
      </c>
      <c r="T3557" s="502" t="str">
        <f t="shared" si="392"/>
        <v/>
      </c>
      <c r="U3557" s="502" t="str">
        <f t="shared" si="393"/>
        <v/>
      </c>
      <c r="V3557" s="502" t="str">
        <f t="shared" si="394"/>
        <v/>
      </c>
      <c r="W3557" s="502" t="str">
        <f t="shared" si="395"/>
        <v/>
      </c>
      <c r="X3557" s="502"/>
      <c r="Y3557" s="502" t="str">
        <f t="shared" si="396"/>
        <v/>
      </c>
    </row>
    <row r="3558" spans="7:25">
      <c r="G3558" s="346" t="str">
        <f t="shared" si="390"/>
        <v/>
      </c>
      <c r="H3558" s="347" t="str">
        <f t="shared" si="391"/>
        <v/>
      </c>
      <c r="T3558" s="502" t="str">
        <f t="shared" si="392"/>
        <v/>
      </c>
      <c r="U3558" s="502" t="str">
        <f t="shared" si="393"/>
        <v/>
      </c>
      <c r="V3558" s="502" t="str">
        <f t="shared" si="394"/>
        <v/>
      </c>
      <c r="W3558" s="502" t="str">
        <f t="shared" si="395"/>
        <v/>
      </c>
      <c r="X3558" s="502"/>
      <c r="Y3558" s="502" t="str">
        <f t="shared" si="396"/>
        <v/>
      </c>
    </row>
    <row r="3559" spans="7:25">
      <c r="G3559" s="346" t="str">
        <f t="shared" si="390"/>
        <v/>
      </c>
      <c r="H3559" s="347" t="str">
        <f t="shared" si="391"/>
        <v/>
      </c>
      <c r="T3559" s="502" t="str">
        <f t="shared" si="392"/>
        <v/>
      </c>
      <c r="U3559" s="502" t="str">
        <f t="shared" si="393"/>
        <v/>
      </c>
      <c r="V3559" s="502" t="str">
        <f t="shared" si="394"/>
        <v/>
      </c>
      <c r="W3559" s="502" t="str">
        <f t="shared" si="395"/>
        <v/>
      </c>
      <c r="X3559" s="502"/>
      <c r="Y3559" s="502" t="str">
        <f t="shared" si="396"/>
        <v/>
      </c>
    </row>
    <row r="3560" spans="7:25">
      <c r="G3560" s="346" t="str">
        <f t="shared" si="390"/>
        <v/>
      </c>
      <c r="H3560" s="347" t="str">
        <f t="shared" si="391"/>
        <v/>
      </c>
      <c r="T3560" s="502" t="str">
        <f t="shared" si="392"/>
        <v/>
      </c>
      <c r="U3560" s="502" t="str">
        <f t="shared" si="393"/>
        <v/>
      </c>
      <c r="V3560" s="502" t="str">
        <f t="shared" si="394"/>
        <v/>
      </c>
      <c r="W3560" s="502" t="str">
        <f t="shared" si="395"/>
        <v/>
      </c>
      <c r="X3560" s="502"/>
      <c r="Y3560" s="502" t="str">
        <f t="shared" si="396"/>
        <v/>
      </c>
    </row>
    <row r="3561" spans="7:25">
      <c r="G3561" s="346" t="str">
        <f t="shared" si="390"/>
        <v/>
      </c>
      <c r="H3561" s="347" t="str">
        <f t="shared" si="391"/>
        <v/>
      </c>
      <c r="T3561" s="502" t="str">
        <f t="shared" si="392"/>
        <v/>
      </c>
      <c r="U3561" s="502" t="str">
        <f t="shared" si="393"/>
        <v/>
      </c>
      <c r="V3561" s="502" t="str">
        <f t="shared" si="394"/>
        <v/>
      </c>
      <c r="W3561" s="502" t="str">
        <f t="shared" si="395"/>
        <v/>
      </c>
      <c r="X3561" s="502"/>
      <c r="Y3561" s="502" t="str">
        <f t="shared" si="396"/>
        <v/>
      </c>
    </row>
    <row r="3562" spans="7:25">
      <c r="G3562" s="346" t="str">
        <f t="shared" si="390"/>
        <v/>
      </c>
      <c r="H3562" s="347" t="str">
        <f t="shared" si="391"/>
        <v/>
      </c>
      <c r="T3562" s="502" t="str">
        <f t="shared" si="392"/>
        <v/>
      </c>
      <c r="U3562" s="502" t="str">
        <f t="shared" si="393"/>
        <v/>
      </c>
      <c r="V3562" s="502" t="str">
        <f t="shared" si="394"/>
        <v/>
      </c>
      <c r="W3562" s="502" t="str">
        <f t="shared" si="395"/>
        <v/>
      </c>
      <c r="X3562" s="502"/>
      <c r="Y3562" s="502" t="str">
        <f t="shared" si="396"/>
        <v/>
      </c>
    </row>
    <row r="3563" spans="7:25">
      <c r="G3563" s="346" t="str">
        <f t="shared" si="390"/>
        <v/>
      </c>
      <c r="H3563" s="347" t="str">
        <f t="shared" si="391"/>
        <v/>
      </c>
      <c r="T3563" s="502" t="str">
        <f t="shared" si="392"/>
        <v/>
      </c>
      <c r="U3563" s="502" t="str">
        <f t="shared" si="393"/>
        <v/>
      </c>
      <c r="V3563" s="502" t="str">
        <f t="shared" si="394"/>
        <v/>
      </c>
      <c r="W3563" s="502" t="str">
        <f t="shared" si="395"/>
        <v/>
      </c>
      <c r="X3563" s="502"/>
      <c r="Y3563" s="502" t="str">
        <f t="shared" si="396"/>
        <v/>
      </c>
    </row>
    <row r="3564" spans="7:25">
      <c r="G3564" s="346" t="str">
        <f t="shared" si="390"/>
        <v/>
      </c>
      <c r="H3564" s="347" t="str">
        <f t="shared" si="391"/>
        <v/>
      </c>
      <c r="T3564" s="502" t="str">
        <f t="shared" si="392"/>
        <v/>
      </c>
      <c r="U3564" s="502" t="str">
        <f t="shared" si="393"/>
        <v/>
      </c>
      <c r="V3564" s="502" t="str">
        <f t="shared" si="394"/>
        <v/>
      </c>
      <c r="W3564" s="502" t="str">
        <f t="shared" si="395"/>
        <v/>
      </c>
      <c r="X3564" s="502"/>
      <c r="Y3564" s="502" t="str">
        <f t="shared" si="396"/>
        <v/>
      </c>
    </row>
    <row r="3565" spans="7:25">
      <c r="G3565" s="346" t="str">
        <f t="shared" si="390"/>
        <v/>
      </c>
      <c r="H3565" s="347" t="str">
        <f t="shared" si="391"/>
        <v/>
      </c>
      <c r="T3565" s="502" t="str">
        <f t="shared" si="392"/>
        <v/>
      </c>
      <c r="U3565" s="502" t="str">
        <f t="shared" si="393"/>
        <v/>
      </c>
      <c r="V3565" s="502" t="str">
        <f t="shared" si="394"/>
        <v/>
      </c>
      <c r="W3565" s="502" t="str">
        <f t="shared" si="395"/>
        <v/>
      </c>
      <c r="X3565" s="502"/>
      <c r="Y3565" s="502" t="str">
        <f t="shared" si="396"/>
        <v/>
      </c>
    </row>
    <row r="3566" spans="7:25">
      <c r="G3566" s="346" t="str">
        <f t="shared" si="390"/>
        <v/>
      </c>
      <c r="H3566" s="347" t="str">
        <f t="shared" si="391"/>
        <v/>
      </c>
      <c r="T3566" s="502" t="str">
        <f t="shared" si="392"/>
        <v/>
      </c>
      <c r="U3566" s="502" t="str">
        <f t="shared" si="393"/>
        <v/>
      </c>
      <c r="V3566" s="502" t="str">
        <f t="shared" si="394"/>
        <v/>
      </c>
      <c r="W3566" s="502" t="str">
        <f t="shared" si="395"/>
        <v/>
      </c>
      <c r="X3566" s="502"/>
      <c r="Y3566" s="502" t="str">
        <f t="shared" si="396"/>
        <v/>
      </c>
    </row>
    <row r="3567" spans="7:25">
      <c r="G3567" s="346" t="str">
        <f t="shared" si="390"/>
        <v/>
      </c>
      <c r="H3567" s="347" t="str">
        <f t="shared" si="391"/>
        <v/>
      </c>
      <c r="T3567" s="502" t="str">
        <f t="shared" si="392"/>
        <v/>
      </c>
      <c r="U3567" s="502" t="str">
        <f t="shared" si="393"/>
        <v/>
      </c>
      <c r="V3567" s="502" t="str">
        <f t="shared" si="394"/>
        <v/>
      </c>
      <c r="W3567" s="502" t="str">
        <f t="shared" si="395"/>
        <v/>
      </c>
      <c r="X3567" s="502"/>
      <c r="Y3567" s="502" t="str">
        <f t="shared" si="396"/>
        <v/>
      </c>
    </row>
    <row r="3568" spans="7:25">
      <c r="G3568" s="346" t="str">
        <f t="shared" si="390"/>
        <v/>
      </c>
      <c r="H3568" s="347" t="str">
        <f t="shared" si="391"/>
        <v/>
      </c>
      <c r="T3568" s="502" t="str">
        <f t="shared" si="392"/>
        <v/>
      </c>
      <c r="U3568" s="502" t="str">
        <f t="shared" si="393"/>
        <v/>
      </c>
      <c r="V3568" s="502" t="str">
        <f t="shared" si="394"/>
        <v/>
      </c>
      <c r="W3568" s="502" t="str">
        <f t="shared" si="395"/>
        <v/>
      </c>
      <c r="X3568" s="502"/>
      <c r="Y3568" s="502" t="str">
        <f t="shared" si="396"/>
        <v/>
      </c>
    </row>
    <row r="3569" spans="7:25">
      <c r="G3569" s="346" t="str">
        <f t="shared" si="390"/>
        <v/>
      </c>
      <c r="H3569" s="347" t="str">
        <f t="shared" si="391"/>
        <v/>
      </c>
      <c r="T3569" s="502" t="str">
        <f t="shared" si="392"/>
        <v/>
      </c>
      <c r="U3569" s="502" t="str">
        <f t="shared" si="393"/>
        <v/>
      </c>
      <c r="V3569" s="502" t="str">
        <f t="shared" si="394"/>
        <v/>
      </c>
      <c r="W3569" s="502" t="str">
        <f t="shared" si="395"/>
        <v/>
      </c>
      <c r="X3569" s="502"/>
      <c r="Y3569" s="502" t="str">
        <f t="shared" si="396"/>
        <v/>
      </c>
    </row>
    <row r="3570" spans="7:25">
      <c r="G3570" s="346" t="str">
        <f t="shared" si="390"/>
        <v/>
      </c>
      <c r="H3570" s="347" t="str">
        <f t="shared" si="391"/>
        <v/>
      </c>
      <c r="T3570" s="502" t="str">
        <f t="shared" si="392"/>
        <v/>
      </c>
      <c r="U3570" s="502" t="str">
        <f t="shared" si="393"/>
        <v/>
      </c>
      <c r="V3570" s="502" t="str">
        <f t="shared" si="394"/>
        <v/>
      </c>
      <c r="W3570" s="502" t="str">
        <f t="shared" si="395"/>
        <v/>
      </c>
      <c r="X3570" s="502"/>
      <c r="Y3570" s="502" t="str">
        <f t="shared" si="396"/>
        <v/>
      </c>
    </row>
    <row r="3571" spans="7:25">
      <c r="G3571" s="346" t="str">
        <f t="shared" si="390"/>
        <v/>
      </c>
      <c r="H3571" s="347" t="str">
        <f t="shared" si="391"/>
        <v/>
      </c>
      <c r="T3571" s="502" t="str">
        <f t="shared" si="392"/>
        <v/>
      </c>
      <c r="U3571" s="502" t="str">
        <f t="shared" si="393"/>
        <v/>
      </c>
      <c r="V3571" s="502" t="str">
        <f t="shared" si="394"/>
        <v/>
      </c>
      <c r="W3571" s="502" t="str">
        <f t="shared" si="395"/>
        <v/>
      </c>
      <c r="X3571" s="502"/>
      <c r="Y3571" s="502" t="str">
        <f t="shared" si="396"/>
        <v/>
      </c>
    </row>
    <row r="3572" spans="7:25">
      <c r="G3572" s="346" t="str">
        <f t="shared" si="390"/>
        <v/>
      </c>
      <c r="H3572" s="347" t="str">
        <f t="shared" si="391"/>
        <v/>
      </c>
      <c r="T3572" s="502" t="str">
        <f t="shared" si="392"/>
        <v/>
      </c>
      <c r="U3572" s="502" t="str">
        <f t="shared" si="393"/>
        <v/>
      </c>
      <c r="V3572" s="502" t="str">
        <f t="shared" si="394"/>
        <v/>
      </c>
      <c r="W3572" s="502" t="str">
        <f t="shared" si="395"/>
        <v/>
      </c>
      <c r="X3572" s="502"/>
      <c r="Y3572" s="502" t="str">
        <f t="shared" si="396"/>
        <v/>
      </c>
    </row>
    <row r="3573" spans="7:25">
      <c r="G3573" s="346" t="str">
        <f t="shared" si="390"/>
        <v/>
      </c>
      <c r="H3573" s="347" t="str">
        <f t="shared" si="391"/>
        <v/>
      </c>
      <c r="T3573" s="502" t="str">
        <f t="shared" si="392"/>
        <v/>
      </c>
      <c r="U3573" s="502" t="str">
        <f t="shared" si="393"/>
        <v/>
      </c>
      <c r="V3573" s="502" t="str">
        <f t="shared" si="394"/>
        <v/>
      </c>
      <c r="W3573" s="502" t="str">
        <f t="shared" si="395"/>
        <v/>
      </c>
      <c r="X3573" s="502"/>
      <c r="Y3573" s="502" t="str">
        <f t="shared" si="396"/>
        <v/>
      </c>
    </row>
    <row r="3574" spans="7:25">
      <c r="G3574" s="346" t="str">
        <f t="shared" si="390"/>
        <v/>
      </c>
      <c r="H3574" s="347" t="str">
        <f t="shared" si="391"/>
        <v/>
      </c>
      <c r="T3574" s="502" t="str">
        <f t="shared" si="392"/>
        <v/>
      </c>
      <c r="U3574" s="502" t="str">
        <f t="shared" si="393"/>
        <v/>
      </c>
      <c r="V3574" s="502" t="str">
        <f t="shared" si="394"/>
        <v/>
      </c>
      <c r="W3574" s="502" t="str">
        <f t="shared" si="395"/>
        <v/>
      </c>
      <c r="X3574" s="502"/>
      <c r="Y3574" s="502" t="str">
        <f t="shared" si="396"/>
        <v/>
      </c>
    </row>
    <row r="3575" spans="7:25">
      <c r="G3575" s="346" t="str">
        <f t="shared" si="390"/>
        <v/>
      </c>
      <c r="H3575" s="347" t="str">
        <f t="shared" si="391"/>
        <v/>
      </c>
      <c r="T3575" s="502" t="str">
        <f t="shared" si="392"/>
        <v/>
      </c>
      <c r="U3575" s="502" t="str">
        <f t="shared" si="393"/>
        <v/>
      </c>
      <c r="V3575" s="502" t="str">
        <f t="shared" si="394"/>
        <v/>
      </c>
      <c r="W3575" s="502" t="str">
        <f t="shared" si="395"/>
        <v/>
      </c>
      <c r="X3575" s="502"/>
      <c r="Y3575" s="502" t="str">
        <f t="shared" si="396"/>
        <v/>
      </c>
    </row>
    <row r="3576" spans="7:25">
      <c r="G3576" s="346" t="str">
        <f t="shared" si="390"/>
        <v/>
      </c>
      <c r="H3576" s="347" t="str">
        <f t="shared" si="391"/>
        <v/>
      </c>
      <c r="T3576" s="502" t="str">
        <f t="shared" si="392"/>
        <v/>
      </c>
      <c r="U3576" s="502" t="str">
        <f t="shared" si="393"/>
        <v/>
      </c>
      <c r="V3576" s="502" t="str">
        <f t="shared" si="394"/>
        <v/>
      </c>
      <c r="W3576" s="502" t="str">
        <f t="shared" si="395"/>
        <v/>
      </c>
      <c r="X3576" s="502"/>
      <c r="Y3576" s="502" t="str">
        <f t="shared" si="396"/>
        <v/>
      </c>
    </row>
    <row r="3577" spans="7:25">
      <c r="G3577" s="346" t="str">
        <f t="shared" si="390"/>
        <v/>
      </c>
      <c r="H3577" s="347" t="str">
        <f t="shared" si="391"/>
        <v/>
      </c>
      <c r="T3577" s="502" t="str">
        <f t="shared" si="392"/>
        <v/>
      </c>
      <c r="U3577" s="502" t="str">
        <f t="shared" si="393"/>
        <v/>
      </c>
      <c r="V3577" s="502" t="str">
        <f t="shared" si="394"/>
        <v/>
      </c>
      <c r="W3577" s="502" t="str">
        <f t="shared" si="395"/>
        <v/>
      </c>
      <c r="X3577" s="502"/>
      <c r="Y3577" s="502" t="str">
        <f t="shared" si="396"/>
        <v/>
      </c>
    </row>
    <row r="3578" spans="7:25">
      <c r="G3578" s="346" t="str">
        <f t="shared" si="390"/>
        <v/>
      </c>
      <c r="H3578" s="347" t="str">
        <f t="shared" si="391"/>
        <v/>
      </c>
      <c r="T3578" s="502" t="str">
        <f t="shared" si="392"/>
        <v/>
      </c>
      <c r="U3578" s="502" t="str">
        <f t="shared" si="393"/>
        <v/>
      </c>
      <c r="V3578" s="502" t="str">
        <f t="shared" si="394"/>
        <v/>
      </c>
      <c r="W3578" s="502" t="str">
        <f t="shared" si="395"/>
        <v/>
      </c>
      <c r="X3578" s="502"/>
      <c r="Y3578" s="502" t="str">
        <f t="shared" si="396"/>
        <v/>
      </c>
    </row>
    <row r="3579" spans="7:25">
      <c r="G3579" s="346" t="str">
        <f t="shared" si="390"/>
        <v/>
      </c>
      <c r="H3579" s="347" t="str">
        <f t="shared" si="391"/>
        <v/>
      </c>
      <c r="T3579" s="502" t="str">
        <f t="shared" si="392"/>
        <v/>
      </c>
      <c r="U3579" s="502" t="str">
        <f t="shared" si="393"/>
        <v/>
      </c>
      <c r="V3579" s="502" t="str">
        <f t="shared" si="394"/>
        <v/>
      </c>
      <c r="W3579" s="502" t="str">
        <f t="shared" si="395"/>
        <v/>
      </c>
      <c r="X3579" s="502"/>
      <c r="Y3579" s="502" t="str">
        <f t="shared" si="396"/>
        <v/>
      </c>
    </row>
    <row r="3580" spans="7:25">
      <c r="G3580" s="346" t="str">
        <f t="shared" si="390"/>
        <v/>
      </c>
      <c r="H3580" s="347" t="str">
        <f t="shared" si="391"/>
        <v/>
      </c>
      <c r="T3580" s="502" t="str">
        <f t="shared" si="392"/>
        <v/>
      </c>
      <c r="U3580" s="502" t="str">
        <f t="shared" si="393"/>
        <v/>
      </c>
      <c r="V3580" s="502" t="str">
        <f t="shared" si="394"/>
        <v/>
      </c>
      <c r="W3580" s="502" t="str">
        <f t="shared" si="395"/>
        <v/>
      </c>
      <c r="X3580" s="502"/>
      <c r="Y3580" s="502" t="str">
        <f t="shared" si="396"/>
        <v/>
      </c>
    </row>
    <row r="3581" spans="7:25">
      <c r="G3581" s="346" t="str">
        <f t="shared" si="390"/>
        <v/>
      </c>
      <c r="H3581" s="347" t="str">
        <f t="shared" si="391"/>
        <v/>
      </c>
      <c r="T3581" s="502" t="str">
        <f t="shared" si="392"/>
        <v/>
      </c>
      <c r="U3581" s="502" t="str">
        <f t="shared" si="393"/>
        <v/>
      </c>
      <c r="V3581" s="502" t="str">
        <f t="shared" si="394"/>
        <v/>
      </c>
      <c r="W3581" s="502" t="str">
        <f t="shared" si="395"/>
        <v/>
      </c>
      <c r="X3581" s="502"/>
      <c r="Y3581" s="502" t="str">
        <f t="shared" si="396"/>
        <v/>
      </c>
    </row>
    <row r="3582" spans="7:25">
      <c r="G3582" s="346" t="str">
        <f t="shared" si="390"/>
        <v/>
      </c>
      <c r="H3582" s="347" t="str">
        <f t="shared" si="391"/>
        <v/>
      </c>
      <c r="T3582" s="502" t="str">
        <f t="shared" si="392"/>
        <v/>
      </c>
      <c r="U3582" s="502" t="str">
        <f t="shared" si="393"/>
        <v/>
      </c>
      <c r="V3582" s="502" t="str">
        <f t="shared" si="394"/>
        <v/>
      </c>
      <c r="W3582" s="502" t="str">
        <f t="shared" si="395"/>
        <v/>
      </c>
      <c r="X3582" s="502"/>
      <c r="Y3582" s="502" t="str">
        <f t="shared" si="396"/>
        <v/>
      </c>
    </row>
    <row r="3583" spans="7:25">
      <c r="G3583" s="346" t="str">
        <f t="shared" si="390"/>
        <v/>
      </c>
      <c r="H3583" s="347" t="str">
        <f t="shared" si="391"/>
        <v/>
      </c>
      <c r="T3583" s="502" t="str">
        <f t="shared" si="392"/>
        <v/>
      </c>
      <c r="U3583" s="502" t="str">
        <f t="shared" si="393"/>
        <v/>
      </c>
      <c r="V3583" s="502" t="str">
        <f t="shared" si="394"/>
        <v/>
      </c>
      <c r="W3583" s="502" t="str">
        <f t="shared" si="395"/>
        <v/>
      </c>
      <c r="X3583" s="502"/>
      <c r="Y3583" s="502" t="str">
        <f t="shared" si="396"/>
        <v/>
      </c>
    </row>
    <row r="3584" spans="7:25">
      <c r="G3584" s="346" t="str">
        <f t="shared" si="390"/>
        <v/>
      </c>
      <c r="H3584" s="347" t="str">
        <f t="shared" si="391"/>
        <v/>
      </c>
      <c r="T3584" s="502" t="str">
        <f t="shared" si="392"/>
        <v/>
      </c>
      <c r="U3584" s="502" t="str">
        <f t="shared" si="393"/>
        <v/>
      </c>
      <c r="V3584" s="502" t="str">
        <f t="shared" si="394"/>
        <v/>
      </c>
      <c r="W3584" s="502" t="str">
        <f t="shared" si="395"/>
        <v/>
      </c>
      <c r="X3584" s="502"/>
      <c r="Y3584" s="502" t="str">
        <f t="shared" si="396"/>
        <v/>
      </c>
    </row>
    <row r="3585" spans="7:25">
      <c r="G3585" s="346" t="str">
        <f t="shared" si="390"/>
        <v/>
      </c>
      <c r="H3585" s="347" t="str">
        <f t="shared" si="391"/>
        <v/>
      </c>
      <c r="T3585" s="502" t="str">
        <f t="shared" si="392"/>
        <v/>
      </c>
      <c r="U3585" s="502" t="str">
        <f t="shared" si="393"/>
        <v/>
      </c>
      <c r="V3585" s="502" t="str">
        <f t="shared" si="394"/>
        <v/>
      </c>
      <c r="W3585" s="502" t="str">
        <f t="shared" si="395"/>
        <v/>
      </c>
      <c r="X3585" s="502"/>
      <c r="Y3585" s="502" t="str">
        <f t="shared" si="396"/>
        <v/>
      </c>
    </row>
    <row r="3586" spans="7:25">
      <c r="G3586" s="346" t="str">
        <f t="shared" si="390"/>
        <v/>
      </c>
      <c r="H3586" s="347" t="str">
        <f t="shared" si="391"/>
        <v/>
      </c>
      <c r="T3586" s="502" t="str">
        <f t="shared" si="392"/>
        <v/>
      </c>
      <c r="U3586" s="502" t="str">
        <f t="shared" si="393"/>
        <v/>
      </c>
      <c r="V3586" s="502" t="str">
        <f t="shared" si="394"/>
        <v/>
      </c>
      <c r="W3586" s="502" t="str">
        <f t="shared" si="395"/>
        <v/>
      </c>
      <c r="X3586" s="502"/>
      <c r="Y3586" s="502" t="str">
        <f t="shared" si="396"/>
        <v/>
      </c>
    </row>
    <row r="3587" spans="7:25">
      <c r="G3587" s="346" t="str">
        <f t="shared" ref="G3587:G3650" si="397">IF(D3587="","",A3587&amp;" "&amp;"     =    "&amp;" "&amp;B3587&amp;"  Vs  "&amp;C3587)</f>
        <v/>
      </c>
      <c r="H3587" s="347" t="str">
        <f t="shared" ref="H3587:H3650" si="398">IF(G3587="","",D3587)</f>
        <v/>
      </c>
      <c r="T3587" s="502" t="str">
        <f t="shared" ref="T3587:T3650" si="399">IF(W3587="","",AA3587)</f>
        <v/>
      </c>
      <c r="U3587" s="502" t="str">
        <f t="shared" ref="U3587:U3650" si="400">IF(W3587="","",AC3587)</f>
        <v/>
      </c>
      <c r="V3587" s="502" t="str">
        <f t="shared" ref="V3587:V3650" si="401">IF(W3587="","",AK3587)</f>
        <v/>
      </c>
      <c r="W3587" s="502" t="str">
        <f t="shared" ref="W3587:W3650" si="402">IFERROR(IF(Y3587="","",MID(Y3587,SEARCH("1x2/",Y3587,1) + 4,LEN(Y3587))),"")</f>
        <v/>
      </c>
      <c r="X3587" s="502"/>
      <c r="Y3587" s="502" t="str">
        <f t="shared" ref="Y3587:Y3650" si="403">HLink(AL3587)</f>
        <v/>
      </c>
    </row>
    <row r="3588" spans="7:25">
      <c r="G3588" s="346" t="str">
        <f t="shared" si="397"/>
        <v/>
      </c>
      <c r="H3588" s="347" t="str">
        <f t="shared" si="398"/>
        <v/>
      </c>
      <c r="T3588" s="502" t="str">
        <f t="shared" si="399"/>
        <v/>
      </c>
      <c r="U3588" s="502" t="str">
        <f t="shared" si="400"/>
        <v/>
      </c>
      <c r="V3588" s="502" t="str">
        <f t="shared" si="401"/>
        <v/>
      </c>
      <c r="W3588" s="502" t="str">
        <f t="shared" si="402"/>
        <v/>
      </c>
      <c r="X3588" s="502"/>
      <c r="Y3588" s="502" t="str">
        <f t="shared" si="403"/>
        <v/>
      </c>
    </row>
    <row r="3589" spans="7:25">
      <c r="G3589" s="346" t="str">
        <f t="shared" si="397"/>
        <v/>
      </c>
      <c r="H3589" s="347" t="str">
        <f t="shared" si="398"/>
        <v/>
      </c>
      <c r="T3589" s="502" t="str">
        <f t="shared" si="399"/>
        <v/>
      </c>
      <c r="U3589" s="502" t="str">
        <f t="shared" si="400"/>
        <v/>
      </c>
      <c r="V3589" s="502" t="str">
        <f t="shared" si="401"/>
        <v/>
      </c>
      <c r="W3589" s="502" t="str">
        <f t="shared" si="402"/>
        <v/>
      </c>
      <c r="X3589" s="502"/>
      <c r="Y3589" s="502" t="str">
        <f t="shared" si="403"/>
        <v/>
      </c>
    </row>
    <row r="3590" spans="7:25">
      <c r="G3590" s="346" t="str">
        <f t="shared" si="397"/>
        <v/>
      </c>
      <c r="H3590" s="347" t="str">
        <f t="shared" si="398"/>
        <v/>
      </c>
      <c r="T3590" s="502" t="str">
        <f t="shared" si="399"/>
        <v/>
      </c>
      <c r="U3590" s="502" t="str">
        <f t="shared" si="400"/>
        <v/>
      </c>
      <c r="V3590" s="502" t="str">
        <f t="shared" si="401"/>
        <v/>
      </c>
      <c r="W3590" s="502" t="str">
        <f t="shared" si="402"/>
        <v/>
      </c>
      <c r="X3590" s="502"/>
      <c r="Y3590" s="502" t="str">
        <f t="shared" si="403"/>
        <v/>
      </c>
    </row>
    <row r="3591" spans="7:25">
      <c r="G3591" s="346" t="str">
        <f t="shared" si="397"/>
        <v/>
      </c>
      <c r="H3591" s="347" t="str">
        <f t="shared" si="398"/>
        <v/>
      </c>
      <c r="T3591" s="502" t="str">
        <f t="shared" si="399"/>
        <v/>
      </c>
      <c r="U3591" s="502" t="str">
        <f t="shared" si="400"/>
        <v/>
      </c>
      <c r="V3591" s="502" t="str">
        <f t="shared" si="401"/>
        <v/>
      </c>
      <c r="W3591" s="502" t="str">
        <f t="shared" si="402"/>
        <v/>
      </c>
      <c r="X3591" s="502"/>
      <c r="Y3591" s="502" t="str">
        <f t="shared" si="403"/>
        <v/>
      </c>
    </row>
    <row r="3592" spans="7:25">
      <c r="G3592" s="346" t="str">
        <f t="shared" si="397"/>
        <v/>
      </c>
      <c r="H3592" s="347" t="str">
        <f t="shared" si="398"/>
        <v/>
      </c>
      <c r="T3592" s="502" t="str">
        <f t="shared" si="399"/>
        <v/>
      </c>
      <c r="U3592" s="502" t="str">
        <f t="shared" si="400"/>
        <v/>
      </c>
      <c r="V3592" s="502" t="str">
        <f t="shared" si="401"/>
        <v/>
      </c>
      <c r="W3592" s="502" t="str">
        <f t="shared" si="402"/>
        <v/>
      </c>
      <c r="X3592" s="502"/>
      <c r="Y3592" s="502" t="str">
        <f t="shared" si="403"/>
        <v/>
      </c>
    </row>
    <row r="3593" spans="7:25">
      <c r="G3593" s="346" t="str">
        <f t="shared" si="397"/>
        <v/>
      </c>
      <c r="H3593" s="347" t="str">
        <f t="shared" si="398"/>
        <v/>
      </c>
      <c r="T3593" s="502" t="str">
        <f t="shared" si="399"/>
        <v/>
      </c>
      <c r="U3593" s="502" t="str">
        <f t="shared" si="400"/>
        <v/>
      </c>
      <c r="V3593" s="502" t="str">
        <f t="shared" si="401"/>
        <v/>
      </c>
      <c r="W3593" s="502" t="str">
        <f t="shared" si="402"/>
        <v/>
      </c>
      <c r="X3593" s="502"/>
      <c r="Y3593" s="502" t="str">
        <f t="shared" si="403"/>
        <v/>
      </c>
    </row>
    <row r="3594" spans="7:25">
      <c r="G3594" s="346" t="str">
        <f t="shared" si="397"/>
        <v/>
      </c>
      <c r="H3594" s="347" t="str">
        <f t="shared" si="398"/>
        <v/>
      </c>
      <c r="T3594" s="502" t="str">
        <f t="shared" si="399"/>
        <v/>
      </c>
      <c r="U3594" s="502" t="str">
        <f t="shared" si="400"/>
        <v/>
      </c>
      <c r="V3594" s="502" t="str">
        <f t="shared" si="401"/>
        <v/>
      </c>
      <c r="W3594" s="502" t="str">
        <f t="shared" si="402"/>
        <v/>
      </c>
      <c r="X3594" s="502"/>
      <c r="Y3594" s="502" t="str">
        <f t="shared" si="403"/>
        <v/>
      </c>
    </row>
    <row r="3595" spans="7:25">
      <c r="G3595" s="346" t="str">
        <f t="shared" si="397"/>
        <v/>
      </c>
      <c r="H3595" s="347" t="str">
        <f t="shared" si="398"/>
        <v/>
      </c>
      <c r="T3595" s="502" t="str">
        <f t="shared" si="399"/>
        <v/>
      </c>
      <c r="U3595" s="502" t="str">
        <f t="shared" si="400"/>
        <v/>
      </c>
      <c r="V3595" s="502" t="str">
        <f t="shared" si="401"/>
        <v/>
      </c>
      <c r="W3595" s="502" t="str">
        <f t="shared" si="402"/>
        <v/>
      </c>
      <c r="X3595" s="502"/>
      <c r="Y3595" s="502" t="str">
        <f t="shared" si="403"/>
        <v/>
      </c>
    </row>
    <row r="3596" spans="7:25">
      <c r="G3596" s="346" t="str">
        <f t="shared" si="397"/>
        <v/>
      </c>
      <c r="H3596" s="347" t="str">
        <f t="shared" si="398"/>
        <v/>
      </c>
      <c r="T3596" s="502" t="str">
        <f t="shared" si="399"/>
        <v/>
      </c>
      <c r="U3596" s="502" t="str">
        <f t="shared" si="400"/>
        <v/>
      </c>
      <c r="V3596" s="502" t="str">
        <f t="shared" si="401"/>
        <v/>
      </c>
      <c r="W3596" s="502" t="str">
        <f t="shared" si="402"/>
        <v/>
      </c>
      <c r="X3596" s="502"/>
      <c r="Y3596" s="502" t="str">
        <f t="shared" si="403"/>
        <v/>
      </c>
    </row>
    <row r="3597" spans="7:25">
      <c r="G3597" s="346" t="str">
        <f t="shared" si="397"/>
        <v/>
      </c>
      <c r="H3597" s="347" t="str">
        <f t="shared" si="398"/>
        <v/>
      </c>
      <c r="T3597" s="502" t="str">
        <f t="shared" si="399"/>
        <v/>
      </c>
      <c r="U3597" s="502" t="str">
        <f t="shared" si="400"/>
        <v/>
      </c>
      <c r="V3597" s="502" t="str">
        <f t="shared" si="401"/>
        <v/>
      </c>
      <c r="W3597" s="502" t="str">
        <f t="shared" si="402"/>
        <v/>
      </c>
      <c r="X3597" s="502"/>
      <c r="Y3597" s="502" t="str">
        <f t="shared" si="403"/>
        <v/>
      </c>
    </row>
    <row r="3598" spans="7:25">
      <c r="G3598" s="346" t="str">
        <f t="shared" si="397"/>
        <v/>
      </c>
      <c r="H3598" s="347" t="str">
        <f t="shared" si="398"/>
        <v/>
      </c>
      <c r="T3598" s="502" t="str">
        <f t="shared" si="399"/>
        <v/>
      </c>
      <c r="U3598" s="502" t="str">
        <f t="shared" si="400"/>
        <v/>
      </c>
      <c r="V3598" s="502" t="str">
        <f t="shared" si="401"/>
        <v/>
      </c>
      <c r="W3598" s="502" t="str">
        <f t="shared" si="402"/>
        <v/>
      </c>
      <c r="X3598" s="502"/>
      <c r="Y3598" s="502" t="str">
        <f t="shared" si="403"/>
        <v/>
      </c>
    </row>
    <row r="3599" spans="7:25">
      <c r="G3599" s="346" t="str">
        <f t="shared" si="397"/>
        <v/>
      </c>
      <c r="H3599" s="347" t="str">
        <f t="shared" si="398"/>
        <v/>
      </c>
      <c r="T3599" s="502" t="str">
        <f t="shared" si="399"/>
        <v/>
      </c>
      <c r="U3599" s="502" t="str">
        <f t="shared" si="400"/>
        <v/>
      </c>
      <c r="V3599" s="502" t="str">
        <f t="shared" si="401"/>
        <v/>
      </c>
      <c r="W3599" s="502" t="str">
        <f t="shared" si="402"/>
        <v/>
      </c>
      <c r="X3599" s="502"/>
      <c r="Y3599" s="502" t="str">
        <f t="shared" si="403"/>
        <v/>
      </c>
    </row>
    <row r="3600" spans="7:25">
      <c r="G3600" s="346" t="str">
        <f t="shared" si="397"/>
        <v/>
      </c>
      <c r="H3600" s="347" t="str">
        <f t="shared" si="398"/>
        <v/>
      </c>
      <c r="T3600" s="502" t="str">
        <f t="shared" si="399"/>
        <v/>
      </c>
      <c r="U3600" s="502" t="str">
        <f t="shared" si="400"/>
        <v/>
      </c>
      <c r="V3600" s="502" t="str">
        <f t="shared" si="401"/>
        <v/>
      </c>
      <c r="W3600" s="502" t="str">
        <f t="shared" si="402"/>
        <v/>
      </c>
      <c r="X3600" s="502"/>
      <c r="Y3600" s="502" t="str">
        <f t="shared" si="403"/>
        <v/>
      </c>
    </row>
    <row r="3601" spans="7:25">
      <c r="G3601" s="346" t="str">
        <f t="shared" si="397"/>
        <v/>
      </c>
      <c r="H3601" s="347" t="str">
        <f t="shared" si="398"/>
        <v/>
      </c>
      <c r="T3601" s="502" t="str">
        <f t="shared" si="399"/>
        <v/>
      </c>
      <c r="U3601" s="502" t="str">
        <f t="shared" si="400"/>
        <v/>
      </c>
      <c r="V3601" s="502" t="str">
        <f t="shared" si="401"/>
        <v/>
      </c>
      <c r="W3601" s="502" t="str">
        <f t="shared" si="402"/>
        <v/>
      </c>
      <c r="X3601" s="502"/>
      <c r="Y3601" s="502" t="str">
        <f t="shared" si="403"/>
        <v/>
      </c>
    </row>
    <row r="3602" spans="7:25">
      <c r="G3602" s="346" t="str">
        <f t="shared" si="397"/>
        <v/>
      </c>
      <c r="H3602" s="347" t="str">
        <f t="shared" si="398"/>
        <v/>
      </c>
      <c r="T3602" s="502" t="str">
        <f t="shared" si="399"/>
        <v/>
      </c>
      <c r="U3602" s="502" t="str">
        <f t="shared" si="400"/>
        <v/>
      </c>
      <c r="V3602" s="502" t="str">
        <f t="shared" si="401"/>
        <v/>
      </c>
      <c r="W3602" s="502" t="str">
        <f t="shared" si="402"/>
        <v/>
      </c>
      <c r="X3602" s="502"/>
      <c r="Y3602" s="502" t="str">
        <f t="shared" si="403"/>
        <v/>
      </c>
    </row>
    <row r="3603" spans="7:25">
      <c r="G3603" s="346" t="str">
        <f t="shared" si="397"/>
        <v/>
      </c>
      <c r="H3603" s="347" t="str">
        <f t="shared" si="398"/>
        <v/>
      </c>
      <c r="T3603" s="502" t="str">
        <f t="shared" si="399"/>
        <v/>
      </c>
      <c r="U3603" s="502" t="str">
        <f t="shared" si="400"/>
        <v/>
      </c>
      <c r="V3603" s="502" t="str">
        <f t="shared" si="401"/>
        <v/>
      </c>
      <c r="W3603" s="502" t="str">
        <f t="shared" si="402"/>
        <v/>
      </c>
      <c r="X3603" s="502"/>
      <c r="Y3603" s="502" t="str">
        <f t="shared" si="403"/>
        <v/>
      </c>
    </row>
    <row r="3604" spans="7:25">
      <c r="G3604" s="346" t="str">
        <f t="shared" si="397"/>
        <v/>
      </c>
      <c r="H3604" s="347" t="str">
        <f t="shared" si="398"/>
        <v/>
      </c>
      <c r="T3604" s="502" t="str">
        <f t="shared" si="399"/>
        <v/>
      </c>
      <c r="U3604" s="502" t="str">
        <f t="shared" si="400"/>
        <v/>
      </c>
      <c r="V3604" s="502" t="str">
        <f t="shared" si="401"/>
        <v/>
      </c>
      <c r="W3604" s="502" t="str">
        <f t="shared" si="402"/>
        <v/>
      </c>
      <c r="X3604" s="502"/>
      <c r="Y3604" s="502" t="str">
        <f t="shared" si="403"/>
        <v/>
      </c>
    </row>
    <row r="3605" spans="7:25">
      <c r="G3605" s="346" t="str">
        <f t="shared" si="397"/>
        <v/>
      </c>
      <c r="H3605" s="347" t="str">
        <f t="shared" si="398"/>
        <v/>
      </c>
      <c r="T3605" s="502" t="str">
        <f t="shared" si="399"/>
        <v/>
      </c>
      <c r="U3605" s="502" t="str">
        <f t="shared" si="400"/>
        <v/>
      </c>
      <c r="V3605" s="502" t="str">
        <f t="shared" si="401"/>
        <v/>
      </c>
      <c r="W3605" s="502" t="str">
        <f t="shared" si="402"/>
        <v/>
      </c>
      <c r="X3605" s="502"/>
      <c r="Y3605" s="502" t="str">
        <f t="shared" si="403"/>
        <v/>
      </c>
    </row>
    <row r="3606" spans="7:25">
      <c r="G3606" s="346" t="str">
        <f t="shared" si="397"/>
        <v/>
      </c>
      <c r="H3606" s="347" t="str">
        <f t="shared" si="398"/>
        <v/>
      </c>
      <c r="T3606" s="502" t="str">
        <f t="shared" si="399"/>
        <v/>
      </c>
      <c r="U3606" s="502" t="str">
        <f t="shared" si="400"/>
        <v/>
      </c>
      <c r="V3606" s="502" t="str">
        <f t="shared" si="401"/>
        <v/>
      </c>
      <c r="W3606" s="502" t="str">
        <f t="shared" si="402"/>
        <v/>
      </c>
      <c r="X3606" s="502"/>
      <c r="Y3606" s="502" t="str">
        <f t="shared" si="403"/>
        <v/>
      </c>
    </row>
    <row r="3607" spans="7:25">
      <c r="G3607" s="346" t="str">
        <f t="shared" si="397"/>
        <v/>
      </c>
      <c r="H3607" s="347" t="str">
        <f t="shared" si="398"/>
        <v/>
      </c>
      <c r="T3607" s="502" t="str">
        <f t="shared" si="399"/>
        <v/>
      </c>
      <c r="U3607" s="502" t="str">
        <f t="shared" si="400"/>
        <v/>
      </c>
      <c r="V3607" s="502" t="str">
        <f t="shared" si="401"/>
        <v/>
      </c>
      <c r="W3607" s="502" t="str">
        <f t="shared" si="402"/>
        <v/>
      </c>
      <c r="X3607" s="502"/>
      <c r="Y3607" s="502" t="str">
        <f t="shared" si="403"/>
        <v/>
      </c>
    </row>
    <row r="3608" spans="7:25">
      <c r="G3608" s="346" t="str">
        <f t="shared" si="397"/>
        <v/>
      </c>
      <c r="H3608" s="347" t="str">
        <f t="shared" si="398"/>
        <v/>
      </c>
      <c r="T3608" s="502" t="str">
        <f t="shared" si="399"/>
        <v/>
      </c>
      <c r="U3608" s="502" t="str">
        <f t="shared" si="400"/>
        <v/>
      </c>
      <c r="V3608" s="502" t="str">
        <f t="shared" si="401"/>
        <v/>
      </c>
      <c r="W3608" s="502" t="str">
        <f t="shared" si="402"/>
        <v/>
      </c>
      <c r="X3608" s="502"/>
      <c r="Y3608" s="502" t="str">
        <f t="shared" si="403"/>
        <v/>
      </c>
    </row>
    <row r="3609" spans="7:25">
      <c r="G3609" s="346" t="str">
        <f t="shared" si="397"/>
        <v/>
      </c>
      <c r="H3609" s="347" t="str">
        <f t="shared" si="398"/>
        <v/>
      </c>
      <c r="T3609" s="502" t="str">
        <f t="shared" si="399"/>
        <v/>
      </c>
      <c r="U3609" s="502" t="str">
        <f t="shared" si="400"/>
        <v/>
      </c>
      <c r="V3609" s="502" t="str">
        <f t="shared" si="401"/>
        <v/>
      </c>
      <c r="W3609" s="502" t="str">
        <f t="shared" si="402"/>
        <v/>
      </c>
      <c r="X3609" s="502"/>
      <c r="Y3609" s="502" t="str">
        <f t="shared" si="403"/>
        <v/>
      </c>
    </row>
    <row r="3610" spans="7:25">
      <c r="G3610" s="346" t="str">
        <f t="shared" si="397"/>
        <v/>
      </c>
      <c r="H3610" s="347" t="str">
        <f t="shared" si="398"/>
        <v/>
      </c>
      <c r="T3610" s="502" t="str">
        <f t="shared" si="399"/>
        <v/>
      </c>
      <c r="U3610" s="502" t="str">
        <f t="shared" si="400"/>
        <v/>
      </c>
      <c r="V3610" s="502" t="str">
        <f t="shared" si="401"/>
        <v/>
      </c>
      <c r="W3610" s="502" t="str">
        <f t="shared" si="402"/>
        <v/>
      </c>
      <c r="X3610" s="502"/>
      <c r="Y3610" s="502" t="str">
        <f t="shared" si="403"/>
        <v/>
      </c>
    </row>
    <row r="3611" spans="7:25">
      <c r="G3611" s="346" t="str">
        <f t="shared" si="397"/>
        <v/>
      </c>
      <c r="H3611" s="347" t="str">
        <f t="shared" si="398"/>
        <v/>
      </c>
      <c r="T3611" s="502" t="str">
        <f t="shared" si="399"/>
        <v/>
      </c>
      <c r="U3611" s="502" t="str">
        <f t="shared" si="400"/>
        <v/>
      </c>
      <c r="V3611" s="502" t="str">
        <f t="shared" si="401"/>
        <v/>
      </c>
      <c r="W3611" s="502" t="str">
        <f t="shared" si="402"/>
        <v/>
      </c>
      <c r="X3611" s="502"/>
      <c r="Y3611" s="502" t="str">
        <f t="shared" si="403"/>
        <v/>
      </c>
    </row>
    <row r="3612" spans="7:25">
      <c r="G3612" s="346" t="str">
        <f t="shared" si="397"/>
        <v/>
      </c>
      <c r="H3612" s="347" t="str">
        <f t="shared" si="398"/>
        <v/>
      </c>
      <c r="T3612" s="502" t="str">
        <f t="shared" si="399"/>
        <v/>
      </c>
      <c r="U3612" s="502" t="str">
        <f t="shared" si="400"/>
        <v/>
      </c>
      <c r="V3612" s="502" t="str">
        <f t="shared" si="401"/>
        <v/>
      </c>
      <c r="W3612" s="502" t="str">
        <f t="shared" si="402"/>
        <v/>
      </c>
      <c r="X3612" s="502"/>
      <c r="Y3612" s="502" t="str">
        <f t="shared" si="403"/>
        <v/>
      </c>
    </row>
    <row r="3613" spans="7:25">
      <c r="G3613" s="346" t="str">
        <f t="shared" si="397"/>
        <v/>
      </c>
      <c r="H3613" s="347" t="str">
        <f t="shared" si="398"/>
        <v/>
      </c>
      <c r="T3613" s="502" t="str">
        <f t="shared" si="399"/>
        <v/>
      </c>
      <c r="U3613" s="502" t="str">
        <f t="shared" si="400"/>
        <v/>
      </c>
      <c r="V3613" s="502" t="str">
        <f t="shared" si="401"/>
        <v/>
      </c>
      <c r="W3613" s="502" t="str">
        <f t="shared" si="402"/>
        <v/>
      </c>
      <c r="X3613" s="502"/>
      <c r="Y3613" s="502" t="str">
        <f t="shared" si="403"/>
        <v/>
      </c>
    </row>
    <row r="3614" spans="7:25">
      <c r="G3614" s="346" t="str">
        <f t="shared" si="397"/>
        <v/>
      </c>
      <c r="H3614" s="347" t="str">
        <f t="shared" si="398"/>
        <v/>
      </c>
      <c r="T3614" s="502" t="str">
        <f t="shared" si="399"/>
        <v/>
      </c>
      <c r="U3614" s="502" t="str">
        <f t="shared" si="400"/>
        <v/>
      </c>
      <c r="V3614" s="502" t="str">
        <f t="shared" si="401"/>
        <v/>
      </c>
      <c r="W3614" s="502" t="str">
        <f t="shared" si="402"/>
        <v/>
      </c>
      <c r="X3614" s="502"/>
      <c r="Y3614" s="502" t="str">
        <f t="shared" si="403"/>
        <v/>
      </c>
    </row>
    <row r="3615" spans="7:25">
      <c r="G3615" s="346" t="str">
        <f t="shared" si="397"/>
        <v/>
      </c>
      <c r="H3615" s="347" t="str">
        <f t="shared" si="398"/>
        <v/>
      </c>
      <c r="T3615" s="502" t="str">
        <f t="shared" si="399"/>
        <v/>
      </c>
      <c r="U3615" s="502" t="str">
        <f t="shared" si="400"/>
        <v/>
      </c>
      <c r="V3615" s="502" t="str">
        <f t="shared" si="401"/>
        <v/>
      </c>
      <c r="W3615" s="502" t="str">
        <f t="shared" si="402"/>
        <v/>
      </c>
      <c r="X3615" s="502"/>
      <c r="Y3615" s="502" t="str">
        <f t="shared" si="403"/>
        <v/>
      </c>
    </row>
    <row r="3616" spans="7:25">
      <c r="G3616" s="346" t="str">
        <f t="shared" si="397"/>
        <v/>
      </c>
      <c r="H3616" s="347" t="str">
        <f t="shared" si="398"/>
        <v/>
      </c>
      <c r="T3616" s="502" t="str">
        <f t="shared" si="399"/>
        <v/>
      </c>
      <c r="U3616" s="502" t="str">
        <f t="shared" si="400"/>
        <v/>
      </c>
      <c r="V3616" s="502" t="str">
        <f t="shared" si="401"/>
        <v/>
      </c>
      <c r="W3616" s="502" t="str">
        <f t="shared" si="402"/>
        <v/>
      </c>
      <c r="X3616" s="502"/>
      <c r="Y3616" s="502" t="str">
        <f t="shared" si="403"/>
        <v/>
      </c>
    </row>
    <row r="3617" spans="7:25">
      <c r="G3617" s="346" t="str">
        <f t="shared" si="397"/>
        <v/>
      </c>
      <c r="H3617" s="347" t="str">
        <f t="shared" si="398"/>
        <v/>
      </c>
      <c r="T3617" s="502" t="str">
        <f t="shared" si="399"/>
        <v/>
      </c>
      <c r="U3617" s="502" t="str">
        <f t="shared" si="400"/>
        <v/>
      </c>
      <c r="V3617" s="502" t="str">
        <f t="shared" si="401"/>
        <v/>
      </c>
      <c r="W3617" s="502" t="str">
        <f t="shared" si="402"/>
        <v/>
      </c>
      <c r="X3617" s="502"/>
      <c r="Y3617" s="502" t="str">
        <f t="shared" si="403"/>
        <v/>
      </c>
    </row>
    <row r="3618" spans="7:25">
      <c r="G3618" s="346" t="str">
        <f t="shared" si="397"/>
        <v/>
      </c>
      <c r="H3618" s="347" t="str">
        <f t="shared" si="398"/>
        <v/>
      </c>
      <c r="T3618" s="502" t="str">
        <f t="shared" si="399"/>
        <v/>
      </c>
      <c r="U3618" s="502" t="str">
        <f t="shared" si="400"/>
        <v/>
      </c>
      <c r="V3618" s="502" t="str">
        <f t="shared" si="401"/>
        <v/>
      </c>
      <c r="W3618" s="502" t="str">
        <f t="shared" si="402"/>
        <v/>
      </c>
      <c r="X3618" s="502"/>
      <c r="Y3618" s="502" t="str">
        <f t="shared" si="403"/>
        <v/>
      </c>
    </row>
    <row r="3619" spans="7:25">
      <c r="G3619" s="346" t="str">
        <f t="shared" si="397"/>
        <v/>
      </c>
      <c r="H3619" s="347" t="str">
        <f t="shared" si="398"/>
        <v/>
      </c>
      <c r="T3619" s="502" t="str">
        <f t="shared" si="399"/>
        <v/>
      </c>
      <c r="U3619" s="502" t="str">
        <f t="shared" si="400"/>
        <v/>
      </c>
      <c r="V3619" s="502" t="str">
        <f t="shared" si="401"/>
        <v/>
      </c>
      <c r="W3619" s="502" t="str">
        <f t="shared" si="402"/>
        <v/>
      </c>
      <c r="X3619" s="502"/>
      <c r="Y3619" s="502" t="str">
        <f t="shared" si="403"/>
        <v/>
      </c>
    </row>
    <row r="3620" spans="7:25">
      <c r="G3620" s="346" t="str">
        <f t="shared" si="397"/>
        <v/>
      </c>
      <c r="H3620" s="347" t="str">
        <f t="shared" si="398"/>
        <v/>
      </c>
      <c r="T3620" s="502" t="str">
        <f t="shared" si="399"/>
        <v/>
      </c>
      <c r="U3620" s="502" t="str">
        <f t="shared" si="400"/>
        <v/>
      </c>
      <c r="V3620" s="502" t="str">
        <f t="shared" si="401"/>
        <v/>
      </c>
      <c r="W3620" s="502" t="str">
        <f t="shared" si="402"/>
        <v/>
      </c>
      <c r="X3620" s="502"/>
      <c r="Y3620" s="502" t="str">
        <f t="shared" si="403"/>
        <v/>
      </c>
    </row>
    <row r="3621" spans="7:25">
      <c r="G3621" s="346" t="str">
        <f t="shared" si="397"/>
        <v/>
      </c>
      <c r="H3621" s="347" t="str">
        <f t="shared" si="398"/>
        <v/>
      </c>
      <c r="T3621" s="502" t="str">
        <f t="shared" si="399"/>
        <v/>
      </c>
      <c r="U3621" s="502" t="str">
        <f t="shared" si="400"/>
        <v/>
      </c>
      <c r="V3621" s="502" t="str">
        <f t="shared" si="401"/>
        <v/>
      </c>
      <c r="W3621" s="502" t="str">
        <f t="shared" si="402"/>
        <v/>
      </c>
      <c r="X3621" s="502"/>
      <c r="Y3621" s="502" t="str">
        <f t="shared" si="403"/>
        <v/>
      </c>
    </row>
    <row r="3622" spans="7:25">
      <c r="G3622" s="346" t="str">
        <f t="shared" si="397"/>
        <v/>
      </c>
      <c r="H3622" s="347" t="str">
        <f t="shared" si="398"/>
        <v/>
      </c>
      <c r="T3622" s="502" t="str">
        <f t="shared" si="399"/>
        <v/>
      </c>
      <c r="U3622" s="502" t="str">
        <f t="shared" si="400"/>
        <v/>
      </c>
      <c r="V3622" s="502" t="str">
        <f t="shared" si="401"/>
        <v/>
      </c>
      <c r="W3622" s="502" t="str">
        <f t="shared" si="402"/>
        <v/>
      </c>
      <c r="X3622" s="502"/>
      <c r="Y3622" s="502" t="str">
        <f t="shared" si="403"/>
        <v/>
      </c>
    </row>
    <row r="3623" spans="7:25">
      <c r="G3623" s="346" t="str">
        <f t="shared" si="397"/>
        <v/>
      </c>
      <c r="H3623" s="347" t="str">
        <f t="shared" si="398"/>
        <v/>
      </c>
      <c r="T3623" s="502" t="str">
        <f t="shared" si="399"/>
        <v/>
      </c>
      <c r="U3623" s="502" t="str">
        <f t="shared" si="400"/>
        <v/>
      </c>
      <c r="V3623" s="502" t="str">
        <f t="shared" si="401"/>
        <v/>
      </c>
      <c r="W3623" s="502" t="str">
        <f t="shared" si="402"/>
        <v/>
      </c>
      <c r="X3623" s="502"/>
      <c r="Y3623" s="502" t="str">
        <f t="shared" si="403"/>
        <v/>
      </c>
    </row>
    <row r="3624" spans="7:25">
      <c r="G3624" s="346" t="str">
        <f t="shared" si="397"/>
        <v/>
      </c>
      <c r="H3624" s="347" t="str">
        <f t="shared" si="398"/>
        <v/>
      </c>
      <c r="T3624" s="502" t="str">
        <f t="shared" si="399"/>
        <v/>
      </c>
      <c r="U3624" s="502" t="str">
        <f t="shared" si="400"/>
        <v/>
      </c>
      <c r="V3624" s="502" t="str">
        <f t="shared" si="401"/>
        <v/>
      </c>
      <c r="W3624" s="502" t="str">
        <f t="shared" si="402"/>
        <v/>
      </c>
      <c r="X3624" s="502"/>
      <c r="Y3624" s="502" t="str">
        <f t="shared" si="403"/>
        <v/>
      </c>
    </row>
    <row r="3625" spans="7:25">
      <c r="G3625" s="346" t="str">
        <f t="shared" si="397"/>
        <v/>
      </c>
      <c r="H3625" s="347" t="str">
        <f t="shared" si="398"/>
        <v/>
      </c>
      <c r="T3625" s="502" t="str">
        <f t="shared" si="399"/>
        <v/>
      </c>
      <c r="U3625" s="502" t="str">
        <f t="shared" si="400"/>
        <v/>
      </c>
      <c r="V3625" s="502" t="str">
        <f t="shared" si="401"/>
        <v/>
      </c>
      <c r="W3625" s="502" t="str">
        <f t="shared" si="402"/>
        <v/>
      </c>
      <c r="X3625" s="502"/>
      <c r="Y3625" s="502" t="str">
        <f t="shared" si="403"/>
        <v/>
      </c>
    </row>
    <row r="3626" spans="7:25">
      <c r="G3626" s="346" t="str">
        <f t="shared" si="397"/>
        <v/>
      </c>
      <c r="H3626" s="347" t="str">
        <f t="shared" si="398"/>
        <v/>
      </c>
      <c r="T3626" s="502" t="str">
        <f t="shared" si="399"/>
        <v/>
      </c>
      <c r="U3626" s="502" t="str">
        <f t="shared" si="400"/>
        <v/>
      </c>
      <c r="V3626" s="502" t="str">
        <f t="shared" si="401"/>
        <v/>
      </c>
      <c r="W3626" s="502" t="str">
        <f t="shared" si="402"/>
        <v/>
      </c>
      <c r="X3626" s="502"/>
      <c r="Y3626" s="502" t="str">
        <f t="shared" si="403"/>
        <v/>
      </c>
    </row>
    <row r="3627" spans="7:25">
      <c r="G3627" s="346" t="str">
        <f t="shared" si="397"/>
        <v/>
      </c>
      <c r="H3627" s="347" t="str">
        <f t="shared" si="398"/>
        <v/>
      </c>
      <c r="T3627" s="502" t="str">
        <f t="shared" si="399"/>
        <v/>
      </c>
      <c r="U3627" s="502" t="str">
        <f t="shared" si="400"/>
        <v/>
      </c>
      <c r="V3627" s="502" t="str">
        <f t="shared" si="401"/>
        <v/>
      </c>
      <c r="W3627" s="502" t="str">
        <f t="shared" si="402"/>
        <v/>
      </c>
      <c r="X3627" s="502"/>
      <c r="Y3627" s="502" t="str">
        <f t="shared" si="403"/>
        <v/>
      </c>
    </row>
    <row r="3628" spans="7:25">
      <c r="G3628" s="346" t="str">
        <f t="shared" si="397"/>
        <v/>
      </c>
      <c r="H3628" s="347" t="str">
        <f t="shared" si="398"/>
        <v/>
      </c>
      <c r="T3628" s="502" t="str">
        <f t="shared" si="399"/>
        <v/>
      </c>
      <c r="U3628" s="502" t="str">
        <f t="shared" si="400"/>
        <v/>
      </c>
      <c r="V3628" s="502" t="str">
        <f t="shared" si="401"/>
        <v/>
      </c>
      <c r="W3628" s="502" t="str">
        <f t="shared" si="402"/>
        <v/>
      </c>
      <c r="X3628" s="502"/>
      <c r="Y3628" s="502" t="str">
        <f t="shared" si="403"/>
        <v/>
      </c>
    </row>
    <row r="3629" spans="7:25">
      <c r="G3629" s="346" t="str">
        <f t="shared" si="397"/>
        <v/>
      </c>
      <c r="H3629" s="347" t="str">
        <f t="shared" si="398"/>
        <v/>
      </c>
      <c r="T3629" s="502" t="str">
        <f t="shared" si="399"/>
        <v/>
      </c>
      <c r="U3629" s="502" t="str">
        <f t="shared" si="400"/>
        <v/>
      </c>
      <c r="V3629" s="502" t="str">
        <f t="shared" si="401"/>
        <v/>
      </c>
      <c r="W3629" s="502" t="str">
        <f t="shared" si="402"/>
        <v/>
      </c>
      <c r="X3629" s="502"/>
      <c r="Y3629" s="502" t="str">
        <f t="shared" si="403"/>
        <v/>
      </c>
    </row>
    <row r="3630" spans="7:25">
      <c r="G3630" s="346" t="str">
        <f t="shared" si="397"/>
        <v/>
      </c>
      <c r="H3630" s="347" t="str">
        <f t="shared" si="398"/>
        <v/>
      </c>
      <c r="T3630" s="502" t="str">
        <f t="shared" si="399"/>
        <v/>
      </c>
      <c r="U3630" s="502" t="str">
        <f t="shared" si="400"/>
        <v/>
      </c>
      <c r="V3630" s="502" t="str">
        <f t="shared" si="401"/>
        <v/>
      </c>
      <c r="W3630" s="502" t="str">
        <f t="shared" si="402"/>
        <v/>
      </c>
      <c r="X3630" s="502"/>
      <c r="Y3630" s="502" t="str">
        <f t="shared" si="403"/>
        <v/>
      </c>
    </row>
    <row r="3631" spans="7:25">
      <c r="G3631" s="346" t="str">
        <f t="shared" si="397"/>
        <v/>
      </c>
      <c r="H3631" s="347" t="str">
        <f t="shared" si="398"/>
        <v/>
      </c>
      <c r="T3631" s="502" t="str">
        <f t="shared" si="399"/>
        <v/>
      </c>
      <c r="U3631" s="502" t="str">
        <f t="shared" si="400"/>
        <v/>
      </c>
      <c r="V3631" s="502" t="str">
        <f t="shared" si="401"/>
        <v/>
      </c>
      <c r="W3631" s="502" t="str">
        <f t="shared" si="402"/>
        <v/>
      </c>
      <c r="X3631" s="502"/>
      <c r="Y3631" s="502" t="str">
        <f t="shared" si="403"/>
        <v/>
      </c>
    </row>
    <row r="3632" spans="7:25">
      <c r="G3632" s="346" t="str">
        <f t="shared" si="397"/>
        <v/>
      </c>
      <c r="H3632" s="347" t="str">
        <f t="shared" si="398"/>
        <v/>
      </c>
      <c r="T3632" s="502" t="str">
        <f t="shared" si="399"/>
        <v/>
      </c>
      <c r="U3632" s="502" t="str">
        <f t="shared" si="400"/>
        <v/>
      </c>
      <c r="V3632" s="502" t="str">
        <f t="shared" si="401"/>
        <v/>
      </c>
      <c r="W3632" s="502" t="str">
        <f t="shared" si="402"/>
        <v/>
      </c>
      <c r="X3632" s="502"/>
      <c r="Y3632" s="502" t="str">
        <f t="shared" si="403"/>
        <v/>
      </c>
    </row>
    <row r="3633" spans="7:25">
      <c r="G3633" s="346" t="str">
        <f t="shared" si="397"/>
        <v/>
      </c>
      <c r="H3633" s="347" t="str">
        <f t="shared" si="398"/>
        <v/>
      </c>
      <c r="T3633" s="502" t="str">
        <f t="shared" si="399"/>
        <v/>
      </c>
      <c r="U3633" s="502" t="str">
        <f t="shared" si="400"/>
        <v/>
      </c>
      <c r="V3633" s="502" t="str">
        <f t="shared" si="401"/>
        <v/>
      </c>
      <c r="W3633" s="502" t="str">
        <f t="shared" si="402"/>
        <v/>
      </c>
      <c r="X3633" s="502"/>
      <c r="Y3633" s="502" t="str">
        <f t="shared" si="403"/>
        <v/>
      </c>
    </row>
    <row r="3634" spans="7:25">
      <c r="G3634" s="346" t="str">
        <f t="shared" si="397"/>
        <v/>
      </c>
      <c r="H3634" s="347" t="str">
        <f t="shared" si="398"/>
        <v/>
      </c>
      <c r="T3634" s="502" t="str">
        <f t="shared" si="399"/>
        <v/>
      </c>
      <c r="U3634" s="502" t="str">
        <f t="shared" si="400"/>
        <v/>
      </c>
      <c r="V3634" s="502" t="str">
        <f t="shared" si="401"/>
        <v/>
      </c>
      <c r="W3634" s="502" t="str">
        <f t="shared" si="402"/>
        <v/>
      </c>
      <c r="X3634" s="502"/>
      <c r="Y3634" s="502" t="str">
        <f t="shared" si="403"/>
        <v/>
      </c>
    </row>
    <row r="3635" spans="7:25">
      <c r="G3635" s="346" t="str">
        <f t="shared" si="397"/>
        <v/>
      </c>
      <c r="H3635" s="347" t="str">
        <f t="shared" si="398"/>
        <v/>
      </c>
      <c r="T3635" s="502" t="str">
        <f t="shared" si="399"/>
        <v/>
      </c>
      <c r="U3635" s="502" t="str">
        <f t="shared" si="400"/>
        <v/>
      </c>
      <c r="V3635" s="502" t="str">
        <f t="shared" si="401"/>
        <v/>
      </c>
      <c r="W3635" s="502" t="str">
        <f t="shared" si="402"/>
        <v/>
      </c>
      <c r="X3635" s="502"/>
      <c r="Y3635" s="502" t="str">
        <f t="shared" si="403"/>
        <v/>
      </c>
    </row>
    <row r="3636" spans="7:25">
      <c r="G3636" s="346" t="str">
        <f t="shared" si="397"/>
        <v/>
      </c>
      <c r="H3636" s="347" t="str">
        <f t="shared" si="398"/>
        <v/>
      </c>
      <c r="T3636" s="502" t="str">
        <f t="shared" si="399"/>
        <v/>
      </c>
      <c r="U3636" s="502" t="str">
        <f t="shared" si="400"/>
        <v/>
      </c>
      <c r="V3636" s="502" t="str">
        <f t="shared" si="401"/>
        <v/>
      </c>
      <c r="W3636" s="502" t="str">
        <f t="shared" si="402"/>
        <v/>
      </c>
      <c r="X3636" s="502"/>
      <c r="Y3636" s="502" t="str">
        <f t="shared" si="403"/>
        <v/>
      </c>
    </row>
    <row r="3637" spans="7:25">
      <c r="G3637" s="346" t="str">
        <f t="shared" si="397"/>
        <v/>
      </c>
      <c r="H3637" s="347" t="str">
        <f t="shared" si="398"/>
        <v/>
      </c>
      <c r="T3637" s="502" t="str">
        <f t="shared" si="399"/>
        <v/>
      </c>
      <c r="U3637" s="502" t="str">
        <f t="shared" si="400"/>
        <v/>
      </c>
      <c r="V3637" s="502" t="str">
        <f t="shared" si="401"/>
        <v/>
      </c>
      <c r="W3637" s="502" t="str">
        <f t="shared" si="402"/>
        <v/>
      </c>
      <c r="X3637" s="502"/>
      <c r="Y3637" s="502" t="str">
        <f t="shared" si="403"/>
        <v/>
      </c>
    </row>
    <row r="3638" spans="7:25">
      <c r="G3638" s="346" t="str">
        <f t="shared" si="397"/>
        <v/>
      </c>
      <c r="H3638" s="347" t="str">
        <f t="shared" si="398"/>
        <v/>
      </c>
      <c r="T3638" s="502" t="str">
        <f t="shared" si="399"/>
        <v/>
      </c>
      <c r="U3638" s="502" t="str">
        <f t="shared" si="400"/>
        <v/>
      </c>
      <c r="V3638" s="502" t="str">
        <f t="shared" si="401"/>
        <v/>
      </c>
      <c r="W3638" s="502" t="str">
        <f t="shared" si="402"/>
        <v/>
      </c>
      <c r="X3638" s="502"/>
      <c r="Y3638" s="502" t="str">
        <f t="shared" si="403"/>
        <v/>
      </c>
    </row>
    <row r="3639" spans="7:25">
      <c r="G3639" s="346" t="str">
        <f t="shared" si="397"/>
        <v/>
      </c>
      <c r="H3639" s="347" t="str">
        <f t="shared" si="398"/>
        <v/>
      </c>
      <c r="T3639" s="502" t="str">
        <f t="shared" si="399"/>
        <v/>
      </c>
      <c r="U3639" s="502" t="str">
        <f t="shared" si="400"/>
        <v/>
      </c>
      <c r="V3639" s="502" t="str">
        <f t="shared" si="401"/>
        <v/>
      </c>
      <c r="W3639" s="502" t="str">
        <f t="shared" si="402"/>
        <v/>
      </c>
      <c r="X3639" s="502"/>
      <c r="Y3639" s="502" t="str">
        <f t="shared" si="403"/>
        <v/>
      </c>
    </row>
    <row r="3640" spans="7:25">
      <c r="G3640" s="346" t="str">
        <f t="shared" si="397"/>
        <v/>
      </c>
      <c r="H3640" s="347" t="str">
        <f t="shared" si="398"/>
        <v/>
      </c>
      <c r="T3640" s="502" t="str">
        <f t="shared" si="399"/>
        <v/>
      </c>
      <c r="U3640" s="502" t="str">
        <f t="shared" si="400"/>
        <v/>
      </c>
      <c r="V3640" s="502" t="str">
        <f t="shared" si="401"/>
        <v/>
      </c>
      <c r="W3640" s="502" t="str">
        <f t="shared" si="402"/>
        <v/>
      </c>
      <c r="X3640" s="502"/>
      <c r="Y3640" s="502" t="str">
        <f t="shared" si="403"/>
        <v/>
      </c>
    </row>
    <row r="3641" spans="7:25">
      <c r="G3641" s="346" t="str">
        <f t="shared" si="397"/>
        <v/>
      </c>
      <c r="H3641" s="347" t="str">
        <f t="shared" si="398"/>
        <v/>
      </c>
      <c r="T3641" s="502" t="str">
        <f t="shared" si="399"/>
        <v/>
      </c>
      <c r="U3641" s="502" t="str">
        <f t="shared" si="400"/>
        <v/>
      </c>
      <c r="V3641" s="502" t="str">
        <f t="shared" si="401"/>
        <v/>
      </c>
      <c r="W3641" s="502" t="str">
        <f t="shared" si="402"/>
        <v/>
      </c>
      <c r="X3641" s="502"/>
      <c r="Y3641" s="502" t="str">
        <f t="shared" si="403"/>
        <v/>
      </c>
    </row>
    <row r="3642" spans="7:25">
      <c r="G3642" s="346" t="str">
        <f t="shared" si="397"/>
        <v/>
      </c>
      <c r="H3642" s="347" t="str">
        <f t="shared" si="398"/>
        <v/>
      </c>
      <c r="T3642" s="502" t="str">
        <f t="shared" si="399"/>
        <v/>
      </c>
      <c r="U3642" s="502" t="str">
        <f t="shared" si="400"/>
        <v/>
      </c>
      <c r="V3642" s="502" t="str">
        <f t="shared" si="401"/>
        <v/>
      </c>
      <c r="W3642" s="502" t="str">
        <f t="shared" si="402"/>
        <v/>
      </c>
      <c r="X3642" s="502"/>
      <c r="Y3642" s="502" t="str">
        <f t="shared" si="403"/>
        <v/>
      </c>
    </row>
    <row r="3643" spans="7:25">
      <c r="G3643" s="346" t="str">
        <f t="shared" si="397"/>
        <v/>
      </c>
      <c r="H3643" s="347" t="str">
        <f t="shared" si="398"/>
        <v/>
      </c>
      <c r="T3643" s="502" t="str">
        <f t="shared" si="399"/>
        <v/>
      </c>
      <c r="U3643" s="502" t="str">
        <f t="shared" si="400"/>
        <v/>
      </c>
      <c r="V3643" s="502" t="str">
        <f t="shared" si="401"/>
        <v/>
      </c>
      <c r="W3643" s="502" t="str">
        <f t="shared" si="402"/>
        <v/>
      </c>
      <c r="X3643" s="502"/>
      <c r="Y3643" s="502" t="str">
        <f t="shared" si="403"/>
        <v/>
      </c>
    </row>
    <row r="3644" spans="7:25">
      <c r="G3644" s="346" t="str">
        <f t="shared" si="397"/>
        <v/>
      </c>
      <c r="H3644" s="347" t="str">
        <f t="shared" si="398"/>
        <v/>
      </c>
      <c r="T3644" s="502" t="str">
        <f t="shared" si="399"/>
        <v/>
      </c>
      <c r="U3644" s="502" t="str">
        <f t="shared" si="400"/>
        <v/>
      </c>
      <c r="V3644" s="502" t="str">
        <f t="shared" si="401"/>
        <v/>
      </c>
      <c r="W3644" s="502" t="str">
        <f t="shared" si="402"/>
        <v/>
      </c>
      <c r="X3644" s="502"/>
      <c r="Y3644" s="502" t="str">
        <f t="shared" si="403"/>
        <v/>
      </c>
    </row>
    <row r="3645" spans="7:25">
      <c r="G3645" s="346" t="str">
        <f t="shared" si="397"/>
        <v/>
      </c>
      <c r="H3645" s="347" t="str">
        <f t="shared" si="398"/>
        <v/>
      </c>
      <c r="T3645" s="502" t="str">
        <f t="shared" si="399"/>
        <v/>
      </c>
      <c r="U3645" s="502" t="str">
        <f t="shared" si="400"/>
        <v/>
      </c>
      <c r="V3645" s="502" t="str">
        <f t="shared" si="401"/>
        <v/>
      </c>
      <c r="W3645" s="502" t="str">
        <f t="shared" si="402"/>
        <v/>
      </c>
      <c r="X3645" s="502"/>
      <c r="Y3645" s="502" t="str">
        <f t="shared" si="403"/>
        <v/>
      </c>
    </row>
    <row r="3646" spans="7:25">
      <c r="G3646" s="346" t="str">
        <f t="shared" si="397"/>
        <v/>
      </c>
      <c r="H3646" s="347" t="str">
        <f t="shared" si="398"/>
        <v/>
      </c>
      <c r="T3646" s="502" t="str">
        <f t="shared" si="399"/>
        <v/>
      </c>
      <c r="U3646" s="502" t="str">
        <f t="shared" si="400"/>
        <v/>
      </c>
      <c r="V3646" s="502" t="str">
        <f t="shared" si="401"/>
        <v/>
      </c>
      <c r="W3646" s="502" t="str">
        <f t="shared" si="402"/>
        <v/>
      </c>
      <c r="X3646" s="502"/>
      <c r="Y3646" s="502" t="str">
        <f t="shared" si="403"/>
        <v/>
      </c>
    </row>
    <row r="3647" spans="7:25">
      <c r="G3647" s="346" t="str">
        <f t="shared" si="397"/>
        <v/>
      </c>
      <c r="H3647" s="347" t="str">
        <f t="shared" si="398"/>
        <v/>
      </c>
      <c r="T3647" s="502" t="str">
        <f t="shared" si="399"/>
        <v/>
      </c>
      <c r="U3647" s="502" t="str">
        <f t="shared" si="400"/>
        <v/>
      </c>
      <c r="V3647" s="502" t="str">
        <f t="shared" si="401"/>
        <v/>
      </c>
      <c r="W3647" s="502" t="str">
        <f t="shared" si="402"/>
        <v/>
      </c>
      <c r="X3647" s="502"/>
      <c r="Y3647" s="502" t="str">
        <f t="shared" si="403"/>
        <v/>
      </c>
    </row>
    <row r="3648" spans="7:25">
      <c r="G3648" s="346" t="str">
        <f t="shared" si="397"/>
        <v/>
      </c>
      <c r="H3648" s="347" t="str">
        <f t="shared" si="398"/>
        <v/>
      </c>
      <c r="T3648" s="502" t="str">
        <f t="shared" si="399"/>
        <v/>
      </c>
      <c r="U3648" s="502" t="str">
        <f t="shared" si="400"/>
        <v/>
      </c>
      <c r="V3648" s="502" t="str">
        <f t="shared" si="401"/>
        <v/>
      </c>
      <c r="W3648" s="502" t="str">
        <f t="shared" si="402"/>
        <v/>
      </c>
      <c r="X3648" s="502"/>
      <c r="Y3648" s="502" t="str">
        <f t="shared" si="403"/>
        <v/>
      </c>
    </row>
    <row r="3649" spans="7:25">
      <c r="G3649" s="346" t="str">
        <f t="shared" si="397"/>
        <v/>
      </c>
      <c r="H3649" s="347" t="str">
        <f t="shared" si="398"/>
        <v/>
      </c>
      <c r="T3649" s="502" t="str">
        <f t="shared" si="399"/>
        <v/>
      </c>
      <c r="U3649" s="502" t="str">
        <f t="shared" si="400"/>
        <v/>
      </c>
      <c r="V3649" s="502" t="str">
        <f t="shared" si="401"/>
        <v/>
      </c>
      <c r="W3649" s="502" t="str">
        <f t="shared" si="402"/>
        <v/>
      </c>
      <c r="X3649" s="502"/>
      <c r="Y3649" s="502" t="str">
        <f t="shared" si="403"/>
        <v/>
      </c>
    </row>
    <row r="3650" spans="7:25">
      <c r="G3650" s="346" t="str">
        <f t="shared" si="397"/>
        <v/>
      </c>
      <c r="H3650" s="347" t="str">
        <f t="shared" si="398"/>
        <v/>
      </c>
      <c r="T3650" s="502" t="str">
        <f t="shared" si="399"/>
        <v/>
      </c>
      <c r="U3650" s="502" t="str">
        <f t="shared" si="400"/>
        <v/>
      </c>
      <c r="V3650" s="502" t="str">
        <f t="shared" si="401"/>
        <v/>
      </c>
      <c r="W3650" s="502" t="str">
        <f t="shared" si="402"/>
        <v/>
      </c>
      <c r="X3650" s="502"/>
      <c r="Y3650" s="502" t="str">
        <f t="shared" si="403"/>
        <v/>
      </c>
    </row>
    <row r="3651" spans="7:25">
      <c r="G3651" s="346" t="str">
        <f t="shared" ref="G3651:G3714" si="404">IF(D3651="","",A3651&amp;" "&amp;"     =    "&amp;" "&amp;B3651&amp;"  Vs  "&amp;C3651)</f>
        <v/>
      </c>
      <c r="H3651" s="347" t="str">
        <f t="shared" ref="H3651:H3714" si="405">IF(G3651="","",D3651)</f>
        <v/>
      </c>
      <c r="T3651" s="502" t="str">
        <f t="shared" ref="T3651:T3714" si="406">IF(W3651="","",AA3651)</f>
        <v/>
      </c>
      <c r="U3651" s="502" t="str">
        <f t="shared" ref="U3651:U3714" si="407">IF(W3651="","",AC3651)</f>
        <v/>
      </c>
      <c r="V3651" s="502" t="str">
        <f t="shared" ref="V3651:V3714" si="408">IF(W3651="","",AK3651)</f>
        <v/>
      </c>
      <c r="W3651" s="502" t="str">
        <f t="shared" ref="W3651:W3714" si="409">IFERROR(IF(Y3651="","",MID(Y3651,SEARCH("1x2/",Y3651,1) + 4,LEN(Y3651))),"")</f>
        <v/>
      </c>
      <c r="X3651" s="502"/>
      <c r="Y3651" s="502" t="str">
        <f t="shared" ref="Y3651:Y3714" si="410">HLink(AL3651)</f>
        <v/>
      </c>
    </row>
    <row r="3652" spans="7:25">
      <c r="G3652" s="346" t="str">
        <f t="shared" si="404"/>
        <v/>
      </c>
      <c r="H3652" s="347" t="str">
        <f t="shared" si="405"/>
        <v/>
      </c>
      <c r="T3652" s="502" t="str">
        <f t="shared" si="406"/>
        <v/>
      </c>
      <c r="U3652" s="502" t="str">
        <f t="shared" si="407"/>
        <v/>
      </c>
      <c r="V3652" s="502" t="str">
        <f t="shared" si="408"/>
        <v/>
      </c>
      <c r="W3652" s="502" t="str">
        <f t="shared" si="409"/>
        <v/>
      </c>
      <c r="X3652" s="502"/>
      <c r="Y3652" s="502" t="str">
        <f t="shared" si="410"/>
        <v/>
      </c>
    </row>
    <row r="3653" spans="7:25">
      <c r="G3653" s="346" t="str">
        <f t="shared" si="404"/>
        <v/>
      </c>
      <c r="H3653" s="347" t="str">
        <f t="shared" si="405"/>
        <v/>
      </c>
      <c r="T3653" s="502" t="str">
        <f t="shared" si="406"/>
        <v/>
      </c>
      <c r="U3653" s="502" t="str">
        <f t="shared" si="407"/>
        <v/>
      </c>
      <c r="V3653" s="502" t="str">
        <f t="shared" si="408"/>
        <v/>
      </c>
      <c r="W3653" s="502" t="str">
        <f t="shared" si="409"/>
        <v/>
      </c>
      <c r="X3653" s="502"/>
      <c r="Y3653" s="502" t="str">
        <f t="shared" si="410"/>
        <v/>
      </c>
    </row>
    <row r="3654" spans="7:25">
      <c r="G3654" s="346" t="str">
        <f t="shared" si="404"/>
        <v/>
      </c>
      <c r="H3654" s="347" t="str">
        <f t="shared" si="405"/>
        <v/>
      </c>
      <c r="T3654" s="502" t="str">
        <f t="shared" si="406"/>
        <v/>
      </c>
      <c r="U3654" s="502" t="str">
        <f t="shared" si="407"/>
        <v/>
      </c>
      <c r="V3654" s="502" t="str">
        <f t="shared" si="408"/>
        <v/>
      </c>
      <c r="W3654" s="502" t="str">
        <f t="shared" si="409"/>
        <v/>
      </c>
      <c r="X3654" s="502"/>
      <c r="Y3654" s="502" t="str">
        <f t="shared" si="410"/>
        <v/>
      </c>
    </row>
    <row r="3655" spans="7:25">
      <c r="G3655" s="346" t="str">
        <f t="shared" si="404"/>
        <v/>
      </c>
      <c r="H3655" s="347" t="str">
        <f t="shared" si="405"/>
        <v/>
      </c>
      <c r="T3655" s="502" t="str">
        <f t="shared" si="406"/>
        <v/>
      </c>
      <c r="U3655" s="502" t="str">
        <f t="shared" si="407"/>
        <v/>
      </c>
      <c r="V3655" s="502" t="str">
        <f t="shared" si="408"/>
        <v/>
      </c>
      <c r="W3655" s="502" t="str">
        <f t="shared" si="409"/>
        <v/>
      </c>
      <c r="X3655" s="502"/>
      <c r="Y3655" s="502" t="str">
        <f t="shared" si="410"/>
        <v/>
      </c>
    </row>
    <row r="3656" spans="7:25">
      <c r="G3656" s="346" t="str">
        <f t="shared" si="404"/>
        <v/>
      </c>
      <c r="H3656" s="347" t="str">
        <f t="shared" si="405"/>
        <v/>
      </c>
      <c r="T3656" s="502" t="str">
        <f t="shared" si="406"/>
        <v/>
      </c>
      <c r="U3656" s="502" t="str">
        <f t="shared" si="407"/>
        <v/>
      </c>
      <c r="V3656" s="502" t="str">
        <f t="shared" si="408"/>
        <v/>
      </c>
      <c r="W3656" s="502" t="str">
        <f t="shared" si="409"/>
        <v/>
      </c>
      <c r="X3656" s="502"/>
      <c r="Y3656" s="502" t="str">
        <f t="shared" si="410"/>
        <v/>
      </c>
    </row>
    <row r="3657" spans="7:25">
      <c r="G3657" s="346" t="str">
        <f t="shared" si="404"/>
        <v/>
      </c>
      <c r="H3657" s="347" t="str">
        <f t="shared" si="405"/>
        <v/>
      </c>
      <c r="T3657" s="502" t="str">
        <f t="shared" si="406"/>
        <v/>
      </c>
      <c r="U3657" s="502" t="str">
        <f t="shared" si="407"/>
        <v/>
      </c>
      <c r="V3657" s="502" t="str">
        <f t="shared" si="408"/>
        <v/>
      </c>
      <c r="W3657" s="502" t="str">
        <f t="shared" si="409"/>
        <v/>
      </c>
      <c r="X3657" s="502"/>
      <c r="Y3657" s="502" t="str">
        <f t="shared" si="410"/>
        <v/>
      </c>
    </row>
    <row r="3658" spans="7:25">
      <c r="G3658" s="346" t="str">
        <f t="shared" si="404"/>
        <v/>
      </c>
      <c r="H3658" s="347" t="str">
        <f t="shared" si="405"/>
        <v/>
      </c>
      <c r="T3658" s="502" t="str">
        <f t="shared" si="406"/>
        <v/>
      </c>
      <c r="U3658" s="502" t="str">
        <f t="shared" si="407"/>
        <v/>
      </c>
      <c r="V3658" s="502" t="str">
        <f t="shared" si="408"/>
        <v/>
      </c>
      <c r="W3658" s="502" t="str">
        <f t="shared" si="409"/>
        <v/>
      </c>
      <c r="X3658" s="502"/>
      <c r="Y3658" s="502" t="str">
        <f t="shared" si="410"/>
        <v/>
      </c>
    </row>
    <row r="3659" spans="7:25">
      <c r="G3659" s="346" t="str">
        <f t="shared" si="404"/>
        <v/>
      </c>
      <c r="H3659" s="347" t="str">
        <f t="shared" si="405"/>
        <v/>
      </c>
      <c r="T3659" s="502" t="str">
        <f t="shared" si="406"/>
        <v/>
      </c>
      <c r="U3659" s="502" t="str">
        <f t="shared" si="407"/>
        <v/>
      </c>
      <c r="V3659" s="502" t="str">
        <f t="shared" si="408"/>
        <v/>
      </c>
      <c r="W3659" s="502" t="str">
        <f t="shared" si="409"/>
        <v/>
      </c>
      <c r="X3659" s="502"/>
      <c r="Y3659" s="502" t="str">
        <f t="shared" si="410"/>
        <v/>
      </c>
    </row>
    <row r="3660" spans="7:25">
      <c r="G3660" s="346" t="str">
        <f t="shared" si="404"/>
        <v/>
      </c>
      <c r="H3660" s="347" t="str">
        <f t="shared" si="405"/>
        <v/>
      </c>
      <c r="T3660" s="502" t="str">
        <f t="shared" si="406"/>
        <v/>
      </c>
      <c r="U3660" s="502" t="str">
        <f t="shared" si="407"/>
        <v/>
      </c>
      <c r="V3660" s="502" t="str">
        <f t="shared" si="408"/>
        <v/>
      </c>
      <c r="W3660" s="502" t="str">
        <f t="shared" si="409"/>
        <v/>
      </c>
      <c r="X3660" s="502"/>
      <c r="Y3660" s="502" t="str">
        <f t="shared" si="410"/>
        <v/>
      </c>
    </row>
    <row r="3661" spans="7:25">
      <c r="G3661" s="346" t="str">
        <f t="shared" si="404"/>
        <v/>
      </c>
      <c r="H3661" s="347" t="str">
        <f t="shared" si="405"/>
        <v/>
      </c>
      <c r="T3661" s="502" t="str">
        <f t="shared" si="406"/>
        <v/>
      </c>
      <c r="U3661" s="502" t="str">
        <f t="shared" si="407"/>
        <v/>
      </c>
      <c r="V3661" s="502" t="str">
        <f t="shared" si="408"/>
        <v/>
      </c>
      <c r="W3661" s="502" t="str">
        <f t="shared" si="409"/>
        <v/>
      </c>
      <c r="X3661" s="502"/>
      <c r="Y3661" s="502" t="str">
        <f t="shared" si="410"/>
        <v/>
      </c>
    </row>
    <row r="3662" spans="7:25">
      <c r="G3662" s="346" t="str">
        <f t="shared" si="404"/>
        <v/>
      </c>
      <c r="H3662" s="347" t="str">
        <f t="shared" si="405"/>
        <v/>
      </c>
      <c r="T3662" s="502" t="str">
        <f t="shared" si="406"/>
        <v/>
      </c>
      <c r="U3662" s="502" t="str">
        <f t="shared" si="407"/>
        <v/>
      </c>
      <c r="V3662" s="502" t="str">
        <f t="shared" si="408"/>
        <v/>
      </c>
      <c r="W3662" s="502" t="str">
        <f t="shared" si="409"/>
        <v/>
      </c>
      <c r="X3662" s="502"/>
      <c r="Y3662" s="502" t="str">
        <f t="shared" si="410"/>
        <v/>
      </c>
    </row>
    <row r="3663" spans="7:25">
      <c r="G3663" s="346" t="str">
        <f t="shared" si="404"/>
        <v/>
      </c>
      <c r="H3663" s="347" t="str">
        <f t="shared" si="405"/>
        <v/>
      </c>
      <c r="T3663" s="502" t="str">
        <f t="shared" si="406"/>
        <v/>
      </c>
      <c r="U3663" s="502" t="str">
        <f t="shared" si="407"/>
        <v/>
      </c>
      <c r="V3663" s="502" t="str">
        <f t="shared" si="408"/>
        <v/>
      </c>
      <c r="W3663" s="502" t="str">
        <f t="shared" si="409"/>
        <v/>
      </c>
      <c r="X3663" s="502"/>
      <c r="Y3663" s="502" t="str">
        <f t="shared" si="410"/>
        <v/>
      </c>
    </row>
    <row r="3664" spans="7:25">
      <c r="G3664" s="346" t="str">
        <f t="shared" si="404"/>
        <v/>
      </c>
      <c r="H3664" s="347" t="str">
        <f t="shared" si="405"/>
        <v/>
      </c>
      <c r="T3664" s="502" t="str">
        <f t="shared" si="406"/>
        <v/>
      </c>
      <c r="U3664" s="502" t="str">
        <f t="shared" si="407"/>
        <v/>
      </c>
      <c r="V3664" s="502" t="str">
        <f t="shared" si="408"/>
        <v/>
      </c>
      <c r="W3664" s="502" t="str">
        <f t="shared" si="409"/>
        <v/>
      </c>
      <c r="X3664" s="502"/>
      <c r="Y3664" s="502" t="str">
        <f t="shared" si="410"/>
        <v/>
      </c>
    </row>
    <row r="3665" spans="7:25">
      <c r="G3665" s="346" t="str">
        <f t="shared" si="404"/>
        <v/>
      </c>
      <c r="H3665" s="347" t="str">
        <f t="shared" si="405"/>
        <v/>
      </c>
      <c r="T3665" s="502" t="str">
        <f t="shared" si="406"/>
        <v/>
      </c>
      <c r="U3665" s="502" t="str">
        <f t="shared" si="407"/>
        <v/>
      </c>
      <c r="V3665" s="502" t="str">
        <f t="shared" si="408"/>
        <v/>
      </c>
      <c r="W3665" s="502" t="str">
        <f t="shared" si="409"/>
        <v/>
      </c>
      <c r="X3665" s="502"/>
      <c r="Y3665" s="502" t="str">
        <f t="shared" si="410"/>
        <v/>
      </c>
    </row>
    <row r="3666" spans="7:25">
      <c r="G3666" s="346" t="str">
        <f t="shared" si="404"/>
        <v/>
      </c>
      <c r="H3666" s="347" t="str">
        <f t="shared" si="405"/>
        <v/>
      </c>
      <c r="T3666" s="502" t="str">
        <f t="shared" si="406"/>
        <v/>
      </c>
      <c r="U3666" s="502" t="str">
        <f t="shared" si="407"/>
        <v/>
      </c>
      <c r="V3666" s="502" t="str">
        <f t="shared" si="408"/>
        <v/>
      </c>
      <c r="W3666" s="502" t="str">
        <f t="shared" si="409"/>
        <v/>
      </c>
      <c r="X3666" s="502"/>
      <c r="Y3666" s="502" t="str">
        <f t="shared" si="410"/>
        <v/>
      </c>
    </row>
    <row r="3667" spans="7:25">
      <c r="G3667" s="346" t="str">
        <f t="shared" si="404"/>
        <v/>
      </c>
      <c r="H3667" s="347" t="str">
        <f t="shared" si="405"/>
        <v/>
      </c>
      <c r="T3667" s="502" t="str">
        <f t="shared" si="406"/>
        <v/>
      </c>
      <c r="U3667" s="502" t="str">
        <f t="shared" si="407"/>
        <v/>
      </c>
      <c r="V3667" s="502" t="str">
        <f t="shared" si="408"/>
        <v/>
      </c>
      <c r="W3667" s="502" t="str">
        <f t="shared" si="409"/>
        <v/>
      </c>
      <c r="X3667" s="502"/>
      <c r="Y3667" s="502" t="str">
        <f t="shared" si="410"/>
        <v/>
      </c>
    </row>
    <row r="3668" spans="7:25">
      <c r="G3668" s="346" t="str">
        <f t="shared" si="404"/>
        <v/>
      </c>
      <c r="H3668" s="347" t="str">
        <f t="shared" si="405"/>
        <v/>
      </c>
      <c r="T3668" s="502" t="str">
        <f t="shared" si="406"/>
        <v/>
      </c>
      <c r="U3668" s="502" t="str">
        <f t="shared" si="407"/>
        <v/>
      </c>
      <c r="V3668" s="502" t="str">
        <f t="shared" si="408"/>
        <v/>
      </c>
      <c r="W3668" s="502" t="str">
        <f t="shared" si="409"/>
        <v/>
      </c>
      <c r="X3668" s="502"/>
      <c r="Y3668" s="502" t="str">
        <f t="shared" si="410"/>
        <v/>
      </c>
    </row>
    <row r="3669" spans="7:25">
      <c r="G3669" s="346" t="str">
        <f t="shared" si="404"/>
        <v/>
      </c>
      <c r="H3669" s="347" t="str">
        <f t="shared" si="405"/>
        <v/>
      </c>
      <c r="T3669" s="502" t="str">
        <f t="shared" si="406"/>
        <v/>
      </c>
      <c r="U3669" s="502" t="str">
        <f t="shared" si="407"/>
        <v/>
      </c>
      <c r="V3669" s="502" t="str">
        <f t="shared" si="408"/>
        <v/>
      </c>
      <c r="W3669" s="502" t="str">
        <f t="shared" si="409"/>
        <v/>
      </c>
      <c r="X3669" s="502"/>
      <c r="Y3669" s="502" t="str">
        <f t="shared" si="410"/>
        <v/>
      </c>
    </row>
    <row r="3670" spans="7:25">
      <c r="G3670" s="346" t="str">
        <f t="shared" si="404"/>
        <v/>
      </c>
      <c r="H3670" s="347" t="str">
        <f t="shared" si="405"/>
        <v/>
      </c>
      <c r="T3670" s="502" t="str">
        <f t="shared" si="406"/>
        <v/>
      </c>
      <c r="U3670" s="502" t="str">
        <f t="shared" si="407"/>
        <v/>
      </c>
      <c r="V3670" s="502" t="str">
        <f t="shared" si="408"/>
        <v/>
      </c>
      <c r="W3670" s="502" t="str">
        <f t="shared" si="409"/>
        <v/>
      </c>
      <c r="X3670" s="502"/>
      <c r="Y3670" s="502" t="str">
        <f t="shared" si="410"/>
        <v/>
      </c>
    </row>
    <row r="3671" spans="7:25">
      <c r="G3671" s="346" t="str">
        <f t="shared" si="404"/>
        <v/>
      </c>
      <c r="H3671" s="347" t="str">
        <f t="shared" si="405"/>
        <v/>
      </c>
      <c r="T3671" s="502" t="str">
        <f t="shared" si="406"/>
        <v/>
      </c>
      <c r="U3671" s="502" t="str">
        <f t="shared" si="407"/>
        <v/>
      </c>
      <c r="V3671" s="502" t="str">
        <f t="shared" si="408"/>
        <v/>
      </c>
      <c r="W3671" s="502" t="str">
        <f t="shared" si="409"/>
        <v/>
      </c>
      <c r="X3671" s="502"/>
      <c r="Y3671" s="502" t="str">
        <f t="shared" si="410"/>
        <v/>
      </c>
    </row>
    <row r="3672" spans="7:25">
      <c r="G3672" s="346" t="str">
        <f t="shared" si="404"/>
        <v/>
      </c>
      <c r="H3672" s="347" t="str">
        <f t="shared" si="405"/>
        <v/>
      </c>
      <c r="T3672" s="502" t="str">
        <f t="shared" si="406"/>
        <v/>
      </c>
      <c r="U3672" s="502" t="str">
        <f t="shared" si="407"/>
        <v/>
      </c>
      <c r="V3672" s="502" t="str">
        <f t="shared" si="408"/>
        <v/>
      </c>
      <c r="W3672" s="502" t="str">
        <f t="shared" si="409"/>
        <v/>
      </c>
      <c r="X3672" s="502"/>
      <c r="Y3672" s="502" t="str">
        <f t="shared" si="410"/>
        <v/>
      </c>
    </row>
    <row r="3673" spans="7:25">
      <c r="G3673" s="346" t="str">
        <f t="shared" si="404"/>
        <v/>
      </c>
      <c r="H3673" s="347" t="str">
        <f t="shared" si="405"/>
        <v/>
      </c>
      <c r="T3673" s="502" t="str">
        <f t="shared" si="406"/>
        <v/>
      </c>
      <c r="U3673" s="502" t="str">
        <f t="shared" si="407"/>
        <v/>
      </c>
      <c r="V3673" s="502" t="str">
        <f t="shared" si="408"/>
        <v/>
      </c>
      <c r="W3673" s="502" t="str">
        <f t="shared" si="409"/>
        <v/>
      </c>
      <c r="X3673" s="502"/>
      <c r="Y3673" s="502" t="str">
        <f t="shared" si="410"/>
        <v/>
      </c>
    </row>
    <row r="3674" spans="7:25">
      <c r="G3674" s="346" t="str">
        <f t="shared" si="404"/>
        <v/>
      </c>
      <c r="H3674" s="347" t="str">
        <f t="shared" si="405"/>
        <v/>
      </c>
      <c r="T3674" s="502" t="str">
        <f t="shared" si="406"/>
        <v/>
      </c>
      <c r="U3674" s="502" t="str">
        <f t="shared" si="407"/>
        <v/>
      </c>
      <c r="V3674" s="502" t="str">
        <f t="shared" si="408"/>
        <v/>
      </c>
      <c r="W3674" s="502" t="str">
        <f t="shared" si="409"/>
        <v/>
      </c>
      <c r="X3674" s="502"/>
      <c r="Y3674" s="502" t="str">
        <f t="shared" si="410"/>
        <v/>
      </c>
    </row>
    <row r="3675" spans="7:25">
      <c r="G3675" s="346" t="str">
        <f t="shared" si="404"/>
        <v/>
      </c>
      <c r="H3675" s="347" t="str">
        <f t="shared" si="405"/>
        <v/>
      </c>
      <c r="T3675" s="502" t="str">
        <f t="shared" si="406"/>
        <v/>
      </c>
      <c r="U3675" s="502" t="str">
        <f t="shared" si="407"/>
        <v/>
      </c>
      <c r="V3675" s="502" t="str">
        <f t="shared" si="408"/>
        <v/>
      </c>
      <c r="W3675" s="502" t="str">
        <f t="shared" si="409"/>
        <v/>
      </c>
      <c r="X3675" s="502"/>
      <c r="Y3675" s="502" t="str">
        <f t="shared" si="410"/>
        <v/>
      </c>
    </row>
    <row r="3676" spans="7:25">
      <c r="G3676" s="346" t="str">
        <f t="shared" si="404"/>
        <v/>
      </c>
      <c r="H3676" s="347" t="str">
        <f t="shared" si="405"/>
        <v/>
      </c>
      <c r="T3676" s="502" t="str">
        <f t="shared" si="406"/>
        <v/>
      </c>
      <c r="U3676" s="502" t="str">
        <f t="shared" si="407"/>
        <v/>
      </c>
      <c r="V3676" s="502" t="str">
        <f t="shared" si="408"/>
        <v/>
      </c>
      <c r="W3676" s="502" t="str">
        <f t="shared" si="409"/>
        <v/>
      </c>
      <c r="X3676" s="502"/>
      <c r="Y3676" s="502" t="str">
        <f t="shared" si="410"/>
        <v/>
      </c>
    </row>
    <row r="3677" spans="7:25">
      <c r="G3677" s="346" t="str">
        <f t="shared" si="404"/>
        <v/>
      </c>
      <c r="H3677" s="347" t="str">
        <f t="shared" si="405"/>
        <v/>
      </c>
      <c r="T3677" s="502" t="str">
        <f t="shared" si="406"/>
        <v/>
      </c>
      <c r="U3677" s="502" t="str">
        <f t="shared" si="407"/>
        <v/>
      </c>
      <c r="V3677" s="502" t="str">
        <f t="shared" si="408"/>
        <v/>
      </c>
      <c r="W3677" s="502" t="str">
        <f t="shared" si="409"/>
        <v/>
      </c>
      <c r="X3677" s="502"/>
      <c r="Y3677" s="502" t="str">
        <f t="shared" si="410"/>
        <v/>
      </c>
    </row>
    <row r="3678" spans="7:25">
      <c r="G3678" s="346" t="str">
        <f t="shared" si="404"/>
        <v/>
      </c>
      <c r="H3678" s="347" t="str">
        <f t="shared" si="405"/>
        <v/>
      </c>
      <c r="T3678" s="502" t="str">
        <f t="shared" si="406"/>
        <v/>
      </c>
      <c r="U3678" s="502" t="str">
        <f t="shared" si="407"/>
        <v/>
      </c>
      <c r="V3678" s="502" t="str">
        <f t="shared" si="408"/>
        <v/>
      </c>
      <c r="W3678" s="502" t="str">
        <f t="shared" si="409"/>
        <v/>
      </c>
      <c r="X3678" s="502"/>
      <c r="Y3678" s="502" t="str">
        <f t="shared" si="410"/>
        <v/>
      </c>
    </row>
    <row r="3679" spans="7:25">
      <c r="G3679" s="346" t="str">
        <f t="shared" si="404"/>
        <v/>
      </c>
      <c r="H3679" s="347" t="str">
        <f t="shared" si="405"/>
        <v/>
      </c>
      <c r="T3679" s="502" t="str">
        <f t="shared" si="406"/>
        <v/>
      </c>
      <c r="U3679" s="502" t="str">
        <f t="shared" si="407"/>
        <v/>
      </c>
      <c r="V3679" s="502" t="str">
        <f t="shared" si="408"/>
        <v/>
      </c>
      <c r="W3679" s="502" t="str">
        <f t="shared" si="409"/>
        <v/>
      </c>
      <c r="X3679" s="502"/>
      <c r="Y3679" s="502" t="str">
        <f t="shared" si="410"/>
        <v/>
      </c>
    </row>
    <row r="3680" spans="7:25">
      <c r="G3680" s="346" t="str">
        <f t="shared" si="404"/>
        <v/>
      </c>
      <c r="H3680" s="347" t="str">
        <f t="shared" si="405"/>
        <v/>
      </c>
      <c r="T3680" s="502" t="str">
        <f t="shared" si="406"/>
        <v/>
      </c>
      <c r="U3680" s="502" t="str">
        <f t="shared" si="407"/>
        <v/>
      </c>
      <c r="V3680" s="502" t="str">
        <f t="shared" si="408"/>
        <v/>
      </c>
      <c r="W3680" s="502" t="str">
        <f t="shared" si="409"/>
        <v/>
      </c>
      <c r="X3680" s="502"/>
      <c r="Y3680" s="502" t="str">
        <f t="shared" si="410"/>
        <v/>
      </c>
    </row>
    <row r="3681" spans="7:25">
      <c r="G3681" s="346" t="str">
        <f t="shared" si="404"/>
        <v/>
      </c>
      <c r="H3681" s="347" t="str">
        <f t="shared" si="405"/>
        <v/>
      </c>
      <c r="T3681" s="502" t="str">
        <f t="shared" si="406"/>
        <v/>
      </c>
      <c r="U3681" s="502" t="str">
        <f t="shared" si="407"/>
        <v/>
      </c>
      <c r="V3681" s="502" t="str">
        <f t="shared" si="408"/>
        <v/>
      </c>
      <c r="W3681" s="502" t="str">
        <f t="shared" si="409"/>
        <v/>
      </c>
      <c r="X3681" s="502"/>
      <c r="Y3681" s="502" t="str">
        <f t="shared" si="410"/>
        <v/>
      </c>
    </row>
    <row r="3682" spans="7:25">
      <c r="G3682" s="346" t="str">
        <f t="shared" si="404"/>
        <v/>
      </c>
      <c r="H3682" s="347" t="str">
        <f t="shared" si="405"/>
        <v/>
      </c>
      <c r="T3682" s="502" t="str">
        <f t="shared" si="406"/>
        <v/>
      </c>
      <c r="U3682" s="502" t="str">
        <f t="shared" si="407"/>
        <v/>
      </c>
      <c r="V3682" s="502" t="str">
        <f t="shared" si="408"/>
        <v/>
      </c>
      <c r="W3682" s="502" t="str">
        <f t="shared" si="409"/>
        <v/>
      </c>
      <c r="X3682" s="502"/>
      <c r="Y3682" s="502" t="str">
        <f t="shared" si="410"/>
        <v/>
      </c>
    </row>
    <row r="3683" spans="7:25">
      <c r="G3683" s="346" t="str">
        <f t="shared" si="404"/>
        <v/>
      </c>
      <c r="H3683" s="347" t="str">
        <f t="shared" si="405"/>
        <v/>
      </c>
      <c r="T3683" s="502" t="str">
        <f t="shared" si="406"/>
        <v/>
      </c>
      <c r="U3683" s="502" t="str">
        <f t="shared" si="407"/>
        <v/>
      </c>
      <c r="V3683" s="502" t="str">
        <f t="shared" si="408"/>
        <v/>
      </c>
      <c r="W3683" s="502" t="str">
        <f t="shared" si="409"/>
        <v/>
      </c>
      <c r="X3683" s="502"/>
      <c r="Y3683" s="502" t="str">
        <f t="shared" si="410"/>
        <v/>
      </c>
    </row>
    <row r="3684" spans="7:25">
      <c r="G3684" s="346" t="str">
        <f t="shared" si="404"/>
        <v/>
      </c>
      <c r="H3684" s="347" t="str">
        <f t="shared" si="405"/>
        <v/>
      </c>
      <c r="T3684" s="502" t="str">
        <f t="shared" si="406"/>
        <v/>
      </c>
      <c r="U3684" s="502" t="str">
        <f t="shared" si="407"/>
        <v/>
      </c>
      <c r="V3684" s="502" t="str">
        <f t="shared" si="408"/>
        <v/>
      </c>
      <c r="W3684" s="502" t="str">
        <f t="shared" si="409"/>
        <v/>
      </c>
      <c r="X3684" s="502"/>
      <c r="Y3684" s="502" t="str">
        <f t="shared" si="410"/>
        <v/>
      </c>
    </row>
    <row r="3685" spans="7:25">
      <c r="G3685" s="346" t="str">
        <f t="shared" si="404"/>
        <v/>
      </c>
      <c r="H3685" s="347" t="str">
        <f t="shared" si="405"/>
        <v/>
      </c>
      <c r="T3685" s="502" t="str">
        <f t="shared" si="406"/>
        <v/>
      </c>
      <c r="U3685" s="502" t="str">
        <f t="shared" si="407"/>
        <v/>
      </c>
      <c r="V3685" s="502" t="str">
        <f t="shared" si="408"/>
        <v/>
      </c>
      <c r="W3685" s="502" t="str">
        <f t="shared" si="409"/>
        <v/>
      </c>
      <c r="X3685" s="502"/>
      <c r="Y3685" s="502" t="str">
        <f t="shared" si="410"/>
        <v/>
      </c>
    </row>
    <row r="3686" spans="7:25">
      <c r="G3686" s="346" t="str">
        <f t="shared" si="404"/>
        <v/>
      </c>
      <c r="H3686" s="347" t="str">
        <f t="shared" si="405"/>
        <v/>
      </c>
      <c r="T3686" s="502" t="str">
        <f t="shared" si="406"/>
        <v/>
      </c>
      <c r="U3686" s="502" t="str">
        <f t="shared" si="407"/>
        <v/>
      </c>
      <c r="V3686" s="502" t="str">
        <f t="shared" si="408"/>
        <v/>
      </c>
      <c r="W3686" s="502" t="str">
        <f t="shared" si="409"/>
        <v/>
      </c>
      <c r="X3686" s="502"/>
      <c r="Y3686" s="502" t="str">
        <f t="shared" si="410"/>
        <v/>
      </c>
    </row>
    <row r="3687" spans="7:25">
      <c r="G3687" s="346" t="str">
        <f t="shared" si="404"/>
        <v/>
      </c>
      <c r="H3687" s="347" t="str">
        <f t="shared" si="405"/>
        <v/>
      </c>
      <c r="T3687" s="502" t="str">
        <f t="shared" si="406"/>
        <v/>
      </c>
      <c r="U3687" s="502" t="str">
        <f t="shared" si="407"/>
        <v/>
      </c>
      <c r="V3687" s="502" t="str">
        <f t="shared" si="408"/>
        <v/>
      </c>
      <c r="W3687" s="502" t="str">
        <f t="shared" si="409"/>
        <v/>
      </c>
      <c r="X3687" s="502"/>
      <c r="Y3687" s="502" t="str">
        <f t="shared" si="410"/>
        <v/>
      </c>
    </row>
    <row r="3688" spans="7:25">
      <c r="G3688" s="346" t="str">
        <f t="shared" si="404"/>
        <v/>
      </c>
      <c r="H3688" s="347" t="str">
        <f t="shared" si="405"/>
        <v/>
      </c>
      <c r="T3688" s="502" t="str">
        <f t="shared" si="406"/>
        <v/>
      </c>
      <c r="U3688" s="502" t="str">
        <f t="shared" si="407"/>
        <v/>
      </c>
      <c r="V3688" s="502" t="str">
        <f t="shared" si="408"/>
        <v/>
      </c>
      <c r="W3688" s="502" t="str">
        <f t="shared" si="409"/>
        <v/>
      </c>
      <c r="X3688" s="502"/>
      <c r="Y3688" s="502" t="str">
        <f t="shared" si="410"/>
        <v/>
      </c>
    </row>
    <row r="3689" spans="7:25">
      <c r="G3689" s="346" t="str">
        <f t="shared" si="404"/>
        <v/>
      </c>
      <c r="H3689" s="347" t="str">
        <f t="shared" si="405"/>
        <v/>
      </c>
      <c r="T3689" s="502" t="str">
        <f t="shared" si="406"/>
        <v/>
      </c>
      <c r="U3689" s="502" t="str">
        <f t="shared" si="407"/>
        <v/>
      </c>
      <c r="V3689" s="502" t="str">
        <f t="shared" si="408"/>
        <v/>
      </c>
      <c r="W3689" s="502" t="str">
        <f t="shared" si="409"/>
        <v/>
      </c>
      <c r="X3689" s="502"/>
      <c r="Y3689" s="502" t="str">
        <f t="shared" si="410"/>
        <v/>
      </c>
    </row>
    <row r="3690" spans="7:25">
      <c r="G3690" s="346" t="str">
        <f t="shared" si="404"/>
        <v/>
      </c>
      <c r="H3690" s="347" t="str">
        <f t="shared" si="405"/>
        <v/>
      </c>
      <c r="T3690" s="502" t="str">
        <f t="shared" si="406"/>
        <v/>
      </c>
      <c r="U3690" s="502" t="str">
        <f t="shared" si="407"/>
        <v/>
      </c>
      <c r="V3690" s="502" t="str">
        <f t="shared" si="408"/>
        <v/>
      </c>
      <c r="W3690" s="502" t="str">
        <f t="shared" si="409"/>
        <v/>
      </c>
      <c r="X3690" s="502"/>
      <c r="Y3690" s="502" t="str">
        <f t="shared" si="410"/>
        <v/>
      </c>
    </row>
    <row r="3691" spans="7:25">
      <c r="G3691" s="346" t="str">
        <f t="shared" si="404"/>
        <v/>
      </c>
      <c r="H3691" s="347" t="str">
        <f t="shared" si="405"/>
        <v/>
      </c>
      <c r="T3691" s="502" t="str">
        <f t="shared" si="406"/>
        <v/>
      </c>
      <c r="U3691" s="502" t="str">
        <f t="shared" si="407"/>
        <v/>
      </c>
      <c r="V3691" s="502" t="str">
        <f t="shared" si="408"/>
        <v/>
      </c>
      <c r="W3691" s="502" t="str">
        <f t="shared" si="409"/>
        <v/>
      </c>
      <c r="X3691" s="502"/>
      <c r="Y3691" s="502" t="str">
        <f t="shared" si="410"/>
        <v/>
      </c>
    </row>
    <row r="3692" spans="7:25">
      <c r="G3692" s="346" t="str">
        <f t="shared" si="404"/>
        <v/>
      </c>
      <c r="H3692" s="347" t="str">
        <f t="shared" si="405"/>
        <v/>
      </c>
      <c r="T3692" s="502" t="str">
        <f t="shared" si="406"/>
        <v/>
      </c>
      <c r="U3692" s="502" t="str">
        <f t="shared" si="407"/>
        <v/>
      </c>
      <c r="V3692" s="502" t="str">
        <f t="shared" si="408"/>
        <v/>
      </c>
      <c r="W3692" s="502" t="str">
        <f t="shared" si="409"/>
        <v/>
      </c>
      <c r="X3692" s="502"/>
      <c r="Y3692" s="502" t="str">
        <f t="shared" si="410"/>
        <v/>
      </c>
    </row>
    <row r="3693" spans="7:25">
      <c r="G3693" s="346" t="str">
        <f t="shared" si="404"/>
        <v/>
      </c>
      <c r="H3693" s="347" t="str">
        <f t="shared" si="405"/>
        <v/>
      </c>
      <c r="T3693" s="502" t="str">
        <f t="shared" si="406"/>
        <v/>
      </c>
      <c r="U3693" s="502" t="str">
        <f t="shared" si="407"/>
        <v/>
      </c>
      <c r="V3693" s="502" t="str">
        <f t="shared" si="408"/>
        <v/>
      </c>
      <c r="W3693" s="502" t="str">
        <f t="shared" si="409"/>
        <v/>
      </c>
      <c r="X3693" s="502"/>
      <c r="Y3693" s="502" t="str">
        <f t="shared" si="410"/>
        <v/>
      </c>
    </row>
    <row r="3694" spans="7:25">
      <c r="G3694" s="346" t="str">
        <f t="shared" si="404"/>
        <v/>
      </c>
      <c r="H3694" s="347" t="str">
        <f t="shared" si="405"/>
        <v/>
      </c>
      <c r="T3694" s="502" t="str">
        <f t="shared" si="406"/>
        <v/>
      </c>
      <c r="U3694" s="502" t="str">
        <f t="shared" si="407"/>
        <v/>
      </c>
      <c r="V3694" s="502" t="str">
        <f t="shared" si="408"/>
        <v/>
      </c>
      <c r="W3694" s="502" t="str">
        <f t="shared" si="409"/>
        <v/>
      </c>
      <c r="X3694" s="502"/>
      <c r="Y3694" s="502" t="str">
        <f t="shared" si="410"/>
        <v/>
      </c>
    </row>
    <row r="3695" spans="7:25">
      <c r="G3695" s="346" t="str">
        <f t="shared" si="404"/>
        <v/>
      </c>
      <c r="H3695" s="347" t="str">
        <f t="shared" si="405"/>
        <v/>
      </c>
      <c r="T3695" s="502" t="str">
        <f t="shared" si="406"/>
        <v/>
      </c>
      <c r="U3695" s="502" t="str">
        <f t="shared" si="407"/>
        <v/>
      </c>
      <c r="V3695" s="502" t="str">
        <f t="shared" si="408"/>
        <v/>
      </c>
      <c r="W3695" s="502" t="str">
        <f t="shared" si="409"/>
        <v/>
      </c>
      <c r="X3695" s="502"/>
      <c r="Y3695" s="502" t="str">
        <f t="shared" si="410"/>
        <v/>
      </c>
    </row>
    <row r="3696" spans="7:25">
      <c r="G3696" s="346" t="str">
        <f t="shared" si="404"/>
        <v/>
      </c>
      <c r="H3696" s="347" t="str">
        <f t="shared" si="405"/>
        <v/>
      </c>
      <c r="T3696" s="502" t="str">
        <f t="shared" si="406"/>
        <v/>
      </c>
      <c r="U3696" s="502" t="str">
        <f t="shared" si="407"/>
        <v/>
      </c>
      <c r="V3696" s="502" t="str">
        <f t="shared" si="408"/>
        <v/>
      </c>
      <c r="W3696" s="502" t="str">
        <f t="shared" si="409"/>
        <v/>
      </c>
      <c r="X3696" s="502"/>
      <c r="Y3696" s="502" t="str">
        <f t="shared" si="410"/>
        <v/>
      </c>
    </row>
    <row r="3697" spans="7:25">
      <c r="G3697" s="346" t="str">
        <f t="shared" si="404"/>
        <v/>
      </c>
      <c r="H3697" s="347" t="str">
        <f t="shared" si="405"/>
        <v/>
      </c>
      <c r="T3697" s="502" t="str">
        <f t="shared" si="406"/>
        <v/>
      </c>
      <c r="U3697" s="502" t="str">
        <f t="shared" si="407"/>
        <v/>
      </c>
      <c r="V3697" s="502" t="str">
        <f t="shared" si="408"/>
        <v/>
      </c>
      <c r="W3697" s="502" t="str">
        <f t="shared" si="409"/>
        <v/>
      </c>
      <c r="X3697" s="502"/>
      <c r="Y3697" s="502" t="str">
        <f t="shared" si="410"/>
        <v/>
      </c>
    </row>
    <row r="3698" spans="7:25">
      <c r="G3698" s="346" t="str">
        <f t="shared" si="404"/>
        <v/>
      </c>
      <c r="H3698" s="347" t="str">
        <f t="shared" si="405"/>
        <v/>
      </c>
      <c r="T3698" s="502" t="str">
        <f t="shared" si="406"/>
        <v/>
      </c>
      <c r="U3698" s="502" t="str">
        <f t="shared" si="407"/>
        <v/>
      </c>
      <c r="V3698" s="502" t="str">
        <f t="shared" si="408"/>
        <v/>
      </c>
      <c r="W3698" s="502" t="str">
        <f t="shared" si="409"/>
        <v/>
      </c>
      <c r="X3698" s="502"/>
      <c r="Y3698" s="502" t="str">
        <f t="shared" si="410"/>
        <v/>
      </c>
    </row>
    <row r="3699" spans="7:25">
      <c r="G3699" s="346" t="str">
        <f t="shared" si="404"/>
        <v/>
      </c>
      <c r="H3699" s="347" t="str">
        <f t="shared" si="405"/>
        <v/>
      </c>
      <c r="T3699" s="502" t="str">
        <f t="shared" si="406"/>
        <v/>
      </c>
      <c r="U3699" s="502" t="str">
        <f t="shared" si="407"/>
        <v/>
      </c>
      <c r="V3699" s="502" t="str">
        <f t="shared" si="408"/>
        <v/>
      </c>
      <c r="W3699" s="502" t="str">
        <f t="shared" si="409"/>
        <v/>
      </c>
      <c r="X3699" s="502"/>
      <c r="Y3699" s="502" t="str">
        <f t="shared" si="410"/>
        <v/>
      </c>
    </row>
    <row r="3700" spans="7:25">
      <c r="G3700" s="346" t="str">
        <f t="shared" si="404"/>
        <v/>
      </c>
      <c r="H3700" s="347" t="str">
        <f t="shared" si="405"/>
        <v/>
      </c>
      <c r="T3700" s="502" t="str">
        <f t="shared" si="406"/>
        <v/>
      </c>
      <c r="U3700" s="502" t="str">
        <f t="shared" si="407"/>
        <v/>
      </c>
      <c r="V3700" s="502" t="str">
        <f t="shared" si="408"/>
        <v/>
      </c>
      <c r="W3700" s="502" t="str">
        <f t="shared" si="409"/>
        <v/>
      </c>
      <c r="X3700" s="502"/>
      <c r="Y3700" s="502" t="str">
        <f t="shared" si="410"/>
        <v/>
      </c>
    </row>
    <row r="3701" spans="7:25">
      <c r="G3701" s="346" t="str">
        <f t="shared" si="404"/>
        <v/>
      </c>
      <c r="H3701" s="347" t="str">
        <f t="shared" si="405"/>
        <v/>
      </c>
      <c r="T3701" s="502" t="str">
        <f t="shared" si="406"/>
        <v/>
      </c>
      <c r="U3701" s="502" t="str">
        <f t="shared" si="407"/>
        <v/>
      </c>
      <c r="V3701" s="502" t="str">
        <f t="shared" si="408"/>
        <v/>
      </c>
      <c r="W3701" s="502" t="str">
        <f t="shared" si="409"/>
        <v/>
      </c>
      <c r="X3701" s="502"/>
      <c r="Y3701" s="502" t="str">
        <f t="shared" si="410"/>
        <v/>
      </c>
    </row>
    <row r="3702" spans="7:25">
      <c r="G3702" s="346" t="str">
        <f t="shared" si="404"/>
        <v/>
      </c>
      <c r="H3702" s="347" t="str">
        <f t="shared" si="405"/>
        <v/>
      </c>
      <c r="T3702" s="502" t="str">
        <f t="shared" si="406"/>
        <v/>
      </c>
      <c r="U3702" s="502" t="str">
        <f t="shared" si="407"/>
        <v/>
      </c>
      <c r="V3702" s="502" t="str">
        <f t="shared" si="408"/>
        <v/>
      </c>
      <c r="W3702" s="502" t="str">
        <f t="shared" si="409"/>
        <v/>
      </c>
      <c r="X3702" s="502"/>
      <c r="Y3702" s="502" t="str">
        <f t="shared" si="410"/>
        <v/>
      </c>
    </row>
    <row r="3703" spans="7:25">
      <c r="G3703" s="346" t="str">
        <f t="shared" si="404"/>
        <v/>
      </c>
      <c r="H3703" s="347" t="str">
        <f t="shared" si="405"/>
        <v/>
      </c>
      <c r="T3703" s="502" t="str">
        <f t="shared" si="406"/>
        <v/>
      </c>
      <c r="U3703" s="502" t="str">
        <f t="shared" si="407"/>
        <v/>
      </c>
      <c r="V3703" s="502" t="str">
        <f t="shared" si="408"/>
        <v/>
      </c>
      <c r="W3703" s="502" t="str">
        <f t="shared" si="409"/>
        <v/>
      </c>
      <c r="X3703" s="502"/>
      <c r="Y3703" s="502" t="str">
        <f t="shared" si="410"/>
        <v/>
      </c>
    </row>
    <row r="3704" spans="7:25">
      <c r="G3704" s="346" t="str">
        <f t="shared" si="404"/>
        <v/>
      </c>
      <c r="H3704" s="347" t="str">
        <f t="shared" si="405"/>
        <v/>
      </c>
      <c r="T3704" s="502" t="str">
        <f t="shared" si="406"/>
        <v/>
      </c>
      <c r="U3704" s="502" t="str">
        <f t="shared" si="407"/>
        <v/>
      </c>
      <c r="V3704" s="502" t="str">
        <f t="shared" si="408"/>
        <v/>
      </c>
      <c r="W3704" s="502" t="str">
        <f t="shared" si="409"/>
        <v/>
      </c>
      <c r="X3704" s="502"/>
      <c r="Y3704" s="502" t="str">
        <f t="shared" si="410"/>
        <v/>
      </c>
    </row>
    <row r="3705" spans="7:25">
      <c r="G3705" s="346" t="str">
        <f t="shared" si="404"/>
        <v/>
      </c>
      <c r="H3705" s="347" t="str">
        <f t="shared" si="405"/>
        <v/>
      </c>
      <c r="T3705" s="502" t="str">
        <f t="shared" si="406"/>
        <v/>
      </c>
      <c r="U3705" s="502" t="str">
        <f t="shared" si="407"/>
        <v/>
      </c>
      <c r="V3705" s="502" t="str">
        <f t="shared" si="408"/>
        <v/>
      </c>
      <c r="W3705" s="502" t="str">
        <f t="shared" si="409"/>
        <v/>
      </c>
      <c r="X3705" s="502"/>
      <c r="Y3705" s="502" t="str">
        <f t="shared" si="410"/>
        <v/>
      </c>
    </row>
    <row r="3706" spans="7:25">
      <c r="G3706" s="346" t="str">
        <f t="shared" si="404"/>
        <v/>
      </c>
      <c r="H3706" s="347" t="str">
        <f t="shared" si="405"/>
        <v/>
      </c>
      <c r="T3706" s="502" t="str">
        <f t="shared" si="406"/>
        <v/>
      </c>
      <c r="U3706" s="502" t="str">
        <f t="shared" si="407"/>
        <v/>
      </c>
      <c r="V3706" s="502" t="str">
        <f t="shared" si="408"/>
        <v/>
      </c>
      <c r="W3706" s="502" t="str">
        <f t="shared" si="409"/>
        <v/>
      </c>
      <c r="X3706" s="502"/>
      <c r="Y3706" s="502" t="str">
        <f t="shared" si="410"/>
        <v/>
      </c>
    </row>
    <row r="3707" spans="7:25">
      <c r="G3707" s="346" t="str">
        <f t="shared" si="404"/>
        <v/>
      </c>
      <c r="H3707" s="347" t="str">
        <f t="shared" si="405"/>
        <v/>
      </c>
      <c r="T3707" s="502" t="str">
        <f t="shared" si="406"/>
        <v/>
      </c>
      <c r="U3707" s="502" t="str">
        <f t="shared" si="407"/>
        <v/>
      </c>
      <c r="V3707" s="502" t="str">
        <f t="shared" si="408"/>
        <v/>
      </c>
      <c r="W3707" s="502" t="str">
        <f t="shared" si="409"/>
        <v/>
      </c>
      <c r="X3707" s="502"/>
      <c r="Y3707" s="502" t="str">
        <f t="shared" si="410"/>
        <v/>
      </c>
    </row>
    <row r="3708" spans="7:25">
      <c r="G3708" s="346" t="str">
        <f t="shared" si="404"/>
        <v/>
      </c>
      <c r="H3708" s="347" t="str">
        <f t="shared" si="405"/>
        <v/>
      </c>
      <c r="T3708" s="502" t="str">
        <f t="shared" si="406"/>
        <v/>
      </c>
      <c r="U3708" s="502" t="str">
        <f t="shared" si="407"/>
        <v/>
      </c>
      <c r="V3708" s="502" t="str">
        <f t="shared" si="408"/>
        <v/>
      </c>
      <c r="W3708" s="502" t="str">
        <f t="shared" si="409"/>
        <v/>
      </c>
      <c r="X3708" s="502"/>
      <c r="Y3708" s="502" t="str">
        <f t="shared" si="410"/>
        <v/>
      </c>
    </row>
    <row r="3709" spans="7:25">
      <c r="G3709" s="346" t="str">
        <f t="shared" si="404"/>
        <v/>
      </c>
      <c r="H3709" s="347" t="str">
        <f t="shared" si="405"/>
        <v/>
      </c>
      <c r="T3709" s="502" t="str">
        <f t="shared" si="406"/>
        <v/>
      </c>
      <c r="U3709" s="502" t="str">
        <f t="shared" si="407"/>
        <v/>
      </c>
      <c r="V3709" s="502" t="str">
        <f t="shared" si="408"/>
        <v/>
      </c>
      <c r="W3709" s="502" t="str">
        <f t="shared" si="409"/>
        <v/>
      </c>
      <c r="X3709" s="502"/>
      <c r="Y3709" s="502" t="str">
        <f t="shared" si="410"/>
        <v/>
      </c>
    </row>
    <row r="3710" spans="7:25">
      <c r="G3710" s="346" t="str">
        <f t="shared" si="404"/>
        <v/>
      </c>
      <c r="H3710" s="347" t="str">
        <f t="shared" si="405"/>
        <v/>
      </c>
      <c r="T3710" s="502" t="str">
        <f t="shared" si="406"/>
        <v/>
      </c>
      <c r="U3710" s="502" t="str">
        <f t="shared" si="407"/>
        <v/>
      </c>
      <c r="V3710" s="502" t="str">
        <f t="shared" si="408"/>
        <v/>
      </c>
      <c r="W3710" s="502" t="str">
        <f t="shared" si="409"/>
        <v/>
      </c>
      <c r="X3710" s="502"/>
      <c r="Y3710" s="502" t="str">
        <f t="shared" si="410"/>
        <v/>
      </c>
    </row>
    <row r="3711" spans="7:25">
      <c r="G3711" s="346" t="str">
        <f t="shared" si="404"/>
        <v/>
      </c>
      <c r="H3711" s="347" t="str">
        <f t="shared" si="405"/>
        <v/>
      </c>
      <c r="T3711" s="502" t="str">
        <f t="shared" si="406"/>
        <v/>
      </c>
      <c r="U3711" s="502" t="str">
        <f t="shared" si="407"/>
        <v/>
      </c>
      <c r="V3711" s="502" t="str">
        <f t="shared" si="408"/>
        <v/>
      </c>
      <c r="W3711" s="502" t="str">
        <f t="shared" si="409"/>
        <v/>
      </c>
      <c r="X3711" s="502"/>
      <c r="Y3711" s="502" t="str">
        <f t="shared" si="410"/>
        <v/>
      </c>
    </row>
    <row r="3712" spans="7:25">
      <c r="G3712" s="346" t="str">
        <f t="shared" si="404"/>
        <v/>
      </c>
      <c r="H3712" s="347" t="str">
        <f t="shared" si="405"/>
        <v/>
      </c>
      <c r="T3712" s="502" t="str">
        <f t="shared" si="406"/>
        <v/>
      </c>
      <c r="U3712" s="502" t="str">
        <f t="shared" si="407"/>
        <v/>
      </c>
      <c r="V3712" s="502" t="str">
        <f t="shared" si="408"/>
        <v/>
      </c>
      <c r="W3712" s="502" t="str">
        <f t="shared" si="409"/>
        <v/>
      </c>
      <c r="X3712" s="502"/>
      <c r="Y3712" s="502" t="str">
        <f t="shared" si="410"/>
        <v/>
      </c>
    </row>
    <row r="3713" spans="7:25">
      <c r="G3713" s="346" t="str">
        <f t="shared" si="404"/>
        <v/>
      </c>
      <c r="H3713" s="347" t="str">
        <f t="shared" si="405"/>
        <v/>
      </c>
      <c r="T3713" s="502" t="str">
        <f t="shared" si="406"/>
        <v/>
      </c>
      <c r="U3713" s="502" t="str">
        <f t="shared" si="407"/>
        <v/>
      </c>
      <c r="V3713" s="502" t="str">
        <f t="shared" si="408"/>
        <v/>
      </c>
      <c r="W3713" s="502" t="str">
        <f t="shared" si="409"/>
        <v/>
      </c>
      <c r="X3713" s="502"/>
      <c r="Y3713" s="502" t="str">
        <f t="shared" si="410"/>
        <v/>
      </c>
    </row>
    <row r="3714" spans="7:25">
      <c r="G3714" s="346" t="str">
        <f t="shared" si="404"/>
        <v/>
      </c>
      <c r="H3714" s="347" t="str">
        <f t="shared" si="405"/>
        <v/>
      </c>
      <c r="T3714" s="502" t="str">
        <f t="shared" si="406"/>
        <v/>
      </c>
      <c r="U3714" s="502" t="str">
        <f t="shared" si="407"/>
        <v/>
      </c>
      <c r="V3714" s="502" t="str">
        <f t="shared" si="408"/>
        <v/>
      </c>
      <c r="W3714" s="502" t="str">
        <f t="shared" si="409"/>
        <v/>
      </c>
      <c r="X3714" s="502"/>
      <c r="Y3714" s="502" t="str">
        <f t="shared" si="410"/>
        <v/>
      </c>
    </row>
    <row r="3715" spans="7:25">
      <c r="G3715" s="346" t="str">
        <f t="shared" ref="G3715:G3778" si="411">IF(D3715="","",A3715&amp;" "&amp;"     =    "&amp;" "&amp;B3715&amp;"  Vs  "&amp;C3715)</f>
        <v/>
      </c>
      <c r="H3715" s="347" t="str">
        <f t="shared" ref="H3715:H3778" si="412">IF(G3715="","",D3715)</f>
        <v/>
      </c>
      <c r="T3715" s="502" t="str">
        <f t="shared" ref="T3715:T3778" si="413">IF(W3715="","",AA3715)</f>
        <v/>
      </c>
      <c r="U3715" s="502" t="str">
        <f t="shared" ref="U3715:U3778" si="414">IF(W3715="","",AC3715)</f>
        <v/>
      </c>
      <c r="V3715" s="502" t="str">
        <f t="shared" ref="V3715:V3778" si="415">IF(W3715="","",AK3715)</f>
        <v/>
      </c>
      <c r="W3715" s="502" t="str">
        <f t="shared" ref="W3715:W3778" si="416">IFERROR(IF(Y3715="","",MID(Y3715,SEARCH("1x2/",Y3715,1) + 4,LEN(Y3715))),"")</f>
        <v/>
      </c>
      <c r="X3715" s="502"/>
      <c r="Y3715" s="502" t="str">
        <f t="shared" ref="Y3715:Y3778" si="417">HLink(AL3715)</f>
        <v/>
      </c>
    </row>
    <row r="3716" spans="7:25">
      <c r="G3716" s="346" t="str">
        <f t="shared" si="411"/>
        <v/>
      </c>
      <c r="H3716" s="347" t="str">
        <f t="shared" si="412"/>
        <v/>
      </c>
      <c r="T3716" s="502" t="str">
        <f t="shared" si="413"/>
        <v/>
      </c>
      <c r="U3716" s="502" t="str">
        <f t="shared" si="414"/>
        <v/>
      </c>
      <c r="V3716" s="502" t="str">
        <f t="shared" si="415"/>
        <v/>
      </c>
      <c r="W3716" s="502" t="str">
        <f t="shared" si="416"/>
        <v/>
      </c>
      <c r="X3716" s="502"/>
      <c r="Y3716" s="502" t="str">
        <f t="shared" si="417"/>
        <v/>
      </c>
    </row>
    <row r="3717" spans="7:25">
      <c r="G3717" s="346" t="str">
        <f t="shared" si="411"/>
        <v/>
      </c>
      <c r="H3717" s="347" t="str">
        <f t="shared" si="412"/>
        <v/>
      </c>
      <c r="T3717" s="502" t="str">
        <f t="shared" si="413"/>
        <v/>
      </c>
      <c r="U3717" s="502" t="str">
        <f t="shared" si="414"/>
        <v/>
      </c>
      <c r="V3717" s="502" t="str">
        <f t="shared" si="415"/>
        <v/>
      </c>
      <c r="W3717" s="502" t="str">
        <f t="shared" si="416"/>
        <v/>
      </c>
      <c r="X3717" s="502"/>
      <c r="Y3717" s="502" t="str">
        <f t="shared" si="417"/>
        <v/>
      </c>
    </row>
    <row r="3718" spans="7:25">
      <c r="G3718" s="346" t="str">
        <f t="shared" si="411"/>
        <v/>
      </c>
      <c r="H3718" s="347" t="str">
        <f t="shared" si="412"/>
        <v/>
      </c>
      <c r="T3718" s="502" t="str">
        <f t="shared" si="413"/>
        <v/>
      </c>
      <c r="U3718" s="502" t="str">
        <f t="shared" si="414"/>
        <v/>
      </c>
      <c r="V3718" s="502" t="str">
        <f t="shared" si="415"/>
        <v/>
      </c>
      <c r="W3718" s="502" t="str">
        <f t="shared" si="416"/>
        <v/>
      </c>
      <c r="X3718" s="502"/>
      <c r="Y3718" s="502" t="str">
        <f t="shared" si="417"/>
        <v/>
      </c>
    </row>
    <row r="3719" spans="7:25">
      <c r="G3719" s="346" t="str">
        <f t="shared" si="411"/>
        <v/>
      </c>
      <c r="H3719" s="347" t="str">
        <f t="shared" si="412"/>
        <v/>
      </c>
      <c r="T3719" s="502" t="str">
        <f t="shared" si="413"/>
        <v/>
      </c>
      <c r="U3719" s="502" t="str">
        <f t="shared" si="414"/>
        <v/>
      </c>
      <c r="V3719" s="502" t="str">
        <f t="shared" si="415"/>
        <v/>
      </c>
      <c r="W3719" s="502" t="str">
        <f t="shared" si="416"/>
        <v/>
      </c>
      <c r="X3719" s="502"/>
      <c r="Y3719" s="502" t="str">
        <f t="shared" si="417"/>
        <v/>
      </c>
    </row>
    <row r="3720" spans="7:25">
      <c r="G3720" s="346" t="str">
        <f t="shared" si="411"/>
        <v/>
      </c>
      <c r="H3720" s="347" t="str">
        <f t="shared" si="412"/>
        <v/>
      </c>
      <c r="T3720" s="502" t="str">
        <f t="shared" si="413"/>
        <v/>
      </c>
      <c r="U3720" s="502" t="str">
        <f t="shared" si="414"/>
        <v/>
      </c>
      <c r="V3720" s="502" t="str">
        <f t="shared" si="415"/>
        <v/>
      </c>
      <c r="W3720" s="502" t="str">
        <f t="shared" si="416"/>
        <v/>
      </c>
      <c r="X3720" s="502"/>
      <c r="Y3720" s="502" t="str">
        <f t="shared" si="417"/>
        <v/>
      </c>
    </row>
    <row r="3721" spans="7:25">
      <c r="G3721" s="346" t="str">
        <f t="shared" si="411"/>
        <v/>
      </c>
      <c r="H3721" s="347" t="str">
        <f t="shared" si="412"/>
        <v/>
      </c>
      <c r="T3721" s="502" t="str">
        <f t="shared" si="413"/>
        <v/>
      </c>
      <c r="U3721" s="502" t="str">
        <f t="shared" si="414"/>
        <v/>
      </c>
      <c r="V3721" s="502" t="str">
        <f t="shared" si="415"/>
        <v/>
      </c>
      <c r="W3721" s="502" t="str">
        <f t="shared" si="416"/>
        <v/>
      </c>
      <c r="X3721" s="502"/>
      <c r="Y3721" s="502" t="str">
        <f t="shared" si="417"/>
        <v/>
      </c>
    </row>
    <row r="3722" spans="7:25">
      <c r="G3722" s="346" t="str">
        <f t="shared" si="411"/>
        <v/>
      </c>
      <c r="H3722" s="347" t="str">
        <f t="shared" si="412"/>
        <v/>
      </c>
      <c r="T3722" s="502" t="str">
        <f t="shared" si="413"/>
        <v/>
      </c>
      <c r="U3722" s="502" t="str">
        <f t="shared" si="414"/>
        <v/>
      </c>
      <c r="V3722" s="502" t="str">
        <f t="shared" si="415"/>
        <v/>
      </c>
      <c r="W3722" s="502" t="str">
        <f t="shared" si="416"/>
        <v/>
      </c>
      <c r="X3722" s="502"/>
      <c r="Y3722" s="502" t="str">
        <f t="shared" si="417"/>
        <v/>
      </c>
    </row>
    <row r="3723" spans="7:25">
      <c r="G3723" s="346" t="str">
        <f t="shared" si="411"/>
        <v/>
      </c>
      <c r="H3723" s="347" t="str">
        <f t="shared" si="412"/>
        <v/>
      </c>
      <c r="T3723" s="502" t="str">
        <f t="shared" si="413"/>
        <v/>
      </c>
      <c r="U3723" s="502" t="str">
        <f t="shared" si="414"/>
        <v/>
      </c>
      <c r="V3723" s="502" t="str">
        <f t="shared" si="415"/>
        <v/>
      </c>
      <c r="W3723" s="502" t="str">
        <f t="shared" si="416"/>
        <v/>
      </c>
      <c r="X3723" s="502"/>
      <c r="Y3723" s="502" t="str">
        <f t="shared" si="417"/>
        <v/>
      </c>
    </row>
    <row r="3724" spans="7:25">
      <c r="G3724" s="346" t="str">
        <f t="shared" si="411"/>
        <v/>
      </c>
      <c r="H3724" s="347" t="str">
        <f t="shared" si="412"/>
        <v/>
      </c>
      <c r="T3724" s="502" t="str">
        <f t="shared" si="413"/>
        <v/>
      </c>
      <c r="U3724" s="502" t="str">
        <f t="shared" si="414"/>
        <v/>
      </c>
      <c r="V3724" s="502" t="str">
        <f t="shared" si="415"/>
        <v/>
      </c>
      <c r="W3724" s="502" t="str">
        <f t="shared" si="416"/>
        <v/>
      </c>
      <c r="X3724" s="502"/>
      <c r="Y3724" s="502" t="str">
        <f t="shared" si="417"/>
        <v/>
      </c>
    </row>
    <row r="3725" spans="7:25">
      <c r="G3725" s="346" t="str">
        <f t="shared" si="411"/>
        <v/>
      </c>
      <c r="H3725" s="347" t="str">
        <f t="shared" si="412"/>
        <v/>
      </c>
      <c r="T3725" s="502" t="str">
        <f t="shared" si="413"/>
        <v/>
      </c>
      <c r="U3725" s="502" t="str">
        <f t="shared" si="414"/>
        <v/>
      </c>
      <c r="V3725" s="502" t="str">
        <f t="shared" si="415"/>
        <v/>
      </c>
      <c r="W3725" s="502" t="str">
        <f t="shared" si="416"/>
        <v/>
      </c>
      <c r="X3725" s="502"/>
      <c r="Y3725" s="502" t="str">
        <f t="shared" si="417"/>
        <v/>
      </c>
    </row>
    <row r="3726" spans="7:25">
      <c r="G3726" s="346" t="str">
        <f t="shared" si="411"/>
        <v/>
      </c>
      <c r="H3726" s="347" t="str">
        <f t="shared" si="412"/>
        <v/>
      </c>
      <c r="T3726" s="502" t="str">
        <f t="shared" si="413"/>
        <v/>
      </c>
      <c r="U3726" s="502" t="str">
        <f t="shared" si="414"/>
        <v/>
      </c>
      <c r="V3726" s="502" t="str">
        <f t="shared" si="415"/>
        <v/>
      </c>
      <c r="W3726" s="502" t="str">
        <f t="shared" si="416"/>
        <v/>
      </c>
      <c r="X3726" s="502"/>
      <c r="Y3726" s="502" t="str">
        <f t="shared" si="417"/>
        <v/>
      </c>
    </row>
    <row r="3727" spans="7:25">
      <c r="G3727" s="346" t="str">
        <f t="shared" si="411"/>
        <v/>
      </c>
      <c r="H3727" s="347" t="str">
        <f t="shared" si="412"/>
        <v/>
      </c>
      <c r="T3727" s="502" t="str">
        <f t="shared" si="413"/>
        <v/>
      </c>
      <c r="U3727" s="502" t="str">
        <f t="shared" si="414"/>
        <v/>
      </c>
      <c r="V3727" s="502" t="str">
        <f t="shared" si="415"/>
        <v/>
      </c>
      <c r="W3727" s="502" t="str">
        <f t="shared" si="416"/>
        <v/>
      </c>
      <c r="X3727" s="502"/>
      <c r="Y3727" s="502" t="str">
        <f t="shared" si="417"/>
        <v/>
      </c>
    </row>
    <row r="3728" spans="7:25">
      <c r="G3728" s="346" t="str">
        <f t="shared" si="411"/>
        <v/>
      </c>
      <c r="H3728" s="347" t="str">
        <f t="shared" si="412"/>
        <v/>
      </c>
      <c r="T3728" s="502" t="str">
        <f t="shared" si="413"/>
        <v/>
      </c>
      <c r="U3728" s="502" t="str">
        <f t="shared" si="414"/>
        <v/>
      </c>
      <c r="V3728" s="502" t="str">
        <f t="shared" si="415"/>
        <v/>
      </c>
      <c r="W3728" s="502" t="str">
        <f t="shared" si="416"/>
        <v/>
      </c>
      <c r="X3728" s="502"/>
      <c r="Y3728" s="502" t="str">
        <f t="shared" si="417"/>
        <v/>
      </c>
    </row>
    <row r="3729" spans="7:25">
      <c r="G3729" s="346" t="str">
        <f t="shared" si="411"/>
        <v/>
      </c>
      <c r="H3729" s="347" t="str">
        <f t="shared" si="412"/>
        <v/>
      </c>
      <c r="T3729" s="502" t="str">
        <f t="shared" si="413"/>
        <v/>
      </c>
      <c r="U3729" s="502" t="str">
        <f t="shared" si="414"/>
        <v/>
      </c>
      <c r="V3729" s="502" t="str">
        <f t="shared" si="415"/>
        <v/>
      </c>
      <c r="W3729" s="502" t="str">
        <f t="shared" si="416"/>
        <v/>
      </c>
      <c r="X3729" s="502"/>
      <c r="Y3729" s="502" t="str">
        <f t="shared" si="417"/>
        <v/>
      </c>
    </row>
    <row r="3730" spans="7:25">
      <c r="G3730" s="346" t="str">
        <f t="shared" si="411"/>
        <v/>
      </c>
      <c r="H3730" s="347" t="str">
        <f t="shared" si="412"/>
        <v/>
      </c>
      <c r="T3730" s="502" t="str">
        <f t="shared" si="413"/>
        <v/>
      </c>
      <c r="U3730" s="502" t="str">
        <f t="shared" si="414"/>
        <v/>
      </c>
      <c r="V3730" s="502" t="str">
        <f t="shared" si="415"/>
        <v/>
      </c>
      <c r="W3730" s="502" t="str">
        <f t="shared" si="416"/>
        <v/>
      </c>
      <c r="X3730" s="502"/>
      <c r="Y3730" s="502" t="str">
        <f t="shared" si="417"/>
        <v/>
      </c>
    </row>
    <row r="3731" spans="7:25">
      <c r="G3731" s="346" t="str">
        <f t="shared" si="411"/>
        <v/>
      </c>
      <c r="H3731" s="347" t="str">
        <f t="shared" si="412"/>
        <v/>
      </c>
      <c r="T3731" s="502" t="str">
        <f t="shared" si="413"/>
        <v/>
      </c>
      <c r="U3731" s="502" t="str">
        <f t="shared" si="414"/>
        <v/>
      </c>
      <c r="V3731" s="502" t="str">
        <f t="shared" si="415"/>
        <v/>
      </c>
      <c r="W3731" s="502" t="str">
        <f t="shared" si="416"/>
        <v/>
      </c>
      <c r="X3731" s="502"/>
      <c r="Y3731" s="502" t="str">
        <f t="shared" si="417"/>
        <v/>
      </c>
    </row>
    <row r="3732" spans="7:25">
      <c r="G3732" s="346" t="str">
        <f t="shared" si="411"/>
        <v/>
      </c>
      <c r="H3732" s="347" t="str">
        <f t="shared" si="412"/>
        <v/>
      </c>
      <c r="T3732" s="502" t="str">
        <f t="shared" si="413"/>
        <v/>
      </c>
      <c r="U3732" s="502" t="str">
        <f t="shared" si="414"/>
        <v/>
      </c>
      <c r="V3732" s="502" t="str">
        <f t="shared" si="415"/>
        <v/>
      </c>
      <c r="W3732" s="502" t="str">
        <f t="shared" si="416"/>
        <v/>
      </c>
      <c r="X3732" s="502"/>
      <c r="Y3732" s="502" t="str">
        <f t="shared" si="417"/>
        <v/>
      </c>
    </row>
    <row r="3733" spans="7:25">
      <c r="G3733" s="346" t="str">
        <f t="shared" si="411"/>
        <v/>
      </c>
      <c r="H3733" s="347" t="str">
        <f t="shared" si="412"/>
        <v/>
      </c>
      <c r="T3733" s="502" t="str">
        <f t="shared" si="413"/>
        <v/>
      </c>
      <c r="U3733" s="502" t="str">
        <f t="shared" si="414"/>
        <v/>
      </c>
      <c r="V3733" s="502" t="str">
        <f t="shared" si="415"/>
        <v/>
      </c>
      <c r="W3733" s="502" t="str">
        <f t="shared" si="416"/>
        <v/>
      </c>
      <c r="X3733" s="502"/>
      <c r="Y3733" s="502" t="str">
        <f t="shared" si="417"/>
        <v/>
      </c>
    </row>
    <row r="3734" spans="7:25">
      <c r="G3734" s="346" t="str">
        <f t="shared" si="411"/>
        <v/>
      </c>
      <c r="H3734" s="347" t="str">
        <f t="shared" si="412"/>
        <v/>
      </c>
      <c r="T3734" s="502" t="str">
        <f t="shared" si="413"/>
        <v/>
      </c>
      <c r="U3734" s="502" t="str">
        <f t="shared" si="414"/>
        <v/>
      </c>
      <c r="V3734" s="502" t="str">
        <f t="shared" si="415"/>
        <v/>
      </c>
      <c r="W3734" s="502" t="str">
        <f t="shared" si="416"/>
        <v/>
      </c>
      <c r="X3734" s="502"/>
      <c r="Y3734" s="502" t="str">
        <f t="shared" si="417"/>
        <v/>
      </c>
    </row>
    <row r="3735" spans="7:25">
      <c r="G3735" s="346" t="str">
        <f t="shared" si="411"/>
        <v/>
      </c>
      <c r="H3735" s="347" t="str">
        <f t="shared" si="412"/>
        <v/>
      </c>
      <c r="T3735" s="502" t="str">
        <f t="shared" si="413"/>
        <v/>
      </c>
      <c r="U3735" s="502" t="str">
        <f t="shared" si="414"/>
        <v/>
      </c>
      <c r="V3735" s="502" t="str">
        <f t="shared" si="415"/>
        <v/>
      </c>
      <c r="W3735" s="502" t="str">
        <f t="shared" si="416"/>
        <v/>
      </c>
      <c r="X3735" s="502"/>
      <c r="Y3735" s="502" t="str">
        <f t="shared" si="417"/>
        <v/>
      </c>
    </row>
    <row r="3736" spans="7:25">
      <c r="G3736" s="346" t="str">
        <f t="shared" si="411"/>
        <v/>
      </c>
      <c r="H3736" s="347" t="str">
        <f t="shared" si="412"/>
        <v/>
      </c>
      <c r="T3736" s="502" t="str">
        <f t="shared" si="413"/>
        <v/>
      </c>
      <c r="U3736" s="502" t="str">
        <f t="shared" si="414"/>
        <v/>
      </c>
      <c r="V3736" s="502" t="str">
        <f t="shared" si="415"/>
        <v/>
      </c>
      <c r="W3736" s="502" t="str">
        <f t="shared" si="416"/>
        <v/>
      </c>
      <c r="X3736" s="502"/>
      <c r="Y3736" s="502" t="str">
        <f t="shared" si="417"/>
        <v/>
      </c>
    </row>
    <row r="3737" spans="7:25">
      <c r="G3737" s="346" t="str">
        <f t="shared" si="411"/>
        <v/>
      </c>
      <c r="H3737" s="347" t="str">
        <f t="shared" si="412"/>
        <v/>
      </c>
      <c r="T3737" s="502" t="str">
        <f t="shared" si="413"/>
        <v/>
      </c>
      <c r="U3737" s="502" t="str">
        <f t="shared" si="414"/>
        <v/>
      </c>
      <c r="V3737" s="502" t="str">
        <f t="shared" si="415"/>
        <v/>
      </c>
      <c r="W3737" s="502" t="str">
        <f t="shared" si="416"/>
        <v/>
      </c>
      <c r="X3737" s="502"/>
      <c r="Y3737" s="502" t="str">
        <f t="shared" si="417"/>
        <v/>
      </c>
    </row>
    <row r="3738" spans="7:25">
      <c r="G3738" s="346" t="str">
        <f t="shared" si="411"/>
        <v/>
      </c>
      <c r="H3738" s="347" t="str">
        <f t="shared" si="412"/>
        <v/>
      </c>
      <c r="T3738" s="502" t="str">
        <f t="shared" si="413"/>
        <v/>
      </c>
      <c r="U3738" s="502" t="str">
        <f t="shared" si="414"/>
        <v/>
      </c>
      <c r="V3738" s="502" t="str">
        <f t="shared" si="415"/>
        <v/>
      </c>
      <c r="W3738" s="502" t="str">
        <f t="shared" si="416"/>
        <v/>
      </c>
      <c r="X3738" s="502"/>
      <c r="Y3738" s="502" t="str">
        <f t="shared" si="417"/>
        <v/>
      </c>
    </row>
    <row r="3739" spans="7:25">
      <c r="G3739" s="346" t="str">
        <f t="shared" si="411"/>
        <v/>
      </c>
      <c r="H3739" s="347" t="str">
        <f t="shared" si="412"/>
        <v/>
      </c>
      <c r="T3739" s="502" t="str">
        <f t="shared" si="413"/>
        <v/>
      </c>
      <c r="U3739" s="502" t="str">
        <f t="shared" si="414"/>
        <v/>
      </c>
      <c r="V3739" s="502" t="str">
        <f t="shared" si="415"/>
        <v/>
      </c>
      <c r="W3739" s="502" t="str">
        <f t="shared" si="416"/>
        <v/>
      </c>
      <c r="X3739" s="502"/>
      <c r="Y3739" s="502" t="str">
        <f t="shared" si="417"/>
        <v/>
      </c>
    </row>
    <row r="3740" spans="7:25">
      <c r="G3740" s="346" t="str">
        <f t="shared" si="411"/>
        <v/>
      </c>
      <c r="H3740" s="347" t="str">
        <f t="shared" si="412"/>
        <v/>
      </c>
      <c r="T3740" s="502" t="str">
        <f t="shared" si="413"/>
        <v/>
      </c>
      <c r="U3740" s="502" t="str">
        <f t="shared" si="414"/>
        <v/>
      </c>
      <c r="V3740" s="502" t="str">
        <f t="shared" si="415"/>
        <v/>
      </c>
      <c r="W3740" s="502" t="str">
        <f t="shared" si="416"/>
        <v/>
      </c>
      <c r="X3740" s="502"/>
      <c r="Y3740" s="502" t="str">
        <f t="shared" si="417"/>
        <v/>
      </c>
    </row>
    <row r="3741" spans="7:25">
      <c r="G3741" s="346" t="str">
        <f t="shared" si="411"/>
        <v/>
      </c>
      <c r="H3741" s="347" t="str">
        <f t="shared" si="412"/>
        <v/>
      </c>
      <c r="T3741" s="502" t="str">
        <f t="shared" si="413"/>
        <v/>
      </c>
      <c r="U3741" s="502" t="str">
        <f t="shared" si="414"/>
        <v/>
      </c>
      <c r="V3741" s="502" t="str">
        <f t="shared" si="415"/>
        <v/>
      </c>
      <c r="W3741" s="502" t="str">
        <f t="shared" si="416"/>
        <v/>
      </c>
      <c r="X3741" s="502"/>
      <c r="Y3741" s="502" t="str">
        <f t="shared" si="417"/>
        <v/>
      </c>
    </row>
    <row r="3742" spans="7:25">
      <c r="G3742" s="346" t="str">
        <f t="shared" si="411"/>
        <v/>
      </c>
      <c r="H3742" s="347" t="str">
        <f t="shared" si="412"/>
        <v/>
      </c>
      <c r="T3742" s="502" t="str">
        <f t="shared" si="413"/>
        <v/>
      </c>
      <c r="U3742" s="502" t="str">
        <f t="shared" si="414"/>
        <v/>
      </c>
      <c r="V3742" s="502" t="str">
        <f t="shared" si="415"/>
        <v/>
      </c>
      <c r="W3742" s="502" t="str">
        <f t="shared" si="416"/>
        <v/>
      </c>
      <c r="X3742" s="502"/>
      <c r="Y3742" s="502" t="str">
        <f t="shared" si="417"/>
        <v/>
      </c>
    </row>
    <row r="3743" spans="7:25">
      <c r="G3743" s="346" t="str">
        <f t="shared" si="411"/>
        <v/>
      </c>
      <c r="H3743" s="347" t="str">
        <f t="shared" si="412"/>
        <v/>
      </c>
      <c r="T3743" s="502" t="str">
        <f t="shared" si="413"/>
        <v/>
      </c>
      <c r="U3743" s="502" t="str">
        <f t="shared" si="414"/>
        <v/>
      </c>
      <c r="V3743" s="502" t="str">
        <f t="shared" si="415"/>
        <v/>
      </c>
      <c r="W3743" s="502" t="str">
        <f t="shared" si="416"/>
        <v/>
      </c>
      <c r="X3743" s="502"/>
      <c r="Y3743" s="502" t="str">
        <f t="shared" si="417"/>
        <v/>
      </c>
    </row>
    <row r="3744" spans="7:25">
      <c r="G3744" s="346" t="str">
        <f t="shared" si="411"/>
        <v/>
      </c>
      <c r="H3744" s="347" t="str">
        <f t="shared" si="412"/>
        <v/>
      </c>
      <c r="T3744" s="502" t="str">
        <f t="shared" si="413"/>
        <v/>
      </c>
      <c r="U3744" s="502" t="str">
        <f t="shared" si="414"/>
        <v/>
      </c>
      <c r="V3744" s="502" t="str">
        <f t="shared" si="415"/>
        <v/>
      </c>
      <c r="W3744" s="502" t="str">
        <f t="shared" si="416"/>
        <v/>
      </c>
      <c r="X3744" s="502"/>
      <c r="Y3744" s="502" t="str">
        <f t="shared" si="417"/>
        <v/>
      </c>
    </row>
    <row r="3745" spans="7:25">
      <c r="G3745" s="346" t="str">
        <f t="shared" si="411"/>
        <v/>
      </c>
      <c r="H3745" s="347" t="str">
        <f t="shared" si="412"/>
        <v/>
      </c>
      <c r="T3745" s="502" t="str">
        <f t="shared" si="413"/>
        <v/>
      </c>
      <c r="U3745" s="502" t="str">
        <f t="shared" si="414"/>
        <v/>
      </c>
      <c r="V3745" s="502" t="str">
        <f t="shared" si="415"/>
        <v/>
      </c>
      <c r="W3745" s="502" t="str">
        <f t="shared" si="416"/>
        <v/>
      </c>
      <c r="X3745" s="502"/>
      <c r="Y3745" s="502" t="str">
        <f t="shared" si="417"/>
        <v/>
      </c>
    </row>
    <row r="3746" spans="7:25">
      <c r="G3746" s="346" t="str">
        <f t="shared" si="411"/>
        <v/>
      </c>
      <c r="H3746" s="347" t="str">
        <f t="shared" si="412"/>
        <v/>
      </c>
      <c r="T3746" s="502" t="str">
        <f t="shared" si="413"/>
        <v/>
      </c>
      <c r="U3746" s="502" t="str">
        <f t="shared" si="414"/>
        <v/>
      </c>
      <c r="V3746" s="502" t="str">
        <f t="shared" si="415"/>
        <v/>
      </c>
      <c r="W3746" s="502" t="str">
        <f t="shared" si="416"/>
        <v/>
      </c>
      <c r="X3746" s="502"/>
      <c r="Y3746" s="502" t="str">
        <f t="shared" si="417"/>
        <v/>
      </c>
    </row>
    <row r="3747" spans="7:25">
      <c r="G3747" s="346" t="str">
        <f t="shared" si="411"/>
        <v/>
      </c>
      <c r="H3747" s="347" t="str">
        <f t="shared" si="412"/>
        <v/>
      </c>
      <c r="T3747" s="502" t="str">
        <f t="shared" si="413"/>
        <v/>
      </c>
      <c r="U3747" s="502" t="str">
        <f t="shared" si="414"/>
        <v/>
      </c>
      <c r="V3747" s="502" t="str">
        <f t="shared" si="415"/>
        <v/>
      </c>
      <c r="W3747" s="502" t="str">
        <f t="shared" si="416"/>
        <v/>
      </c>
      <c r="X3747" s="502"/>
      <c r="Y3747" s="502" t="str">
        <f t="shared" si="417"/>
        <v/>
      </c>
    </row>
    <row r="3748" spans="7:25">
      <c r="G3748" s="346" t="str">
        <f t="shared" si="411"/>
        <v/>
      </c>
      <c r="H3748" s="347" t="str">
        <f t="shared" si="412"/>
        <v/>
      </c>
      <c r="T3748" s="502" t="str">
        <f t="shared" si="413"/>
        <v/>
      </c>
      <c r="U3748" s="502" t="str">
        <f t="shared" si="414"/>
        <v/>
      </c>
      <c r="V3748" s="502" t="str">
        <f t="shared" si="415"/>
        <v/>
      </c>
      <c r="W3748" s="502" t="str">
        <f t="shared" si="416"/>
        <v/>
      </c>
      <c r="X3748" s="502"/>
      <c r="Y3748" s="502" t="str">
        <f t="shared" si="417"/>
        <v/>
      </c>
    </row>
    <row r="3749" spans="7:25">
      <c r="G3749" s="346" t="str">
        <f t="shared" si="411"/>
        <v/>
      </c>
      <c r="H3749" s="347" t="str">
        <f t="shared" si="412"/>
        <v/>
      </c>
      <c r="T3749" s="502" t="str">
        <f t="shared" si="413"/>
        <v/>
      </c>
      <c r="U3749" s="502" t="str">
        <f t="shared" si="414"/>
        <v/>
      </c>
      <c r="V3749" s="502" t="str">
        <f t="shared" si="415"/>
        <v/>
      </c>
      <c r="W3749" s="502" t="str">
        <f t="shared" si="416"/>
        <v/>
      </c>
      <c r="X3749" s="502"/>
      <c r="Y3749" s="502" t="str">
        <f t="shared" si="417"/>
        <v/>
      </c>
    </row>
    <row r="3750" spans="7:25">
      <c r="G3750" s="346" t="str">
        <f t="shared" si="411"/>
        <v/>
      </c>
      <c r="H3750" s="347" t="str">
        <f t="shared" si="412"/>
        <v/>
      </c>
      <c r="T3750" s="502" t="str">
        <f t="shared" si="413"/>
        <v/>
      </c>
      <c r="U3750" s="502" t="str">
        <f t="shared" si="414"/>
        <v/>
      </c>
      <c r="V3750" s="502" t="str">
        <f t="shared" si="415"/>
        <v/>
      </c>
      <c r="W3750" s="502" t="str">
        <f t="shared" si="416"/>
        <v/>
      </c>
      <c r="X3750" s="502"/>
      <c r="Y3750" s="502" t="str">
        <f t="shared" si="417"/>
        <v/>
      </c>
    </row>
    <row r="3751" spans="7:25">
      <c r="G3751" s="346" t="str">
        <f t="shared" si="411"/>
        <v/>
      </c>
      <c r="H3751" s="347" t="str">
        <f t="shared" si="412"/>
        <v/>
      </c>
      <c r="T3751" s="502" t="str">
        <f t="shared" si="413"/>
        <v/>
      </c>
      <c r="U3751" s="502" t="str">
        <f t="shared" si="414"/>
        <v/>
      </c>
      <c r="V3751" s="502" t="str">
        <f t="shared" si="415"/>
        <v/>
      </c>
      <c r="W3751" s="502" t="str">
        <f t="shared" si="416"/>
        <v/>
      </c>
      <c r="X3751" s="502"/>
      <c r="Y3751" s="502" t="str">
        <f t="shared" si="417"/>
        <v/>
      </c>
    </row>
    <row r="3752" spans="7:25">
      <c r="G3752" s="346" t="str">
        <f t="shared" si="411"/>
        <v/>
      </c>
      <c r="H3752" s="347" t="str">
        <f t="shared" si="412"/>
        <v/>
      </c>
      <c r="T3752" s="502" t="str">
        <f t="shared" si="413"/>
        <v/>
      </c>
      <c r="U3752" s="502" t="str">
        <f t="shared" si="414"/>
        <v/>
      </c>
      <c r="V3752" s="502" t="str">
        <f t="shared" si="415"/>
        <v/>
      </c>
      <c r="W3752" s="502" t="str">
        <f t="shared" si="416"/>
        <v/>
      </c>
      <c r="X3752" s="502"/>
      <c r="Y3752" s="502" t="str">
        <f t="shared" si="417"/>
        <v/>
      </c>
    </row>
    <row r="3753" spans="7:25">
      <c r="G3753" s="346" t="str">
        <f t="shared" si="411"/>
        <v/>
      </c>
      <c r="H3753" s="347" t="str">
        <f t="shared" si="412"/>
        <v/>
      </c>
      <c r="T3753" s="502" t="str">
        <f t="shared" si="413"/>
        <v/>
      </c>
      <c r="U3753" s="502" t="str">
        <f t="shared" si="414"/>
        <v/>
      </c>
      <c r="V3753" s="502" t="str">
        <f t="shared" si="415"/>
        <v/>
      </c>
      <c r="W3753" s="502" t="str">
        <f t="shared" si="416"/>
        <v/>
      </c>
      <c r="X3753" s="502"/>
      <c r="Y3753" s="502" t="str">
        <f t="shared" si="417"/>
        <v/>
      </c>
    </row>
    <row r="3754" spans="7:25">
      <c r="G3754" s="346" t="str">
        <f t="shared" si="411"/>
        <v/>
      </c>
      <c r="H3754" s="347" t="str">
        <f t="shared" si="412"/>
        <v/>
      </c>
      <c r="T3754" s="502" t="str">
        <f t="shared" si="413"/>
        <v/>
      </c>
      <c r="U3754" s="502" t="str">
        <f t="shared" si="414"/>
        <v/>
      </c>
      <c r="V3754" s="502" t="str">
        <f t="shared" si="415"/>
        <v/>
      </c>
      <c r="W3754" s="502" t="str">
        <f t="shared" si="416"/>
        <v/>
      </c>
      <c r="X3754" s="502"/>
      <c r="Y3754" s="502" t="str">
        <f t="shared" si="417"/>
        <v/>
      </c>
    </row>
    <row r="3755" spans="7:25">
      <c r="G3755" s="346" t="str">
        <f t="shared" si="411"/>
        <v/>
      </c>
      <c r="H3755" s="347" t="str">
        <f t="shared" si="412"/>
        <v/>
      </c>
      <c r="T3755" s="502" t="str">
        <f t="shared" si="413"/>
        <v/>
      </c>
      <c r="U3755" s="502" t="str">
        <f t="shared" si="414"/>
        <v/>
      </c>
      <c r="V3755" s="502" t="str">
        <f t="shared" si="415"/>
        <v/>
      </c>
      <c r="W3755" s="502" t="str">
        <f t="shared" si="416"/>
        <v/>
      </c>
      <c r="X3755" s="502"/>
      <c r="Y3755" s="502" t="str">
        <f t="shared" si="417"/>
        <v/>
      </c>
    </row>
    <row r="3756" spans="7:25">
      <c r="G3756" s="346" t="str">
        <f t="shared" si="411"/>
        <v/>
      </c>
      <c r="H3756" s="347" t="str">
        <f t="shared" si="412"/>
        <v/>
      </c>
      <c r="T3756" s="502" t="str">
        <f t="shared" si="413"/>
        <v/>
      </c>
      <c r="U3756" s="502" t="str">
        <f t="shared" si="414"/>
        <v/>
      </c>
      <c r="V3756" s="502" t="str">
        <f t="shared" si="415"/>
        <v/>
      </c>
      <c r="W3756" s="502" t="str">
        <f t="shared" si="416"/>
        <v/>
      </c>
      <c r="X3756" s="502"/>
      <c r="Y3756" s="502" t="str">
        <f t="shared" si="417"/>
        <v/>
      </c>
    </row>
    <row r="3757" spans="7:25">
      <c r="G3757" s="346" t="str">
        <f t="shared" si="411"/>
        <v/>
      </c>
      <c r="H3757" s="347" t="str">
        <f t="shared" si="412"/>
        <v/>
      </c>
      <c r="T3757" s="502" t="str">
        <f t="shared" si="413"/>
        <v/>
      </c>
      <c r="U3757" s="502" t="str">
        <f t="shared" si="414"/>
        <v/>
      </c>
      <c r="V3757" s="502" t="str">
        <f t="shared" si="415"/>
        <v/>
      </c>
      <c r="W3757" s="502" t="str">
        <f t="shared" si="416"/>
        <v/>
      </c>
      <c r="X3757" s="502"/>
      <c r="Y3757" s="502" t="str">
        <f t="shared" si="417"/>
        <v/>
      </c>
    </row>
    <row r="3758" spans="7:25">
      <c r="G3758" s="346" t="str">
        <f t="shared" si="411"/>
        <v/>
      </c>
      <c r="H3758" s="347" t="str">
        <f t="shared" si="412"/>
        <v/>
      </c>
      <c r="T3758" s="502" t="str">
        <f t="shared" si="413"/>
        <v/>
      </c>
      <c r="U3758" s="502" t="str">
        <f t="shared" si="414"/>
        <v/>
      </c>
      <c r="V3758" s="502" t="str">
        <f t="shared" si="415"/>
        <v/>
      </c>
      <c r="W3758" s="502" t="str">
        <f t="shared" si="416"/>
        <v/>
      </c>
      <c r="X3758" s="502"/>
      <c r="Y3758" s="502" t="str">
        <f t="shared" si="417"/>
        <v/>
      </c>
    </row>
    <row r="3759" spans="7:25">
      <c r="G3759" s="346" t="str">
        <f t="shared" si="411"/>
        <v/>
      </c>
      <c r="H3759" s="347" t="str">
        <f t="shared" si="412"/>
        <v/>
      </c>
      <c r="T3759" s="502" t="str">
        <f t="shared" si="413"/>
        <v/>
      </c>
      <c r="U3759" s="502" t="str">
        <f t="shared" si="414"/>
        <v/>
      </c>
      <c r="V3759" s="502" t="str">
        <f t="shared" si="415"/>
        <v/>
      </c>
      <c r="W3759" s="502" t="str">
        <f t="shared" si="416"/>
        <v/>
      </c>
      <c r="X3759" s="502"/>
      <c r="Y3759" s="502" t="str">
        <f t="shared" si="417"/>
        <v/>
      </c>
    </row>
    <row r="3760" spans="7:25">
      <c r="G3760" s="346" t="str">
        <f t="shared" si="411"/>
        <v/>
      </c>
      <c r="H3760" s="347" t="str">
        <f t="shared" si="412"/>
        <v/>
      </c>
      <c r="T3760" s="502" t="str">
        <f t="shared" si="413"/>
        <v/>
      </c>
      <c r="U3760" s="502" t="str">
        <f t="shared" si="414"/>
        <v/>
      </c>
      <c r="V3760" s="502" t="str">
        <f t="shared" si="415"/>
        <v/>
      </c>
      <c r="W3760" s="502" t="str">
        <f t="shared" si="416"/>
        <v/>
      </c>
      <c r="X3760" s="502"/>
      <c r="Y3760" s="502" t="str">
        <f t="shared" si="417"/>
        <v/>
      </c>
    </row>
    <row r="3761" spans="7:25">
      <c r="G3761" s="346" t="str">
        <f t="shared" si="411"/>
        <v/>
      </c>
      <c r="H3761" s="347" t="str">
        <f t="shared" si="412"/>
        <v/>
      </c>
      <c r="T3761" s="502" t="str">
        <f t="shared" si="413"/>
        <v/>
      </c>
      <c r="U3761" s="502" t="str">
        <f t="shared" si="414"/>
        <v/>
      </c>
      <c r="V3761" s="502" t="str">
        <f t="shared" si="415"/>
        <v/>
      </c>
      <c r="W3761" s="502" t="str">
        <f t="shared" si="416"/>
        <v/>
      </c>
      <c r="X3761" s="502"/>
      <c r="Y3761" s="502" t="str">
        <f t="shared" si="417"/>
        <v/>
      </c>
    </row>
    <row r="3762" spans="7:25">
      <c r="G3762" s="346" t="str">
        <f t="shared" si="411"/>
        <v/>
      </c>
      <c r="H3762" s="347" t="str">
        <f t="shared" si="412"/>
        <v/>
      </c>
      <c r="T3762" s="502" t="str">
        <f t="shared" si="413"/>
        <v/>
      </c>
      <c r="U3762" s="502" t="str">
        <f t="shared" si="414"/>
        <v/>
      </c>
      <c r="V3762" s="502" t="str">
        <f t="shared" si="415"/>
        <v/>
      </c>
      <c r="W3762" s="502" t="str">
        <f t="shared" si="416"/>
        <v/>
      </c>
      <c r="X3762" s="502"/>
      <c r="Y3762" s="502" t="str">
        <f t="shared" si="417"/>
        <v/>
      </c>
    </row>
    <row r="3763" spans="7:25">
      <c r="G3763" s="346" t="str">
        <f t="shared" si="411"/>
        <v/>
      </c>
      <c r="H3763" s="347" t="str">
        <f t="shared" si="412"/>
        <v/>
      </c>
      <c r="T3763" s="502" t="str">
        <f t="shared" si="413"/>
        <v/>
      </c>
      <c r="U3763" s="502" t="str">
        <f t="shared" si="414"/>
        <v/>
      </c>
      <c r="V3763" s="502" t="str">
        <f t="shared" si="415"/>
        <v/>
      </c>
      <c r="W3763" s="502" t="str">
        <f t="shared" si="416"/>
        <v/>
      </c>
      <c r="X3763" s="502"/>
      <c r="Y3763" s="502" t="str">
        <f t="shared" si="417"/>
        <v/>
      </c>
    </row>
    <row r="3764" spans="7:25">
      <c r="G3764" s="346" t="str">
        <f t="shared" si="411"/>
        <v/>
      </c>
      <c r="H3764" s="347" t="str">
        <f t="shared" si="412"/>
        <v/>
      </c>
      <c r="T3764" s="502" t="str">
        <f t="shared" si="413"/>
        <v/>
      </c>
      <c r="U3764" s="502" t="str">
        <f t="shared" si="414"/>
        <v/>
      </c>
      <c r="V3764" s="502" t="str">
        <f t="shared" si="415"/>
        <v/>
      </c>
      <c r="W3764" s="502" t="str">
        <f t="shared" si="416"/>
        <v/>
      </c>
      <c r="X3764" s="502"/>
      <c r="Y3764" s="502" t="str">
        <f t="shared" si="417"/>
        <v/>
      </c>
    </row>
    <row r="3765" spans="7:25">
      <c r="G3765" s="346" t="str">
        <f t="shared" si="411"/>
        <v/>
      </c>
      <c r="H3765" s="347" t="str">
        <f t="shared" si="412"/>
        <v/>
      </c>
      <c r="T3765" s="502" t="str">
        <f t="shared" si="413"/>
        <v/>
      </c>
      <c r="U3765" s="502" t="str">
        <f t="shared" si="414"/>
        <v/>
      </c>
      <c r="V3765" s="502" t="str">
        <f t="shared" si="415"/>
        <v/>
      </c>
      <c r="W3765" s="502" t="str">
        <f t="shared" si="416"/>
        <v/>
      </c>
      <c r="X3765" s="502"/>
      <c r="Y3765" s="502" t="str">
        <f t="shared" si="417"/>
        <v/>
      </c>
    </row>
    <row r="3766" spans="7:25">
      <c r="G3766" s="346" t="str">
        <f t="shared" si="411"/>
        <v/>
      </c>
      <c r="H3766" s="347" t="str">
        <f t="shared" si="412"/>
        <v/>
      </c>
      <c r="T3766" s="502" t="str">
        <f t="shared" si="413"/>
        <v/>
      </c>
      <c r="U3766" s="502" t="str">
        <f t="shared" si="414"/>
        <v/>
      </c>
      <c r="V3766" s="502" t="str">
        <f t="shared" si="415"/>
        <v/>
      </c>
      <c r="W3766" s="502" t="str">
        <f t="shared" si="416"/>
        <v/>
      </c>
      <c r="X3766" s="502"/>
      <c r="Y3766" s="502" t="str">
        <f t="shared" si="417"/>
        <v/>
      </c>
    </row>
    <row r="3767" spans="7:25">
      <c r="G3767" s="346" t="str">
        <f t="shared" si="411"/>
        <v/>
      </c>
      <c r="H3767" s="347" t="str">
        <f t="shared" si="412"/>
        <v/>
      </c>
      <c r="T3767" s="502" t="str">
        <f t="shared" si="413"/>
        <v/>
      </c>
      <c r="U3767" s="502" t="str">
        <f t="shared" si="414"/>
        <v/>
      </c>
      <c r="V3767" s="502" t="str">
        <f t="shared" si="415"/>
        <v/>
      </c>
      <c r="W3767" s="502" t="str">
        <f t="shared" si="416"/>
        <v/>
      </c>
      <c r="X3767" s="502"/>
      <c r="Y3767" s="502" t="str">
        <f t="shared" si="417"/>
        <v/>
      </c>
    </row>
    <row r="3768" spans="7:25">
      <c r="G3768" s="346" t="str">
        <f t="shared" si="411"/>
        <v/>
      </c>
      <c r="H3768" s="347" t="str">
        <f t="shared" si="412"/>
        <v/>
      </c>
      <c r="T3768" s="502" t="str">
        <f t="shared" si="413"/>
        <v/>
      </c>
      <c r="U3768" s="502" t="str">
        <f t="shared" si="414"/>
        <v/>
      </c>
      <c r="V3768" s="502" t="str">
        <f t="shared" si="415"/>
        <v/>
      </c>
      <c r="W3768" s="502" t="str">
        <f t="shared" si="416"/>
        <v/>
      </c>
      <c r="X3768" s="502"/>
      <c r="Y3768" s="502" t="str">
        <f t="shared" si="417"/>
        <v/>
      </c>
    </row>
    <row r="3769" spans="7:25">
      <c r="G3769" s="346" t="str">
        <f t="shared" si="411"/>
        <v/>
      </c>
      <c r="H3769" s="347" t="str">
        <f t="shared" si="412"/>
        <v/>
      </c>
      <c r="T3769" s="502" t="str">
        <f t="shared" si="413"/>
        <v/>
      </c>
      <c r="U3769" s="502" t="str">
        <f t="shared" si="414"/>
        <v/>
      </c>
      <c r="V3769" s="502" t="str">
        <f t="shared" si="415"/>
        <v/>
      </c>
      <c r="W3769" s="502" t="str">
        <f t="shared" si="416"/>
        <v/>
      </c>
      <c r="X3769" s="502"/>
      <c r="Y3769" s="502" t="str">
        <f t="shared" si="417"/>
        <v/>
      </c>
    </row>
    <row r="3770" spans="7:25">
      <c r="G3770" s="346" t="str">
        <f t="shared" si="411"/>
        <v/>
      </c>
      <c r="H3770" s="347" t="str">
        <f t="shared" si="412"/>
        <v/>
      </c>
      <c r="T3770" s="502" t="str">
        <f t="shared" si="413"/>
        <v/>
      </c>
      <c r="U3770" s="502" t="str">
        <f t="shared" si="414"/>
        <v/>
      </c>
      <c r="V3770" s="502" t="str">
        <f t="shared" si="415"/>
        <v/>
      </c>
      <c r="W3770" s="502" t="str">
        <f t="shared" si="416"/>
        <v/>
      </c>
      <c r="X3770" s="502"/>
      <c r="Y3770" s="502" t="str">
        <f t="shared" si="417"/>
        <v/>
      </c>
    </row>
    <row r="3771" spans="7:25">
      <c r="G3771" s="346" t="str">
        <f t="shared" si="411"/>
        <v/>
      </c>
      <c r="H3771" s="347" t="str">
        <f t="shared" si="412"/>
        <v/>
      </c>
      <c r="T3771" s="502" t="str">
        <f t="shared" si="413"/>
        <v/>
      </c>
      <c r="U3771" s="502" t="str">
        <f t="shared" si="414"/>
        <v/>
      </c>
      <c r="V3771" s="502" t="str">
        <f t="shared" si="415"/>
        <v/>
      </c>
      <c r="W3771" s="502" t="str">
        <f t="shared" si="416"/>
        <v/>
      </c>
      <c r="X3771" s="502"/>
      <c r="Y3771" s="502" t="str">
        <f t="shared" si="417"/>
        <v/>
      </c>
    </row>
    <row r="3772" spans="7:25">
      <c r="G3772" s="346" t="str">
        <f t="shared" si="411"/>
        <v/>
      </c>
      <c r="H3772" s="347" t="str">
        <f t="shared" si="412"/>
        <v/>
      </c>
      <c r="T3772" s="502" t="str">
        <f t="shared" si="413"/>
        <v/>
      </c>
      <c r="U3772" s="502" t="str">
        <f t="shared" si="414"/>
        <v/>
      </c>
      <c r="V3772" s="502" t="str">
        <f t="shared" si="415"/>
        <v/>
      </c>
      <c r="W3772" s="502" t="str">
        <f t="shared" si="416"/>
        <v/>
      </c>
      <c r="X3772" s="502"/>
      <c r="Y3772" s="502" t="str">
        <f t="shared" si="417"/>
        <v/>
      </c>
    </row>
    <row r="3773" spans="7:25">
      <c r="G3773" s="346" t="str">
        <f t="shared" si="411"/>
        <v/>
      </c>
      <c r="H3773" s="347" t="str">
        <f t="shared" si="412"/>
        <v/>
      </c>
      <c r="T3773" s="502" t="str">
        <f t="shared" si="413"/>
        <v/>
      </c>
      <c r="U3773" s="502" t="str">
        <f t="shared" si="414"/>
        <v/>
      </c>
      <c r="V3773" s="502" t="str">
        <f t="shared" si="415"/>
        <v/>
      </c>
      <c r="W3773" s="502" t="str">
        <f t="shared" si="416"/>
        <v/>
      </c>
      <c r="X3773" s="502"/>
      <c r="Y3773" s="502" t="str">
        <f t="shared" si="417"/>
        <v/>
      </c>
    </row>
    <row r="3774" spans="7:25">
      <c r="G3774" s="346" t="str">
        <f t="shared" si="411"/>
        <v/>
      </c>
      <c r="H3774" s="347" t="str">
        <f t="shared" si="412"/>
        <v/>
      </c>
      <c r="T3774" s="502" t="str">
        <f t="shared" si="413"/>
        <v/>
      </c>
      <c r="U3774" s="502" t="str">
        <f t="shared" si="414"/>
        <v/>
      </c>
      <c r="V3774" s="502" t="str">
        <f t="shared" si="415"/>
        <v/>
      </c>
      <c r="W3774" s="502" t="str">
        <f t="shared" si="416"/>
        <v/>
      </c>
      <c r="X3774" s="502"/>
      <c r="Y3774" s="502" t="str">
        <f t="shared" si="417"/>
        <v/>
      </c>
    </row>
    <row r="3775" spans="7:25">
      <c r="G3775" s="346" t="str">
        <f t="shared" si="411"/>
        <v/>
      </c>
      <c r="H3775" s="347" t="str">
        <f t="shared" si="412"/>
        <v/>
      </c>
      <c r="T3775" s="502" t="str">
        <f t="shared" si="413"/>
        <v/>
      </c>
      <c r="U3775" s="502" t="str">
        <f t="shared" si="414"/>
        <v/>
      </c>
      <c r="V3775" s="502" t="str">
        <f t="shared" si="415"/>
        <v/>
      </c>
      <c r="W3775" s="502" t="str">
        <f t="shared" si="416"/>
        <v/>
      </c>
      <c r="X3775" s="502"/>
      <c r="Y3775" s="502" t="str">
        <f t="shared" si="417"/>
        <v/>
      </c>
    </row>
    <row r="3776" spans="7:25">
      <c r="G3776" s="346" t="str">
        <f t="shared" si="411"/>
        <v/>
      </c>
      <c r="H3776" s="347" t="str">
        <f t="shared" si="412"/>
        <v/>
      </c>
      <c r="T3776" s="502" t="str">
        <f t="shared" si="413"/>
        <v/>
      </c>
      <c r="U3776" s="502" t="str">
        <f t="shared" si="414"/>
        <v/>
      </c>
      <c r="V3776" s="502" t="str">
        <f t="shared" si="415"/>
        <v/>
      </c>
      <c r="W3776" s="502" t="str">
        <f t="shared" si="416"/>
        <v/>
      </c>
      <c r="X3776" s="502"/>
      <c r="Y3776" s="502" t="str">
        <f t="shared" si="417"/>
        <v/>
      </c>
    </row>
    <row r="3777" spans="7:25">
      <c r="G3777" s="346" t="str">
        <f t="shared" si="411"/>
        <v/>
      </c>
      <c r="H3777" s="347" t="str">
        <f t="shared" si="412"/>
        <v/>
      </c>
      <c r="T3777" s="502" t="str">
        <f t="shared" si="413"/>
        <v/>
      </c>
      <c r="U3777" s="502" t="str">
        <f t="shared" si="414"/>
        <v/>
      </c>
      <c r="V3777" s="502" t="str">
        <f t="shared" si="415"/>
        <v/>
      </c>
      <c r="W3777" s="502" t="str">
        <f t="shared" si="416"/>
        <v/>
      </c>
      <c r="X3777" s="502"/>
      <c r="Y3777" s="502" t="str">
        <f t="shared" si="417"/>
        <v/>
      </c>
    </row>
    <row r="3778" spans="7:25">
      <c r="G3778" s="346" t="str">
        <f t="shared" si="411"/>
        <v/>
      </c>
      <c r="H3778" s="347" t="str">
        <f t="shared" si="412"/>
        <v/>
      </c>
      <c r="T3778" s="502" t="str">
        <f t="shared" si="413"/>
        <v/>
      </c>
      <c r="U3778" s="502" t="str">
        <f t="shared" si="414"/>
        <v/>
      </c>
      <c r="V3778" s="502" t="str">
        <f t="shared" si="415"/>
        <v/>
      </c>
      <c r="W3778" s="502" t="str">
        <f t="shared" si="416"/>
        <v/>
      </c>
      <c r="X3778" s="502"/>
      <c r="Y3778" s="502" t="str">
        <f t="shared" si="417"/>
        <v/>
      </c>
    </row>
    <row r="3779" spans="7:25">
      <c r="G3779" s="346" t="str">
        <f t="shared" ref="G3779:G3842" si="418">IF(D3779="","",A3779&amp;" "&amp;"     =    "&amp;" "&amp;B3779&amp;"  Vs  "&amp;C3779)</f>
        <v/>
      </c>
      <c r="H3779" s="347" t="str">
        <f t="shared" ref="H3779:H3842" si="419">IF(G3779="","",D3779)</f>
        <v/>
      </c>
      <c r="T3779" s="502" t="str">
        <f t="shared" ref="T3779:T3842" si="420">IF(W3779="","",AA3779)</f>
        <v/>
      </c>
      <c r="U3779" s="502" t="str">
        <f t="shared" ref="U3779:U3842" si="421">IF(W3779="","",AC3779)</f>
        <v/>
      </c>
      <c r="V3779" s="502" t="str">
        <f t="shared" ref="V3779:V3842" si="422">IF(W3779="","",AK3779)</f>
        <v/>
      </c>
      <c r="W3779" s="502" t="str">
        <f t="shared" ref="W3779:W3842" si="423">IFERROR(IF(Y3779="","",MID(Y3779,SEARCH("1x2/",Y3779,1) + 4,LEN(Y3779))),"")</f>
        <v/>
      </c>
      <c r="X3779" s="502"/>
      <c r="Y3779" s="502" t="str">
        <f t="shared" ref="Y3779:Y3842" si="424">HLink(AL3779)</f>
        <v/>
      </c>
    </row>
    <row r="3780" spans="7:25">
      <c r="G3780" s="346" t="str">
        <f t="shared" si="418"/>
        <v/>
      </c>
      <c r="H3780" s="347" t="str">
        <f t="shared" si="419"/>
        <v/>
      </c>
      <c r="T3780" s="502" t="str">
        <f t="shared" si="420"/>
        <v/>
      </c>
      <c r="U3780" s="502" t="str">
        <f t="shared" si="421"/>
        <v/>
      </c>
      <c r="V3780" s="502" t="str">
        <f t="shared" si="422"/>
        <v/>
      </c>
      <c r="W3780" s="502" t="str">
        <f t="shared" si="423"/>
        <v/>
      </c>
      <c r="X3780" s="502"/>
      <c r="Y3780" s="502" t="str">
        <f t="shared" si="424"/>
        <v/>
      </c>
    </row>
    <row r="3781" spans="7:25">
      <c r="G3781" s="346" t="str">
        <f t="shared" si="418"/>
        <v/>
      </c>
      <c r="H3781" s="347" t="str">
        <f t="shared" si="419"/>
        <v/>
      </c>
      <c r="T3781" s="502" t="str">
        <f t="shared" si="420"/>
        <v/>
      </c>
      <c r="U3781" s="502" t="str">
        <f t="shared" si="421"/>
        <v/>
      </c>
      <c r="V3781" s="502" t="str">
        <f t="shared" si="422"/>
        <v/>
      </c>
      <c r="W3781" s="502" t="str">
        <f t="shared" si="423"/>
        <v/>
      </c>
      <c r="X3781" s="502"/>
      <c r="Y3781" s="502" t="str">
        <f t="shared" si="424"/>
        <v/>
      </c>
    </row>
    <row r="3782" spans="7:25">
      <c r="G3782" s="346" t="str">
        <f t="shared" si="418"/>
        <v/>
      </c>
      <c r="H3782" s="347" t="str">
        <f t="shared" si="419"/>
        <v/>
      </c>
      <c r="T3782" s="502" t="str">
        <f t="shared" si="420"/>
        <v/>
      </c>
      <c r="U3782" s="502" t="str">
        <f t="shared" si="421"/>
        <v/>
      </c>
      <c r="V3782" s="502" t="str">
        <f t="shared" si="422"/>
        <v/>
      </c>
      <c r="W3782" s="502" t="str">
        <f t="shared" si="423"/>
        <v/>
      </c>
      <c r="X3782" s="502"/>
      <c r="Y3782" s="502" t="str">
        <f t="shared" si="424"/>
        <v/>
      </c>
    </row>
    <row r="3783" spans="7:25">
      <c r="G3783" s="346" t="str">
        <f t="shared" si="418"/>
        <v/>
      </c>
      <c r="H3783" s="347" t="str">
        <f t="shared" si="419"/>
        <v/>
      </c>
      <c r="T3783" s="502" t="str">
        <f t="shared" si="420"/>
        <v/>
      </c>
      <c r="U3783" s="502" t="str">
        <f t="shared" si="421"/>
        <v/>
      </c>
      <c r="V3783" s="502" t="str">
        <f t="shared" si="422"/>
        <v/>
      </c>
      <c r="W3783" s="502" t="str">
        <f t="shared" si="423"/>
        <v/>
      </c>
      <c r="X3783" s="502"/>
      <c r="Y3783" s="502" t="str">
        <f t="shared" si="424"/>
        <v/>
      </c>
    </row>
    <row r="3784" spans="7:25">
      <c r="G3784" s="346" t="str">
        <f t="shared" si="418"/>
        <v/>
      </c>
      <c r="H3784" s="347" t="str">
        <f t="shared" si="419"/>
        <v/>
      </c>
      <c r="T3784" s="502" t="str">
        <f t="shared" si="420"/>
        <v/>
      </c>
      <c r="U3784" s="502" t="str">
        <f t="shared" si="421"/>
        <v/>
      </c>
      <c r="V3784" s="502" t="str">
        <f t="shared" si="422"/>
        <v/>
      </c>
      <c r="W3784" s="502" t="str">
        <f t="shared" si="423"/>
        <v/>
      </c>
      <c r="X3784" s="502"/>
      <c r="Y3784" s="502" t="str">
        <f t="shared" si="424"/>
        <v/>
      </c>
    </row>
    <row r="3785" spans="7:25">
      <c r="G3785" s="346" t="str">
        <f t="shared" si="418"/>
        <v/>
      </c>
      <c r="H3785" s="347" t="str">
        <f t="shared" si="419"/>
        <v/>
      </c>
      <c r="T3785" s="502" t="str">
        <f t="shared" si="420"/>
        <v/>
      </c>
      <c r="U3785" s="502" t="str">
        <f t="shared" si="421"/>
        <v/>
      </c>
      <c r="V3785" s="502" t="str">
        <f t="shared" si="422"/>
        <v/>
      </c>
      <c r="W3785" s="502" t="str">
        <f t="shared" si="423"/>
        <v/>
      </c>
      <c r="X3785" s="502"/>
      <c r="Y3785" s="502" t="str">
        <f t="shared" si="424"/>
        <v/>
      </c>
    </row>
    <row r="3786" spans="7:25">
      <c r="G3786" s="346" t="str">
        <f t="shared" si="418"/>
        <v/>
      </c>
      <c r="H3786" s="347" t="str">
        <f t="shared" si="419"/>
        <v/>
      </c>
      <c r="T3786" s="502" t="str">
        <f t="shared" si="420"/>
        <v/>
      </c>
      <c r="U3786" s="502" t="str">
        <f t="shared" si="421"/>
        <v/>
      </c>
      <c r="V3786" s="502" t="str">
        <f t="shared" si="422"/>
        <v/>
      </c>
      <c r="W3786" s="502" t="str">
        <f t="shared" si="423"/>
        <v/>
      </c>
      <c r="X3786" s="502"/>
      <c r="Y3786" s="502" t="str">
        <f t="shared" si="424"/>
        <v/>
      </c>
    </row>
    <row r="3787" spans="7:25">
      <c r="G3787" s="346" t="str">
        <f t="shared" si="418"/>
        <v/>
      </c>
      <c r="H3787" s="347" t="str">
        <f t="shared" si="419"/>
        <v/>
      </c>
      <c r="T3787" s="502" t="str">
        <f t="shared" si="420"/>
        <v/>
      </c>
      <c r="U3787" s="502" t="str">
        <f t="shared" si="421"/>
        <v/>
      </c>
      <c r="V3787" s="502" t="str">
        <f t="shared" si="422"/>
        <v/>
      </c>
      <c r="W3787" s="502" t="str">
        <f t="shared" si="423"/>
        <v/>
      </c>
      <c r="X3787" s="502"/>
      <c r="Y3787" s="502" t="str">
        <f t="shared" si="424"/>
        <v/>
      </c>
    </row>
    <row r="3788" spans="7:25">
      <c r="G3788" s="346" t="str">
        <f t="shared" si="418"/>
        <v/>
      </c>
      <c r="H3788" s="347" t="str">
        <f t="shared" si="419"/>
        <v/>
      </c>
      <c r="T3788" s="502" t="str">
        <f t="shared" si="420"/>
        <v/>
      </c>
      <c r="U3788" s="502" t="str">
        <f t="shared" si="421"/>
        <v/>
      </c>
      <c r="V3788" s="502" t="str">
        <f t="shared" si="422"/>
        <v/>
      </c>
      <c r="W3788" s="502" t="str">
        <f t="shared" si="423"/>
        <v/>
      </c>
      <c r="X3788" s="502"/>
      <c r="Y3788" s="502" t="str">
        <f t="shared" si="424"/>
        <v/>
      </c>
    </row>
    <row r="3789" spans="7:25">
      <c r="G3789" s="346" t="str">
        <f t="shared" si="418"/>
        <v/>
      </c>
      <c r="H3789" s="347" t="str">
        <f t="shared" si="419"/>
        <v/>
      </c>
      <c r="T3789" s="502" t="str">
        <f t="shared" si="420"/>
        <v/>
      </c>
      <c r="U3789" s="502" t="str">
        <f t="shared" si="421"/>
        <v/>
      </c>
      <c r="V3789" s="502" t="str">
        <f t="shared" si="422"/>
        <v/>
      </c>
      <c r="W3789" s="502" t="str">
        <f t="shared" si="423"/>
        <v/>
      </c>
      <c r="X3789" s="502"/>
      <c r="Y3789" s="502" t="str">
        <f t="shared" si="424"/>
        <v/>
      </c>
    </row>
    <row r="3790" spans="7:25">
      <c r="G3790" s="346" t="str">
        <f t="shared" si="418"/>
        <v/>
      </c>
      <c r="H3790" s="347" t="str">
        <f t="shared" si="419"/>
        <v/>
      </c>
      <c r="T3790" s="502" t="str">
        <f t="shared" si="420"/>
        <v/>
      </c>
      <c r="U3790" s="502" t="str">
        <f t="shared" si="421"/>
        <v/>
      </c>
      <c r="V3790" s="502" t="str">
        <f t="shared" si="422"/>
        <v/>
      </c>
      <c r="W3790" s="502" t="str">
        <f t="shared" si="423"/>
        <v/>
      </c>
      <c r="X3790" s="502"/>
      <c r="Y3790" s="502" t="str">
        <f t="shared" si="424"/>
        <v/>
      </c>
    </row>
    <row r="3791" spans="7:25">
      <c r="G3791" s="346" t="str">
        <f t="shared" si="418"/>
        <v/>
      </c>
      <c r="H3791" s="347" t="str">
        <f t="shared" si="419"/>
        <v/>
      </c>
      <c r="T3791" s="502" t="str">
        <f t="shared" si="420"/>
        <v/>
      </c>
      <c r="U3791" s="502" t="str">
        <f t="shared" si="421"/>
        <v/>
      </c>
      <c r="V3791" s="502" t="str">
        <f t="shared" si="422"/>
        <v/>
      </c>
      <c r="W3791" s="502" t="str">
        <f t="shared" si="423"/>
        <v/>
      </c>
      <c r="X3791" s="502"/>
      <c r="Y3791" s="502" t="str">
        <f t="shared" si="424"/>
        <v/>
      </c>
    </row>
    <row r="3792" spans="7:25">
      <c r="G3792" s="346" t="str">
        <f t="shared" si="418"/>
        <v/>
      </c>
      <c r="H3792" s="347" t="str">
        <f t="shared" si="419"/>
        <v/>
      </c>
      <c r="T3792" s="502" t="str">
        <f t="shared" si="420"/>
        <v/>
      </c>
      <c r="U3792" s="502" t="str">
        <f t="shared" si="421"/>
        <v/>
      </c>
      <c r="V3792" s="502" t="str">
        <f t="shared" si="422"/>
        <v/>
      </c>
      <c r="W3792" s="502" t="str">
        <f t="shared" si="423"/>
        <v/>
      </c>
      <c r="X3792" s="502"/>
      <c r="Y3792" s="502" t="str">
        <f t="shared" si="424"/>
        <v/>
      </c>
    </row>
    <row r="3793" spans="7:25">
      <c r="G3793" s="346" t="str">
        <f t="shared" si="418"/>
        <v/>
      </c>
      <c r="H3793" s="347" t="str">
        <f t="shared" si="419"/>
        <v/>
      </c>
      <c r="T3793" s="502" t="str">
        <f t="shared" si="420"/>
        <v/>
      </c>
      <c r="U3793" s="502" t="str">
        <f t="shared" si="421"/>
        <v/>
      </c>
      <c r="V3793" s="502" t="str">
        <f t="shared" si="422"/>
        <v/>
      </c>
      <c r="W3793" s="502" t="str">
        <f t="shared" si="423"/>
        <v/>
      </c>
      <c r="X3793" s="502"/>
      <c r="Y3793" s="502" t="str">
        <f t="shared" si="424"/>
        <v/>
      </c>
    </row>
    <row r="3794" spans="7:25">
      <c r="G3794" s="346" t="str">
        <f t="shared" si="418"/>
        <v/>
      </c>
      <c r="H3794" s="347" t="str">
        <f t="shared" si="419"/>
        <v/>
      </c>
      <c r="T3794" s="502" t="str">
        <f t="shared" si="420"/>
        <v/>
      </c>
      <c r="U3794" s="502" t="str">
        <f t="shared" si="421"/>
        <v/>
      </c>
      <c r="V3794" s="502" t="str">
        <f t="shared" si="422"/>
        <v/>
      </c>
      <c r="W3794" s="502" t="str">
        <f t="shared" si="423"/>
        <v/>
      </c>
      <c r="X3794" s="502"/>
      <c r="Y3794" s="502" t="str">
        <f t="shared" si="424"/>
        <v/>
      </c>
    </row>
    <row r="3795" spans="7:25">
      <c r="G3795" s="346" t="str">
        <f t="shared" si="418"/>
        <v/>
      </c>
      <c r="H3795" s="347" t="str">
        <f t="shared" si="419"/>
        <v/>
      </c>
      <c r="T3795" s="502" t="str">
        <f t="shared" si="420"/>
        <v/>
      </c>
      <c r="U3795" s="502" t="str">
        <f t="shared" si="421"/>
        <v/>
      </c>
      <c r="V3795" s="502" t="str">
        <f t="shared" si="422"/>
        <v/>
      </c>
      <c r="W3795" s="502" t="str">
        <f t="shared" si="423"/>
        <v/>
      </c>
      <c r="X3795" s="502"/>
      <c r="Y3795" s="502" t="str">
        <f t="shared" si="424"/>
        <v/>
      </c>
    </row>
    <row r="3796" spans="7:25">
      <c r="G3796" s="346" t="str">
        <f t="shared" si="418"/>
        <v/>
      </c>
      <c r="H3796" s="347" t="str">
        <f t="shared" si="419"/>
        <v/>
      </c>
      <c r="T3796" s="502" t="str">
        <f t="shared" si="420"/>
        <v/>
      </c>
      <c r="U3796" s="502" t="str">
        <f t="shared" si="421"/>
        <v/>
      </c>
      <c r="V3796" s="502" t="str">
        <f t="shared" si="422"/>
        <v/>
      </c>
      <c r="W3796" s="502" t="str">
        <f t="shared" si="423"/>
        <v/>
      </c>
      <c r="X3796" s="502"/>
      <c r="Y3796" s="502" t="str">
        <f t="shared" si="424"/>
        <v/>
      </c>
    </row>
    <row r="3797" spans="7:25">
      <c r="G3797" s="346" t="str">
        <f t="shared" si="418"/>
        <v/>
      </c>
      <c r="H3797" s="347" t="str">
        <f t="shared" si="419"/>
        <v/>
      </c>
      <c r="T3797" s="502" t="str">
        <f t="shared" si="420"/>
        <v/>
      </c>
      <c r="U3797" s="502" t="str">
        <f t="shared" si="421"/>
        <v/>
      </c>
      <c r="V3797" s="502" t="str">
        <f t="shared" si="422"/>
        <v/>
      </c>
      <c r="W3797" s="502" t="str">
        <f t="shared" si="423"/>
        <v/>
      </c>
      <c r="X3797" s="502"/>
      <c r="Y3797" s="502" t="str">
        <f t="shared" si="424"/>
        <v/>
      </c>
    </row>
    <row r="3798" spans="7:25">
      <c r="G3798" s="346" t="str">
        <f t="shared" si="418"/>
        <v/>
      </c>
      <c r="H3798" s="347" t="str">
        <f t="shared" si="419"/>
        <v/>
      </c>
      <c r="T3798" s="502" t="str">
        <f t="shared" si="420"/>
        <v/>
      </c>
      <c r="U3798" s="502" t="str">
        <f t="shared" si="421"/>
        <v/>
      </c>
      <c r="V3798" s="502" t="str">
        <f t="shared" si="422"/>
        <v/>
      </c>
      <c r="W3798" s="502" t="str">
        <f t="shared" si="423"/>
        <v/>
      </c>
      <c r="X3798" s="502"/>
      <c r="Y3798" s="502" t="str">
        <f t="shared" si="424"/>
        <v/>
      </c>
    </row>
    <row r="3799" spans="7:25">
      <c r="G3799" s="346" t="str">
        <f t="shared" si="418"/>
        <v/>
      </c>
      <c r="H3799" s="347" t="str">
        <f t="shared" si="419"/>
        <v/>
      </c>
      <c r="T3799" s="502" t="str">
        <f t="shared" si="420"/>
        <v/>
      </c>
      <c r="U3799" s="502" t="str">
        <f t="shared" si="421"/>
        <v/>
      </c>
      <c r="V3799" s="502" t="str">
        <f t="shared" si="422"/>
        <v/>
      </c>
      <c r="W3799" s="502" t="str">
        <f t="shared" si="423"/>
        <v/>
      </c>
      <c r="X3799" s="502"/>
      <c r="Y3799" s="502" t="str">
        <f t="shared" si="424"/>
        <v/>
      </c>
    </row>
    <row r="3800" spans="7:25">
      <c r="G3800" s="346" t="str">
        <f t="shared" si="418"/>
        <v/>
      </c>
      <c r="H3800" s="347" t="str">
        <f t="shared" si="419"/>
        <v/>
      </c>
      <c r="T3800" s="502" t="str">
        <f t="shared" si="420"/>
        <v/>
      </c>
      <c r="U3800" s="502" t="str">
        <f t="shared" si="421"/>
        <v/>
      </c>
      <c r="V3800" s="502" t="str">
        <f t="shared" si="422"/>
        <v/>
      </c>
      <c r="W3800" s="502" t="str">
        <f t="shared" si="423"/>
        <v/>
      </c>
      <c r="X3800" s="502"/>
      <c r="Y3800" s="502" t="str">
        <f t="shared" si="424"/>
        <v/>
      </c>
    </row>
    <row r="3801" spans="7:25">
      <c r="G3801" s="346" t="str">
        <f t="shared" si="418"/>
        <v/>
      </c>
      <c r="H3801" s="347" t="str">
        <f t="shared" si="419"/>
        <v/>
      </c>
      <c r="T3801" s="502" t="str">
        <f t="shared" si="420"/>
        <v/>
      </c>
      <c r="U3801" s="502" t="str">
        <f t="shared" si="421"/>
        <v/>
      </c>
      <c r="V3801" s="502" t="str">
        <f t="shared" si="422"/>
        <v/>
      </c>
      <c r="W3801" s="502" t="str">
        <f t="shared" si="423"/>
        <v/>
      </c>
      <c r="X3801" s="502"/>
      <c r="Y3801" s="502" t="str">
        <f t="shared" si="424"/>
        <v/>
      </c>
    </row>
    <row r="3802" spans="7:25">
      <c r="G3802" s="346" t="str">
        <f t="shared" si="418"/>
        <v/>
      </c>
      <c r="H3802" s="347" t="str">
        <f t="shared" si="419"/>
        <v/>
      </c>
      <c r="T3802" s="502" t="str">
        <f t="shared" si="420"/>
        <v/>
      </c>
      <c r="U3802" s="502" t="str">
        <f t="shared" si="421"/>
        <v/>
      </c>
      <c r="V3802" s="502" t="str">
        <f t="shared" si="422"/>
        <v/>
      </c>
      <c r="W3802" s="502" t="str">
        <f t="shared" si="423"/>
        <v/>
      </c>
      <c r="X3802" s="502"/>
      <c r="Y3802" s="502" t="str">
        <f t="shared" si="424"/>
        <v/>
      </c>
    </row>
    <row r="3803" spans="7:25">
      <c r="G3803" s="346" t="str">
        <f t="shared" si="418"/>
        <v/>
      </c>
      <c r="H3803" s="347" t="str">
        <f t="shared" si="419"/>
        <v/>
      </c>
      <c r="T3803" s="502" t="str">
        <f t="shared" si="420"/>
        <v/>
      </c>
      <c r="U3803" s="502" t="str">
        <f t="shared" si="421"/>
        <v/>
      </c>
      <c r="V3803" s="502" t="str">
        <f t="shared" si="422"/>
        <v/>
      </c>
      <c r="W3803" s="502" t="str">
        <f t="shared" si="423"/>
        <v/>
      </c>
      <c r="X3803" s="502"/>
      <c r="Y3803" s="502" t="str">
        <f t="shared" si="424"/>
        <v/>
      </c>
    </row>
    <row r="3804" spans="7:25">
      <c r="G3804" s="346" t="str">
        <f t="shared" si="418"/>
        <v/>
      </c>
      <c r="H3804" s="347" t="str">
        <f t="shared" si="419"/>
        <v/>
      </c>
      <c r="T3804" s="502" t="str">
        <f t="shared" si="420"/>
        <v/>
      </c>
      <c r="U3804" s="502" t="str">
        <f t="shared" si="421"/>
        <v/>
      </c>
      <c r="V3804" s="502" t="str">
        <f t="shared" si="422"/>
        <v/>
      </c>
      <c r="W3804" s="502" t="str">
        <f t="shared" si="423"/>
        <v/>
      </c>
      <c r="X3804" s="502"/>
      <c r="Y3804" s="502" t="str">
        <f t="shared" si="424"/>
        <v/>
      </c>
    </row>
    <row r="3805" spans="7:25">
      <c r="G3805" s="346" t="str">
        <f t="shared" si="418"/>
        <v/>
      </c>
      <c r="H3805" s="347" t="str">
        <f t="shared" si="419"/>
        <v/>
      </c>
      <c r="T3805" s="502" t="str">
        <f t="shared" si="420"/>
        <v/>
      </c>
      <c r="U3805" s="502" t="str">
        <f t="shared" si="421"/>
        <v/>
      </c>
      <c r="V3805" s="502" t="str">
        <f t="shared" si="422"/>
        <v/>
      </c>
      <c r="W3805" s="502" t="str">
        <f t="shared" si="423"/>
        <v/>
      </c>
      <c r="X3805" s="502"/>
      <c r="Y3805" s="502" t="str">
        <f t="shared" si="424"/>
        <v/>
      </c>
    </row>
    <row r="3806" spans="7:25">
      <c r="G3806" s="346" t="str">
        <f t="shared" si="418"/>
        <v/>
      </c>
      <c r="H3806" s="347" t="str">
        <f t="shared" si="419"/>
        <v/>
      </c>
      <c r="T3806" s="502" t="str">
        <f t="shared" si="420"/>
        <v/>
      </c>
      <c r="U3806" s="502" t="str">
        <f t="shared" si="421"/>
        <v/>
      </c>
      <c r="V3806" s="502" t="str">
        <f t="shared" si="422"/>
        <v/>
      </c>
      <c r="W3806" s="502" t="str">
        <f t="shared" si="423"/>
        <v/>
      </c>
      <c r="X3806" s="502"/>
      <c r="Y3806" s="502" t="str">
        <f t="shared" si="424"/>
        <v/>
      </c>
    </row>
    <row r="3807" spans="7:25">
      <c r="G3807" s="346" t="str">
        <f t="shared" si="418"/>
        <v/>
      </c>
      <c r="H3807" s="347" t="str">
        <f t="shared" si="419"/>
        <v/>
      </c>
      <c r="T3807" s="502" t="str">
        <f t="shared" si="420"/>
        <v/>
      </c>
      <c r="U3807" s="502" t="str">
        <f t="shared" si="421"/>
        <v/>
      </c>
      <c r="V3807" s="502" t="str">
        <f t="shared" si="422"/>
        <v/>
      </c>
      <c r="W3807" s="502" t="str">
        <f t="shared" si="423"/>
        <v/>
      </c>
      <c r="X3807" s="502"/>
      <c r="Y3807" s="502" t="str">
        <f t="shared" si="424"/>
        <v/>
      </c>
    </row>
    <row r="3808" spans="7:25">
      <c r="G3808" s="346" t="str">
        <f t="shared" si="418"/>
        <v/>
      </c>
      <c r="H3808" s="347" t="str">
        <f t="shared" si="419"/>
        <v/>
      </c>
      <c r="T3808" s="502" t="str">
        <f t="shared" si="420"/>
        <v/>
      </c>
      <c r="U3808" s="502" t="str">
        <f t="shared" si="421"/>
        <v/>
      </c>
      <c r="V3808" s="502" t="str">
        <f t="shared" si="422"/>
        <v/>
      </c>
      <c r="W3808" s="502" t="str">
        <f t="shared" si="423"/>
        <v/>
      </c>
      <c r="X3808" s="502"/>
      <c r="Y3808" s="502" t="str">
        <f t="shared" si="424"/>
        <v/>
      </c>
    </row>
    <row r="3809" spans="7:25">
      <c r="G3809" s="346" t="str">
        <f t="shared" si="418"/>
        <v/>
      </c>
      <c r="H3809" s="347" t="str">
        <f t="shared" si="419"/>
        <v/>
      </c>
      <c r="T3809" s="502" t="str">
        <f t="shared" si="420"/>
        <v/>
      </c>
      <c r="U3809" s="502" t="str">
        <f t="shared" si="421"/>
        <v/>
      </c>
      <c r="V3809" s="502" t="str">
        <f t="shared" si="422"/>
        <v/>
      </c>
      <c r="W3809" s="502" t="str">
        <f t="shared" si="423"/>
        <v/>
      </c>
      <c r="X3809" s="502"/>
      <c r="Y3809" s="502" t="str">
        <f t="shared" si="424"/>
        <v/>
      </c>
    </row>
    <row r="3810" spans="7:25">
      <c r="G3810" s="346" t="str">
        <f t="shared" si="418"/>
        <v/>
      </c>
      <c r="H3810" s="347" t="str">
        <f t="shared" si="419"/>
        <v/>
      </c>
      <c r="T3810" s="502" t="str">
        <f t="shared" si="420"/>
        <v/>
      </c>
      <c r="U3810" s="502" t="str">
        <f t="shared" si="421"/>
        <v/>
      </c>
      <c r="V3810" s="502" t="str">
        <f t="shared" si="422"/>
        <v/>
      </c>
      <c r="W3810" s="502" t="str">
        <f t="shared" si="423"/>
        <v/>
      </c>
      <c r="X3810" s="502"/>
      <c r="Y3810" s="502" t="str">
        <f t="shared" si="424"/>
        <v/>
      </c>
    </row>
    <row r="3811" spans="7:25">
      <c r="G3811" s="346" t="str">
        <f t="shared" si="418"/>
        <v/>
      </c>
      <c r="H3811" s="347" t="str">
        <f t="shared" si="419"/>
        <v/>
      </c>
      <c r="T3811" s="502" t="str">
        <f t="shared" si="420"/>
        <v/>
      </c>
      <c r="U3811" s="502" t="str">
        <f t="shared" si="421"/>
        <v/>
      </c>
      <c r="V3811" s="502" t="str">
        <f t="shared" si="422"/>
        <v/>
      </c>
      <c r="W3811" s="502" t="str">
        <f t="shared" si="423"/>
        <v/>
      </c>
      <c r="X3811" s="502"/>
      <c r="Y3811" s="502" t="str">
        <f t="shared" si="424"/>
        <v/>
      </c>
    </row>
    <row r="3812" spans="7:25">
      <c r="G3812" s="346" t="str">
        <f t="shared" si="418"/>
        <v/>
      </c>
      <c r="H3812" s="347" t="str">
        <f t="shared" si="419"/>
        <v/>
      </c>
      <c r="T3812" s="502" t="str">
        <f t="shared" si="420"/>
        <v/>
      </c>
      <c r="U3812" s="502" t="str">
        <f t="shared" si="421"/>
        <v/>
      </c>
      <c r="V3812" s="502" t="str">
        <f t="shared" si="422"/>
        <v/>
      </c>
      <c r="W3812" s="502" t="str">
        <f t="shared" si="423"/>
        <v/>
      </c>
      <c r="X3812" s="502"/>
      <c r="Y3812" s="502" t="str">
        <f t="shared" si="424"/>
        <v/>
      </c>
    </row>
    <row r="3813" spans="7:25">
      <c r="G3813" s="346" t="str">
        <f t="shared" si="418"/>
        <v/>
      </c>
      <c r="H3813" s="347" t="str">
        <f t="shared" si="419"/>
        <v/>
      </c>
      <c r="T3813" s="502" t="str">
        <f t="shared" si="420"/>
        <v/>
      </c>
      <c r="U3813" s="502" t="str">
        <f t="shared" si="421"/>
        <v/>
      </c>
      <c r="V3813" s="502" t="str">
        <f t="shared" si="422"/>
        <v/>
      </c>
      <c r="W3813" s="502" t="str">
        <f t="shared" si="423"/>
        <v/>
      </c>
      <c r="X3813" s="502"/>
      <c r="Y3813" s="502" t="str">
        <f t="shared" si="424"/>
        <v/>
      </c>
    </row>
    <row r="3814" spans="7:25">
      <c r="G3814" s="346" t="str">
        <f t="shared" si="418"/>
        <v/>
      </c>
      <c r="H3814" s="347" t="str">
        <f t="shared" si="419"/>
        <v/>
      </c>
      <c r="T3814" s="502" t="str">
        <f t="shared" si="420"/>
        <v/>
      </c>
      <c r="U3814" s="502" t="str">
        <f t="shared" si="421"/>
        <v/>
      </c>
      <c r="V3814" s="502" t="str">
        <f t="shared" si="422"/>
        <v/>
      </c>
      <c r="W3814" s="502" t="str">
        <f t="shared" si="423"/>
        <v/>
      </c>
      <c r="X3814" s="502"/>
      <c r="Y3814" s="502" t="str">
        <f t="shared" si="424"/>
        <v/>
      </c>
    </row>
    <row r="3815" spans="7:25">
      <c r="G3815" s="346" t="str">
        <f t="shared" si="418"/>
        <v/>
      </c>
      <c r="H3815" s="347" t="str">
        <f t="shared" si="419"/>
        <v/>
      </c>
      <c r="T3815" s="502" t="str">
        <f t="shared" si="420"/>
        <v/>
      </c>
      <c r="U3815" s="502" t="str">
        <f t="shared" si="421"/>
        <v/>
      </c>
      <c r="V3815" s="502" t="str">
        <f t="shared" si="422"/>
        <v/>
      </c>
      <c r="W3815" s="502" t="str">
        <f t="shared" si="423"/>
        <v/>
      </c>
      <c r="X3815" s="502"/>
      <c r="Y3815" s="502" t="str">
        <f t="shared" si="424"/>
        <v/>
      </c>
    </row>
    <row r="3816" spans="7:25">
      <c r="G3816" s="346" t="str">
        <f t="shared" si="418"/>
        <v/>
      </c>
      <c r="H3816" s="347" t="str">
        <f t="shared" si="419"/>
        <v/>
      </c>
      <c r="T3816" s="502" t="str">
        <f t="shared" si="420"/>
        <v/>
      </c>
      <c r="U3816" s="502" t="str">
        <f t="shared" si="421"/>
        <v/>
      </c>
      <c r="V3816" s="502" t="str">
        <f t="shared" si="422"/>
        <v/>
      </c>
      <c r="W3816" s="502" t="str">
        <f t="shared" si="423"/>
        <v/>
      </c>
      <c r="X3816" s="502"/>
      <c r="Y3816" s="502" t="str">
        <f t="shared" si="424"/>
        <v/>
      </c>
    </row>
    <row r="3817" spans="7:25">
      <c r="G3817" s="346" t="str">
        <f t="shared" si="418"/>
        <v/>
      </c>
      <c r="H3817" s="347" t="str">
        <f t="shared" si="419"/>
        <v/>
      </c>
      <c r="T3817" s="502" t="str">
        <f t="shared" si="420"/>
        <v/>
      </c>
      <c r="U3817" s="502" t="str">
        <f t="shared" si="421"/>
        <v/>
      </c>
      <c r="V3817" s="502" t="str">
        <f t="shared" si="422"/>
        <v/>
      </c>
      <c r="W3817" s="502" t="str">
        <f t="shared" si="423"/>
        <v/>
      </c>
      <c r="X3817" s="502"/>
      <c r="Y3817" s="502" t="str">
        <f t="shared" si="424"/>
        <v/>
      </c>
    </row>
    <row r="3818" spans="7:25">
      <c r="G3818" s="346" t="str">
        <f t="shared" si="418"/>
        <v/>
      </c>
      <c r="H3818" s="347" t="str">
        <f t="shared" si="419"/>
        <v/>
      </c>
      <c r="T3818" s="502" t="str">
        <f t="shared" si="420"/>
        <v/>
      </c>
      <c r="U3818" s="502" t="str">
        <f t="shared" si="421"/>
        <v/>
      </c>
      <c r="V3818" s="502" t="str">
        <f t="shared" si="422"/>
        <v/>
      </c>
      <c r="W3818" s="502" t="str">
        <f t="shared" si="423"/>
        <v/>
      </c>
      <c r="X3818" s="502"/>
      <c r="Y3818" s="502" t="str">
        <f t="shared" si="424"/>
        <v/>
      </c>
    </row>
    <row r="3819" spans="7:25">
      <c r="G3819" s="346" t="str">
        <f t="shared" si="418"/>
        <v/>
      </c>
      <c r="H3819" s="347" t="str">
        <f t="shared" si="419"/>
        <v/>
      </c>
      <c r="T3819" s="502" t="str">
        <f t="shared" si="420"/>
        <v/>
      </c>
      <c r="U3819" s="502" t="str">
        <f t="shared" si="421"/>
        <v/>
      </c>
      <c r="V3819" s="502" t="str">
        <f t="shared" si="422"/>
        <v/>
      </c>
      <c r="W3819" s="502" t="str">
        <f t="shared" si="423"/>
        <v/>
      </c>
      <c r="X3819" s="502"/>
      <c r="Y3819" s="502" t="str">
        <f t="shared" si="424"/>
        <v/>
      </c>
    </row>
    <row r="3820" spans="7:25">
      <c r="G3820" s="346" t="str">
        <f t="shared" si="418"/>
        <v/>
      </c>
      <c r="H3820" s="347" t="str">
        <f t="shared" si="419"/>
        <v/>
      </c>
      <c r="T3820" s="502" t="str">
        <f t="shared" si="420"/>
        <v/>
      </c>
      <c r="U3820" s="502" t="str">
        <f t="shared" si="421"/>
        <v/>
      </c>
      <c r="V3820" s="502" t="str">
        <f t="shared" si="422"/>
        <v/>
      </c>
      <c r="W3820" s="502" t="str">
        <f t="shared" si="423"/>
        <v/>
      </c>
      <c r="X3820" s="502"/>
      <c r="Y3820" s="502" t="str">
        <f t="shared" si="424"/>
        <v/>
      </c>
    </row>
    <row r="3821" spans="7:25">
      <c r="G3821" s="346" t="str">
        <f t="shared" si="418"/>
        <v/>
      </c>
      <c r="H3821" s="347" t="str">
        <f t="shared" si="419"/>
        <v/>
      </c>
      <c r="T3821" s="502" t="str">
        <f t="shared" si="420"/>
        <v/>
      </c>
      <c r="U3821" s="502" t="str">
        <f t="shared" si="421"/>
        <v/>
      </c>
      <c r="V3821" s="502" t="str">
        <f t="shared" si="422"/>
        <v/>
      </c>
      <c r="W3821" s="502" t="str">
        <f t="shared" si="423"/>
        <v/>
      </c>
      <c r="X3821" s="502"/>
      <c r="Y3821" s="502" t="str">
        <f t="shared" si="424"/>
        <v/>
      </c>
    </row>
    <row r="3822" spans="7:25">
      <c r="G3822" s="346" t="str">
        <f t="shared" si="418"/>
        <v/>
      </c>
      <c r="H3822" s="347" t="str">
        <f t="shared" si="419"/>
        <v/>
      </c>
      <c r="T3822" s="502" t="str">
        <f t="shared" si="420"/>
        <v/>
      </c>
      <c r="U3822" s="502" t="str">
        <f t="shared" si="421"/>
        <v/>
      </c>
      <c r="V3822" s="502" t="str">
        <f t="shared" si="422"/>
        <v/>
      </c>
      <c r="W3822" s="502" t="str">
        <f t="shared" si="423"/>
        <v/>
      </c>
      <c r="X3822" s="502"/>
      <c r="Y3822" s="502" t="str">
        <f t="shared" si="424"/>
        <v/>
      </c>
    </row>
    <row r="3823" spans="7:25">
      <c r="G3823" s="346" t="str">
        <f t="shared" si="418"/>
        <v/>
      </c>
      <c r="H3823" s="347" t="str">
        <f t="shared" si="419"/>
        <v/>
      </c>
      <c r="T3823" s="502" t="str">
        <f t="shared" si="420"/>
        <v/>
      </c>
      <c r="U3823" s="502" t="str">
        <f t="shared" si="421"/>
        <v/>
      </c>
      <c r="V3823" s="502" t="str">
        <f t="shared" si="422"/>
        <v/>
      </c>
      <c r="W3823" s="502" t="str">
        <f t="shared" si="423"/>
        <v/>
      </c>
      <c r="X3823" s="502"/>
      <c r="Y3823" s="502" t="str">
        <f t="shared" si="424"/>
        <v/>
      </c>
    </row>
    <row r="3824" spans="7:25">
      <c r="G3824" s="346" t="str">
        <f t="shared" si="418"/>
        <v/>
      </c>
      <c r="H3824" s="347" t="str">
        <f t="shared" si="419"/>
        <v/>
      </c>
      <c r="T3824" s="502" t="str">
        <f t="shared" si="420"/>
        <v/>
      </c>
      <c r="U3824" s="502" t="str">
        <f t="shared" si="421"/>
        <v/>
      </c>
      <c r="V3824" s="502" t="str">
        <f t="shared" si="422"/>
        <v/>
      </c>
      <c r="W3824" s="502" t="str">
        <f t="shared" si="423"/>
        <v/>
      </c>
      <c r="X3824" s="502"/>
      <c r="Y3824" s="502" t="str">
        <f t="shared" si="424"/>
        <v/>
      </c>
    </row>
    <row r="3825" spans="7:25">
      <c r="G3825" s="346" t="str">
        <f t="shared" si="418"/>
        <v/>
      </c>
      <c r="H3825" s="347" t="str">
        <f t="shared" si="419"/>
        <v/>
      </c>
      <c r="T3825" s="502" t="str">
        <f t="shared" si="420"/>
        <v/>
      </c>
      <c r="U3825" s="502" t="str">
        <f t="shared" si="421"/>
        <v/>
      </c>
      <c r="V3825" s="502" t="str">
        <f t="shared" si="422"/>
        <v/>
      </c>
      <c r="W3825" s="502" t="str">
        <f t="shared" si="423"/>
        <v/>
      </c>
      <c r="X3825" s="502"/>
      <c r="Y3825" s="502" t="str">
        <f t="shared" si="424"/>
        <v/>
      </c>
    </row>
    <row r="3826" spans="7:25">
      <c r="G3826" s="346" t="str">
        <f t="shared" si="418"/>
        <v/>
      </c>
      <c r="H3826" s="347" t="str">
        <f t="shared" si="419"/>
        <v/>
      </c>
      <c r="T3826" s="502" t="str">
        <f t="shared" si="420"/>
        <v/>
      </c>
      <c r="U3826" s="502" t="str">
        <f t="shared" si="421"/>
        <v/>
      </c>
      <c r="V3826" s="502" t="str">
        <f t="shared" si="422"/>
        <v/>
      </c>
      <c r="W3826" s="502" t="str">
        <f t="shared" si="423"/>
        <v/>
      </c>
      <c r="X3826" s="502"/>
      <c r="Y3826" s="502" t="str">
        <f t="shared" si="424"/>
        <v/>
      </c>
    </row>
    <row r="3827" spans="7:25">
      <c r="G3827" s="346" t="str">
        <f t="shared" si="418"/>
        <v/>
      </c>
      <c r="H3827" s="347" t="str">
        <f t="shared" si="419"/>
        <v/>
      </c>
      <c r="T3827" s="502" t="str">
        <f t="shared" si="420"/>
        <v/>
      </c>
      <c r="U3827" s="502" t="str">
        <f t="shared" si="421"/>
        <v/>
      </c>
      <c r="V3827" s="502" t="str">
        <f t="shared" si="422"/>
        <v/>
      </c>
      <c r="W3827" s="502" t="str">
        <f t="shared" si="423"/>
        <v/>
      </c>
      <c r="X3827" s="502"/>
      <c r="Y3827" s="502" t="str">
        <f t="shared" si="424"/>
        <v/>
      </c>
    </row>
    <row r="3828" spans="7:25">
      <c r="G3828" s="346" t="str">
        <f t="shared" si="418"/>
        <v/>
      </c>
      <c r="H3828" s="347" t="str">
        <f t="shared" si="419"/>
        <v/>
      </c>
      <c r="T3828" s="502" t="str">
        <f t="shared" si="420"/>
        <v/>
      </c>
      <c r="U3828" s="502" t="str">
        <f t="shared" si="421"/>
        <v/>
      </c>
      <c r="V3828" s="502" t="str">
        <f t="shared" si="422"/>
        <v/>
      </c>
      <c r="W3828" s="502" t="str">
        <f t="shared" si="423"/>
        <v/>
      </c>
      <c r="X3828" s="502"/>
      <c r="Y3828" s="502" t="str">
        <f t="shared" si="424"/>
        <v/>
      </c>
    </row>
    <row r="3829" spans="7:25">
      <c r="G3829" s="346" t="str">
        <f t="shared" si="418"/>
        <v/>
      </c>
      <c r="H3829" s="347" t="str">
        <f t="shared" si="419"/>
        <v/>
      </c>
      <c r="T3829" s="502" t="str">
        <f t="shared" si="420"/>
        <v/>
      </c>
      <c r="U3829" s="502" t="str">
        <f t="shared" si="421"/>
        <v/>
      </c>
      <c r="V3829" s="502" t="str">
        <f t="shared" si="422"/>
        <v/>
      </c>
      <c r="W3829" s="502" t="str">
        <f t="shared" si="423"/>
        <v/>
      </c>
      <c r="X3829" s="502"/>
      <c r="Y3829" s="502" t="str">
        <f t="shared" si="424"/>
        <v/>
      </c>
    </row>
    <row r="3830" spans="7:25">
      <c r="G3830" s="346" t="str">
        <f t="shared" si="418"/>
        <v/>
      </c>
      <c r="H3830" s="347" t="str">
        <f t="shared" si="419"/>
        <v/>
      </c>
      <c r="T3830" s="502" t="str">
        <f t="shared" si="420"/>
        <v/>
      </c>
      <c r="U3830" s="502" t="str">
        <f t="shared" si="421"/>
        <v/>
      </c>
      <c r="V3830" s="502" t="str">
        <f t="shared" si="422"/>
        <v/>
      </c>
      <c r="W3830" s="502" t="str">
        <f t="shared" si="423"/>
        <v/>
      </c>
      <c r="X3830" s="502"/>
      <c r="Y3830" s="502" t="str">
        <f t="shared" si="424"/>
        <v/>
      </c>
    </row>
    <row r="3831" spans="7:25">
      <c r="G3831" s="346" t="str">
        <f t="shared" si="418"/>
        <v/>
      </c>
      <c r="H3831" s="347" t="str">
        <f t="shared" si="419"/>
        <v/>
      </c>
      <c r="T3831" s="502" t="str">
        <f t="shared" si="420"/>
        <v/>
      </c>
      <c r="U3831" s="502" t="str">
        <f t="shared" si="421"/>
        <v/>
      </c>
      <c r="V3831" s="502" t="str">
        <f t="shared" si="422"/>
        <v/>
      </c>
      <c r="W3831" s="502" t="str">
        <f t="shared" si="423"/>
        <v/>
      </c>
      <c r="X3831" s="502"/>
      <c r="Y3831" s="502" t="str">
        <f t="shared" si="424"/>
        <v/>
      </c>
    </row>
    <row r="3832" spans="7:25">
      <c r="G3832" s="346" t="str">
        <f t="shared" si="418"/>
        <v/>
      </c>
      <c r="H3832" s="347" t="str">
        <f t="shared" si="419"/>
        <v/>
      </c>
      <c r="T3832" s="502" t="str">
        <f t="shared" si="420"/>
        <v/>
      </c>
      <c r="U3832" s="502" t="str">
        <f t="shared" si="421"/>
        <v/>
      </c>
      <c r="V3832" s="502" t="str">
        <f t="shared" si="422"/>
        <v/>
      </c>
      <c r="W3832" s="502" t="str">
        <f t="shared" si="423"/>
        <v/>
      </c>
      <c r="X3832" s="502"/>
      <c r="Y3832" s="502" t="str">
        <f t="shared" si="424"/>
        <v/>
      </c>
    </row>
    <row r="3833" spans="7:25">
      <c r="G3833" s="346" t="str">
        <f t="shared" si="418"/>
        <v/>
      </c>
      <c r="H3833" s="347" t="str">
        <f t="shared" si="419"/>
        <v/>
      </c>
      <c r="T3833" s="502" t="str">
        <f t="shared" si="420"/>
        <v/>
      </c>
      <c r="U3833" s="502" t="str">
        <f t="shared" si="421"/>
        <v/>
      </c>
      <c r="V3833" s="502" t="str">
        <f t="shared" si="422"/>
        <v/>
      </c>
      <c r="W3833" s="502" t="str">
        <f t="shared" si="423"/>
        <v/>
      </c>
      <c r="X3833" s="502"/>
      <c r="Y3833" s="502" t="str">
        <f t="shared" si="424"/>
        <v/>
      </c>
    </row>
    <row r="3834" spans="7:25">
      <c r="G3834" s="346" t="str">
        <f t="shared" si="418"/>
        <v/>
      </c>
      <c r="H3834" s="347" t="str">
        <f t="shared" si="419"/>
        <v/>
      </c>
      <c r="T3834" s="502" t="str">
        <f t="shared" si="420"/>
        <v/>
      </c>
      <c r="U3834" s="502" t="str">
        <f t="shared" si="421"/>
        <v/>
      </c>
      <c r="V3834" s="502" t="str">
        <f t="shared" si="422"/>
        <v/>
      </c>
      <c r="W3834" s="502" t="str">
        <f t="shared" si="423"/>
        <v/>
      </c>
      <c r="X3834" s="502"/>
      <c r="Y3834" s="502" t="str">
        <f t="shared" si="424"/>
        <v/>
      </c>
    </row>
    <row r="3835" spans="7:25">
      <c r="G3835" s="346" t="str">
        <f t="shared" si="418"/>
        <v/>
      </c>
      <c r="H3835" s="347" t="str">
        <f t="shared" si="419"/>
        <v/>
      </c>
      <c r="T3835" s="502" t="str">
        <f t="shared" si="420"/>
        <v/>
      </c>
      <c r="U3835" s="502" t="str">
        <f t="shared" si="421"/>
        <v/>
      </c>
      <c r="V3835" s="502" t="str">
        <f t="shared" si="422"/>
        <v/>
      </c>
      <c r="W3835" s="502" t="str">
        <f t="shared" si="423"/>
        <v/>
      </c>
      <c r="X3835" s="502"/>
      <c r="Y3835" s="502" t="str">
        <f t="shared" si="424"/>
        <v/>
      </c>
    </row>
    <row r="3836" spans="7:25">
      <c r="G3836" s="346" t="str">
        <f t="shared" si="418"/>
        <v/>
      </c>
      <c r="H3836" s="347" t="str">
        <f t="shared" si="419"/>
        <v/>
      </c>
      <c r="T3836" s="502" t="str">
        <f t="shared" si="420"/>
        <v/>
      </c>
      <c r="U3836" s="502" t="str">
        <f t="shared" si="421"/>
        <v/>
      </c>
      <c r="V3836" s="502" t="str">
        <f t="shared" si="422"/>
        <v/>
      </c>
      <c r="W3836" s="502" t="str">
        <f t="shared" si="423"/>
        <v/>
      </c>
      <c r="X3836" s="502"/>
      <c r="Y3836" s="502" t="str">
        <f t="shared" si="424"/>
        <v/>
      </c>
    </row>
    <row r="3837" spans="7:25">
      <c r="G3837" s="346" t="str">
        <f t="shared" si="418"/>
        <v/>
      </c>
      <c r="H3837" s="347" t="str">
        <f t="shared" si="419"/>
        <v/>
      </c>
      <c r="T3837" s="502" t="str">
        <f t="shared" si="420"/>
        <v/>
      </c>
      <c r="U3837" s="502" t="str">
        <f t="shared" si="421"/>
        <v/>
      </c>
      <c r="V3837" s="502" t="str">
        <f t="shared" si="422"/>
        <v/>
      </c>
      <c r="W3837" s="502" t="str">
        <f t="shared" si="423"/>
        <v/>
      </c>
      <c r="X3837" s="502"/>
      <c r="Y3837" s="502" t="str">
        <f t="shared" si="424"/>
        <v/>
      </c>
    </row>
    <row r="3838" spans="7:25">
      <c r="G3838" s="346" t="str">
        <f t="shared" si="418"/>
        <v/>
      </c>
      <c r="H3838" s="347" t="str">
        <f t="shared" si="419"/>
        <v/>
      </c>
      <c r="T3838" s="502" t="str">
        <f t="shared" si="420"/>
        <v/>
      </c>
      <c r="U3838" s="502" t="str">
        <f t="shared" si="421"/>
        <v/>
      </c>
      <c r="V3838" s="502" t="str">
        <f t="shared" si="422"/>
        <v/>
      </c>
      <c r="W3838" s="502" t="str">
        <f t="shared" si="423"/>
        <v/>
      </c>
      <c r="X3838" s="502"/>
      <c r="Y3838" s="502" t="str">
        <f t="shared" si="424"/>
        <v/>
      </c>
    </row>
    <row r="3839" spans="7:25">
      <c r="G3839" s="346" t="str">
        <f t="shared" si="418"/>
        <v/>
      </c>
      <c r="H3839" s="347" t="str">
        <f t="shared" si="419"/>
        <v/>
      </c>
      <c r="T3839" s="502" t="str">
        <f t="shared" si="420"/>
        <v/>
      </c>
      <c r="U3839" s="502" t="str">
        <f t="shared" si="421"/>
        <v/>
      </c>
      <c r="V3839" s="502" t="str">
        <f t="shared" si="422"/>
        <v/>
      </c>
      <c r="W3839" s="502" t="str">
        <f t="shared" si="423"/>
        <v/>
      </c>
      <c r="X3839" s="502"/>
      <c r="Y3839" s="502" t="str">
        <f t="shared" si="424"/>
        <v/>
      </c>
    </row>
    <row r="3840" spans="7:25">
      <c r="G3840" s="346" t="str">
        <f t="shared" si="418"/>
        <v/>
      </c>
      <c r="H3840" s="347" t="str">
        <f t="shared" si="419"/>
        <v/>
      </c>
      <c r="T3840" s="502" t="str">
        <f t="shared" si="420"/>
        <v/>
      </c>
      <c r="U3840" s="502" t="str">
        <f t="shared" si="421"/>
        <v/>
      </c>
      <c r="V3840" s="502" t="str">
        <f t="shared" si="422"/>
        <v/>
      </c>
      <c r="W3840" s="502" t="str">
        <f t="shared" si="423"/>
        <v/>
      </c>
      <c r="X3840" s="502"/>
      <c r="Y3840" s="502" t="str">
        <f t="shared" si="424"/>
        <v/>
      </c>
    </row>
    <row r="3841" spans="7:25">
      <c r="G3841" s="346" t="str">
        <f t="shared" si="418"/>
        <v/>
      </c>
      <c r="H3841" s="347" t="str">
        <f t="shared" si="419"/>
        <v/>
      </c>
      <c r="T3841" s="502" t="str">
        <f t="shared" si="420"/>
        <v/>
      </c>
      <c r="U3841" s="502" t="str">
        <f t="shared" si="421"/>
        <v/>
      </c>
      <c r="V3841" s="502" t="str">
        <f t="shared" si="422"/>
        <v/>
      </c>
      <c r="W3841" s="502" t="str">
        <f t="shared" si="423"/>
        <v/>
      </c>
      <c r="X3841" s="502"/>
      <c r="Y3841" s="502" t="str">
        <f t="shared" si="424"/>
        <v/>
      </c>
    </row>
    <row r="3842" spans="7:25">
      <c r="G3842" s="346" t="str">
        <f t="shared" si="418"/>
        <v/>
      </c>
      <c r="H3842" s="347" t="str">
        <f t="shared" si="419"/>
        <v/>
      </c>
      <c r="T3842" s="502" t="str">
        <f t="shared" si="420"/>
        <v/>
      </c>
      <c r="U3842" s="502" t="str">
        <f t="shared" si="421"/>
        <v/>
      </c>
      <c r="V3842" s="502" t="str">
        <f t="shared" si="422"/>
        <v/>
      </c>
      <c r="W3842" s="502" t="str">
        <f t="shared" si="423"/>
        <v/>
      </c>
      <c r="X3842" s="502"/>
      <c r="Y3842" s="502" t="str">
        <f t="shared" si="424"/>
        <v/>
      </c>
    </row>
    <row r="3843" spans="7:25">
      <c r="G3843" s="346" t="str">
        <f t="shared" ref="G3843:G3906" si="425">IF(D3843="","",A3843&amp;" "&amp;"     =    "&amp;" "&amp;B3843&amp;"  Vs  "&amp;C3843)</f>
        <v/>
      </c>
      <c r="H3843" s="347" t="str">
        <f t="shared" ref="H3843:H3906" si="426">IF(G3843="","",D3843)</f>
        <v/>
      </c>
      <c r="T3843" s="502" t="str">
        <f t="shared" ref="T3843:T3906" si="427">IF(W3843="","",AA3843)</f>
        <v/>
      </c>
      <c r="U3843" s="502" t="str">
        <f t="shared" ref="U3843:U3906" si="428">IF(W3843="","",AC3843)</f>
        <v/>
      </c>
      <c r="V3843" s="502" t="str">
        <f t="shared" ref="V3843:V3906" si="429">IF(W3843="","",AK3843)</f>
        <v/>
      </c>
      <c r="W3843" s="502" t="str">
        <f t="shared" ref="W3843:W3906" si="430">IFERROR(IF(Y3843="","",MID(Y3843,SEARCH("1x2/",Y3843,1) + 4,LEN(Y3843))),"")</f>
        <v/>
      </c>
      <c r="X3843" s="502"/>
      <c r="Y3843" s="502" t="str">
        <f t="shared" ref="Y3843:Y3906" si="431">HLink(AL3843)</f>
        <v/>
      </c>
    </row>
    <row r="3844" spans="7:25">
      <c r="G3844" s="346" t="str">
        <f t="shared" si="425"/>
        <v/>
      </c>
      <c r="H3844" s="347" t="str">
        <f t="shared" si="426"/>
        <v/>
      </c>
      <c r="T3844" s="502" t="str">
        <f t="shared" si="427"/>
        <v/>
      </c>
      <c r="U3844" s="502" t="str">
        <f t="shared" si="428"/>
        <v/>
      </c>
      <c r="V3844" s="502" t="str">
        <f t="shared" si="429"/>
        <v/>
      </c>
      <c r="W3844" s="502" t="str">
        <f t="shared" si="430"/>
        <v/>
      </c>
      <c r="X3844" s="502"/>
      <c r="Y3844" s="502" t="str">
        <f t="shared" si="431"/>
        <v/>
      </c>
    </row>
    <row r="3845" spans="7:25">
      <c r="G3845" s="346" t="str">
        <f t="shared" si="425"/>
        <v/>
      </c>
      <c r="H3845" s="347" t="str">
        <f t="shared" si="426"/>
        <v/>
      </c>
      <c r="T3845" s="502" t="str">
        <f t="shared" si="427"/>
        <v/>
      </c>
      <c r="U3845" s="502" t="str">
        <f t="shared" si="428"/>
        <v/>
      </c>
      <c r="V3845" s="502" t="str">
        <f t="shared" si="429"/>
        <v/>
      </c>
      <c r="W3845" s="502" t="str">
        <f t="shared" si="430"/>
        <v/>
      </c>
      <c r="X3845" s="502"/>
      <c r="Y3845" s="502" t="str">
        <f t="shared" si="431"/>
        <v/>
      </c>
    </row>
    <row r="3846" spans="7:25">
      <c r="G3846" s="346" t="str">
        <f t="shared" si="425"/>
        <v/>
      </c>
      <c r="H3846" s="347" t="str">
        <f t="shared" si="426"/>
        <v/>
      </c>
      <c r="T3846" s="502" t="str">
        <f t="shared" si="427"/>
        <v/>
      </c>
      <c r="U3846" s="502" t="str">
        <f t="shared" si="428"/>
        <v/>
      </c>
      <c r="V3846" s="502" t="str">
        <f t="shared" si="429"/>
        <v/>
      </c>
      <c r="W3846" s="502" t="str">
        <f t="shared" si="430"/>
        <v/>
      </c>
      <c r="X3846" s="502"/>
      <c r="Y3846" s="502" t="str">
        <f t="shared" si="431"/>
        <v/>
      </c>
    </row>
    <row r="3847" spans="7:25">
      <c r="G3847" s="346" t="str">
        <f t="shared" si="425"/>
        <v/>
      </c>
      <c r="H3847" s="347" t="str">
        <f t="shared" si="426"/>
        <v/>
      </c>
      <c r="T3847" s="502" t="str">
        <f t="shared" si="427"/>
        <v/>
      </c>
      <c r="U3847" s="502" t="str">
        <f t="shared" si="428"/>
        <v/>
      </c>
      <c r="V3847" s="502" t="str">
        <f t="shared" si="429"/>
        <v/>
      </c>
      <c r="W3847" s="502" t="str">
        <f t="shared" si="430"/>
        <v/>
      </c>
      <c r="X3847" s="502"/>
      <c r="Y3847" s="502" t="str">
        <f t="shared" si="431"/>
        <v/>
      </c>
    </row>
    <row r="3848" spans="7:25">
      <c r="G3848" s="346" t="str">
        <f t="shared" si="425"/>
        <v/>
      </c>
      <c r="H3848" s="347" t="str">
        <f t="shared" si="426"/>
        <v/>
      </c>
      <c r="T3848" s="502" t="str">
        <f t="shared" si="427"/>
        <v/>
      </c>
      <c r="U3848" s="502" t="str">
        <f t="shared" si="428"/>
        <v/>
      </c>
      <c r="V3848" s="502" t="str">
        <f t="shared" si="429"/>
        <v/>
      </c>
      <c r="W3848" s="502" t="str">
        <f t="shared" si="430"/>
        <v/>
      </c>
      <c r="X3848" s="502"/>
      <c r="Y3848" s="502" t="str">
        <f t="shared" si="431"/>
        <v/>
      </c>
    </row>
    <row r="3849" spans="7:25">
      <c r="G3849" s="346" t="str">
        <f t="shared" si="425"/>
        <v/>
      </c>
      <c r="H3849" s="347" t="str">
        <f t="shared" si="426"/>
        <v/>
      </c>
      <c r="T3849" s="502" t="str">
        <f t="shared" si="427"/>
        <v/>
      </c>
      <c r="U3849" s="502" t="str">
        <f t="shared" si="428"/>
        <v/>
      </c>
      <c r="V3849" s="502" t="str">
        <f t="shared" si="429"/>
        <v/>
      </c>
      <c r="W3849" s="502" t="str">
        <f t="shared" si="430"/>
        <v/>
      </c>
      <c r="X3849" s="502"/>
      <c r="Y3849" s="502" t="str">
        <f t="shared" si="431"/>
        <v/>
      </c>
    </row>
    <row r="3850" spans="7:25">
      <c r="G3850" s="346" t="str">
        <f t="shared" si="425"/>
        <v/>
      </c>
      <c r="H3850" s="347" t="str">
        <f t="shared" si="426"/>
        <v/>
      </c>
      <c r="T3850" s="502" t="str">
        <f t="shared" si="427"/>
        <v/>
      </c>
      <c r="U3850" s="502" t="str">
        <f t="shared" si="428"/>
        <v/>
      </c>
      <c r="V3850" s="502" t="str">
        <f t="shared" si="429"/>
        <v/>
      </c>
      <c r="W3850" s="502" t="str">
        <f t="shared" si="430"/>
        <v/>
      </c>
      <c r="X3850" s="502"/>
      <c r="Y3850" s="502" t="str">
        <f t="shared" si="431"/>
        <v/>
      </c>
    </row>
    <row r="3851" spans="7:25">
      <c r="G3851" s="346" t="str">
        <f t="shared" si="425"/>
        <v/>
      </c>
      <c r="H3851" s="347" t="str">
        <f t="shared" si="426"/>
        <v/>
      </c>
      <c r="T3851" s="502" t="str">
        <f t="shared" si="427"/>
        <v/>
      </c>
      <c r="U3851" s="502" t="str">
        <f t="shared" si="428"/>
        <v/>
      </c>
      <c r="V3851" s="502" t="str">
        <f t="shared" si="429"/>
        <v/>
      </c>
      <c r="W3851" s="502" t="str">
        <f t="shared" si="430"/>
        <v/>
      </c>
      <c r="X3851" s="502"/>
      <c r="Y3851" s="502" t="str">
        <f t="shared" si="431"/>
        <v/>
      </c>
    </row>
    <row r="3852" spans="7:25">
      <c r="G3852" s="346" t="str">
        <f t="shared" si="425"/>
        <v/>
      </c>
      <c r="H3852" s="347" t="str">
        <f t="shared" si="426"/>
        <v/>
      </c>
      <c r="T3852" s="502" t="str">
        <f t="shared" si="427"/>
        <v/>
      </c>
      <c r="U3852" s="502" t="str">
        <f t="shared" si="428"/>
        <v/>
      </c>
      <c r="V3852" s="502" t="str">
        <f t="shared" si="429"/>
        <v/>
      </c>
      <c r="W3852" s="502" t="str">
        <f t="shared" si="430"/>
        <v/>
      </c>
      <c r="X3852" s="502"/>
      <c r="Y3852" s="502" t="str">
        <f t="shared" si="431"/>
        <v/>
      </c>
    </row>
    <row r="3853" spans="7:25">
      <c r="G3853" s="346" t="str">
        <f t="shared" si="425"/>
        <v/>
      </c>
      <c r="H3853" s="347" t="str">
        <f t="shared" si="426"/>
        <v/>
      </c>
      <c r="T3853" s="502" t="str">
        <f t="shared" si="427"/>
        <v/>
      </c>
      <c r="U3853" s="502" t="str">
        <f t="shared" si="428"/>
        <v/>
      </c>
      <c r="V3853" s="502" t="str">
        <f t="shared" si="429"/>
        <v/>
      </c>
      <c r="W3853" s="502" t="str">
        <f t="shared" si="430"/>
        <v/>
      </c>
      <c r="X3853" s="502"/>
      <c r="Y3853" s="502" t="str">
        <f t="shared" si="431"/>
        <v/>
      </c>
    </row>
    <row r="3854" spans="7:25">
      <c r="G3854" s="346" t="str">
        <f t="shared" si="425"/>
        <v/>
      </c>
      <c r="H3854" s="347" t="str">
        <f t="shared" si="426"/>
        <v/>
      </c>
      <c r="T3854" s="502" t="str">
        <f t="shared" si="427"/>
        <v/>
      </c>
      <c r="U3854" s="502" t="str">
        <f t="shared" si="428"/>
        <v/>
      </c>
      <c r="V3854" s="502" t="str">
        <f t="shared" si="429"/>
        <v/>
      </c>
      <c r="W3854" s="502" t="str">
        <f t="shared" si="430"/>
        <v/>
      </c>
      <c r="X3854" s="502"/>
      <c r="Y3854" s="502" t="str">
        <f t="shared" si="431"/>
        <v/>
      </c>
    </row>
    <row r="3855" spans="7:25">
      <c r="G3855" s="346" t="str">
        <f t="shared" si="425"/>
        <v/>
      </c>
      <c r="H3855" s="347" t="str">
        <f t="shared" si="426"/>
        <v/>
      </c>
      <c r="T3855" s="502" t="str">
        <f t="shared" si="427"/>
        <v/>
      </c>
      <c r="U3855" s="502" t="str">
        <f t="shared" si="428"/>
        <v/>
      </c>
      <c r="V3855" s="502" t="str">
        <f t="shared" si="429"/>
        <v/>
      </c>
      <c r="W3855" s="502" t="str">
        <f t="shared" si="430"/>
        <v/>
      </c>
      <c r="X3855" s="502"/>
      <c r="Y3855" s="502" t="str">
        <f t="shared" si="431"/>
        <v/>
      </c>
    </row>
    <row r="3856" spans="7:25">
      <c r="G3856" s="346" t="str">
        <f t="shared" si="425"/>
        <v/>
      </c>
      <c r="H3856" s="347" t="str">
        <f t="shared" si="426"/>
        <v/>
      </c>
      <c r="T3856" s="502" t="str">
        <f t="shared" si="427"/>
        <v/>
      </c>
      <c r="U3856" s="502" t="str">
        <f t="shared" si="428"/>
        <v/>
      </c>
      <c r="V3856" s="502" t="str">
        <f t="shared" si="429"/>
        <v/>
      </c>
      <c r="W3856" s="502" t="str">
        <f t="shared" si="430"/>
        <v/>
      </c>
      <c r="X3856" s="502"/>
      <c r="Y3856" s="502" t="str">
        <f t="shared" si="431"/>
        <v/>
      </c>
    </row>
    <row r="3857" spans="7:25">
      <c r="G3857" s="346" t="str">
        <f t="shared" si="425"/>
        <v/>
      </c>
      <c r="H3857" s="347" t="str">
        <f t="shared" si="426"/>
        <v/>
      </c>
      <c r="T3857" s="502" t="str">
        <f t="shared" si="427"/>
        <v/>
      </c>
      <c r="U3857" s="502" t="str">
        <f t="shared" si="428"/>
        <v/>
      </c>
      <c r="V3857" s="502" t="str">
        <f t="shared" si="429"/>
        <v/>
      </c>
      <c r="W3857" s="502" t="str">
        <f t="shared" si="430"/>
        <v/>
      </c>
      <c r="X3857" s="502"/>
      <c r="Y3857" s="502" t="str">
        <f t="shared" si="431"/>
        <v/>
      </c>
    </row>
    <row r="3858" spans="7:25">
      <c r="G3858" s="346" t="str">
        <f t="shared" si="425"/>
        <v/>
      </c>
      <c r="H3858" s="347" t="str">
        <f t="shared" si="426"/>
        <v/>
      </c>
      <c r="T3858" s="502" t="str">
        <f t="shared" si="427"/>
        <v/>
      </c>
      <c r="U3858" s="502" t="str">
        <f t="shared" si="428"/>
        <v/>
      </c>
      <c r="V3858" s="502" t="str">
        <f t="shared" si="429"/>
        <v/>
      </c>
      <c r="W3858" s="502" t="str">
        <f t="shared" si="430"/>
        <v/>
      </c>
      <c r="X3858" s="502"/>
      <c r="Y3858" s="502" t="str">
        <f t="shared" si="431"/>
        <v/>
      </c>
    </row>
    <row r="3859" spans="7:25">
      <c r="G3859" s="346" t="str">
        <f t="shared" si="425"/>
        <v/>
      </c>
      <c r="H3859" s="347" t="str">
        <f t="shared" si="426"/>
        <v/>
      </c>
      <c r="T3859" s="502" t="str">
        <f t="shared" si="427"/>
        <v/>
      </c>
      <c r="U3859" s="502" t="str">
        <f t="shared" si="428"/>
        <v/>
      </c>
      <c r="V3859" s="502" t="str">
        <f t="shared" si="429"/>
        <v/>
      </c>
      <c r="W3859" s="502" t="str">
        <f t="shared" si="430"/>
        <v/>
      </c>
      <c r="X3859" s="502"/>
      <c r="Y3859" s="502" t="str">
        <f t="shared" si="431"/>
        <v/>
      </c>
    </row>
    <row r="3860" spans="7:25">
      <c r="G3860" s="346" t="str">
        <f t="shared" si="425"/>
        <v/>
      </c>
      <c r="H3860" s="347" t="str">
        <f t="shared" si="426"/>
        <v/>
      </c>
      <c r="T3860" s="502" t="str">
        <f t="shared" si="427"/>
        <v/>
      </c>
      <c r="U3860" s="502" t="str">
        <f t="shared" si="428"/>
        <v/>
      </c>
      <c r="V3860" s="502" t="str">
        <f t="shared" si="429"/>
        <v/>
      </c>
      <c r="W3860" s="502" t="str">
        <f t="shared" si="430"/>
        <v/>
      </c>
      <c r="X3860" s="502"/>
      <c r="Y3860" s="502" t="str">
        <f t="shared" si="431"/>
        <v/>
      </c>
    </row>
    <row r="3861" spans="7:25">
      <c r="G3861" s="346" t="str">
        <f t="shared" si="425"/>
        <v/>
      </c>
      <c r="H3861" s="347" t="str">
        <f t="shared" si="426"/>
        <v/>
      </c>
      <c r="T3861" s="502" t="str">
        <f t="shared" si="427"/>
        <v/>
      </c>
      <c r="U3861" s="502" t="str">
        <f t="shared" si="428"/>
        <v/>
      </c>
      <c r="V3861" s="502" t="str">
        <f t="shared" si="429"/>
        <v/>
      </c>
      <c r="W3861" s="502" t="str">
        <f t="shared" si="430"/>
        <v/>
      </c>
      <c r="X3861" s="502"/>
      <c r="Y3861" s="502" t="str">
        <f t="shared" si="431"/>
        <v/>
      </c>
    </row>
    <row r="3862" spans="7:25">
      <c r="G3862" s="346" t="str">
        <f t="shared" si="425"/>
        <v/>
      </c>
      <c r="H3862" s="347" t="str">
        <f t="shared" si="426"/>
        <v/>
      </c>
      <c r="T3862" s="502" t="str">
        <f t="shared" si="427"/>
        <v/>
      </c>
      <c r="U3862" s="502" t="str">
        <f t="shared" si="428"/>
        <v/>
      </c>
      <c r="V3862" s="502" t="str">
        <f t="shared" si="429"/>
        <v/>
      </c>
      <c r="W3862" s="502" t="str">
        <f t="shared" si="430"/>
        <v/>
      </c>
      <c r="X3862" s="502"/>
      <c r="Y3862" s="502" t="str">
        <f t="shared" si="431"/>
        <v/>
      </c>
    </row>
    <row r="3863" spans="7:25">
      <c r="G3863" s="346" t="str">
        <f t="shared" si="425"/>
        <v/>
      </c>
      <c r="H3863" s="347" t="str">
        <f t="shared" si="426"/>
        <v/>
      </c>
      <c r="T3863" s="502" t="str">
        <f t="shared" si="427"/>
        <v/>
      </c>
      <c r="U3863" s="502" t="str">
        <f t="shared" si="428"/>
        <v/>
      </c>
      <c r="V3863" s="502" t="str">
        <f t="shared" si="429"/>
        <v/>
      </c>
      <c r="W3863" s="502" t="str">
        <f t="shared" si="430"/>
        <v/>
      </c>
      <c r="X3863" s="502"/>
      <c r="Y3863" s="502" t="str">
        <f t="shared" si="431"/>
        <v/>
      </c>
    </row>
    <row r="3864" spans="7:25">
      <c r="G3864" s="346" t="str">
        <f t="shared" si="425"/>
        <v/>
      </c>
      <c r="H3864" s="347" t="str">
        <f t="shared" si="426"/>
        <v/>
      </c>
      <c r="T3864" s="502" t="str">
        <f t="shared" si="427"/>
        <v/>
      </c>
      <c r="U3864" s="502" t="str">
        <f t="shared" si="428"/>
        <v/>
      </c>
      <c r="V3864" s="502" t="str">
        <f t="shared" si="429"/>
        <v/>
      </c>
      <c r="W3864" s="502" t="str">
        <f t="shared" si="430"/>
        <v/>
      </c>
      <c r="X3864" s="502"/>
      <c r="Y3864" s="502" t="str">
        <f t="shared" si="431"/>
        <v/>
      </c>
    </row>
    <row r="3865" spans="7:25">
      <c r="G3865" s="346" t="str">
        <f t="shared" si="425"/>
        <v/>
      </c>
      <c r="H3865" s="347" t="str">
        <f t="shared" si="426"/>
        <v/>
      </c>
      <c r="T3865" s="502" t="str">
        <f t="shared" si="427"/>
        <v/>
      </c>
      <c r="U3865" s="502" t="str">
        <f t="shared" si="428"/>
        <v/>
      </c>
      <c r="V3865" s="502" t="str">
        <f t="shared" si="429"/>
        <v/>
      </c>
      <c r="W3865" s="502" t="str">
        <f t="shared" si="430"/>
        <v/>
      </c>
      <c r="X3865" s="502"/>
      <c r="Y3865" s="502" t="str">
        <f t="shared" si="431"/>
        <v/>
      </c>
    </row>
    <row r="3866" spans="7:25">
      <c r="G3866" s="346" t="str">
        <f t="shared" si="425"/>
        <v/>
      </c>
      <c r="H3866" s="347" t="str">
        <f t="shared" si="426"/>
        <v/>
      </c>
      <c r="T3866" s="502" t="str">
        <f t="shared" si="427"/>
        <v/>
      </c>
      <c r="U3866" s="502" t="str">
        <f t="shared" si="428"/>
        <v/>
      </c>
      <c r="V3866" s="502" t="str">
        <f t="shared" si="429"/>
        <v/>
      </c>
      <c r="W3866" s="502" t="str">
        <f t="shared" si="430"/>
        <v/>
      </c>
      <c r="X3866" s="502"/>
      <c r="Y3866" s="502" t="str">
        <f t="shared" si="431"/>
        <v/>
      </c>
    </row>
    <row r="3867" spans="7:25">
      <c r="G3867" s="346" t="str">
        <f t="shared" si="425"/>
        <v/>
      </c>
      <c r="H3867" s="347" t="str">
        <f t="shared" si="426"/>
        <v/>
      </c>
      <c r="T3867" s="502" t="str">
        <f t="shared" si="427"/>
        <v/>
      </c>
      <c r="U3867" s="502" t="str">
        <f t="shared" si="428"/>
        <v/>
      </c>
      <c r="V3867" s="502" t="str">
        <f t="shared" si="429"/>
        <v/>
      </c>
      <c r="W3867" s="502" t="str">
        <f t="shared" si="430"/>
        <v/>
      </c>
      <c r="X3867" s="502"/>
      <c r="Y3867" s="502" t="str">
        <f t="shared" si="431"/>
        <v/>
      </c>
    </row>
    <row r="3868" spans="7:25">
      <c r="G3868" s="346" t="str">
        <f t="shared" si="425"/>
        <v/>
      </c>
      <c r="H3868" s="347" t="str">
        <f t="shared" si="426"/>
        <v/>
      </c>
      <c r="T3868" s="502" t="str">
        <f t="shared" si="427"/>
        <v/>
      </c>
      <c r="U3868" s="502" t="str">
        <f t="shared" si="428"/>
        <v/>
      </c>
      <c r="V3868" s="502" t="str">
        <f t="shared" si="429"/>
        <v/>
      </c>
      <c r="W3868" s="502" t="str">
        <f t="shared" si="430"/>
        <v/>
      </c>
      <c r="X3868" s="502"/>
      <c r="Y3868" s="502" t="str">
        <f t="shared" si="431"/>
        <v/>
      </c>
    </row>
    <row r="3869" spans="7:25">
      <c r="G3869" s="346" t="str">
        <f t="shared" si="425"/>
        <v/>
      </c>
      <c r="H3869" s="347" t="str">
        <f t="shared" si="426"/>
        <v/>
      </c>
      <c r="T3869" s="502" t="str">
        <f t="shared" si="427"/>
        <v/>
      </c>
      <c r="U3869" s="502" t="str">
        <f t="shared" si="428"/>
        <v/>
      </c>
      <c r="V3869" s="502" t="str">
        <f t="shared" si="429"/>
        <v/>
      </c>
      <c r="W3869" s="502" t="str">
        <f t="shared" si="430"/>
        <v/>
      </c>
      <c r="X3869" s="502"/>
      <c r="Y3869" s="502" t="str">
        <f t="shared" si="431"/>
        <v/>
      </c>
    </row>
    <row r="3870" spans="7:25">
      <c r="G3870" s="346" t="str">
        <f t="shared" si="425"/>
        <v/>
      </c>
      <c r="H3870" s="347" t="str">
        <f t="shared" si="426"/>
        <v/>
      </c>
      <c r="T3870" s="502" t="str">
        <f t="shared" si="427"/>
        <v/>
      </c>
      <c r="U3870" s="502" t="str">
        <f t="shared" si="428"/>
        <v/>
      </c>
      <c r="V3870" s="502" t="str">
        <f t="shared" si="429"/>
        <v/>
      </c>
      <c r="W3870" s="502" t="str">
        <f t="shared" si="430"/>
        <v/>
      </c>
      <c r="X3870" s="502"/>
      <c r="Y3870" s="502" t="str">
        <f t="shared" si="431"/>
        <v/>
      </c>
    </row>
    <row r="3871" spans="7:25">
      <c r="G3871" s="346" t="str">
        <f t="shared" si="425"/>
        <v/>
      </c>
      <c r="H3871" s="347" t="str">
        <f t="shared" si="426"/>
        <v/>
      </c>
      <c r="T3871" s="502" t="str">
        <f t="shared" si="427"/>
        <v/>
      </c>
      <c r="U3871" s="502" t="str">
        <f t="shared" si="428"/>
        <v/>
      </c>
      <c r="V3871" s="502" t="str">
        <f t="shared" si="429"/>
        <v/>
      </c>
      <c r="W3871" s="502" t="str">
        <f t="shared" si="430"/>
        <v/>
      </c>
      <c r="X3871" s="502"/>
      <c r="Y3871" s="502" t="str">
        <f t="shared" si="431"/>
        <v/>
      </c>
    </row>
    <row r="3872" spans="7:25">
      <c r="G3872" s="346" t="str">
        <f t="shared" si="425"/>
        <v/>
      </c>
      <c r="H3872" s="347" t="str">
        <f t="shared" si="426"/>
        <v/>
      </c>
      <c r="T3872" s="502" t="str">
        <f t="shared" si="427"/>
        <v/>
      </c>
      <c r="U3872" s="502" t="str">
        <f t="shared" si="428"/>
        <v/>
      </c>
      <c r="V3872" s="502" t="str">
        <f t="shared" si="429"/>
        <v/>
      </c>
      <c r="W3872" s="502" t="str">
        <f t="shared" si="430"/>
        <v/>
      </c>
      <c r="X3872" s="502"/>
      <c r="Y3872" s="502" t="str">
        <f t="shared" si="431"/>
        <v/>
      </c>
    </row>
    <row r="3873" spans="7:25">
      <c r="G3873" s="346" t="str">
        <f t="shared" si="425"/>
        <v/>
      </c>
      <c r="H3873" s="347" t="str">
        <f t="shared" si="426"/>
        <v/>
      </c>
      <c r="T3873" s="502" t="str">
        <f t="shared" si="427"/>
        <v/>
      </c>
      <c r="U3873" s="502" t="str">
        <f t="shared" si="428"/>
        <v/>
      </c>
      <c r="V3873" s="502" t="str">
        <f t="shared" si="429"/>
        <v/>
      </c>
      <c r="W3873" s="502" t="str">
        <f t="shared" si="430"/>
        <v/>
      </c>
      <c r="X3873" s="502"/>
      <c r="Y3873" s="502" t="str">
        <f t="shared" si="431"/>
        <v/>
      </c>
    </row>
    <row r="3874" spans="7:25">
      <c r="G3874" s="346" t="str">
        <f t="shared" si="425"/>
        <v/>
      </c>
      <c r="H3874" s="347" t="str">
        <f t="shared" si="426"/>
        <v/>
      </c>
      <c r="T3874" s="502" t="str">
        <f t="shared" si="427"/>
        <v/>
      </c>
      <c r="U3874" s="502" t="str">
        <f t="shared" si="428"/>
        <v/>
      </c>
      <c r="V3874" s="502" t="str">
        <f t="shared" si="429"/>
        <v/>
      </c>
      <c r="W3874" s="502" t="str">
        <f t="shared" si="430"/>
        <v/>
      </c>
      <c r="X3874" s="502"/>
      <c r="Y3874" s="502" t="str">
        <f t="shared" si="431"/>
        <v/>
      </c>
    </row>
    <row r="3875" spans="7:25">
      <c r="G3875" s="346" t="str">
        <f t="shared" si="425"/>
        <v/>
      </c>
      <c r="H3875" s="347" t="str">
        <f t="shared" si="426"/>
        <v/>
      </c>
      <c r="T3875" s="502" t="str">
        <f t="shared" si="427"/>
        <v/>
      </c>
      <c r="U3875" s="502" t="str">
        <f t="shared" si="428"/>
        <v/>
      </c>
      <c r="V3875" s="502" t="str">
        <f t="shared" si="429"/>
        <v/>
      </c>
      <c r="W3875" s="502" t="str">
        <f t="shared" si="430"/>
        <v/>
      </c>
      <c r="X3875" s="502"/>
      <c r="Y3875" s="502" t="str">
        <f t="shared" si="431"/>
        <v/>
      </c>
    </row>
    <row r="3876" spans="7:25">
      <c r="G3876" s="346" t="str">
        <f t="shared" si="425"/>
        <v/>
      </c>
      <c r="H3876" s="347" t="str">
        <f t="shared" si="426"/>
        <v/>
      </c>
      <c r="T3876" s="502" t="str">
        <f t="shared" si="427"/>
        <v/>
      </c>
      <c r="U3876" s="502" t="str">
        <f t="shared" si="428"/>
        <v/>
      </c>
      <c r="V3876" s="502" t="str">
        <f t="shared" si="429"/>
        <v/>
      </c>
      <c r="W3876" s="502" t="str">
        <f t="shared" si="430"/>
        <v/>
      </c>
      <c r="X3876" s="502"/>
      <c r="Y3876" s="502" t="str">
        <f t="shared" si="431"/>
        <v/>
      </c>
    </row>
    <row r="3877" spans="7:25">
      <c r="G3877" s="346" t="str">
        <f t="shared" si="425"/>
        <v/>
      </c>
      <c r="H3877" s="347" t="str">
        <f t="shared" si="426"/>
        <v/>
      </c>
      <c r="T3877" s="502" t="str">
        <f t="shared" si="427"/>
        <v/>
      </c>
      <c r="U3877" s="502" t="str">
        <f t="shared" si="428"/>
        <v/>
      </c>
      <c r="V3877" s="502" t="str">
        <f t="shared" si="429"/>
        <v/>
      </c>
      <c r="W3877" s="502" t="str">
        <f t="shared" si="430"/>
        <v/>
      </c>
      <c r="X3877" s="502"/>
      <c r="Y3877" s="502" t="str">
        <f t="shared" si="431"/>
        <v/>
      </c>
    </row>
    <row r="3878" spans="7:25">
      <c r="G3878" s="346" t="str">
        <f t="shared" si="425"/>
        <v/>
      </c>
      <c r="H3878" s="347" t="str">
        <f t="shared" si="426"/>
        <v/>
      </c>
      <c r="T3878" s="502" t="str">
        <f t="shared" si="427"/>
        <v/>
      </c>
      <c r="U3878" s="502" t="str">
        <f t="shared" si="428"/>
        <v/>
      </c>
      <c r="V3878" s="502" t="str">
        <f t="shared" si="429"/>
        <v/>
      </c>
      <c r="W3878" s="502" t="str">
        <f t="shared" si="430"/>
        <v/>
      </c>
      <c r="X3878" s="502"/>
      <c r="Y3878" s="502" t="str">
        <f t="shared" si="431"/>
        <v/>
      </c>
    </row>
    <row r="3879" spans="7:25">
      <c r="G3879" s="346" t="str">
        <f t="shared" si="425"/>
        <v/>
      </c>
      <c r="H3879" s="347" t="str">
        <f t="shared" si="426"/>
        <v/>
      </c>
      <c r="T3879" s="502" t="str">
        <f t="shared" si="427"/>
        <v/>
      </c>
      <c r="U3879" s="502" t="str">
        <f t="shared" si="428"/>
        <v/>
      </c>
      <c r="V3879" s="502" t="str">
        <f t="shared" si="429"/>
        <v/>
      </c>
      <c r="W3879" s="502" t="str">
        <f t="shared" si="430"/>
        <v/>
      </c>
      <c r="X3879" s="502"/>
      <c r="Y3879" s="502" t="str">
        <f t="shared" si="431"/>
        <v/>
      </c>
    </row>
    <row r="3880" spans="7:25">
      <c r="G3880" s="346" t="str">
        <f t="shared" si="425"/>
        <v/>
      </c>
      <c r="H3880" s="347" t="str">
        <f t="shared" si="426"/>
        <v/>
      </c>
      <c r="T3880" s="502" t="str">
        <f t="shared" si="427"/>
        <v/>
      </c>
      <c r="U3880" s="502" t="str">
        <f t="shared" si="428"/>
        <v/>
      </c>
      <c r="V3880" s="502" t="str">
        <f t="shared" si="429"/>
        <v/>
      </c>
      <c r="W3880" s="502" t="str">
        <f t="shared" si="430"/>
        <v/>
      </c>
      <c r="X3880" s="502"/>
      <c r="Y3880" s="502" t="str">
        <f t="shared" si="431"/>
        <v/>
      </c>
    </row>
    <row r="3881" spans="7:25">
      <c r="G3881" s="346" t="str">
        <f t="shared" si="425"/>
        <v/>
      </c>
      <c r="H3881" s="347" t="str">
        <f t="shared" si="426"/>
        <v/>
      </c>
      <c r="T3881" s="502" t="str">
        <f t="shared" si="427"/>
        <v/>
      </c>
      <c r="U3881" s="502" t="str">
        <f t="shared" si="428"/>
        <v/>
      </c>
      <c r="V3881" s="502" t="str">
        <f t="shared" si="429"/>
        <v/>
      </c>
      <c r="W3881" s="502" t="str">
        <f t="shared" si="430"/>
        <v/>
      </c>
      <c r="X3881" s="502"/>
      <c r="Y3881" s="502" t="str">
        <f t="shared" si="431"/>
        <v/>
      </c>
    </row>
    <row r="3882" spans="7:25">
      <c r="G3882" s="346" t="str">
        <f t="shared" si="425"/>
        <v/>
      </c>
      <c r="H3882" s="347" t="str">
        <f t="shared" si="426"/>
        <v/>
      </c>
      <c r="T3882" s="502" t="str">
        <f t="shared" si="427"/>
        <v/>
      </c>
      <c r="U3882" s="502" t="str">
        <f t="shared" si="428"/>
        <v/>
      </c>
      <c r="V3882" s="502" t="str">
        <f t="shared" si="429"/>
        <v/>
      </c>
      <c r="W3882" s="502" t="str">
        <f t="shared" si="430"/>
        <v/>
      </c>
      <c r="X3882" s="502"/>
      <c r="Y3882" s="502" t="str">
        <f t="shared" si="431"/>
        <v/>
      </c>
    </row>
    <row r="3883" spans="7:25">
      <c r="G3883" s="346" t="str">
        <f t="shared" si="425"/>
        <v/>
      </c>
      <c r="H3883" s="347" t="str">
        <f t="shared" si="426"/>
        <v/>
      </c>
      <c r="T3883" s="502" t="str">
        <f t="shared" si="427"/>
        <v/>
      </c>
      <c r="U3883" s="502" t="str">
        <f t="shared" si="428"/>
        <v/>
      </c>
      <c r="V3883" s="502" t="str">
        <f t="shared" si="429"/>
        <v/>
      </c>
      <c r="W3883" s="502" t="str">
        <f t="shared" si="430"/>
        <v/>
      </c>
      <c r="X3883" s="502"/>
      <c r="Y3883" s="502" t="str">
        <f t="shared" si="431"/>
        <v/>
      </c>
    </row>
    <row r="3884" spans="7:25">
      <c r="G3884" s="346" t="str">
        <f t="shared" si="425"/>
        <v/>
      </c>
      <c r="H3884" s="347" t="str">
        <f t="shared" si="426"/>
        <v/>
      </c>
      <c r="T3884" s="502" t="str">
        <f t="shared" si="427"/>
        <v/>
      </c>
      <c r="U3884" s="502" t="str">
        <f t="shared" si="428"/>
        <v/>
      </c>
      <c r="V3884" s="502" t="str">
        <f t="shared" si="429"/>
        <v/>
      </c>
      <c r="W3884" s="502" t="str">
        <f t="shared" si="430"/>
        <v/>
      </c>
      <c r="X3884" s="502"/>
      <c r="Y3884" s="502" t="str">
        <f t="shared" si="431"/>
        <v/>
      </c>
    </row>
    <row r="3885" spans="7:25">
      <c r="G3885" s="346" t="str">
        <f t="shared" si="425"/>
        <v/>
      </c>
      <c r="H3885" s="347" t="str">
        <f t="shared" si="426"/>
        <v/>
      </c>
      <c r="T3885" s="502" t="str">
        <f t="shared" si="427"/>
        <v/>
      </c>
      <c r="U3885" s="502" t="str">
        <f t="shared" si="428"/>
        <v/>
      </c>
      <c r="V3885" s="502" t="str">
        <f t="shared" si="429"/>
        <v/>
      </c>
      <c r="W3885" s="502" t="str">
        <f t="shared" si="430"/>
        <v/>
      </c>
      <c r="X3885" s="502"/>
      <c r="Y3885" s="502" t="str">
        <f t="shared" si="431"/>
        <v/>
      </c>
    </row>
    <row r="3886" spans="7:25">
      <c r="G3886" s="346" t="str">
        <f t="shared" si="425"/>
        <v/>
      </c>
      <c r="H3886" s="347" t="str">
        <f t="shared" si="426"/>
        <v/>
      </c>
      <c r="T3886" s="502" t="str">
        <f t="shared" si="427"/>
        <v/>
      </c>
      <c r="U3886" s="502" t="str">
        <f t="shared" si="428"/>
        <v/>
      </c>
      <c r="V3886" s="502" t="str">
        <f t="shared" si="429"/>
        <v/>
      </c>
      <c r="W3886" s="502" t="str">
        <f t="shared" si="430"/>
        <v/>
      </c>
      <c r="X3886" s="502"/>
      <c r="Y3886" s="502" t="str">
        <f t="shared" si="431"/>
        <v/>
      </c>
    </row>
    <row r="3887" spans="7:25">
      <c r="G3887" s="346" t="str">
        <f t="shared" si="425"/>
        <v/>
      </c>
      <c r="H3887" s="347" t="str">
        <f t="shared" si="426"/>
        <v/>
      </c>
      <c r="T3887" s="502" t="str">
        <f t="shared" si="427"/>
        <v/>
      </c>
      <c r="U3887" s="502" t="str">
        <f t="shared" si="428"/>
        <v/>
      </c>
      <c r="V3887" s="502" t="str">
        <f t="shared" si="429"/>
        <v/>
      </c>
      <c r="W3887" s="502" t="str">
        <f t="shared" si="430"/>
        <v/>
      </c>
      <c r="X3887" s="502"/>
      <c r="Y3887" s="502" t="str">
        <f t="shared" si="431"/>
        <v/>
      </c>
    </row>
    <row r="3888" spans="7:25">
      <c r="G3888" s="346" t="str">
        <f t="shared" si="425"/>
        <v/>
      </c>
      <c r="H3888" s="347" t="str">
        <f t="shared" si="426"/>
        <v/>
      </c>
      <c r="T3888" s="502" t="str">
        <f t="shared" si="427"/>
        <v/>
      </c>
      <c r="U3888" s="502" t="str">
        <f t="shared" si="428"/>
        <v/>
      </c>
      <c r="V3888" s="502" t="str">
        <f t="shared" si="429"/>
        <v/>
      </c>
      <c r="W3888" s="502" t="str">
        <f t="shared" si="430"/>
        <v/>
      </c>
      <c r="X3888" s="502"/>
      <c r="Y3888" s="502" t="str">
        <f t="shared" si="431"/>
        <v/>
      </c>
    </row>
    <row r="3889" spans="7:25">
      <c r="G3889" s="346" t="str">
        <f t="shared" si="425"/>
        <v/>
      </c>
      <c r="H3889" s="347" t="str">
        <f t="shared" si="426"/>
        <v/>
      </c>
      <c r="T3889" s="502" t="str">
        <f t="shared" si="427"/>
        <v/>
      </c>
      <c r="U3889" s="502" t="str">
        <f t="shared" si="428"/>
        <v/>
      </c>
      <c r="V3889" s="502" t="str">
        <f t="shared" si="429"/>
        <v/>
      </c>
      <c r="W3889" s="502" t="str">
        <f t="shared" si="430"/>
        <v/>
      </c>
      <c r="X3889" s="502"/>
      <c r="Y3889" s="502" t="str">
        <f t="shared" si="431"/>
        <v/>
      </c>
    </row>
    <row r="3890" spans="7:25">
      <c r="G3890" s="346" t="str">
        <f t="shared" si="425"/>
        <v/>
      </c>
      <c r="H3890" s="347" t="str">
        <f t="shared" si="426"/>
        <v/>
      </c>
      <c r="T3890" s="502" t="str">
        <f t="shared" si="427"/>
        <v/>
      </c>
      <c r="U3890" s="502" t="str">
        <f t="shared" si="428"/>
        <v/>
      </c>
      <c r="V3890" s="502" t="str">
        <f t="shared" si="429"/>
        <v/>
      </c>
      <c r="W3890" s="502" t="str">
        <f t="shared" si="430"/>
        <v/>
      </c>
      <c r="X3890" s="502"/>
      <c r="Y3890" s="502" t="str">
        <f t="shared" si="431"/>
        <v/>
      </c>
    </row>
    <row r="3891" spans="7:25">
      <c r="G3891" s="346" t="str">
        <f t="shared" si="425"/>
        <v/>
      </c>
      <c r="H3891" s="347" t="str">
        <f t="shared" si="426"/>
        <v/>
      </c>
      <c r="T3891" s="502" t="str">
        <f t="shared" si="427"/>
        <v/>
      </c>
      <c r="U3891" s="502" t="str">
        <f t="shared" si="428"/>
        <v/>
      </c>
      <c r="V3891" s="502" t="str">
        <f t="shared" si="429"/>
        <v/>
      </c>
      <c r="W3891" s="502" t="str">
        <f t="shared" si="430"/>
        <v/>
      </c>
      <c r="X3891" s="502"/>
      <c r="Y3891" s="502" t="str">
        <f t="shared" si="431"/>
        <v/>
      </c>
    </row>
    <row r="3892" spans="7:25">
      <c r="G3892" s="346" t="str">
        <f t="shared" si="425"/>
        <v/>
      </c>
      <c r="H3892" s="347" t="str">
        <f t="shared" si="426"/>
        <v/>
      </c>
      <c r="T3892" s="502" t="str">
        <f t="shared" si="427"/>
        <v/>
      </c>
      <c r="U3892" s="502" t="str">
        <f t="shared" si="428"/>
        <v/>
      </c>
      <c r="V3892" s="502" t="str">
        <f t="shared" si="429"/>
        <v/>
      </c>
      <c r="W3892" s="502" t="str">
        <f t="shared" si="430"/>
        <v/>
      </c>
      <c r="X3892" s="502"/>
      <c r="Y3892" s="502" t="str">
        <f t="shared" si="431"/>
        <v/>
      </c>
    </row>
    <row r="3893" spans="7:25">
      <c r="G3893" s="346" t="str">
        <f t="shared" si="425"/>
        <v/>
      </c>
      <c r="H3893" s="347" t="str">
        <f t="shared" si="426"/>
        <v/>
      </c>
      <c r="T3893" s="502" t="str">
        <f t="shared" si="427"/>
        <v/>
      </c>
      <c r="U3893" s="502" t="str">
        <f t="shared" si="428"/>
        <v/>
      </c>
      <c r="V3893" s="502" t="str">
        <f t="shared" si="429"/>
        <v/>
      </c>
      <c r="W3893" s="502" t="str">
        <f t="shared" si="430"/>
        <v/>
      </c>
      <c r="X3893" s="502"/>
      <c r="Y3893" s="502" t="str">
        <f t="shared" si="431"/>
        <v/>
      </c>
    </row>
    <row r="3894" spans="7:25">
      <c r="G3894" s="346" t="str">
        <f t="shared" si="425"/>
        <v/>
      </c>
      <c r="H3894" s="347" t="str">
        <f t="shared" si="426"/>
        <v/>
      </c>
      <c r="T3894" s="502" t="str">
        <f t="shared" si="427"/>
        <v/>
      </c>
      <c r="U3894" s="502" t="str">
        <f t="shared" si="428"/>
        <v/>
      </c>
      <c r="V3894" s="502" t="str">
        <f t="shared" si="429"/>
        <v/>
      </c>
      <c r="W3894" s="502" t="str">
        <f t="shared" si="430"/>
        <v/>
      </c>
      <c r="X3894" s="502"/>
      <c r="Y3894" s="502" t="str">
        <f t="shared" si="431"/>
        <v/>
      </c>
    </row>
    <row r="3895" spans="7:25">
      <c r="G3895" s="346" t="str">
        <f t="shared" si="425"/>
        <v/>
      </c>
      <c r="H3895" s="347" t="str">
        <f t="shared" si="426"/>
        <v/>
      </c>
      <c r="T3895" s="502" t="str">
        <f t="shared" si="427"/>
        <v/>
      </c>
      <c r="U3895" s="502" t="str">
        <f t="shared" si="428"/>
        <v/>
      </c>
      <c r="V3895" s="502" t="str">
        <f t="shared" si="429"/>
        <v/>
      </c>
      <c r="W3895" s="502" t="str">
        <f t="shared" si="430"/>
        <v/>
      </c>
      <c r="X3895" s="502"/>
      <c r="Y3895" s="502" t="str">
        <f t="shared" si="431"/>
        <v/>
      </c>
    </row>
    <row r="3896" spans="7:25">
      <c r="G3896" s="346" t="str">
        <f t="shared" si="425"/>
        <v/>
      </c>
      <c r="H3896" s="347" t="str">
        <f t="shared" si="426"/>
        <v/>
      </c>
      <c r="T3896" s="502" t="str">
        <f t="shared" si="427"/>
        <v/>
      </c>
      <c r="U3896" s="502" t="str">
        <f t="shared" si="428"/>
        <v/>
      </c>
      <c r="V3896" s="502" t="str">
        <f t="shared" si="429"/>
        <v/>
      </c>
      <c r="W3896" s="502" t="str">
        <f t="shared" si="430"/>
        <v/>
      </c>
      <c r="X3896" s="502"/>
      <c r="Y3896" s="502" t="str">
        <f t="shared" si="431"/>
        <v/>
      </c>
    </row>
    <row r="3897" spans="7:25">
      <c r="G3897" s="346" t="str">
        <f t="shared" si="425"/>
        <v/>
      </c>
      <c r="H3897" s="347" t="str">
        <f t="shared" si="426"/>
        <v/>
      </c>
      <c r="T3897" s="502" t="str">
        <f t="shared" si="427"/>
        <v/>
      </c>
      <c r="U3897" s="502" t="str">
        <f t="shared" si="428"/>
        <v/>
      </c>
      <c r="V3897" s="502" t="str">
        <f t="shared" si="429"/>
        <v/>
      </c>
      <c r="W3897" s="502" t="str">
        <f t="shared" si="430"/>
        <v/>
      </c>
      <c r="X3897" s="502"/>
      <c r="Y3897" s="502" t="str">
        <f t="shared" si="431"/>
        <v/>
      </c>
    </row>
    <row r="3898" spans="7:25">
      <c r="G3898" s="346" t="str">
        <f t="shared" si="425"/>
        <v/>
      </c>
      <c r="H3898" s="347" t="str">
        <f t="shared" si="426"/>
        <v/>
      </c>
      <c r="T3898" s="502" t="str">
        <f t="shared" si="427"/>
        <v/>
      </c>
      <c r="U3898" s="502" t="str">
        <f t="shared" si="428"/>
        <v/>
      </c>
      <c r="V3898" s="502" t="str">
        <f t="shared" si="429"/>
        <v/>
      </c>
      <c r="W3898" s="502" t="str">
        <f t="shared" si="430"/>
        <v/>
      </c>
      <c r="X3898" s="502"/>
      <c r="Y3898" s="502" t="str">
        <f t="shared" si="431"/>
        <v/>
      </c>
    </row>
    <row r="3899" spans="7:25">
      <c r="G3899" s="346" t="str">
        <f t="shared" si="425"/>
        <v/>
      </c>
      <c r="H3899" s="347" t="str">
        <f t="shared" si="426"/>
        <v/>
      </c>
      <c r="T3899" s="502" t="str">
        <f t="shared" si="427"/>
        <v/>
      </c>
      <c r="U3899" s="502" t="str">
        <f t="shared" si="428"/>
        <v/>
      </c>
      <c r="V3899" s="502" t="str">
        <f t="shared" si="429"/>
        <v/>
      </c>
      <c r="W3899" s="502" t="str">
        <f t="shared" si="430"/>
        <v/>
      </c>
      <c r="X3899" s="502"/>
      <c r="Y3899" s="502" t="str">
        <f t="shared" si="431"/>
        <v/>
      </c>
    </row>
    <row r="3900" spans="7:25">
      <c r="G3900" s="346" t="str">
        <f t="shared" si="425"/>
        <v/>
      </c>
      <c r="H3900" s="347" t="str">
        <f t="shared" si="426"/>
        <v/>
      </c>
      <c r="T3900" s="502" t="str">
        <f t="shared" si="427"/>
        <v/>
      </c>
      <c r="U3900" s="502" t="str">
        <f t="shared" si="428"/>
        <v/>
      </c>
      <c r="V3900" s="502" t="str">
        <f t="shared" si="429"/>
        <v/>
      </c>
      <c r="W3900" s="502" t="str">
        <f t="shared" si="430"/>
        <v/>
      </c>
      <c r="X3900" s="502"/>
      <c r="Y3900" s="502" t="str">
        <f t="shared" si="431"/>
        <v/>
      </c>
    </row>
    <row r="3901" spans="7:25">
      <c r="G3901" s="346" t="str">
        <f t="shared" si="425"/>
        <v/>
      </c>
      <c r="H3901" s="347" t="str">
        <f t="shared" si="426"/>
        <v/>
      </c>
      <c r="T3901" s="502" t="str">
        <f t="shared" si="427"/>
        <v/>
      </c>
      <c r="U3901" s="502" t="str">
        <f t="shared" si="428"/>
        <v/>
      </c>
      <c r="V3901" s="502" t="str">
        <f t="shared" si="429"/>
        <v/>
      </c>
      <c r="W3901" s="502" t="str">
        <f t="shared" si="430"/>
        <v/>
      </c>
      <c r="X3901" s="502"/>
      <c r="Y3901" s="502" t="str">
        <f t="shared" si="431"/>
        <v/>
      </c>
    </row>
    <row r="3902" spans="7:25">
      <c r="G3902" s="346" t="str">
        <f t="shared" si="425"/>
        <v/>
      </c>
      <c r="H3902" s="347" t="str">
        <f t="shared" si="426"/>
        <v/>
      </c>
      <c r="T3902" s="502" t="str">
        <f t="shared" si="427"/>
        <v/>
      </c>
      <c r="U3902" s="502" t="str">
        <f t="shared" si="428"/>
        <v/>
      </c>
      <c r="V3902" s="502" t="str">
        <f t="shared" si="429"/>
        <v/>
      </c>
      <c r="W3902" s="502" t="str">
        <f t="shared" si="430"/>
        <v/>
      </c>
      <c r="X3902" s="502"/>
      <c r="Y3902" s="502" t="str">
        <f t="shared" si="431"/>
        <v/>
      </c>
    </row>
    <row r="3903" spans="7:25">
      <c r="G3903" s="346" t="str">
        <f t="shared" si="425"/>
        <v/>
      </c>
      <c r="H3903" s="347" t="str">
        <f t="shared" si="426"/>
        <v/>
      </c>
      <c r="T3903" s="502" t="str">
        <f t="shared" si="427"/>
        <v/>
      </c>
      <c r="U3903" s="502" t="str">
        <f t="shared" si="428"/>
        <v/>
      </c>
      <c r="V3903" s="502" t="str">
        <f t="shared" si="429"/>
        <v/>
      </c>
      <c r="W3903" s="502" t="str">
        <f t="shared" si="430"/>
        <v/>
      </c>
      <c r="X3903" s="502"/>
      <c r="Y3903" s="502" t="str">
        <f t="shared" si="431"/>
        <v/>
      </c>
    </row>
    <row r="3904" spans="7:25">
      <c r="G3904" s="346" t="str">
        <f t="shared" si="425"/>
        <v/>
      </c>
      <c r="H3904" s="347" t="str">
        <f t="shared" si="426"/>
        <v/>
      </c>
      <c r="T3904" s="502" t="str">
        <f t="shared" si="427"/>
        <v/>
      </c>
      <c r="U3904" s="502" t="str">
        <f t="shared" si="428"/>
        <v/>
      </c>
      <c r="V3904" s="502" t="str">
        <f t="shared" si="429"/>
        <v/>
      </c>
      <c r="W3904" s="502" t="str">
        <f t="shared" si="430"/>
        <v/>
      </c>
      <c r="X3904" s="502"/>
      <c r="Y3904" s="502" t="str">
        <f t="shared" si="431"/>
        <v/>
      </c>
    </row>
    <row r="3905" spans="7:25">
      <c r="G3905" s="346" t="str">
        <f t="shared" si="425"/>
        <v/>
      </c>
      <c r="H3905" s="347" t="str">
        <f t="shared" si="426"/>
        <v/>
      </c>
      <c r="T3905" s="502" t="str">
        <f t="shared" si="427"/>
        <v/>
      </c>
      <c r="U3905" s="502" t="str">
        <f t="shared" si="428"/>
        <v/>
      </c>
      <c r="V3905" s="502" t="str">
        <f t="shared" si="429"/>
        <v/>
      </c>
      <c r="W3905" s="502" t="str">
        <f t="shared" si="430"/>
        <v/>
      </c>
      <c r="X3905" s="502"/>
      <c r="Y3905" s="502" t="str">
        <f t="shared" si="431"/>
        <v/>
      </c>
    </row>
    <row r="3906" spans="7:25">
      <c r="G3906" s="346" t="str">
        <f t="shared" si="425"/>
        <v/>
      </c>
      <c r="H3906" s="347" t="str">
        <f t="shared" si="426"/>
        <v/>
      </c>
      <c r="T3906" s="502" t="str">
        <f t="shared" si="427"/>
        <v/>
      </c>
      <c r="U3906" s="502" t="str">
        <f t="shared" si="428"/>
        <v/>
      </c>
      <c r="V3906" s="502" t="str">
        <f t="shared" si="429"/>
        <v/>
      </c>
      <c r="W3906" s="502" t="str">
        <f t="shared" si="430"/>
        <v/>
      </c>
      <c r="X3906" s="502"/>
      <c r="Y3906" s="502" t="str">
        <f t="shared" si="431"/>
        <v/>
      </c>
    </row>
    <row r="3907" spans="7:25">
      <c r="G3907" s="346" t="str">
        <f t="shared" ref="G3907:G3970" si="432">IF(D3907="","",A3907&amp;" "&amp;"     =    "&amp;" "&amp;B3907&amp;"  Vs  "&amp;C3907)</f>
        <v/>
      </c>
      <c r="H3907" s="347" t="str">
        <f t="shared" ref="H3907:H3970" si="433">IF(G3907="","",D3907)</f>
        <v/>
      </c>
      <c r="T3907" s="502" t="str">
        <f t="shared" ref="T3907:T3970" si="434">IF(W3907="","",AA3907)</f>
        <v/>
      </c>
      <c r="U3907" s="502" t="str">
        <f t="shared" ref="U3907:U3970" si="435">IF(W3907="","",AC3907)</f>
        <v/>
      </c>
      <c r="V3907" s="502" t="str">
        <f t="shared" ref="V3907:V3970" si="436">IF(W3907="","",AK3907)</f>
        <v/>
      </c>
      <c r="W3907" s="502" t="str">
        <f t="shared" ref="W3907:W3970" si="437">IFERROR(IF(Y3907="","",MID(Y3907,SEARCH("1x2/",Y3907,1) + 4,LEN(Y3907))),"")</f>
        <v/>
      </c>
      <c r="X3907" s="502"/>
      <c r="Y3907" s="502" t="str">
        <f t="shared" ref="Y3907:Y3970" si="438">HLink(AL3907)</f>
        <v/>
      </c>
    </row>
    <row r="3908" spans="7:25">
      <c r="G3908" s="346" t="str">
        <f t="shared" si="432"/>
        <v/>
      </c>
      <c r="H3908" s="347" t="str">
        <f t="shared" si="433"/>
        <v/>
      </c>
      <c r="T3908" s="502" t="str">
        <f t="shared" si="434"/>
        <v/>
      </c>
      <c r="U3908" s="502" t="str">
        <f t="shared" si="435"/>
        <v/>
      </c>
      <c r="V3908" s="502" t="str">
        <f t="shared" si="436"/>
        <v/>
      </c>
      <c r="W3908" s="502" t="str">
        <f t="shared" si="437"/>
        <v/>
      </c>
      <c r="X3908" s="502"/>
      <c r="Y3908" s="502" t="str">
        <f t="shared" si="438"/>
        <v/>
      </c>
    </row>
    <row r="3909" spans="7:25">
      <c r="G3909" s="346" t="str">
        <f t="shared" si="432"/>
        <v/>
      </c>
      <c r="H3909" s="347" t="str">
        <f t="shared" si="433"/>
        <v/>
      </c>
      <c r="T3909" s="502" t="str">
        <f t="shared" si="434"/>
        <v/>
      </c>
      <c r="U3909" s="502" t="str">
        <f t="shared" si="435"/>
        <v/>
      </c>
      <c r="V3909" s="502" t="str">
        <f t="shared" si="436"/>
        <v/>
      </c>
      <c r="W3909" s="502" t="str">
        <f t="shared" si="437"/>
        <v/>
      </c>
      <c r="X3909" s="502"/>
      <c r="Y3909" s="502" t="str">
        <f t="shared" si="438"/>
        <v/>
      </c>
    </row>
    <row r="3910" spans="7:25">
      <c r="G3910" s="346" t="str">
        <f t="shared" si="432"/>
        <v/>
      </c>
      <c r="H3910" s="347" t="str">
        <f t="shared" si="433"/>
        <v/>
      </c>
      <c r="T3910" s="502" t="str">
        <f t="shared" si="434"/>
        <v/>
      </c>
      <c r="U3910" s="502" t="str">
        <f t="shared" si="435"/>
        <v/>
      </c>
      <c r="V3910" s="502" t="str">
        <f t="shared" si="436"/>
        <v/>
      </c>
      <c r="W3910" s="502" t="str">
        <f t="shared" si="437"/>
        <v/>
      </c>
      <c r="X3910" s="502"/>
      <c r="Y3910" s="502" t="str">
        <f t="shared" si="438"/>
        <v/>
      </c>
    </row>
    <row r="3911" spans="7:25">
      <c r="G3911" s="346" t="str">
        <f t="shared" si="432"/>
        <v/>
      </c>
      <c r="H3911" s="347" t="str">
        <f t="shared" si="433"/>
        <v/>
      </c>
      <c r="T3911" s="502" t="str">
        <f t="shared" si="434"/>
        <v/>
      </c>
      <c r="U3911" s="502" t="str">
        <f t="shared" si="435"/>
        <v/>
      </c>
      <c r="V3911" s="502" t="str">
        <f t="shared" si="436"/>
        <v/>
      </c>
      <c r="W3911" s="502" t="str">
        <f t="shared" si="437"/>
        <v/>
      </c>
      <c r="X3911" s="502"/>
      <c r="Y3911" s="502" t="str">
        <f t="shared" si="438"/>
        <v/>
      </c>
    </row>
    <row r="3912" spans="7:25">
      <c r="G3912" s="346" t="str">
        <f t="shared" si="432"/>
        <v/>
      </c>
      <c r="H3912" s="347" t="str">
        <f t="shared" si="433"/>
        <v/>
      </c>
      <c r="T3912" s="502" t="str">
        <f t="shared" si="434"/>
        <v/>
      </c>
      <c r="U3912" s="502" t="str">
        <f t="shared" si="435"/>
        <v/>
      </c>
      <c r="V3912" s="502" t="str">
        <f t="shared" si="436"/>
        <v/>
      </c>
      <c r="W3912" s="502" t="str">
        <f t="shared" si="437"/>
        <v/>
      </c>
      <c r="X3912" s="502"/>
      <c r="Y3912" s="502" t="str">
        <f t="shared" si="438"/>
        <v/>
      </c>
    </row>
    <row r="3913" spans="7:25">
      <c r="G3913" s="346" t="str">
        <f t="shared" si="432"/>
        <v/>
      </c>
      <c r="H3913" s="347" t="str">
        <f t="shared" si="433"/>
        <v/>
      </c>
      <c r="T3913" s="502" t="str">
        <f t="shared" si="434"/>
        <v/>
      </c>
      <c r="U3913" s="502" t="str">
        <f t="shared" si="435"/>
        <v/>
      </c>
      <c r="V3913" s="502" t="str">
        <f t="shared" si="436"/>
        <v/>
      </c>
      <c r="W3913" s="502" t="str">
        <f t="shared" si="437"/>
        <v/>
      </c>
      <c r="X3913" s="502"/>
      <c r="Y3913" s="502" t="str">
        <f t="shared" si="438"/>
        <v/>
      </c>
    </row>
    <row r="3914" spans="7:25">
      <c r="G3914" s="346" t="str">
        <f t="shared" si="432"/>
        <v/>
      </c>
      <c r="H3914" s="347" t="str">
        <f t="shared" si="433"/>
        <v/>
      </c>
      <c r="T3914" s="502" t="str">
        <f t="shared" si="434"/>
        <v/>
      </c>
      <c r="U3914" s="502" t="str">
        <f t="shared" si="435"/>
        <v/>
      </c>
      <c r="V3914" s="502" t="str">
        <f t="shared" si="436"/>
        <v/>
      </c>
      <c r="W3914" s="502" t="str">
        <f t="shared" si="437"/>
        <v/>
      </c>
      <c r="X3914" s="502"/>
      <c r="Y3914" s="502" t="str">
        <f t="shared" si="438"/>
        <v/>
      </c>
    </row>
    <row r="3915" spans="7:25">
      <c r="G3915" s="346" t="str">
        <f t="shared" si="432"/>
        <v/>
      </c>
      <c r="H3915" s="347" t="str">
        <f t="shared" si="433"/>
        <v/>
      </c>
      <c r="T3915" s="502" t="str">
        <f t="shared" si="434"/>
        <v/>
      </c>
      <c r="U3915" s="502" t="str">
        <f t="shared" si="435"/>
        <v/>
      </c>
      <c r="V3915" s="502" t="str">
        <f t="shared" si="436"/>
        <v/>
      </c>
      <c r="W3915" s="502" t="str">
        <f t="shared" si="437"/>
        <v/>
      </c>
      <c r="X3915" s="502"/>
      <c r="Y3915" s="502" t="str">
        <f t="shared" si="438"/>
        <v/>
      </c>
    </row>
    <row r="3916" spans="7:25">
      <c r="G3916" s="346" t="str">
        <f t="shared" si="432"/>
        <v/>
      </c>
      <c r="H3916" s="347" t="str">
        <f t="shared" si="433"/>
        <v/>
      </c>
      <c r="T3916" s="502" t="str">
        <f t="shared" si="434"/>
        <v/>
      </c>
      <c r="U3916" s="502" t="str">
        <f t="shared" si="435"/>
        <v/>
      </c>
      <c r="V3916" s="502" t="str">
        <f t="shared" si="436"/>
        <v/>
      </c>
      <c r="W3916" s="502" t="str">
        <f t="shared" si="437"/>
        <v/>
      </c>
      <c r="X3916" s="502"/>
      <c r="Y3916" s="502" t="str">
        <f t="shared" si="438"/>
        <v/>
      </c>
    </row>
    <row r="3917" spans="7:25">
      <c r="G3917" s="346" t="str">
        <f t="shared" si="432"/>
        <v/>
      </c>
      <c r="H3917" s="347" t="str">
        <f t="shared" si="433"/>
        <v/>
      </c>
      <c r="T3917" s="502" t="str">
        <f t="shared" si="434"/>
        <v/>
      </c>
      <c r="U3917" s="502" t="str">
        <f t="shared" si="435"/>
        <v/>
      </c>
      <c r="V3917" s="502" t="str">
        <f t="shared" si="436"/>
        <v/>
      </c>
      <c r="W3917" s="502" t="str">
        <f t="shared" si="437"/>
        <v/>
      </c>
      <c r="X3917" s="502"/>
      <c r="Y3917" s="502" t="str">
        <f t="shared" si="438"/>
        <v/>
      </c>
    </row>
    <row r="3918" spans="7:25">
      <c r="G3918" s="346" t="str">
        <f t="shared" si="432"/>
        <v/>
      </c>
      <c r="H3918" s="347" t="str">
        <f t="shared" si="433"/>
        <v/>
      </c>
      <c r="T3918" s="502" t="str">
        <f t="shared" si="434"/>
        <v/>
      </c>
      <c r="U3918" s="502" t="str">
        <f t="shared" si="435"/>
        <v/>
      </c>
      <c r="V3918" s="502" t="str">
        <f t="shared" si="436"/>
        <v/>
      </c>
      <c r="W3918" s="502" t="str">
        <f t="shared" si="437"/>
        <v/>
      </c>
      <c r="X3918" s="502"/>
      <c r="Y3918" s="502" t="str">
        <f t="shared" si="438"/>
        <v/>
      </c>
    </row>
    <row r="3919" spans="7:25">
      <c r="G3919" s="346" t="str">
        <f t="shared" si="432"/>
        <v/>
      </c>
      <c r="H3919" s="347" t="str">
        <f t="shared" si="433"/>
        <v/>
      </c>
      <c r="T3919" s="502" t="str">
        <f t="shared" si="434"/>
        <v/>
      </c>
      <c r="U3919" s="502" t="str">
        <f t="shared" si="435"/>
        <v/>
      </c>
      <c r="V3919" s="502" t="str">
        <f t="shared" si="436"/>
        <v/>
      </c>
      <c r="W3919" s="502" t="str">
        <f t="shared" si="437"/>
        <v/>
      </c>
      <c r="X3919" s="502"/>
      <c r="Y3919" s="502" t="str">
        <f t="shared" si="438"/>
        <v/>
      </c>
    </row>
    <row r="3920" spans="7:25">
      <c r="G3920" s="346" t="str">
        <f t="shared" si="432"/>
        <v/>
      </c>
      <c r="H3920" s="347" t="str">
        <f t="shared" si="433"/>
        <v/>
      </c>
      <c r="T3920" s="502" t="str">
        <f t="shared" si="434"/>
        <v/>
      </c>
      <c r="U3920" s="502" t="str">
        <f t="shared" si="435"/>
        <v/>
      </c>
      <c r="V3920" s="502" t="str">
        <f t="shared" si="436"/>
        <v/>
      </c>
      <c r="W3920" s="502" t="str">
        <f t="shared" si="437"/>
        <v/>
      </c>
      <c r="X3920" s="502"/>
      <c r="Y3920" s="502" t="str">
        <f t="shared" si="438"/>
        <v/>
      </c>
    </row>
    <row r="3921" spans="7:25">
      <c r="G3921" s="346" t="str">
        <f t="shared" si="432"/>
        <v/>
      </c>
      <c r="H3921" s="347" t="str">
        <f t="shared" si="433"/>
        <v/>
      </c>
      <c r="T3921" s="502" t="str">
        <f t="shared" si="434"/>
        <v/>
      </c>
      <c r="U3921" s="502" t="str">
        <f t="shared" si="435"/>
        <v/>
      </c>
      <c r="V3921" s="502" t="str">
        <f t="shared" si="436"/>
        <v/>
      </c>
      <c r="W3921" s="502" t="str">
        <f t="shared" si="437"/>
        <v/>
      </c>
      <c r="X3921" s="502"/>
      <c r="Y3921" s="502" t="str">
        <f t="shared" si="438"/>
        <v/>
      </c>
    </row>
    <row r="3922" spans="7:25">
      <c r="G3922" s="346" t="str">
        <f t="shared" si="432"/>
        <v/>
      </c>
      <c r="H3922" s="347" t="str">
        <f t="shared" si="433"/>
        <v/>
      </c>
      <c r="T3922" s="502" t="str">
        <f t="shared" si="434"/>
        <v/>
      </c>
      <c r="U3922" s="502" t="str">
        <f t="shared" si="435"/>
        <v/>
      </c>
      <c r="V3922" s="502" t="str">
        <f t="shared" si="436"/>
        <v/>
      </c>
      <c r="W3922" s="502" t="str">
        <f t="shared" si="437"/>
        <v/>
      </c>
      <c r="X3922" s="502"/>
      <c r="Y3922" s="502" t="str">
        <f t="shared" si="438"/>
        <v/>
      </c>
    </row>
    <row r="3923" spans="7:25">
      <c r="G3923" s="346" t="str">
        <f t="shared" si="432"/>
        <v/>
      </c>
      <c r="H3923" s="347" t="str">
        <f t="shared" si="433"/>
        <v/>
      </c>
      <c r="T3923" s="502" t="str">
        <f t="shared" si="434"/>
        <v/>
      </c>
      <c r="U3923" s="502" t="str">
        <f t="shared" si="435"/>
        <v/>
      </c>
      <c r="V3923" s="502" t="str">
        <f t="shared" si="436"/>
        <v/>
      </c>
      <c r="W3923" s="502" t="str">
        <f t="shared" si="437"/>
        <v/>
      </c>
      <c r="X3923" s="502"/>
      <c r="Y3923" s="502" t="str">
        <f t="shared" si="438"/>
        <v/>
      </c>
    </row>
    <row r="3924" spans="7:25">
      <c r="G3924" s="346" t="str">
        <f t="shared" si="432"/>
        <v/>
      </c>
      <c r="H3924" s="347" t="str">
        <f t="shared" si="433"/>
        <v/>
      </c>
      <c r="T3924" s="502" t="str">
        <f t="shared" si="434"/>
        <v/>
      </c>
      <c r="U3924" s="502" t="str">
        <f t="shared" si="435"/>
        <v/>
      </c>
      <c r="V3924" s="502" t="str">
        <f t="shared" si="436"/>
        <v/>
      </c>
      <c r="W3924" s="502" t="str">
        <f t="shared" si="437"/>
        <v/>
      </c>
      <c r="X3924" s="502"/>
      <c r="Y3924" s="502" t="str">
        <f t="shared" si="438"/>
        <v/>
      </c>
    </row>
    <row r="3925" spans="7:25">
      <c r="G3925" s="346" t="str">
        <f t="shared" si="432"/>
        <v/>
      </c>
      <c r="H3925" s="347" t="str">
        <f t="shared" si="433"/>
        <v/>
      </c>
      <c r="T3925" s="502" t="str">
        <f t="shared" si="434"/>
        <v/>
      </c>
      <c r="U3925" s="502" t="str">
        <f t="shared" si="435"/>
        <v/>
      </c>
      <c r="V3925" s="502" t="str">
        <f t="shared" si="436"/>
        <v/>
      </c>
      <c r="W3925" s="502" t="str">
        <f t="shared" si="437"/>
        <v/>
      </c>
      <c r="X3925" s="502"/>
      <c r="Y3925" s="502" t="str">
        <f t="shared" si="438"/>
        <v/>
      </c>
    </row>
    <row r="3926" spans="7:25">
      <c r="G3926" s="346" t="str">
        <f t="shared" si="432"/>
        <v/>
      </c>
      <c r="H3926" s="347" t="str">
        <f t="shared" si="433"/>
        <v/>
      </c>
      <c r="T3926" s="502" t="str">
        <f t="shared" si="434"/>
        <v/>
      </c>
      <c r="U3926" s="502" t="str">
        <f t="shared" si="435"/>
        <v/>
      </c>
      <c r="V3926" s="502" t="str">
        <f t="shared" si="436"/>
        <v/>
      </c>
      <c r="W3926" s="502" t="str">
        <f t="shared" si="437"/>
        <v/>
      </c>
      <c r="X3926" s="502"/>
      <c r="Y3926" s="502" t="str">
        <f t="shared" si="438"/>
        <v/>
      </c>
    </row>
    <row r="3927" spans="7:25">
      <c r="G3927" s="346" t="str">
        <f t="shared" si="432"/>
        <v/>
      </c>
      <c r="H3927" s="347" t="str">
        <f t="shared" si="433"/>
        <v/>
      </c>
      <c r="T3927" s="502" t="str">
        <f t="shared" si="434"/>
        <v/>
      </c>
      <c r="U3927" s="502" t="str">
        <f t="shared" si="435"/>
        <v/>
      </c>
      <c r="V3927" s="502" t="str">
        <f t="shared" si="436"/>
        <v/>
      </c>
      <c r="W3927" s="502" t="str">
        <f t="shared" si="437"/>
        <v/>
      </c>
      <c r="X3927" s="502"/>
      <c r="Y3927" s="502" t="str">
        <f t="shared" si="438"/>
        <v/>
      </c>
    </row>
    <row r="3928" spans="7:25">
      <c r="G3928" s="346" t="str">
        <f t="shared" si="432"/>
        <v/>
      </c>
      <c r="H3928" s="347" t="str">
        <f t="shared" si="433"/>
        <v/>
      </c>
      <c r="T3928" s="502" t="str">
        <f t="shared" si="434"/>
        <v/>
      </c>
      <c r="U3928" s="502" t="str">
        <f t="shared" si="435"/>
        <v/>
      </c>
      <c r="V3928" s="502" t="str">
        <f t="shared" si="436"/>
        <v/>
      </c>
      <c r="W3928" s="502" t="str">
        <f t="shared" si="437"/>
        <v/>
      </c>
      <c r="X3928" s="502"/>
      <c r="Y3928" s="502" t="str">
        <f t="shared" si="438"/>
        <v/>
      </c>
    </row>
    <row r="3929" spans="7:25">
      <c r="G3929" s="346" t="str">
        <f t="shared" si="432"/>
        <v/>
      </c>
      <c r="H3929" s="347" t="str">
        <f t="shared" si="433"/>
        <v/>
      </c>
      <c r="T3929" s="502" t="str">
        <f t="shared" si="434"/>
        <v/>
      </c>
      <c r="U3929" s="502" t="str">
        <f t="shared" si="435"/>
        <v/>
      </c>
      <c r="V3929" s="502" t="str">
        <f t="shared" si="436"/>
        <v/>
      </c>
      <c r="W3929" s="502" t="str">
        <f t="shared" si="437"/>
        <v/>
      </c>
      <c r="X3929" s="502"/>
      <c r="Y3929" s="502" t="str">
        <f t="shared" si="438"/>
        <v/>
      </c>
    </row>
    <row r="3930" spans="7:25">
      <c r="G3930" s="346" t="str">
        <f t="shared" si="432"/>
        <v/>
      </c>
      <c r="H3930" s="347" t="str">
        <f t="shared" si="433"/>
        <v/>
      </c>
      <c r="T3930" s="502" t="str">
        <f t="shared" si="434"/>
        <v/>
      </c>
      <c r="U3930" s="502" t="str">
        <f t="shared" si="435"/>
        <v/>
      </c>
      <c r="V3930" s="502" t="str">
        <f t="shared" si="436"/>
        <v/>
      </c>
      <c r="W3930" s="502" t="str">
        <f t="shared" si="437"/>
        <v/>
      </c>
      <c r="X3930" s="502"/>
      <c r="Y3930" s="502" t="str">
        <f t="shared" si="438"/>
        <v/>
      </c>
    </row>
    <row r="3931" spans="7:25">
      <c r="G3931" s="346" t="str">
        <f t="shared" si="432"/>
        <v/>
      </c>
      <c r="H3931" s="347" t="str">
        <f t="shared" si="433"/>
        <v/>
      </c>
      <c r="T3931" s="502" t="str">
        <f t="shared" si="434"/>
        <v/>
      </c>
      <c r="U3931" s="502" t="str">
        <f t="shared" si="435"/>
        <v/>
      </c>
      <c r="V3931" s="502" t="str">
        <f t="shared" si="436"/>
        <v/>
      </c>
      <c r="W3931" s="502" t="str">
        <f t="shared" si="437"/>
        <v/>
      </c>
      <c r="X3931" s="502"/>
      <c r="Y3931" s="502" t="str">
        <f t="shared" si="438"/>
        <v/>
      </c>
    </row>
    <row r="3932" spans="7:25">
      <c r="G3932" s="346" t="str">
        <f t="shared" si="432"/>
        <v/>
      </c>
      <c r="H3932" s="347" t="str">
        <f t="shared" si="433"/>
        <v/>
      </c>
      <c r="T3932" s="502" t="str">
        <f t="shared" si="434"/>
        <v/>
      </c>
      <c r="U3932" s="502" t="str">
        <f t="shared" si="435"/>
        <v/>
      </c>
      <c r="V3932" s="502" t="str">
        <f t="shared" si="436"/>
        <v/>
      </c>
      <c r="W3932" s="502" t="str">
        <f t="shared" si="437"/>
        <v/>
      </c>
      <c r="X3932" s="502"/>
      <c r="Y3932" s="502" t="str">
        <f t="shared" si="438"/>
        <v/>
      </c>
    </row>
    <row r="3933" spans="7:25">
      <c r="G3933" s="346" t="str">
        <f t="shared" si="432"/>
        <v/>
      </c>
      <c r="H3933" s="347" t="str">
        <f t="shared" si="433"/>
        <v/>
      </c>
      <c r="T3933" s="502" t="str">
        <f t="shared" si="434"/>
        <v/>
      </c>
      <c r="U3933" s="502" t="str">
        <f t="shared" si="435"/>
        <v/>
      </c>
      <c r="V3933" s="502" t="str">
        <f t="shared" si="436"/>
        <v/>
      </c>
      <c r="W3933" s="502" t="str">
        <f t="shared" si="437"/>
        <v/>
      </c>
      <c r="X3933" s="502"/>
      <c r="Y3933" s="502" t="str">
        <f t="shared" si="438"/>
        <v/>
      </c>
    </row>
    <row r="3934" spans="7:25">
      <c r="G3934" s="346" t="str">
        <f t="shared" si="432"/>
        <v/>
      </c>
      <c r="H3934" s="347" t="str">
        <f t="shared" si="433"/>
        <v/>
      </c>
      <c r="T3934" s="502" t="str">
        <f t="shared" si="434"/>
        <v/>
      </c>
      <c r="U3934" s="502" t="str">
        <f t="shared" si="435"/>
        <v/>
      </c>
      <c r="V3934" s="502" t="str">
        <f t="shared" si="436"/>
        <v/>
      </c>
      <c r="W3934" s="502" t="str">
        <f t="shared" si="437"/>
        <v/>
      </c>
      <c r="X3934" s="502"/>
      <c r="Y3934" s="502" t="str">
        <f t="shared" si="438"/>
        <v/>
      </c>
    </row>
    <row r="3935" spans="7:25">
      <c r="G3935" s="346" t="str">
        <f t="shared" si="432"/>
        <v/>
      </c>
      <c r="H3935" s="347" t="str">
        <f t="shared" si="433"/>
        <v/>
      </c>
      <c r="T3935" s="502" t="str">
        <f t="shared" si="434"/>
        <v/>
      </c>
      <c r="U3935" s="502" t="str">
        <f t="shared" si="435"/>
        <v/>
      </c>
      <c r="V3935" s="502" t="str">
        <f t="shared" si="436"/>
        <v/>
      </c>
      <c r="W3935" s="502" t="str">
        <f t="shared" si="437"/>
        <v/>
      </c>
      <c r="X3935" s="502"/>
      <c r="Y3935" s="502" t="str">
        <f t="shared" si="438"/>
        <v/>
      </c>
    </row>
    <row r="3936" spans="7:25">
      <c r="G3936" s="346" t="str">
        <f t="shared" si="432"/>
        <v/>
      </c>
      <c r="H3936" s="347" t="str">
        <f t="shared" si="433"/>
        <v/>
      </c>
      <c r="T3936" s="502" t="str">
        <f t="shared" si="434"/>
        <v/>
      </c>
      <c r="U3936" s="502" t="str">
        <f t="shared" si="435"/>
        <v/>
      </c>
      <c r="V3936" s="502" t="str">
        <f t="shared" si="436"/>
        <v/>
      </c>
      <c r="W3936" s="502" t="str">
        <f t="shared" si="437"/>
        <v/>
      </c>
      <c r="X3936" s="502"/>
      <c r="Y3936" s="502" t="str">
        <f t="shared" si="438"/>
        <v/>
      </c>
    </row>
    <row r="3937" spans="7:25">
      <c r="G3937" s="346" t="str">
        <f t="shared" si="432"/>
        <v/>
      </c>
      <c r="H3937" s="347" t="str">
        <f t="shared" si="433"/>
        <v/>
      </c>
      <c r="T3937" s="502" t="str">
        <f t="shared" si="434"/>
        <v/>
      </c>
      <c r="U3937" s="502" t="str">
        <f t="shared" si="435"/>
        <v/>
      </c>
      <c r="V3937" s="502" t="str">
        <f t="shared" si="436"/>
        <v/>
      </c>
      <c r="W3937" s="502" t="str">
        <f t="shared" si="437"/>
        <v/>
      </c>
      <c r="X3937" s="502"/>
      <c r="Y3937" s="502" t="str">
        <f t="shared" si="438"/>
        <v/>
      </c>
    </row>
    <row r="3938" spans="7:25">
      <c r="G3938" s="346" t="str">
        <f t="shared" si="432"/>
        <v/>
      </c>
      <c r="H3938" s="347" t="str">
        <f t="shared" si="433"/>
        <v/>
      </c>
      <c r="T3938" s="502" t="str">
        <f t="shared" si="434"/>
        <v/>
      </c>
      <c r="U3938" s="502" t="str">
        <f t="shared" si="435"/>
        <v/>
      </c>
      <c r="V3938" s="502" t="str">
        <f t="shared" si="436"/>
        <v/>
      </c>
      <c r="W3938" s="502" t="str">
        <f t="shared" si="437"/>
        <v/>
      </c>
      <c r="X3938" s="502"/>
      <c r="Y3938" s="502" t="str">
        <f t="shared" si="438"/>
        <v/>
      </c>
    </row>
    <row r="3939" spans="7:25">
      <c r="G3939" s="346" t="str">
        <f t="shared" si="432"/>
        <v/>
      </c>
      <c r="H3939" s="347" t="str">
        <f t="shared" si="433"/>
        <v/>
      </c>
      <c r="T3939" s="502" t="str">
        <f t="shared" si="434"/>
        <v/>
      </c>
      <c r="U3939" s="502" t="str">
        <f t="shared" si="435"/>
        <v/>
      </c>
      <c r="V3939" s="502" t="str">
        <f t="shared" si="436"/>
        <v/>
      </c>
      <c r="W3939" s="502" t="str">
        <f t="shared" si="437"/>
        <v/>
      </c>
      <c r="X3939" s="502"/>
      <c r="Y3939" s="502" t="str">
        <f t="shared" si="438"/>
        <v/>
      </c>
    </row>
    <row r="3940" spans="7:25">
      <c r="G3940" s="346" t="str">
        <f t="shared" si="432"/>
        <v/>
      </c>
      <c r="H3940" s="347" t="str">
        <f t="shared" si="433"/>
        <v/>
      </c>
      <c r="T3940" s="502" t="str">
        <f t="shared" si="434"/>
        <v/>
      </c>
      <c r="U3940" s="502" t="str">
        <f t="shared" si="435"/>
        <v/>
      </c>
      <c r="V3940" s="502" t="str">
        <f t="shared" si="436"/>
        <v/>
      </c>
      <c r="W3940" s="502" t="str">
        <f t="shared" si="437"/>
        <v/>
      </c>
      <c r="X3940" s="502"/>
      <c r="Y3940" s="502" t="str">
        <f t="shared" si="438"/>
        <v/>
      </c>
    </row>
    <row r="3941" spans="7:25">
      <c r="G3941" s="346" t="str">
        <f t="shared" si="432"/>
        <v/>
      </c>
      <c r="H3941" s="347" t="str">
        <f t="shared" si="433"/>
        <v/>
      </c>
      <c r="T3941" s="502" t="str">
        <f t="shared" si="434"/>
        <v/>
      </c>
      <c r="U3941" s="502" t="str">
        <f t="shared" si="435"/>
        <v/>
      </c>
      <c r="V3941" s="502" t="str">
        <f t="shared" si="436"/>
        <v/>
      </c>
      <c r="W3941" s="502" t="str">
        <f t="shared" si="437"/>
        <v/>
      </c>
      <c r="X3941" s="502"/>
      <c r="Y3941" s="502" t="str">
        <f t="shared" si="438"/>
        <v/>
      </c>
    </row>
    <row r="3942" spans="7:25">
      <c r="G3942" s="346" t="str">
        <f t="shared" si="432"/>
        <v/>
      </c>
      <c r="H3942" s="347" t="str">
        <f t="shared" si="433"/>
        <v/>
      </c>
      <c r="T3942" s="502" t="str">
        <f t="shared" si="434"/>
        <v/>
      </c>
      <c r="U3942" s="502" t="str">
        <f t="shared" si="435"/>
        <v/>
      </c>
      <c r="V3942" s="502" t="str">
        <f t="shared" si="436"/>
        <v/>
      </c>
      <c r="W3942" s="502" t="str">
        <f t="shared" si="437"/>
        <v/>
      </c>
      <c r="X3942" s="502"/>
      <c r="Y3942" s="502" t="str">
        <f t="shared" si="438"/>
        <v/>
      </c>
    </row>
    <row r="3943" spans="7:25">
      <c r="G3943" s="346" t="str">
        <f t="shared" si="432"/>
        <v/>
      </c>
      <c r="H3943" s="347" t="str">
        <f t="shared" si="433"/>
        <v/>
      </c>
      <c r="T3943" s="502" t="str">
        <f t="shared" si="434"/>
        <v/>
      </c>
      <c r="U3943" s="502" t="str">
        <f t="shared" si="435"/>
        <v/>
      </c>
      <c r="V3943" s="502" t="str">
        <f t="shared" si="436"/>
        <v/>
      </c>
      <c r="W3943" s="502" t="str">
        <f t="shared" si="437"/>
        <v/>
      </c>
      <c r="X3943" s="502"/>
      <c r="Y3943" s="502" t="str">
        <f t="shared" si="438"/>
        <v/>
      </c>
    </row>
    <row r="3944" spans="7:25">
      <c r="G3944" s="346" t="str">
        <f t="shared" si="432"/>
        <v/>
      </c>
      <c r="H3944" s="347" t="str">
        <f t="shared" si="433"/>
        <v/>
      </c>
      <c r="T3944" s="502" t="str">
        <f t="shared" si="434"/>
        <v/>
      </c>
      <c r="U3944" s="502" t="str">
        <f t="shared" si="435"/>
        <v/>
      </c>
      <c r="V3944" s="502" t="str">
        <f t="shared" si="436"/>
        <v/>
      </c>
      <c r="W3944" s="502" t="str">
        <f t="shared" si="437"/>
        <v/>
      </c>
      <c r="X3944" s="502"/>
      <c r="Y3944" s="502" t="str">
        <f t="shared" si="438"/>
        <v/>
      </c>
    </row>
    <row r="3945" spans="7:25">
      <c r="G3945" s="346" t="str">
        <f t="shared" si="432"/>
        <v/>
      </c>
      <c r="H3945" s="347" t="str">
        <f t="shared" si="433"/>
        <v/>
      </c>
      <c r="T3945" s="502" t="str">
        <f t="shared" si="434"/>
        <v/>
      </c>
      <c r="U3945" s="502" t="str">
        <f t="shared" si="435"/>
        <v/>
      </c>
      <c r="V3945" s="502" t="str">
        <f t="shared" si="436"/>
        <v/>
      </c>
      <c r="W3945" s="502" t="str">
        <f t="shared" si="437"/>
        <v/>
      </c>
      <c r="X3945" s="502"/>
      <c r="Y3945" s="502" t="str">
        <f t="shared" si="438"/>
        <v/>
      </c>
    </row>
    <row r="3946" spans="7:25">
      <c r="G3946" s="346" t="str">
        <f t="shared" si="432"/>
        <v/>
      </c>
      <c r="H3946" s="347" t="str">
        <f t="shared" si="433"/>
        <v/>
      </c>
      <c r="T3946" s="502" t="str">
        <f t="shared" si="434"/>
        <v/>
      </c>
      <c r="U3946" s="502" t="str">
        <f t="shared" si="435"/>
        <v/>
      </c>
      <c r="V3946" s="502" t="str">
        <f t="shared" si="436"/>
        <v/>
      </c>
      <c r="W3946" s="502" t="str">
        <f t="shared" si="437"/>
        <v/>
      </c>
      <c r="X3946" s="502"/>
      <c r="Y3946" s="502" t="str">
        <f t="shared" si="438"/>
        <v/>
      </c>
    </row>
    <row r="3947" spans="7:25">
      <c r="G3947" s="346" t="str">
        <f t="shared" si="432"/>
        <v/>
      </c>
      <c r="H3947" s="347" t="str">
        <f t="shared" si="433"/>
        <v/>
      </c>
      <c r="T3947" s="502" t="str">
        <f t="shared" si="434"/>
        <v/>
      </c>
      <c r="U3947" s="502" t="str">
        <f t="shared" si="435"/>
        <v/>
      </c>
      <c r="V3947" s="502" t="str">
        <f t="shared" si="436"/>
        <v/>
      </c>
      <c r="W3947" s="502" t="str">
        <f t="shared" si="437"/>
        <v/>
      </c>
      <c r="X3947" s="502"/>
      <c r="Y3947" s="502" t="str">
        <f t="shared" si="438"/>
        <v/>
      </c>
    </row>
    <row r="3948" spans="7:25">
      <c r="G3948" s="346" t="str">
        <f t="shared" si="432"/>
        <v/>
      </c>
      <c r="H3948" s="347" t="str">
        <f t="shared" si="433"/>
        <v/>
      </c>
      <c r="T3948" s="502" t="str">
        <f t="shared" si="434"/>
        <v/>
      </c>
      <c r="U3948" s="502" t="str">
        <f t="shared" si="435"/>
        <v/>
      </c>
      <c r="V3948" s="502" t="str">
        <f t="shared" si="436"/>
        <v/>
      </c>
      <c r="W3948" s="502" t="str">
        <f t="shared" si="437"/>
        <v/>
      </c>
      <c r="X3948" s="502"/>
      <c r="Y3948" s="502" t="str">
        <f t="shared" si="438"/>
        <v/>
      </c>
    </row>
    <row r="3949" spans="7:25">
      <c r="G3949" s="346" t="str">
        <f t="shared" si="432"/>
        <v/>
      </c>
      <c r="H3949" s="347" t="str">
        <f t="shared" si="433"/>
        <v/>
      </c>
      <c r="T3949" s="502" t="str">
        <f t="shared" si="434"/>
        <v/>
      </c>
      <c r="U3949" s="502" t="str">
        <f t="shared" si="435"/>
        <v/>
      </c>
      <c r="V3949" s="502" t="str">
        <f t="shared" si="436"/>
        <v/>
      </c>
      <c r="W3949" s="502" t="str">
        <f t="shared" si="437"/>
        <v/>
      </c>
      <c r="X3949" s="502"/>
      <c r="Y3949" s="502" t="str">
        <f t="shared" si="438"/>
        <v/>
      </c>
    </row>
    <row r="3950" spans="7:25">
      <c r="G3950" s="346" t="str">
        <f t="shared" si="432"/>
        <v/>
      </c>
      <c r="H3950" s="347" t="str">
        <f t="shared" si="433"/>
        <v/>
      </c>
      <c r="T3950" s="502" t="str">
        <f t="shared" si="434"/>
        <v/>
      </c>
      <c r="U3950" s="502" t="str">
        <f t="shared" si="435"/>
        <v/>
      </c>
      <c r="V3950" s="502" t="str">
        <f t="shared" si="436"/>
        <v/>
      </c>
      <c r="W3950" s="502" t="str">
        <f t="shared" si="437"/>
        <v/>
      </c>
      <c r="X3950" s="502"/>
      <c r="Y3950" s="502" t="str">
        <f t="shared" si="438"/>
        <v/>
      </c>
    </row>
    <row r="3951" spans="7:25">
      <c r="G3951" s="346" t="str">
        <f t="shared" si="432"/>
        <v/>
      </c>
      <c r="H3951" s="347" t="str">
        <f t="shared" si="433"/>
        <v/>
      </c>
      <c r="T3951" s="502" t="str">
        <f t="shared" si="434"/>
        <v/>
      </c>
      <c r="U3951" s="502" t="str">
        <f t="shared" si="435"/>
        <v/>
      </c>
      <c r="V3951" s="502" t="str">
        <f t="shared" si="436"/>
        <v/>
      </c>
      <c r="W3951" s="502" t="str">
        <f t="shared" si="437"/>
        <v/>
      </c>
      <c r="X3951" s="502"/>
      <c r="Y3951" s="502" t="str">
        <f t="shared" si="438"/>
        <v/>
      </c>
    </row>
    <row r="3952" spans="7:25">
      <c r="G3952" s="346" t="str">
        <f t="shared" si="432"/>
        <v/>
      </c>
      <c r="H3952" s="347" t="str">
        <f t="shared" si="433"/>
        <v/>
      </c>
      <c r="T3952" s="502" t="str">
        <f t="shared" si="434"/>
        <v/>
      </c>
      <c r="U3952" s="502" t="str">
        <f t="shared" si="435"/>
        <v/>
      </c>
      <c r="V3952" s="502" t="str">
        <f t="shared" si="436"/>
        <v/>
      </c>
      <c r="W3952" s="502" t="str">
        <f t="shared" si="437"/>
        <v/>
      </c>
      <c r="X3952" s="502"/>
      <c r="Y3952" s="502" t="str">
        <f t="shared" si="438"/>
        <v/>
      </c>
    </row>
    <row r="3953" spans="7:25">
      <c r="G3953" s="346" t="str">
        <f t="shared" si="432"/>
        <v/>
      </c>
      <c r="H3953" s="347" t="str">
        <f t="shared" si="433"/>
        <v/>
      </c>
      <c r="T3953" s="502" t="str">
        <f t="shared" si="434"/>
        <v/>
      </c>
      <c r="U3953" s="502" t="str">
        <f t="shared" si="435"/>
        <v/>
      </c>
      <c r="V3953" s="502" t="str">
        <f t="shared" si="436"/>
        <v/>
      </c>
      <c r="W3953" s="502" t="str">
        <f t="shared" si="437"/>
        <v/>
      </c>
      <c r="X3953" s="502"/>
      <c r="Y3953" s="502" t="str">
        <f t="shared" si="438"/>
        <v/>
      </c>
    </row>
    <row r="3954" spans="7:25">
      <c r="G3954" s="346" t="str">
        <f t="shared" si="432"/>
        <v/>
      </c>
      <c r="H3954" s="347" t="str">
        <f t="shared" si="433"/>
        <v/>
      </c>
      <c r="T3954" s="502" t="str">
        <f t="shared" si="434"/>
        <v/>
      </c>
      <c r="U3954" s="502" t="str">
        <f t="shared" si="435"/>
        <v/>
      </c>
      <c r="V3954" s="502" t="str">
        <f t="shared" si="436"/>
        <v/>
      </c>
      <c r="W3954" s="502" t="str">
        <f t="shared" si="437"/>
        <v/>
      </c>
      <c r="X3954" s="502"/>
      <c r="Y3954" s="502" t="str">
        <f t="shared" si="438"/>
        <v/>
      </c>
    </row>
    <row r="3955" spans="7:25">
      <c r="G3955" s="346" t="str">
        <f t="shared" si="432"/>
        <v/>
      </c>
      <c r="H3955" s="347" t="str">
        <f t="shared" si="433"/>
        <v/>
      </c>
      <c r="T3955" s="502" t="str">
        <f t="shared" si="434"/>
        <v/>
      </c>
      <c r="U3955" s="502" t="str">
        <f t="shared" si="435"/>
        <v/>
      </c>
      <c r="V3955" s="502" t="str">
        <f t="shared" si="436"/>
        <v/>
      </c>
      <c r="W3955" s="502" t="str">
        <f t="shared" si="437"/>
        <v/>
      </c>
      <c r="X3955" s="502"/>
      <c r="Y3955" s="502" t="str">
        <f t="shared" si="438"/>
        <v/>
      </c>
    </row>
    <row r="3956" spans="7:25">
      <c r="G3956" s="346" t="str">
        <f t="shared" si="432"/>
        <v/>
      </c>
      <c r="H3956" s="347" t="str">
        <f t="shared" si="433"/>
        <v/>
      </c>
      <c r="T3956" s="502" t="str">
        <f t="shared" si="434"/>
        <v/>
      </c>
      <c r="U3956" s="502" t="str">
        <f t="shared" si="435"/>
        <v/>
      </c>
      <c r="V3956" s="502" t="str">
        <f t="shared" si="436"/>
        <v/>
      </c>
      <c r="W3956" s="502" t="str">
        <f t="shared" si="437"/>
        <v/>
      </c>
      <c r="X3956" s="502"/>
      <c r="Y3956" s="502" t="str">
        <f t="shared" si="438"/>
        <v/>
      </c>
    </row>
    <row r="3957" spans="7:25">
      <c r="G3957" s="346" t="str">
        <f t="shared" si="432"/>
        <v/>
      </c>
      <c r="H3957" s="347" t="str">
        <f t="shared" si="433"/>
        <v/>
      </c>
      <c r="T3957" s="502" t="str">
        <f t="shared" si="434"/>
        <v/>
      </c>
      <c r="U3957" s="502" t="str">
        <f t="shared" si="435"/>
        <v/>
      </c>
      <c r="V3957" s="502" t="str">
        <f t="shared" si="436"/>
        <v/>
      </c>
      <c r="W3957" s="502" t="str">
        <f t="shared" si="437"/>
        <v/>
      </c>
      <c r="X3957" s="502"/>
      <c r="Y3957" s="502" t="str">
        <f t="shared" si="438"/>
        <v/>
      </c>
    </row>
    <row r="3958" spans="7:25">
      <c r="G3958" s="346" t="str">
        <f t="shared" si="432"/>
        <v/>
      </c>
      <c r="H3958" s="347" t="str">
        <f t="shared" si="433"/>
        <v/>
      </c>
      <c r="T3958" s="502" t="str">
        <f t="shared" si="434"/>
        <v/>
      </c>
      <c r="U3958" s="502" t="str">
        <f t="shared" si="435"/>
        <v/>
      </c>
      <c r="V3958" s="502" t="str">
        <f t="shared" si="436"/>
        <v/>
      </c>
      <c r="W3958" s="502" t="str">
        <f t="shared" si="437"/>
        <v/>
      </c>
      <c r="X3958" s="502"/>
      <c r="Y3958" s="502" t="str">
        <f t="shared" si="438"/>
        <v/>
      </c>
    </row>
    <row r="3959" spans="7:25">
      <c r="G3959" s="346" t="str">
        <f t="shared" si="432"/>
        <v/>
      </c>
      <c r="H3959" s="347" t="str">
        <f t="shared" si="433"/>
        <v/>
      </c>
      <c r="T3959" s="502" t="str">
        <f t="shared" si="434"/>
        <v/>
      </c>
      <c r="U3959" s="502" t="str">
        <f t="shared" si="435"/>
        <v/>
      </c>
      <c r="V3959" s="502" t="str">
        <f t="shared" si="436"/>
        <v/>
      </c>
      <c r="W3959" s="502" t="str">
        <f t="shared" si="437"/>
        <v/>
      </c>
      <c r="X3959" s="502"/>
      <c r="Y3959" s="502" t="str">
        <f t="shared" si="438"/>
        <v/>
      </c>
    </row>
    <row r="3960" spans="7:25">
      <c r="G3960" s="346" t="str">
        <f t="shared" si="432"/>
        <v/>
      </c>
      <c r="H3960" s="347" t="str">
        <f t="shared" si="433"/>
        <v/>
      </c>
      <c r="T3960" s="502" t="str">
        <f t="shared" si="434"/>
        <v/>
      </c>
      <c r="U3960" s="502" t="str">
        <f t="shared" si="435"/>
        <v/>
      </c>
      <c r="V3960" s="502" t="str">
        <f t="shared" si="436"/>
        <v/>
      </c>
      <c r="W3960" s="502" t="str">
        <f t="shared" si="437"/>
        <v/>
      </c>
      <c r="X3960" s="502"/>
      <c r="Y3960" s="502" t="str">
        <f t="shared" si="438"/>
        <v/>
      </c>
    </row>
    <row r="3961" spans="7:25">
      <c r="G3961" s="346" t="str">
        <f t="shared" si="432"/>
        <v/>
      </c>
      <c r="H3961" s="347" t="str">
        <f t="shared" si="433"/>
        <v/>
      </c>
      <c r="T3961" s="502" t="str">
        <f t="shared" si="434"/>
        <v/>
      </c>
      <c r="U3961" s="502" t="str">
        <f t="shared" si="435"/>
        <v/>
      </c>
      <c r="V3961" s="502" t="str">
        <f t="shared" si="436"/>
        <v/>
      </c>
      <c r="W3961" s="502" t="str">
        <f t="shared" si="437"/>
        <v/>
      </c>
      <c r="X3961" s="502"/>
      <c r="Y3961" s="502" t="str">
        <f t="shared" si="438"/>
        <v/>
      </c>
    </row>
    <row r="3962" spans="7:25">
      <c r="G3962" s="346" t="str">
        <f t="shared" si="432"/>
        <v/>
      </c>
      <c r="H3962" s="347" t="str">
        <f t="shared" si="433"/>
        <v/>
      </c>
      <c r="T3962" s="502" t="str">
        <f t="shared" si="434"/>
        <v/>
      </c>
      <c r="U3962" s="502" t="str">
        <f t="shared" si="435"/>
        <v/>
      </c>
      <c r="V3962" s="502" t="str">
        <f t="shared" si="436"/>
        <v/>
      </c>
      <c r="W3962" s="502" t="str">
        <f t="shared" si="437"/>
        <v/>
      </c>
      <c r="X3962" s="502"/>
      <c r="Y3962" s="502" t="str">
        <f t="shared" si="438"/>
        <v/>
      </c>
    </row>
    <row r="3963" spans="7:25">
      <c r="G3963" s="346" t="str">
        <f t="shared" si="432"/>
        <v/>
      </c>
      <c r="H3963" s="347" t="str">
        <f t="shared" si="433"/>
        <v/>
      </c>
      <c r="T3963" s="502" t="str">
        <f t="shared" si="434"/>
        <v/>
      </c>
      <c r="U3963" s="502" t="str">
        <f t="shared" si="435"/>
        <v/>
      </c>
      <c r="V3963" s="502" t="str">
        <f t="shared" si="436"/>
        <v/>
      </c>
      <c r="W3963" s="502" t="str">
        <f t="shared" si="437"/>
        <v/>
      </c>
      <c r="X3963" s="502"/>
      <c r="Y3963" s="502" t="str">
        <f t="shared" si="438"/>
        <v/>
      </c>
    </row>
    <row r="3964" spans="7:25">
      <c r="G3964" s="346" t="str">
        <f t="shared" si="432"/>
        <v/>
      </c>
      <c r="H3964" s="347" t="str">
        <f t="shared" si="433"/>
        <v/>
      </c>
      <c r="T3964" s="502" t="str">
        <f t="shared" si="434"/>
        <v/>
      </c>
      <c r="U3964" s="502" t="str">
        <f t="shared" si="435"/>
        <v/>
      </c>
      <c r="V3964" s="502" t="str">
        <f t="shared" si="436"/>
        <v/>
      </c>
      <c r="W3964" s="502" t="str">
        <f t="shared" si="437"/>
        <v/>
      </c>
      <c r="X3964" s="502"/>
      <c r="Y3964" s="502" t="str">
        <f t="shared" si="438"/>
        <v/>
      </c>
    </row>
    <row r="3965" spans="7:25">
      <c r="G3965" s="346" t="str">
        <f t="shared" si="432"/>
        <v/>
      </c>
      <c r="H3965" s="347" t="str">
        <f t="shared" si="433"/>
        <v/>
      </c>
      <c r="T3965" s="502" t="str">
        <f t="shared" si="434"/>
        <v/>
      </c>
      <c r="U3965" s="502" t="str">
        <f t="shared" si="435"/>
        <v/>
      </c>
      <c r="V3965" s="502" t="str">
        <f t="shared" si="436"/>
        <v/>
      </c>
      <c r="W3965" s="502" t="str">
        <f t="shared" si="437"/>
        <v/>
      </c>
      <c r="X3965" s="502"/>
      <c r="Y3965" s="502" t="str">
        <f t="shared" si="438"/>
        <v/>
      </c>
    </row>
    <row r="3966" spans="7:25">
      <c r="G3966" s="346" t="str">
        <f t="shared" si="432"/>
        <v/>
      </c>
      <c r="H3966" s="347" t="str">
        <f t="shared" si="433"/>
        <v/>
      </c>
      <c r="T3966" s="502" t="str">
        <f t="shared" si="434"/>
        <v/>
      </c>
      <c r="U3966" s="502" t="str">
        <f t="shared" si="435"/>
        <v/>
      </c>
      <c r="V3966" s="502" t="str">
        <f t="shared" si="436"/>
        <v/>
      </c>
      <c r="W3966" s="502" t="str">
        <f t="shared" si="437"/>
        <v/>
      </c>
      <c r="X3966" s="502"/>
      <c r="Y3966" s="502" t="str">
        <f t="shared" si="438"/>
        <v/>
      </c>
    </row>
    <row r="3967" spans="7:25">
      <c r="G3967" s="346" t="str">
        <f t="shared" si="432"/>
        <v/>
      </c>
      <c r="H3967" s="347" t="str">
        <f t="shared" si="433"/>
        <v/>
      </c>
      <c r="T3967" s="502" t="str">
        <f t="shared" si="434"/>
        <v/>
      </c>
      <c r="U3967" s="502" t="str">
        <f t="shared" si="435"/>
        <v/>
      </c>
      <c r="V3967" s="502" t="str">
        <f t="shared" si="436"/>
        <v/>
      </c>
      <c r="W3967" s="502" t="str">
        <f t="shared" si="437"/>
        <v/>
      </c>
      <c r="X3967" s="502"/>
      <c r="Y3967" s="502" t="str">
        <f t="shared" si="438"/>
        <v/>
      </c>
    </row>
    <row r="3968" spans="7:25">
      <c r="G3968" s="346" t="str">
        <f t="shared" si="432"/>
        <v/>
      </c>
      <c r="H3968" s="347" t="str">
        <f t="shared" si="433"/>
        <v/>
      </c>
      <c r="T3968" s="502" t="str">
        <f t="shared" si="434"/>
        <v/>
      </c>
      <c r="U3968" s="502" t="str">
        <f t="shared" si="435"/>
        <v/>
      </c>
      <c r="V3968" s="502" t="str">
        <f t="shared" si="436"/>
        <v/>
      </c>
      <c r="W3968" s="502" t="str">
        <f t="shared" si="437"/>
        <v/>
      </c>
      <c r="X3968" s="502"/>
      <c r="Y3968" s="502" t="str">
        <f t="shared" si="438"/>
        <v/>
      </c>
    </row>
    <row r="3969" spans="7:25">
      <c r="G3969" s="346" t="str">
        <f t="shared" si="432"/>
        <v/>
      </c>
      <c r="H3969" s="347" t="str">
        <f t="shared" si="433"/>
        <v/>
      </c>
      <c r="T3969" s="502" t="str">
        <f t="shared" si="434"/>
        <v/>
      </c>
      <c r="U3969" s="502" t="str">
        <f t="shared" si="435"/>
        <v/>
      </c>
      <c r="V3969" s="502" t="str">
        <f t="shared" si="436"/>
        <v/>
      </c>
      <c r="W3969" s="502" t="str">
        <f t="shared" si="437"/>
        <v/>
      </c>
      <c r="X3969" s="502"/>
      <c r="Y3969" s="502" t="str">
        <f t="shared" si="438"/>
        <v/>
      </c>
    </row>
    <row r="3970" spans="7:25">
      <c r="G3970" s="346" t="str">
        <f t="shared" si="432"/>
        <v/>
      </c>
      <c r="H3970" s="347" t="str">
        <f t="shared" si="433"/>
        <v/>
      </c>
      <c r="T3970" s="502" t="str">
        <f t="shared" si="434"/>
        <v/>
      </c>
      <c r="U3970" s="502" t="str">
        <f t="shared" si="435"/>
        <v/>
      </c>
      <c r="V3970" s="502" t="str">
        <f t="shared" si="436"/>
        <v/>
      </c>
      <c r="W3970" s="502" t="str">
        <f t="shared" si="437"/>
        <v/>
      </c>
      <c r="X3970" s="502"/>
      <c r="Y3970" s="502" t="str">
        <f t="shared" si="438"/>
        <v/>
      </c>
    </row>
    <row r="3971" spans="7:25">
      <c r="G3971" s="346" t="str">
        <f t="shared" ref="G3971:G4030" si="439">IF(D3971="","",A3971&amp;" "&amp;"     =    "&amp;" "&amp;B3971&amp;"  Vs  "&amp;C3971)</f>
        <v/>
      </c>
      <c r="H3971" s="347" t="str">
        <f t="shared" ref="H3971:H4027" si="440">IF(G3971="","",D3971)</f>
        <v/>
      </c>
      <c r="T3971" s="502" t="str">
        <f t="shared" ref="T3971:T4033" si="441">IF(W3971="","",AA3971)</f>
        <v/>
      </c>
      <c r="U3971" s="502" t="str">
        <f t="shared" ref="U3971:U4033" si="442">IF(W3971="","",AC3971)</f>
        <v/>
      </c>
      <c r="V3971" s="502" t="str">
        <f t="shared" ref="V3971:V4033" si="443">IF(W3971="","",AK3971)</f>
        <v/>
      </c>
      <c r="W3971" s="502" t="str">
        <f t="shared" ref="W3971:W4033" si="444">IFERROR(IF(Y3971="","",MID(Y3971,SEARCH("1x2/",Y3971,1) + 4,LEN(Y3971))),"")</f>
        <v/>
      </c>
      <c r="X3971" s="502"/>
      <c r="Y3971" s="502" t="str">
        <f t="shared" ref="Y3971:Y4033" si="445">HLink(AL3971)</f>
        <v/>
      </c>
    </row>
    <row r="3972" spans="7:25">
      <c r="G3972" s="346" t="str">
        <f t="shared" si="439"/>
        <v/>
      </c>
      <c r="H3972" s="347" t="str">
        <f t="shared" si="440"/>
        <v/>
      </c>
      <c r="T3972" s="502" t="str">
        <f t="shared" si="441"/>
        <v/>
      </c>
      <c r="U3972" s="502" t="str">
        <f t="shared" si="442"/>
        <v/>
      </c>
      <c r="V3972" s="502" t="str">
        <f t="shared" si="443"/>
        <v/>
      </c>
      <c r="W3972" s="502" t="str">
        <f t="shared" si="444"/>
        <v/>
      </c>
      <c r="X3972" s="502"/>
      <c r="Y3972" s="502" t="str">
        <f t="shared" si="445"/>
        <v/>
      </c>
    </row>
    <row r="3973" spans="7:25">
      <c r="G3973" s="346" t="str">
        <f t="shared" si="439"/>
        <v/>
      </c>
      <c r="H3973" s="347" t="str">
        <f t="shared" si="440"/>
        <v/>
      </c>
      <c r="T3973" s="502" t="str">
        <f t="shared" si="441"/>
        <v/>
      </c>
      <c r="U3973" s="502" t="str">
        <f t="shared" si="442"/>
        <v/>
      </c>
      <c r="V3973" s="502" t="str">
        <f t="shared" si="443"/>
        <v/>
      </c>
      <c r="W3973" s="502" t="str">
        <f t="shared" si="444"/>
        <v/>
      </c>
      <c r="X3973" s="502"/>
      <c r="Y3973" s="502" t="str">
        <f t="shared" si="445"/>
        <v/>
      </c>
    </row>
    <row r="3974" spans="7:25">
      <c r="G3974" s="346" t="str">
        <f t="shared" si="439"/>
        <v/>
      </c>
      <c r="H3974" s="347" t="str">
        <f t="shared" si="440"/>
        <v/>
      </c>
      <c r="T3974" s="502" t="str">
        <f t="shared" si="441"/>
        <v/>
      </c>
      <c r="U3974" s="502" t="str">
        <f t="shared" si="442"/>
        <v/>
      </c>
      <c r="V3974" s="502" t="str">
        <f t="shared" si="443"/>
        <v/>
      </c>
      <c r="W3974" s="502" t="str">
        <f t="shared" si="444"/>
        <v/>
      </c>
      <c r="X3974" s="502"/>
      <c r="Y3974" s="502" t="str">
        <f t="shared" si="445"/>
        <v/>
      </c>
    </row>
    <row r="3975" spans="7:25">
      <c r="G3975" s="346" t="str">
        <f t="shared" si="439"/>
        <v/>
      </c>
      <c r="H3975" s="347" t="str">
        <f t="shared" si="440"/>
        <v/>
      </c>
      <c r="T3975" s="502" t="str">
        <f t="shared" si="441"/>
        <v/>
      </c>
      <c r="U3975" s="502" t="str">
        <f t="shared" si="442"/>
        <v/>
      </c>
      <c r="V3975" s="502" t="str">
        <f t="shared" si="443"/>
        <v/>
      </c>
      <c r="W3975" s="502" t="str">
        <f t="shared" si="444"/>
        <v/>
      </c>
      <c r="X3975" s="502"/>
      <c r="Y3975" s="502" t="str">
        <f t="shared" si="445"/>
        <v/>
      </c>
    </row>
    <row r="3976" spans="7:25">
      <c r="G3976" s="346" t="str">
        <f t="shared" si="439"/>
        <v/>
      </c>
      <c r="H3976" s="347" t="str">
        <f t="shared" si="440"/>
        <v/>
      </c>
      <c r="T3976" s="502" t="str">
        <f t="shared" si="441"/>
        <v/>
      </c>
      <c r="U3976" s="502" t="str">
        <f t="shared" si="442"/>
        <v/>
      </c>
      <c r="V3976" s="502" t="str">
        <f t="shared" si="443"/>
        <v/>
      </c>
      <c r="W3976" s="502" t="str">
        <f t="shared" si="444"/>
        <v/>
      </c>
      <c r="X3976" s="502"/>
      <c r="Y3976" s="502" t="str">
        <f t="shared" si="445"/>
        <v/>
      </c>
    </row>
    <row r="3977" spans="7:25">
      <c r="G3977" s="346" t="str">
        <f t="shared" si="439"/>
        <v/>
      </c>
      <c r="H3977" s="347" t="str">
        <f t="shared" si="440"/>
        <v/>
      </c>
      <c r="T3977" s="502" t="str">
        <f t="shared" si="441"/>
        <v/>
      </c>
      <c r="U3977" s="502" t="str">
        <f t="shared" si="442"/>
        <v/>
      </c>
      <c r="V3977" s="502" t="str">
        <f t="shared" si="443"/>
        <v/>
      </c>
      <c r="W3977" s="502" t="str">
        <f t="shared" si="444"/>
        <v/>
      </c>
      <c r="X3977" s="502"/>
      <c r="Y3977" s="502" t="str">
        <f t="shared" si="445"/>
        <v/>
      </c>
    </row>
    <row r="3978" spans="7:25">
      <c r="G3978" s="346" t="str">
        <f t="shared" si="439"/>
        <v/>
      </c>
      <c r="H3978" s="347" t="str">
        <f t="shared" si="440"/>
        <v/>
      </c>
      <c r="T3978" s="502" t="str">
        <f t="shared" si="441"/>
        <v/>
      </c>
      <c r="U3978" s="502" t="str">
        <f t="shared" si="442"/>
        <v/>
      </c>
      <c r="V3978" s="502" t="str">
        <f t="shared" si="443"/>
        <v/>
      </c>
      <c r="W3978" s="502" t="str">
        <f t="shared" si="444"/>
        <v/>
      </c>
      <c r="X3978" s="502"/>
      <c r="Y3978" s="502" t="str">
        <f t="shared" si="445"/>
        <v/>
      </c>
    </row>
    <row r="3979" spans="7:25">
      <c r="G3979" s="346" t="str">
        <f t="shared" si="439"/>
        <v/>
      </c>
      <c r="H3979" s="347" t="str">
        <f t="shared" si="440"/>
        <v/>
      </c>
      <c r="T3979" s="502" t="str">
        <f t="shared" si="441"/>
        <v/>
      </c>
      <c r="U3979" s="502" t="str">
        <f t="shared" si="442"/>
        <v/>
      </c>
      <c r="V3979" s="502" t="str">
        <f t="shared" si="443"/>
        <v/>
      </c>
      <c r="W3979" s="502" t="str">
        <f t="shared" si="444"/>
        <v/>
      </c>
      <c r="X3979" s="502"/>
      <c r="Y3979" s="502" t="str">
        <f t="shared" si="445"/>
        <v/>
      </c>
    </row>
    <row r="3980" spans="7:25">
      <c r="G3980" s="346" t="str">
        <f t="shared" si="439"/>
        <v/>
      </c>
      <c r="H3980" s="347" t="str">
        <f t="shared" si="440"/>
        <v/>
      </c>
      <c r="T3980" s="502" t="str">
        <f t="shared" si="441"/>
        <v/>
      </c>
      <c r="U3980" s="502" t="str">
        <f t="shared" si="442"/>
        <v/>
      </c>
      <c r="V3980" s="502" t="str">
        <f t="shared" si="443"/>
        <v/>
      </c>
      <c r="W3980" s="502" t="str">
        <f t="shared" si="444"/>
        <v/>
      </c>
      <c r="X3980" s="502"/>
      <c r="Y3980" s="502" t="str">
        <f t="shared" si="445"/>
        <v/>
      </c>
    </row>
    <row r="3981" spans="7:25">
      <c r="G3981" s="346" t="str">
        <f t="shared" si="439"/>
        <v/>
      </c>
      <c r="H3981" s="347" t="str">
        <f t="shared" si="440"/>
        <v/>
      </c>
      <c r="T3981" s="502" t="str">
        <f t="shared" si="441"/>
        <v/>
      </c>
      <c r="U3981" s="502" t="str">
        <f t="shared" si="442"/>
        <v/>
      </c>
      <c r="V3981" s="502" t="str">
        <f t="shared" si="443"/>
        <v/>
      </c>
      <c r="W3981" s="502" t="str">
        <f t="shared" si="444"/>
        <v/>
      </c>
      <c r="X3981" s="502"/>
      <c r="Y3981" s="502" t="str">
        <f t="shared" si="445"/>
        <v/>
      </c>
    </row>
    <row r="3982" spans="7:25">
      <c r="G3982" s="346" t="str">
        <f t="shared" si="439"/>
        <v/>
      </c>
      <c r="H3982" s="347" t="str">
        <f t="shared" si="440"/>
        <v/>
      </c>
      <c r="T3982" s="502" t="str">
        <f t="shared" si="441"/>
        <v/>
      </c>
      <c r="U3982" s="502" t="str">
        <f t="shared" si="442"/>
        <v/>
      </c>
      <c r="V3982" s="502" t="str">
        <f t="shared" si="443"/>
        <v/>
      </c>
      <c r="W3982" s="502" t="str">
        <f t="shared" si="444"/>
        <v/>
      </c>
      <c r="X3982" s="502"/>
      <c r="Y3982" s="502" t="str">
        <f t="shared" si="445"/>
        <v/>
      </c>
    </row>
    <row r="3983" spans="7:25">
      <c r="G3983" s="346" t="str">
        <f t="shared" si="439"/>
        <v/>
      </c>
      <c r="H3983" s="347" t="str">
        <f t="shared" si="440"/>
        <v/>
      </c>
      <c r="T3983" s="502" t="str">
        <f t="shared" si="441"/>
        <v/>
      </c>
      <c r="U3983" s="502" t="str">
        <f t="shared" si="442"/>
        <v/>
      </c>
      <c r="V3983" s="502" t="str">
        <f t="shared" si="443"/>
        <v/>
      </c>
      <c r="W3983" s="502" t="str">
        <f t="shared" si="444"/>
        <v/>
      </c>
      <c r="X3983" s="502"/>
      <c r="Y3983" s="502" t="str">
        <f t="shared" si="445"/>
        <v/>
      </c>
    </row>
    <row r="3984" spans="7:25">
      <c r="G3984" s="346" t="str">
        <f t="shared" si="439"/>
        <v/>
      </c>
      <c r="H3984" s="347" t="str">
        <f t="shared" si="440"/>
        <v/>
      </c>
      <c r="T3984" s="502" t="str">
        <f t="shared" si="441"/>
        <v/>
      </c>
      <c r="U3984" s="502" t="str">
        <f t="shared" si="442"/>
        <v/>
      </c>
      <c r="V3984" s="502" t="str">
        <f t="shared" si="443"/>
        <v/>
      </c>
      <c r="W3984" s="502" t="str">
        <f t="shared" si="444"/>
        <v/>
      </c>
      <c r="X3984" s="502"/>
      <c r="Y3984" s="502" t="str">
        <f t="shared" si="445"/>
        <v/>
      </c>
    </row>
    <row r="3985" spans="7:25">
      <c r="G3985" s="346" t="str">
        <f t="shared" si="439"/>
        <v/>
      </c>
      <c r="H3985" s="347" t="str">
        <f t="shared" si="440"/>
        <v/>
      </c>
      <c r="T3985" s="502" t="str">
        <f t="shared" si="441"/>
        <v/>
      </c>
      <c r="U3985" s="502" t="str">
        <f t="shared" si="442"/>
        <v/>
      </c>
      <c r="V3985" s="502" t="str">
        <f t="shared" si="443"/>
        <v/>
      </c>
      <c r="W3985" s="502" t="str">
        <f t="shared" si="444"/>
        <v/>
      </c>
      <c r="X3985" s="502"/>
      <c r="Y3985" s="502" t="str">
        <f t="shared" si="445"/>
        <v/>
      </c>
    </row>
    <row r="3986" spans="7:25">
      <c r="G3986" s="346" t="str">
        <f t="shared" si="439"/>
        <v/>
      </c>
      <c r="H3986" s="347" t="str">
        <f t="shared" si="440"/>
        <v/>
      </c>
      <c r="T3986" s="502" t="str">
        <f t="shared" si="441"/>
        <v/>
      </c>
      <c r="U3986" s="502" t="str">
        <f t="shared" si="442"/>
        <v/>
      </c>
      <c r="V3986" s="502" t="str">
        <f t="shared" si="443"/>
        <v/>
      </c>
      <c r="W3986" s="502" t="str">
        <f t="shared" si="444"/>
        <v/>
      </c>
      <c r="X3986" s="502"/>
      <c r="Y3986" s="502" t="str">
        <f t="shared" si="445"/>
        <v/>
      </c>
    </row>
    <row r="3987" spans="7:25">
      <c r="G3987" s="346" t="str">
        <f t="shared" si="439"/>
        <v/>
      </c>
      <c r="H3987" s="347" t="str">
        <f t="shared" si="440"/>
        <v/>
      </c>
      <c r="T3987" s="502" t="str">
        <f t="shared" si="441"/>
        <v/>
      </c>
      <c r="U3987" s="502" t="str">
        <f t="shared" si="442"/>
        <v/>
      </c>
      <c r="V3987" s="502" t="str">
        <f t="shared" si="443"/>
        <v/>
      </c>
      <c r="W3987" s="502" t="str">
        <f t="shared" si="444"/>
        <v/>
      </c>
      <c r="X3987" s="502"/>
      <c r="Y3987" s="502" t="str">
        <f t="shared" si="445"/>
        <v/>
      </c>
    </row>
    <row r="3988" spans="7:25">
      <c r="G3988" s="346" t="str">
        <f t="shared" si="439"/>
        <v/>
      </c>
      <c r="H3988" s="347" t="str">
        <f t="shared" si="440"/>
        <v/>
      </c>
      <c r="T3988" s="502" t="str">
        <f t="shared" si="441"/>
        <v/>
      </c>
      <c r="U3988" s="502" t="str">
        <f t="shared" si="442"/>
        <v/>
      </c>
      <c r="V3988" s="502" t="str">
        <f t="shared" si="443"/>
        <v/>
      </c>
      <c r="W3988" s="502" t="str">
        <f t="shared" si="444"/>
        <v/>
      </c>
      <c r="X3988" s="502"/>
      <c r="Y3988" s="502" t="str">
        <f t="shared" si="445"/>
        <v/>
      </c>
    </row>
    <row r="3989" spans="7:25">
      <c r="G3989" s="346" t="str">
        <f t="shared" si="439"/>
        <v/>
      </c>
      <c r="H3989" s="347" t="str">
        <f t="shared" si="440"/>
        <v/>
      </c>
      <c r="T3989" s="502" t="str">
        <f t="shared" si="441"/>
        <v/>
      </c>
      <c r="U3989" s="502" t="str">
        <f t="shared" si="442"/>
        <v/>
      </c>
      <c r="V3989" s="502" t="str">
        <f t="shared" si="443"/>
        <v/>
      </c>
      <c r="W3989" s="502" t="str">
        <f t="shared" si="444"/>
        <v/>
      </c>
      <c r="X3989" s="502"/>
      <c r="Y3989" s="502" t="str">
        <f t="shared" si="445"/>
        <v/>
      </c>
    </row>
    <row r="3990" spans="7:25">
      <c r="G3990" s="346" t="str">
        <f t="shared" si="439"/>
        <v/>
      </c>
      <c r="H3990" s="347" t="str">
        <f t="shared" si="440"/>
        <v/>
      </c>
      <c r="T3990" s="502" t="str">
        <f t="shared" si="441"/>
        <v/>
      </c>
      <c r="U3990" s="502" t="str">
        <f t="shared" si="442"/>
        <v/>
      </c>
      <c r="V3990" s="502" t="str">
        <f t="shared" si="443"/>
        <v/>
      </c>
      <c r="W3990" s="502" t="str">
        <f t="shared" si="444"/>
        <v/>
      </c>
      <c r="X3990" s="502"/>
      <c r="Y3990" s="502" t="str">
        <f t="shared" si="445"/>
        <v/>
      </c>
    </row>
    <row r="3991" spans="7:25">
      <c r="G3991" s="346" t="str">
        <f t="shared" si="439"/>
        <v/>
      </c>
      <c r="H3991" s="347" t="str">
        <f t="shared" si="440"/>
        <v/>
      </c>
      <c r="T3991" s="502" t="str">
        <f t="shared" si="441"/>
        <v/>
      </c>
      <c r="U3991" s="502" t="str">
        <f t="shared" si="442"/>
        <v/>
      </c>
      <c r="V3991" s="502" t="str">
        <f t="shared" si="443"/>
        <v/>
      </c>
      <c r="W3991" s="502" t="str">
        <f t="shared" si="444"/>
        <v/>
      </c>
      <c r="X3991" s="502"/>
      <c r="Y3991" s="502" t="str">
        <f t="shared" si="445"/>
        <v/>
      </c>
    </row>
    <row r="3992" spans="7:25">
      <c r="G3992" s="346" t="str">
        <f t="shared" si="439"/>
        <v/>
      </c>
      <c r="H3992" s="347" t="str">
        <f t="shared" si="440"/>
        <v/>
      </c>
      <c r="T3992" s="502" t="str">
        <f t="shared" si="441"/>
        <v/>
      </c>
      <c r="U3992" s="502" t="str">
        <f t="shared" si="442"/>
        <v/>
      </c>
      <c r="V3992" s="502" t="str">
        <f t="shared" si="443"/>
        <v/>
      </c>
      <c r="W3992" s="502" t="str">
        <f t="shared" si="444"/>
        <v/>
      </c>
      <c r="X3992" s="502"/>
      <c r="Y3992" s="502" t="str">
        <f t="shared" si="445"/>
        <v/>
      </c>
    </row>
    <row r="3993" spans="7:25">
      <c r="G3993" s="346" t="str">
        <f t="shared" si="439"/>
        <v/>
      </c>
      <c r="H3993" s="347" t="str">
        <f t="shared" si="440"/>
        <v/>
      </c>
      <c r="T3993" s="502" t="str">
        <f t="shared" si="441"/>
        <v/>
      </c>
      <c r="U3993" s="502" t="str">
        <f t="shared" si="442"/>
        <v/>
      </c>
      <c r="V3993" s="502" t="str">
        <f t="shared" si="443"/>
        <v/>
      </c>
      <c r="W3993" s="502" t="str">
        <f t="shared" si="444"/>
        <v/>
      </c>
      <c r="X3993" s="502"/>
      <c r="Y3993" s="502" t="str">
        <f t="shared" si="445"/>
        <v/>
      </c>
    </row>
    <row r="3994" spans="7:25">
      <c r="G3994" s="346" t="str">
        <f t="shared" si="439"/>
        <v/>
      </c>
      <c r="H3994" s="347" t="str">
        <f t="shared" si="440"/>
        <v/>
      </c>
      <c r="T3994" s="502" t="str">
        <f t="shared" si="441"/>
        <v/>
      </c>
      <c r="U3994" s="502" t="str">
        <f t="shared" si="442"/>
        <v/>
      </c>
      <c r="V3994" s="502" t="str">
        <f t="shared" si="443"/>
        <v/>
      </c>
      <c r="W3994" s="502" t="str">
        <f t="shared" si="444"/>
        <v/>
      </c>
      <c r="X3994" s="502"/>
      <c r="Y3994" s="502" t="str">
        <f t="shared" si="445"/>
        <v/>
      </c>
    </row>
    <row r="3995" spans="7:25">
      <c r="G3995" s="346" t="str">
        <f t="shared" si="439"/>
        <v/>
      </c>
      <c r="H3995" s="347" t="str">
        <f t="shared" si="440"/>
        <v/>
      </c>
      <c r="T3995" s="502" t="str">
        <f t="shared" si="441"/>
        <v/>
      </c>
      <c r="U3995" s="502" t="str">
        <f t="shared" si="442"/>
        <v/>
      </c>
      <c r="V3995" s="502" t="str">
        <f t="shared" si="443"/>
        <v/>
      </c>
      <c r="W3995" s="502" t="str">
        <f t="shared" si="444"/>
        <v/>
      </c>
      <c r="X3995" s="502"/>
      <c r="Y3995" s="502" t="str">
        <f t="shared" si="445"/>
        <v/>
      </c>
    </row>
    <row r="3996" spans="7:25">
      <c r="G3996" s="346" t="str">
        <f t="shared" si="439"/>
        <v/>
      </c>
      <c r="H3996" s="347" t="str">
        <f t="shared" si="440"/>
        <v/>
      </c>
      <c r="T3996" s="502" t="str">
        <f t="shared" si="441"/>
        <v/>
      </c>
      <c r="U3996" s="502" t="str">
        <f t="shared" si="442"/>
        <v/>
      </c>
      <c r="V3996" s="502" t="str">
        <f t="shared" si="443"/>
        <v/>
      </c>
      <c r="W3996" s="502" t="str">
        <f t="shared" si="444"/>
        <v/>
      </c>
      <c r="X3996" s="502"/>
      <c r="Y3996" s="502" t="str">
        <f t="shared" si="445"/>
        <v/>
      </c>
    </row>
    <row r="3997" spans="7:25">
      <c r="G3997" s="346" t="str">
        <f t="shared" si="439"/>
        <v/>
      </c>
      <c r="H3997" s="347" t="str">
        <f t="shared" si="440"/>
        <v/>
      </c>
      <c r="T3997" s="502" t="str">
        <f t="shared" si="441"/>
        <v/>
      </c>
      <c r="U3997" s="502" t="str">
        <f t="shared" si="442"/>
        <v/>
      </c>
      <c r="V3997" s="502" t="str">
        <f t="shared" si="443"/>
        <v/>
      </c>
      <c r="W3997" s="502" t="str">
        <f t="shared" si="444"/>
        <v/>
      </c>
      <c r="X3997" s="502"/>
      <c r="Y3997" s="502" t="str">
        <f t="shared" si="445"/>
        <v/>
      </c>
    </row>
    <row r="3998" spans="7:25">
      <c r="G3998" s="346" t="str">
        <f t="shared" si="439"/>
        <v/>
      </c>
      <c r="H3998" s="347" t="str">
        <f t="shared" si="440"/>
        <v/>
      </c>
      <c r="T3998" s="502" t="str">
        <f t="shared" si="441"/>
        <v/>
      </c>
      <c r="U3998" s="502" t="str">
        <f t="shared" si="442"/>
        <v/>
      </c>
      <c r="V3998" s="502" t="str">
        <f t="shared" si="443"/>
        <v/>
      </c>
      <c r="W3998" s="502" t="str">
        <f t="shared" si="444"/>
        <v/>
      </c>
      <c r="X3998" s="502"/>
      <c r="Y3998" s="502" t="str">
        <f t="shared" si="445"/>
        <v/>
      </c>
    </row>
    <row r="3999" spans="7:25">
      <c r="G3999" s="346" t="str">
        <f t="shared" si="439"/>
        <v/>
      </c>
      <c r="H3999" s="347" t="str">
        <f t="shared" si="440"/>
        <v/>
      </c>
      <c r="T3999" s="502" t="str">
        <f t="shared" si="441"/>
        <v/>
      </c>
      <c r="U3999" s="502" t="str">
        <f t="shared" si="442"/>
        <v/>
      </c>
      <c r="V3999" s="502" t="str">
        <f t="shared" si="443"/>
        <v/>
      </c>
      <c r="W3999" s="502" t="str">
        <f t="shared" si="444"/>
        <v/>
      </c>
      <c r="X3999" s="502"/>
      <c r="Y3999" s="502" t="str">
        <f t="shared" si="445"/>
        <v/>
      </c>
    </row>
    <row r="4000" spans="7:25">
      <c r="G4000" s="346" t="str">
        <f t="shared" si="439"/>
        <v/>
      </c>
      <c r="H4000" s="347" t="str">
        <f t="shared" si="440"/>
        <v/>
      </c>
      <c r="T4000" s="502" t="str">
        <f t="shared" si="441"/>
        <v/>
      </c>
      <c r="U4000" s="502" t="str">
        <f t="shared" si="442"/>
        <v/>
      </c>
      <c r="V4000" s="502" t="str">
        <f t="shared" si="443"/>
        <v/>
      </c>
      <c r="W4000" s="502" t="str">
        <f t="shared" si="444"/>
        <v/>
      </c>
      <c r="X4000" s="502"/>
      <c r="Y4000" s="502" t="str">
        <f t="shared" si="445"/>
        <v/>
      </c>
    </row>
    <row r="4001" spans="7:25">
      <c r="G4001" s="346" t="str">
        <f t="shared" si="439"/>
        <v/>
      </c>
      <c r="H4001" s="347" t="str">
        <f t="shared" si="440"/>
        <v/>
      </c>
      <c r="T4001" s="502" t="str">
        <f t="shared" si="441"/>
        <v/>
      </c>
      <c r="U4001" s="502" t="str">
        <f t="shared" si="442"/>
        <v/>
      </c>
      <c r="V4001" s="502" t="str">
        <f t="shared" si="443"/>
        <v/>
      </c>
      <c r="W4001" s="502" t="str">
        <f t="shared" si="444"/>
        <v/>
      </c>
      <c r="X4001" s="502"/>
      <c r="Y4001" s="502" t="str">
        <f t="shared" si="445"/>
        <v/>
      </c>
    </row>
    <row r="4002" spans="7:25">
      <c r="G4002" s="346" t="str">
        <f t="shared" si="439"/>
        <v/>
      </c>
      <c r="H4002" s="347" t="str">
        <f t="shared" si="440"/>
        <v/>
      </c>
      <c r="T4002" s="502" t="str">
        <f t="shared" si="441"/>
        <v/>
      </c>
      <c r="U4002" s="502" t="str">
        <f t="shared" si="442"/>
        <v/>
      </c>
      <c r="V4002" s="502" t="str">
        <f t="shared" si="443"/>
        <v/>
      </c>
      <c r="W4002" s="502" t="str">
        <f t="shared" si="444"/>
        <v/>
      </c>
      <c r="X4002" s="502"/>
      <c r="Y4002" s="502" t="str">
        <f t="shared" si="445"/>
        <v/>
      </c>
    </row>
    <row r="4003" spans="7:25">
      <c r="G4003" s="346" t="str">
        <f t="shared" si="439"/>
        <v/>
      </c>
      <c r="H4003" s="347" t="str">
        <f t="shared" si="440"/>
        <v/>
      </c>
      <c r="T4003" s="502" t="str">
        <f t="shared" si="441"/>
        <v/>
      </c>
      <c r="U4003" s="502" t="str">
        <f t="shared" si="442"/>
        <v/>
      </c>
      <c r="V4003" s="502" t="str">
        <f t="shared" si="443"/>
        <v/>
      </c>
      <c r="W4003" s="502" t="str">
        <f t="shared" si="444"/>
        <v/>
      </c>
      <c r="X4003" s="502"/>
      <c r="Y4003" s="502" t="str">
        <f t="shared" si="445"/>
        <v/>
      </c>
    </row>
    <row r="4004" spans="7:25">
      <c r="G4004" s="346" t="str">
        <f t="shared" si="439"/>
        <v/>
      </c>
      <c r="H4004" s="347" t="str">
        <f t="shared" si="440"/>
        <v/>
      </c>
      <c r="T4004" s="502" t="str">
        <f t="shared" si="441"/>
        <v/>
      </c>
      <c r="U4004" s="502" t="str">
        <f t="shared" si="442"/>
        <v/>
      </c>
      <c r="V4004" s="502" t="str">
        <f t="shared" si="443"/>
        <v/>
      </c>
      <c r="W4004" s="502" t="str">
        <f t="shared" si="444"/>
        <v/>
      </c>
      <c r="X4004" s="502"/>
      <c r="Y4004" s="502" t="str">
        <f t="shared" si="445"/>
        <v/>
      </c>
    </row>
    <row r="4005" spans="7:25">
      <c r="G4005" s="346" t="str">
        <f t="shared" si="439"/>
        <v/>
      </c>
      <c r="H4005" s="347" t="str">
        <f t="shared" si="440"/>
        <v/>
      </c>
      <c r="T4005" s="502" t="str">
        <f t="shared" si="441"/>
        <v/>
      </c>
      <c r="U4005" s="502" t="str">
        <f t="shared" si="442"/>
        <v/>
      </c>
      <c r="V4005" s="502" t="str">
        <f t="shared" si="443"/>
        <v/>
      </c>
      <c r="W4005" s="502" t="str">
        <f t="shared" si="444"/>
        <v/>
      </c>
      <c r="X4005" s="502"/>
      <c r="Y4005" s="502" t="str">
        <f t="shared" si="445"/>
        <v/>
      </c>
    </row>
    <row r="4006" spans="7:25">
      <c r="G4006" s="346" t="str">
        <f t="shared" si="439"/>
        <v/>
      </c>
      <c r="H4006" s="347" t="str">
        <f t="shared" si="440"/>
        <v/>
      </c>
      <c r="T4006" s="502" t="str">
        <f t="shared" si="441"/>
        <v/>
      </c>
      <c r="U4006" s="502" t="str">
        <f t="shared" si="442"/>
        <v/>
      </c>
      <c r="V4006" s="502" t="str">
        <f t="shared" si="443"/>
        <v/>
      </c>
      <c r="W4006" s="502" t="str">
        <f t="shared" si="444"/>
        <v/>
      </c>
      <c r="X4006" s="502"/>
      <c r="Y4006" s="502" t="str">
        <f t="shared" si="445"/>
        <v/>
      </c>
    </row>
    <row r="4007" spans="7:25">
      <c r="G4007" s="346" t="str">
        <f t="shared" si="439"/>
        <v/>
      </c>
      <c r="H4007" s="347" t="str">
        <f t="shared" si="440"/>
        <v/>
      </c>
      <c r="T4007" s="502" t="str">
        <f t="shared" si="441"/>
        <v/>
      </c>
      <c r="U4007" s="502" t="str">
        <f t="shared" si="442"/>
        <v/>
      </c>
      <c r="V4007" s="502" t="str">
        <f t="shared" si="443"/>
        <v/>
      </c>
      <c r="W4007" s="502" t="str">
        <f t="shared" si="444"/>
        <v/>
      </c>
      <c r="X4007" s="502"/>
      <c r="Y4007" s="502" t="str">
        <f t="shared" si="445"/>
        <v/>
      </c>
    </row>
    <row r="4008" spans="7:25">
      <c r="G4008" s="346" t="str">
        <f t="shared" si="439"/>
        <v/>
      </c>
      <c r="H4008" s="347" t="str">
        <f t="shared" si="440"/>
        <v/>
      </c>
      <c r="T4008" s="502" t="str">
        <f t="shared" si="441"/>
        <v/>
      </c>
      <c r="U4008" s="502" t="str">
        <f t="shared" si="442"/>
        <v/>
      </c>
      <c r="V4008" s="502" t="str">
        <f t="shared" si="443"/>
        <v/>
      </c>
      <c r="W4008" s="502" t="str">
        <f t="shared" si="444"/>
        <v/>
      </c>
      <c r="X4008" s="502"/>
      <c r="Y4008" s="502" t="str">
        <f t="shared" si="445"/>
        <v/>
      </c>
    </row>
    <row r="4009" spans="7:25">
      <c r="G4009" s="346" t="str">
        <f t="shared" si="439"/>
        <v/>
      </c>
      <c r="H4009" s="347" t="str">
        <f t="shared" si="440"/>
        <v/>
      </c>
      <c r="T4009" s="502" t="str">
        <f t="shared" si="441"/>
        <v/>
      </c>
      <c r="U4009" s="502" t="str">
        <f t="shared" si="442"/>
        <v/>
      </c>
      <c r="V4009" s="502" t="str">
        <f t="shared" si="443"/>
        <v/>
      </c>
      <c r="W4009" s="502" t="str">
        <f t="shared" si="444"/>
        <v/>
      </c>
      <c r="X4009" s="502"/>
      <c r="Y4009" s="502" t="str">
        <f t="shared" si="445"/>
        <v/>
      </c>
    </row>
    <row r="4010" spans="7:25">
      <c r="G4010" s="346" t="str">
        <f t="shared" si="439"/>
        <v/>
      </c>
      <c r="H4010" s="347" t="str">
        <f t="shared" si="440"/>
        <v/>
      </c>
      <c r="T4010" s="502" t="str">
        <f t="shared" si="441"/>
        <v/>
      </c>
      <c r="U4010" s="502" t="str">
        <f t="shared" si="442"/>
        <v/>
      </c>
      <c r="V4010" s="502" t="str">
        <f t="shared" si="443"/>
        <v/>
      </c>
      <c r="W4010" s="502" t="str">
        <f t="shared" si="444"/>
        <v/>
      </c>
      <c r="X4010" s="502"/>
      <c r="Y4010" s="502" t="str">
        <f t="shared" si="445"/>
        <v/>
      </c>
    </row>
    <row r="4011" spans="7:25">
      <c r="G4011" s="346" t="str">
        <f t="shared" si="439"/>
        <v/>
      </c>
      <c r="H4011" s="347" t="str">
        <f t="shared" si="440"/>
        <v/>
      </c>
      <c r="T4011" s="502" t="str">
        <f t="shared" si="441"/>
        <v/>
      </c>
      <c r="U4011" s="502" t="str">
        <f t="shared" si="442"/>
        <v/>
      </c>
      <c r="V4011" s="502" t="str">
        <f t="shared" si="443"/>
        <v/>
      </c>
      <c r="W4011" s="502" t="str">
        <f t="shared" si="444"/>
        <v/>
      </c>
      <c r="X4011" s="502"/>
      <c r="Y4011" s="502" t="str">
        <f t="shared" si="445"/>
        <v/>
      </c>
    </row>
    <row r="4012" spans="7:25">
      <c r="G4012" s="346" t="str">
        <f t="shared" si="439"/>
        <v/>
      </c>
      <c r="H4012" s="347" t="str">
        <f t="shared" si="440"/>
        <v/>
      </c>
      <c r="T4012" s="502" t="str">
        <f t="shared" si="441"/>
        <v/>
      </c>
      <c r="U4012" s="502" t="str">
        <f t="shared" si="442"/>
        <v/>
      </c>
      <c r="V4012" s="502" t="str">
        <f t="shared" si="443"/>
        <v/>
      </c>
      <c r="W4012" s="502" t="str">
        <f t="shared" si="444"/>
        <v/>
      </c>
      <c r="X4012" s="502"/>
      <c r="Y4012" s="502" t="str">
        <f t="shared" si="445"/>
        <v/>
      </c>
    </row>
    <row r="4013" spans="7:25">
      <c r="G4013" s="346" t="str">
        <f t="shared" si="439"/>
        <v/>
      </c>
      <c r="H4013" s="347" t="str">
        <f t="shared" si="440"/>
        <v/>
      </c>
      <c r="T4013" s="502" t="str">
        <f t="shared" si="441"/>
        <v/>
      </c>
      <c r="U4013" s="502" t="str">
        <f t="shared" si="442"/>
        <v/>
      </c>
      <c r="V4013" s="502" t="str">
        <f t="shared" si="443"/>
        <v/>
      </c>
      <c r="W4013" s="502" t="str">
        <f t="shared" si="444"/>
        <v/>
      </c>
      <c r="X4013" s="502"/>
      <c r="Y4013" s="502" t="str">
        <f t="shared" si="445"/>
        <v/>
      </c>
    </row>
    <row r="4014" spans="7:25">
      <c r="G4014" s="346" t="str">
        <f t="shared" si="439"/>
        <v/>
      </c>
      <c r="H4014" s="347" t="str">
        <f t="shared" si="440"/>
        <v/>
      </c>
      <c r="T4014" s="502" t="str">
        <f t="shared" si="441"/>
        <v/>
      </c>
      <c r="U4014" s="502" t="str">
        <f t="shared" si="442"/>
        <v/>
      </c>
      <c r="V4014" s="502" t="str">
        <f t="shared" si="443"/>
        <v/>
      </c>
      <c r="W4014" s="502" t="str">
        <f t="shared" si="444"/>
        <v/>
      </c>
      <c r="X4014" s="502"/>
      <c r="Y4014" s="502" t="str">
        <f t="shared" si="445"/>
        <v/>
      </c>
    </row>
    <row r="4015" spans="7:25">
      <c r="G4015" s="346" t="str">
        <f t="shared" si="439"/>
        <v/>
      </c>
      <c r="H4015" s="347" t="str">
        <f t="shared" si="440"/>
        <v/>
      </c>
      <c r="T4015" s="502" t="str">
        <f t="shared" si="441"/>
        <v/>
      </c>
      <c r="U4015" s="502" t="str">
        <f t="shared" si="442"/>
        <v/>
      </c>
      <c r="V4015" s="502" t="str">
        <f t="shared" si="443"/>
        <v/>
      </c>
      <c r="W4015" s="502" t="str">
        <f t="shared" si="444"/>
        <v/>
      </c>
      <c r="X4015" s="502"/>
      <c r="Y4015" s="502" t="str">
        <f t="shared" si="445"/>
        <v/>
      </c>
    </row>
    <row r="4016" spans="7:25">
      <c r="G4016" s="346" t="str">
        <f t="shared" si="439"/>
        <v/>
      </c>
      <c r="H4016" s="347" t="str">
        <f t="shared" si="440"/>
        <v/>
      </c>
      <c r="T4016" s="502" t="str">
        <f t="shared" si="441"/>
        <v/>
      </c>
      <c r="U4016" s="502" t="str">
        <f t="shared" si="442"/>
        <v/>
      </c>
      <c r="V4016" s="502" t="str">
        <f t="shared" si="443"/>
        <v/>
      </c>
      <c r="W4016" s="502" t="str">
        <f t="shared" si="444"/>
        <v/>
      </c>
      <c r="X4016" s="502"/>
      <c r="Y4016" s="502" t="str">
        <f t="shared" si="445"/>
        <v/>
      </c>
    </row>
    <row r="4017" spans="7:25">
      <c r="G4017" s="346" t="str">
        <f t="shared" si="439"/>
        <v/>
      </c>
      <c r="H4017" s="347" t="str">
        <f t="shared" si="440"/>
        <v/>
      </c>
      <c r="T4017" s="502" t="str">
        <f t="shared" si="441"/>
        <v/>
      </c>
      <c r="U4017" s="502" t="str">
        <f t="shared" si="442"/>
        <v/>
      </c>
      <c r="V4017" s="502" t="str">
        <f t="shared" si="443"/>
        <v/>
      </c>
      <c r="W4017" s="502" t="str">
        <f t="shared" si="444"/>
        <v/>
      </c>
      <c r="X4017" s="502"/>
      <c r="Y4017" s="502" t="str">
        <f t="shared" si="445"/>
        <v/>
      </c>
    </row>
    <row r="4018" spans="7:25">
      <c r="G4018" s="346" t="str">
        <f t="shared" si="439"/>
        <v/>
      </c>
      <c r="H4018" s="347" t="str">
        <f t="shared" si="440"/>
        <v/>
      </c>
      <c r="T4018" s="502" t="str">
        <f t="shared" si="441"/>
        <v/>
      </c>
      <c r="U4018" s="502" t="str">
        <f t="shared" si="442"/>
        <v/>
      </c>
      <c r="V4018" s="502" t="str">
        <f t="shared" si="443"/>
        <v/>
      </c>
      <c r="W4018" s="502" t="str">
        <f t="shared" si="444"/>
        <v/>
      </c>
      <c r="X4018" s="502"/>
      <c r="Y4018" s="502" t="str">
        <f t="shared" si="445"/>
        <v/>
      </c>
    </row>
    <row r="4019" spans="7:25">
      <c r="G4019" s="346" t="str">
        <f t="shared" si="439"/>
        <v/>
      </c>
      <c r="H4019" s="347" t="str">
        <f t="shared" si="440"/>
        <v/>
      </c>
      <c r="T4019" s="502" t="str">
        <f t="shared" si="441"/>
        <v/>
      </c>
      <c r="U4019" s="502" t="str">
        <f t="shared" si="442"/>
        <v/>
      </c>
      <c r="V4019" s="502" t="str">
        <f t="shared" si="443"/>
        <v/>
      </c>
      <c r="W4019" s="502" t="str">
        <f t="shared" si="444"/>
        <v/>
      </c>
      <c r="X4019" s="502"/>
      <c r="Y4019" s="502" t="str">
        <f t="shared" si="445"/>
        <v/>
      </c>
    </row>
    <row r="4020" spans="7:25">
      <c r="G4020" s="346" t="str">
        <f t="shared" si="439"/>
        <v/>
      </c>
      <c r="H4020" s="347" t="str">
        <f t="shared" si="440"/>
        <v/>
      </c>
      <c r="T4020" s="502" t="str">
        <f t="shared" si="441"/>
        <v/>
      </c>
      <c r="U4020" s="502" t="str">
        <f t="shared" si="442"/>
        <v/>
      </c>
      <c r="V4020" s="502" t="str">
        <f t="shared" si="443"/>
        <v/>
      </c>
      <c r="W4020" s="502" t="str">
        <f t="shared" si="444"/>
        <v/>
      </c>
      <c r="X4020" s="502"/>
      <c r="Y4020" s="502" t="str">
        <f t="shared" si="445"/>
        <v/>
      </c>
    </row>
    <row r="4021" spans="7:25">
      <c r="G4021" s="346" t="str">
        <f t="shared" si="439"/>
        <v/>
      </c>
      <c r="H4021" s="347" t="str">
        <f t="shared" si="440"/>
        <v/>
      </c>
      <c r="T4021" s="502" t="str">
        <f t="shared" si="441"/>
        <v/>
      </c>
      <c r="U4021" s="502" t="str">
        <f t="shared" si="442"/>
        <v/>
      </c>
      <c r="V4021" s="502" t="str">
        <f t="shared" si="443"/>
        <v/>
      </c>
      <c r="W4021" s="502" t="str">
        <f t="shared" si="444"/>
        <v/>
      </c>
      <c r="X4021" s="502"/>
      <c r="Y4021" s="502" t="str">
        <f t="shared" si="445"/>
        <v/>
      </c>
    </row>
    <row r="4022" spans="7:25">
      <c r="G4022" s="346" t="str">
        <f t="shared" si="439"/>
        <v/>
      </c>
      <c r="H4022" s="347" t="str">
        <f t="shared" si="440"/>
        <v/>
      </c>
      <c r="T4022" s="502" t="str">
        <f t="shared" si="441"/>
        <v/>
      </c>
      <c r="U4022" s="502" t="str">
        <f t="shared" si="442"/>
        <v/>
      </c>
      <c r="V4022" s="502" t="str">
        <f t="shared" si="443"/>
        <v/>
      </c>
      <c r="W4022" s="502" t="str">
        <f t="shared" si="444"/>
        <v/>
      </c>
      <c r="X4022" s="502"/>
      <c r="Y4022" s="502" t="str">
        <f t="shared" si="445"/>
        <v/>
      </c>
    </row>
    <row r="4023" spans="7:25">
      <c r="G4023" s="346" t="str">
        <f t="shared" si="439"/>
        <v/>
      </c>
      <c r="H4023" s="347" t="str">
        <f t="shared" si="440"/>
        <v/>
      </c>
      <c r="T4023" s="502" t="str">
        <f t="shared" si="441"/>
        <v/>
      </c>
      <c r="U4023" s="502" t="str">
        <f t="shared" si="442"/>
        <v/>
      </c>
      <c r="V4023" s="502" t="str">
        <f t="shared" si="443"/>
        <v/>
      </c>
      <c r="W4023" s="502" t="str">
        <f t="shared" si="444"/>
        <v/>
      </c>
      <c r="X4023" s="502"/>
      <c r="Y4023" s="502" t="str">
        <f t="shared" si="445"/>
        <v/>
      </c>
    </row>
    <row r="4024" spans="7:25">
      <c r="G4024" s="346" t="str">
        <f t="shared" si="439"/>
        <v/>
      </c>
      <c r="H4024" s="347" t="str">
        <f t="shared" si="440"/>
        <v/>
      </c>
      <c r="T4024" s="502" t="str">
        <f t="shared" si="441"/>
        <v/>
      </c>
      <c r="U4024" s="502" t="str">
        <f t="shared" si="442"/>
        <v/>
      </c>
      <c r="V4024" s="502" t="str">
        <f t="shared" si="443"/>
        <v/>
      </c>
      <c r="W4024" s="502" t="str">
        <f t="shared" si="444"/>
        <v/>
      </c>
      <c r="X4024" s="502"/>
      <c r="Y4024" s="502" t="str">
        <f t="shared" si="445"/>
        <v/>
      </c>
    </row>
    <row r="4025" spans="7:25">
      <c r="G4025" s="346" t="str">
        <f t="shared" si="439"/>
        <v/>
      </c>
      <c r="H4025" s="347" t="str">
        <f t="shared" si="440"/>
        <v/>
      </c>
      <c r="T4025" s="502" t="str">
        <f t="shared" si="441"/>
        <v/>
      </c>
      <c r="U4025" s="502" t="str">
        <f t="shared" si="442"/>
        <v/>
      </c>
      <c r="V4025" s="502" t="str">
        <f t="shared" si="443"/>
        <v/>
      </c>
      <c r="W4025" s="502" t="str">
        <f t="shared" si="444"/>
        <v/>
      </c>
      <c r="X4025" s="502"/>
      <c r="Y4025" s="502" t="str">
        <f t="shared" si="445"/>
        <v/>
      </c>
    </row>
    <row r="4026" spans="7:25">
      <c r="G4026" s="346" t="str">
        <f t="shared" si="439"/>
        <v/>
      </c>
      <c r="H4026" s="347" t="str">
        <f t="shared" si="440"/>
        <v/>
      </c>
      <c r="T4026" s="502" t="str">
        <f t="shared" si="441"/>
        <v/>
      </c>
      <c r="U4026" s="502" t="str">
        <f t="shared" si="442"/>
        <v/>
      </c>
      <c r="V4026" s="502" t="str">
        <f t="shared" si="443"/>
        <v/>
      </c>
      <c r="W4026" s="502" t="str">
        <f t="shared" si="444"/>
        <v/>
      </c>
      <c r="X4026" s="502"/>
      <c r="Y4026" s="502" t="str">
        <f t="shared" si="445"/>
        <v/>
      </c>
    </row>
    <row r="4027" spans="7:25">
      <c r="G4027" s="346" t="str">
        <f t="shared" si="439"/>
        <v/>
      </c>
      <c r="H4027" s="347" t="str">
        <f t="shared" si="440"/>
        <v/>
      </c>
      <c r="T4027" s="502" t="str">
        <f t="shared" si="441"/>
        <v/>
      </c>
      <c r="U4027" s="502" t="str">
        <f t="shared" si="442"/>
        <v/>
      </c>
      <c r="V4027" s="502" t="str">
        <f t="shared" si="443"/>
        <v/>
      </c>
      <c r="W4027" s="502" t="str">
        <f t="shared" si="444"/>
        <v/>
      </c>
      <c r="X4027" s="502"/>
      <c r="Y4027" s="502" t="str">
        <f t="shared" si="445"/>
        <v/>
      </c>
    </row>
    <row r="4028" spans="7:25">
      <c r="G4028" s="346" t="str">
        <f t="shared" si="439"/>
        <v/>
      </c>
      <c r="T4028" s="502" t="str">
        <f t="shared" si="441"/>
        <v/>
      </c>
      <c r="U4028" s="502" t="str">
        <f t="shared" si="442"/>
        <v/>
      </c>
      <c r="V4028" s="502" t="str">
        <f t="shared" si="443"/>
        <v/>
      </c>
      <c r="W4028" s="502" t="str">
        <f t="shared" si="444"/>
        <v/>
      </c>
      <c r="X4028" s="502"/>
      <c r="Y4028" s="502" t="str">
        <f t="shared" si="445"/>
        <v/>
      </c>
    </row>
    <row r="4029" spans="7:25">
      <c r="G4029" s="346" t="str">
        <f t="shared" si="439"/>
        <v/>
      </c>
      <c r="T4029" s="502" t="str">
        <f t="shared" si="441"/>
        <v/>
      </c>
      <c r="U4029" s="502" t="str">
        <f t="shared" si="442"/>
        <v/>
      </c>
      <c r="V4029" s="502" t="str">
        <f t="shared" si="443"/>
        <v/>
      </c>
      <c r="W4029" s="502" t="str">
        <f t="shared" si="444"/>
        <v/>
      </c>
      <c r="X4029" s="502"/>
      <c r="Y4029" s="502" t="str">
        <f t="shared" si="445"/>
        <v/>
      </c>
    </row>
    <row r="4030" spans="7:25">
      <c r="G4030" s="346" t="str">
        <f t="shared" si="439"/>
        <v/>
      </c>
      <c r="T4030" s="502" t="str">
        <f t="shared" si="441"/>
        <v/>
      </c>
      <c r="U4030" s="502" t="str">
        <f t="shared" si="442"/>
        <v/>
      </c>
      <c r="V4030" s="502" t="str">
        <f t="shared" si="443"/>
        <v/>
      </c>
      <c r="W4030" s="502" t="str">
        <f t="shared" si="444"/>
        <v/>
      </c>
      <c r="X4030" s="502"/>
      <c r="Y4030" s="502" t="str">
        <f t="shared" si="445"/>
        <v/>
      </c>
    </row>
    <row r="4031" spans="7:25">
      <c r="T4031" s="502" t="str">
        <f t="shared" si="441"/>
        <v/>
      </c>
      <c r="U4031" s="502" t="str">
        <f t="shared" si="442"/>
        <v/>
      </c>
      <c r="V4031" s="502" t="str">
        <f t="shared" si="443"/>
        <v/>
      </c>
      <c r="W4031" s="502" t="str">
        <f t="shared" si="444"/>
        <v/>
      </c>
      <c r="X4031" s="502"/>
      <c r="Y4031" s="502" t="str">
        <f t="shared" si="445"/>
        <v/>
      </c>
    </row>
    <row r="4032" spans="7:25">
      <c r="T4032" s="502" t="str">
        <f t="shared" si="441"/>
        <v/>
      </c>
      <c r="U4032" s="502" t="str">
        <f t="shared" si="442"/>
        <v/>
      </c>
      <c r="V4032" s="502" t="str">
        <f t="shared" si="443"/>
        <v/>
      </c>
      <c r="W4032" s="502" t="str">
        <f t="shared" si="444"/>
        <v/>
      </c>
      <c r="X4032" s="502"/>
      <c r="Y4032" s="502" t="str">
        <f t="shared" si="445"/>
        <v/>
      </c>
    </row>
    <row r="4033" spans="20:25">
      <c r="T4033" s="502" t="str">
        <f t="shared" si="441"/>
        <v/>
      </c>
      <c r="U4033" s="502" t="str">
        <f t="shared" si="442"/>
        <v/>
      </c>
      <c r="V4033" s="502" t="str">
        <f t="shared" si="443"/>
        <v/>
      </c>
      <c r="W4033" s="502" t="str">
        <f t="shared" si="444"/>
        <v/>
      </c>
      <c r="X4033" s="502"/>
      <c r="Y4033" s="502" t="str">
        <f t="shared" si="445"/>
        <v/>
      </c>
    </row>
  </sheetData>
  <mergeCells count="660">
    <mergeCell ref="AA362:AA363"/>
    <mergeCell ref="AB362:AB363"/>
    <mergeCell ref="AC362:AC363"/>
    <mergeCell ref="AK362:AK363"/>
    <mergeCell ref="AL362:AL363"/>
    <mergeCell ref="AA358:AA359"/>
    <mergeCell ref="AB358:AB359"/>
    <mergeCell ref="AC358:AC359"/>
    <mergeCell ref="AK358:AK359"/>
    <mergeCell ref="AL358:AL359"/>
    <mergeCell ref="AA360:AA361"/>
    <mergeCell ref="AB360:AB361"/>
    <mergeCell ref="AC360:AC361"/>
    <mergeCell ref="AK360:AK361"/>
    <mergeCell ref="AL360:AL361"/>
    <mergeCell ref="AA354:AA355"/>
    <mergeCell ref="AB354:AB355"/>
    <mergeCell ref="AC354:AC355"/>
    <mergeCell ref="AK354:AK355"/>
    <mergeCell ref="AL354:AL355"/>
    <mergeCell ref="AA356:AA357"/>
    <mergeCell ref="AB356:AB357"/>
    <mergeCell ref="AC356:AC357"/>
    <mergeCell ref="AK356:AK357"/>
    <mergeCell ref="AL356:AL357"/>
    <mergeCell ref="AA314:AA315"/>
    <mergeCell ref="AB314:AB315"/>
    <mergeCell ref="AC314:AC315"/>
    <mergeCell ref="AK314:AK315"/>
    <mergeCell ref="AL314:AL315"/>
    <mergeCell ref="AA310:AA311"/>
    <mergeCell ref="AB310:AB311"/>
    <mergeCell ref="AC310:AC311"/>
    <mergeCell ref="AK310:AK311"/>
    <mergeCell ref="AL310:AL311"/>
    <mergeCell ref="AA312:AA313"/>
    <mergeCell ref="AB312:AB313"/>
    <mergeCell ref="AC312:AC313"/>
    <mergeCell ref="AK312:AK313"/>
    <mergeCell ref="AL312:AL313"/>
    <mergeCell ref="AA306:AA307"/>
    <mergeCell ref="AB306:AB307"/>
    <mergeCell ref="AC306:AC307"/>
    <mergeCell ref="AK306:AK307"/>
    <mergeCell ref="AL306:AL307"/>
    <mergeCell ref="AA308:AA309"/>
    <mergeCell ref="AB308:AB309"/>
    <mergeCell ref="AC308:AC309"/>
    <mergeCell ref="AK308:AK309"/>
    <mergeCell ref="AL308:AL309"/>
    <mergeCell ref="AA302:AA303"/>
    <mergeCell ref="AB302:AB303"/>
    <mergeCell ref="AC302:AC303"/>
    <mergeCell ref="AK302:AK303"/>
    <mergeCell ref="AL302:AL303"/>
    <mergeCell ref="AA304:AA305"/>
    <mergeCell ref="AB304:AB305"/>
    <mergeCell ref="AC304:AC305"/>
    <mergeCell ref="AK304:AK305"/>
    <mergeCell ref="AL304:AL305"/>
    <mergeCell ref="AA298:AA299"/>
    <mergeCell ref="AB298:AB299"/>
    <mergeCell ref="AC298:AC299"/>
    <mergeCell ref="AK298:AK299"/>
    <mergeCell ref="AL298:AL299"/>
    <mergeCell ref="AA300:AA301"/>
    <mergeCell ref="AB300:AB301"/>
    <mergeCell ref="AC300:AC301"/>
    <mergeCell ref="AK300:AK301"/>
    <mergeCell ref="AL300:AL301"/>
    <mergeCell ref="AA294:AA295"/>
    <mergeCell ref="AB294:AB295"/>
    <mergeCell ref="AC294:AC295"/>
    <mergeCell ref="AK294:AK295"/>
    <mergeCell ref="AL294:AL295"/>
    <mergeCell ref="AA296:AA297"/>
    <mergeCell ref="AB296:AB297"/>
    <mergeCell ref="AC296:AC297"/>
    <mergeCell ref="AK296:AK297"/>
    <mergeCell ref="AL296:AL297"/>
    <mergeCell ref="AA290:AA291"/>
    <mergeCell ref="AB290:AB291"/>
    <mergeCell ref="AC290:AC291"/>
    <mergeCell ref="AK290:AK291"/>
    <mergeCell ref="AL290:AL291"/>
    <mergeCell ref="AA292:AA293"/>
    <mergeCell ref="AB292:AB293"/>
    <mergeCell ref="AC292:AC293"/>
    <mergeCell ref="AK292:AK293"/>
    <mergeCell ref="AL292:AL293"/>
    <mergeCell ref="AA286:AA287"/>
    <mergeCell ref="AB286:AB287"/>
    <mergeCell ref="AC286:AC287"/>
    <mergeCell ref="AK286:AK287"/>
    <mergeCell ref="AL286:AL287"/>
    <mergeCell ref="AA288:AA289"/>
    <mergeCell ref="AB288:AB289"/>
    <mergeCell ref="AC288:AC289"/>
    <mergeCell ref="AK288:AK289"/>
    <mergeCell ref="AL288:AL289"/>
    <mergeCell ref="AA282:AA283"/>
    <mergeCell ref="AB282:AB283"/>
    <mergeCell ref="AC282:AC283"/>
    <mergeCell ref="AK282:AK283"/>
    <mergeCell ref="AL282:AL283"/>
    <mergeCell ref="AA284:AA285"/>
    <mergeCell ref="AB284:AB285"/>
    <mergeCell ref="AC284:AC285"/>
    <mergeCell ref="AK284:AK285"/>
    <mergeCell ref="AL284:AL285"/>
    <mergeCell ref="AA278:AA279"/>
    <mergeCell ref="AB278:AB279"/>
    <mergeCell ref="AC278:AC279"/>
    <mergeCell ref="AK278:AK279"/>
    <mergeCell ref="AL278:AL279"/>
    <mergeCell ref="AA280:AA281"/>
    <mergeCell ref="AB280:AB281"/>
    <mergeCell ref="AC280:AC281"/>
    <mergeCell ref="AK280:AK281"/>
    <mergeCell ref="AL280:AL281"/>
    <mergeCell ref="AA274:AA275"/>
    <mergeCell ref="AB274:AB275"/>
    <mergeCell ref="AC274:AC275"/>
    <mergeCell ref="AK274:AK275"/>
    <mergeCell ref="AL274:AL275"/>
    <mergeCell ref="AA276:AA277"/>
    <mergeCell ref="AB276:AB277"/>
    <mergeCell ref="AC276:AC277"/>
    <mergeCell ref="AK276:AK277"/>
    <mergeCell ref="AL276:AL277"/>
    <mergeCell ref="AA270:AA271"/>
    <mergeCell ref="AB270:AB271"/>
    <mergeCell ref="AC270:AC271"/>
    <mergeCell ref="AK270:AK271"/>
    <mergeCell ref="AL270:AL271"/>
    <mergeCell ref="AA272:AA273"/>
    <mergeCell ref="AB272:AB273"/>
    <mergeCell ref="AC272:AC273"/>
    <mergeCell ref="AK272:AK273"/>
    <mergeCell ref="AL272:AL273"/>
    <mergeCell ref="AA266:AA267"/>
    <mergeCell ref="AB266:AB267"/>
    <mergeCell ref="AC266:AC267"/>
    <mergeCell ref="AK266:AK267"/>
    <mergeCell ref="AL266:AL267"/>
    <mergeCell ref="AA268:AA269"/>
    <mergeCell ref="AB268:AB269"/>
    <mergeCell ref="AC268:AC269"/>
    <mergeCell ref="AK268:AK269"/>
    <mergeCell ref="AL268:AL269"/>
    <mergeCell ref="AA262:AA263"/>
    <mergeCell ref="AB262:AB263"/>
    <mergeCell ref="AC262:AC263"/>
    <mergeCell ref="AK262:AK263"/>
    <mergeCell ref="AL262:AL263"/>
    <mergeCell ref="AA264:AA265"/>
    <mergeCell ref="AB264:AB265"/>
    <mergeCell ref="AC264:AC265"/>
    <mergeCell ref="AK264:AK265"/>
    <mergeCell ref="AL264:AL265"/>
    <mergeCell ref="AA258:AA259"/>
    <mergeCell ref="AB258:AB259"/>
    <mergeCell ref="AC258:AC259"/>
    <mergeCell ref="AK258:AK259"/>
    <mergeCell ref="AL258:AL259"/>
    <mergeCell ref="AA260:AA261"/>
    <mergeCell ref="AB260:AB261"/>
    <mergeCell ref="AC260:AC261"/>
    <mergeCell ref="AK260:AK261"/>
    <mergeCell ref="AL260:AL261"/>
    <mergeCell ref="AA254:AA255"/>
    <mergeCell ref="AB254:AB255"/>
    <mergeCell ref="AC254:AC255"/>
    <mergeCell ref="AK254:AK255"/>
    <mergeCell ref="AL254:AL255"/>
    <mergeCell ref="AA256:AA257"/>
    <mergeCell ref="AB256:AB257"/>
    <mergeCell ref="AC256:AC257"/>
    <mergeCell ref="AK256:AK257"/>
    <mergeCell ref="AL256:AL257"/>
    <mergeCell ref="AA250:AA251"/>
    <mergeCell ref="AB250:AB251"/>
    <mergeCell ref="AC250:AC251"/>
    <mergeCell ref="AK250:AK251"/>
    <mergeCell ref="AL250:AL251"/>
    <mergeCell ref="AA252:AA253"/>
    <mergeCell ref="AB252:AB253"/>
    <mergeCell ref="AC252:AC253"/>
    <mergeCell ref="AK252:AK253"/>
    <mergeCell ref="AL252:AL253"/>
    <mergeCell ref="AA246:AA247"/>
    <mergeCell ref="AB246:AB247"/>
    <mergeCell ref="AC246:AC247"/>
    <mergeCell ref="AK246:AK247"/>
    <mergeCell ref="AL246:AL247"/>
    <mergeCell ref="AA248:AA249"/>
    <mergeCell ref="AB248:AB249"/>
    <mergeCell ref="AC248:AC249"/>
    <mergeCell ref="AK248:AK249"/>
    <mergeCell ref="AL248:AL249"/>
    <mergeCell ref="AA242:AA243"/>
    <mergeCell ref="AB242:AB243"/>
    <mergeCell ref="AC242:AC243"/>
    <mergeCell ref="AK242:AK243"/>
    <mergeCell ref="AL242:AL243"/>
    <mergeCell ref="AA244:AA245"/>
    <mergeCell ref="AB244:AB245"/>
    <mergeCell ref="AC244:AC245"/>
    <mergeCell ref="AK244:AK245"/>
    <mergeCell ref="AL244:AL245"/>
    <mergeCell ref="AA238:AA239"/>
    <mergeCell ref="AB238:AB239"/>
    <mergeCell ref="AC238:AC239"/>
    <mergeCell ref="AK238:AK239"/>
    <mergeCell ref="AL238:AL239"/>
    <mergeCell ref="AA240:AA241"/>
    <mergeCell ref="AB240:AB241"/>
    <mergeCell ref="AC240:AC241"/>
    <mergeCell ref="AK240:AK241"/>
    <mergeCell ref="AL240:AL241"/>
    <mergeCell ref="AA234:AA235"/>
    <mergeCell ref="AB234:AB235"/>
    <mergeCell ref="AC234:AC235"/>
    <mergeCell ref="AK234:AK235"/>
    <mergeCell ref="AL234:AL235"/>
    <mergeCell ref="AA236:AA237"/>
    <mergeCell ref="AB236:AB237"/>
    <mergeCell ref="AC236:AC237"/>
    <mergeCell ref="AK236:AK237"/>
    <mergeCell ref="AL236:AL237"/>
    <mergeCell ref="AA230:AA231"/>
    <mergeCell ref="AB230:AB231"/>
    <mergeCell ref="AC230:AC231"/>
    <mergeCell ref="AK230:AK231"/>
    <mergeCell ref="AL230:AL231"/>
    <mergeCell ref="AA232:AA233"/>
    <mergeCell ref="AB232:AB233"/>
    <mergeCell ref="AC232:AC233"/>
    <mergeCell ref="AK232:AK233"/>
    <mergeCell ref="AL232:AL233"/>
    <mergeCell ref="AA226:AA227"/>
    <mergeCell ref="AB226:AB227"/>
    <mergeCell ref="AC226:AC227"/>
    <mergeCell ref="AK226:AK227"/>
    <mergeCell ref="AL226:AL227"/>
    <mergeCell ref="AA228:AA229"/>
    <mergeCell ref="AB228:AB229"/>
    <mergeCell ref="AC228:AC229"/>
    <mergeCell ref="AK228:AK229"/>
    <mergeCell ref="AL228:AL229"/>
    <mergeCell ref="AA222:AA223"/>
    <mergeCell ref="AB222:AB223"/>
    <mergeCell ref="AC222:AC223"/>
    <mergeCell ref="AK222:AK223"/>
    <mergeCell ref="AL222:AL223"/>
    <mergeCell ref="AA224:AA225"/>
    <mergeCell ref="AB224:AB225"/>
    <mergeCell ref="AC224:AC225"/>
    <mergeCell ref="AK224:AK225"/>
    <mergeCell ref="AL224:AL225"/>
    <mergeCell ref="AA218:AA219"/>
    <mergeCell ref="AB218:AB219"/>
    <mergeCell ref="AC218:AC219"/>
    <mergeCell ref="AK218:AK219"/>
    <mergeCell ref="AL218:AL219"/>
    <mergeCell ref="AA220:AA221"/>
    <mergeCell ref="AB220:AB221"/>
    <mergeCell ref="AC220:AC221"/>
    <mergeCell ref="AK220:AK221"/>
    <mergeCell ref="AL220:AL221"/>
    <mergeCell ref="AA214:AA215"/>
    <mergeCell ref="AB214:AB215"/>
    <mergeCell ref="AC214:AC215"/>
    <mergeCell ref="AK214:AK215"/>
    <mergeCell ref="AL214:AL215"/>
    <mergeCell ref="AA216:AA217"/>
    <mergeCell ref="AB216:AB217"/>
    <mergeCell ref="AC216:AC217"/>
    <mergeCell ref="AK216:AK217"/>
    <mergeCell ref="AL216:AL217"/>
    <mergeCell ref="AA210:AA211"/>
    <mergeCell ref="AB210:AB211"/>
    <mergeCell ref="AC210:AC211"/>
    <mergeCell ref="AK210:AK211"/>
    <mergeCell ref="AL210:AL211"/>
    <mergeCell ref="AA212:AA213"/>
    <mergeCell ref="AB212:AB213"/>
    <mergeCell ref="AC212:AC213"/>
    <mergeCell ref="AK212:AK213"/>
    <mergeCell ref="AL212:AL213"/>
    <mergeCell ref="AA206:AA207"/>
    <mergeCell ref="AB206:AB207"/>
    <mergeCell ref="AC206:AC207"/>
    <mergeCell ref="AK206:AK207"/>
    <mergeCell ref="AL206:AL207"/>
    <mergeCell ref="AA208:AA209"/>
    <mergeCell ref="AB208:AB209"/>
    <mergeCell ref="AC208:AC209"/>
    <mergeCell ref="AK208:AK209"/>
    <mergeCell ref="AL208:AL209"/>
    <mergeCell ref="AA202:AA203"/>
    <mergeCell ref="AB202:AB203"/>
    <mergeCell ref="AC202:AC203"/>
    <mergeCell ref="AK202:AK203"/>
    <mergeCell ref="AL202:AL203"/>
    <mergeCell ref="AA204:AA205"/>
    <mergeCell ref="AB204:AB205"/>
    <mergeCell ref="AC204:AC205"/>
    <mergeCell ref="AK204:AK205"/>
    <mergeCell ref="AL204:AL205"/>
    <mergeCell ref="AA198:AA199"/>
    <mergeCell ref="AB198:AB199"/>
    <mergeCell ref="AC198:AC199"/>
    <mergeCell ref="AK198:AK199"/>
    <mergeCell ref="AL198:AL199"/>
    <mergeCell ref="AA200:AA201"/>
    <mergeCell ref="AB200:AB201"/>
    <mergeCell ref="AC200:AC201"/>
    <mergeCell ref="AK200:AK201"/>
    <mergeCell ref="AL200:AL201"/>
    <mergeCell ref="AA194:AA195"/>
    <mergeCell ref="AB194:AB195"/>
    <mergeCell ref="AC194:AC195"/>
    <mergeCell ref="AK194:AK195"/>
    <mergeCell ref="AL194:AL195"/>
    <mergeCell ref="AA196:AA197"/>
    <mergeCell ref="AB196:AB197"/>
    <mergeCell ref="AC196:AC197"/>
    <mergeCell ref="AK196:AK197"/>
    <mergeCell ref="AL196:AL197"/>
    <mergeCell ref="AA190:AA191"/>
    <mergeCell ref="AB190:AB191"/>
    <mergeCell ref="AC190:AC191"/>
    <mergeCell ref="AK190:AK191"/>
    <mergeCell ref="AL190:AL191"/>
    <mergeCell ref="AA192:AA193"/>
    <mergeCell ref="AB192:AB193"/>
    <mergeCell ref="AC192:AC193"/>
    <mergeCell ref="AK192:AK193"/>
    <mergeCell ref="AL192:AL193"/>
    <mergeCell ref="AA186:AA187"/>
    <mergeCell ref="AB186:AB187"/>
    <mergeCell ref="AC186:AC187"/>
    <mergeCell ref="AK186:AK187"/>
    <mergeCell ref="AL186:AL187"/>
    <mergeCell ref="AA188:AA189"/>
    <mergeCell ref="AB188:AB189"/>
    <mergeCell ref="AC188:AC189"/>
    <mergeCell ref="AK188:AK189"/>
    <mergeCell ref="AL188:AL189"/>
    <mergeCell ref="AA182:AA183"/>
    <mergeCell ref="AB182:AB183"/>
    <mergeCell ref="AC182:AC183"/>
    <mergeCell ref="AK182:AK183"/>
    <mergeCell ref="AL182:AL183"/>
    <mergeCell ref="AA184:AA185"/>
    <mergeCell ref="AB184:AB185"/>
    <mergeCell ref="AC184:AC185"/>
    <mergeCell ref="AK184:AK185"/>
    <mergeCell ref="AL184:AL185"/>
    <mergeCell ref="AA178:AA179"/>
    <mergeCell ref="AB178:AB179"/>
    <mergeCell ref="AC178:AC179"/>
    <mergeCell ref="AK178:AK179"/>
    <mergeCell ref="AL178:AL179"/>
    <mergeCell ref="AA180:AA181"/>
    <mergeCell ref="AB180:AB181"/>
    <mergeCell ref="AC180:AC181"/>
    <mergeCell ref="AK180:AK181"/>
    <mergeCell ref="AL180:AL181"/>
    <mergeCell ref="AA108:AA109"/>
    <mergeCell ref="AB108:AB109"/>
    <mergeCell ref="AC108:AC109"/>
    <mergeCell ref="AK108:AK109"/>
    <mergeCell ref="AL108:AL109"/>
    <mergeCell ref="AA110:AA111"/>
    <mergeCell ref="AB110:AB111"/>
    <mergeCell ref="AC110:AC111"/>
    <mergeCell ref="AK110:AK111"/>
    <mergeCell ref="AL110:AL111"/>
    <mergeCell ref="AA112:AA113"/>
    <mergeCell ref="AB112:AB113"/>
    <mergeCell ref="AC112:AC113"/>
    <mergeCell ref="AK112:AK113"/>
    <mergeCell ref="AL112:AL113"/>
    <mergeCell ref="AA114:AA115"/>
    <mergeCell ref="AB114:AB115"/>
    <mergeCell ref="AC114:AC115"/>
    <mergeCell ref="AK114:AK115"/>
    <mergeCell ref="AL114:AL115"/>
    <mergeCell ref="AA116:AA117"/>
    <mergeCell ref="AB116:AB117"/>
    <mergeCell ref="AC116:AC117"/>
    <mergeCell ref="AK116:AK117"/>
    <mergeCell ref="AL116:AL117"/>
    <mergeCell ref="AA118:AA119"/>
    <mergeCell ref="AB118:AB119"/>
    <mergeCell ref="AC118:AC119"/>
    <mergeCell ref="AK118:AK119"/>
    <mergeCell ref="AL118:AL119"/>
    <mergeCell ref="AA120:AA121"/>
    <mergeCell ref="AB120:AB121"/>
    <mergeCell ref="AC120:AC121"/>
    <mergeCell ref="AK120:AK121"/>
    <mergeCell ref="AL120:AL121"/>
    <mergeCell ref="AA122:AA123"/>
    <mergeCell ref="AB122:AB123"/>
    <mergeCell ref="AC122:AC123"/>
    <mergeCell ref="AK122:AK123"/>
    <mergeCell ref="AL122:AL123"/>
    <mergeCell ref="AA124:AA125"/>
    <mergeCell ref="AB124:AB125"/>
    <mergeCell ref="AC124:AC125"/>
    <mergeCell ref="AK124:AK125"/>
    <mergeCell ref="AL124:AL125"/>
    <mergeCell ref="AA126:AA127"/>
    <mergeCell ref="AB126:AB127"/>
    <mergeCell ref="AC126:AC127"/>
    <mergeCell ref="AK126:AK127"/>
    <mergeCell ref="AL126:AL127"/>
    <mergeCell ref="AA128:AA129"/>
    <mergeCell ref="AB128:AB129"/>
    <mergeCell ref="AC128:AC129"/>
    <mergeCell ref="AK128:AK129"/>
    <mergeCell ref="AL128:AL129"/>
    <mergeCell ref="AA130:AA131"/>
    <mergeCell ref="AB130:AB131"/>
    <mergeCell ref="AC130:AC131"/>
    <mergeCell ref="AK130:AK131"/>
    <mergeCell ref="AL130:AL131"/>
    <mergeCell ref="AA132:AA133"/>
    <mergeCell ref="AB132:AB133"/>
    <mergeCell ref="AC132:AC133"/>
    <mergeCell ref="AK132:AK133"/>
    <mergeCell ref="AL132:AL133"/>
    <mergeCell ref="AA134:AA135"/>
    <mergeCell ref="AB134:AB135"/>
    <mergeCell ref="AC134:AC135"/>
    <mergeCell ref="AK134:AK135"/>
    <mergeCell ref="AL134:AL135"/>
    <mergeCell ref="AA136:AA137"/>
    <mergeCell ref="AB136:AB137"/>
    <mergeCell ref="AC136:AC137"/>
    <mergeCell ref="AK136:AK137"/>
    <mergeCell ref="AL136:AL137"/>
    <mergeCell ref="AA138:AA139"/>
    <mergeCell ref="AB138:AB139"/>
    <mergeCell ref="AC138:AC139"/>
    <mergeCell ref="AK138:AK139"/>
    <mergeCell ref="AL138:AL139"/>
    <mergeCell ref="AA140:AA141"/>
    <mergeCell ref="AB140:AB141"/>
    <mergeCell ref="AC140:AC141"/>
    <mergeCell ref="AK140:AK141"/>
    <mergeCell ref="AL140:AL141"/>
    <mergeCell ref="AA142:AA143"/>
    <mergeCell ref="AB142:AB143"/>
    <mergeCell ref="AC142:AC143"/>
    <mergeCell ref="AK142:AK143"/>
    <mergeCell ref="AL142:AL143"/>
    <mergeCell ref="AA144:AA145"/>
    <mergeCell ref="AB144:AB145"/>
    <mergeCell ref="AC144:AC145"/>
    <mergeCell ref="AK144:AK145"/>
    <mergeCell ref="AL144:AL145"/>
    <mergeCell ref="AA146:AA147"/>
    <mergeCell ref="AB146:AB147"/>
    <mergeCell ref="AC146:AC147"/>
    <mergeCell ref="AK146:AK147"/>
    <mergeCell ref="AL146:AL147"/>
    <mergeCell ref="AA148:AA149"/>
    <mergeCell ref="AB148:AB149"/>
    <mergeCell ref="AC148:AC149"/>
    <mergeCell ref="AK148:AK149"/>
    <mergeCell ref="AL148:AL149"/>
    <mergeCell ref="AA150:AA151"/>
    <mergeCell ref="AB150:AB151"/>
    <mergeCell ref="AC150:AC151"/>
    <mergeCell ref="AK150:AK151"/>
    <mergeCell ref="AL150:AL151"/>
    <mergeCell ref="AA152:AA153"/>
    <mergeCell ref="AB152:AB153"/>
    <mergeCell ref="AC152:AC153"/>
    <mergeCell ref="AK152:AK153"/>
    <mergeCell ref="AL152:AL153"/>
    <mergeCell ref="AA154:AA155"/>
    <mergeCell ref="AB154:AB155"/>
    <mergeCell ref="AC154:AC155"/>
    <mergeCell ref="AK154:AK155"/>
    <mergeCell ref="AL154:AL155"/>
    <mergeCell ref="AA156:AA157"/>
    <mergeCell ref="AB156:AB157"/>
    <mergeCell ref="AC156:AC157"/>
    <mergeCell ref="AK156:AK157"/>
    <mergeCell ref="AL156:AL157"/>
    <mergeCell ref="AA158:AA159"/>
    <mergeCell ref="AB158:AB159"/>
    <mergeCell ref="AC158:AC159"/>
    <mergeCell ref="AK158:AK159"/>
    <mergeCell ref="AL158:AL159"/>
    <mergeCell ref="AA160:AA161"/>
    <mergeCell ref="AB160:AB161"/>
    <mergeCell ref="AC160:AC161"/>
    <mergeCell ref="AK160:AK161"/>
    <mergeCell ref="AL160:AL161"/>
    <mergeCell ref="AA162:AA163"/>
    <mergeCell ref="AB162:AB163"/>
    <mergeCell ref="AC162:AC163"/>
    <mergeCell ref="AK162:AK163"/>
    <mergeCell ref="AL162:AL163"/>
    <mergeCell ref="AA164:AA165"/>
    <mergeCell ref="AB164:AB165"/>
    <mergeCell ref="AC164:AC165"/>
    <mergeCell ref="AK164:AK165"/>
    <mergeCell ref="AL164:AL165"/>
    <mergeCell ref="AA166:AA167"/>
    <mergeCell ref="AB166:AB167"/>
    <mergeCell ref="AC166:AC167"/>
    <mergeCell ref="AK166:AK167"/>
    <mergeCell ref="AL166:AL167"/>
    <mergeCell ref="AA168:AA169"/>
    <mergeCell ref="AB168:AB169"/>
    <mergeCell ref="AC168:AC169"/>
    <mergeCell ref="AK168:AK169"/>
    <mergeCell ref="AL168:AL169"/>
    <mergeCell ref="AA170:AA171"/>
    <mergeCell ref="AB170:AB171"/>
    <mergeCell ref="AC170:AC171"/>
    <mergeCell ref="AK170:AK171"/>
    <mergeCell ref="AL170:AL171"/>
    <mergeCell ref="AA100:AA101"/>
    <mergeCell ref="AB100:AB101"/>
    <mergeCell ref="AC100:AC101"/>
    <mergeCell ref="AK100:AK101"/>
    <mergeCell ref="AL100:AL101"/>
    <mergeCell ref="AA102:AA103"/>
    <mergeCell ref="AB102:AB103"/>
    <mergeCell ref="AC102:AC103"/>
    <mergeCell ref="AK102:AK103"/>
    <mergeCell ref="AL102:AL103"/>
    <mergeCell ref="AA104:AA105"/>
    <mergeCell ref="AB104:AB105"/>
    <mergeCell ref="AC104:AC105"/>
    <mergeCell ref="AK104:AK105"/>
    <mergeCell ref="AL104:AL105"/>
    <mergeCell ref="AA106:AA107"/>
    <mergeCell ref="AB106:AB107"/>
    <mergeCell ref="AC106:AC107"/>
    <mergeCell ref="AK106:AK107"/>
    <mergeCell ref="AL106:AL107"/>
    <mergeCell ref="AL172:AL173"/>
    <mergeCell ref="AA174:AA175"/>
    <mergeCell ref="AB174:AB175"/>
    <mergeCell ref="AC174:AC175"/>
    <mergeCell ref="AK174:AK175"/>
    <mergeCell ref="AL174:AL175"/>
    <mergeCell ref="AA176:AA177"/>
    <mergeCell ref="AB176:AB177"/>
    <mergeCell ref="AC176:AC177"/>
    <mergeCell ref="AK176:AK177"/>
    <mergeCell ref="AL176:AL177"/>
    <mergeCell ref="AA172:AA173"/>
    <mergeCell ref="AB172:AB173"/>
    <mergeCell ref="AC172:AC173"/>
    <mergeCell ref="AK172:AK173"/>
    <mergeCell ref="AA316:AA317"/>
    <mergeCell ref="AB316:AB317"/>
    <mergeCell ref="AC316:AC317"/>
    <mergeCell ref="AK316:AK317"/>
    <mergeCell ref="AL316:AL317"/>
    <mergeCell ref="AA318:AA319"/>
    <mergeCell ref="AB318:AB319"/>
    <mergeCell ref="AC318:AC319"/>
    <mergeCell ref="AK318:AK319"/>
    <mergeCell ref="AL318:AL319"/>
    <mergeCell ref="AA320:AA321"/>
    <mergeCell ref="AB320:AB321"/>
    <mergeCell ref="AC320:AC321"/>
    <mergeCell ref="AK320:AK321"/>
    <mergeCell ref="AL320:AL321"/>
    <mergeCell ref="AA322:AA323"/>
    <mergeCell ref="AB322:AB323"/>
    <mergeCell ref="AC322:AC323"/>
    <mergeCell ref="AK322:AK323"/>
    <mergeCell ref="AL322:AL323"/>
    <mergeCell ref="AA324:AA325"/>
    <mergeCell ref="AB324:AB325"/>
    <mergeCell ref="AC324:AC325"/>
    <mergeCell ref="AK324:AK325"/>
    <mergeCell ref="AL324:AL325"/>
    <mergeCell ref="AA326:AA327"/>
    <mergeCell ref="AB326:AB327"/>
    <mergeCell ref="AC326:AC327"/>
    <mergeCell ref="AK326:AK327"/>
    <mergeCell ref="AL326:AL327"/>
    <mergeCell ref="AA328:AA329"/>
    <mergeCell ref="AB328:AB329"/>
    <mergeCell ref="AC328:AC329"/>
    <mergeCell ref="AK328:AK329"/>
    <mergeCell ref="AL328:AL329"/>
    <mergeCell ref="AA330:AA331"/>
    <mergeCell ref="AB330:AB331"/>
    <mergeCell ref="AC330:AC331"/>
    <mergeCell ref="AK330:AK331"/>
    <mergeCell ref="AL330:AL331"/>
    <mergeCell ref="AA332:AA333"/>
    <mergeCell ref="AB332:AB333"/>
    <mergeCell ref="AC332:AC333"/>
    <mergeCell ref="AK332:AK333"/>
    <mergeCell ref="AL332:AL333"/>
    <mergeCell ref="AA334:AA335"/>
    <mergeCell ref="AB334:AB335"/>
    <mergeCell ref="AC334:AC335"/>
    <mergeCell ref="AK334:AK335"/>
    <mergeCell ref="AL334:AL335"/>
    <mergeCell ref="AA336:AA337"/>
    <mergeCell ref="AB336:AB337"/>
    <mergeCell ref="AC336:AC337"/>
    <mergeCell ref="AK336:AK337"/>
    <mergeCell ref="AL336:AL337"/>
    <mergeCell ref="AA338:AA339"/>
    <mergeCell ref="AB338:AB339"/>
    <mergeCell ref="AC338:AC339"/>
    <mergeCell ref="AK338:AK339"/>
    <mergeCell ref="AL338:AL339"/>
    <mergeCell ref="AA340:AA341"/>
    <mergeCell ref="AB340:AB341"/>
    <mergeCell ref="AC340:AC341"/>
    <mergeCell ref="AK340:AK341"/>
    <mergeCell ref="AL340:AL341"/>
    <mergeCell ref="AA342:AA343"/>
    <mergeCell ref="AB342:AB343"/>
    <mergeCell ref="AC342:AC343"/>
    <mergeCell ref="AK342:AK343"/>
    <mergeCell ref="AL342:AL343"/>
    <mergeCell ref="AA344:AA345"/>
    <mergeCell ref="AB344:AB345"/>
    <mergeCell ref="AC344:AC345"/>
    <mergeCell ref="AK344:AK345"/>
    <mergeCell ref="AL344:AL345"/>
    <mergeCell ref="AA346:AA347"/>
    <mergeCell ref="AB346:AB347"/>
    <mergeCell ref="AC346:AC347"/>
    <mergeCell ref="AK346:AK347"/>
    <mergeCell ref="AL346:AL347"/>
    <mergeCell ref="AA352:AA353"/>
    <mergeCell ref="AB352:AB353"/>
    <mergeCell ref="AC352:AC353"/>
    <mergeCell ref="AK352:AK353"/>
    <mergeCell ref="AL352:AL353"/>
    <mergeCell ref="AA348:AA349"/>
    <mergeCell ref="AB348:AB349"/>
    <mergeCell ref="AC348:AC349"/>
    <mergeCell ref="AK348:AK349"/>
    <mergeCell ref="AL348:AL349"/>
    <mergeCell ref="AA350:AA351"/>
    <mergeCell ref="AB350:AB351"/>
    <mergeCell ref="AC350:AC351"/>
    <mergeCell ref="AK350:AK351"/>
    <mergeCell ref="AL350:AL351"/>
  </mergeCells>
  <hyperlinks>
    <hyperlink ref="AA6"/>
    <hyperlink ref="AA7" r:id="rId1" display="http://www.nowgoal.com/"/>
    <hyperlink ref="AA8" r:id="rId2" display="http://live.thscore.cc/"/>
    <hyperlink ref="AA9" r:id="rId3" display="http://www.bongdalu.com/"/>
    <hyperlink ref="AA10" r:id="rId4" display="http://www.nowgoal.com/korea/"/>
    <hyperlink ref="AA11" r:id="rId5" display="http://www.nowgoal.com/"/>
    <hyperlink ref="AA12" r:id="rId6" display="http://www.nowgoal.com/nba.htm"/>
    <hyperlink ref="AA13" r:id="rId7" display="http://www.nowgoal.com/tennis.htm"/>
    <hyperlink ref="AA14" r:id="rId8" display="http://www.nowgoal.com/football.htm"/>
    <hyperlink ref="AA15" r:id="rId9" display="http://www.nowgoal.com/baseball.htm"/>
    <hyperlink ref="AA16" r:id="rId10" display="http://www.nowgoal.com/hockey.htm"/>
    <hyperlink ref="AA17" r:id="rId11" display="http://www.nowgoal.com/snooker.htm"/>
    <hyperlink ref="AA18" r:id="rId12" display="http://tv.nowgoal.com/"/>
    <hyperlink ref="AA19" r:id="rId13" display="http://www.nowgoal.com/news/"/>
    <hyperlink ref="AA20" r:id="rId14" display="http://www.nowgoal.com/app/"/>
    <hyperlink ref="AA21" r:id="rId15" display="http://m.nowgoal.com/"/>
    <hyperlink ref="AA22" r:id="rId16" display="http://www.nowgoal.com/"/>
    <hyperlink ref="AA23" r:id="rId17" display="http://data.nowgoal.com/1x2/"/>
    <hyperlink ref="AA24" r:id="rId18" display="http://www.nowgoal.com/Comp.htm"/>
    <hyperlink ref="AA25" r:id="rId19" display="http://www.nowgoal.com/OU.htm"/>
    <hyperlink ref="AA26" r:id="rId20" display="http://www.nowgoal.com/OddsLive.htm"/>
    <hyperlink ref="AA27" r:id="rId21" display="http://www.nowgoal.com/6in1.htm"/>
    <hyperlink ref="AA28" r:id="rId22" display="http://www.nowgoal.com/results.htm"/>
    <hyperlink ref="AA29" r:id="rId23" display="http://www.nowgoal.com/fixture.htm"/>
    <hyperlink ref="AA30" r:id="rId24" display="http://info.nowgoal.com/en/League/36.html"/>
    <hyperlink ref="AA31" r:id="rId25" display="http://info.nowgoal.com/en/index.htm"/>
    <hyperlink ref="AA32" r:id="rId26" display="http://bbs.nowgoal.com/"/>
    <hyperlink ref="AA93" r:id="rId27" display="http://data.nowgoal.com/1x2/bet007history.htm"/>
    <hyperlink ref="AA95" r:id="rId28" display="http://data.nowgoal.com/1x2/TomorrowOdds.htm"/>
    <hyperlink ref="AA96" r:id="rId29" display="javascript:ShowAllMatch()"/>
    <hyperlink ref="AA97" r:id="rId30" display="javascript:"/>
    <hyperlink ref="AA100" r:id="rId31" display="http://info.nowgoal.com/leagueinfo/142.html"/>
    <hyperlink ref="AC100" r:id="rId32" display="http://info.nowgoal.com/en/team/summary/502.html"/>
    <hyperlink ref="AK100" r:id="rId33" display="http://info.nowgoal.com/en/team/summary/1425.html"/>
    <hyperlink ref="AL100" r:id="rId34" display="http://www.nowgoal.com/1x2/1295421.htm"/>
    <hyperlink ref="AA102" r:id="rId35" display="http://info.nowgoal.com/leagueinfo/142.html"/>
    <hyperlink ref="AC102" r:id="rId36" display="http://info.nowgoal.com/en/team/summary/3593.html"/>
    <hyperlink ref="AK102" r:id="rId37" display="http://info.nowgoal.com/en/team/summary/1391.html"/>
    <hyperlink ref="AL102" r:id="rId38" display="http://www.nowgoal.com/1x2/1295423.htm"/>
    <hyperlink ref="AA104" r:id="rId39" display="http://info.nowgoal.com/leagueinfo/504.html"/>
    <hyperlink ref="AC104" r:id="rId40" display="http://info.nowgoal.com/en/team/summary/25130.html"/>
    <hyperlink ref="AK104" r:id="rId41" display="http://info.nowgoal.com/en/team/summary/6092.html"/>
    <hyperlink ref="AL104" r:id="rId42" display="http://www.nowgoal.com/1x2/1339864.htm"/>
    <hyperlink ref="AA106" r:id="rId43" display="http://info.nowgoal.com/leagueinfo/504.html"/>
    <hyperlink ref="AC106" r:id="rId44" display="http://info.nowgoal.com/en/team/summary/6091.html"/>
    <hyperlink ref="AK106" r:id="rId45" display="http://info.nowgoal.com/en/team/summary/6090.html"/>
    <hyperlink ref="AL106" r:id="rId46" display="http://www.nowgoal.com/1x2/1339866.htm"/>
    <hyperlink ref="AC108" r:id="rId47" display="http://info.nowgoal.com/en/team/summary/30727.html"/>
    <hyperlink ref="AK108" r:id="rId48" display="http://info.nowgoal.com/en/team/summary/32014.html"/>
    <hyperlink ref="AL108" r:id="rId49" display="http://www.nowgoal.com/1x2/1356825.htm"/>
    <hyperlink ref="AA110" r:id="rId50" display="http://info.nowgoal.com/leagueinfo/31.html"/>
    <hyperlink ref="AC110" r:id="rId51" display="http://info.nowgoal.com/en/team/summary/109.html"/>
    <hyperlink ref="AK110" r:id="rId52" display="http://info.nowgoal.com/en/team/summary/114.html"/>
    <hyperlink ref="AL110" r:id="rId53" display="http://www.nowgoal.com/1x2/1268222.htm"/>
    <hyperlink ref="AA112" r:id="rId54" display="http://info.nowgoal.com/leagueinfo/34.html"/>
    <hyperlink ref="AC112" r:id="rId55" display="http://info.nowgoal.com/en/team/summary/183.html"/>
    <hyperlink ref="AK112" r:id="rId56" display="http://info.nowgoal.com/en/team/summary/166.html"/>
    <hyperlink ref="AL112" r:id="rId57" display="http://www.nowgoal.com/1x2/1274563.htm"/>
    <hyperlink ref="AA114" r:id="rId58" display="http://info.nowgoal.com/leagueinfo/11.html"/>
    <hyperlink ref="AC114" r:id="rId59" display="http://info.nowgoal.com/en/team/summary/263.html"/>
    <hyperlink ref="AK114" r:id="rId60" display="http://info.nowgoal.com/en/team/summary/211.html"/>
    <hyperlink ref="AL114" r:id="rId61" display="http://www.nowgoal.com/1x2/1281784.htm"/>
    <hyperlink ref="AA116" r:id="rId62" display="http://info.nowgoal.com/leagueinfo/250.html"/>
    <hyperlink ref="AC116" r:id="rId63" display="http://info.nowgoal.com/en/team/summary/2206.html"/>
    <hyperlink ref="AK116" r:id="rId64" display="http://info.nowgoal.com/en/team/summary/2639.html"/>
    <hyperlink ref="AL116" r:id="rId65" display="http://www.nowgoal.com/1x2/1349582.htm"/>
    <hyperlink ref="AA118" r:id="rId66" display="http://info.nowgoal.com/leagueinfo/240.html"/>
    <hyperlink ref="AC118" r:id="rId67" display="http://info.nowgoal.com/en/team/summary/2554.html"/>
    <hyperlink ref="AK118" r:id="rId68" display="http://info.nowgoal.com/en/team/summary/2550.html"/>
    <hyperlink ref="AL118" r:id="rId69" display="http://www.nowgoal.com/1x2/1354258.htm"/>
    <hyperlink ref="AA120" r:id="rId70" display="http://info.nowgoal.com/leagueinfo/240.html"/>
    <hyperlink ref="AC120" r:id="rId71" display="http://info.nowgoal.com/en/team/summary/2503.html"/>
    <hyperlink ref="AK120" r:id="rId72" display="http://info.nowgoal.com/en/team/summary/22024.html"/>
    <hyperlink ref="AL120" r:id="rId73" display="http://www.nowgoal.com/1x2/1354419.htm"/>
    <hyperlink ref="AA122" r:id="rId74" display="http://info.nowgoal.com/leagueinfo/240.html"/>
    <hyperlink ref="AC122" r:id="rId75" display="http://info.nowgoal.com/en/team/summary/24696.html"/>
    <hyperlink ref="AK122" r:id="rId76" display="http://info.nowgoal.com/en/team/summary/2501.html"/>
    <hyperlink ref="AL122" r:id="rId77" display="http://www.nowgoal.com/1x2/1354420.htm"/>
    <hyperlink ref="AA124" r:id="rId78" display="http://info.nowgoal.com/leagueinfo/391.html"/>
    <hyperlink ref="AC124" r:id="rId79" display="http://info.nowgoal.com/en/team/summary/2799.html"/>
    <hyperlink ref="AK124" r:id="rId80" display="http://info.nowgoal.com/en/team/summary/17959.html"/>
    <hyperlink ref="AL124" r:id="rId81" display="http://www.nowgoal.com/1x2/1348095.htm"/>
    <hyperlink ref="AA126" r:id="rId82" display="http://info.nowgoal.com/leagueinfo/596.html"/>
    <hyperlink ref="AC126" r:id="rId83" display="http://info.nowgoal.com/en/team/summary/24980.html"/>
    <hyperlink ref="AK126" r:id="rId84" display="http://info.nowgoal.com/en/team/summary/3517.html"/>
    <hyperlink ref="AL126" r:id="rId85" display="http://www.nowgoal.com/1x2/1348235.htm"/>
    <hyperlink ref="AA128" r:id="rId86" display="http://info.nowgoal.com/leagueinfo/964.html"/>
    <hyperlink ref="AC128" r:id="rId87" display="http://info.nowgoal.com/en/team/summary/371.html"/>
    <hyperlink ref="AK128" r:id="rId88" display="http://info.nowgoal.com/en/team/summary/13137.html"/>
    <hyperlink ref="AL128" r:id="rId89" display="http://www.nowgoal.com/1x2/1347387.htm"/>
    <hyperlink ref="AA130" r:id="rId90" display="http://info.nowgoal.com/leagueinfo/964.html"/>
    <hyperlink ref="AC130" r:id="rId91" display="http://info.nowgoal.com/en/team/summary/16437.html"/>
    <hyperlink ref="AK130" r:id="rId92" display="http://info.nowgoal.com/en/team/summary/22159.html"/>
    <hyperlink ref="AL130" r:id="rId93" display="http://www.nowgoal.com/1x2/1347388.htm"/>
    <hyperlink ref="AA132" r:id="rId94" display="http://info.nowgoal.com/leagueinfo/973.html"/>
    <hyperlink ref="AC132" r:id="rId95" display="http://info.nowgoal.com/en/team/summary/13126.html"/>
    <hyperlink ref="AK132" r:id="rId96" display="http://info.nowgoal.com/en/team/summary/21011.html"/>
    <hyperlink ref="AL132" r:id="rId97" display="http://www.nowgoal.com/1x2/1347452.htm"/>
    <hyperlink ref="AA134" r:id="rId98" display="http://info.nowgoal.com/leagueinfo/23.html"/>
    <hyperlink ref="AC134" r:id="rId99" display="http://info.nowgoal.com/en/team/summary/457.html"/>
    <hyperlink ref="AK134" r:id="rId100" display="http://info.nowgoal.com/en/team/summary/459.html"/>
    <hyperlink ref="AL134" r:id="rId101" display="http://www.nowgoal.com/1x2/1271898.htm"/>
    <hyperlink ref="AA136" r:id="rId102" display="http://info.nowgoal.com/leagueinfo/250.html"/>
    <hyperlink ref="AC136" r:id="rId103" display="http://info.nowgoal.com/en/team/summary/21084.html"/>
    <hyperlink ref="AK136" r:id="rId104" display="http://info.nowgoal.com/en/team/summary/5084.html"/>
    <hyperlink ref="AL136" r:id="rId105" display="http://www.nowgoal.com/1x2/1349580.htm"/>
    <hyperlink ref="AA138" r:id="rId106" display="http://info.nowgoal.com/leagueinfo/242.html"/>
    <hyperlink ref="AC138" r:id="rId107" display="http://info.nowgoal.com/en/team/summary/2541.html"/>
    <hyperlink ref="AK138" r:id="rId108" display="http://info.nowgoal.com/en/team/summary/1963.html"/>
    <hyperlink ref="AL138" r:id="rId109" display="http://www.nowgoal.com/1x2/1351904.htm"/>
    <hyperlink ref="AA140" r:id="rId110" display="http://info.nowgoal.com/leagueinfo/354.html"/>
    <hyperlink ref="AC140" r:id="rId111" display="http://info.nowgoal.com/en/team/summary/1040.html"/>
    <hyperlink ref="AK140" r:id="rId112" display="http://info.nowgoal.com/en/team/summary/4604.html"/>
    <hyperlink ref="AL140" r:id="rId113" display="http://www.nowgoal.com/1x2/1341084.htm"/>
    <hyperlink ref="AA142" r:id="rId114" display="http://info.nowgoal.com/leagueinfo/415.html"/>
    <hyperlink ref="AC142" r:id="rId115" display="http://info.nowgoal.com/en/team/summary/1060.html"/>
    <hyperlink ref="AK142" r:id="rId116" display="http://info.nowgoal.com/en/team/summary/1057.html"/>
    <hyperlink ref="AL142" r:id="rId117" display="http://www.nowgoal.com/1x2/1346950.htm"/>
    <hyperlink ref="AA144" r:id="rId118" display="http://info.nowgoal.com/leagueinfo/391.html"/>
    <hyperlink ref="AC144" r:id="rId119" display="http://info.nowgoal.com/en/team/summary/4790.html"/>
    <hyperlink ref="AK144" r:id="rId120" display="http://info.nowgoal.com/en/team/summary/8454.html"/>
    <hyperlink ref="AL144" r:id="rId121" display="http://www.nowgoal.com/1x2/1348094.htm"/>
    <hyperlink ref="AA146" r:id="rId122" display="http://info.nowgoal.com/leagueinfo/593.html"/>
    <hyperlink ref="AC146" r:id="rId123" display="http://info.nowgoal.com/en/team/summary/4479.html"/>
    <hyperlink ref="AK146" r:id="rId124" display="http://info.nowgoal.com/en/team/summary/21510.html"/>
    <hyperlink ref="AL146" r:id="rId125" display="http://www.nowgoal.com/1x2/1348423.htm"/>
    <hyperlink ref="AA148" r:id="rId126" display="http://info.nowgoal.com/leagueinfo/181.html"/>
    <hyperlink ref="AC148" r:id="rId127" display="http://info.nowgoal.com/en/team/summary/467.html"/>
    <hyperlink ref="AK148" r:id="rId128" display="http://info.nowgoal.com/en/team/summary/356.html"/>
    <hyperlink ref="AL148" r:id="rId129" display="http://www.nowgoal.com/1x2/1347854.htm"/>
    <hyperlink ref="AA150" r:id="rId130" display="http://info.nowgoal.com/leagueinfo/181.html"/>
    <hyperlink ref="AC150" r:id="rId131" display="http://info.nowgoal.com/en/team/summary/1896.html"/>
    <hyperlink ref="AK150" r:id="rId132" display="http://info.nowgoal.com/en/team/summary/456.html"/>
    <hyperlink ref="AL150" r:id="rId133" display="http://www.nowgoal.com/1x2/1347856.htm"/>
    <hyperlink ref="AA152" r:id="rId134" display="http://info.nowgoal.com/leagueinfo/178.html"/>
    <hyperlink ref="AC152" r:id="rId135" display="http://info.nowgoal.com/en/team/summary/1883.html"/>
    <hyperlink ref="AK152" r:id="rId136" display="http://info.nowgoal.com/en/team/summary/465.html"/>
    <hyperlink ref="AL152" r:id="rId137" display="http://www.nowgoal.com/1x2/1347550.htm"/>
    <hyperlink ref="AA154" r:id="rId138" display="http://info.nowgoal.com/leagueinfo/178.html"/>
    <hyperlink ref="AC154" r:id="rId139" display="http://info.nowgoal.com/en/team/summary/16426.html"/>
    <hyperlink ref="AK154" r:id="rId140" display="http://info.nowgoal.com/en/team/summary/3824.html"/>
    <hyperlink ref="AL154" r:id="rId141" display="http://www.nowgoal.com/1x2/1347552.htm"/>
    <hyperlink ref="AA156" r:id="rId142" display="http://info.nowgoal.com/leagueinfo/596.html"/>
    <hyperlink ref="AC156" r:id="rId143" display="http://info.nowgoal.com/en/team/summary/3926.html"/>
    <hyperlink ref="AK156" r:id="rId144" display="http://info.nowgoal.com/en/team/summary/1949.html"/>
    <hyperlink ref="AL156" r:id="rId145" display="http://www.nowgoal.com/1x2/1348232.htm"/>
    <hyperlink ref="AA158" r:id="rId146" display="http://info.nowgoal.com/leagueinfo/962.html"/>
    <hyperlink ref="AC158" r:id="rId147" display="http://info.nowgoal.com/en/team/summary/355.html"/>
    <hyperlink ref="AK158" r:id="rId148" display="http://info.nowgoal.com/en/team/summary/352.html"/>
    <hyperlink ref="AL158" r:id="rId149" display="http://www.nowgoal.com/1x2/1347303.htm"/>
    <hyperlink ref="AA160" r:id="rId150" display="http://info.nowgoal.com/leagueinfo/971.html"/>
    <hyperlink ref="AC160" r:id="rId151" display="http://info.nowgoal.com/en/team/summary/13268.html"/>
    <hyperlink ref="AK160" r:id="rId152" display="http://info.nowgoal.com/en/team/summary/13219.html"/>
    <hyperlink ref="AL160" r:id="rId153" display="http://www.nowgoal.com/1x2/1341222.htm"/>
    <hyperlink ref="AA162" r:id="rId154" display="http://info.nowgoal.com/leagueinfo/504.html"/>
    <hyperlink ref="AC162" r:id="rId155" display="http://info.nowgoal.com/en/team/summary/6084.html"/>
    <hyperlink ref="AK162" r:id="rId156" display="http://info.nowgoal.com/en/team/summary/3481.html"/>
    <hyperlink ref="AL162" r:id="rId157" display="http://www.nowgoal.com/1x2/1339865.htm"/>
    <hyperlink ref="AA164" r:id="rId158" display="http://info.nowgoal.com/leagueinfo/504.html"/>
    <hyperlink ref="AC164" r:id="rId159" display="http://info.nowgoal.com/en/team/summary/17442.html"/>
    <hyperlink ref="AK164" r:id="rId160" display="http://info.nowgoal.com/en/team/summary/6087.html"/>
    <hyperlink ref="AL164" r:id="rId161" display="http://www.nowgoal.com/1x2/1339867.htm"/>
    <hyperlink ref="AA166" r:id="rId162" display="http://info.nowgoal.com/leagueinfo/250.html"/>
    <hyperlink ref="AC166" r:id="rId163" display="http://info.nowgoal.com/en/team/summary/2654.html"/>
    <hyperlink ref="AK166" r:id="rId164" display="http://info.nowgoal.com/en/team/summary/2652.html"/>
    <hyperlink ref="AL166" r:id="rId165" display="http://www.nowgoal.com/1x2/1349581.htm"/>
    <hyperlink ref="AA168" r:id="rId166" display="http://info.nowgoal.com/leagueinfo/240.html"/>
    <hyperlink ref="AC168" r:id="rId167" display="http://info.nowgoal.com/en/team/summary/2817.html"/>
    <hyperlink ref="AK168" r:id="rId168" display="http://info.nowgoal.com/en/team/summary/1984.html"/>
    <hyperlink ref="AL168" r:id="rId169" display="http://www.nowgoal.com/1x2/1354257.htm"/>
    <hyperlink ref="AA170" r:id="rId170" display="http://info.nowgoal.com/leagueinfo/140.html"/>
    <hyperlink ref="AC170" r:id="rId171" display="http://info.nowgoal.com/en/team/summary/1335.html"/>
    <hyperlink ref="AK170" r:id="rId172" display="http://info.nowgoal.com/en/team/summary/1339.html"/>
    <hyperlink ref="AL170" r:id="rId173" display="http://www.nowgoal.com/1x2/1338476.htm"/>
    <hyperlink ref="AA172" r:id="rId174" display="http://info.nowgoal.com/leagueinfo/354.html"/>
    <hyperlink ref="AC172" r:id="rId175" display="http://info.nowgoal.com/en/team/summary/14575.html"/>
    <hyperlink ref="AK172" r:id="rId176" display="http://info.nowgoal.com/en/team/summary/1956.html"/>
    <hyperlink ref="AL172" r:id="rId177" display="http://www.nowgoal.com/1x2/1341085.htm"/>
    <hyperlink ref="AA174" r:id="rId178" display="http://info.nowgoal.com/leagueinfo/242.html"/>
    <hyperlink ref="AC174" r:id="rId179" display="http://info.nowgoal.com/en/team/summary/1961.html"/>
    <hyperlink ref="AK174" r:id="rId180" display="http://info.nowgoal.com/en/team/summary/2547.html"/>
    <hyperlink ref="AL174" r:id="rId181" display="http://www.nowgoal.com/1x2/1349920.htm"/>
    <hyperlink ref="AA176" r:id="rId182" display="http://info.nowgoal.com/leagueinfo/415.html"/>
    <hyperlink ref="AC176" r:id="rId183" display="http://info.nowgoal.com/en/team/summary/1935.html"/>
    <hyperlink ref="AK176" r:id="rId184" display="http://info.nowgoal.com/en/team/summary/1107.html"/>
    <hyperlink ref="AL176" r:id="rId185" display="http://www.nowgoal.com/1x2/1347005.htm"/>
    <hyperlink ref="AA178" r:id="rId186" display="http://info.nowgoal.com/leagueinfo/140.html"/>
    <hyperlink ref="AC178" r:id="rId187" display="http://info.nowgoal.com/en/team/summary/1333.html"/>
    <hyperlink ref="AK178" r:id="rId188" display="http://info.nowgoal.com/en/team/summary/1341.html"/>
    <hyperlink ref="AL178" r:id="rId189" display="http://www.nowgoal.com/1x2/1338477.htm"/>
    <hyperlink ref="AA180" r:id="rId190" display="http://info.nowgoal.com/leagueinfo/250.html"/>
    <hyperlink ref="AC180" r:id="rId191" display="http://info.nowgoal.com/en/team/summary/2655.html"/>
    <hyperlink ref="AK180" r:id="rId192" display="http://info.nowgoal.com/en/team/summary/9996.html"/>
    <hyperlink ref="AL180" r:id="rId193" display="http://www.nowgoal.com/1x2/1349577.htm"/>
    <hyperlink ref="AA182" r:id="rId194" display="http://info.nowgoal.com/leagueinfo/619.html"/>
    <hyperlink ref="AC182" r:id="rId195" display="http://info.nowgoal.com/en/team/summary/26402.html"/>
    <hyperlink ref="AK182" r:id="rId196" display="http://info.nowgoal.com/en/team/summary/7713.html"/>
    <hyperlink ref="AL182" r:id="rId197" display="http://www.nowgoal.com/1x2/1351122.htm"/>
    <hyperlink ref="AA184" r:id="rId198" display="http://info.nowgoal.com/leagueinfo/41.html"/>
    <hyperlink ref="AC184" r:id="rId199" display="http://info.nowgoal.com/en/team/summary/5758.html"/>
    <hyperlink ref="AK184" r:id="rId200" display="http://info.nowgoal.com/en/team/summary/2463.html"/>
    <hyperlink ref="AL184" r:id="rId201" display="http://www.nowgoal.com/1x2/1356823.htm"/>
    <hyperlink ref="AA186" r:id="rId202" display="http://info.nowgoal.com/leagueinfo/1240.html"/>
    <hyperlink ref="AC186" r:id="rId203" display="http://info.nowgoal.com/en/team/summary/9965.html"/>
    <hyperlink ref="AK186" r:id="rId204" display="http://info.nowgoal.com/en/team/summary/19684.html"/>
    <hyperlink ref="AL186" r:id="rId205" display="http://www.nowgoal.com/1x2/1352340.htm"/>
    <hyperlink ref="AA188" r:id="rId206" display="http://info.nowgoal.com/leagueinfo/273.html"/>
    <hyperlink ref="AC188" r:id="rId207" display="http://info.nowgoal.com/en/team/summary/2915.html"/>
    <hyperlink ref="AK188" r:id="rId208" display="http://info.nowgoal.com/en/team/summary/2901.html"/>
    <hyperlink ref="AL188" r:id="rId209" display="http://www.nowgoal.com/1x2/1251557.htm"/>
    <hyperlink ref="AC190" r:id="rId210" display="http://info.nowgoal.com/en/team/summary/28749.html"/>
    <hyperlink ref="AK190" r:id="rId211" display="http://info.nowgoal.com/en/team/summary/27990.html"/>
    <hyperlink ref="AL190" r:id="rId212" display="http://www.nowgoal.com/1x2/1356815.htm"/>
    <hyperlink ref="AA192" r:id="rId213" display="http://info.nowgoal.com/leagueinfo/436.html"/>
    <hyperlink ref="AC192" r:id="rId214" display="http://info.nowgoal.com/en/team/summary/14628.html"/>
    <hyperlink ref="AK192" r:id="rId215" display="http://info.nowgoal.com/en/team/summary/5269.html"/>
    <hyperlink ref="AL192" r:id="rId216" display="http://www.nowgoal.com/1x2/1345096.htm"/>
    <hyperlink ref="AA194" r:id="rId217" display="http://info.nowgoal.com/leagueinfo/1730.html"/>
    <hyperlink ref="AC194" r:id="rId218" display="http://info.nowgoal.com/en/team/summary/13694.html"/>
    <hyperlink ref="AK194" r:id="rId219" display="http://info.nowgoal.com/en/team/summary/21325.html"/>
    <hyperlink ref="AL194" r:id="rId220" display="http://www.nowgoal.com/1x2/1343400.htm"/>
    <hyperlink ref="AA196" r:id="rId221" display="http://info.nowgoal.com/leagueinfo/41.html"/>
    <hyperlink ref="AC196" r:id="rId222" display="http://info.nowgoal.com/en/team/summary/441.html"/>
    <hyperlink ref="AK196" r:id="rId223" display="http://info.nowgoal.com/en/team/summary/411.html"/>
    <hyperlink ref="AL196" r:id="rId224" display="http://www.nowgoal.com/1x2/1356824.htm"/>
    <hyperlink ref="AA198" r:id="rId225" display="http://info.nowgoal.com/leagueinfo/898.html"/>
    <hyperlink ref="AC198" r:id="rId226" display="http://info.nowgoal.com/en/team/summary/23943.html"/>
    <hyperlink ref="AK198" r:id="rId227" display="http://info.nowgoal.com/en/team/summary/12448.html"/>
    <hyperlink ref="AL198" r:id="rId228" display="http://www.nowgoal.com/1x2/1342351.htm"/>
    <hyperlink ref="AA200" r:id="rId229" display="http://info.nowgoal.com/leagueinfo/898.html"/>
    <hyperlink ref="AC200" r:id="rId230" display="http://info.nowgoal.com/en/team/summary/25612.html"/>
    <hyperlink ref="AK200" r:id="rId231" display="http://info.nowgoal.com/en/team/summary/12506.html"/>
    <hyperlink ref="AL200" r:id="rId232" display="http://www.nowgoal.com/1x2/1342352.htm"/>
    <hyperlink ref="AA202" r:id="rId233" display="http://info.nowgoal.com/leagueinfo/898.html"/>
    <hyperlink ref="AC202" r:id="rId234" display="http://info.nowgoal.com/en/team/summary/3392.html"/>
    <hyperlink ref="AK202" r:id="rId235" display="http://info.nowgoal.com/en/team/summary/12507.html"/>
    <hyperlink ref="AL202" r:id="rId236" display="http://www.nowgoal.com/1x2/1342354.htm"/>
    <hyperlink ref="AA204" r:id="rId237" display="http://info.nowgoal.com/leagueinfo/898.html"/>
    <hyperlink ref="AC204" r:id="rId238" display="http://info.nowgoal.com/en/team/summary/25787.html"/>
    <hyperlink ref="AK204" r:id="rId239" display="http://info.nowgoal.com/en/team/summary/28805.html"/>
    <hyperlink ref="AL204" r:id="rId240" display="http://www.nowgoal.com/1x2/1342356.htm"/>
    <hyperlink ref="AA206" r:id="rId241" display="http://info.nowgoal.com/leagueinfo/613.html"/>
    <hyperlink ref="AC206" r:id="rId242" display="http://info.nowgoal.com/en/team/summary/18670.html"/>
    <hyperlink ref="AK206" r:id="rId243" display="http://info.nowgoal.com/en/team/summary/7612.html"/>
    <hyperlink ref="AL206" r:id="rId244" display="http://www.nowgoal.com/1x2/1314261.htm"/>
    <hyperlink ref="AA208" r:id="rId245" display="http://info.nowgoal.com/leagueinfo/898.html"/>
    <hyperlink ref="AC208" r:id="rId246" display="http://info.nowgoal.com/en/team/summary/3364.html"/>
    <hyperlink ref="AK208" r:id="rId247" display="http://info.nowgoal.com/en/team/summary/3362.html"/>
    <hyperlink ref="AL208" r:id="rId248" display="http://www.nowgoal.com/1x2/1342353.htm"/>
    <hyperlink ref="AA210" r:id="rId249" display="http://info.nowgoal.com/leagueinfo/1730.html"/>
    <hyperlink ref="AC210" r:id="rId250" display="http://info.nowgoal.com/en/team/summary/23055.html"/>
    <hyperlink ref="AK210" r:id="rId251" display="http://info.nowgoal.com/en/team/summary/7050.html"/>
    <hyperlink ref="AL210" r:id="rId252" display="http://www.nowgoal.com/1x2/1343401.htm"/>
    <hyperlink ref="AA212" r:id="rId253" display="http://info.nowgoal.com/leagueinfo/1240.html"/>
    <hyperlink ref="AC212" r:id="rId254" display="http://info.nowgoal.com/en/team/summary/24486.html"/>
    <hyperlink ref="AK212" r:id="rId255" display="http://info.nowgoal.com/en/team/summary/24170.html"/>
    <hyperlink ref="AL212" r:id="rId256" display="http://www.nowgoal.com/1x2/1352341.htm"/>
    <hyperlink ref="AA214" r:id="rId257" display="http://info.nowgoal.com/leagueinfo/1730.html"/>
    <hyperlink ref="AC214" r:id="rId258" display="http://info.nowgoal.com/en/team/summary/14870.html"/>
    <hyperlink ref="AK214" r:id="rId259" display="http://info.nowgoal.com/en/team/summary/22805.html"/>
    <hyperlink ref="AL214" r:id="rId260" display="http://www.nowgoal.com/1x2/1343402.htm"/>
    <hyperlink ref="AA216" r:id="rId261" display="http://info.nowgoal.com/leagueinfo/303.html"/>
    <hyperlink ref="AC216" r:id="rId262" display="http://info.nowgoal.com/en/team/summary/4522.html"/>
    <hyperlink ref="AK216" r:id="rId263" display="http://info.nowgoal.com/en/team/summary/14125.html"/>
    <hyperlink ref="AL216" r:id="rId264" display="http://www.nowgoal.com/1x2/1336184.htm"/>
    <hyperlink ref="AA218" r:id="rId265" display="http://info.nowgoal.com/leagueinfo/1416.html"/>
    <hyperlink ref="AC218" r:id="rId266" display="http://info.nowgoal.com/en/team/summary/1119.html"/>
    <hyperlink ref="AK218" r:id="rId267" display="http://info.nowgoal.com/en/team/summary/2666.html"/>
    <hyperlink ref="AL218" r:id="rId268" display="http://www.nowgoal.com/1x2/1265736.htm"/>
    <hyperlink ref="AA220" r:id="rId269" display="http://info.nowgoal.com/leagueinfo/1617.html"/>
    <hyperlink ref="AC220" r:id="rId270" display="http://info.nowgoal.com/en/team/summary/29135.html"/>
    <hyperlink ref="AK220" r:id="rId271" display="http://info.nowgoal.com/en/team/summary/29139.html"/>
    <hyperlink ref="AL220" r:id="rId272" display="http://www.nowgoal.com/1x2/1319786.htm"/>
    <hyperlink ref="AA222" r:id="rId273" display="http://info.nowgoal.com/leagueinfo/1617.html"/>
    <hyperlink ref="AC222" r:id="rId274" display="http://info.nowgoal.com/en/team/summary/29086.html"/>
    <hyperlink ref="AK222" r:id="rId275" display="http://info.nowgoal.com/en/team/summary/29132.html"/>
    <hyperlink ref="AL222" r:id="rId276" display="http://www.nowgoal.com/1x2/1319843.htm"/>
    <hyperlink ref="AA224" r:id="rId277" display="http://info.nowgoal.com/leagueinfo/613.html"/>
    <hyperlink ref="AC224" r:id="rId278" display="http://info.nowgoal.com/en/team/summary/2618.html"/>
    <hyperlink ref="AK224" r:id="rId279" display="http://info.nowgoal.com/en/team/summary/17652.html"/>
    <hyperlink ref="AL224" r:id="rId280" display="http://www.nowgoal.com/1x2/1314260.htm"/>
    <hyperlink ref="AA226" r:id="rId281" display="http://info.nowgoal.com/leagueinfo/925.html"/>
    <hyperlink ref="AC226" r:id="rId282" display="http://info.nowgoal.com/en/team/summary/7038.html"/>
    <hyperlink ref="AK226" r:id="rId283" display="http://info.nowgoal.com/en/team/summary/3738.html"/>
    <hyperlink ref="AL226" r:id="rId284" display="http://www.nowgoal.com/1x2/1355677.htm"/>
    <hyperlink ref="AA228" r:id="rId285" display="http://info.nowgoal.com/leagueinfo/523.html"/>
    <hyperlink ref="AC228" r:id="rId286" display="http://info.nowgoal.com/en/team/summary/11053.html"/>
    <hyperlink ref="AK228" r:id="rId287" display="http://info.nowgoal.com/en/team/summary/17689.html"/>
    <hyperlink ref="AL228" r:id="rId288" display="http://www.nowgoal.com/1x2/1303234.htm"/>
    <hyperlink ref="AA230" r:id="rId289" display="http://info.nowgoal.com/leagueinfo/1617.html"/>
    <hyperlink ref="AC230" r:id="rId290" display="http://info.nowgoal.com/en/team/summary/29224.html"/>
    <hyperlink ref="AK230" r:id="rId291" display="http://info.nowgoal.com/en/team/summary/29386.html"/>
    <hyperlink ref="AL230" r:id="rId292" display="http://www.nowgoal.com/1x2/1319796.htm"/>
    <hyperlink ref="AA232" r:id="rId293" display="http://info.nowgoal.com/leagueinfo/925.html"/>
    <hyperlink ref="AC232" r:id="rId294" display="http://info.nowgoal.com/en/team/summary/15958.html"/>
    <hyperlink ref="AK232" r:id="rId295" display="http://info.nowgoal.com/en/team/summary/9063.html"/>
    <hyperlink ref="AL232" r:id="rId296" display="http://www.nowgoal.com/1x2/1355676.htm"/>
    <hyperlink ref="AA234" r:id="rId297" display="http://info.nowgoal.com/leagueinfo/303.html"/>
    <hyperlink ref="AC234" r:id="rId298" display="http://info.nowgoal.com/en/team/summary/9398.html"/>
    <hyperlink ref="AK234" r:id="rId299" display="http://info.nowgoal.com/en/team/summary/16084.html"/>
    <hyperlink ref="AL234" r:id="rId300" display="http://www.nowgoal.com/1x2/1336182.htm"/>
    <hyperlink ref="AA236" r:id="rId301" display="http://info.nowgoal.com/leagueinfo/303.html"/>
    <hyperlink ref="AC236" r:id="rId302" display="http://info.nowgoal.com/en/team/summary/14762.html"/>
    <hyperlink ref="AK236" r:id="rId303" display="http://info.nowgoal.com/en/team/summary/4591.html"/>
    <hyperlink ref="AL236" r:id="rId304" display="http://www.nowgoal.com/1x2/1336183.htm"/>
    <hyperlink ref="AA238" r:id="rId305" display="http://info.nowgoal.com/leagueinfo/1617.html"/>
    <hyperlink ref="AC238" r:id="rId306" display="http://info.nowgoal.com/en/team/summary/28967.html"/>
    <hyperlink ref="AK238" r:id="rId307" display="http://info.nowgoal.com/en/team/summary/29146.html"/>
    <hyperlink ref="AL238" r:id="rId308" display="http://www.nowgoal.com/1x2/1319867.htm"/>
    <hyperlink ref="AA240" r:id="rId309" display="http://info.nowgoal.com/leagueinfo/124.html"/>
    <hyperlink ref="AC240" r:id="rId310" display="http://info.nowgoal.com/en/team/summary/11232.html"/>
    <hyperlink ref="AK240" r:id="rId311" display="http://info.nowgoal.com/en/team/summary/2602.html"/>
    <hyperlink ref="AL240" r:id="rId312" display="http://www.nowgoal.com/1x2/1270642.htm"/>
    <hyperlink ref="AA242" r:id="rId313" display="http://info.nowgoal.com/leagueinfo/130.html"/>
    <hyperlink ref="AC242" r:id="rId314" display="http://info.nowgoal.com/en/team/summary/1666.html"/>
    <hyperlink ref="AK242" r:id="rId315" display="http://info.nowgoal.com/en/team/summary/6912.html"/>
    <hyperlink ref="AL242" r:id="rId316" display="http://www.nowgoal.com/1x2/1282123.htm"/>
    <hyperlink ref="AA244" r:id="rId317" display="http://info.nowgoal.com/leagueinfo/925.html"/>
    <hyperlink ref="AC244" r:id="rId318" display="http://info.nowgoal.com/en/team/summary/3739.html"/>
    <hyperlink ref="AK244" r:id="rId319" display="http://info.nowgoal.com/en/team/summary/15803.html"/>
    <hyperlink ref="AL244" r:id="rId320" display="http://www.nowgoal.com/1x2/1355675.htm"/>
    <hyperlink ref="AA246" r:id="rId321" display="http://info.nowgoal.com/leagueinfo/41.html"/>
    <hyperlink ref="AC246" r:id="rId322" display="http://info.nowgoal.com/en/team/summary/244.html"/>
    <hyperlink ref="AK246" r:id="rId323" display="http://info.nowgoal.com/en/team/summary/479.html"/>
    <hyperlink ref="AL246" r:id="rId324" display="http://www.nowgoal.com/1x2/1355691.htm"/>
    <hyperlink ref="AC248" r:id="rId325" display="http://info.nowgoal.com/en/team/summary/25686.html"/>
    <hyperlink ref="AK248" r:id="rId326" display="http://info.nowgoal.com/en/team/summary/29182.html"/>
    <hyperlink ref="AL248" r:id="rId327" display="http://www.nowgoal.com/1x2/1356804.htm"/>
    <hyperlink ref="AC250" r:id="rId328" display="http://info.nowgoal.com/en/team/summary/26005.html"/>
    <hyperlink ref="AK250" r:id="rId329" display="http://info.nowgoal.com/en/team/summary/25919.html"/>
    <hyperlink ref="AL250" r:id="rId330" display="http://www.nowgoal.com/1x2/1356805.htm"/>
    <hyperlink ref="AC252" r:id="rId331" display="http://info.nowgoal.com/en/team/summary/25688.html"/>
    <hyperlink ref="AK252" r:id="rId332" display="http://info.nowgoal.com/en/team/summary/25583.html"/>
    <hyperlink ref="AL252" r:id="rId333" display="http://www.nowgoal.com/1x2/1356806.htm"/>
    <hyperlink ref="AC254" r:id="rId334" display="http://info.nowgoal.com/en/team/summary/26006.html"/>
    <hyperlink ref="AK254" r:id="rId335" display="http://info.nowgoal.com/en/team/summary/25584.html"/>
    <hyperlink ref="AL254" r:id="rId336" display="http://www.nowgoal.com/1x2/1356807.htm"/>
    <hyperlink ref="AC256" r:id="rId337" display="http://info.nowgoal.com/en/team/summary/25589.html"/>
    <hyperlink ref="AK256" r:id="rId338" display="http://info.nowgoal.com/en/team/summary/25590.html"/>
    <hyperlink ref="AL256" r:id="rId339" display="http://www.nowgoal.com/1x2/1356808.htm"/>
    <hyperlink ref="AC258" r:id="rId340" display="http://info.nowgoal.com/en/team/summary/25920.html"/>
    <hyperlink ref="AK258" r:id="rId341" display="http://info.nowgoal.com/en/team/summary/25687.html"/>
    <hyperlink ref="AL258" r:id="rId342" display="http://www.nowgoal.com/1x2/1356809.htm"/>
    <hyperlink ref="AC260" r:id="rId343" display="http://info.nowgoal.com/en/team/summary/25917.html"/>
    <hyperlink ref="AK260" r:id="rId344" display="http://info.nowgoal.com/en/team/summary/25916.html"/>
    <hyperlink ref="AL260" r:id="rId345" display="http://www.nowgoal.com/1x2/1356810.htm"/>
    <hyperlink ref="AA262" r:id="rId346" display="http://info.nowgoal.com/leagueinfo/6.html"/>
    <hyperlink ref="AC262" r:id="rId347" display="http://info.nowgoal.com/en/team/summary/1234.html"/>
    <hyperlink ref="AK262" r:id="rId348" display="http://info.nowgoal.com/en/team/summary/1041.html"/>
    <hyperlink ref="AL262" r:id="rId349" display="http://www.nowgoal.com/1x2/1248571.htm"/>
    <hyperlink ref="AA264" r:id="rId350" display="http://info.nowgoal.com/leagueinfo/30.html"/>
    <hyperlink ref="AC264" r:id="rId351" display="http://info.nowgoal.com/en/team/summary/521.html"/>
    <hyperlink ref="AK264" r:id="rId352" display="http://info.nowgoal.com/en/team/summary/1593.html"/>
    <hyperlink ref="AL264" r:id="rId353" display="http://www.nowgoal.com/1x2/1277504.htm"/>
    <hyperlink ref="AA266" r:id="rId354" display="http://info.nowgoal.com/leagueinfo/226.html"/>
    <hyperlink ref="AC266" r:id="rId355" display="http://info.nowgoal.com/en/team/summary/383.html"/>
    <hyperlink ref="AK266" r:id="rId356" display="http://info.nowgoal.com/en/team/summary/8120.html"/>
    <hyperlink ref="AL266" r:id="rId357" display="http://www.nowgoal.com/1x2/1343444.htm"/>
    <hyperlink ref="AA268" r:id="rId358" display="http://info.nowgoal.com/leagueinfo/925.html"/>
    <hyperlink ref="AC268" r:id="rId359" display="http://info.nowgoal.com/en/team/summary/3735.html"/>
    <hyperlink ref="AK268" r:id="rId360" display="http://info.nowgoal.com/en/team/summary/15955.html"/>
    <hyperlink ref="AL268" r:id="rId361" display="http://www.nowgoal.com/1x2/1355679.htm"/>
    <hyperlink ref="AA270" r:id="rId362" display="http://info.nowgoal.com/leagueinfo/1487.html"/>
    <hyperlink ref="AC270" r:id="rId363" display="http://info.nowgoal.com/en/team/summary/13413.html"/>
    <hyperlink ref="AK270" r:id="rId364" display="http://info.nowgoal.com/en/team/summary/19259.html"/>
    <hyperlink ref="AL270" r:id="rId365" display="http://www.nowgoal.com/1x2/1346791.htm"/>
    <hyperlink ref="AA272" r:id="rId366" display="http://info.nowgoal.com/leagueinfo/640.html"/>
    <hyperlink ref="AC272" r:id="rId367" display="http://info.nowgoal.com/en/team/summary/2205.html"/>
    <hyperlink ref="AK272" r:id="rId368" display="http://info.nowgoal.com/en/team/summary/2021.html"/>
    <hyperlink ref="AL272" r:id="rId369" display="http://www.nowgoal.com/1x2/1346219.htm"/>
    <hyperlink ref="AA274" r:id="rId370" display="http://info.nowgoal.com/leagueinfo/32.html"/>
    <hyperlink ref="AC274" r:id="rId371" display="http://info.nowgoal.com/en/team/summary/743.html"/>
    <hyperlink ref="AK274" r:id="rId372" display="http://info.nowgoal.com/en/team/summary/616.html"/>
    <hyperlink ref="AL274" r:id="rId373" display="http://www.nowgoal.com/1x2/1353367.htm"/>
    <hyperlink ref="AA276" r:id="rId374" display="http://info.nowgoal.com/leagueinfo/142.html"/>
    <hyperlink ref="AC276" r:id="rId375" display="http://info.nowgoal.com/en/team/summary/10982.html"/>
    <hyperlink ref="AK276" r:id="rId376" display="http://info.nowgoal.com/en/team/summary/1416.html"/>
    <hyperlink ref="AL276" r:id="rId377" display="http://www.nowgoal.com/1x2/1295807.htm"/>
    <hyperlink ref="AA278" r:id="rId378" display="http://info.nowgoal.com/leagueinfo/303.html"/>
    <hyperlink ref="AC278" r:id="rId379" display="http://info.nowgoal.com/en/team/summary/3476.html"/>
    <hyperlink ref="AK278" r:id="rId380" display="http://info.nowgoal.com/en/team/summary/3532.html"/>
    <hyperlink ref="AL278" r:id="rId381" display="http://www.nowgoal.com/1x2/1336181.htm"/>
    <hyperlink ref="AA280" r:id="rId382" display="http://info.nowgoal.com/leagueinfo/12.html"/>
    <hyperlink ref="AC280" r:id="rId383" display="http://info.nowgoal.com/en/team/summary/260.html"/>
    <hyperlink ref="AK280" r:id="rId384" display="http://info.nowgoal.com/en/team/summary/5025.html"/>
    <hyperlink ref="AL280" r:id="rId385" display="http://www.nowgoal.com/1x2/1249145.htm"/>
    <hyperlink ref="AA282" r:id="rId386" display="http://info.nowgoal.com/leagueinfo/124.html"/>
    <hyperlink ref="AC282" r:id="rId387" display="http://info.nowgoal.com/en/team/summary/5997.html"/>
    <hyperlink ref="AK282" r:id="rId388" display="http://info.nowgoal.com/en/team/summary/721.html"/>
    <hyperlink ref="AL282" r:id="rId389" display="http://www.nowgoal.com/1x2/1270641.htm"/>
    <hyperlink ref="AA284" r:id="rId390" display="http://info.nowgoal.com/leagueinfo/1334.html"/>
    <hyperlink ref="AC284" r:id="rId391" display="http://info.nowgoal.com/en/team/summary/4402.html"/>
    <hyperlink ref="AK284" r:id="rId392" display="http://info.nowgoal.com/en/team/summary/2317.html"/>
    <hyperlink ref="AL284" r:id="rId393" display="http://www.nowgoal.com/1x2/1356821.htm"/>
    <hyperlink ref="AA286" r:id="rId394" display="http://info.nowgoal.com/leagueinfo/41.html"/>
    <hyperlink ref="AC286" r:id="rId395" display="http://info.nowgoal.com/en/team/summary/4924.html"/>
    <hyperlink ref="AK286" r:id="rId396" display="http://info.nowgoal.com/en/team/summary/4989.html"/>
    <hyperlink ref="AL286" r:id="rId397" display="http://www.nowgoal.com/1x2/1356812.htm"/>
    <hyperlink ref="AA288" r:id="rId398" display="http://info.nowgoal.com/leagueinfo/41.html"/>
    <hyperlink ref="AC288" r:id="rId399" display="http://info.nowgoal.com/en/team/summary/3764.html"/>
    <hyperlink ref="AK288" r:id="rId400" display="http://info.nowgoal.com/en/team/summary/11554.html"/>
    <hyperlink ref="AL288" r:id="rId401" display="http://www.nowgoal.com/1x2/1356813.htm"/>
    <hyperlink ref="AA290" r:id="rId402" display="http://info.nowgoal.com/leagueinfo/969.html"/>
    <hyperlink ref="AC290" r:id="rId403" display="http://info.nowgoal.com/en/team/summary/13177.html"/>
    <hyperlink ref="AK290" r:id="rId404" display="http://info.nowgoal.com/en/team/summary/13175.html"/>
    <hyperlink ref="AL290" r:id="rId405" display="http://www.nowgoal.com/1x2/1346092.htm"/>
    <hyperlink ref="AA292" r:id="rId406" display="http://info.nowgoal.com/leagueinfo/969.html"/>
    <hyperlink ref="AC292" r:id="rId407" display="http://info.nowgoal.com/en/team/summary/13223.html"/>
    <hyperlink ref="AK292" r:id="rId408" display="http://info.nowgoal.com/en/team/summary/13220.html"/>
    <hyperlink ref="AL292" r:id="rId409" display="http://www.nowgoal.com/1x2/1346093.htm"/>
    <hyperlink ref="AA294" r:id="rId410" display="http://info.nowgoal.com/leagueinfo/969.html"/>
    <hyperlink ref="AC294" r:id="rId411" display="http://info.nowgoal.com/en/team/summary/13222.html"/>
    <hyperlink ref="AK294" r:id="rId412" display="http://info.nowgoal.com/en/team/summary/13251.html"/>
    <hyperlink ref="AL294" r:id="rId413" display="http://www.nowgoal.com/1x2/1346094.htm"/>
    <hyperlink ref="AA296" r:id="rId414" display="http://info.nowgoal.com/leagueinfo/969.html"/>
    <hyperlink ref="AC296" r:id="rId415" display="http://info.nowgoal.com/en/team/summary/13182.html"/>
    <hyperlink ref="AK296" r:id="rId416" display="http://info.nowgoal.com/en/team/summary/13176.html"/>
    <hyperlink ref="AL296" r:id="rId417" display="http://www.nowgoal.com/1x2/1346095.htm"/>
    <hyperlink ref="AA298" r:id="rId418" display="http://info.nowgoal.com/leagueinfo/969.html"/>
    <hyperlink ref="AC298" r:id="rId419" display="http://info.nowgoal.com/en/team/summary/13178.html"/>
    <hyperlink ref="AK298" r:id="rId420" display="http://info.nowgoal.com/en/team/summary/13181.html"/>
    <hyperlink ref="AL298" r:id="rId421" display="http://www.nowgoal.com/1x2/1346148.htm"/>
    <hyperlink ref="AA300" r:id="rId422" display="http://info.nowgoal.com/leagueinfo/969.html"/>
    <hyperlink ref="AC300" r:id="rId423" display="http://info.nowgoal.com/en/team/summary/13184.html"/>
    <hyperlink ref="AK300" r:id="rId424" display="http://info.nowgoal.com/en/team/summary/22256.html"/>
    <hyperlink ref="AL300" r:id="rId425" display="http://www.nowgoal.com/1x2/1346149.htm"/>
    <hyperlink ref="AA302" r:id="rId426" display="http://info.nowgoal.com/leagueinfo/969.html"/>
    <hyperlink ref="AC302" r:id="rId427" display="http://info.nowgoal.com/en/team/summary/20390.html"/>
    <hyperlink ref="AK302" r:id="rId428" display="http://info.nowgoal.com/en/team/summary/13179.html"/>
    <hyperlink ref="AL302" r:id="rId429" display="http://www.nowgoal.com/1x2/1346150.htm"/>
    <hyperlink ref="AA304" r:id="rId430" display="http://info.nowgoal.com/leagueinfo/969.html"/>
    <hyperlink ref="AC304" r:id="rId431" display="http://info.nowgoal.com/en/team/summary/16143.html"/>
    <hyperlink ref="AK304" r:id="rId432" display="http://info.nowgoal.com/en/team/summary/13224.html"/>
    <hyperlink ref="AL304" r:id="rId433" display="http://www.nowgoal.com/1x2/1346151.htm"/>
    <hyperlink ref="AC306" r:id="rId434" display="http://info.nowgoal.com/en/team/summary/29782.html"/>
    <hyperlink ref="AK306" r:id="rId435" display="http://info.nowgoal.com/en/team/summary/26320.html"/>
    <hyperlink ref="AL306" r:id="rId436" display="http://www.nowgoal.com/1x2/1356814.htm"/>
    <hyperlink ref="AC308" r:id="rId437" display="http://info.nowgoal.com/en/team/summary/26321.html"/>
    <hyperlink ref="AK308" r:id="rId438" display="http://info.nowgoal.com/en/team/summary/29784.html"/>
    <hyperlink ref="AL308" r:id="rId439" display="http://www.nowgoal.com/1x2/1356816.htm"/>
    <hyperlink ref="AA310" r:id="rId440" display="http://info.nowgoal.com/leagueinfo/121.html"/>
    <hyperlink ref="AC310" r:id="rId441" display="http://info.nowgoal.com/en/team/summary/449.html"/>
    <hyperlink ref="AK310" r:id="rId442" display="http://info.nowgoal.com/en/team/summary/438.html"/>
    <hyperlink ref="AL310" r:id="rId443" display="http://www.nowgoal.com/1x2/1260241.htm"/>
    <hyperlink ref="AA312" r:id="rId444" display="http://info.nowgoal.com/leagueinfo/41.html"/>
    <hyperlink ref="AC312" r:id="rId445" display="http://info.nowgoal.com/en/team/summary/1347.html"/>
    <hyperlink ref="AK312" r:id="rId446" display="http://info.nowgoal.com/en/team/summary/1254.html"/>
    <hyperlink ref="AL312" r:id="rId447" display="http://www.nowgoal.com/1x2/1356822.htm"/>
    <hyperlink ref="AA314" r:id="rId448" display="http://info.nowgoal.com/leagueinfo/17.html"/>
    <hyperlink ref="AC314" r:id="rId449" display="http://info.nowgoal.com/en/team/summary/7219.html"/>
    <hyperlink ref="AK314" r:id="rId450" display="http://info.nowgoal.com/en/team/summary/415.html"/>
    <hyperlink ref="AL314" r:id="rId451" display="http://www.nowgoal.com/1x2/1255212.htm"/>
    <hyperlink ref="AA316" r:id="rId452" display="http://info.nowgoal.com/leagueinfo/17.html"/>
    <hyperlink ref="AC316" r:id="rId453" display="http://info.nowgoal.com/en/team/summary/7214.html"/>
    <hyperlink ref="AK316" r:id="rId454" display="http://info.nowgoal.com/en/team/summary/290.html"/>
    <hyperlink ref="AL316" r:id="rId455" display="http://www.nowgoal.com/1x2/1255213.htm"/>
    <hyperlink ref="AA318" r:id="rId456" display="http://info.nowgoal.com/leagueinfo/118.html"/>
    <hyperlink ref="AC318" r:id="rId457" display="http://info.nowgoal.com/en/team/summary/719.html"/>
    <hyperlink ref="AK318" r:id="rId458" display="http://info.nowgoal.com/en/team/summary/714.html"/>
    <hyperlink ref="AL318" r:id="rId459" display="http://www.nowgoal.com/1x2/1293230.htm"/>
    <hyperlink ref="AA320" r:id="rId460" display="http://info.nowgoal.com/leagueinfo/1617.html"/>
    <hyperlink ref="AC320" r:id="rId461" display="http://info.nowgoal.com/en/team/summary/28970.html"/>
    <hyperlink ref="AK320" r:id="rId462" display="http://info.nowgoal.com/en/team/summary/29136.html"/>
    <hyperlink ref="AL320" r:id="rId463" display="http://www.nowgoal.com/1x2/1319787.htm"/>
    <hyperlink ref="AA322" r:id="rId464" display="http://info.nowgoal.com/leagueinfo/1617.html"/>
    <hyperlink ref="AC322" r:id="rId465" display="http://info.nowgoal.com/en/team/summary/29142.html"/>
    <hyperlink ref="AK322" r:id="rId466" display="http://info.nowgoal.com/en/team/summary/28963.html"/>
    <hyperlink ref="AL322" r:id="rId467" display="http://www.nowgoal.com/1x2/1319809.htm"/>
    <hyperlink ref="AA324" r:id="rId468" display="http://info.nowgoal.com/leagueinfo/1617.html"/>
    <hyperlink ref="AC324" r:id="rId469" display="http://info.nowgoal.com/en/team/summary/29133.html"/>
    <hyperlink ref="AK324" r:id="rId470" display="http://info.nowgoal.com/en/team/summary/28969.html"/>
    <hyperlink ref="AL324" r:id="rId471" display="http://www.nowgoal.com/1x2/1319831.htm"/>
    <hyperlink ref="AA326" r:id="rId472" display="http://info.nowgoal.com/leagueinfo/1617.html"/>
    <hyperlink ref="AC326" r:id="rId473" display="http://info.nowgoal.com/en/team/summary/28975.html"/>
    <hyperlink ref="AK326" r:id="rId474" display="http://info.nowgoal.com/en/team/summary/29144.html"/>
    <hyperlink ref="AL326" r:id="rId475" display="http://www.nowgoal.com/1x2/1319832.htm"/>
    <hyperlink ref="AA328" r:id="rId476" display="http://info.nowgoal.com/leagueinfo/1617.html"/>
    <hyperlink ref="AC328" r:id="rId477" display="http://info.nowgoal.com/en/team/summary/29137.html"/>
    <hyperlink ref="AK328" r:id="rId478" display="http://info.nowgoal.com/en/team/summary/29147.html"/>
    <hyperlink ref="AL328" r:id="rId479" display="http://www.nowgoal.com/1x2/1319854.htm"/>
    <hyperlink ref="AA330" r:id="rId480" display="http://info.nowgoal.com/leagueinfo/9.html"/>
    <hyperlink ref="AC330" r:id="rId481" display="http://info.nowgoal.com/en/team/summary/169.html"/>
    <hyperlink ref="AK330" r:id="rId482" display="http://info.nowgoal.com/en/team/summary/95.html"/>
    <hyperlink ref="AL330" r:id="rId483" display="http://www.nowgoal.com/1x2/1259156.htm"/>
    <hyperlink ref="AA332" r:id="rId484" display="http://info.nowgoal.com/leagueinfo/523.html"/>
    <hyperlink ref="AC332" r:id="rId485" display="http://info.nowgoal.com/en/team/summary/7018.html"/>
    <hyperlink ref="AK332" r:id="rId486" display="http://info.nowgoal.com/en/team/summary/6992.html"/>
    <hyperlink ref="AL332" r:id="rId487" display="http://www.nowgoal.com/1x2/1303236.htm"/>
    <hyperlink ref="AA334" r:id="rId488" display="http://info.nowgoal.com/leagueinfo/31.html"/>
    <hyperlink ref="AC334" r:id="rId489" display="http://info.nowgoal.com/en/team/summary/131.html"/>
    <hyperlink ref="AK334" r:id="rId490" display="http://info.nowgoal.com/en/team/summary/121.html"/>
    <hyperlink ref="AL334" r:id="rId491" display="http://www.nowgoal.com/1x2/1268224.htm"/>
    <hyperlink ref="AA336" r:id="rId492" display="http://info.nowgoal.com/leagueinfo/34.html"/>
    <hyperlink ref="AC336" r:id="rId493" display="http://info.nowgoal.com/en/team/summary/182.html"/>
    <hyperlink ref="AK336" r:id="rId494" display="http://info.nowgoal.com/en/team/summary/150.html"/>
    <hyperlink ref="AL336" r:id="rId495" display="http://www.nowgoal.com/1x2/1274567.htm"/>
    <hyperlink ref="AA338" r:id="rId496" display="http://info.nowgoal.com/leagueinfo/12.html"/>
    <hyperlink ref="AC338" r:id="rId497" display="http://info.nowgoal.com/en/team/summary/202.html"/>
    <hyperlink ref="AK338" r:id="rId498" display="http://info.nowgoal.com/en/team/summary/313.html"/>
    <hyperlink ref="AL338" r:id="rId499" display="http://www.nowgoal.com/1x2/1249141.htm"/>
    <hyperlink ref="AA340" r:id="rId500" display="http://info.nowgoal.com/leagueinfo/298.html"/>
    <hyperlink ref="AC340" r:id="rId501" display="http://info.nowgoal.com/en/team/summary/6763.html"/>
    <hyperlink ref="AK340" r:id="rId502" display="http://info.nowgoal.com/en/team/summary/15671.html"/>
    <hyperlink ref="AL340" r:id="rId503" display="http://www.nowgoal.com/1x2/1271354.htm"/>
    <hyperlink ref="AA342" r:id="rId504" display="http://info.nowgoal.com/leagueinfo/142.html"/>
    <hyperlink ref="AC342" r:id="rId505" display="http://info.nowgoal.com/en/team/summary/9206.html"/>
    <hyperlink ref="AK342" r:id="rId506" display="http://info.nowgoal.com/en/team/summary/186.html"/>
    <hyperlink ref="AL342" r:id="rId507" display="http://www.nowgoal.com/1x2/1296185.htm"/>
    <hyperlink ref="AA344" r:id="rId508" display="http://info.nowgoal.com/leagueinfo/36.html"/>
    <hyperlink ref="AC344" r:id="rId509" display="http://info.nowgoal.com/en/team/summary/348.html"/>
    <hyperlink ref="AK344" r:id="rId510" display="http://info.nowgoal.com/en/team/summary/26.html"/>
    <hyperlink ref="AL344" r:id="rId511" display="http://www.nowgoal.com/1x2/1247898.htm"/>
    <hyperlink ref="AA346" r:id="rId512" display="http://info.nowgoal.com/leagueinfo/23.html"/>
    <hyperlink ref="AC346" r:id="rId513" display="http://info.nowgoal.com/en/team/summary/476.html"/>
    <hyperlink ref="AK346" r:id="rId514" display="http://info.nowgoal.com/en/team/summary/452.html"/>
    <hyperlink ref="AL346" r:id="rId515" display="http://www.nowgoal.com/1x2/1271897.htm"/>
    <hyperlink ref="AA348" r:id="rId516" display="http://info.nowgoal.com/leagueinfo/961.html"/>
    <hyperlink ref="AC348" r:id="rId517" display="http://info.nowgoal.com/en/team/summary/5156.html"/>
    <hyperlink ref="AK348" r:id="rId518" display="http://info.nowgoal.com/en/team/summary/9847.html"/>
    <hyperlink ref="AL348" r:id="rId519" display="http://www.nowgoal.com/1x2/1341323.htm"/>
    <hyperlink ref="AC350" r:id="rId520" display="http://info.nowgoal.com/en/team/summary/1976.html"/>
    <hyperlink ref="AK350" r:id="rId521" display="http://info.nowgoal.com/en/team/summary/22758.html"/>
    <hyperlink ref="AL350" r:id="rId522" display="http://www.nowgoal.com/1x2/1356817.htm"/>
    <hyperlink ref="AC352" r:id="rId523" display="http://info.nowgoal.com/en/team/summary/9844.html"/>
    <hyperlink ref="AK352" r:id="rId524" display="http://info.nowgoal.com/en/team/summary/31793.html"/>
    <hyperlink ref="AL352" r:id="rId525" display="http://www.nowgoal.com/1x2/1356811.htm"/>
    <hyperlink ref="AA354" r:id="rId526" display="http://info.nowgoal.com/leagueinfo/250.html"/>
    <hyperlink ref="AC354" r:id="rId527" display="http://info.nowgoal.com/en/team/summary/7890.html"/>
    <hyperlink ref="AK354" r:id="rId528" display="http://info.nowgoal.com/en/team/summary/2645.html"/>
    <hyperlink ref="AL354" r:id="rId529" display="http://www.nowgoal.com/1x2/1349583.htm"/>
    <hyperlink ref="AA356" r:id="rId530" display="http://info.nowgoal.com/leagueinfo/354.html"/>
    <hyperlink ref="AC356" r:id="rId531" display="http://info.nowgoal.com/en/team/summary/4123.html"/>
    <hyperlink ref="AK356" r:id="rId532" display="http://info.nowgoal.com/en/team/summary/4148.html"/>
    <hyperlink ref="AL356" r:id="rId533" display="http://www.nowgoal.com/1x2/1341083.htm"/>
    <hyperlink ref="AA358" r:id="rId534" display="http://info.nowgoal.com/leagueinfo/391.html"/>
    <hyperlink ref="AC358" r:id="rId535" display="http://info.nowgoal.com/en/team/summary/4793.html"/>
    <hyperlink ref="AK358" r:id="rId536" display="http://info.nowgoal.com/en/team/summary/4788.html"/>
    <hyperlink ref="AL358" r:id="rId537" display="http://www.nowgoal.com/1x2/1348090.htm"/>
    <hyperlink ref="AA360" r:id="rId538" display="http://info.nowgoal.com/leagueinfo/250.html"/>
    <hyperlink ref="AC360" r:id="rId539" display="http://info.nowgoal.com/en/team/summary/7888.html"/>
    <hyperlink ref="AK360" r:id="rId540" display="http://info.nowgoal.com/en/team/summary/7883.html"/>
    <hyperlink ref="AL360" r:id="rId541" display="http://www.nowgoal.com/1x2/1349578.htm"/>
    <hyperlink ref="AA362" r:id="rId542" display="http://info.nowgoal.com/leagueinfo/596.html"/>
    <hyperlink ref="AC362" r:id="rId543" display="http://info.nowgoal.com/en/team/summary/24281.html"/>
    <hyperlink ref="AK362" r:id="rId544" display="http://info.nowgoal.com/en/team/summary/13322.html"/>
    <hyperlink ref="AL362" r:id="rId545" display="http://www.nowgoal.com/1x2/1348233.htm"/>
    <hyperlink ref="AA367" r:id="rId546" tooltip="NowGoal" display="http://www.nowgoal.com/"/>
  </hyperlinks>
  <pageMargins left="0.7" right="0.7" top="0.75" bottom="0.75" header="0.3" footer="0.3"/>
  <pageSetup paperSize="9" orientation="portrait" r:id="rId54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76"/>
  <sheetViews>
    <sheetView topLeftCell="B1" zoomScale="68" zoomScaleNormal="68" workbookViewId="0">
      <selection activeCell="T19" sqref="T19"/>
    </sheetView>
  </sheetViews>
  <sheetFormatPr defaultRowHeight="12.75" outlineLevelCol="1"/>
  <cols>
    <col min="1" max="1" width="9.140625" style="2" hidden="1" customWidth="1" outlineLevel="1"/>
    <col min="2" max="2" width="13.7109375" style="2" customWidth="1" collapsed="1"/>
    <col min="3" max="3" width="17.28515625" style="2" bestFit="1" customWidth="1"/>
    <col min="4" max="4" width="9.42578125" style="2" bestFit="1" customWidth="1"/>
    <col min="5" max="5" width="13" style="2" bestFit="1" customWidth="1"/>
    <col min="6" max="6" width="12.28515625" style="2" bestFit="1" customWidth="1"/>
    <col min="7" max="7" width="15.7109375" style="2" bestFit="1" customWidth="1"/>
    <col min="8" max="8" width="16.28515625" style="2" customWidth="1"/>
    <col min="9" max="9" width="16" style="2" customWidth="1"/>
    <col min="10" max="10" width="9.140625" style="2"/>
    <col min="11" max="11" width="10.7109375" style="2" bestFit="1" customWidth="1"/>
    <col min="12" max="12" width="9.85546875" style="2" bestFit="1" customWidth="1"/>
    <col min="13" max="13" width="11.7109375" style="2" bestFit="1" customWidth="1"/>
    <col min="14" max="14" width="10.7109375" style="2" bestFit="1" customWidth="1"/>
    <col min="15" max="15" width="11.42578125" style="2" customWidth="1"/>
    <col min="16" max="17" width="9.140625" style="2"/>
    <col min="18" max="18" width="10.42578125" style="2" bestFit="1" customWidth="1"/>
    <col min="19" max="19" width="10" style="2" bestFit="1" customWidth="1"/>
    <col min="20" max="20" width="9.85546875" style="2" bestFit="1" customWidth="1"/>
    <col min="21" max="21" width="23" style="2" hidden="1" customWidth="1" outlineLevel="1"/>
    <col min="22" max="22" width="15.7109375" style="2" hidden="1" customWidth="1" outlineLevel="1"/>
    <col min="23" max="23" width="20.7109375" style="2" hidden="1" customWidth="1" outlineLevel="1"/>
    <col min="24" max="24" width="19.140625" style="2" hidden="1" customWidth="1" outlineLevel="1"/>
    <col min="25" max="25" width="9.140625" style="2" customWidth="1" collapsed="1"/>
    <col min="26" max="16384" width="9.140625" style="2"/>
  </cols>
  <sheetData>
    <row r="1" spans="1:20" ht="15">
      <c r="I1" s="602" t="s">
        <v>457</v>
      </c>
      <c r="J1" s="603"/>
      <c r="K1" s="603"/>
      <c r="L1" s="603"/>
      <c r="M1" s="603"/>
      <c r="N1" s="603"/>
    </row>
    <row r="2" spans="1:20" ht="15">
      <c r="C2" s="2" t="str">
        <f>SUBSTITUTE(C3,"(N)","")</f>
        <v>Cagliari</v>
      </c>
      <c r="E2" s="3"/>
      <c r="F2" s="3"/>
      <c r="G2" s="3"/>
      <c r="I2" s="4"/>
      <c r="J2" s="4"/>
      <c r="K2" s="4"/>
      <c r="L2" s="5" t="str">
        <f>SUBSTITUTE(L3,"(N)","")</f>
        <v>Juventus</v>
      </c>
      <c r="M2" s="5"/>
      <c r="N2" s="5"/>
    </row>
    <row r="3" spans="1:20" ht="15">
      <c r="C3" s="609" t="str">
        <f>TRIM(MID(Importacao!B3,1,FIND("VS",Importacao!B3,1)-3))</f>
        <v>Cagliari</v>
      </c>
      <c r="D3" s="610"/>
      <c r="E3" s="610"/>
      <c r="F3" s="610"/>
      <c r="G3" s="610"/>
      <c r="H3" s="610"/>
      <c r="I3" s="610"/>
      <c r="J3" s="610"/>
      <c r="K3" s="611"/>
      <c r="L3" s="609" t="str">
        <f>TRIM(MID(Importacao!B3,FIND("VS",Importacao!B3,1)+3,LEN(Importacao!B3)))</f>
        <v>Juventus</v>
      </c>
      <c r="M3" s="610"/>
      <c r="N3" s="610"/>
      <c r="O3" s="610"/>
      <c r="P3" s="610"/>
      <c r="Q3" s="610"/>
      <c r="R3" s="610"/>
      <c r="S3" s="610"/>
      <c r="T3" s="611"/>
    </row>
    <row r="4" spans="1:20" ht="15">
      <c r="C4" s="6"/>
      <c r="D4" s="14" t="s">
        <v>190</v>
      </c>
      <c r="E4" s="14" t="s">
        <v>191</v>
      </c>
      <c r="F4" s="14" t="s">
        <v>192</v>
      </c>
      <c r="G4" s="14" t="s">
        <v>193</v>
      </c>
      <c r="H4" s="14" t="s">
        <v>194</v>
      </c>
      <c r="I4" s="14" t="s">
        <v>195</v>
      </c>
      <c r="J4" s="14" t="s">
        <v>196</v>
      </c>
      <c r="K4" s="14" t="s">
        <v>197</v>
      </c>
      <c r="L4" s="15"/>
      <c r="M4" s="14" t="s">
        <v>190</v>
      </c>
      <c r="N4" s="14" t="s">
        <v>191</v>
      </c>
      <c r="O4" s="14" t="s">
        <v>192</v>
      </c>
      <c r="P4" s="14" t="s">
        <v>193</v>
      </c>
      <c r="Q4" s="14" t="s">
        <v>194</v>
      </c>
      <c r="R4" s="14" t="s">
        <v>195</v>
      </c>
      <c r="S4" s="14" t="s">
        <v>196</v>
      </c>
      <c r="T4" s="9" t="s">
        <v>197</v>
      </c>
    </row>
    <row r="5" spans="1:20" ht="15">
      <c r="C5" s="15" t="str">
        <f>INDEX(Importacao!$A:$A,MATCH("Standings",Importacao!$A:$A,FALSE)+4,1)</f>
        <v>Total</v>
      </c>
      <c r="D5" s="16">
        <f>INDEX(Importacao!B:B,MATCH("Standings",Importacao!$A:$A,FALSE)+4,1)</f>
        <v>23</v>
      </c>
      <c r="E5" s="16">
        <f>INDEX(Importacao!C:C,MATCH("Standings",Importacao!$A:$A,FALSE)+4,1)</f>
        <v>8</v>
      </c>
      <c r="F5" s="16">
        <f>INDEX(Importacao!D:D,MATCH("Standings",Importacao!$A:$A,FALSE)+4,1)</f>
        <v>3</v>
      </c>
      <c r="G5" s="16">
        <f>INDEX(Importacao!E:E,MATCH("Standings",Importacao!$A:$A,FALSE)+4,1)</f>
        <v>12</v>
      </c>
      <c r="H5" s="16">
        <f>INDEX(Importacao!F:F,MATCH("Standings",Importacao!$A:$A,FALSE)+4,1)</f>
        <v>32</v>
      </c>
      <c r="I5" s="16">
        <f>INDEX(Importacao!G:G,MATCH("Standings",Importacao!$A:$A,FALSE)+4,1)</f>
        <v>48</v>
      </c>
      <c r="J5" s="16">
        <f>INDEX(Importacao!H:H,MATCH("Standings",Importacao!$A:$A,FALSE)+4,1)</f>
        <v>27</v>
      </c>
      <c r="K5" s="16">
        <f>INDEX(Importacao!I:I,MATCH("Standings",Importacao!$A:$A,FALSE)+4,1)</f>
        <v>15</v>
      </c>
      <c r="L5" s="6" t="s">
        <v>198</v>
      </c>
      <c r="M5" s="16">
        <f>INDEX(Importacao!L:L,MATCH("Standings",Importacao!$A:$A,FALSE)+4,1)</f>
        <v>23</v>
      </c>
      <c r="N5" s="16">
        <f>INDEX(Importacao!M:M,MATCH("Standings",Importacao!$A:$A,FALSE)+4,1)</f>
        <v>19</v>
      </c>
      <c r="O5" s="16">
        <f>INDEX(Importacao!N:N,MATCH("Standings",Importacao!$A:$A,FALSE)+4,1)</f>
        <v>0</v>
      </c>
      <c r="P5" s="16">
        <f>INDEX(Importacao!O:O,MATCH("Standings",Importacao!$A:$A,FALSE)+4,1)</f>
        <v>4</v>
      </c>
      <c r="Q5" s="16">
        <f>INDEX(Importacao!P:P,MATCH("Standings",Importacao!$A:$A,FALSE)+4,1)</f>
        <v>47</v>
      </c>
      <c r="R5" s="16">
        <f>INDEX(Importacao!Q:Q,MATCH("Standings",Importacao!$A:$A,FALSE)+4,1)</f>
        <v>16</v>
      </c>
      <c r="S5" s="16">
        <f>INDEX(Importacao!R:R,MATCH("Standings",Importacao!$A:$A,FALSE)+4,1)</f>
        <v>57</v>
      </c>
      <c r="T5" s="16">
        <f>INDEX(Importacao!S:S,MATCH("Standings",Importacao!$A:$A,FALSE)+4,1)</f>
        <v>1</v>
      </c>
    </row>
    <row r="6" spans="1:20" ht="15">
      <c r="C6" s="15" t="str">
        <f>INDEX(Importacao!$A:$A,MATCH("Standings",Importacao!$A:$A,FALSE)+5,1)</f>
        <v>Home</v>
      </c>
      <c r="D6" s="16">
        <f>INDEX(Importacao!B:B,MATCH("Standings",Importacao!$A:$A,FALSE)+5,1)</f>
        <v>11</v>
      </c>
      <c r="E6" s="16">
        <f>INDEX(Importacao!C:C,MATCH("Standings",Importacao!$A:$A,FALSE)+5,1)</f>
        <v>7</v>
      </c>
      <c r="F6" s="16">
        <f>INDEX(Importacao!D:D,MATCH("Standings",Importacao!$A:$A,FALSE)+5,1)</f>
        <v>2</v>
      </c>
      <c r="G6" s="16">
        <f>INDEX(Importacao!E:E,MATCH("Standings",Importacao!$A:$A,FALSE)+5,1)</f>
        <v>2</v>
      </c>
      <c r="H6" s="16">
        <f>INDEX(Importacao!F:F,MATCH("Standings",Importacao!$A:$A,FALSE)+5,1)</f>
        <v>25</v>
      </c>
      <c r="I6" s="16">
        <f>INDEX(Importacao!G:G,MATCH("Standings",Importacao!$A:$A,FALSE)+5,1)</f>
        <v>21</v>
      </c>
      <c r="J6" s="16">
        <f>INDEX(Importacao!H:H,MATCH("Standings",Importacao!$A:$A,FALSE)+5,1)</f>
        <v>23</v>
      </c>
      <c r="K6" s="16">
        <f>INDEX(Importacao!I:I,MATCH("Standings",Importacao!$A:$A,FALSE)+5,1)</f>
        <v>9</v>
      </c>
      <c r="L6" s="6" t="s">
        <v>199</v>
      </c>
      <c r="M6" s="16">
        <f>INDEX(Importacao!L:L,MATCH("Standings",Importacao!$A:$A,FALSE)+5,1)</f>
        <v>12</v>
      </c>
      <c r="N6" s="16">
        <f>INDEX(Importacao!M:M,MATCH("Standings",Importacao!$A:$A,FALSE)+5,1)</f>
        <v>12</v>
      </c>
      <c r="O6" s="16">
        <f>INDEX(Importacao!N:N,MATCH("Standings",Importacao!$A:$A,FALSE)+5,1)</f>
        <v>0</v>
      </c>
      <c r="P6" s="16">
        <f>INDEX(Importacao!O:O,MATCH("Standings",Importacao!$A:$A,FALSE)+5,1)</f>
        <v>0</v>
      </c>
      <c r="Q6" s="16">
        <f>INDEX(Importacao!P:P,MATCH("Standings",Importacao!$A:$A,FALSE)+5,1)</f>
        <v>30</v>
      </c>
      <c r="R6" s="16">
        <f>INDEX(Importacao!Q:Q,MATCH("Standings",Importacao!$A:$A,FALSE)+5,1)</f>
        <v>6</v>
      </c>
      <c r="S6" s="16">
        <f>INDEX(Importacao!R:R,MATCH("Standings",Importacao!$A:$A,FALSE)+5,1)</f>
        <v>36</v>
      </c>
      <c r="T6" s="16">
        <f>INDEX(Importacao!S:S,MATCH("Standings",Importacao!$A:$A,FALSE)+5,1)</f>
        <v>1</v>
      </c>
    </row>
    <row r="7" spans="1:20" ht="15">
      <c r="C7" s="15" t="str">
        <f>INDEX(Importacao!$A:$A,MATCH("Standings",Importacao!$A:$A,FALSE)+6,1)</f>
        <v>Away</v>
      </c>
      <c r="D7" s="16">
        <f>INDEX(Importacao!B:B,MATCH("Standings",Importacao!$A:$A,FALSE)+6,1)</f>
        <v>12</v>
      </c>
      <c r="E7" s="16">
        <f>INDEX(Importacao!C:C,MATCH("Standings",Importacao!$A:$A,FALSE)+6,1)</f>
        <v>1</v>
      </c>
      <c r="F7" s="16">
        <f>INDEX(Importacao!D:D,MATCH("Standings",Importacao!$A:$A,FALSE)+6,1)</f>
        <v>1</v>
      </c>
      <c r="G7" s="16">
        <f>INDEX(Importacao!E:E,MATCH("Standings",Importacao!$A:$A,FALSE)+6,1)</f>
        <v>10</v>
      </c>
      <c r="H7" s="16">
        <f>INDEX(Importacao!F:F,MATCH("Standings",Importacao!$A:$A,FALSE)+6,1)</f>
        <v>7</v>
      </c>
      <c r="I7" s="16">
        <f>INDEX(Importacao!G:G,MATCH("Standings",Importacao!$A:$A,FALSE)+6,1)</f>
        <v>27</v>
      </c>
      <c r="J7" s="16">
        <f>INDEX(Importacao!H:H,MATCH("Standings",Importacao!$A:$A,FALSE)+6,1)</f>
        <v>4</v>
      </c>
      <c r="K7" s="16">
        <f>INDEX(Importacao!I:I,MATCH("Standings",Importacao!$A:$A,FALSE)+6,1)</f>
        <v>19</v>
      </c>
      <c r="L7" s="6" t="s">
        <v>200</v>
      </c>
      <c r="M7" s="16">
        <f>INDEX(Importacao!L:L,MATCH("Standings",Importacao!$A:$A,FALSE)+6,1)</f>
        <v>11</v>
      </c>
      <c r="N7" s="16">
        <f>INDEX(Importacao!M:M,MATCH("Standings",Importacao!$A:$A,FALSE)+6,1)</f>
        <v>7</v>
      </c>
      <c r="O7" s="16">
        <f>INDEX(Importacao!N:N,MATCH("Standings",Importacao!$A:$A,FALSE)+6,1)</f>
        <v>0</v>
      </c>
      <c r="P7" s="16">
        <f>INDEX(Importacao!O:O,MATCH("Standings",Importacao!$A:$A,FALSE)+6,1)</f>
        <v>4</v>
      </c>
      <c r="Q7" s="16">
        <f>INDEX(Importacao!P:P,MATCH("Standings",Importacao!$A:$A,FALSE)+6,1)</f>
        <v>17</v>
      </c>
      <c r="R7" s="16">
        <f>INDEX(Importacao!Q:Q,MATCH("Standings",Importacao!$A:$A,FALSE)+6,1)</f>
        <v>10</v>
      </c>
      <c r="S7" s="16">
        <f>INDEX(Importacao!R:R,MATCH("Standings",Importacao!$A:$A,FALSE)+6,1)</f>
        <v>21</v>
      </c>
      <c r="T7" s="16">
        <f>INDEX(Importacao!S:S,MATCH("Standings",Importacao!$A:$A,FALSE)+6,1)</f>
        <v>2</v>
      </c>
    </row>
    <row r="8" spans="1:20" ht="15">
      <c r="C8" s="15" t="str">
        <f>INDEX(Importacao!$A:$A,MATCH("Standings",Importacao!$A:$A,FALSE)+7,1)</f>
        <v>Last 6</v>
      </c>
      <c r="D8" s="16">
        <f>INDEX(Importacao!B:B,MATCH("Standings",Importacao!$A:$A,FALSE)+7,1)</f>
        <v>6</v>
      </c>
      <c r="E8" s="16">
        <f>INDEX(Importacao!C:C,MATCH("Standings",Importacao!$A:$A,FALSE)+7,1)</f>
        <v>2</v>
      </c>
      <c r="F8" s="16">
        <f>INDEX(Importacao!D:D,MATCH("Standings",Importacao!$A:$A,FALSE)+7,1)</f>
        <v>1</v>
      </c>
      <c r="G8" s="16">
        <f>INDEX(Importacao!E:E,MATCH("Standings",Importacao!$A:$A,FALSE)+7,1)</f>
        <v>3</v>
      </c>
      <c r="H8" s="16">
        <f>INDEX(Importacao!F:F,MATCH("Standings",Importacao!$A:$A,FALSE)+7,1)</f>
        <v>9</v>
      </c>
      <c r="I8" s="16">
        <f>INDEX(Importacao!G:G,MATCH("Standings",Importacao!$A:$A,FALSE)+7,1)</f>
        <v>9</v>
      </c>
      <c r="J8" s="16">
        <f>INDEX(Importacao!H:H,MATCH("Standings",Importacao!$A:$A,FALSE)+7,1)</f>
        <v>7</v>
      </c>
      <c r="K8" s="16">
        <f>INDEX(Importacao!I:I,MATCH("Standings",Importacao!$A:$A,FALSE)+7,1)</f>
        <v>0</v>
      </c>
      <c r="L8" s="7" t="s">
        <v>201</v>
      </c>
      <c r="M8" s="16">
        <f>INDEX(Importacao!L:L,MATCH("Standings",Importacao!$A:$A,FALSE)+7,1)</f>
        <v>6</v>
      </c>
      <c r="N8" s="16">
        <f>INDEX(Importacao!M:M,MATCH("Standings",Importacao!$A:$A,FALSE)+7,1)</f>
        <v>5</v>
      </c>
      <c r="O8" s="16">
        <f>INDEX(Importacao!N:N,MATCH("Standings",Importacao!$A:$A,FALSE)+7,1)</f>
        <v>0</v>
      </c>
      <c r="P8" s="16">
        <f>INDEX(Importacao!O:O,MATCH("Standings",Importacao!$A:$A,FALSE)+7,1)</f>
        <v>1</v>
      </c>
      <c r="Q8" s="16">
        <f>INDEX(Importacao!P:P,MATCH("Standings",Importacao!$A:$A,FALSE)+7,1)</f>
        <v>11</v>
      </c>
      <c r="R8" s="16">
        <f>INDEX(Importacao!Q:Q,MATCH("Standings",Importacao!$A:$A,FALSE)+7,1)</f>
        <v>2</v>
      </c>
      <c r="S8" s="16">
        <f>INDEX(Importacao!R:R,MATCH("Standings",Importacao!$A:$A,FALSE)+7,1)</f>
        <v>15</v>
      </c>
      <c r="T8" s="16">
        <f>INDEX(Importacao!S:S,MATCH("Standings",Importacao!$A:$A,FALSE)+7,1)</f>
        <v>0</v>
      </c>
    </row>
    <row r="9" spans="1:20">
      <c r="R9" s="8"/>
      <c r="T9" s="8"/>
    </row>
    <row r="10" spans="1:20" ht="15">
      <c r="I10" s="602" t="s">
        <v>236</v>
      </c>
      <c r="J10" s="603"/>
      <c r="K10" s="603"/>
      <c r="L10" s="603"/>
      <c r="M10" s="603"/>
      <c r="N10" s="603"/>
      <c r="O10" s="8"/>
      <c r="Q10" s="8"/>
    </row>
    <row r="11" spans="1:20">
      <c r="E11" s="10"/>
      <c r="L11" s="10"/>
    </row>
    <row r="12" spans="1:20" ht="15">
      <c r="A12" s="2">
        <v>5</v>
      </c>
      <c r="E12" s="2" t="str">
        <f>IF(AND(F12=$C$3,K12=1),"V",IF(AND(H12=$C$3,K12=2),"V",IF(K12="X","E","I")))</f>
        <v>I</v>
      </c>
      <c r="F12" s="607" t="str">
        <f>INDEX(Importacao!C:C,MATCH("Head to Head Statistics",Importacao!A:A,FALSE)+A12,1)</f>
        <v>Juventus</v>
      </c>
      <c r="G12" s="607"/>
      <c r="H12" s="607" t="str">
        <f>INDEX(Importacao!F:F,MATCH("Head to Head Statistics",Importacao!A:A,FALSE)+A12,1)</f>
        <v>9-0</v>
      </c>
      <c r="I12" s="607"/>
      <c r="J12" s="16" t="str">
        <f>INDEX(Importacao!D:D,MATCH("Head to Head Statistics",Importacao!A:A,FALSE)+A12,1)</f>
        <v>4-0</v>
      </c>
      <c r="K12" s="16">
        <f>IF(VALUE(LEFT(J12))=VALUE(RIGHT(J12)),"X",IF(VALUE(LEFT(J12))&gt;VALUE(RIGHT(J12)),1,2))</f>
        <v>1</v>
      </c>
      <c r="L12" s="2" t="str">
        <f>IF(E12="I","V",IF(E12="E","E","I"))</f>
        <v>V</v>
      </c>
      <c r="M12" s="612" t="str">
        <f>C3</f>
        <v>Cagliari</v>
      </c>
      <c r="N12" s="612"/>
      <c r="O12" s="16" t="s">
        <v>236</v>
      </c>
      <c r="P12" s="612" t="str">
        <f>L3</f>
        <v>Juventus</v>
      </c>
      <c r="Q12" s="612"/>
      <c r="R12" s="16" t="s">
        <v>236</v>
      </c>
      <c r="S12" s="16">
        <f>VALUE(LEFT(J12))</f>
        <v>4</v>
      </c>
      <c r="T12" s="16">
        <f>VALUE(RIGHT(J12))</f>
        <v>0</v>
      </c>
    </row>
    <row r="13" spans="1:20" ht="15">
      <c r="A13" s="2">
        <v>7</v>
      </c>
      <c r="E13" s="2" t="str">
        <f>IF(AND(F13=$C$3,K13=1),"V",IF(AND(H13=$C$3,K13=2),"V",IF(K13="X","E","I")))</f>
        <v>I</v>
      </c>
      <c r="F13" s="607" t="str">
        <f>INDEX(Importacao!C:C,MATCH("Head to Head Statistics",Importacao!A:A,FALSE)+A13,1)</f>
        <v>Cagliari</v>
      </c>
      <c r="G13" s="607"/>
      <c r="H13" s="607" t="str">
        <f>INDEX(Importacao!F:F,MATCH("Head to Head Statistics",Importacao!A:A,FALSE)+A13,1)</f>
        <v>8-6</v>
      </c>
      <c r="I13" s="607"/>
      <c r="J13" s="20" t="str">
        <f>INDEX(Importacao!D:D,MATCH("Head to Head Statistics",Importacao!A:A,FALSE)+A13,1)</f>
        <v>1-3</v>
      </c>
      <c r="K13" s="16">
        <f>IF(VALUE(LEFT(J13))=VALUE(RIGHT(J13)),"X",IF(VALUE(LEFT(J13))&gt;VALUE(RIGHT(J13)),1,2))</f>
        <v>2</v>
      </c>
      <c r="L13" s="2" t="str">
        <f>IF(E13="I","V",IF(E13="E","E","I"))</f>
        <v>V</v>
      </c>
      <c r="M13" s="603" t="s">
        <v>458</v>
      </c>
      <c r="N13" s="603"/>
      <c r="O13" s="11">
        <f>COUNTIF(E12:E16,"V")/5</f>
        <v>0</v>
      </c>
      <c r="P13" s="603" t="s">
        <v>458</v>
      </c>
      <c r="Q13" s="603"/>
      <c r="R13" s="11">
        <f>COUNTIF(L12:L16,"V")/5</f>
        <v>0.8</v>
      </c>
      <c r="S13" s="16">
        <f>VALUE(LEFT(J13))</f>
        <v>1</v>
      </c>
      <c r="T13" s="16">
        <f>VALUE(RIGHT(J13))</f>
        <v>3</v>
      </c>
    </row>
    <row r="14" spans="1:20" ht="15">
      <c r="A14" s="2">
        <v>9</v>
      </c>
      <c r="E14" s="2" t="str">
        <f>IF(AND(F14=$C$3,K14=1),"V",IF(AND(H14=$C$3,K14=2),"V",IF(K14="X","E","I")))</f>
        <v>I</v>
      </c>
      <c r="F14" s="607" t="str">
        <f>INDEX(Importacao!C:C,MATCH("Head to Head Statistics",Importacao!A:A,FALSE)+A14,1)</f>
        <v>Cagliari</v>
      </c>
      <c r="G14" s="607"/>
      <c r="H14" s="607" t="str">
        <f>INDEX(Importacao!F:F,MATCH("Head to Head Statistics",Importacao!A:A,FALSE)+A14,1)</f>
        <v>4-4</v>
      </c>
      <c r="I14" s="607"/>
      <c r="J14" s="20" t="str">
        <f>INDEX(Importacao!D:D,MATCH("Head to Head Statistics",Importacao!A:A,FALSE)+A14,1)</f>
        <v>1-4</v>
      </c>
      <c r="K14" s="16">
        <f>IF(VALUE(LEFT(J14))=VALUE(RIGHT(J14)),"X",IF(VALUE(LEFT(J14))&gt;VALUE(RIGHT(J14)),1,2))</f>
        <v>2</v>
      </c>
      <c r="L14" s="2" t="str">
        <f>IF(E14="I","V",IF(E14="E","E","I"))</f>
        <v>V</v>
      </c>
      <c r="M14" s="603" t="s">
        <v>460</v>
      </c>
      <c r="N14" s="603"/>
      <c r="O14" s="11">
        <f>COUNTIF(E12:E16,"E")/5</f>
        <v>0.2</v>
      </c>
      <c r="P14" s="603" t="s">
        <v>460</v>
      </c>
      <c r="Q14" s="603"/>
      <c r="R14" s="11">
        <f>COUNTIF(L12:L16,"E")/5</f>
        <v>0.2</v>
      </c>
      <c r="S14" s="16">
        <f>VALUE(LEFT(J14))</f>
        <v>1</v>
      </c>
      <c r="T14" s="16">
        <f>VALUE(RIGHT(J14))</f>
        <v>4</v>
      </c>
    </row>
    <row r="15" spans="1:20" ht="15">
      <c r="A15" s="2">
        <v>11</v>
      </c>
      <c r="E15" s="2" t="str">
        <f>IF(AND(F15=$C$3,K15=1),"V",IF(AND(H15=$C$3,K15=2),"V",IF(K15="X","E","I")))</f>
        <v>I</v>
      </c>
      <c r="F15" s="607" t="str">
        <f>INDEX(Importacao!C:C,MATCH("Head to Head Statistics",Importacao!A:A,FALSE)+A15,1)</f>
        <v>Cagliari</v>
      </c>
      <c r="G15" s="607"/>
      <c r="H15" s="607">
        <f>INDEX(Importacao!F:F,MATCH("Head to Head Statistics",Importacao!A:A,FALSE)+A15,1)</f>
        <v>0</v>
      </c>
      <c r="I15" s="607"/>
      <c r="J15" s="20" t="str">
        <f>INDEX(Importacao!D:D,MATCH("Head to Head Statistics",Importacao!A:A,FALSE)+A15,1)</f>
        <v>1-3</v>
      </c>
      <c r="K15" s="16">
        <f>IF(VALUE(LEFT(J15))=VALUE(RIGHT(J15)),"X",IF(VALUE(LEFT(J15))&gt;VALUE(RIGHT(J15)),1,2))</f>
        <v>2</v>
      </c>
      <c r="L15" s="2" t="str">
        <f>IF(E15="I","V",IF(E15="E","E","I"))</f>
        <v>V</v>
      </c>
      <c r="M15" s="603" t="s">
        <v>459</v>
      </c>
      <c r="N15" s="603"/>
      <c r="O15" s="11">
        <f>COUNTIF(E12:E16,"I")/5</f>
        <v>0.8</v>
      </c>
      <c r="P15" s="607" t="s">
        <v>239</v>
      </c>
      <c r="Q15" s="607"/>
      <c r="R15" s="11">
        <f>COUNTIF(L12:L16,"I")/5</f>
        <v>0</v>
      </c>
      <c r="S15" s="16">
        <f>VALUE(LEFT(J15))</f>
        <v>1</v>
      </c>
      <c r="T15" s="16">
        <f>VALUE(RIGHT(J15))</f>
        <v>3</v>
      </c>
    </row>
    <row r="16" spans="1:20" ht="15">
      <c r="A16" s="2">
        <v>13</v>
      </c>
      <c r="E16" s="2" t="str">
        <f>IF(AND(F16=$C$3,K16=1),"V",IF(AND(H16=$C$3,K16=2),"V",IF(K16="X","E","I")))</f>
        <v>E</v>
      </c>
      <c r="F16" s="607" t="str">
        <f>INDEX(Importacao!C:C,MATCH("Head to Head Statistics",Importacao!A:A,FALSE)+A16,1)</f>
        <v>Cagliari</v>
      </c>
      <c r="G16" s="607"/>
      <c r="H16" s="607">
        <f>INDEX(Importacao!F:F,MATCH("Head to Head Statistics",Importacao!A:A,FALSE)+A16,1)</f>
        <v>0</v>
      </c>
      <c r="I16" s="607"/>
      <c r="J16" s="20">
        <v>0</v>
      </c>
      <c r="K16" s="16" t="str">
        <f>IF(VALUE(LEFT(J16))=VALUE(RIGHT(J16)),"X",IF(VALUE(LEFT(J16))&gt;VALUE(RIGHT(J16)),1,2))</f>
        <v>X</v>
      </c>
      <c r="L16" s="2" t="str">
        <f>IF(E16="I","V",IF(E16="E","E","I"))</f>
        <v>E</v>
      </c>
      <c r="M16" s="608">
        <f>AVERAGE(O13,R15)</f>
        <v>0</v>
      </c>
      <c r="N16" s="608"/>
      <c r="O16" s="608">
        <f>AVERAGE(O14,R14)</f>
        <v>0.2</v>
      </c>
      <c r="P16" s="608"/>
      <c r="Q16" s="608">
        <f>AVERAGE(O15,R13)</f>
        <v>0.8</v>
      </c>
      <c r="R16" s="608"/>
      <c r="S16" s="16">
        <f>VALUE(LEFT(J16))</f>
        <v>0</v>
      </c>
      <c r="T16" s="16">
        <f>VALUE(RIGHT(J16))</f>
        <v>0</v>
      </c>
    </row>
    <row r="17" spans="1:25">
      <c r="E17" s="10"/>
      <c r="L17" s="10"/>
    </row>
    <row r="18" spans="1:25" ht="15">
      <c r="I18" s="602" t="s">
        <v>456</v>
      </c>
      <c r="J18" s="603"/>
      <c r="K18" s="603"/>
      <c r="L18" s="603"/>
      <c r="M18" s="603"/>
      <c r="N18" s="603"/>
      <c r="R18" s="2" t="str">
        <f>C2</f>
        <v>Cagliari</v>
      </c>
      <c r="S18" s="2" t="s">
        <v>460</v>
      </c>
      <c r="T18" s="75" t="str">
        <f>L2</f>
        <v>Juventus</v>
      </c>
    </row>
    <row r="19" spans="1:25">
      <c r="L19" s="10"/>
      <c r="R19" s="75">
        <f>E5/D5/(E5/D5+F5/D5+N5/M5+O5/M5)</f>
        <v>0.26666666666666666</v>
      </c>
      <c r="S19" s="75">
        <f>(F5/D5+O5/M5)/(E5/D5+F5/D5+N5/M5+O5/M5)</f>
        <v>9.9999999999999992E-2</v>
      </c>
      <c r="T19" s="77">
        <f>N5/M5/(E5/D5+F5/D5+N5/M5+O5/M5)</f>
        <v>0.6333333333333333</v>
      </c>
    </row>
    <row r="20" spans="1:25" ht="15">
      <c r="B20" s="603" t="str">
        <f>C3</f>
        <v>Cagliari</v>
      </c>
      <c r="C20" s="599"/>
      <c r="D20" s="599"/>
      <c r="E20" s="599"/>
      <c r="F20" s="599"/>
      <c r="G20" s="599"/>
      <c r="H20" s="604"/>
      <c r="I20" s="602" t="str">
        <f>L3</f>
        <v>Juventus</v>
      </c>
      <c r="J20" s="605"/>
      <c r="K20" s="605"/>
      <c r="L20" s="605"/>
      <c r="M20" s="605"/>
      <c r="N20" s="599"/>
      <c r="O20" s="599"/>
      <c r="P20" s="599"/>
      <c r="R20" s="75"/>
      <c r="T20"/>
      <c r="W20"/>
    </row>
    <row r="21" spans="1:25" ht="15">
      <c r="A21" s="2">
        <v>5</v>
      </c>
      <c r="B21" s="13"/>
      <c r="C21" s="79">
        <f>INDEX(Importacao!C:C,MATCH("Previous scores statistics",Importacao!A:A,FALSE)+A21,1)</f>
        <v>0</v>
      </c>
      <c r="D21" s="16"/>
      <c r="E21" s="16">
        <f>INDEX(Importacao!F:F,MATCH("Previous scores statistics",Importacao!A:A,FALSE)+A21,1)</f>
        <v>0</v>
      </c>
      <c r="F21" s="16">
        <f>INDEX(Importacao!D:D,MATCH("Previous scores statistics",Importacao!A:A,FALSE)+A21,1)</f>
        <v>0</v>
      </c>
      <c r="G21" s="16">
        <f>VALUE(LEFT(F21))</f>
        <v>0</v>
      </c>
      <c r="H21" s="16">
        <f>VALUE(RIGHT(F21))</f>
        <v>0</v>
      </c>
      <c r="I21" s="78" t="str">
        <f>INDEX(Importacao!C:C,MATCH("Previous scores statistics",Importacao!A:A,FALSE)+A21+24,1)</f>
        <v>Home</v>
      </c>
      <c r="J21" s="16"/>
      <c r="K21" s="16" t="str">
        <f>INDEX(Importacao!F:F,MATCH("Previous scores statistics",Importacao!A:A,FALSE)+A21+24,1)</f>
        <v>Corner</v>
      </c>
      <c r="L21" s="16"/>
      <c r="M21" s="16" t="str">
        <f>INDEX(Importacao!D:D,MATCH("Previous scores statistics",Importacao!A:A,FALSE)+A21+24,1)</f>
        <v>Score</v>
      </c>
      <c r="N21" s="16" t="e">
        <f>VALUE(LEFT(M21))</f>
        <v>#VALUE!</v>
      </c>
      <c r="O21" s="16" t="e">
        <f>VALUE(RIGHT(M21))</f>
        <v>#VALUE!</v>
      </c>
      <c r="P21" s="13"/>
      <c r="R21" s="2" t="str">
        <f>M12</f>
        <v>Cagliari</v>
      </c>
      <c r="S21" s="2" t="s">
        <v>462</v>
      </c>
      <c r="T21" t="str">
        <f>P12</f>
        <v>Juventus</v>
      </c>
      <c r="U21" s="2">
        <f t="shared" ref="U21:U40" si="0">IF(RIGHT(C21,LEN($C$3))=$C$3,$C$3,C21)</f>
        <v>0</v>
      </c>
      <c r="V21" s="2">
        <f>IF(LEFT(E21,LEN($C$3))=$C$3,$C$3,E21)</f>
        <v>0</v>
      </c>
      <c r="W21" s="2" t="str">
        <f t="shared" ref="W21:W40" si="1">IF(RIGHT(I21,LEN($L$3))=$L$3,$L$3,I21)</f>
        <v>Home</v>
      </c>
      <c r="X21" s="2" t="str">
        <f>IF(LEFT(K21,LEN($L$3))=$L$3,$L$3,K21)</f>
        <v>Corner</v>
      </c>
      <c r="Y21" s="2" t="s">
        <v>461</v>
      </c>
    </row>
    <row r="22" spans="1:25" ht="15">
      <c r="A22" s="2">
        <v>6</v>
      </c>
      <c r="B22" s="13"/>
      <c r="C22" s="79" t="str">
        <f>INDEX(Importacao!C:C,MATCH("Previous scores statistics",Importacao!A:A,FALSE)+A22,1)</f>
        <v>Atalanta</v>
      </c>
      <c r="D22" s="16"/>
      <c r="E22" s="16" t="str">
        <f>INDEX(Importacao!F:F,MATCH("Previous scores statistics",Importacao!A:A,FALSE)+A22,1)</f>
        <v>6-4</v>
      </c>
      <c r="F22" s="16" t="str">
        <f>INDEX(Importacao!D:D,MATCH("Previous scores statistics",Importacao!A:A,FALSE)+A22,1)</f>
        <v>2-0</v>
      </c>
      <c r="G22" s="16">
        <f t="shared" ref="G22:G40" si="2">VALUE(LEFT(F22))</f>
        <v>2</v>
      </c>
      <c r="H22" s="16">
        <f t="shared" ref="H22:H40" si="3">VALUE(RIGHT(F22))</f>
        <v>0</v>
      </c>
      <c r="I22" s="79">
        <f>INDEX(Importacao!C:C,MATCH("Previous scores statistics",Importacao!A:A,FALSE)+A22+24,1)</f>
        <v>0</v>
      </c>
      <c r="J22" s="16"/>
      <c r="K22" s="16">
        <f>INDEX(Importacao!F:F,MATCH("Previous scores statistics",Importacao!A:A,FALSE)+A22+24,1)</f>
        <v>0</v>
      </c>
      <c r="L22" s="16"/>
      <c r="M22" s="16">
        <f>INDEX(Importacao!D:D,MATCH("Previous scores statistics",Importacao!A:A,FALSE)+A22+24,1)</f>
        <v>0</v>
      </c>
      <c r="N22" s="16">
        <f t="shared" ref="N22:N40" si="4">VALUE(LEFT(M22))</f>
        <v>0</v>
      </c>
      <c r="O22" s="16">
        <f t="shared" ref="O22:O40" si="5">VALUE(RIGHT(M22))</f>
        <v>0</v>
      </c>
      <c r="P22" s="13"/>
      <c r="R22" s="75">
        <f>E8/D8/(E8/D8+F8/D8+N8/M8+O8/M8)</f>
        <v>0.24999999999999994</v>
      </c>
      <c r="S22" s="75">
        <f>(F8/D8+O8/M8)/(E8/D8+F8/D8+N8/M8+O8/M8)</f>
        <v>0.12499999999999997</v>
      </c>
      <c r="T22" s="77">
        <f>N8/M8/(E8/D8+F8/D8+N8/M8+O8/M8)</f>
        <v>0.625</v>
      </c>
      <c r="U22" s="2" t="str">
        <f t="shared" si="0"/>
        <v>Atalanta</v>
      </c>
      <c r="V22" s="2" t="str">
        <f t="shared" ref="V22:V40" si="6">IF(LEFT(E22,LEN($C$3))=$C$3,$C$3,E22)</f>
        <v>6-4</v>
      </c>
      <c r="W22" s="2">
        <f t="shared" si="1"/>
        <v>0</v>
      </c>
      <c r="X22" s="2">
        <f t="shared" ref="X22:X40" si="7">IF(LEFT(K22,LEN($L$3))=$L$3,$L$3,K22)</f>
        <v>0</v>
      </c>
    </row>
    <row r="23" spans="1:25" ht="15">
      <c r="A23" s="2">
        <v>7</v>
      </c>
      <c r="B23" s="13"/>
      <c r="C23" s="79" t="str">
        <f>INDEX(Importacao!C:C,MATCH("Previous scores statistics",Importacao!A:A,FALSE)+A23,1)</f>
        <v>Cagliari</v>
      </c>
      <c r="D23" s="16"/>
      <c r="E23" s="16" t="str">
        <f>INDEX(Importacao!F:F,MATCH("Previous scores statistics",Importacao!A:A,FALSE)+A23,1)</f>
        <v>3-2</v>
      </c>
      <c r="F23" s="16" t="str">
        <f>INDEX(Importacao!D:D,MATCH("Previous scores statistics",Importacao!A:A,FALSE)+A23,1)</f>
        <v>1-1</v>
      </c>
      <c r="G23" s="16">
        <f t="shared" si="2"/>
        <v>1</v>
      </c>
      <c r="H23" s="16">
        <f t="shared" si="3"/>
        <v>1</v>
      </c>
      <c r="I23" s="79" t="str">
        <f>INDEX(Importacao!C:C,MATCH("Previous scores statistics",Importacao!A:A,FALSE)+A23+24,1)</f>
        <v>Crotone</v>
      </c>
      <c r="J23" s="16"/>
      <c r="K23" s="16" t="str">
        <f>INDEX(Importacao!F:F,MATCH("Previous scores statistics",Importacao!A:A,FALSE)+A23+24,1)</f>
        <v>0-1</v>
      </c>
      <c r="L23" s="16"/>
      <c r="M23" s="16" t="str">
        <f>INDEX(Importacao!D:D,MATCH("Previous scores statistics",Importacao!A:A,FALSE)+A23+24,1)</f>
        <v>0-2</v>
      </c>
      <c r="N23" s="16">
        <f t="shared" si="4"/>
        <v>0</v>
      </c>
      <c r="O23" s="16">
        <f t="shared" si="5"/>
        <v>2</v>
      </c>
      <c r="P23" s="13"/>
      <c r="R23" s="75"/>
      <c r="U23" s="2" t="str">
        <f t="shared" si="0"/>
        <v>Cagliari</v>
      </c>
      <c r="V23" s="2" t="str">
        <f t="shared" si="6"/>
        <v>3-2</v>
      </c>
      <c r="W23" s="2" t="str">
        <f t="shared" si="1"/>
        <v>Crotone</v>
      </c>
      <c r="X23" s="2" t="str">
        <f t="shared" si="7"/>
        <v>0-1</v>
      </c>
    </row>
    <row r="24" spans="1:25" ht="15">
      <c r="A24" s="2">
        <v>8</v>
      </c>
      <c r="B24" s="13"/>
      <c r="C24" s="79" t="str">
        <f>INDEX(Importacao!C:C,MATCH("Previous scores statistics",Importacao!A:A,FALSE)+A24,1)</f>
        <v>AS Roma</v>
      </c>
      <c r="D24" s="16"/>
      <c r="E24" s="16" t="str">
        <f>INDEX(Importacao!F:F,MATCH("Previous scores statistics",Importacao!A:A,FALSE)+A24,1)</f>
        <v>5-4</v>
      </c>
      <c r="F24" s="16" t="str">
        <f>INDEX(Importacao!D:D,MATCH("Previous scores statistics",Importacao!A:A,FALSE)+A24,1)</f>
        <v>1-0</v>
      </c>
      <c r="G24" s="16">
        <f t="shared" si="2"/>
        <v>1</v>
      </c>
      <c r="H24" s="16">
        <f t="shared" si="3"/>
        <v>0</v>
      </c>
      <c r="I24" s="79" t="str">
        <f>INDEX(Importacao!C:C,MATCH("Previous scores statistics",Importacao!A:A,FALSE)+A24+24,1)</f>
        <v>Juventus</v>
      </c>
      <c r="J24" s="16"/>
      <c r="K24" s="16" t="str">
        <f>INDEX(Importacao!F:F,MATCH("Previous scores statistics",Importacao!A:A,FALSE)+A24+24,1)</f>
        <v>6-8</v>
      </c>
      <c r="L24" s="16"/>
      <c r="M24" s="16" t="str">
        <f>INDEX(Importacao!D:D,MATCH("Previous scores statistics",Importacao!A:A,FALSE)+A24+24,1)</f>
        <v>1-0</v>
      </c>
      <c r="N24" s="16">
        <f t="shared" si="4"/>
        <v>1</v>
      </c>
      <c r="O24" s="16">
        <f t="shared" si="5"/>
        <v>0</v>
      </c>
      <c r="P24" s="13"/>
      <c r="U24" s="2" t="str">
        <f t="shared" si="0"/>
        <v>AS Roma</v>
      </c>
      <c r="V24" s="2" t="str">
        <f t="shared" si="6"/>
        <v>5-4</v>
      </c>
      <c r="W24" s="2" t="str">
        <f t="shared" si="1"/>
        <v>Juventus</v>
      </c>
      <c r="X24" s="2" t="str">
        <f t="shared" si="7"/>
        <v>6-8</v>
      </c>
    </row>
    <row r="25" spans="1:25" ht="15">
      <c r="A25" s="2">
        <v>9</v>
      </c>
      <c r="B25" s="13"/>
      <c r="C25" s="79" t="str">
        <f>INDEX(Importacao!C:C,MATCH("Previous scores statistics",Importacao!A:A,FALSE)+A25,1)</f>
        <v>1Cagliari</v>
      </c>
      <c r="D25" s="16"/>
      <c r="E25" s="16" t="str">
        <f>INDEX(Importacao!F:F,MATCH("Previous scores statistics",Importacao!A:A,FALSE)+A25,1)</f>
        <v>3-14</v>
      </c>
      <c r="F25" s="16" t="str">
        <f>INDEX(Importacao!D:D,MATCH("Previous scores statistics",Importacao!A:A,FALSE)+A25,1)</f>
        <v>4-1</v>
      </c>
      <c r="G25" s="16">
        <f t="shared" si="2"/>
        <v>4</v>
      </c>
      <c r="H25" s="16">
        <f t="shared" si="3"/>
        <v>1</v>
      </c>
      <c r="I25" s="79" t="str">
        <f>INDEX(Importacao!C:C,MATCH("Previous scores statistics",Importacao!A:A,FALSE)+A25+24,1)</f>
        <v>Sassuolo</v>
      </c>
      <c r="J25" s="16"/>
      <c r="K25" s="16" t="str">
        <f>INDEX(Importacao!F:F,MATCH("Previous scores statistics",Importacao!A:A,FALSE)+A25+24,1)</f>
        <v>5-6</v>
      </c>
      <c r="L25" s="16"/>
      <c r="M25" s="16" t="str">
        <f>INDEX(Importacao!D:D,MATCH("Previous scores statistics",Importacao!A:A,FALSE)+A25+24,1)</f>
        <v>0-2</v>
      </c>
      <c r="N25" s="16">
        <f t="shared" si="4"/>
        <v>0</v>
      </c>
      <c r="O25" s="16">
        <f t="shared" si="5"/>
        <v>2</v>
      </c>
      <c r="P25" s="13"/>
      <c r="T25"/>
      <c r="U25" s="2" t="str">
        <f t="shared" si="0"/>
        <v>Cagliari</v>
      </c>
      <c r="V25" s="2" t="str">
        <f t="shared" si="6"/>
        <v>3-14</v>
      </c>
      <c r="W25" s="2" t="str">
        <f t="shared" si="1"/>
        <v>Sassuolo</v>
      </c>
      <c r="X25" s="2" t="str">
        <f t="shared" si="7"/>
        <v>5-6</v>
      </c>
    </row>
    <row r="26" spans="1:25" ht="15">
      <c r="A26" s="2">
        <v>10</v>
      </c>
      <c r="B26" s="13"/>
      <c r="C26" s="79" t="str">
        <f>INDEX(Importacao!C:C,MATCH("Previous scores statistics",Importacao!A:A,FALSE)+A26,1)</f>
        <v>AC Milan</v>
      </c>
      <c r="D26" s="16"/>
      <c r="E26" s="16" t="str">
        <f>INDEX(Importacao!F:F,MATCH("Previous scores statistics",Importacao!A:A,FALSE)+A26,1)</f>
        <v>11-3</v>
      </c>
      <c r="F26" s="16" t="str">
        <f>INDEX(Importacao!D:D,MATCH("Previous scores statistics",Importacao!A:A,FALSE)+A26,1)</f>
        <v>1-0</v>
      </c>
      <c r="G26" s="16">
        <f t="shared" si="2"/>
        <v>1</v>
      </c>
      <c r="H26" s="16">
        <f t="shared" si="3"/>
        <v>0</v>
      </c>
      <c r="I26" s="79" t="str">
        <f>INDEX(Importacao!C:C,MATCH("Previous scores statistics",Importacao!A:A,FALSE)+A26+24,1)</f>
        <v>Juventus</v>
      </c>
      <c r="J26" s="16"/>
      <c r="K26" s="16" t="str">
        <f>INDEX(Importacao!F:F,MATCH("Previous scores statistics",Importacao!A:A,FALSE)+A26+24,1)</f>
        <v>2-3</v>
      </c>
      <c r="L26" s="16"/>
      <c r="M26" s="16" t="str">
        <f>INDEX(Importacao!D:D,MATCH("Previous scores statistics",Importacao!A:A,FALSE)+A26+24,1)</f>
        <v>2-1</v>
      </c>
      <c r="N26" s="16">
        <f t="shared" si="4"/>
        <v>2</v>
      </c>
      <c r="O26" s="16">
        <f t="shared" si="5"/>
        <v>1</v>
      </c>
      <c r="P26" s="13"/>
      <c r="T26"/>
      <c r="U26" s="2" t="str">
        <f t="shared" si="0"/>
        <v>AC Milan</v>
      </c>
      <c r="V26" s="2" t="str">
        <f t="shared" si="6"/>
        <v>11-3</v>
      </c>
      <c r="W26" s="2" t="str">
        <f t="shared" si="1"/>
        <v>Juventus</v>
      </c>
      <c r="X26" s="2" t="str">
        <f t="shared" si="7"/>
        <v>2-3</v>
      </c>
    </row>
    <row r="27" spans="1:25" ht="15">
      <c r="A27" s="2">
        <v>11</v>
      </c>
      <c r="B27" s="13"/>
      <c r="C27" s="79" t="str">
        <f>INDEX(Importacao!C:C,MATCH("Previous scores statistics",Importacao!A:A,FALSE)+A27,1)</f>
        <v>Cagliari</v>
      </c>
      <c r="D27" s="16"/>
      <c r="E27" s="16" t="str">
        <f>INDEX(Importacao!F:F,MATCH("Previous scores statistics",Importacao!A:A,FALSE)+A27,1)</f>
        <v>5-4</v>
      </c>
      <c r="F27" s="16" t="str">
        <f>INDEX(Importacao!D:D,MATCH("Previous scores statistics",Importacao!A:A,FALSE)+A27,1)</f>
        <v>4-3</v>
      </c>
      <c r="G27" s="16">
        <f t="shared" si="2"/>
        <v>4</v>
      </c>
      <c r="H27" s="16">
        <f t="shared" si="3"/>
        <v>3</v>
      </c>
      <c r="I27" s="79" t="str">
        <f>INDEX(Importacao!C:C,MATCH("Previous scores statistics",Importacao!A:A,FALSE)+A27+24,1)</f>
        <v>Juventus</v>
      </c>
      <c r="J27" s="16"/>
      <c r="K27" s="16" t="str">
        <f>INDEX(Importacao!F:F,MATCH("Previous scores statistics",Importacao!A:A,FALSE)+A27+24,1)</f>
        <v>0-4</v>
      </c>
      <c r="L27" s="16"/>
      <c r="M27" s="16" t="str">
        <f>INDEX(Importacao!D:D,MATCH("Previous scores statistics",Importacao!A:A,FALSE)+A27+24,1)</f>
        <v>2-0</v>
      </c>
      <c r="N27" s="16">
        <f t="shared" si="4"/>
        <v>2</v>
      </c>
      <c r="O27" s="16">
        <f t="shared" si="5"/>
        <v>0</v>
      </c>
      <c r="P27" s="13"/>
      <c r="U27" s="2" t="str">
        <f t="shared" si="0"/>
        <v>Cagliari</v>
      </c>
      <c r="V27" s="2" t="str">
        <f t="shared" si="6"/>
        <v>5-4</v>
      </c>
      <c r="W27" s="2" t="str">
        <f t="shared" si="1"/>
        <v>Juventus</v>
      </c>
      <c r="X27" s="2" t="str">
        <f t="shared" si="7"/>
        <v>0-4</v>
      </c>
    </row>
    <row r="28" spans="1:25" ht="15">
      <c r="A28" s="2">
        <v>12</v>
      </c>
      <c r="B28" s="13"/>
      <c r="C28" s="79" t="str">
        <f>INDEX(Importacao!C:C,MATCH("Previous scores statistics",Importacao!A:A,FALSE)+A28,1)</f>
        <v>Empoli</v>
      </c>
      <c r="D28" s="16"/>
      <c r="E28" s="16" t="str">
        <f>INDEX(Importacao!F:F,MATCH("Previous scores statistics",Importacao!A:A,FALSE)+A28,1)</f>
        <v>3-2</v>
      </c>
      <c r="F28" s="16" t="str">
        <f>INDEX(Importacao!D:D,MATCH("Previous scores statistics",Importacao!A:A,FALSE)+A28,1)</f>
        <v>2-0</v>
      </c>
      <c r="G28" s="16">
        <f t="shared" si="2"/>
        <v>2</v>
      </c>
      <c r="H28" s="16">
        <f t="shared" si="3"/>
        <v>0</v>
      </c>
      <c r="I28" s="79" t="str">
        <f>INDEX(Importacao!C:C,MATCH("Previous scores statistics",Importacao!A:A,FALSE)+A28+24,1)</f>
        <v>Fiorentina</v>
      </c>
      <c r="J28" s="16"/>
      <c r="K28" s="16" t="str">
        <f>INDEX(Importacao!F:F,MATCH("Previous scores statistics",Importacao!A:A,FALSE)+A28+24,1)</f>
        <v>3-7</v>
      </c>
      <c r="L28" s="16"/>
      <c r="M28" s="16" t="str">
        <f>INDEX(Importacao!D:D,MATCH("Previous scores statistics",Importacao!A:A,FALSE)+A28+24,1)</f>
        <v>2-1</v>
      </c>
      <c r="N28" s="16">
        <f t="shared" si="4"/>
        <v>2</v>
      </c>
      <c r="O28" s="16">
        <f t="shared" si="5"/>
        <v>1</v>
      </c>
      <c r="P28" s="13"/>
      <c r="U28" s="2" t="str">
        <f t="shared" si="0"/>
        <v>Empoli</v>
      </c>
      <c r="V28" s="2" t="str">
        <f t="shared" si="6"/>
        <v>3-2</v>
      </c>
      <c r="W28" s="2" t="str">
        <f t="shared" si="1"/>
        <v>Fiorentina</v>
      </c>
      <c r="X28" s="2" t="str">
        <f t="shared" si="7"/>
        <v>3-7</v>
      </c>
    </row>
    <row r="29" spans="1:25" ht="15">
      <c r="A29" s="2">
        <v>13</v>
      </c>
      <c r="B29" s="13"/>
      <c r="C29" s="79" t="str">
        <f>INDEX(Importacao!C:C,MATCH("Previous scores statistics",Importacao!A:A,FALSE)+A29,1)</f>
        <v>Cagliari</v>
      </c>
      <c r="D29" s="16"/>
      <c r="E29" s="16" t="str">
        <f>INDEX(Importacao!F:F,MATCH("Previous scores statistics",Importacao!A:A,FALSE)+A29,1)</f>
        <v>2-10</v>
      </c>
      <c r="F29" s="16" t="str">
        <f>INDEX(Importacao!D:D,MATCH("Previous scores statistics",Importacao!A:A,FALSE)+A29,1)</f>
        <v>0-5</v>
      </c>
      <c r="G29" s="16">
        <f t="shared" si="2"/>
        <v>0</v>
      </c>
      <c r="H29" s="16">
        <f t="shared" si="3"/>
        <v>5</v>
      </c>
      <c r="I29" s="79" t="str">
        <f>INDEX(Importacao!C:C,MATCH("Previous scores statistics",Importacao!A:A,FALSE)+A29+24,1)</f>
        <v>Juventus</v>
      </c>
      <c r="J29" s="16"/>
      <c r="K29" s="16" t="str">
        <f>INDEX(Importacao!F:F,MATCH("Previous scores statistics",Importacao!A:A,FALSE)+A29+24,1)</f>
        <v>3-4</v>
      </c>
      <c r="L29" s="16"/>
      <c r="M29" s="16" t="str">
        <f>INDEX(Importacao!D:D,MATCH("Previous scores statistics",Importacao!A:A,FALSE)+A29+24,1)</f>
        <v>3-2</v>
      </c>
      <c r="N29" s="16">
        <f t="shared" si="4"/>
        <v>3</v>
      </c>
      <c r="O29" s="16">
        <f t="shared" si="5"/>
        <v>2</v>
      </c>
      <c r="P29" s="13"/>
      <c r="U29" s="2" t="str">
        <f t="shared" si="0"/>
        <v>Cagliari</v>
      </c>
      <c r="V29" s="2" t="str">
        <f t="shared" si="6"/>
        <v>2-10</v>
      </c>
      <c r="W29" s="2" t="str">
        <f t="shared" si="1"/>
        <v>Juventus</v>
      </c>
      <c r="X29" s="2" t="str">
        <f t="shared" si="7"/>
        <v>3-4</v>
      </c>
    </row>
    <row r="30" spans="1:25" ht="15">
      <c r="A30" s="2">
        <v>14</v>
      </c>
      <c r="B30" s="13"/>
      <c r="C30" s="79" t="str">
        <f>INDEX(Importacao!C:C,MATCH("Previous scores statistics",Importacao!A:A,FALSE)+A30,1)</f>
        <v>Pescara</v>
      </c>
      <c r="D30" s="16"/>
      <c r="E30" s="16" t="str">
        <f>INDEX(Importacao!F:F,MATCH("Previous scores statistics",Importacao!A:A,FALSE)+A30,1)</f>
        <v>8-2</v>
      </c>
      <c r="F30" s="16" t="str">
        <f>INDEX(Importacao!D:D,MATCH("Previous scores statistics",Importacao!A:A,FALSE)+A30,1)</f>
        <v>1-1</v>
      </c>
      <c r="G30" s="16">
        <f t="shared" si="2"/>
        <v>1</v>
      </c>
      <c r="H30" s="16">
        <f t="shared" si="3"/>
        <v>1</v>
      </c>
      <c r="I30" s="79" t="str">
        <f>INDEX(Importacao!C:C,MATCH("Previous scores statistics",Importacao!A:A,FALSE)+A30+24,1)</f>
        <v>Juventus</v>
      </c>
      <c r="J30" s="16"/>
      <c r="K30" s="16" t="str">
        <f>INDEX(Importacao!F:F,MATCH("Previous scores statistics",Importacao!A:A,FALSE)+A30+24,1)</f>
        <v>6-2</v>
      </c>
      <c r="L30" s="16"/>
      <c r="M30" s="16" t="str">
        <f>INDEX(Importacao!D:D,MATCH("Previous scores statistics",Importacao!A:A,FALSE)+A30+24,1)</f>
        <v>3-0</v>
      </c>
      <c r="N30" s="16">
        <f t="shared" si="4"/>
        <v>3</v>
      </c>
      <c r="O30" s="16">
        <f t="shared" si="5"/>
        <v>0</v>
      </c>
      <c r="P30" s="13"/>
      <c r="U30" s="2" t="str">
        <f t="shared" si="0"/>
        <v>Pescara</v>
      </c>
      <c r="V30" s="2" t="str">
        <f t="shared" si="6"/>
        <v>8-2</v>
      </c>
      <c r="W30" s="2" t="str">
        <f t="shared" si="1"/>
        <v>Juventus</v>
      </c>
      <c r="X30" s="2" t="str">
        <f t="shared" si="7"/>
        <v>6-2</v>
      </c>
    </row>
    <row r="31" spans="1:25" ht="15">
      <c r="A31" s="2">
        <v>15</v>
      </c>
      <c r="B31" s="13"/>
      <c r="C31" s="79" t="str">
        <f>INDEX(Importacao!C:C,MATCH("Previous scores statistics",Importacao!A:A,FALSE)+A31,1)</f>
        <v>Sampdoria</v>
      </c>
      <c r="D31" s="16"/>
      <c r="E31" s="16" t="str">
        <f>INDEX(Importacao!F:F,MATCH("Previous scores statistics",Importacao!A:A,FALSE)+A31,1)</f>
        <v>4-5</v>
      </c>
      <c r="F31" s="16" t="str">
        <f>INDEX(Importacao!D:D,MATCH("Previous scores statistics",Importacao!A:A,FALSE)+A31,1)</f>
        <v>3-0</v>
      </c>
      <c r="G31" s="16">
        <f t="shared" si="2"/>
        <v>3</v>
      </c>
      <c r="H31" s="16">
        <f t="shared" si="3"/>
        <v>0</v>
      </c>
      <c r="I31" s="79" t="str">
        <f>INDEX(Importacao!C:C,MATCH("Previous scores statistics",Importacao!A:A,FALSE)+A31+24,1)</f>
        <v>Juventus(N)</v>
      </c>
      <c r="J31" s="16"/>
      <c r="K31" s="16" t="str">
        <f>INDEX(Importacao!F:F,MATCH("Previous scores statistics",Importacao!A:A,FALSE)+A31+24,1)</f>
        <v>9-3</v>
      </c>
      <c r="L31" s="16"/>
      <c r="M31" s="16" t="str">
        <f>INDEX(Importacao!D:D,MATCH("Previous scores statistics",Importacao!A:A,FALSE)+A31+24,1)</f>
        <v>1-1</v>
      </c>
      <c r="N31" s="16">
        <f t="shared" si="4"/>
        <v>1</v>
      </c>
      <c r="O31" s="16">
        <f t="shared" si="5"/>
        <v>1</v>
      </c>
      <c r="P31" s="13"/>
      <c r="U31" s="2" t="str">
        <f t="shared" si="0"/>
        <v>Sampdoria</v>
      </c>
      <c r="V31" s="2" t="str">
        <f t="shared" si="6"/>
        <v>4-5</v>
      </c>
      <c r="W31" s="2" t="str">
        <f t="shared" si="1"/>
        <v>Juventus(N)</v>
      </c>
      <c r="X31" s="2" t="str">
        <f t="shared" si="7"/>
        <v>9-3</v>
      </c>
    </row>
    <row r="32" spans="1:25" ht="15">
      <c r="A32" s="2">
        <v>16</v>
      </c>
      <c r="B32" s="13"/>
      <c r="C32" s="79" t="str">
        <f>INDEX(Importacao!C:C,MATCH("Previous scores statistics",Importacao!A:A,FALSE)+A32,1)</f>
        <v>Cagliari</v>
      </c>
      <c r="D32" s="16"/>
      <c r="E32" s="16" t="str">
        <f>INDEX(Importacao!F:F,MATCH("Previous scores statistics",Importacao!A:A,FALSE)+A32,1)</f>
        <v>3-4</v>
      </c>
      <c r="F32" s="16" t="str">
        <f>INDEX(Importacao!D:D,MATCH("Previous scores statistics",Importacao!A:A,FALSE)+A32,1)</f>
        <v>2-1</v>
      </c>
      <c r="G32" s="16">
        <f t="shared" si="2"/>
        <v>2</v>
      </c>
      <c r="H32" s="16">
        <f t="shared" si="3"/>
        <v>1</v>
      </c>
      <c r="I32" s="79" t="str">
        <f>INDEX(Importacao!C:C,MATCH("Previous scores statistics",Importacao!A:A,FALSE)+A32+24,1)</f>
        <v>Juventus</v>
      </c>
      <c r="J32" s="16"/>
      <c r="K32" s="16" t="str">
        <f>INDEX(Importacao!F:F,MATCH("Previous scores statistics",Importacao!A:A,FALSE)+A32+24,1)</f>
        <v>5-8</v>
      </c>
      <c r="L32" s="16"/>
      <c r="M32" s="16" t="str">
        <f>INDEX(Importacao!D:D,MATCH("Previous scores statistics",Importacao!A:A,FALSE)+A32+24,1)</f>
        <v>1-0</v>
      </c>
      <c r="N32" s="16">
        <f t="shared" si="4"/>
        <v>1</v>
      </c>
      <c r="O32" s="16">
        <f t="shared" si="5"/>
        <v>0</v>
      </c>
      <c r="P32" s="13"/>
      <c r="U32" s="2" t="str">
        <f t="shared" si="0"/>
        <v>Cagliari</v>
      </c>
      <c r="V32" s="2" t="str">
        <f t="shared" si="6"/>
        <v>3-4</v>
      </c>
      <c r="W32" s="2" t="str">
        <f t="shared" si="1"/>
        <v>Juventus</v>
      </c>
      <c r="X32" s="2" t="str">
        <f t="shared" si="7"/>
        <v>5-8</v>
      </c>
    </row>
    <row r="33" spans="1:24" ht="15">
      <c r="A33" s="2">
        <v>17</v>
      </c>
      <c r="B33" s="13"/>
      <c r="C33" s="79" t="str">
        <f>INDEX(Importacao!C:C,MATCH("Previous scores statistics",Importacao!A:A,FALSE)+A33,1)</f>
        <v>Chievo</v>
      </c>
      <c r="D33" s="16"/>
      <c r="E33" s="16" t="str">
        <f>INDEX(Importacao!F:F,MATCH("Previous scores statistics",Importacao!A:A,FALSE)+A33,1)</f>
        <v>5-9</v>
      </c>
      <c r="F33" s="16" t="str">
        <f>INDEX(Importacao!D:D,MATCH("Previous scores statistics",Importacao!A:A,FALSE)+A33,1)</f>
        <v>1-0</v>
      </c>
      <c r="G33" s="16">
        <f t="shared" si="2"/>
        <v>1</v>
      </c>
      <c r="H33" s="16">
        <f t="shared" si="3"/>
        <v>0</v>
      </c>
      <c r="I33" s="79" t="str">
        <f>INDEX(Importacao!C:C,MATCH("Previous scores statistics",Importacao!A:A,FALSE)+A33+24,1)</f>
        <v>Torino</v>
      </c>
      <c r="J33" s="16"/>
      <c r="K33" s="16" t="str">
        <f>INDEX(Importacao!F:F,MATCH("Previous scores statistics",Importacao!A:A,FALSE)+A33+24,1)</f>
        <v>4-3</v>
      </c>
      <c r="L33" s="16"/>
      <c r="M33" s="16" t="str">
        <f>INDEX(Importacao!D:D,MATCH("Previous scores statistics",Importacao!A:A,FALSE)+A33+24,1)</f>
        <v>1-3</v>
      </c>
      <c r="N33" s="16">
        <f t="shared" si="4"/>
        <v>1</v>
      </c>
      <c r="O33" s="16">
        <f t="shared" si="5"/>
        <v>3</v>
      </c>
      <c r="P33" s="13"/>
      <c r="U33" s="2" t="str">
        <f t="shared" si="0"/>
        <v>Chievo</v>
      </c>
      <c r="V33" s="2" t="str">
        <f t="shared" si="6"/>
        <v>5-9</v>
      </c>
      <c r="W33" s="2" t="str">
        <f t="shared" si="1"/>
        <v>Torino</v>
      </c>
      <c r="X33" s="2" t="str">
        <f t="shared" si="7"/>
        <v>4-3</v>
      </c>
    </row>
    <row r="34" spans="1:24" ht="15">
      <c r="A34" s="2">
        <v>18</v>
      </c>
      <c r="B34" s="13"/>
      <c r="C34" s="79" t="str">
        <f>INDEX(Importacao!C:C,MATCH("Previous scores statistics",Importacao!A:A,FALSE)+A34,1)</f>
        <v>Torino</v>
      </c>
      <c r="D34" s="16"/>
      <c r="E34" s="16" t="str">
        <f>INDEX(Importacao!F:F,MATCH("Previous scores statistics",Importacao!A:A,FALSE)+A34,1)</f>
        <v>5-4</v>
      </c>
      <c r="F34" s="16" t="str">
        <f>INDEX(Importacao!D:D,MATCH("Previous scores statistics",Importacao!A:A,FALSE)+A34,1)</f>
        <v>5-1</v>
      </c>
      <c r="G34" s="16">
        <f t="shared" si="2"/>
        <v>5</v>
      </c>
      <c r="H34" s="16">
        <f t="shared" si="3"/>
        <v>1</v>
      </c>
      <c r="I34" s="79" t="str">
        <f>INDEX(Importacao!C:C,MATCH("Previous scores statistics",Importacao!A:A,FALSE)+A34+24,1)</f>
        <v>Juventus</v>
      </c>
      <c r="J34" s="16"/>
      <c r="K34" s="16" t="str">
        <f>INDEX(Importacao!F:F,MATCH("Previous scores statistics",Importacao!A:A,FALSE)+A34+24,1)</f>
        <v>7-3</v>
      </c>
      <c r="L34" s="16"/>
      <c r="M34" s="16" t="str">
        <f>INDEX(Importacao!D:D,MATCH("Previous scores statistics",Importacao!A:A,FALSE)+A34+24,1)</f>
        <v>2-0</v>
      </c>
      <c r="N34" s="16">
        <f t="shared" si="4"/>
        <v>2</v>
      </c>
      <c r="O34" s="16">
        <f t="shared" si="5"/>
        <v>0</v>
      </c>
      <c r="P34" s="13"/>
      <c r="U34" s="2" t="str">
        <f t="shared" si="0"/>
        <v>Torino</v>
      </c>
      <c r="V34" s="2" t="str">
        <f t="shared" si="6"/>
        <v>5-4</v>
      </c>
      <c r="W34" s="2" t="str">
        <f t="shared" si="1"/>
        <v>Juventus</v>
      </c>
      <c r="X34" s="2" t="str">
        <f t="shared" si="7"/>
        <v>7-3</v>
      </c>
    </row>
    <row r="35" spans="1:24" ht="15">
      <c r="A35" s="2">
        <v>19</v>
      </c>
      <c r="B35" s="13"/>
      <c r="C35" s="79" t="str">
        <f>INDEX(Importacao!C:C,MATCH("Previous scores statistics",Importacao!A:A,FALSE)+A35,1)</f>
        <v>Cagliari</v>
      </c>
      <c r="D35" s="16"/>
      <c r="E35" s="16" t="str">
        <f>INDEX(Importacao!F:F,MATCH("Previous scores statistics",Importacao!A:A,FALSE)+A35,1)</f>
        <v>2-4</v>
      </c>
      <c r="F35" s="16" t="str">
        <f>INDEX(Importacao!D:D,MATCH("Previous scores statistics",Importacao!A:A,FALSE)+A35,1)</f>
        <v>2-1</v>
      </c>
      <c r="G35" s="16">
        <f t="shared" si="2"/>
        <v>2</v>
      </c>
      <c r="H35" s="16">
        <f t="shared" si="3"/>
        <v>1</v>
      </c>
      <c r="I35" s="79" t="str">
        <f>INDEX(Importacao!C:C,MATCH("Previous scores statistics",Importacao!A:A,FALSE)+A35+24,1)</f>
        <v>Juventus</v>
      </c>
      <c r="J35" s="16"/>
      <c r="K35" s="16" t="str">
        <f>INDEX(Importacao!F:F,MATCH("Previous scores statistics",Importacao!A:A,FALSE)+A35+24,1)</f>
        <v>6-4</v>
      </c>
      <c r="L35" s="16"/>
      <c r="M35" s="16" t="str">
        <f>INDEX(Importacao!D:D,MATCH("Previous scores statistics",Importacao!A:A,FALSE)+A35+24,1)</f>
        <v>3-1</v>
      </c>
      <c r="N35" s="16">
        <f t="shared" si="4"/>
        <v>3</v>
      </c>
      <c r="O35" s="16">
        <f t="shared" si="5"/>
        <v>1</v>
      </c>
      <c r="P35" s="13"/>
      <c r="U35" s="2" t="str">
        <f t="shared" si="0"/>
        <v>Cagliari</v>
      </c>
      <c r="V35" s="2" t="str">
        <f t="shared" si="6"/>
        <v>2-4</v>
      </c>
      <c r="W35" s="2" t="str">
        <f t="shared" si="1"/>
        <v>Juventus</v>
      </c>
      <c r="X35" s="2" t="str">
        <f t="shared" si="7"/>
        <v>6-4</v>
      </c>
    </row>
    <row r="36" spans="1:24" ht="15">
      <c r="A36" s="2">
        <v>20</v>
      </c>
      <c r="B36" s="13"/>
      <c r="C36" s="79" t="str">
        <f>INDEX(Importacao!C:C,MATCH("Previous scores statistics",Importacao!A:A,FALSE)+A36,1)</f>
        <v>Lazio</v>
      </c>
      <c r="D36" s="16"/>
      <c r="E36" s="16" t="str">
        <f>INDEX(Importacao!F:F,MATCH("Previous scores statistics",Importacao!A:A,FALSE)+A36,1)</f>
        <v>4-10</v>
      </c>
      <c r="F36" s="16" t="str">
        <f>INDEX(Importacao!D:D,MATCH("Previous scores statistics",Importacao!A:A,FALSE)+A36,1)</f>
        <v>4-1</v>
      </c>
      <c r="G36" s="16">
        <f t="shared" si="2"/>
        <v>4</v>
      </c>
      <c r="H36" s="16">
        <f t="shared" si="3"/>
        <v>1</v>
      </c>
      <c r="I36" s="79" t="str">
        <f>INDEX(Importacao!C:C,MATCH("Previous scores statistics",Importacao!A:A,FALSE)+A36+24,1)</f>
        <v>Genoa</v>
      </c>
      <c r="J36" s="16"/>
      <c r="K36" s="16" t="str">
        <f>INDEX(Importacao!F:F,MATCH("Previous scores statistics",Importacao!A:A,FALSE)+A36+24,1)</f>
        <v>3-6</v>
      </c>
      <c r="L36" s="16"/>
      <c r="M36" s="16" t="str">
        <f>INDEX(Importacao!D:D,MATCH("Previous scores statistics",Importacao!A:A,FALSE)+A36+24,1)</f>
        <v>3-1</v>
      </c>
      <c r="N36" s="16">
        <f t="shared" si="4"/>
        <v>3</v>
      </c>
      <c r="O36" s="16">
        <f t="shared" si="5"/>
        <v>1</v>
      </c>
      <c r="P36" s="13"/>
      <c r="U36" s="2" t="str">
        <f t="shared" si="0"/>
        <v>Lazio</v>
      </c>
      <c r="V36" s="2" t="str">
        <f t="shared" si="6"/>
        <v>4-10</v>
      </c>
      <c r="W36" s="2" t="str">
        <f t="shared" si="1"/>
        <v>Genoa</v>
      </c>
      <c r="X36" s="2" t="str">
        <f t="shared" si="7"/>
        <v>3-6</v>
      </c>
    </row>
    <row r="37" spans="1:24" ht="15">
      <c r="A37" s="2">
        <v>21</v>
      </c>
      <c r="B37" s="13"/>
      <c r="C37" s="79" t="str">
        <f>INDEX(Importacao!C:C,MATCH("Previous scores statistics",Importacao!A:A,FALSE)+A37,1)</f>
        <v>Cagliari</v>
      </c>
      <c r="D37" s="16"/>
      <c r="E37" s="16" t="str">
        <f>INDEX(Importacao!F:F,MATCH("Previous scores statistics",Importacao!A:A,FALSE)+A37,1)</f>
        <v>4-7</v>
      </c>
      <c r="F37" s="16" t="str">
        <f>INDEX(Importacao!D:D,MATCH("Previous scores statistics",Importacao!A:A,FALSE)+A37,1)</f>
        <v>3-5</v>
      </c>
      <c r="G37" s="16">
        <f t="shared" si="2"/>
        <v>3</v>
      </c>
      <c r="H37" s="16">
        <f t="shared" si="3"/>
        <v>5</v>
      </c>
      <c r="I37" s="79" t="str">
        <f>INDEX(Importacao!C:C,MATCH("Previous scores statistics",Importacao!A:A,FALSE)+A37+24,1)</f>
        <v>1Sevilla</v>
      </c>
      <c r="J37" s="16"/>
      <c r="K37" s="16" t="str">
        <f>INDEX(Importacao!F:F,MATCH("Previous scores statistics",Importacao!A:A,FALSE)+A37+24,1)</f>
        <v>5-5</v>
      </c>
      <c r="L37" s="16"/>
      <c r="M37" s="16" t="str">
        <f>INDEX(Importacao!D:D,MATCH("Previous scores statistics",Importacao!A:A,FALSE)+A37+24,1)</f>
        <v>1-3</v>
      </c>
      <c r="N37" s="16">
        <f t="shared" si="4"/>
        <v>1</v>
      </c>
      <c r="O37" s="16">
        <f t="shared" si="5"/>
        <v>3</v>
      </c>
      <c r="P37" s="13"/>
      <c r="U37" s="2" t="str">
        <f t="shared" si="0"/>
        <v>Cagliari</v>
      </c>
      <c r="V37" s="2" t="str">
        <f t="shared" si="6"/>
        <v>4-7</v>
      </c>
      <c r="W37" s="2" t="str">
        <f t="shared" si="1"/>
        <v>1Sevilla</v>
      </c>
      <c r="X37" s="2" t="str">
        <f t="shared" si="7"/>
        <v>5-5</v>
      </c>
    </row>
    <row r="38" spans="1:24" ht="15">
      <c r="A38" s="2">
        <v>22</v>
      </c>
      <c r="B38" s="13"/>
      <c r="C38" s="79" t="str">
        <f>INDEX(Importacao!C:C,MATCH("Previous scores statistics",Importacao!A:A,FALSE)+A38,1)</f>
        <v>Inter Milan</v>
      </c>
      <c r="D38" s="16"/>
      <c r="E38" s="16" t="str">
        <f>INDEX(Importacao!F:F,MATCH("Previous scores statistics",Importacao!A:A,FALSE)+A38,1)</f>
        <v>10-6</v>
      </c>
      <c r="F38" s="16" t="str">
        <f>INDEX(Importacao!D:D,MATCH("Previous scores statistics",Importacao!A:A,FALSE)+A38,1)</f>
        <v>1-2</v>
      </c>
      <c r="G38" s="16">
        <f t="shared" si="2"/>
        <v>1</v>
      </c>
      <c r="H38" s="16">
        <f t="shared" si="3"/>
        <v>2</v>
      </c>
      <c r="I38" s="79" t="str">
        <f>INDEX(Importacao!C:C,MATCH("Previous scores statistics",Importacao!A:A,FALSE)+A38+24,1)</f>
        <v>Juventus</v>
      </c>
      <c r="J38" s="16"/>
      <c r="K38" s="16" t="str">
        <f>INDEX(Importacao!F:F,MATCH("Previous scores statistics",Importacao!A:A,FALSE)+A38+24,1)</f>
        <v>4-1</v>
      </c>
      <c r="L38" s="16"/>
      <c r="M38" s="16" t="str">
        <f>INDEX(Importacao!D:D,MATCH("Previous scores statistics",Importacao!A:A,FALSE)+A38+24,1)</f>
        <v>3-0</v>
      </c>
      <c r="N38" s="16">
        <f t="shared" si="4"/>
        <v>3</v>
      </c>
      <c r="O38" s="16">
        <f t="shared" si="5"/>
        <v>0</v>
      </c>
      <c r="P38" s="13"/>
      <c r="U38" s="2" t="str">
        <f t="shared" si="0"/>
        <v>Inter Milan</v>
      </c>
      <c r="V38" s="2" t="str">
        <f t="shared" si="6"/>
        <v>10-6</v>
      </c>
      <c r="W38" s="2" t="str">
        <f t="shared" si="1"/>
        <v>Juventus</v>
      </c>
      <c r="X38" s="2" t="str">
        <f>IF(LEFT(K38,LEN($L$3))=$L$3,$L$3,K38)</f>
        <v>4-1</v>
      </c>
    </row>
    <row r="39" spans="1:24" ht="15">
      <c r="A39" s="2">
        <v>23</v>
      </c>
      <c r="B39" s="13"/>
      <c r="C39" s="79" t="str">
        <f>INDEX(Importacao!C:C,MATCH("Previous scores statistics",Importacao!A:A,FALSE)+A39,1)</f>
        <v>Cagliari</v>
      </c>
      <c r="D39" s="16"/>
      <c r="E39" s="16" t="str">
        <f>INDEX(Importacao!F:F,MATCH("Previous scores statistics",Importacao!A:A,FALSE)+A39,1)</f>
        <v>6-14</v>
      </c>
      <c r="F39" s="16" t="str">
        <f>INDEX(Importacao!D:D,MATCH("Previous scores statistics",Importacao!A:A,FALSE)+A39,1)</f>
        <v>2-1</v>
      </c>
      <c r="G39" s="16">
        <f t="shared" si="2"/>
        <v>2</v>
      </c>
      <c r="H39" s="16">
        <f t="shared" si="3"/>
        <v>1</v>
      </c>
      <c r="I39" s="79" t="str">
        <f>INDEX(Importacao!C:C,MATCH("Previous scores statistics",Importacao!A:A,FALSE)+A39+24,1)</f>
        <v>Chievo</v>
      </c>
      <c r="J39" s="16"/>
      <c r="K39" s="16" t="str">
        <f>INDEX(Importacao!F:F,MATCH("Previous scores statistics",Importacao!A:A,FALSE)+A39+24,1)</f>
        <v>2-4</v>
      </c>
      <c r="L39" s="16"/>
      <c r="M39" s="16" t="str">
        <f>INDEX(Importacao!D:D,MATCH("Previous scores statistics",Importacao!A:A,FALSE)+A39+24,1)</f>
        <v>1-2</v>
      </c>
      <c r="N39" s="16">
        <f t="shared" si="4"/>
        <v>1</v>
      </c>
      <c r="O39" s="16">
        <f t="shared" si="5"/>
        <v>2</v>
      </c>
      <c r="P39" s="13"/>
      <c r="U39" s="2" t="str">
        <f t="shared" si="0"/>
        <v>Cagliari</v>
      </c>
      <c r="V39" s="2" t="str">
        <f t="shared" si="6"/>
        <v>6-14</v>
      </c>
      <c r="W39" s="2" t="str">
        <f t="shared" si="1"/>
        <v>Chievo</v>
      </c>
      <c r="X39" s="2" t="str">
        <f t="shared" si="7"/>
        <v>2-4</v>
      </c>
    </row>
    <row r="40" spans="1:24" ht="15">
      <c r="A40" s="2">
        <v>24</v>
      </c>
      <c r="B40" s="13"/>
      <c r="C40" s="79" t="str">
        <f>INDEX(Importacao!C:C,MATCH("Previous scores statistics",Importacao!A:A,FALSE)+A40,1)</f>
        <v>Cagliari</v>
      </c>
      <c r="D40" s="16"/>
      <c r="E40" s="16" t="str">
        <f>INDEX(Importacao!F:F,MATCH("Previous scores statistics",Importacao!A:A,FALSE)+A40,1)</f>
        <v>3-10</v>
      </c>
      <c r="F40" s="16" t="str">
        <f>INDEX(Importacao!D:D,MATCH("Previous scores statistics",Importacao!A:A,FALSE)+A40,1)</f>
        <v>2-1</v>
      </c>
      <c r="G40" s="16">
        <f t="shared" si="2"/>
        <v>2</v>
      </c>
      <c r="H40" s="16">
        <f t="shared" si="3"/>
        <v>1</v>
      </c>
      <c r="I40" s="79" t="str">
        <f>INDEX(Importacao!C:C,MATCH("Previous scores statistics",Importacao!A:A,FALSE)+A40+24,1)</f>
        <v>Juventus</v>
      </c>
      <c r="J40" s="16"/>
      <c r="K40" s="16" t="str">
        <f>INDEX(Importacao!F:F,MATCH("Previous scores statistics",Importacao!A:A,FALSE)+A40+24,1)</f>
        <v>2-4</v>
      </c>
      <c r="L40" s="16"/>
      <c r="M40" s="16" t="str">
        <f>INDEX(Importacao!D:D,MATCH("Previous scores statistics",Importacao!A:A,FALSE)+A40+24,1)</f>
        <v>1-1</v>
      </c>
      <c r="N40" s="16">
        <f t="shared" si="4"/>
        <v>1</v>
      </c>
      <c r="O40" s="16">
        <f t="shared" si="5"/>
        <v>1</v>
      </c>
      <c r="P40" s="13"/>
      <c r="U40" s="2" t="str">
        <f t="shared" si="0"/>
        <v>Cagliari</v>
      </c>
      <c r="V40" s="2" t="str">
        <f t="shared" si="6"/>
        <v>3-10</v>
      </c>
      <c r="W40" s="2" t="str">
        <f t="shared" si="1"/>
        <v>Juventus</v>
      </c>
      <c r="X40" s="2" t="str">
        <f t="shared" si="7"/>
        <v>2-4</v>
      </c>
    </row>
    <row r="41" spans="1:24" ht="15">
      <c r="B41" s="13"/>
      <c r="C41" s="602"/>
      <c r="D41" s="603"/>
      <c r="E41" s="603"/>
      <c r="F41" s="603"/>
      <c r="G41" s="603"/>
      <c r="H41" s="603"/>
      <c r="I41" s="603"/>
      <c r="J41" s="603"/>
      <c r="K41" s="603"/>
      <c r="L41" s="603"/>
      <c r="M41" s="603"/>
      <c r="N41" s="603"/>
      <c r="O41" s="603"/>
      <c r="P41" s="603"/>
    </row>
    <row r="44" spans="1:24" ht="18.75">
      <c r="B44" s="73" t="s">
        <v>199</v>
      </c>
      <c r="C44" s="22" t="s">
        <v>258</v>
      </c>
      <c r="D44" s="22" t="s">
        <v>259</v>
      </c>
      <c r="E44" s="22" t="s">
        <v>260</v>
      </c>
      <c r="F44" s="23" t="s">
        <v>261</v>
      </c>
      <c r="G44" s="23" t="s">
        <v>262</v>
      </c>
      <c r="H44" s="23" t="s">
        <v>263</v>
      </c>
      <c r="I44" s="21"/>
      <c r="J44" s="21"/>
      <c r="K44" s="21"/>
    </row>
    <row r="45" spans="1:24" ht="18.75">
      <c r="B45" s="24"/>
      <c r="C45" s="25">
        <f>COUNTA(C21:C25)</f>
        <v>5</v>
      </c>
      <c r="D45" s="26">
        <f>SUMIF(U21:U25,C3,G21:G25)+SUMIF(V21:V25,C3,H21:H25)</f>
        <v>5</v>
      </c>
      <c r="E45" s="26">
        <f>SUMIF(U21:U25,C3,H21:H25)+SUMIF(V21:V25,C3,G21:G25)</f>
        <v>2</v>
      </c>
      <c r="F45" s="27">
        <f>D45/C45</f>
        <v>1</v>
      </c>
      <c r="G45" s="27">
        <f>E45/C45</f>
        <v>0.4</v>
      </c>
      <c r="H45" s="28">
        <f>AVERAGE(F45:G45)</f>
        <v>0.7</v>
      </c>
    </row>
    <row r="46" spans="1:24">
      <c r="B46"/>
      <c r="C46"/>
      <c r="D46"/>
      <c r="E46"/>
      <c r="F46"/>
      <c r="G46"/>
      <c r="H46"/>
    </row>
    <row r="47" spans="1:24">
      <c r="B47"/>
      <c r="C47"/>
      <c r="D47"/>
      <c r="E47"/>
      <c r="F47"/>
      <c r="G47"/>
      <c r="H47"/>
    </row>
    <row r="48" spans="1:24" ht="18.75">
      <c r="B48" s="73" t="s">
        <v>200</v>
      </c>
      <c r="C48" s="22" t="s">
        <v>258</v>
      </c>
      <c r="D48" s="22" t="s">
        <v>259</v>
      </c>
      <c r="E48" s="22" t="s">
        <v>260</v>
      </c>
      <c r="F48" s="23" t="s">
        <v>261</v>
      </c>
      <c r="G48" s="23" t="s">
        <v>262</v>
      </c>
      <c r="H48" s="23" t="s">
        <v>263</v>
      </c>
      <c r="L48" s="74"/>
      <c r="M48" s="74"/>
    </row>
    <row r="49" spans="2:13" ht="18.75">
      <c r="B49" s="24"/>
      <c r="C49" s="25">
        <f>COUNTA(I21:I25)</f>
        <v>5</v>
      </c>
      <c r="D49" s="26">
        <f>SUMIF(W21:W25,L3,N21:N25)+SUMIF(X21:X25,L3,O21:O25)</f>
        <v>1</v>
      </c>
      <c r="E49" s="26">
        <f>SUMIF(W21:W25,L3,O21:O25)+SUMIF(X21:X25,L3,N21:N25)</f>
        <v>0</v>
      </c>
      <c r="F49" s="27">
        <f>D49/C49</f>
        <v>0.2</v>
      </c>
      <c r="G49" s="27">
        <f>E49/C49</f>
        <v>0</v>
      </c>
      <c r="H49" s="28">
        <f>AVERAGE(F49:G49)</f>
        <v>0.1</v>
      </c>
      <c r="L49" s="74"/>
      <c r="M49" s="74"/>
    </row>
    <row r="50" spans="2:13">
      <c r="B50"/>
      <c r="C50"/>
      <c r="D50"/>
      <c r="E50"/>
      <c r="F50"/>
      <c r="G50"/>
      <c r="H50"/>
    </row>
    <row r="51" spans="2:13">
      <c r="B51"/>
      <c r="C51"/>
      <c r="D51" s="599"/>
      <c r="E51" s="599"/>
      <c r="F51"/>
      <c r="G51"/>
      <c r="H51"/>
    </row>
    <row r="52" spans="2:13" ht="12.75" customHeight="1">
      <c r="B52"/>
      <c r="C52"/>
      <c r="D52" s="601" t="s">
        <v>236</v>
      </c>
      <c r="E52" s="601"/>
      <c r="F52"/>
      <c r="G52"/>
      <c r="H52"/>
    </row>
    <row r="53" spans="2:13" ht="12.75" customHeight="1">
      <c r="B53"/>
      <c r="C53"/>
      <c r="D53" s="601"/>
      <c r="E53" s="601"/>
      <c r="F53"/>
      <c r="G53"/>
      <c r="H53"/>
    </row>
    <row r="54" spans="2:13" ht="12.75" customHeight="1">
      <c r="B54"/>
      <c r="C54"/>
      <c r="D54"/>
      <c r="E54"/>
      <c r="F54"/>
      <c r="G54"/>
      <c r="H54"/>
      <c r="J54" s="2" t="s">
        <v>432</v>
      </c>
    </row>
    <row r="55" spans="2:13" ht="18.75" customHeight="1">
      <c r="B55" s="73" t="s">
        <v>199</v>
      </c>
      <c r="C55" s="22" t="s">
        <v>258</v>
      </c>
      <c r="D55" s="22" t="s">
        <v>259</v>
      </c>
      <c r="E55" s="22" t="s">
        <v>260</v>
      </c>
      <c r="F55" s="23" t="s">
        <v>261</v>
      </c>
      <c r="G55" s="23" t="s">
        <v>262</v>
      </c>
      <c r="H55" s="23" t="s">
        <v>263</v>
      </c>
      <c r="J55" s="74">
        <f ca="1">AVERAGE(F56,G59)</f>
        <v>0.3</v>
      </c>
    </row>
    <row r="56" spans="2:13" ht="18.75">
      <c r="B56" s="24"/>
      <c r="C56" s="25">
        <f>COUNTA(F12:G16)</f>
        <v>5</v>
      </c>
      <c r="D56" s="26">
        <f ca="1">SUMIF(F12:G16,C3,S12:S16)+SUMIF(H12:I16,C3,T12:T16)</f>
        <v>3</v>
      </c>
      <c r="E56" s="26">
        <f ca="1">SUMIF(F12:G16,C3,T12:T16)+SUMIF(H12:I16,C3,S12:S16)</f>
        <v>10</v>
      </c>
      <c r="F56" s="27">
        <f ca="1">D56/C56</f>
        <v>0.6</v>
      </c>
      <c r="G56" s="27">
        <f ca="1">E56/C56</f>
        <v>2</v>
      </c>
      <c r="H56" s="28">
        <f ca="1">AVERAGE(F56:G56)</f>
        <v>1.3</v>
      </c>
    </row>
    <row r="57" spans="2:13">
      <c r="B57" s="606"/>
      <c r="C57" s="606"/>
      <c r="D57" s="606"/>
      <c r="E57"/>
      <c r="F57"/>
      <c r="G57"/>
      <c r="H57"/>
      <c r="J57" s="2" t="s">
        <v>433</v>
      </c>
    </row>
    <row r="58" spans="2:13" ht="18.75">
      <c r="B58" s="73" t="s">
        <v>200</v>
      </c>
      <c r="C58" s="22" t="s">
        <v>258</v>
      </c>
      <c r="D58" s="22" t="s">
        <v>259</v>
      </c>
      <c r="E58" s="22" t="s">
        <v>260</v>
      </c>
      <c r="F58" s="23" t="s">
        <v>261</v>
      </c>
      <c r="G58" s="23" t="s">
        <v>262</v>
      </c>
      <c r="H58" s="23" t="s">
        <v>263</v>
      </c>
      <c r="J58" s="74">
        <f ca="1">AVERAGE(F59,G56)</f>
        <v>1.4</v>
      </c>
    </row>
    <row r="59" spans="2:13" ht="18.75">
      <c r="B59" s="24"/>
      <c r="C59" s="25">
        <f>COUNTA(F12:G16)</f>
        <v>5</v>
      </c>
      <c r="D59" s="26">
        <f ca="1">SUMIF(F12:G16,L3,S12:S16)+SUMIF(H12:I16,L3,T12:T16)</f>
        <v>4</v>
      </c>
      <c r="E59" s="26">
        <f ca="1">SUMIF(F12:G16,L3,T12:T16)+SUMIF(H12:I16,L3,S12:S16)</f>
        <v>0</v>
      </c>
      <c r="F59" s="27">
        <f ca="1">D59/C59</f>
        <v>0.8</v>
      </c>
      <c r="G59" s="27">
        <f ca="1">E59/C59</f>
        <v>0</v>
      </c>
      <c r="H59" s="28">
        <f ca="1">AVERAGE(F59:G59)</f>
        <v>0.4</v>
      </c>
    </row>
    <row r="60" spans="2:13" customFormat="1"/>
    <row r="61" spans="2:13" customFormat="1">
      <c r="D61" s="601" t="s">
        <v>282</v>
      </c>
      <c r="E61" s="601"/>
    </row>
    <row r="62" spans="2:13" customFormat="1">
      <c r="D62" s="601"/>
      <c r="E62" s="601"/>
    </row>
    <row r="63" spans="2:13" customFormat="1"/>
    <row r="64" spans="2:13" customFormat="1" ht="18.75">
      <c r="B64" s="73" t="s">
        <v>199</v>
      </c>
      <c r="C64" s="22" t="s">
        <v>258</v>
      </c>
      <c r="D64" s="22" t="s">
        <v>259</v>
      </c>
      <c r="E64" s="22" t="s">
        <v>260</v>
      </c>
      <c r="F64" s="23" t="s">
        <v>261</v>
      </c>
      <c r="G64" s="23" t="s">
        <v>262</v>
      </c>
      <c r="H64" s="23" t="s">
        <v>263</v>
      </c>
    </row>
    <row r="65" spans="2:8" customFormat="1" ht="18.75">
      <c r="B65" s="24"/>
      <c r="C65" s="25">
        <v>6</v>
      </c>
      <c r="D65" s="26">
        <f>H8</f>
        <v>9</v>
      </c>
      <c r="E65" s="26">
        <f>I8</f>
        <v>9</v>
      </c>
      <c r="F65" s="27">
        <f>D65/C65</f>
        <v>1.5</v>
      </c>
      <c r="G65" s="27">
        <f>E65/C65</f>
        <v>1.5</v>
      </c>
      <c r="H65" s="28">
        <f>AVERAGE(F65:G65)</f>
        <v>1.5</v>
      </c>
    </row>
    <row r="66" spans="2:8" customFormat="1"/>
    <row r="67" spans="2:8" customFormat="1" ht="18.75">
      <c r="B67" s="73" t="s">
        <v>200</v>
      </c>
      <c r="C67" s="22" t="s">
        <v>258</v>
      </c>
      <c r="D67" s="22" t="s">
        <v>259</v>
      </c>
      <c r="E67" s="22" t="s">
        <v>260</v>
      </c>
      <c r="F67" s="23" t="s">
        <v>261</v>
      </c>
      <c r="G67" s="23" t="s">
        <v>262</v>
      </c>
      <c r="H67" s="23" t="s">
        <v>263</v>
      </c>
    </row>
    <row r="68" spans="2:8" customFormat="1" ht="18.75">
      <c r="B68" s="24"/>
      <c r="C68" s="25">
        <v>6</v>
      </c>
      <c r="D68" s="26">
        <f>Q8</f>
        <v>11</v>
      </c>
      <c r="E68" s="26">
        <f>R8</f>
        <v>2</v>
      </c>
      <c r="F68" s="27">
        <f>D68/C68</f>
        <v>1.8333333333333333</v>
      </c>
      <c r="G68" s="27">
        <f>E68/C68</f>
        <v>0.33333333333333331</v>
      </c>
      <c r="H68" s="28">
        <f>AVERAGE(F68:G68)</f>
        <v>1.0833333333333333</v>
      </c>
    </row>
    <row r="69" spans="2:8" customFormat="1"/>
    <row r="70" spans="2:8" customFormat="1"/>
    <row r="71" spans="2:8">
      <c r="B71"/>
      <c r="C71"/>
      <c r="D71"/>
      <c r="E71"/>
      <c r="F71"/>
      <c r="G71"/>
      <c r="H71"/>
    </row>
    <row r="72" spans="2:8">
      <c r="B72" s="1"/>
      <c r="C72" s="598" t="s">
        <v>199</v>
      </c>
      <c r="D72" s="599"/>
      <c r="E72" s="600">
        <f>(F45+G49)/2</f>
        <v>0.5</v>
      </c>
      <c r="F72"/>
      <c r="G72" s="76">
        <f ca="1">AVERAGE(F45,G49,H56,F65,G68)</f>
        <v>0.82666666666666655</v>
      </c>
      <c r="H72"/>
    </row>
    <row r="73" spans="2:8">
      <c r="B73" s="1"/>
      <c r="C73" s="598"/>
      <c r="D73" s="599"/>
      <c r="E73" s="601"/>
      <c r="F73"/>
      <c r="G73"/>
      <c r="H73"/>
    </row>
    <row r="74" spans="2:8">
      <c r="B74" s="1"/>
      <c r="C74" s="1"/>
      <c r="D74" s="1"/>
      <c r="E74"/>
      <c r="F74"/>
      <c r="G74"/>
      <c r="H74"/>
    </row>
    <row r="75" spans="2:8">
      <c r="B75" s="1"/>
      <c r="C75" s="598" t="s">
        <v>200</v>
      </c>
      <c r="D75" s="599"/>
      <c r="E75" s="600">
        <f>(F49+G45)/2</f>
        <v>0.30000000000000004</v>
      </c>
      <c r="F75"/>
      <c r="G75" s="76">
        <f ca="1">AVERAGE(F49,G45,H59,F68,G65)</f>
        <v>0.86666666666666659</v>
      </c>
      <c r="H75"/>
    </row>
    <row r="76" spans="2:8">
      <c r="B76" s="1"/>
      <c r="C76" s="598"/>
      <c r="D76" s="599"/>
      <c r="E76" s="601"/>
      <c r="F76"/>
      <c r="G76"/>
      <c r="H76"/>
    </row>
  </sheetData>
  <mergeCells count="37">
    <mergeCell ref="I1:N1"/>
    <mergeCell ref="C3:K3"/>
    <mergeCell ref="L3:T3"/>
    <mergeCell ref="I10:N10"/>
    <mergeCell ref="F12:G12"/>
    <mergeCell ref="H12:I12"/>
    <mergeCell ref="M12:N12"/>
    <mergeCell ref="P12:Q12"/>
    <mergeCell ref="F13:G13"/>
    <mergeCell ref="H13:I13"/>
    <mergeCell ref="M13:N13"/>
    <mergeCell ref="P13:Q13"/>
    <mergeCell ref="F14:G14"/>
    <mergeCell ref="H14:I14"/>
    <mergeCell ref="M14:N14"/>
    <mergeCell ref="P14:Q14"/>
    <mergeCell ref="F15:G15"/>
    <mergeCell ref="H15:I15"/>
    <mergeCell ref="M15:N15"/>
    <mergeCell ref="P15:Q15"/>
    <mergeCell ref="F16:G16"/>
    <mergeCell ref="H16:I16"/>
    <mergeCell ref="M16:N16"/>
    <mergeCell ref="O16:P16"/>
    <mergeCell ref="Q16:R16"/>
    <mergeCell ref="C75:D76"/>
    <mergeCell ref="E75:E76"/>
    <mergeCell ref="I18:N18"/>
    <mergeCell ref="B20:H20"/>
    <mergeCell ref="I20:P20"/>
    <mergeCell ref="D61:E62"/>
    <mergeCell ref="C41:P41"/>
    <mergeCell ref="D51:E51"/>
    <mergeCell ref="D52:E53"/>
    <mergeCell ref="B57:D57"/>
    <mergeCell ref="C72:D73"/>
    <mergeCell ref="E72:E73"/>
  </mergeCells>
  <conditionalFormatting sqref="I2:K2">
    <cfRule type="iconSet" priority="15">
      <iconSet iconSet="3Symbols2">
        <cfvo type="percent" val="0"/>
        <cfvo type="percent" val="33"/>
        <cfvo type="percent" val="67"/>
      </iconSet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N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:E16 L12:L16">
    <cfRule type="cellIs" dxfId="153" priority="11" operator="equal">
      <formula>"I"</formula>
    </cfRule>
    <cfRule type="cellIs" dxfId="152" priority="12" operator="equal">
      <formula>"E"</formula>
    </cfRule>
    <cfRule type="cellIs" dxfId="151" priority="13" operator="equal">
      <formula>"V"</formula>
    </cfRule>
  </conditionalFormatting>
  <conditionalFormatting sqref="M16:N1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6:P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:R1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6:R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XFC48"/>
  <sheetViews>
    <sheetView showGridLines="0" showRowColHeaders="0" topLeftCell="B1" zoomScale="110" zoomScaleNormal="110" workbookViewId="0">
      <selection activeCell="H1" sqref="H1"/>
    </sheetView>
  </sheetViews>
  <sheetFormatPr defaultColWidth="0" defaultRowHeight="12.75" customHeight="1" zeroHeight="1"/>
  <cols>
    <col min="1" max="1" width="3.42578125" style="106" hidden="1" customWidth="1"/>
    <col min="2" max="2" width="7.7109375" style="106" customWidth="1"/>
    <col min="3" max="5" width="9.7109375" style="106" customWidth="1"/>
    <col min="6" max="6" width="4.42578125" style="106" customWidth="1"/>
    <col min="7" max="9" width="9.7109375" style="106" customWidth="1"/>
    <col min="10" max="10" width="7.85546875" style="106" customWidth="1"/>
    <col min="11" max="11" width="3.42578125" style="106" customWidth="1"/>
    <col min="12" max="12" width="42.5703125" style="106" customWidth="1"/>
    <col min="13" max="13" width="9.28515625" style="106" hidden="1" customWidth="1"/>
    <col min="14" max="14" width="10.85546875" style="106" hidden="1" customWidth="1"/>
    <col min="15" max="15" width="11.28515625" style="106" hidden="1" customWidth="1"/>
    <col min="16" max="16" width="3" style="106" hidden="1" customWidth="1"/>
    <col min="17" max="17" width="11.85546875" style="106" hidden="1" customWidth="1"/>
    <col min="18" max="18" width="12.85546875" style="106" hidden="1" customWidth="1"/>
    <col min="19" max="19" width="5.85546875" style="106" hidden="1" customWidth="1"/>
    <col min="20" max="20" width="5.5703125" style="106" hidden="1" customWidth="1"/>
    <col min="21" max="23" width="9.140625" style="106" hidden="1" customWidth="1"/>
    <col min="24" max="16376" width="9.140625" style="106" hidden="1"/>
    <col min="16377" max="16377" width="1.140625" style="106" hidden="1" customWidth="1"/>
    <col min="16378" max="16378" width="3.140625" style="106" hidden="1" customWidth="1"/>
    <col min="16379" max="16379" width="1.7109375" style="106" hidden="1" customWidth="1"/>
    <col min="16380" max="16380" width="6.140625" style="106" hidden="1" customWidth="1"/>
    <col min="16381" max="16381" width="1.7109375" style="106" customWidth="1"/>
    <col min="16382" max="16382" width="5.85546875" style="106" customWidth="1"/>
    <col min="16383" max="16383" width="3.28515625" style="106" hidden="1" customWidth="1"/>
    <col min="16384" max="16384" width="4.42578125" style="106" hidden="1" customWidth="1"/>
  </cols>
  <sheetData>
    <row r="1" spans="2:16381" ht="22.5" customHeight="1">
      <c r="I1" s="145"/>
      <c r="J1" s="145"/>
      <c r="K1" s="295"/>
      <c r="L1" s="460"/>
      <c r="M1" s="295"/>
      <c r="N1" s="295"/>
      <c r="O1" s="296"/>
      <c r="P1" s="296"/>
      <c r="Q1" s="296"/>
      <c r="R1" s="297"/>
      <c r="S1" s="298"/>
      <c r="T1" s="299"/>
      <c r="U1" s="300"/>
      <c r="V1" s="300"/>
      <c r="W1" s="300"/>
      <c r="X1" s="300"/>
      <c r="Y1" s="300"/>
      <c r="Z1" s="300"/>
      <c r="AA1" s="300"/>
      <c r="AB1" s="300"/>
      <c r="AC1" s="300"/>
      <c r="AD1" s="300"/>
      <c r="AE1" s="300"/>
      <c r="AF1" s="300"/>
      <c r="AG1" s="300"/>
      <c r="AH1" s="300"/>
      <c r="AI1" s="300"/>
      <c r="AJ1" s="300"/>
      <c r="AK1" s="300"/>
      <c r="AL1" s="300"/>
      <c r="AM1" s="300"/>
      <c r="AN1" s="300"/>
      <c r="AO1" s="300"/>
      <c r="AP1" s="300"/>
      <c r="AQ1" s="300"/>
      <c r="AR1" s="300"/>
      <c r="AS1" s="300"/>
      <c r="AT1" s="300"/>
      <c r="AU1" s="300"/>
      <c r="AV1" s="300"/>
      <c r="AW1" s="300"/>
      <c r="AX1" s="300"/>
      <c r="AY1" s="300"/>
      <c r="AZ1" s="300"/>
      <c r="BA1" s="300"/>
      <c r="BB1" s="300"/>
      <c r="BC1" s="300"/>
      <c r="BD1" s="300"/>
      <c r="BE1" s="300"/>
      <c r="BF1" s="300"/>
      <c r="BG1" s="300"/>
      <c r="BH1" s="300"/>
      <c r="BI1" s="300"/>
      <c r="BJ1" s="300"/>
      <c r="BK1" s="300"/>
      <c r="BL1" s="300"/>
      <c r="BM1" s="300"/>
      <c r="BN1" s="300"/>
      <c r="BO1" s="300"/>
      <c r="BP1" s="300"/>
      <c r="BQ1" s="300"/>
      <c r="BR1" s="300"/>
      <c r="BS1" s="300"/>
      <c r="BT1" s="300"/>
      <c r="BU1" s="300"/>
      <c r="BV1" s="300"/>
      <c r="BW1" s="300"/>
      <c r="BX1" s="300"/>
      <c r="BY1" s="300"/>
      <c r="BZ1" s="300"/>
      <c r="CA1" s="300"/>
      <c r="CB1" s="300"/>
      <c r="CC1" s="300"/>
      <c r="CD1" s="300"/>
      <c r="CE1" s="300"/>
      <c r="CF1" s="300"/>
      <c r="CG1" s="300"/>
      <c r="CH1" s="300"/>
      <c r="CI1" s="300"/>
      <c r="CJ1" s="300"/>
      <c r="CK1" s="300"/>
      <c r="CL1" s="300"/>
      <c r="CM1" s="300"/>
      <c r="CN1" s="300"/>
      <c r="CO1" s="300"/>
      <c r="CP1" s="300"/>
      <c r="CQ1" s="300"/>
      <c r="CR1" s="300"/>
      <c r="CS1" s="300"/>
      <c r="CT1" s="300"/>
      <c r="CU1" s="300"/>
      <c r="CV1" s="300"/>
      <c r="CW1" s="300"/>
      <c r="CX1" s="300"/>
      <c r="CY1" s="300"/>
      <c r="CZ1" s="300"/>
      <c r="DA1" s="300"/>
      <c r="DB1" s="300"/>
      <c r="DC1" s="300"/>
      <c r="DD1" s="300"/>
      <c r="DE1" s="300"/>
      <c r="DF1" s="300"/>
      <c r="DG1" s="300"/>
      <c r="DH1" s="300"/>
      <c r="DI1" s="300"/>
      <c r="DJ1" s="300"/>
      <c r="DK1" s="300"/>
      <c r="DL1" s="300"/>
      <c r="DM1" s="300"/>
      <c r="DN1" s="300"/>
      <c r="DO1" s="300"/>
      <c r="DP1" s="300"/>
      <c r="DQ1" s="300"/>
      <c r="DR1" s="300"/>
      <c r="DS1" s="300"/>
      <c r="DT1" s="300"/>
      <c r="DU1" s="300"/>
      <c r="DV1" s="300"/>
      <c r="DW1" s="300"/>
      <c r="DX1" s="300"/>
      <c r="DY1" s="300"/>
      <c r="DZ1" s="300"/>
      <c r="EA1" s="300"/>
      <c r="EB1" s="300"/>
      <c r="EC1" s="300"/>
      <c r="ED1" s="300"/>
      <c r="EE1" s="300"/>
      <c r="EF1" s="300"/>
      <c r="EG1" s="300"/>
      <c r="EH1" s="300"/>
      <c r="EI1" s="300"/>
      <c r="EJ1" s="300"/>
      <c r="EK1" s="300"/>
      <c r="EL1" s="300"/>
      <c r="EM1" s="300"/>
      <c r="EN1" s="300"/>
      <c r="EO1" s="300"/>
      <c r="EP1" s="300"/>
      <c r="EQ1" s="300"/>
      <c r="ER1" s="300"/>
      <c r="ES1" s="300"/>
      <c r="ET1" s="300"/>
      <c r="EU1" s="300"/>
      <c r="EV1" s="300"/>
      <c r="EW1" s="300"/>
      <c r="EX1" s="300"/>
      <c r="EY1" s="300"/>
      <c r="EZ1" s="300"/>
      <c r="FA1" s="300"/>
      <c r="FB1" s="300"/>
      <c r="FC1" s="300"/>
      <c r="FD1" s="300"/>
      <c r="FE1" s="300"/>
      <c r="FF1" s="300"/>
      <c r="FG1" s="300"/>
      <c r="FH1" s="300"/>
      <c r="FI1" s="300"/>
      <c r="FJ1" s="300"/>
      <c r="FK1" s="300"/>
      <c r="FL1" s="300"/>
      <c r="FM1" s="300"/>
      <c r="FN1" s="300"/>
      <c r="FO1" s="300"/>
      <c r="FP1" s="300"/>
      <c r="FQ1" s="300"/>
      <c r="FR1" s="300"/>
      <c r="FS1" s="300"/>
      <c r="FT1" s="300"/>
      <c r="FU1" s="300"/>
      <c r="FV1" s="300"/>
      <c r="FW1" s="300"/>
      <c r="FX1" s="300"/>
      <c r="FY1" s="300"/>
      <c r="FZ1" s="300"/>
      <c r="GA1" s="300"/>
      <c r="GB1" s="300"/>
      <c r="GC1" s="300"/>
      <c r="GD1" s="300"/>
      <c r="GE1" s="300"/>
      <c r="GF1" s="300"/>
      <c r="GG1" s="300"/>
      <c r="GH1" s="300"/>
      <c r="GI1" s="300"/>
      <c r="GJ1" s="300"/>
      <c r="GK1" s="300"/>
      <c r="GL1" s="300"/>
      <c r="GM1" s="300"/>
      <c r="GN1" s="300"/>
      <c r="GO1" s="300"/>
      <c r="GP1" s="300"/>
      <c r="GQ1" s="300"/>
      <c r="GR1" s="300"/>
      <c r="GS1" s="300"/>
      <c r="GT1" s="300"/>
      <c r="GU1" s="300"/>
      <c r="GV1" s="300"/>
      <c r="GW1" s="300"/>
      <c r="GX1" s="300"/>
      <c r="GY1" s="300"/>
      <c r="GZ1" s="300"/>
      <c r="HA1" s="300"/>
      <c r="HB1" s="300"/>
      <c r="HC1" s="300"/>
      <c r="HD1" s="300"/>
      <c r="HE1" s="300"/>
      <c r="HF1" s="300"/>
      <c r="HG1" s="300"/>
      <c r="HH1" s="300"/>
      <c r="HI1" s="300"/>
      <c r="HJ1" s="300"/>
      <c r="HK1" s="300"/>
      <c r="HL1" s="300"/>
      <c r="HM1" s="300"/>
      <c r="HN1" s="300"/>
      <c r="HO1" s="300"/>
      <c r="HP1" s="300"/>
      <c r="HQ1" s="300"/>
      <c r="HR1" s="300"/>
      <c r="HS1" s="300"/>
      <c r="HT1" s="300"/>
      <c r="HU1" s="300"/>
      <c r="HV1" s="300"/>
      <c r="HW1" s="300"/>
      <c r="HX1" s="300"/>
      <c r="HY1" s="300"/>
      <c r="HZ1" s="300"/>
      <c r="IA1" s="300"/>
      <c r="IB1" s="300"/>
      <c r="IC1" s="300"/>
      <c r="ID1" s="300"/>
      <c r="IE1" s="300"/>
      <c r="IF1" s="300"/>
      <c r="IG1" s="300"/>
      <c r="IH1" s="300"/>
      <c r="II1" s="300"/>
      <c r="IJ1" s="300"/>
      <c r="IK1" s="300"/>
      <c r="IL1" s="300"/>
      <c r="IM1" s="300"/>
      <c r="IN1" s="300"/>
      <c r="IO1" s="300"/>
      <c r="IP1" s="300"/>
      <c r="IQ1" s="300"/>
      <c r="IR1" s="300"/>
      <c r="IS1" s="300"/>
      <c r="IT1" s="300"/>
      <c r="IU1" s="300"/>
      <c r="IV1" s="300"/>
      <c r="IW1" s="300"/>
      <c r="IX1" s="300"/>
      <c r="IY1" s="300"/>
      <c r="IZ1" s="300"/>
      <c r="JA1" s="300"/>
      <c r="JB1" s="300"/>
      <c r="JC1" s="300"/>
      <c r="JD1" s="300"/>
      <c r="JE1" s="300"/>
      <c r="JF1" s="300"/>
      <c r="JG1" s="300"/>
      <c r="JH1" s="300"/>
      <c r="JI1" s="300"/>
      <c r="JJ1" s="300"/>
      <c r="JK1" s="300"/>
      <c r="JL1" s="300"/>
      <c r="JM1" s="300"/>
      <c r="JN1" s="300"/>
      <c r="JO1" s="300"/>
      <c r="JP1" s="300"/>
      <c r="JQ1" s="300"/>
      <c r="JR1" s="300"/>
      <c r="JS1" s="300"/>
      <c r="JT1" s="300"/>
      <c r="JU1" s="300"/>
      <c r="JV1" s="300"/>
      <c r="JW1" s="300"/>
      <c r="JX1" s="300"/>
      <c r="JY1" s="300"/>
      <c r="JZ1" s="300"/>
      <c r="KA1" s="300"/>
      <c r="KB1" s="300"/>
      <c r="KC1" s="300"/>
      <c r="KD1" s="300"/>
      <c r="KE1" s="300"/>
      <c r="KF1" s="300"/>
      <c r="KG1" s="300"/>
      <c r="KH1" s="300"/>
      <c r="KI1" s="300"/>
      <c r="KJ1" s="300"/>
      <c r="KK1" s="300"/>
      <c r="KL1" s="300"/>
      <c r="KM1" s="300"/>
      <c r="KN1" s="300"/>
      <c r="KO1" s="300"/>
      <c r="KP1" s="300"/>
      <c r="KQ1" s="300"/>
      <c r="KR1" s="300"/>
      <c r="KS1" s="300"/>
      <c r="KT1" s="300"/>
      <c r="KU1" s="300"/>
      <c r="KV1" s="300"/>
      <c r="KW1" s="300"/>
      <c r="KX1" s="300"/>
      <c r="KY1" s="300"/>
      <c r="KZ1" s="300"/>
      <c r="LA1" s="300"/>
      <c r="LB1" s="300"/>
      <c r="LC1" s="300"/>
      <c r="LD1" s="300"/>
      <c r="LE1" s="300"/>
      <c r="LF1" s="300"/>
      <c r="LG1" s="300"/>
      <c r="LH1" s="300"/>
      <c r="LI1" s="300"/>
      <c r="LJ1" s="300"/>
      <c r="LK1" s="300"/>
      <c r="LL1" s="300"/>
      <c r="LM1" s="300"/>
      <c r="LN1" s="300"/>
      <c r="LO1" s="300"/>
      <c r="LP1" s="300"/>
      <c r="LQ1" s="300"/>
      <c r="LR1" s="300"/>
      <c r="LS1" s="300"/>
      <c r="LT1" s="300"/>
      <c r="LU1" s="300"/>
      <c r="LV1" s="300"/>
      <c r="LW1" s="300"/>
      <c r="LX1" s="300"/>
      <c r="LY1" s="300"/>
      <c r="LZ1" s="300"/>
      <c r="MA1" s="300"/>
      <c r="MB1" s="300"/>
      <c r="MC1" s="300"/>
      <c r="MD1" s="300"/>
      <c r="ME1" s="300"/>
      <c r="MF1" s="300"/>
      <c r="MG1" s="300"/>
      <c r="MH1" s="300"/>
      <c r="MI1" s="300"/>
      <c r="MJ1" s="300"/>
      <c r="MK1" s="300"/>
      <c r="ML1" s="300"/>
      <c r="MM1" s="300"/>
      <c r="MN1" s="300"/>
      <c r="MO1" s="300"/>
      <c r="MP1" s="300"/>
      <c r="MQ1" s="300"/>
      <c r="MR1" s="300"/>
      <c r="MS1" s="300"/>
      <c r="MT1" s="300"/>
      <c r="MU1" s="300"/>
      <c r="MV1" s="300"/>
      <c r="MW1" s="300"/>
      <c r="MX1" s="300"/>
      <c r="MY1" s="300"/>
      <c r="MZ1" s="300"/>
      <c r="NA1" s="300"/>
      <c r="NB1" s="300"/>
      <c r="NC1" s="300"/>
      <c r="ND1" s="300"/>
      <c r="NE1" s="300"/>
      <c r="NF1" s="300"/>
      <c r="NG1" s="300"/>
      <c r="NH1" s="300"/>
      <c r="NI1" s="300"/>
      <c r="NJ1" s="300"/>
      <c r="NK1" s="300"/>
      <c r="NL1" s="300"/>
      <c r="NM1" s="300"/>
      <c r="NN1" s="300"/>
      <c r="NO1" s="300"/>
      <c r="NP1" s="300"/>
      <c r="NQ1" s="300"/>
      <c r="NR1" s="300"/>
      <c r="NS1" s="300"/>
      <c r="NT1" s="300"/>
      <c r="NU1" s="300"/>
      <c r="NV1" s="300"/>
      <c r="NW1" s="300"/>
      <c r="NX1" s="300"/>
      <c r="NY1" s="300"/>
      <c r="NZ1" s="300"/>
      <c r="OA1" s="300"/>
      <c r="OB1" s="300"/>
      <c r="OC1" s="300"/>
      <c r="OD1" s="300"/>
      <c r="OE1" s="300"/>
      <c r="OF1" s="300"/>
      <c r="OG1" s="300"/>
      <c r="OH1" s="300"/>
      <c r="OI1" s="300"/>
      <c r="OJ1" s="300"/>
      <c r="OK1" s="300"/>
      <c r="OL1" s="300"/>
      <c r="OM1" s="300"/>
      <c r="ON1" s="300"/>
      <c r="OO1" s="300"/>
      <c r="OP1" s="300"/>
      <c r="OQ1" s="300"/>
      <c r="OR1" s="300"/>
      <c r="OS1" s="300"/>
      <c r="OT1" s="300"/>
      <c r="OU1" s="300"/>
      <c r="OV1" s="300"/>
      <c r="OW1" s="300"/>
      <c r="OX1" s="300"/>
      <c r="OY1" s="300"/>
      <c r="OZ1" s="300"/>
      <c r="PA1" s="300"/>
      <c r="PB1" s="300"/>
      <c r="PC1" s="300"/>
      <c r="PD1" s="300"/>
      <c r="PE1" s="300"/>
      <c r="PF1" s="300"/>
      <c r="PG1" s="300"/>
      <c r="PH1" s="300"/>
      <c r="PI1" s="300"/>
      <c r="PJ1" s="300"/>
      <c r="PK1" s="300"/>
      <c r="PL1" s="300"/>
      <c r="PM1" s="300"/>
      <c r="PN1" s="300"/>
      <c r="PO1" s="300"/>
      <c r="PP1" s="300"/>
      <c r="PQ1" s="300"/>
      <c r="PR1" s="300"/>
      <c r="PS1" s="300"/>
      <c r="PT1" s="300"/>
      <c r="PU1" s="300"/>
      <c r="PV1" s="300"/>
      <c r="PW1" s="300"/>
      <c r="PX1" s="300"/>
      <c r="PY1" s="300"/>
      <c r="PZ1" s="300"/>
      <c r="QA1" s="300"/>
      <c r="QB1" s="300"/>
      <c r="QC1" s="300"/>
      <c r="QD1" s="300"/>
      <c r="QE1" s="300"/>
      <c r="QF1" s="300"/>
      <c r="QG1" s="300"/>
      <c r="QH1" s="300"/>
      <c r="QI1" s="300"/>
      <c r="QJ1" s="300"/>
      <c r="QK1" s="300"/>
      <c r="QL1" s="300"/>
      <c r="QM1" s="300"/>
      <c r="QN1" s="300"/>
      <c r="QO1" s="300"/>
      <c r="QP1" s="300"/>
      <c r="QQ1" s="300"/>
      <c r="QR1" s="300"/>
      <c r="QS1" s="300"/>
      <c r="QT1" s="300"/>
      <c r="QU1" s="300"/>
      <c r="QV1" s="300"/>
      <c r="QW1" s="300"/>
      <c r="QX1" s="300"/>
      <c r="QY1" s="300"/>
      <c r="QZ1" s="300"/>
      <c r="RA1" s="300"/>
      <c r="RB1" s="300"/>
      <c r="RC1" s="300"/>
      <c r="RD1" s="300"/>
      <c r="RE1" s="300"/>
      <c r="RF1" s="300"/>
      <c r="RG1" s="300"/>
      <c r="RH1" s="300"/>
      <c r="RI1" s="300"/>
      <c r="RJ1" s="300"/>
      <c r="RK1" s="300"/>
      <c r="RL1" s="300"/>
      <c r="RM1" s="300"/>
      <c r="RN1" s="300"/>
      <c r="RO1" s="300"/>
      <c r="RP1" s="300"/>
      <c r="RQ1" s="300"/>
      <c r="RR1" s="300"/>
      <c r="RS1" s="300"/>
      <c r="RT1" s="300"/>
      <c r="RU1" s="300"/>
      <c r="RV1" s="300"/>
      <c r="RW1" s="300"/>
      <c r="RX1" s="300"/>
      <c r="RY1" s="300"/>
      <c r="RZ1" s="300"/>
      <c r="SA1" s="300"/>
      <c r="SB1" s="300"/>
      <c r="SC1" s="300"/>
      <c r="SD1" s="300"/>
      <c r="SE1" s="300"/>
      <c r="SF1" s="300"/>
      <c r="SG1" s="300"/>
      <c r="SH1" s="300"/>
      <c r="SI1" s="300"/>
      <c r="SJ1" s="300"/>
      <c r="SK1" s="300"/>
      <c r="SL1" s="300"/>
      <c r="SM1" s="300"/>
      <c r="SN1" s="300"/>
      <c r="SO1" s="300"/>
      <c r="SP1" s="300"/>
      <c r="SQ1" s="300"/>
      <c r="SR1" s="300"/>
      <c r="SS1" s="300"/>
      <c r="ST1" s="300"/>
      <c r="SU1" s="300"/>
      <c r="SV1" s="300"/>
      <c r="SW1" s="300"/>
      <c r="SX1" s="300"/>
      <c r="SY1" s="300"/>
      <c r="SZ1" s="300"/>
      <c r="TA1" s="300"/>
      <c r="TB1" s="300"/>
      <c r="TC1" s="300"/>
      <c r="TD1" s="300"/>
      <c r="TE1" s="300"/>
      <c r="TF1" s="300"/>
      <c r="TG1" s="300"/>
      <c r="TH1" s="300"/>
      <c r="TI1" s="300"/>
      <c r="TJ1" s="300"/>
      <c r="TK1" s="300"/>
      <c r="TL1" s="300"/>
      <c r="TM1" s="300"/>
      <c r="TN1" s="300"/>
      <c r="TO1" s="300"/>
      <c r="TP1" s="300"/>
      <c r="TQ1" s="300"/>
      <c r="TR1" s="300"/>
      <c r="TS1" s="300"/>
      <c r="TT1" s="300"/>
      <c r="TU1" s="300"/>
      <c r="TV1" s="300"/>
      <c r="TW1" s="300"/>
      <c r="TX1" s="300"/>
      <c r="TY1" s="300"/>
      <c r="TZ1" s="300"/>
      <c r="UA1" s="300"/>
      <c r="UB1" s="300"/>
      <c r="UC1" s="300"/>
      <c r="UD1" s="300"/>
      <c r="UE1" s="300"/>
      <c r="UF1" s="300"/>
      <c r="UG1" s="300"/>
      <c r="UH1" s="300"/>
      <c r="UI1" s="300"/>
      <c r="UJ1" s="300"/>
      <c r="UK1" s="300"/>
      <c r="UL1" s="300"/>
      <c r="UM1" s="300"/>
      <c r="UN1" s="300"/>
      <c r="UO1" s="300"/>
      <c r="UP1" s="300"/>
      <c r="UQ1" s="300"/>
      <c r="UR1" s="300"/>
      <c r="US1" s="300"/>
      <c r="UT1" s="300"/>
      <c r="UU1" s="300"/>
      <c r="UV1" s="300"/>
      <c r="UW1" s="300"/>
      <c r="UX1" s="300"/>
      <c r="UY1" s="300"/>
      <c r="UZ1" s="300"/>
      <c r="VA1" s="300"/>
      <c r="VB1" s="300"/>
      <c r="VC1" s="300"/>
      <c r="VD1" s="300"/>
      <c r="VE1" s="300"/>
      <c r="VF1" s="300"/>
      <c r="VG1" s="300"/>
      <c r="VH1" s="300"/>
      <c r="VI1" s="300"/>
      <c r="VJ1" s="300"/>
      <c r="VK1" s="300"/>
      <c r="VL1" s="300"/>
      <c r="VM1" s="300"/>
      <c r="VN1" s="300"/>
      <c r="VO1" s="300"/>
      <c r="VP1" s="300"/>
      <c r="VQ1" s="300"/>
      <c r="VR1" s="300"/>
      <c r="VS1" s="300"/>
      <c r="VT1" s="300"/>
      <c r="VU1" s="300"/>
      <c r="VV1" s="300"/>
      <c r="VW1" s="300"/>
      <c r="VX1" s="300"/>
      <c r="VY1" s="300"/>
      <c r="VZ1" s="300"/>
      <c r="WA1" s="300"/>
      <c r="WB1" s="300"/>
      <c r="WC1" s="300"/>
      <c r="WD1" s="300"/>
      <c r="WE1" s="300"/>
      <c r="WF1" s="300"/>
      <c r="WG1" s="300"/>
      <c r="WH1" s="300"/>
      <c r="WI1" s="300"/>
      <c r="WJ1" s="300"/>
      <c r="WK1" s="300"/>
      <c r="WL1" s="300"/>
      <c r="WM1" s="300"/>
      <c r="WN1" s="300"/>
      <c r="WO1" s="300"/>
      <c r="WP1" s="300"/>
      <c r="WQ1" s="300"/>
      <c r="WR1" s="300"/>
      <c r="WS1" s="300"/>
      <c r="WT1" s="300"/>
      <c r="WU1" s="300"/>
      <c r="WV1" s="300"/>
      <c r="WW1" s="300"/>
      <c r="WX1" s="300"/>
      <c r="WY1" s="300"/>
      <c r="WZ1" s="300"/>
      <c r="XA1" s="300"/>
      <c r="XB1" s="300"/>
      <c r="XC1" s="300"/>
      <c r="XD1" s="300"/>
      <c r="XE1" s="300"/>
      <c r="XF1" s="300"/>
      <c r="XG1" s="300"/>
      <c r="XH1" s="300"/>
      <c r="XI1" s="300"/>
      <c r="XJ1" s="300"/>
      <c r="XK1" s="300"/>
      <c r="XL1" s="300"/>
      <c r="XM1" s="300"/>
      <c r="XN1" s="300"/>
      <c r="XO1" s="300"/>
      <c r="XP1" s="300"/>
      <c r="XQ1" s="300"/>
      <c r="XR1" s="300"/>
      <c r="XS1" s="300"/>
      <c r="XT1" s="300"/>
      <c r="XU1" s="300"/>
      <c r="XV1" s="300"/>
      <c r="XW1" s="300"/>
      <c r="XX1" s="300"/>
      <c r="XY1" s="300"/>
      <c r="XZ1" s="300"/>
      <c r="YA1" s="300"/>
      <c r="YB1" s="300"/>
      <c r="YC1" s="300"/>
      <c r="YD1" s="300"/>
      <c r="YE1" s="300"/>
      <c r="YF1" s="300"/>
      <c r="YG1" s="300"/>
      <c r="YH1" s="300"/>
      <c r="YI1" s="300"/>
      <c r="YJ1" s="300"/>
      <c r="YK1" s="300"/>
      <c r="YL1" s="300"/>
      <c r="YM1" s="300"/>
      <c r="YN1" s="300"/>
      <c r="YO1" s="300"/>
      <c r="YP1" s="300"/>
      <c r="YQ1" s="300"/>
      <c r="YR1" s="300"/>
      <c r="YS1" s="300"/>
      <c r="YT1" s="300"/>
      <c r="YU1" s="300"/>
      <c r="YV1" s="300"/>
      <c r="YW1" s="300"/>
      <c r="YX1" s="300"/>
      <c r="YY1" s="300"/>
      <c r="YZ1" s="300"/>
      <c r="ZA1" s="300"/>
      <c r="ZB1" s="300"/>
      <c r="ZC1" s="300"/>
      <c r="ZD1" s="300"/>
      <c r="ZE1" s="300"/>
      <c r="ZF1" s="300"/>
      <c r="ZG1" s="300"/>
      <c r="ZH1" s="300"/>
      <c r="ZI1" s="300"/>
      <c r="ZJ1" s="300"/>
      <c r="ZK1" s="300"/>
      <c r="ZL1" s="300"/>
      <c r="ZM1" s="300"/>
      <c r="ZN1" s="300"/>
      <c r="ZO1" s="300"/>
      <c r="ZP1" s="300"/>
      <c r="ZQ1" s="300"/>
      <c r="ZR1" s="300"/>
      <c r="ZS1" s="300"/>
      <c r="ZT1" s="300"/>
      <c r="ZU1" s="300"/>
      <c r="ZV1" s="300"/>
      <c r="ZW1" s="300"/>
      <c r="ZX1" s="300"/>
      <c r="ZY1" s="300"/>
      <c r="ZZ1" s="300"/>
      <c r="AAA1" s="300"/>
      <c r="AAB1" s="300"/>
      <c r="AAC1" s="300"/>
      <c r="AAD1" s="300"/>
      <c r="AAE1" s="300"/>
      <c r="AAF1" s="300"/>
      <c r="AAG1" s="300"/>
      <c r="AAH1" s="300"/>
      <c r="AAI1" s="300"/>
      <c r="AAJ1" s="300"/>
      <c r="AAK1" s="300"/>
      <c r="AAL1" s="300"/>
      <c r="AAM1" s="300"/>
      <c r="AAN1" s="300"/>
      <c r="AAO1" s="300"/>
      <c r="AAP1" s="300"/>
      <c r="AAQ1" s="300"/>
      <c r="AAR1" s="300"/>
      <c r="AAS1" s="300"/>
      <c r="AAT1" s="300"/>
      <c r="AAU1" s="300"/>
      <c r="AAV1" s="300"/>
      <c r="AAW1" s="300"/>
      <c r="AAX1" s="300"/>
      <c r="AAY1" s="300"/>
      <c r="AAZ1" s="300"/>
      <c r="ABA1" s="300"/>
      <c r="ABB1" s="300"/>
      <c r="ABC1" s="300"/>
      <c r="ABD1" s="300"/>
      <c r="ABE1" s="300"/>
      <c r="ABF1" s="300"/>
      <c r="ABG1" s="300"/>
      <c r="ABH1" s="300"/>
      <c r="ABI1" s="300"/>
      <c r="ABJ1" s="300"/>
      <c r="ABK1" s="300"/>
      <c r="ABL1" s="300"/>
      <c r="ABM1" s="300"/>
      <c r="ABN1" s="300"/>
      <c r="ABO1" s="300"/>
      <c r="ABP1" s="300"/>
      <c r="ABQ1" s="300"/>
      <c r="ABR1" s="300"/>
      <c r="ABS1" s="300"/>
      <c r="ABT1" s="300"/>
      <c r="ABU1" s="300"/>
      <c r="ABV1" s="300"/>
      <c r="ABW1" s="300"/>
      <c r="ABX1" s="300"/>
      <c r="ABY1" s="300"/>
      <c r="ABZ1" s="300"/>
      <c r="ACA1" s="300"/>
      <c r="ACB1" s="300"/>
      <c r="ACC1" s="300"/>
      <c r="ACD1" s="300"/>
      <c r="ACE1" s="300"/>
      <c r="ACF1" s="300"/>
      <c r="ACG1" s="300"/>
      <c r="ACH1" s="300"/>
      <c r="ACI1" s="300"/>
      <c r="ACJ1" s="300"/>
      <c r="ACK1" s="300"/>
      <c r="ACL1" s="300"/>
      <c r="ACM1" s="300"/>
      <c r="ACN1" s="300"/>
      <c r="ACO1" s="300"/>
      <c r="ACP1" s="300"/>
      <c r="ACQ1" s="300"/>
      <c r="ACR1" s="300"/>
      <c r="ACS1" s="300"/>
      <c r="ACT1" s="300"/>
      <c r="ACU1" s="300"/>
      <c r="ACV1" s="300"/>
      <c r="ACW1" s="300"/>
      <c r="ACX1" s="300"/>
      <c r="ACY1" s="300"/>
      <c r="ACZ1" s="300"/>
      <c r="ADA1" s="300"/>
      <c r="ADB1" s="300"/>
      <c r="ADC1" s="300"/>
      <c r="ADD1" s="300"/>
      <c r="ADE1" s="300"/>
      <c r="ADF1" s="300"/>
      <c r="ADG1" s="300"/>
      <c r="ADH1" s="300"/>
      <c r="ADI1" s="300"/>
      <c r="ADJ1" s="300"/>
      <c r="ADK1" s="300"/>
      <c r="ADL1" s="300"/>
      <c r="ADM1" s="300"/>
      <c r="ADN1" s="300"/>
      <c r="ADO1" s="300"/>
      <c r="ADP1" s="300"/>
      <c r="ADQ1" s="300"/>
      <c r="ADR1" s="300"/>
      <c r="ADS1" s="300"/>
      <c r="ADT1" s="300"/>
      <c r="ADU1" s="300"/>
      <c r="ADV1" s="300"/>
      <c r="ADW1" s="300"/>
      <c r="ADX1" s="300"/>
      <c r="ADY1" s="300"/>
      <c r="ADZ1" s="300"/>
      <c r="AEA1" s="300"/>
      <c r="AEB1" s="300"/>
      <c r="AEC1" s="300"/>
      <c r="AED1" s="300"/>
      <c r="AEE1" s="300"/>
      <c r="AEF1" s="300"/>
      <c r="AEG1" s="300"/>
      <c r="AEH1" s="300"/>
      <c r="AEI1" s="300"/>
      <c r="AEJ1" s="300"/>
      <c r="AEK1" s="300"/>
      <c r="AEL1" s="300"/>
      <c r="AEM1" s="300"/>
      <c r="AEN1" s="300"/>
      <c r="AEO1" s="300"/>
      <c r="AEP1" s="300"/>
      <c r="AEQ1" s="300"/>
      <c r="AER1" s="300"/>
      <c r="AES1" s="300"/>
      <c r="AET1" s="300"/>
      <c r="AEU1" s="300"/>
      <c r="AEV1" s="300"/>
      <c r="AEW1" s="300"/>
      <c r="AEX1" s="300"/>
      <c r="AEY1" s="300"/>
      <c r="AEZ1" s="300"/>
      <c r="AFA1" s="300"/>
      <c r="AFB1" s="300"/>
      <c r="AFC1" s="300"/>
      <c r="AFD1" s="300"/>
      <c r="AFE1" s="300"/>
      <c r="AFF1" s="300"/>
      <c r="AFG1" s="300"/>
      <c r="AFH1" s="300"/>
      <c r="AFI1" s="300"/>
      <c r="AFJ1" s="300"/>
      <c r="AFK1" s="300"/>
      <c r="AFL1" s="300"/>
      <c r="AFM1" s="300"/>
      <c r="AFN1" s="300"/>
      <c r="AFO1" s="300"/>
      <c r="AFP1" s="300"/>
      <c r="AFQ1" s="300"/>
      <c r="AFR1" s="300"/>
      <c r="AFS1" s="300"/>
      <c r="AFT1" s="300"/>
      <c r="AFU1" s="300"/>
      <c r="AFV1" s="300"/>
      <c r="AFW1" s="300"/>
      <c r="AFX1" s="300"/>
      <c r="AFY1" s="300"/>
      <c r="AFZ1" s="300"/>
      <c r="AGA1" s="300"/>
      <c r="AGB1" s="300"/>
      <c r="AGC1" s="300"/>
      <c r="AGD1" s="300"/>
      <c r="AGE1" s="300"/>
      <c r="AGF1" s="300"/>
      <c r="AGG1" s="300"/>
      <c r="AGH1" s="300"/>
      <c r="AGI1" s="300"/>
      <c r="AGJ1" s="300"/>
      <c r="AGK1" s="300"/>
      <c r="AGL1" s="300"/>
      <c r="AGM1" s="300"/>
      <c r="AGN1" s="300"/>
      <c r="AGO1" s="300"/>
      <c r="AGP1" s="300"/>
      <c r="AGQ1" s="300"/>
      <c r="AGR1" s="300"/>
      <c r="AGS1" s="300"/>
      <c r="AGT1" s="300"/>
      <c r="AGU1" s="300"/>
      <c r="AGV1" s="300"/>
      <c r="AGW1" s="300"/>
      <c r="AGX1" s="300"/>
      <c r="AGY1" s="300"/>
      <c r="AGZ1" s="300"/>
      <c r="AHA1" s="300"/>
      <c r="AHB1" s="300"/>
      <c r="AHC1" s="300"/>
      <c r="AHD1" s="300"/>
      <c r="AHE1" s="300"/>
      <c r="AHF1" s="300"/>
      <c r="AHG1" s="300"/>
      <c r="AHH1" s="300"/>
      <c r="AHI1" s="300"/>
      <c r="AHJ1" s="300"/>
      <c r="AHK1" s="300"/>
      <c r="AHL1" s="300"/>
      <c r="AHM1" s="300"/>
      <c r="AHN1" s="300"/>
      <c r="AHO1" s="300"/>
      <c r="AHP1" s="300"/>
      <c r="AHQ1" s="300"/>
      <c r="AHR1" s="300"/>
      <c r="AHS1" s="300"/>
      <c r="AHT1" s="300"/>
      <c r="AHU1" s="300"/>
      <c r="AHV1" s="300"/>
      <c r="AHW1" s="300"/>
      <c r="AHX1" s="300"/>
      <c r="AHY1" s="300"/>
      <c r="AHZ1" s="300"/>
      <c r="AIA1" s="300"/>
      <c r="AIB1" s="300"/>
      <c r="AIC1" s="300"/>
      <c r="AID1" s="300"/>
      <c r="AIE1" s="300"/>
      <c r="AIF1" s="300"/>
      <c r="AIG1" s="300"/>
      <c r="AIH1" s="300"/>
      <c r="AII1" s="300"/>
      <c r="AIJ1" s="300"/>
      <c r="AIK1" s="300"/>
      <c r="AIL1" s="300"/>
      <c r="AIM1" s="300"/>
      <c r="AIN1" s="300"/>
      <c r="AIO1" s="300"/>
      <c r="AIP1" s="300"/>
      <c r="AIQ1" s="300"/>
      <c r="AIR1" s="300"/>
      <c r="AIS1" s="300"/>
      <c r="AIT1" s="300"/>
      <c r="AIU1" s="300"/>
      <c r="AIV1" s="300"/>
      <c r="AIW1" s="300"/>
      <c r="AIX1" s="300"/>
      <c r="AIY1" s="300"/>
      <c r="AIZ1" s="300"/>
      <c r="AJA1" s="300"/>
      <c r="AJB1" s="300"/>
      <c r="AJC1" s="300"/>
      <c r="AJD1" s="300"/>
      <c r="AJE1" s="300"/>
      <c r="AJF1" s="300"/>
      <c r="AJG1" s="300"/>
      <c r="AJH1" s="300"/>
      <c r="AJI1" s="300"/>
      <c r="AJJ1" s="300"/>
      <c r="AJK1" s="300"/>
      <c r="AJL1" s="300"/>
      <c r="AJM1" s="300"/>
      <c r="AJN1" s="300"/>
      <c r="AJO1" s="300"/>
      <c r="AJP1" s="300"/>
      <c r="AJQ1" s="300"/>
      <c r="AJR1" s="300"/>
      <c r="AJS1" s="300"/>
      <c r="AJT1" s="300"/>
      <c r="AJU1" s="300"/>
      <c r="AJV1" s="300"/>
      <c r="AJW1" s="300"/>
      <c r="AJX1" s="300"/>
      <c r="AJY1" s="300"/>
      <c r="AJZ1" s="300"/>
      <c r="AKA1" s="300"/>
      <c r="AKB1" s="300"/>
      <c r="AKC1" s="300"/>
      <c r="AKD1" s="300"/>
      <c r="AKE1" s="300"/>
      <c r="AKF1" s="300"/>
      <c r="AKG1" s="300"/>
      <c r="AKH1" s="300"/>
      <c r="AKI1" s="300"/>
      <c r="AKJ1" s="300"/>
      <c r="AKK1" s="300"/>
      <c r="AKL1" s="300"/>
      <c r="AKM1" s="300"/>
      <c r="AKN1" s="300"/>
      <c r="AKO1" s="300"/>
      <c r="AKP1" s="300"/>
      <c r="AKQ1" s="300"/>
      <c r="AKR1" s="300"/>
      <c r="AKS1" s="300"/>
      <c r="AKT1" s="300"/>
      <c r="AKU1" s="300"/>
      <c r="AKV1" s="300"/>
      <c r="AKW1" s="300"/>
      <c r="AKX1" s="300"/>
      <c r="AKY1" s="300"/>
      <c r="AKZ1" s="300"/>
      <c r="ALA1" s="300"/>
      <c r="ALB1" s="300"/>
      <c r="ALC1" s="300"/>
      <c r="ALD1" s="300"/>
      <c r="ALE1" s="300"/>
      <c r="ALF1" s="300"/>
      <c r="ALG1" s="300"/>
      <c r="ALH1" s="300"/>
      <c r="ALI1" s="300"/>
      <c r="ALJ1" s="300"/>
      <c r="ALK1" s="300"/>
      <c r="ALL1" s="300"/>
      <c r="ALM1" s="300"/>
      <c r="ALN1" s="300"/>
      <c r="ALO1" s="300"/>
      <c r="ALP1" s="300"/>
      <c r="ALQ1" s="300"/>
      <c r="ALR1" s="300"/>
      <c r="ALS1" s="300"/>
      <c r="ALT1" s="300"/>
      <c r="ALU1" s="300"/>
      <c r="ALV1" s="300"/>
      <c r="ALW1" s="300"/>
      <c r="ALX1" s="300"/>
      <c r="ALY1" s="300"/>
      <c r="ALZ1" s="300"/>
      <c r="AMA1" s="300"/>
      <c r="AMB1" s="300"/>
      <c r="AMC1" s="300"/>
      <c r="AMD1" s="300"/>
      <c r="AME1" s="300"/>
      <c r="AMF1" s="300"/>
      <c r="AMG1" s="300"/>
      <c r="AMH1" s="300"/>
      <c r="AMI1" s="300"/>
      <c r="AMJ1" s="300"/>
      <c r="AMK1" s="300"/>
      <c r="AML1" s="300"/>
      <c r="AMM1" s="300"/>
      <c r="AMN1" s="300"/>
      <c r="AMO1" s="300"/>
      <c r="AMP1" s="300"/>
      <c r="AMQ1" s="300"/>
      <c r="AMR1" s="300"/>
      <c r="AMS1" s="300"/>
      <c r="AMT1" s="300"/>
      <c r="AMU1" s="300"/>
      <c r="AMV1" s="300"/>
      <c r="AMW1" s="300"/>
      <c r="AMX1" s="300"/>
      <c r="AMY1" s="300"/>
      <c r="AMZ1" s="300"/>
      <c r="ANA1" s="300"/>
      <c r="ANB1" s="300"/>
      <c r="ANC1" s="300"/>
      <c r="AND1" s="300"/>
      <c r="ANE1" s="300"/>
      <c r="ANF1" s="300"/>
      <c r="ANG1" s="300"/>
      <c r="ANH1" s="300"/>
      <c r="ANI1" s="300"/>
      <c r="ANJ1" s="300"/>
      <c r="ANK1" s="300"/>
      <c r="ANL1" s="300"/>
      <c r="ANM1" s="300"/>
      <c r="ANN1" s="300"/>
      <c r="ANO1" s="300"/>
      <c r="ANP1" s="300"/>
      <c r="ANQ1" s="300"/>
      <c r="ANR1" s="300"/>
      <c r="ANS1" s="300"/>
      <c r="ANT1" s="300"/>
      <c r="ANU1" s="300"/>
      <c r="ANV1" s="300"/>
      <c r="ANW1" s="300"/>
      <c r="ANX1" s="300"/>
      <c r="ANY1" s="300"/>
      <c r="ANZ1" s="300"/>
      <c r="AOA1" s="300"/>
      <c r="AOB1" s="300"/>
      <c r="AOC1" s="300"/>
      <c r="AOD1" s="300"/>
      <c r="AOE1" s="300"/>
      <c r="AOF1" s="300"/>
      <c r="AOG1" s="300"/>
      <c r="AOH1" s="300"/>
      <c r="AOI1" s="300"/>
      <c r="AOJ1" s="300"/>
      <c r="AOK1" s="300"/>
      <c r="AOL1" s="300"/>
      <c r="AOM1" s="300"/>
      <c r="AON1" s="300"/>
      <c r="AOO1" s="300"/>
      <c r="AOP1" s="300"/>
      <c r="AOQ1" s="300"/>
      <c r="AOR1" s="300"/>
      <c r="AOS1" s="300"/>
      <c r="AOT1" s="300"/>
      <c r="AOU1" s="300"/>
      <c r="AOV1" s="300"/>
      <c r="AOW1" s="300"/>
      <c r="AOX1" s="300"/>
      <c r="AOY1" s="300"/>
      <c r="AOZ1" s="300"/>
      <c r="APA1" s="300"/>
      <c r="APB1" s="300"/>
      <c r="APC1" s="300"/>
      <c r="APD1" s="300"/>
      <c r="APE1" s="300"/>
      <c r="APF1" s="300"/>
      <c r="APG1" s="300"/>
      <c r="APH1" s="300"/>
      <c r="API1" s="300"/>
      <c r="APJ1" s="300"/>
      <c r="APK1" s="300"/>
      <c r="APL1" s="300"/>
      <c r="APM1" s="300"/>
      <c r="APN1" s="300"/>
      <c r="APO1" s="300"/>
      <c r="APP1" s="300"/>
      <c r="APQ1" s="300"/>
      <c r="APR1" s="300"/>
      <c r="APS1" s="300"/>
      <c r="APT1" s="300"/>
      <c r="APU1" s="300"/>
      <c r="APV1" s="300"/>
      <c r="APW1" s="300"/>
      <c r="APX1" s="300"/>
      <c r="APY1" s="300"/>
      <c r="APZ1" s="300"/>
      <c r="AQA1" s="300"/>
      <c r="AQB1" s="300"/>
      <c r="AQC1" s="300"/>
      <c r="AQD1" s="300"/>
      <c r="AQE1" s="300"/>
      <c r="AQF1" s="300"/>
      <c r="AQG1" s="300"/>
      <c r="AQH1" s="300"/>
      <c r="AQI1" s="300"/>
      <c r="AQJ1" s="300"/>
      <c r="AQK1" s="300"/>
      <c r="AQL1" s="300"/>
      <c r="AQM1" s="300"/>
      <c r="AQN1" s="300"/>
      <c r="AQO1" s="300"/>
      <c r="AQP1" s="300"/>
      <c r="AQQ1" s="300"/>
      <c r="AQR1" s="300"/>
      <c r="AQS1" s="300"/>
      <c r="AQT1" s="300"/>
      <c r="AQU1" s="300"/>
      <c r="AQV1" s="300"/>
      <c r="AQW1" s="300"/>
      <c r="AQX1" s="300"/>
      <c r="AQY1" s="300"/>
      <c r="AQZ1" s="300"/>
      <c r="ARA1" s="300"/>
      <c r="ARB1" s="300"/>
      <c r="ARC1" s="300"/>
      <c r="ARD1" s="300"/>
      <c r="ARE1" s="300"/>
      <c r="ARF1" s="300"/>
      <c r="ARG1" s="300"/>
      <c r="ARH1" s="300"/>
      <c r="ARI1" s="300"/>
      <c r="ARJ1" s="300"/>
      <c r="ARK1" s="300"/>
      <c r="ARL1" s="300"/>
      <c r="ARM1" s="300"/>
      <c r="ARN1" s="300"/>
      <c r="ARO1" s="300"/>
      <c r="ARP1" s="300"/>
      <c r="ARQ1" s="300"/>
      <c r="ARR1" s="300"/>
      <c r="ARS1" s="300"/>
      <c r="ART1" s="300"/>
      <c r="ARU1" s="300"/>
      <c r="ARV1" s="300"/>
      <c r="ARW1" s="300"/>
      <c r="ARX1" s="300"/>
      <c r="ARY1" s="300"/>
      <c r="ARZ1" s="300"/>
      <c r="ASA1" s="300"/>
      <c r="ASB1" s="300"/>
      <c r="ASC1" s="300"/>
      <c r="ASD1" s="300"/>
      <c r="ASE1" s="300"/>
      <c r="ASF1" s="300"/>
      <c r="ASG1" s="300"/>
      <c r="ASH1" s="300"/>
      <c r="ASI1" s="300"/>
      <c r="ASJ1" s="300"/>
      <c r="ASK1" s="300"/>
      <c r="ASL1" s="300"/>
      <c r="ASM1" s="300"/>
      <c r="ASN1" s="300"/>
      <c r="ASO1" s="300"/>
      <c r="ASP1" s="300"/>
      <c r="ASQ1" s="300"/>
      <c r="ASR1" s="300"/>
      <c r="ASS1" s="300"/>
      <c r="AST1" s="300"/>
      <c r="ASU1" s="300"/>
      <c r="ASV1" s="300"/>
      <c r="ASW1" s="300"/>
      <c r="ASX1" s="300"/>
      <c r="ASY1" s="300"/>
      <c r="ASZ1" s="300"/>
      <c r="ATA1" s="300"/>
      <c r="ATB1" s="300"/>
      <c r="ATC1" s="300"/>
      <c r="ATD1" s="300"/>
      <c r="ATE1" s="300"/>
      <c r="ATF1" s="300"/>
      <c r="ATG1" s="300"/>
      <c r="ATH1" s="300"/>
      <c r="ATI1" s="300"/>
      <c r="ATJ1" s="300"/>
      <c r="ATK1" s="300"/>
      <c r="ATL1" s="300"/>
      <c r="ATM1" s="300"/>
      <c r="ATN1" s="300"/>
      <c r="ATO1" s="300"/>
      <c r="ATP1" s="300"/>
      <c r="ATQ1" s="300"/>
      <c r="ATR1" s="300"/>
      <c r="ATS1" s="300"/>
      <c r="ATT1" s="300"/>
      <c r="ATU1" s="300"/>
      <c r="ATV1" s="300"/>
      <c r="ATW1" s="300"/>
      <c r="ATX1" s="300"/>
      <c r="ATY1" s="300"/>
      <c r="ATZ1" s="300"/>
      <c r="AUA1" s="300"/>
      <c r="AUB1" s="300"/>
      <c r="AUC1" s="300"/>
      <c r="AUD1" s="300"/>
      <c r="AUE1" s="300"/>
      <c r="AUF1" s="300"/>
      <c r="AUG1" s="300"/>
      <c r="AUH1" s="300"/>
      <c r="AUI1" s="300"/>
      <c r="AUJ1" s="300"/>
      <c r="AUK1" s="300"/>
      <c r="AUL1" s="300"/>
      <c r="AUM1" s="300"/>
      <c r="AUN1" s="300"/>
      <c r="AUO1" s="300"/>
      <c r="AUP1" s="300"/>
      <c r="AUQ1" s="300"/>
      <c r="AUR1" s="300"/>
      <c r="AUS1" s="300"/>
      <c r="AUT1" s="300"/>
      <c r="AUU1" s="300"/>
      <c r="AUV1" s="300"/>
      <c r="AUW1" s="300"/>
      <c r="AUX1" s="300"/>
      <c r="AUY1" s="300"/>
      <c r="AUZ1" s="300"/>
      <c r="AVA1" s="300"/>
      <c r="AVB1" s="300"/>
      <c r="AVC1" s="300"/>
      <c r="AVD1" s="300"/>
      <c r="AVE1" s="300"/>
      <c r="AVF1" s="300"/>
      <c r="AVG1" s="300"/>
      <c r="AVH1" s="300"/>
      <c r="AVI1" s="300"/>
      <c r="AVJ1" s="300"/>
      <c r="AVK1" s="300"/>
      <c r="AVL1" s="300"/>
      <c r="AVM1" s="300"/>
      <c r="AVN1" s="300"/>
      <c r="AVO1" s="300"/>
      <c r="AVP1" s="300"/>
      <c r="AVQ1" s="300"/>
      <c r="AVR1" s="300"/>
      <c r="AVS1" s="300"/>
      <c r="AVT1" s="300"/>
      <c r="AVU1" s="300"/>
      <c r="AVV1" s="300"/>
      <c r="AVW1" s="300"/>
      <c r="AVX1" s="300"/>
      <c r="AVY1" s="300"/>
      <c r="AVZ1" s="300"/>
      <c r="AWA1" s="300"/>
      <c r="AWB1" s="300"/>
      <c r="AWC1" s="300"/>
      <c r="AWD1" s="300"/>
      <c r="AWE1" s="300"/>
      <c r="AWF1" s="300"/>
      <c r="AWG1" s="300"/>
      <c r="AWH1" s="300"/>
      <c r="AWI1" s="300"/>
      <c r="AWJ1" s="300"/>
      <c r="AWK1" s="300"/>
      <c r="AWL1" s="300"/>
      <c r="AWM1" s="300"/>
      <c r="AWN1" s="300"/>
      <c r="AWO1" s="300"/>
      <c r="AWP1" s="300"/>
      <c r="AWQ1" s="300"/>
      <c r="AWR1" s="300"/>
      <c r="AWS1" s="300"/>
      <c r="AWT1" s="300"/>
      <c r="AWU1" s="300"/>
      <c r="AWV1" s="300"/>
      <c r="AWW1" s="300"/>
      <c r="AWX1" s="300"/>
      <c r="AWY1" s="300"/>
      <c r="AWZ1" s="300"/>
      <c r="AXA1" s="300"/>
      <c r="AXB1" s="300"/>
      <c r="AXC1" s="300"/>
      <c r="AXD1" s="300"/>
      <c r="AXE1" s="300"/>
      <c r="AXF1" s="300"/>
      <c r="AXG1" s="300"/>
      <c r="AXH1" s="300"/>
      <c r="AXI1" s="300"/>
      <c r="AXJ1" s="300"/>
      <c r="AXK1" s="300"/>
      <c r="AXL1" s="300"/>
      <c r="AXM1" s="300"/>
      <c r="AXN1" s="300"/>
      <c r="AXO1" s="300"/>
      <c r="AXP1" s="300"/>
      <c r="AXQ1" s="300"/>
      <c r="AXR1" s="300"/>
      <c r="AXS1" s="300"/>
      <c r="AXT1" s="300"/>
      <c r="AXU1" s="300"/>
      <c r="AXV1" s="300"/>
      <c r="AXW1" s="300"/>
      <c r="AXX1" s="300"/>
      <c r="AXY1" s="300"/>
      <c r="AXZ1" s="300"/>
      <c r="AYA1" s="300"/>
      <c r="AYB1" s="300"/>
      <c r="AYC1" s="300"/>
      <c r="AYD1" s="300"/>
      <c r="AYE1" s="300"/>
      <c r="AYF1" s="300"/>
      <c r="AYG1" s="300"/>
      <c r="AYH1" s="300"/>
      <c r="AYI1" s="300"/>
      <c r="AYJ1" s="300"/>
      <c r="AYK1" s="300"/>
      <c r="AYL1" s="300"/>
      <c r="AYM1" s="300"/>
      <c r="AYN1" s="300"/>
      <c r="AYO1" s="300"/>
      <c r="AYP1" s="300"/>
      <c r="AYQ1" s="300"/>
      <c r="AYR1" s="300"/>
      <c r="AYS1" s="300"/>
      <c r="AYT1" s="300"/>
      <c r="AYU1" s="300"/>
      <c r="AYV1" s="300"/>
      <c r="AYW1" s="300"/>
      <c r="AYX1" s="300"/>
      <c r="AYY1" s="300"/>
      <c r="AYZ1" s="300"/>
      <c r="AZA1" s="300"/>
      <c r="AZB1" s="300"/>
      <c r="AZC1" s="300"/>
      <c r="AZD1" s="300"/>
      <c r="AZE1" s="300"/>
      <c r="AZF1" s="300"/>
      <c r="AZG1" s="300"/>
      <c r="AZH1" s="300"/>
      <c r="AZI1" s="300"/>
      <c r="AZJ1" s="300"/>
      <c r="AZK1" s="300"/>
      <c r="AZL1" s="300"/>
      <c r="AZM1" s="300"/>
      <c r="AZN1" s="300"/>
      <c r="AZO1" s="300"/>
      <c r="AZP1" s="300"/>
      <c r="AZQ1" s="300"/>
      <c r="AZR1" s="300"/>
      <c r="AZS1" s="300"/>
      <c r="AZT1" s="300"/>
      <c r="AZU1" s="300"/>
      <c r="AZV1" s="300"/>
      <c r="AZW1" s="300"/>
      <c r="AZX1" s="300"/>
      <c r="AZY1" s="300"/>
      <c r="AZZ1" s="300"/>
      <c r="BAA1" s="300"/>
      <c r="BAB1" s="300"/>
      <c r="BAC1" s="300"/>
      <c r="BAD1" s="300"/>
      <c r="BAE1" s="300"/>
      <c r="BAF1" s="300"/>
      <c r="BAG1" s="300"/>
      <c r="BAH1" s="300"/>
      <c r="BAI1" s="300"/>
      <c r="BAJ1" s="300"/>
      <c r="BAK1" s="300"/>
      <c r="BAL1" s="300"/>
      <c r="BAM1" s="300"/>
      <c r="BAN1" s="300"/>
      <c r="BAO1" s="300"/>
      <c r="BAP1" s="300"/>
      <c r="BAQ1" s="300"/>
      <c r="BAR1" s="300"/>
      <c r="BAS1" s="300"/>
      <c r="BAT1" s="300"/>
      <c r="BAU1" s="300"/>
      <c r="BAV1" s="300"/>
      <c r="BAW1" s="300"/>
      <c r="BAX1" s="300"/>
      <c r="BAY1" s="300"/>
      <c r="BAZ1" s="300"/>
      <c r="BBA1" s="300"/>
      <c r="BBB1" s="300"/>
      <c r="BBC1" s="300"/>
      <c r="BBD1" s="300"/>
      <c r="BBE1" s="300"/>
      <c r="BBF1" s="300"/>
      <c r="BBG1" s="300"/>
      <c r="BBH1" s="300"/>
      <c r="BBI1" s="300"/>
      <c r="BBJ1" s="300"/>
      <c r="BBK1" s="300"/>
      <c r="BBL1" s="300"/>
      <c r="BBM1" s="300"/>
      <c r="BBN1" s="300"/>
      <c r="BBO1" s="300"/>
      <c r="BBP1" s="300"/>
      <c r="BBQ1" s="300"/>
      <c r="BBR1" s="300"/>
      <c r="BBS1" s="300"/>
      <c r="BBT1" s="300"/>
      <c r="BBU1" s="300"/>
      <c r="BBV1" s="300"/>
      <c r="BBW1" s="300"/>
      <c r="BBX1" s="300"/>
      <c r="BBY1" s="300"/>
      <c r="BBZ1" s="300"/>
      <c r="BCA1" s="300"/>
      <c r="BCB1" s="300"/>
      <c r="BCC1" s="300"/>
      <c r="BCD1" s="300"/>
      <c r="BCE1" s="300"/>
      <c r="BCF1" s="300"/>
      <c r="BCG1" s="300"/>
      <c r="BCH1" s="300"/>
      <c r="BCI1" s="300"/>
      <c r="BCJ1" s="300"/>
      <c r="BCK1" s="300"/>
      <c r="BCL1" s="300"/>
      <c r="BCM1" s="300"/>
      <c r="BCN1" s="300"/>
      <c r="BCO1" s="300"/>
      <c r="BCP1" s="300"/>
      <c r="BCQ1" s="300"/>
      <c r="BCR1" s="300"/>
      <c r="BCS1" s="300"/>
      <c r="BCT1" s="300"/>
      <c r="BCU1" s="300"/>
      <c r="BCV1" s="300"/>
      <c r="BCW1" s="300"/>
      <c r="BCX1" s="300"/>
      <c r="BCY1" s="300"/>
      <c r="BCZ1" s="300"/>
      <c r="BDA1" s="300"/>
      <c r="BDB1" s="300"/>
      <c r="BDC1" s="300"/>
      <c r="BDD1" s="300"/>
      <c r="BDE1" s="300"/>
      <c r="BDF1" s="300"/>
      <c r="BDG1" s="300"/>
      <c r="BDH1" s="300"/>
      <c r="BDI1" s="300"/>
      <c r="BDJ1" s="300"/>
      <c r="BDK1" s="300"/>
      <c r="BDL1" s="300"/>
      <c r="BDM1" s="300"/>
      <c r="BDN1" s="300"/>
      <c r="BDO1" s="300"/>
      <c r="BDP1" s="300"/>
      <c r="BDQ1" s="300"/>
      <c r="BDR1" s="300"/>
      <c r="BDS1" s="300"/>
      <c r="BDT1" s="300"/>
      <c r="BDU1" s="300"/>
      <c r="BDV1" s="300"/>
      <c r="BDW1" s="300"/>
      <c r="BDX1" s="300"/>
      <c r="BDY1" s="300"/>
      <c r="BDZ1" s="300"/>
      <c r="BEA1" s="300"/>
      <c r="BEB1" s="300"/>
      <c r="BEC1" s="300"/>
      <c r="BED1" s="300"/>
      <c r="BEE1" s="300"/>
      <c r="BEF1" s="300"/>
      <c r="BEG1" s="300"/>
      <c r="BEH1" s="300"/>
      <c r="BEI1" s="300"/>
      <c r="BEJ1" s="300"/>
      <c r="BEK1" s="300"/>
      <c r="BEL1" s="300"/>
      <c r="BEM1" s="300"/>
      <c r="BEN1" s="300"/>
      <c r="BEO1" s="300"/>
      <c r="BEP1" s="300"/>
      <c r="BEQ1" s="300"/>
      <c r="BER1" s="300"/>
      <c r="BES1" s="300"/>
      <c r="BET1" s="300"/>
      <c r="BEU1" s="300"/>
      <c r="BEV1" s="300"/>
      <c r="BEW1" s="300"/>
      <c r="BEX1" s="300"/>
      <c r="BEY1" s="300"/>
      <c r="BEZ1" s="300"/>
      <c r="BFA1" s="300"/>
      <c r="BFB1" s="300"/>
      <c r="BFC1" s="300"/>
      <c r="BFD1" s="300"/>
      <c r="BFE1" s="300"/>
      <c r="BFF1" s="300"/>
      <c r="BFG1" s="300"/>
      <c r="BFH1" s="300"/>
      <c r="BFI1" s="300"/>
      <c r="BFJ1" s="300"/>
      <c r="BFK1" s="300"/>
      <c r="BFL1" s="300"/>
      <c r="BFM1" s="300"/>
      <c r="BFN1" s="300"/>
      <c r="BFO1" s="300"/>
      <c r="BFP1" s="300"/>
      <c r="BFQ1" s="300"/>
      <c r="BFR1" s="300"/>
      <c r="BFS1" s="300"/>
      <c r="BFT1" s="300"/>
      <c r="BFU1" s="300"/>
      <c r="BFV1" s="300"/>
      <c r="BFW1" s="300"/>
      <c r="BFX1" s="300"/>
      <c r="BFY1" s="300"/>
      <c r="BFZ1" s="300"/>
      <c r="BGA1" s="300"/>
      <c r="BGB1" s="300"/>
      <c r="BGC1" s="300"/>
      <c r="BGD1" s="300"/>
      <c r="BGE1" s="300"/>
      <c r="BGF1" s="300"/>
      <c r="BGG1" s="300"/>
      <c r="BGH1" s="300"/>
      <c r="BGI1" s="300"/>
      <c r="BGJ1" s="300"/>
      <c r="BGK1" s="300"/>
      <c r="BGL1" s="300"/>
      <c r="BGM1" s="300"/>
      <c r="BGN1" s="300"/>
      <c r="BGO1" s="300"/>
      <c r="BGP1" s="300"/>
      <c r="BGQ1" s="300"/>
      <c r="BGR1" s="300"/>
      <c r="BGS1" s="300"/>
      <c r="BGT1" s="300"/>
      <c r="BGU1" s="300"/>
      <c r="BGV1" s="300"/>
      <c r="BGW1" s="300"/>
      <c r="BGX1" s="300"/>
      <c r="BGY1" s="300"/>
      <c r="BGZ1" s="300"/>
      <c r="BHA1" s="300"/>
      <c r="BHB1" s="300"/>
      <c r="BHC1" s="300"/>
      <c r="BHD1" s="300"/>
      <c r="BHE1" s="300"/>
      <c r="BHF1" s="300"/>
      <c r="BHG1" s="300"/>
      <c r="BHH1" s="300"/>
      <c r="BHI1" s="300"/>
      <c r="BHJ1" s="300"/>
      <c r="BHK1" s="300"/>
      <c r="BHL1" s="300"/>
      <c r="BHM1" s="300"/>
      <c r="BHN1" s="300"/>
      <c r="BHO1" s="300"/>
      <c r="BHP1" s="300"/>
      <c r="BHQ1" s="300"/>
      <c r="BHR1" s="300"/>
      <c r="BHS1" s="300"/>
      <c r="BHT1" s="300"/>
      <c r="BHU1" s="300"/>
      <c r="BHV1" s="300"/>
      <c r="BHW1" s="300"/>
      <c r="BHX1" s="300"/>
      <c r="BHY1" s="300"/>
      <c r="BHZ1" s="300"/>
      <c r="BIA1" s="300"/>
      <c r="BIB1" s="300"/>
      <c r="BIC1" s="300"/>
      <c r="BID1" s="300"/>
      <c r="BIE1" s="300"/>
      <c r="BIF1" s="300"/>
      <c r="BIG1" s="300"/>
      <c r="BIH1" s="300"/>
      <c r="BII1" s="300"/>
      <c r="BIJ1" s="300"/>
      <c r="BIK1" s="300"/>
      <c r="BIL1" s="300"/>
      <c r="BIM1" s="300"/>
      <c r="BIN1" s="300"/>
      <c r="BIO1" s="300"/>
      <c r="BIP1" s="300"/>
      <c r="BIQ1" s="300"/>
      <c r="BIR1" s="300"/>
      <c r="BIS1" s="300"/>
      <c r="BIT1" s="300"/>
      <c r="BIU1" s="300"/>
      <c r="BIV1" s="300"/>
      <c r="BIW1" s="300"/>
      <c r="BIX1" s="300"/>
      <c r="BIY1" s="300"/>
      <c r="BIZ1" s="300"/>
      <c r="BJA1" s="300"/>
      <c r="BJB1" s="300"/>
      <c r="BJC1" s="300"/>
      <c r="BJD1" s="300"/>
      <c r="BJE1" s="300"/>
      <c r="BJF1" s="300"/>
      <c r="BJG1" s="300"/>
      <c r="BJH1" s="300"/>
      <c r="BJI1" s="300"/>
      <c r="BJJ1" s="300"/>
      <c r="BJK1" s="300"/>
      <c r="BJL1" s="300"/>
      <c r="BJM1" s="300"/>
      <c r="BJN1" s="300"/>
      <c r="BJO1" s="300"/>
      <c r="BJP1" s="300"/>
      <c r="BJQ1" s="300"/>
      <c r="BJR1" s="300"/>
      <c r="BJS1" s="300"/>
      <c r="BJT1" s="300"/>
      <c r="BJU1" s="300"/>
      <c r="BJV1" s="300"/>
      <c r="BJW1" s="300"/>
      <c r="BJX1" s="300"/>
      <c r="BJY1" s="300"/>
      <c r="BJZ1" s="300"/>
      <c r="BKA1" s="300"/>
      <c r="BKB1" s="300"/>
      <c r="BKC1" s="300"/>
      <c r="BKD1" s="300"/>
      <c r="BKE1" s="300"/>
      <c r="BKF1" s="300"/>
      <c r="BKG1" s="300"/>
      <c r="BKH1" s="300"/>
      <c r="BKI1" s="300"/>
      <c r="BKJ1" s="300"/>
      <c r="BKK1" s="300"/>
      <c r="BKL1" s="300"/>
      <c r="BKM1" s="300"/>
      <c r="BKN1" s="300"/>
      <c r="BKO1" s="300"/>
      <c r="BKP1" s="300"/>
      <c r="BKQ1" s="300"/>
      <c r="BKR1" s="300"/>
      <c r="BKS1" s="300"/>
      <c r="BKT1" s="300"/>
      <c r="BKU1" s="300"/>
      <c r="BKV1" s="300"/>
      <c r="BKW1" s="300"/>
      <c r="BKX1" s="300"/>
      <c r="BKY1" s="300"/>
      <c r="BKZ1" s="300"/>
      <c r="BLA1" s="300"/>
      <c r="BLB1" s="300"/>
      <c r="BLC1" s="300"/>
      <c r="BLD1" s="300"/>
      <c r="BLE1" s="300"/>
      <c r="BLF1" s="300"/>
      <c r="BLG1" s="300"/>
      <c r="BLH1" s="300"/>
      <c r="BLI1" s="300"/>
      <c r="BLJ1" s="300"/>
      <c r="BLK1" s="300"/>
      <c r="BLL1" s="300"/>
      <c r="BLM1" s="300"/>
      <c r="BLN1" s="300"/>
      <c r="BLO1" s="300"/>
      <c r="BLP1" s="300"/>
      <c r="BLQ1" s="300"/>
      <c r="BLR1" s="300"/>
      <c r="BLS1" s="300"/>
      <c r="BLT1" s="300"/>
      <c r="BLU1" s="300"/>
      <c r="BLV1" s="300"/>
      <c r="BLW1" s="300"/>
      <c r="BLX1" s="300"/>
      <c r="BLY1" s="300"/>
      <c r="BLZ1" s="300"/>
      <c r="BMA1" s="300"/>
      <c r="BMB1" s="300"/>
      <c r="BMC1" s="300"/>
      <c r="BMD1" s="300"/>
      <c r="BME1" s="300"/>
      <c r="BMF1" s="300"/>
      <c r="BMG1" s="300"/>
      <c r="BMH1" s="300"/>
      <c r="BMI1" s="300"/>
      <c r="BMJ1" s="300"/>
      <c r="BMK1" s="300"/>
      <c r="BML1" s="300"/>
      <c r="BMM1" s="300"/>
      <c r="BMN1" s="300"/>
      <c r="BMO1" s="300"/>
      <c r="BMP1" s="300"/>
      <c r="BMQ1" s="300"/>
      <c r="BMR1" s="300"/>
      <c r="BMS1" s="300"/>
      <c r="BMT1" s="300"/>
      <c r="BMU1" s="300"/>
      <c r="BMV1" s="300"/>
      <c r="BMW1" s="300"/>
      <c r="BMX1" s="300"/>
      <c r="BMY1" s="300"/>
      <c r="BMZ1" s="300"/>
      <c r="BNA1" s="300"/>
      <c r="BNB1" s="300"/>
      <c r="BNC1" s="300"/>
      <c r="BND1" s="300"/>
      <c r="BNE1" s="300"/>
      <c r="BNF1" s="300"/>
      <c r="BNG1" s="300"/>
      <c r="BNH1" s="300"/>
      <c r="BNI1" s="300"/>
      <c r="BNJ1" s="300"/>
      <c r="BNK1" s="300"/>
      <c r="BNL1" s="300"/>
      <c r="BNM1" s="300"/>
      <c r="BNN1" s="300"/>
      <c r="BNO1" s="300"/>
      <c r="BNP1" s="300"/>
      <c r="BNQ1" s="300"/>
      <c r="BNR1" s="300"/>
      <c r="BNS1" s="300"/>
      <c r="BNT1" s="300"/>
      <c r="BNU1" s="300"/>
      <c r="BNV1" s="300"/>
      <c r="BNW1" s="300"/>
      <c r="BNX1" s="300"/>
      <c r="BNY1" s="300"/>
      <c r="BNZ1" s="300"/>
      <c r="BOA1" s="300"/>
      <c r="BOB1" s="300"/>
      <c r="BOC1" s="300"/>
      <c r="BOD1" s="300"/>
      <c r="BOE1" s="300"/>
      <c r="BOF1" s="300"/>
      <c r="BOG1" s="300"/>
      <c r="BOH1" s="300"/>
      <c r="BOI1" s="300"/>
      <c r="BOJ1" s="300"/>
      <c r="BOK1" s="300"/>
      <c r="BOL1" s="300"/>
      <c r="BOM1" s="300"/>
      <c r="BON1" s="300"/>
      <c r="BOO1" s="300"/>
      <c r="BOP1" s="300"/>
      <c r="BOQ1" s="300"/>
      <c r="BOR1" s="300"/>
      <c r="BOS1" s="300"/>
      <c r="BOT1" s="300"/>
      <c r="BOU1" s="300"/>
      <c r="BOV1" s="300"/>
      <c r="BOW1" s="300"/>
      <c r="BOX1" s="300"/>
      <c r="BOY1" s="300"/>
      <c r="BOZ1" s="300"/>
      <c r="BPA1" s="300"/>
      <c r="BPB1" s="300"/>
      <c r="BPC1" s="300"/>
      <c r="BPD1" s="300"/>
      <c r="BPE1" s="300"/>
      <c r="BPF1" s="300"/>
      <c r="BPG1" s="300"/>
      <c r="BPH1" s="300"/>
      <c r="BPI1" s="300"/>
      <c r="BPJ1" s="300"/>
      <c r="BPK1" s="300"/>
      <c r="BPL1" s="300"/>
      <c r="BPM1" s="300"/>
      <c r="BPN1" s="300"/>
      <c r="BPO1" s="300"/>
      <c r="BPP1" s="300"/>
      <c r="BPQ1" s="300"/>
      <c r="BPR1" s="300"/>
      <c r="BPS1" s="300"/>
      <c r="BPT1" s="300"/>
      <c r="BPU1" s="300"/>
      <c r="BPV1" s="300"/>
      <c r="BPW1" s="300"/>
      <c r="BPX1" s="300"/>
      <c r="BPY1" s="300"/>
      <c r="BPZ1" s="300"/>
      <c r="BQA1" s="300"/>
      <c r="BQB1" s="300"/>
      <c r="BQC1" s="300"/>
      <c r="BQD1" s="300"/>
      <c r="BQE1" s="300"/>
      <c r="BQF1" s="300"/>
      <c r="BQG1" s="300"/>
      <c r="BQH1" s="300"/>
      <c r="BQI1" s="300"/>
      <c r="BQJ1" s="300"/>
      <c r="BQK1" s="300"/>
      <c r="BQL1" s="300"/>
      <c r="BQM1" s="300"/>
      <c r="BQN1" s="300"/>
      <c r="BQO1" s="300"/>
      <c r="BQP1" s="300"/>
      <c r="BQQ1" s="300"/>
      <c r="BQR1" s="300"/>
      <c r="BQS1" s="300"/>
      <c r="BQT1" s="300"/>
      <c r="BQU1" s="300"/>
      <c r="BQV1" s="300"/>
      <c r="BQW1" s="300"/>
      <c r="BQX1" s="300"/>
      <c r="BQY1" s="300"/>
      <c r="BQZ1" s="300"/>
      <c r="BRA1" s="300"/>
      <c r="BRB1" s="300"/>
      <c r="BRC1" s="300"/>
      <c r="BRD1" s="300"/>
      <c r="BRE1" s="300"/>
      <c r="BRF1" s="300"/>
      <c r="BRG1" s="300"/>
      <c r="BRH1" s="300"/>
      <c r="BRI1" s="300"/>
      <c r="BRJ1" s="300"/>
      <c r="BRK1" s="300"/>
      <c r="BRL1" s="300"/>
      <c r="BRM1" s="300"/>
      <c r="BRN1" s="300"/>
      <c r="BRO1" s="300"/>
      <c r="BRP1" s="300"/>
      <c r="BRQ1" s="300"/>
      <c r="BRR1" s="300"/>
      <c r="BRS1" s="300"/>
      <c r="BRT1" s="300"/>
      <c r="BRU1" s="300"/>
      <c r="BRV1" s="300"/>
      <c r="BRW1" s="300"/>
      <c r="BRX1" s="300"/>
      <c r="BRY1" s="300"/>
      <c r="BRZ1" s="300"/>
      <c r="BSA1" s="300"/>
      <c r="BSB1" s="300"/>
      <c r="BSC1" s="300"/>
      <c r="BSD1" s="300"/>
      <c r="BSE1" s="300"/>
      <c r="BSF1" s="300"/>
      <c r="BSG1" s="300"/>
      <c r="BSH1" s="300"/>
      <c r="BSI1" s="300"/>
      <c r="BSJ1" s="300"/>
      <c r="BSK1" s="300"/>
      <c r="BSL1" s="300"/>
      <c r="BSM1" s="300"/>
      <c r="BSN1" s="300"/>
      <c r="BSO1" s="300"/>
      <c r="BSP1" s="300"/>
      <c r="BSQ1" s="300"/>
      <c r="BSR1" s="300"/>
      <c r="BSS1" s="300"/>
      <c r="BST1" s="300"/>
      <c r="BSU1" s="300"/>
      <c r="BSV1" s="300"/>
      <c r="BSW1" s="300"/>
      <c r="BSX1" s="300"/>
      <c r="BSY1" s="300"/>
      <c r="BSZ1" s="300"/>
      <c r="BTA1" s="300"/>
      <c r="BTB1" s="300"/>
      <c r="BTC1" s="300"/>
      <c r="BTD1" s="300"/>
      <c r="BTE1" s="300"/>
      <c r="BTF1" s="300"/>
      <c r="BTG1" s="300"/>
      <c r="BTH1" s="300"/>
      <c r="BTI1" s="300"/>
      <c r="BTJ1" s="300"/>
      <c r="BTK1" s="300"/>
      <c r="BTL1" s="300"/>
      <c r="BTM1" s="300"/>
      <c r="BTN1" s="300"/>
      <c r="BTO1" s="300"/>
      <c r="BTP1" s="300"/>
      <c r="BTQ1" s="300"/>
      <c r="BTR1" s="300"/>
      <c r="BTS1" s="300"/>
      <c r="BTT1" s="300"/>
      <c r="BTU1" s="300"/>
      <c r="BTV1" s="300"/>
      <c r="BTW1" s="300"/>
      <c r="BTX1" s="300"/>
      <c r="BTY1" s="300"/>
      <c r="BTZ1" s="300"/>
      <c r="BUA1" s="300"/>
      <c r="BUB1" s="300"/>
      <c r="BUC1" s="300"/>
      <c r="BUD1" s="300"/>
      <c r="BUE1" s="300"/>
      <c r="BUF1" s="300"/>
      <c r="BUG1" s="300"/>
      <c r="BUH1" s="300"/>
      <c r="BUI1" s="300"/>
      <c r="BUJ1" s="300"/>
      <c r="BUK1" s="300"/>
      <c r="BUL1" s="300"/>
      <c r="BUM1" s="300"/>
      <c r="BUN1" s="300"/>
      <c r="BUO1" s="300"/>
      <c r="BUP1" s="300"/>
      <c r="BUQ1" s="300"/>
      <c r="BUR1" s="300"/>
      <c r="BUS1" s="300"/>
      <c r="BUT1" s="300"/>
      <c r="BUU1" s="300"/>
      <c r="BUV1" s="300"/>
      <c r="BUW1" s="300"/>
      <c r="BUX1" s="300"/>
      <c r="BUY1" s="300"/>
      <c r="BUZ1" s="300"/>
      <c r="BVA1" s="300"/>
      <c r="BVB1" s="300"/>
      <c r="BVC1" s="300"/>
      <c r="BVD1" s="300"/>
      <c r="BVE1" s="300"/>
      <c r="BVF1" s="300"/>
      <c r="BVG1" s="300"/>
      <c r="BVH1" s="300"/>
      <c r="BVI1" s="300"/>
      <c r="BVJ1" s="300"/>
      <c r="BVK1" s="300"/>
      <c r="BVL1" s="300"/>
      <c r="BVM1" s="300"/>
      <c r="BVN1" s="300"/>
      <c r="BVO1" s="300"/>
      <c r="BVP1" s="300"/>
      <c r="BVQ1" s="300"/>
      <c r="BVR1" s="300"/>
      <c r="BVS1" s="300"/>
      <c r="BVT1" s="300"/>
      <c r="BVU1" s="300"/>
      <c r="BVV1" s="300"/>
      <c r="BVW1" s="300"/>
      <c r="BVX1" s="300"/>
      <c r="BVY1" s="300"/>
      <c r="BVZ1" s="300"/>
      <c r="BWA1" s="300"/>
      <c r="BWB1" s="300"/>
      <c r="BWC1" s="300"/>
      <c r="BWD1" s="300"/>
      <c r="BWE1" s="300"/>
      <c r="BWF1" s="300"/>
      <c r="BWG1" s="300"/>
      <c r="BWH1" s="300"/>
      <c r="BWI1" s="300"/>
      <c r="BWJ1" s="300"/>
      <c r="BWK1" s="300"/>
      <c r="BWL1" s="300"/>
      <c r="BWM1" s="300"/>
      <c r="BWN1" s="300"/>
      <c r="BWO1" s="300"/>
      <c r="BWP1" s="300"/>
      <c r="BWQ1" s="300"/>
      <c r="BWR1" s="300"/>
      <c r="BWS1" s="300"/>
      <c r="BWT1" s="300"/>
      <c r="BWU1" s="300"/>
      <c r="BWV1" s="300"/>
      <c r="BWW1" s="300"/>
      <c r="BWX1" s="300"/>
      <c r="BWY1" s="300"/>
      <c r="BWZ1" s="300"/>
      <c r="BXA1" s="300"/>
      <c r="BXB1" s="300"/>
      <c r="BXC1" s="300"/>
      <c r="BXD1" s="300"/>
      <c r="BXE1" s="300"/>
      <c r="BXF1" s="300"/>
      <c r="BXG1" s="300"/>
      <c r="BXH1" s="300"/>
      <c r="BXI1" s="300"/>
      <c r="BXJ1" s="300"/>
      <c r="BXK1" s="300"/>
      <c r="BXL1" s="300"/>
      <c r="BXM1" s="300"/>
      <c r="BXN1" s="300"/>
      <c r="BXO1" s="300"/>
      <c r="BXP1" s="300"/>
      <c r="BXQ1" s="300"/>
      <c r="BXR1" s="300"/>
      <c r="BXS1" s="300"/>
      <c r="BXT1" s="300"/>
      <c r="BXU1" s="300"/>
      <c r="BXV1" s="300"/>
      <c r="BXW1" s="300"/>
      <c r="BXX1" s="300"/>
      <c r="BXY1" s="300"/>
      <c r="BXZ1" s="300"/>
      <c r="BYA1" s="300"/>
      <c r="BYB1" s="300"/>
      <c r="BYC1" s="300"/>
      <c r="BYD1" s="300"/>
      <c r="BYE1" s="300"/>
      <c r="BYF1" s="300"/>
      <c r="BYG1" s="300"/>
      <c r="BYH1" s="300"/>
      <c r="BYI1" s="300"/>
      <c r="BYJ1" s="300"/>
      <c r="BYK1" s="300"/>
      <c r="BYL1" s="300"/>
      <c r="BYM1" s="300"/>
      <c r="BYN1" s="300"/>
      <c r="BYO1" s="300"/>
      <c r="BYP1" s="300"/>
      <c r="BYQ1" s="300"/>
      <c r="BYR1" s="300"/>
      <c r="BYS1" s="300"/>
      <c r="BYT1" s="300"/>
      <c r="BYU1" s="300"/>
      <c r="BYV1" s="300"/>
      <c r="BYW1" s="300"/>
      <c r="BYX1" s="300"/>
      <c r="BYY1" s="300"/>
      <c r="BYZ1" s="300"/>
      <c r="BZA1" s="300"/>
      <c r="BZB1" s="300"/>
      <c r="BZC1" s="300"/>
      <c r="BZD1" s="300"/>
      <c r="BZE1" s="300"/>
      <c r="BZF1" s="300"/>
      <c r="BZG1" s="300"/>
      <c r="BZH1" s="300"/>
      <c r="BZI1" s="300"/>
      <c r="BZJ1" s="300"/>
      <c r="BZK1" s="300"/>
      <c r="BZL1" s="300"/>
      <c r="BZM1" s="300"/>
      <c r="BZN1" s="300"/>
      <c r="BZO1" s="300"/>
      <c r="BZP1" s="300"/>
      <c r="BZQ1" s="300"/>
      <c r="BZR1" s="300"/>
      <c r="BZS1" s="300"/>
      <c r="BZT1" s="300"/>
      <c r="BZU1" s="300"/>
      <c r="BZV1" s="300"/>
      <c r="BZW1" s="300"/>
      <c r="BZX1" s="300"/>
      <c r="BZY1" s="300"/>
      <c r="BZZ1" s="300"/>
      <c r="CAA1" s="300"/>
      <c r="CAB1" s="300"/>
      <c r="CAC1" s="300"/>
      <c r="CAD1" s="300"/>
      <c r="CAE1" s="300"/>
      <c r="CAF1" s="300"/>
      <c r="CAG1" s="300"/>
      <c r="CAH1" s="300"/>
      <c r="CAI1" s="300"/>
      <c r="CAJ1" s="300"/>
      <c r="CAK1" s="300"/>
      <c r="CAL1" s="300"/>
      <c r="CAM1" s="300"/>
      <c r="CAN1" s="300"/>
      <c r="CAO1" s="300"/>
      <c r="CAP1" s="300"/>
      <c r="CAQ1" s="300"/>
      <c r="CAR1" s="300"/>
      <c r="CAS1" s="300"/>
      <c r="CAT1" s="300"/>
      <c r="CAU1" s="300"/>
      <c r="CAV1" s="300"/>
      <c r="CAW1" s="300"/>
      <c r="CAX1" s="300"/>
      <c r="CAY1" s="300"/>
      <c r="CAZ1" s="300"/>
      <c r="CBA1" s="300"/>
      <c r="CBB1" s="300"/>
      <c r="CBC1" s="300"/>
      <c r="CBD1" s="300"/>
      <c r="CBE1" s="300"/>
      <c r="CBF1" s="300"/>
      <c r="CBG1" s="300"/>
      <c r="CBH1" s="300"/>
      <c r="CBI1" s="300"/>
      <c r="CBJ1" s="300"/>
      <c r="CBK1" s="300"/>
      <c r="CBL1" s="300"/>
      <c r="CBM1" s="300"/>
      <c r="CBN1" s="300"/>
      <c r="CBO1" s="300"/>
      <c r="CBP1" s="300"/>
      <c r="CBQ1" s="300"/>
      <c r="CBR1" s="300"/>
      <c r="CBS1" s="300"/>
      <c r="CBT1" s="300"/>
      <c r="CBU1" s="300"/>
      <c r="CBV1" s="300"/>
      <c r="CBW1" s="300"/>
      <c r="CBX1" s="300"/>
      <c r="CBY1" s="300"/>
      <c r="CBZ1" s="300"/>
      <c r="CCA1" s="300"/>
      <c r="CCB1" s="300"/>
      <c r="CCC1" s="300"/>
      <c r="CCD1" s="300"/>
      <c r="CCE1" s="300"/>
      <c r="CCF1" s="300"/>
      <c r="CCG1" s="300"/>
      <c r="CCH1" s="300"/>
      <c r="CCI1" s="300"/>
      <c r="CCJ1" s="300"/>
      <c r="CCK1" s="300"/>
      <c r="CCL1" s="300"/>
      <c r="CCM1" s="300"/>
      <c r="CCN1" s="300"/>
      <c r="CCO1" s="300"/>
      <c r="CCP1" s="300"/>
      <c r="CCQ1" s="300"/>
      <c r="CCR1" s="300"/>
      <c r="CCS1" s="300"/>
      <c r="CCT1" s="300"/>
      <c r="CCU1" s="300"/>
      <c r="CCV1" s="300"/>
      <c r="CCW1" s="300"/>
      <c r="CCX1" s="300"/>
      <c r="CCY1" s="300"/>
      <c r="CCZ1" s="300"/>
      <c r="CDA1" s="300"/>
      <c r="CDB1" s="300"/>
      <c r="CDC1" s="300"/>
      <c r="CDD1" s="300"/>
      <c r="CDE1" s="300"/>
      <c r="CDF1" s="300"/>
      <c r="CDG1" s="300"/>
      <c r="CDH1" s="300"/>
      <c r="CDI1" s="300"/>
      <c r="CDJ1" s="300"/>
      <c r="CDK1" s="300"/>
      <c r="CDL1" s="300"/>
      <c r="CDM1" s="300"/>
      <c r="CDN1" s="300"/>
      <c r="CDO1" s="300"/>
      <c r="CDP1" s="300"/>
      <c r="CDQ1" s="300"/>
      <c r="CDR1" s="300"/>
      <c r="CDS1" s="300"/>
      <c r="CDT1" s="300"/>
      <c r="CDU1" s="300"/>
      <c r="CDV1" s="300"/>
      <c r="CDW1" s="300"/>
      <c r="CDX1" s="300"/>
      <c r="CDY1" s="300"/>
      <c r="CDZ1" s="300"/>
      <c r="CEA1" s="300"/>
      <c r="CEB1" s="300"/>
      <c r="CEC1" s="300"/>
      <c r="CED1" s="300"/>
      <c r="CEE1" s="300"/>
      <c r="CEF1" s="300"/>
      <c r="CEG1" s="300"/>
      <c r="CEH1" s="300"/>
      <c r="CEI1" s="300"/>
      <c r="CEJ1" s="300"/>
      <c r="CEK1" s="300"/>
      <c r="CEL1" s="300"/>
      <c r="CEM1" s="300"/>
      <c r="CEN1" s="300"/>
      <c r="CEO1" s="300"/>
      <c r="CEP1" s="300"/>
      <c r="CEQ1" s="300"/>
      <c r="CER1" s="300"/>
      <c r="CES1" s="300"/>
      <c r="CET1" s="300"/>
      <c r="CEU1" s="300"/>
      <c r="CEV1" s="300"/>
      <c r="CEW1" s="300"/>
      <c r="CEX1" s="300"/>
      <c r="CEY1" s="300"/>
      <c r="CEZ1" s="300"/>
      <c r="CFA1" s="300"/>
      <c r="CFB1" s="300"/>
      <c r="CFC1" s="300"/>
      <c r="CFD1" s="300"/>
      <c r="CFE1" s="300"/>
      <c r="CFF1" s="300"/>
      <c r="CFG1" s="300"/>
      <c r="CFH1" s="300"/>
      <c r="CFI1" s="300"/>
      <c r="CFJ1" s="300"/>
      <c r="CFK1" s="300"/>
      <c r="CFL1" s="300"/>
      <c r="CFM1" s="300"/>
      <c r="CFN1" s="300"/>
      <c r="CFO1" s="300"/>
      <c r="CFP1" s="300"/>
      <c r="CFQ1" s="300"/>
      <c r="CFR1" s="300"/>
      <c r="CFS1" s="300"/>
      <c r="CFT1" s="300"/>
      <c r="CFU1" s="300"/>
      <c r="CFV1" s="300"/>
      <c r="CFW1" s="300"/>
      <c r="CFX1" s="300"/>
      <c r="CFY1" s="300"/>
      <c r="CFZ1" s="300"/>
      <c r="CGA1" s="300"/>
      <c r="CGB1" s="300"/>
      <c r="CGC1" s="300"/>
      <c r="CGD1" s="300"/>
      <c r="CGE1" s="300"/>
      <c r="CGF1" s="300"/>
      <c r="CGG1" s="300"/>
      <c r="CGH1" s="300"/>
      <c r="CGI1" s="300"/>
      <c r="CGJ1" s="300"/>
      <c r="CGK1" s="300"/>
      <c r="CGL1" s="300"/>
      <c r="CGM1" s="300"/>
      <c r="CGN1" s="300"/>
      <c r="CGO1" s="300"/>
      <c r="CGP1" s="300"/>
      <c r="CGQ1" s="300"/>
      <c r="CGR1" s="300"/>
      <c r="CGS1" s="300"/>
      <c r="CGT1" s="300"/>
      <c r="CGU1" s="300"/>
      <c r="CGV1" s="300"/>
      <c r="CGW1" s="300"/>
      <c r="CGX1" s="300"/>
      <c r="CGY1" s="300"/>
      <c r="CGZ1" s="300"/>
      <c r="CHA1" s="300"/>
      <c r="CHB1" s="300"/>
      <c r="CHC1" s="300"/>
      <c r="CHD1" s="300"/>
      <c r="CHE1" s="300"/>
      <c r="CHF1" s="300"/>
      <c r="CHG1" s="300"/>
      <c r="CHH1" s="300"/>
      <c r="CHI1" s="300"/>
      <c r="CHJ1" s="300"/>
      <c r="CHK1" s="300"/>
      <c r="CHL1" s="300"/>
      <c r="CHM1" s="300"/>
      <c r="CHN1" s="300"/>
      <c r="CHO1" s="300"/>
      <c r="CHP1" s="300"/>
      <c r="CHQ1" s="300"/>
      <c r="CHR1" s="300"/>
      <c r="CHS1" s="300"/>
      <c r="CHT1" s="300"/>
      <c r="CHU1" s="300"/>
      <c r="CHV1" s="300"/>
      <c r="CHW1" s="300"/>
      <c r="CHX1" s="300"/>
      <c r="CHY1" s="300"/>
      <c r="CHZ1" s="300"/>
      <c r="CIA1" s="300"/>
      <c r="CIB1" s="300"/>
      <c r="CIC1" s="300"/>
      <c r="CID1" s="300"/>
      <c r="CIE1" s="300"/>
      <c r="CIF1" s="300"/>
      <c r="CIG1" s="300"/>
      <c r="CIH1" s="300"/>
      <c r="CII1" s="300"/>
      <c r="CIJ1" s="300"/>
      <c r="CIK1" s="300"/>
      <c r="CIL1" s="300"/>
      <c r="CIM1" s="300"/>
      <c r="CIN1" s="300"/>
      <c r="CIO1" s="300"/>
      <c r="CIP1" s="300"/>
      <c r="CIQ1" s="300"/>
      <c r="CIR1" s="300"/>
      <c r="CIS1" s="300"/>
      <c r="CIT1" s="300"/>
      <c r="CIU1" s="300"/>
      <c r="CIV1" s="300"/>
      <c r="CIW1" s="300"/>
      <c r="CIX1" s="300"/>
      <c r="CIY1" s="300"/>
      <c r="CIZ1" s="300"/>
      <c r="CJA1" s="300"/>
      <c r="CJB1" s="300"/>
      <c r="CJC1" s="300"/>
      <c r="CJD1" s="300"/>
      <c r="CJE1" s="300"/>
      <c r="CJF1" s="300"/>
      <c r="CJG1" s="300"/>
      <c r="CJH1" s="300"/>
      <c r="CJI1" s="300"/>
      <c r="CJJ1" s="300"/>
      <c r="CJK1" s="300"/>
      <c r="CJL1" s="300"/>
      <c r="CJM1" s="300"/>
      <c r="CJN1" s="300"/>
      <c r="CJO1" s="300"/>
      <c r="CJP1" s="300"/>
      <c r="CJQ1" s="300"/>
      <c r="CJR1" s="300"/>
      <c r="CJS1" s="300"/>
      <c r="CJT1" s="300"/>
      <c r="CJU1" s="300"/>
      <c r="CJV1" s="300"/>
      <c r="CJW1" s="300"/>
      <c r="CJX1" s="300"/>
      <c r="CJY1" s="300"/>
      <c r="CJZ1" s="300"/>
      <c r="CKA1" s="300"/>
      <c r="CKB1" s="300"/>
      <c r="CKC1" s="300"/>
      <c r="CKD1" s="300"/>
      <c r="CKE1" s="300"/>
      <c r="CKF1" s="300"/>
      <c r="CKG1" s="300"/>
      <c r="CKH1" s="300"/>
      <c r="CKI1" s="300"/>
      <c r="CKJ1" s="300"/>
      <c r="CKK1" s="300"/>
      <c r="CKL1" s="300"/>
      <c r="CKM1" s="300"/>
      <c r="CKN1" s="300"/>
      <c r="CKO1" s="300"/>
      <c r="CKP1" s="300"/>
      <c r="CKQ1" s="300"/>
      <c r="CKR1" s="300"/>
      <c r="CKS1" s="300"/>
      <c r="CKT1" s="300"/>
      <c r="CKU1" s="300"/>
      <c r="CKV1" s="300"/>
      <c r="CKW1" s="300"/>
      <c r="CKX1" s="300"/>
      <c r="CKY1" s="300"/>
      <c r="CKZ1" s="300"/>
      <c r="CLA1" s="300"/>
      <c r="CLB1" s="300"/>
      <c r="CLC1" s="300"/>
      <c r="CLD1" s="300"/>
      <c r="CLE1" s="300"/>
      <c r="CLF1" s="300"/>
      <c r="CLG1" s="300"/>
      <c r="CLH1" s="300"/>
      <c r="CLI1" s="300"/>
      <c r="CLJ1" s="300"/>
      <c r="CLK1" s="300"/>
      <c r="CLL1" s="300"/>
      <c r="CLM1" s="300"/>
      <c r="CLN1" s="300"/>
      <c r="CLO1" s="300"/>
      <c r="CLP1" s="300"/>
      <c r="CLQ1" s="300"/>
      <c r="CLR1" s="300"/>
      <c r="CLS1" s="300"/>
      <c r="CLT1" s="300"/>
      <c r="CLU1" s="300"/>
      <c r="CLV1" s="300"/>
      <c r="CLW1" s="300"/>
      <c r="CLX1" s="300"/>
      <c r="CLY1" s="300"/>
      <c r="CLZ1" s="300"/>
      <c r="CMA1" s="300"/>
      <c r="CMB1" s="300"/>
      <c r="CMC1" s="300"/>
      <c r="CMD1" s="300"/>
      <c r="CME1" s="300"/>
      <c r="CMF1" s="300"/>
      <c r="CMG1" s="300"/>
      <c r="CMH1" s="300"/>
      <c r="CMI1" s="300"/>
      <c r="CMJ1" s="300"/>
      <c r="CMK1" s="300"/>
      <c r="CML1" s="300"/>
      <c r="CMM1" s="300"/>
      <c r="CMN1" s="300"/>
      <c r="CMO1" s="300"/>
      <c r="CMP1" s="300"/>
      <c r="CMQ1" s="300"/>
      <c r="CMR1" s="300"/>
      <c r="CMS1" s="300"/>
      <c r="CMT1" s="300"/>
      <c r="CMU1" s="300"/>
      <c r="CMV1" s="300"/>
      <c r="CMW1" s="300"/>
      <c r="CMX1" s="300"/>
      <c r="CMY1" s="300"/>
      <c r="CMZ1" s="300"/>
      <c r="CNA1" s="300"/>
      <c r="CNB1" s="300"/>
      <c r="CNC1" s="300"/>
      <c r="CND1" s="300"/>
      <c r="CNE1" s="300"/>
      <c r="CNF1" s="300"/>
      <c r="CNG1" s="300"/>
      <c r="CNH1" s="300"/>
      <c r="CNI1" s="300"/>
      <c r="CNJ1" s="300"/>
      <c r="CNK1" s="300"/>
      <c r="CNL1" s="300"/>
      <c r="CNM1" s="300"/>
      <c r="CNN1" s="300"/>
      <c r="CNO1" s="300"/>
      <c r="CNP1" s="300"/>
      <c r="CNQ1" s="300"/>
      <c r="CNR1" s="300"/>
      <c r="CNS1" s="300"/>
      <c r="CNT1" s="300"/>
      <c r="CNU1" s="300"/>
      <c r="CNV1" s="300"/>
      <c r="CNW1" s="300"/>
      <c r="CNX1" s="300"/>
      <c r="CNY1" s="300"/>
      <c r="CNZ1" s="300"/>
      <c r="COA1" s="300"/>
      <c r="COB1" s="300"/>
      <c r="COC1" s="300"/>
      <c r="COD1" s="300"/>
      <c r="COE1" s="300"/>
      <c r="COF1" s="300"/>
      <c r="COG1" s="300"/>
      <c r="COH1" s="300"/>
      <c r="COI1" s="300"/>
      <c r="COJ1" s="300"/>
      <c r="COK1" s="300"/>
      <c r="COL1" s="300"/>
      <c r="COM1" s="300"/>
      <c r="CON1" s="300"/>
      <c r="COO1" s="300"/>
      <c r="COP1" s="300"/>
      <c r="COQ1" s="300"/>
      <c r="COR1" s="300"/>
      <c r="COS1" s="300"/>
      <c r="COT1" s="300"/>
      <c r="COU1" s="300"/>
      <c r="COV1" s="300"/>
      <c r="COW1" s="300"/>
      <c r="COX1" s="300"/>
      <c r="COY1" s="300"/>
      <c r="COZ1" s="300"/>
      <c r="CPA1" s="300"/>
      <c r="CPB1" s="300"/>
      <c r="CPC1" s="300"/>
      <c r="CPD1" s="300"/>
      <c r="CPE1" s="300"/>
      <c r="CPF1" s="300"/>
      <c r="CPG1" s="300"/>
      <c r="CPH1" s="300"/>
      <c r="CPI1" s="300"/>
      <c r="CPJ1" s="300"/>
      <c r="CPK1" s="300"/>
      <c r="CPL1" s="300"/>
      <c r="CPM1" s="300"/>
      <c r="CPN1" s="300"/>
      <c r="CPO1" s="300"/>
      <c r="CPP1" s="300"/>
      <c r="CPQ1" s="300"/>
      <c r="CPR1" s="300"/>
      <c r="CPS1" s="300"/>
      <c r="CPT1" s="300"/>
      <c r="CPU1" s="300"/>
      <c r="CPV1" s="300"/>
      <c r="CPW1" s="300"/>
      <c r="CPX1" s="300"/>
      <c r="CPY1" s="300"/>
      <c r="CPZ1" s="300"/>
      <c r="CQA1" s="300"/>
      <c r="CQB1" s="300"/>
      <c r="CQC1" s="300"/>
      <c r="CQD1" s="300"/>
      <c r="CQE1" s="300"/>
      <c r="CQF1" s="300"/>
      <c r="CQG1" s="300"/>
      <c r="CQH1" s="300"/>
      <c r="CQI1" s="300"/>
      <c r="CQJ1" s="300"/>
      <c r="CQK1" s="300"/>
      <c r="CQL1" s="300"/>
      <c r="CQM1" s="300"/>
      <c r="CQN1" s="300"/>
      <c r="CQO1" s="300"/>
      <c r="CQP1" s="300"/>
      <c r="CQQ1" s="300"/>
      <c r="CQR1" s="300"/>
      <c r="CQS1" s="300"/>
      <c r="CQT1" s="300"/>
      <c r="CQU1" s="300"/>
      <c r="CQV1" s="300"/>
      <c r="CQW1" s="300"/>
      <c r="CQX1" s="300"/>
      <c r="CQY1" s="300"/>
      <c r="CQZ1" s="300"/>
      <c r="CRA1" s="300"/>
      <c r="CRB1" s="300"/>
      <c r="CRC1" s="300"/>
      <c r="CRD1" s="300"/>
      <c r="CRE1" s="300"/>
      <c r="CRF1" s="300"/>
      <c r="CRG1" s="300"/>
      <c r="CRH1" s="300"/>
      <c r="CRI1" s="300"/>
      <c r="CRJ1" s="300"/>
      <c r="CRK1" s="300"/>
      <c r="CRL1" s="300"/>
      <c r="CRM1" s="300"/>
      <c r="CRN1" s="300"/>
      <c r="CRO1" s="300"/>
      <c r="CRP1" s="300"/>
      <c r="CRQ1" s="300"/>
      <c r="CRR1" s="300"/>
      <c r="CRS1" s="300"/>
      <c r="CRT1" s="300"/>
      <c r="CRU1" s="300"/>
      <c r="CRV1" s="300"/>
      <c r="CRW1" s="300"/>
      <c r="CRX1" s="300"/>
      <c r="CRY1" s="300"/>
      <c r="CRZ1" s="300"/>
      <c r="CSA1" s="300"/>
      <c r="CSB1" s="300"/>
      <c r="CSC1" s="300"/>
      <c r="CSD1" s="300"/>
      <c r="CSE1" s="300"/>
      <c r="CSF1" s="300"/>
      <c r="CSG1" s="300"/>
      <c r="CSH1" s="300"/>
      <c r="CSI1" s="300"/>
      <c r="CSJ1" s="300"/>
      <c r="CSK1" s="300"/>
      <c r="CSL1" s="300"/>
      <c r="CSM1" s="300"/>
      <c r="CSN1" s="300"/>
      <c r="CSO1" s="300"/>
      <c r="CSP1" s="300"/>
      <c r="CSQ1" s="300"/>
      <c r="CSR1" s="300"/>
      <c r="CSS1" s="300"/>
      <c r="CST1" s="300"/>
      <c r="CSU1" s="300"/>
      <c r="CSV1" s="300"/>
      <c r="CSW1" s="300"/>
      <c r="CSX1" s="300"/>
      <c r="CSY1" s="300"/>
      <c r="CSZ1" s="300"/>
      <c r="CTA1" s="300"/>
      <c r="CTB1" s="300"/>
      <c r="CTC1" s="300"/>
      <c r="CTD1" s="300"/>
      <c r="CTE1" s="300"/>
      <c r="CTF1" s="300"/>
      <c r="CTG1" s="300"/>
      <c r="CTH1" s="300"/>
      <c r="CTI1" s="300"/>
      <c r="CTJ1" s="300"/>
      <c r="CTK1" s="300"/>
      <c r="CTL1" s="300"/>
      <c r="CTM1" s="300"/>
      <c r="CTN1" s="300"/>
      <c r="CTO1" s="300"/>
      <c r="CTP1" s="300"/>
      <c r="CTQ1" s="300"/>
      <c r="CTR1" s="300"/>
      <c r="CTS1" s="300"/>
      <c r="CTT1" s="300"/>
      <c r="CTU1" s="300"/>
      <c r="CTV1" s="300"/>
      <c r="CTW1" s="300"/>
      <c r="CTX1" s="300"/>
      <c r="CTY1" s="300"/>
      <c r="CTZ1" s="300"/>
      <c r="CUA1" s="300"/>
      <c r="CUB1" s="300"/>
      <c r="CUC1" s="300"/>
      <c r="CUD1" s="300"/>
      <c r="CUE1" s="300"/>
      <c r="CUF1" s="300"/>
      <c r="CUG1" s="300"/>
      <c r="CUH1" s="300"/>
      <c r="CUI1" s="300"/>
      <c r="CUJ1" s="300"/>
      <c r="CUK1" s="300"/>
      <c r="CUL1" s="300"/>
      <c r="CUM1" s="300"/>
      <c r="CUN1" s="300"/>
      <c r="CUO1" s="300"/>
      <c r="CUP1" s="300"/>
      <c r="CUQ1" s="300"/>
      <c r="CUR1" s="300"/>
      <c r="CUS1" s="300"/>
      <c r="CUT1" s="300"/>
      <c r="CUU1" s="300"/>
      <c r="CUV1" s="300"/>
      <c r="CUW1" s="300"/>
      <c r="CUX1" s="300"/>
      <c r="CUY1" s="300"/>
      <c r="CUZ1" s="300"/>
      <c r="CVA1" s="300"/>
      <c r="CVB1" s="300"/>
      <c r="CVC1" s="300"/>
      <c r="CVD1" s="300"/>
      <c r="CVE1" s="300"/>
      <c r="CVF1" s="300"/>
      <c r="CVG1" s="300"/>
      <c r="CVH1" s="300"/>
      <c r="CVI1" s="300"/>
      <c r="CVJ1" s="300"/>
      <c r="CVK1" s="300"/>
      <c r="CVL1" s="300"/>
      <c r="CVM1" s="300"/>
      <c r="CVN1" s="300"/>
      <c r="CVO1" s="300"/>
      <c r="CVP1" s="300"/>
      <c r="CVQ1" s="300"/>
      <c r="CVR1" s="300"/>
      <c r="CVS1" s="300"/>
      <c r="CVT1" s="300"/>
      <c r="CVU1" s="300"/>
      <c r="CVV1" s="300"/>
      <c r="CVW1" s="300"/>
      <c r="CVX1" s="300"/>
      <c r="CVY1" s="300"/>
      <c r="CVZ1" s="300"/>
      <c r="CWA1" s="300"/>
      <c r="CWB1" s="300"/>
      <c r="CWC1" s="300"/>
      <c r="CWD1" s="300"/>
      <c r="CWE1" s="300"/>
      <c r="CWF1" s="300"/>
      <c r="CWG1" s="300"/>
      <c r="CWH1" s="300"/>
      <c r="CWI1" s="300"/>
      <c r="CWJ1" s="300"/>
      <c r="CWK1" s="300"/>
      <c r="CWL1" s="300"/>
      <c r="CWM1" s="300"/>
      <c r="CWN1" s="300"/>
      <c r="CWO1" s="300"/>
      <c r="CWP1" s="300"/>
      <c r="CWQ1" s="300"/>
      <c r="CWR1" s="300"/>
      <c r="CWS1" s="300"/>
      <c r="CWT1" s="300"/>
      <c r="CWU1" s="300"/>
      <c r="CWV1" s="300"/>
      <c r="CWW1" s="300"/>
      <c r="CWX1" s="300"/>
      <c r="CWY1" s="300"/>
      <c r="CWZ1" s="300"/>
      <c r="CXA1" s="300"/>
      <c r="CXB1" s="300"/>
      <c r="CXC1" s="300"/>
      <c r="CXD1" s="300"/>
      <c r="CXE1" s="300"/>
      <c r="CXF1" s="300"/>
      <c r="CXG1" s="300"/>
      <c r="CXH1" s="300"/>
      <c r="CXI1" s="300"/>
      <c r="CXJ1" s="300"/>
      <c r="CXK1" s="300"/>
      <c r="CXL1" s="300"/>
      <c r="CXM1" s="300"/>
      <c r="CXN1" s="300"/>
      <c r="CXO1" s="300"/>
      <c r="CXP1" s="300"/>
      <c r="CXQ1" s="300"/>
      <c r="CXR1" s="300"/>
      <c r="CXS1" s="300"/>
      <c r="CXT1" s="300"/>
      <c r="CXU1" s="300"/>
      <c r="CXV1" s="300"/>
      <c r="CXW1" s="300"/>
      <c r="CXX1" s="300"/>
      <c r="CXY1" s="300"/>
      <c r="CXZ1" s="300"/>
      <c r="CYA1" s="300"/>
      <c r="CYB1" s="300"/>
      <c r="CYC1" s="300"/>
      <c r="CYD1" s="300"/>
      <c r="CYE1" s="300"/>
      <c r="CYF1" s="300"/>
      <c r="CYG1" s="300"/>
      <c r="CYH1" s="300"/>
      <c r="CYI1" s="300"/>
      <c r="CYJ1" s="300"/>
      <c r="CYK1" s="300"/>
      <c r="CYL1" s="300"/>
      <c r="CYM1" s="300"/>
      <c r="CYN1" s="300"/>
      <c r="CYO1" s="300"/>
      <c r="CYP1" s="300"/>
      <c r="CYQ1" s="300"/>
      <c r="CYR1" s="300"/>
      <c r="CYS1" s="300"/>
      <c r="CYT1" s="300"/>
      <c r="CYU1" s="300"/>
      <c r="CYV1" s="300"/>
      <c r="CYW1" s="300"/>
      <c r="CYX1" s="300"/>
      <c r="CYY1" s="300"/>
      <c r="CYZ1" s="300"/>
      <c r="CZA1" s="300"/>
      <c r="CZB1" s="300"/>
      <c r="CZC1" s="300"/>
      <c r="CZD1" s="300"/>
      <c r="CZE1" s="300"/>
      <c r="CZF1" s="300"/>
      <c r="CZG1" s="300"/>
      <c r="CZH1" s="300"/>
      <c r="CZI1" s="300"/>
      <c r="CZJ1" s="300"/>
      <c r="CZK1" s="300"/>
      <c r="CZL1" s="300"/>
      <c r="CZM1" s="300"/>
      <c r="CZN1" s="300"/>
      <c r="CZO1" s="300"/>
      <c r="CZP1" s="300"/>
      <c r="CZQ1" s="300"/>
      <c r="CZR1" s="300"/>
      <c r="CZS1" s="300"/>
      <c r="CZT1" s="300"/>
      <c r="CZU1" s="300"/>
      <c r="CZV1" s="300"/>
      <c r="CZW1" s="300"/>
      <c r="CZX1" s="300"/>
      <c r="CZY1" s="300"/>
      <c r="CZZ1" s="300"/>
      <c r="DAA1" s="300"/>
      <c r="DAB1" s="300"/>
      <c r="DAC1" s="300"/>
      <c r="DAD1" s="300"/>
      <c r="DAE1" s="300"/>
      <c r="DAF1" s="300"/>
      <c r="DAG1" s="300"/>
      <c r="DAH1" s="300"/>
      <c r="DAI1" s="300"/>
      <c r="DAJ1" s="300"/>
      <c r="DAK1" s="300"/>
      <c r="DAL1" s="300"/>
      <c r="DAM1" s="300"/>
      <c r="DAN1" s="300"/>
      <c r="DAO1" s="300"/>
      <c r="DAP1" s="300"/>
      <c r="DAQ1" s="300"/>
      <c r="DAR1" s="300"/>
      <c r="DAS1" s="300"/>
      <c r="DAT1" s="300"/>
      <c r="DAU1" s="300"/>
      <c r="DAV1" s="300"/>
      <c r="DAW1" s="300"/>
      <c r="DAX1" s="300"/>
      <c r="DAY1" s="300"/>
      <c r="DAZ1" s="300"/>
      <c r="DBA1" s="300"/>
      <c r="DBB1" s="300"/>
      <c r="DBC1" s="300"/>
      <c r="DBD1" s="300"/>
      <c r="DBE1" s="300"/>
      <c r="DBF1" s="300"/>
      <c r="DBG1" s="300"/>
      <c r="DBH1" s="300"/>
      <c r="DBI1" s="300"/>
      <c r="DBJ1" s="300"/>
      <c r="DBK1" s="300"/>
      <c r="DBL1" s="300"/>
      <c r="DBM1" s="300"/>
      <c r="DBN1" s="300"/>
      <c r="DBO1" s="300"/>
      <c r="DBP1" s="300"/>
      <c r="DBQ1" s="300"/>
      <c r="DBR1" s="300"/>
      <c r="DBS1" s="300"/>
      <c r="DBT1" s="300"/>
      <c r="DBU1" s="300"/>
      <c r="DBV1" s="300"/>
      <c r="DBW1" s="300"/>
      <c r="DBX1" s="300"/>
      <c r="DBY1" s="300"/>
      <c r="DBZ1" s="300"/>
      <c r="DCA1" s="300"/>
      <c r="DCB1" s="300"/>
      <c r="DCC1" s="300"/>
      <c r="DCD1" s="300"/>
      <c r="DCE1" s="300"/>
      <c r="DCF1" s="300"/>
      <c r="DCG1" s="300"/>
      <c r="DCH1" s="300"/>
      <c r="DCI1" s="300"/>
      <c r="DCJ1" s="300"/>
      <c r="DCK1" s="300"/>
      <c r="DCL1" s="300"/>
      <c r="DCM1" s="300"/>
      <c r="DCN1" s="300"/>
      <c r="DCO1" s="300"/>
      <c r="DCP1" s="300"/>
      <c r="DCQ1" s="300"/>
      <c r="DCR1" s="300"/>
      <c r="DCS1" s="300"/>
      <c r="DCT1" s="300"/>
      <c r="DCU1" s="300"/>
      <c r="DCV1" s="300"/>
      <c r="DCW1" s="300"/>
      <c r="DCX1" s="300"/>
      <c r="DCY1" s="300"/>
      <c r="DCZ1" s="300"/>
      <c r="DDA1" s="300"/>
      <c r="DDB1" s="300"/>
      <c r="DDC1" s="300"/>
      <c r="DDD1" s="300"/>
      <c r="DDE1" s="300"/>
      <c r="DDF1" s="300"/>
      <c r="DDG1" s="300"/>
      <c r="DDH1" s="300"/>
      <c r="DDI1" s="300"/>
      <c r="DDJ1" s="300"/>
      <c r="DDK1" s="300"/>
      <c r="DDL1" s="300"/>
      <c r="DDM1" s="300"/>
      <c r="DDN1" s="300"/>
      <c r="DDO1" s="300"/>
      <c r="DDP1" s="300"/>
      <c r="DDQ1" s="300"/>
      <c r="DDR1" s="300"/>
      <c r="DDS1" s="300"/>
      <c r="DDT1" s="300"/>
      <c r="DDU1" s="300"/>
      <c r="DDV1" s="300"/>
      <c r="DDW1" s="300"/>
      <c r="DDX1" s="300"/>
      <c r="DDY1" s="300"/>
      <c r="DDZ1" s="300"/>
      <c r="DEA1" s="300"/>
      <c r="DEB1" s="300"/>
      <c r="DEC1" s="300"/>
      <c r="DED1" s="300"/>
      <c r="DEE1" s="300"/>
      <c r="DEF1" s="300"/>
      <c r="DEG1" s="300"/>
      <c r="DEH1" s="300"/>
      <c r="DEI1" s="300"/>
      <c r="DEJ1" s="300"/>
      <c r="DEK1" s="300"/>
      <c r="DEL1" s="300"/>
      <c r="DEM1" s="300"/>
      <c r="DEN1" s="300"/>
      <c r="DEO1" s="300"/>
      <c r="DEP1" s="300"/>
      <c r="DEQ1" s="300"/>
      <c r="DER1" s="300"/>
      <c r="DES1" s="300"/>
      <c r="DET1" s="300"/>
      <c r="DEU1" s="300"/>
      <c r="DEV1" s="300"/>
      <c r="DEW1" s="300"/>
      <c r="DEX1" s="300"/>
      <c r="DEY1" s="300"/>
      <c r="DEZ1" s="300"/>
      <c r="DFA1" s="300"/>
      <c r="DFB1" s="300"/>
      <c r="DFC1" s="300"/>
      <c r="DFD1" s="300"/>
      <c r="DFE1" s="300"/>
      <c r="DFF1" s="300"/>
      <c r="DFG1" s="300"/>
      <c r="DFH1" s="300"/>
      <c r="DFI1" s="300"/>
      <c r="DFJ1" s="300"/>
      <c r="DFK1" s="300"/>
      <c r="DFL1" s="300"/>
      <c r="DFM1" s="300"/>
      <c r="DFN1" s="300"/>
      <c r="DFO1" s="300"/>
      <c r="DFP1" s="300"/>
      <c r="DFQ1" s="300"/>
      <c r="DFR1" s="300"/>
      <c r="DFS1" s="300"/>
      <c r="DFT1" s="300"/>
      <c r="DFU1" s="300"/>
      <c r="DFV1" s="300"/>
      <c r="DFW1" s="300"/>
      <c r="DFX1" s="300"/>
      <c r="DFY1" s="300"/>
      <c r="DFZ1" s="300"/>
      <c r="DGA1" s="300"/>
      <c r="DGB1" s="300"/>
      <c r="DGC1" s="300"/>
      <c r="DGD1" s="300"/>
      <c r="DGE1" s="300"/>
      <c r="DGF1" s="300"/>
      <c r="DGG1" s="300"/>
      <c r="DGH1" s="300"/>
      <c r="DGI1" s="300"/>
      <c r="DGJ1" s="300"/>
      <c r="DGK1" s="300"/>
      <c r="DGL1" s="300"/>
      <c r="DGM1" s="300"/>
      <c r="DGN1" s="300"/>
      <c r="DGO1" s="300"/>
      <c r="DGP1" s="300"/>
      <c r="DGQ1" s="300"/>
      <c r="DGR1" s="300"/>
      <c r="DGS1" s="300"/>
      <c r="DGT1" s="300"/>
      <c r="DGU1" s="300"/>
      <c r="DGV1" s="300"/>
      <c r="DGW1" s="300"/>
      <c r="DGX1" s="300"/>
      <c r="DGY1" s="300"/>
      <c r="DGZ1" s="300"/>
      <c r="DHA1" s="300"/>
      <c r="DHB1" s="300"/>
      <c r="DHC1" s="300"/>
      <c r="DHD1" s="300"/>
      <c r="DHE1" s="300"/>
      <c r="DHF1" s="300"/>
      <c r="DHG1" s="300"/>
      <c r="DHH1" s="300"/>
      <c r="DHI1" s="300"/>
      <c r="DHJ1" s="300"/>
      <c r="DHK1" s="300"/>
      <c r="DHL1" s="300"/>
      <c r="DHM1" s="300"/>
      <c r="DHN1" s="300"/>
      <c r="DHO1" s="300"/>
      <c r="DHP1" s="300"/>
      <c r="DHQ1" s="300"/>
      <c r="DHR1" s="300"/>
      <c r="DHS1" s="300"/>
      <c r="DHT1" s="300"/>
      <c r="DHU1" s="300"/>
      <c r="DHV1" s="300"/>
      <c r="DHW1" s="300"/>
      <c r="DHX1" s="300"/>
      <c r="DHY1" s="300"/>
      <c r="DHZ1" s="300"/>
      <c r="DIA1" s="300"/>
      <c r="DIB1" s="300"/>
      <c r="DIC1" s="300"/>
      <c r="DID1" s="300"/>
      <c r="DIE1" s="300"/>
      <c r="DIF1" s="300"/>
      <c r="DIG1" s="300"/>
      <c r="DIH1" s="300"/>
      <c r="DII1" s="300"/>
      <c r="DIJ1" s="300"/>
      <c r="DIK1" s="300"/>
      <c r="DIL1" s="300"/>
      <c r="DIM1" s="300"/>
      <c r="DIN1" s="300"/>
      <c r="DIO1" s="300"/>
      <c r="DIP1" s="300"/>
      <c r="DIQ1" s="300"/>
      <c r="DIR1" s="300"/>
      <c r="DIS1" s="300"/>
      <c r="DIT1" s="300"/>
      <c r="DIU1" s="300"/>
      <c r="DIV1" s="300"/>
      <c r="DIW1" s="300"/>
      <c r="DIX1" s="300"/>
      <c r="DIY1" s="300"/>
      <c r="DIZ1" s="300"/>
      <c r="DJA1" s="300"/>
      <c r="DJB1" s="300"/>
      <c r="DJC1" s="300"/>
      <c r="DJD1" s="300"/>
      <c r="DJE1" s="300"/>
      <c r="DJF1" s="300"/>
      <c r="DJG1" s="300"/>
      <c r="DJH1" s="300"/>
      <c r="DJI1" s="300"/>
      <c r="DJJ1" s="300"/>
      <c r="DJK1" s="300"/>
      <c r="DJL1" s="300"/>
      <c r="DJM1" s="300"/>
      <c r="DJN1" s="300"/>
      <c r="DJO1" s="300"/>
      <c r="DJP1" s="300"/>
      <c r="DJQ1" s="300"/>
      <c r="DJR1" s="300"/>
      <c r="DJS1" s="300"/>
      <c r="DJT1" s="300"/>
      <c r="DJU1" s="300"/>
      <c r="DJV1" s="300"/>
      <c r="DJW1" s="300"/>
      <c r="DJX1" s="300"/>
      <c r="DJY1" s="300"/>
      <c r="DJZ1" s="300"/>
      <c r="DKA1" s="300"/>
      <c r="DKB1" s="300"/>
      <c r="DKC1" s="300"/>
      <c r="DKD1" s="300"/>
      <c r="DKE1" s="300"/>
      <c r="DKF1" s="300"/>
      <c r="DKG1" s="300"/>
      <c r="DKH1" s="300"/>
      <c r="DKI1" s="300"/>
      <c r="DKJ1" s="300"/>
      <c r="DKK1" s="300"/>
      <c r="DKL1" s="300"/>
      <c r="DKM1" s="300"/>
      <c r="DKN1" s="300"/>
      <c r="DKO1" s="300"/>
      <c r="DKP1" s="300"/>
      <c r="DKQ1" s="300"/>
      <c r="DKR1" s="300"/>
      <c r="DKS1" s="300"/>
      <c r="DKT1" s="300"/>
      <c r="DKU1" s="300"/>
      <c r="DKV1" s="300"/>
      <c r="DKW1" s="300"/>
      <c r="DKX1" s="300"/>
      <c r="DKY1" s="300"/>
      <c r="DKZ1" s="300"/>
      <c r="DLA1" s="300"/>
      <c r="DLB1" s="300"/>
      <c r="DLC1" s="300"/>
      <c r="DLD1" s="300"/>
      <c r="DLE1" s="300"/>
      <c r="DLF1" s="300"/>
      <c r="DLG1" s="300"/>
      <c r="DLH1" s="300"/>
      <c r="DLI1" s="300"/>
      <c r="DLJ1" s="300"/>
      <c r="DLK1" s="300"/>
      <c r="DLL1" s="300"/>
      <c r="DLM1" s="300"/>
      <c r="DLN1" s="300"/>
      <c r="DLO1" s="300"/>
      <c r="DLP1" s="300"/>
      <c r="DLQ1" s="300"/>
      <c r="DLR1" s="300"/>
      <c r="DLS1" s="300"/>
      <c r="DLT1" s="300"/>
      <c r="DLU1" s="300"/>
      <c r="DLV1" s="300"/>
      <c r="DLW1" s="300"/>
      <c r="DLX1" s="300"/>
      <c r="DLY1" s="300"/>
      <c r="DLZ1" s="300"/>
      <c r="DMA1" s="300"/>
      <c r="DMB1" s="300"/>
      <c r="DMC1" s="300"/>
      <c r="DMD1" s="300"/>
      <c r="DME1" s="300"/>
      <c r="DMF1" s="300"/>
      <c r="DMG1" s="300"/>
      <c r="DMH1" s="300"/>
      <c r="DMI1" s="300"/>
      <c r="DMJ1" s="300"/>
      <c r="DMK1" s="300"/>
      <c r="DML1" s="300"/>
      <c r="DMM1" s="300"/>
      <c r="DMN1" s="300"/>
      <c r="DMO1" s="300"/>
      <c r="DMP1" s="300"/>
      <c r="DMQ1" s="300"/>
      <c r="DMR1" s="300"/>
      <c r="DMS1" s="300"/>
      <c r="DMT1" s="300"/>
      <c r="DMU1" s="300"/>
      <c r="DMV1" s="300"/>
      <c r="DMW1" s="300"/>
      <c r="DMX1" s="300"/>
      <c r="DMY1" s="300"/>
      <c r="DMZ1" s="300"/>
      <c r="DNA1" s="300"/>
      <c r="DNB1" s="300"/>
      <c r="DNC1" s="300"/>
      <c r="DND1" s="300"/>
      <c r="DNE1" s="300"/>
      <c r="DNF1" s="300"/>
      <c r="DNG1" s="300"/>
      <c r="DNH1" s="300"/>
      <c r="DNI1" s="300"/>
      <c r="DNJ1" s="300"/>
      <c r="DNK1" s="300"/>
      <c r="DNL1" s="300"/>
      <c r="DNM1" s="300"/>
      <c r="DNN1" s="300"/>
      <c r="DNO1" s="300"/>
      <c r="DNP1" s="300"/>
      <c r="DNQ1" s="300"/>
      <c r="DNR1" s="300"/>
      <c r="DNS1" s="300"/>
      <c r="DNT1" s="300"/>
      <c r="DNU1" s="300"/>
      <c r="DNV1" s="300"/>
      <c r="DNW1" s="300"/>
      <c r="DNX1" s="300"/>
      <c r="DNY1" s="300"/>
      <c r="DNZ1" s="300"/>
      <c r="DOA1" s="300"/>
      <c r="DOB1" s="300"/>
      <c r="DOC1" s="300"/>
      <c r="DOD1" s="300"/>
      <c r="DOE1" s="300"/>
      <c r="DOF1" s="300"/>
      <c r="DOG1" s="300"/>
      <c r="DOH1" s="300"/>
      <c r="DOI1" s="300"/>
      <c r="DOJ1" s="300"/>
      <c r="DOK1" s="300"/>
      <c r="DOL1" s="300"/>
      <c r="DOM1" s="300"/>
      <c r="DON1" s="300"/>
      <c r="DOO1" s="300"/>
      <c r="DOP1" s="300"/>
      <c r="DOQ1" s="300"/>
      <c r="DOR1" s="300"/>
      <c r="DOS1" s="300"/>
      <c r="DOT1" s="300"/>
      <c r="DOU1" s="300"/>
      <c r="DOV1" s="300"/>
      <c r="DOW1" s="300"/>
      <c r="DOX1" s="300"/>
      <c r="DOY1" s="300"/>
      <c r="DOZ1" s="300"/>
      <c r="DPA1" s="300"/>
      <c r="DPB1" s="300"/>
      <c r="DPC1" s="300"/>
      <c r="DPD1" s="300"/>
      <c r="DPE1" s="300"/>
      <c r="DPF1" s="300"/>
      <c r="DPG1" s="300"/>
      <c r="DPH1" s="300"/>
      <c r="DPI1" s="300"/>
      <c r="DPJ1" s="300"/>
      <c r="DPK1" s="300"/>
      <c r="DPL1" s="300"/>
      <c r="DPM1" s="300"/>
      <c r="DPN1" s="300"/>
      <c r="DPO1" s="300"/>
      <c r="DPP1" s="300"/>
      <c r="DPQ1" s="300"/>
      <c r="DPR1" s="300"/>
      <c r="DPS1" s="300"/>
      <c r="DPT1" s="300"/>
      <c r="DPU1" s="300"/>
      <c r="DPV1" s="300"/>
      <c r="DPW1" s="300"/>
      <c r="DPX1" s="300"/>
      <c r="DPY1" s="300"/>
      <c r="DPZ1" s="300"/>
      <c r="DQA1" s="300"/>
      <c r="DQB1" s="300"/>
      <c r="DQC1" s="300"/>
      <c r="DQD1" s="300"/>
      <c r="DQE1" s="300"/>
      <c r="DQF1" s="300"/>
      <c r="DQG1" s="300"/>
      <c r="DQH1" s="300"/>
      <c r="DQI1" s="300"/>
      <c r="DQJ1" s="300"/>
      <c r="DQK1" s="300"/>
      <c r="DQL1" s="300"/>
      <c r="DQM1" s="300"/>
      <c r="DQN1" s="300"/>
      <c r="DQO1" s="300"/>
      <c r="DQP1" s="300"/>
      <c r="DQQ1" s="300"/>
      <c r="DQR1" s="300"/>
      <c r="DQS1" s="300"/>
      <c r="DQT1" s="300"/>
      <c r="DQU1" s="300"/>
      <c r="DQV1" s="300"/>
      <c r="DQW1" s="300"/>
      <c r="DQX1" s="300"/>
      <c r="DQY1" s="300"/>
      <c r="DQZ1" s="300"/>
      <c r="DRA1" s="300"/>
      <c r="DRB1" s="300"/>
      <c r="DRC1" s="300"/>
      <c r="DRD1" s="300"/>
      <c r="DRE1" s="300"/>
      <c r="DRF1" s="300"/>
      <c r="DRG1" s="300"/>
      <c r="DRH1" s="300"/>
      <c r="DRI1" s="300"/>
      <c r="DRJ1" s="300"/>
      <c r="DRK1" s="300"/>
      <c r="DRL1" s="300"/>
      <c r="DRM1" s="300"/>
      <c r="DRN1" s="300"/>
      <c r="DRO1" s="300"/>
      <c r="DRP1" s="300"/>
      <c r="DRQ1" s="300"/>
      <c r="DRR1" s="300"/>
      <c r="DRS1" s="300"/>
      <c r="DRT1" s="300"/>
      <c r="DRU1" s="300"/>
      <c r="DRV1" s="300"/>
      <c r="DRW1" s="300"/>
      <c r="DRX1" s="300"/>
      <c r="DRY1" s="300"/>
      <c r="DRZ1" s="300"/>
      <c r="DSA1" s="300"/>
      <c r="DSB1" s="300"/>
      <c r="DSC1" s="300"/>
      <c r="DSD1" s="300"/>
      <c r="DSE1" s="300"/>
      <c r="DSF1" s="300"/>
      <c r="DSG1" s="300"/>
      <c r="DSH1" s="300"/>
      <c r="DSI1" s="300"/>
      <c r="DSJ1" s="300"/>
      <c r="DSK1" s="300"/>
      <c r="DSL1" s="300"/>
      <c r="DSM1" s="300"/>
      <c r="DSN1" s="300"/>
      <c r="DSO1" s="300"/>
      <c r="DSP1" s="300"/>
      <c r="DSQ1" s="300"/>
      <c r="DSR1" s="300"/>
      <c r="DSS1" s="300"/>
      <c r="DST1" s="300"/>
      <c r="DSU1" s="300"/>
      <c r="DSV1" s="300"/>
      <c r="DSW1" s="300"/>
      <c r="DSX1" s="300"/>
      <c r="DSY1" s="300"/>
      <c r="DSZ1" s="300"/>
      <c r="DTA1" s="300"/>
      <c r="DTB1" s="300"/>
      <c r="DTC1" s="300"/>
      <c r="DTD1" s="300"/>
      <c r="DTE1" s="300"/>
      <c r="DTF1" s="300"/>
      <c r="DTG1" s="300"/>
      <c r="DTH1" s="300"/>
      <c r="DTI1" s="300"/>
      <c r="DTJ1" s="300"/>
      <c r="DTK1" s="300"/>
      <c r="DTL1" s="300"/>
      <c r="DTM1" s="300"/>
      <c r="DTN1" s="300"/>
      <c r="DTO1" s="300"/>
      <c r="DTP1" s="300"/>
      <c r="DTQ1" s="300"/>
      <c r="DTR1" s="300"/>
      <c r="DTS1" s="300"/>
      <c r="DTT1" s="300"/>
      <c r="DTU1" s="300"/>
      <c r="DTV1" s="300"/>
      <c r="DTW1" s="300"/>
      <c r="DTX1" s="300"/>
      <c r="DTY1" s="300"/>
      <c r="DTZ1" s="300"/>
      <c r="DUA1" s="300"/>
      <c r="DUB1" s="300"/>
      <c r="DUC1" s="300"/>
      <c r="DUD1" s="300"/>
      <c r="DUE1" s="300"/>
      <c r="DUF1" s="300"/>
      <c r="DUG1" s="300"/>
      <c r="DUH1" s="300"/>
      <c r="DUI1" s="300"/>
      <c r="DUJ1" s="300"/>
      <c r="DUK1" s="300"/>
      <c r="DUL1" s="300"/>
      <c r="DUM1" s="300"/>
      <c r="DUN1" s="300"/>
      <c r="DUO1" s="300"/>
      <c r="DUP1" s="300"/>
      <c r="DUQ1" s="300"/>
      <c r="DUR1" s="300"/>
      <c r="DUS1" s="300"/>
      <c r="DUT1" s="300"/>
      <c r="DUU1" s="300"/>
      <c r="DUV1" s="300"/>
      <c r="DUW1" s="300"/>
      <c r="DUX1" s="300"/>
      <c r="DUY1" s="300"/>
      <c r="DUZ1" s="300"/>
      <c r="DVA1" s="300"/>
      <c r="DVB1" s="300"/>
      <c r="DVC1" s="300"/>
      <c r="DVD1" s="300"/>
      <c r="DVE1" s="300"/>
      <c r="DVF1" s="300"/>
      <c r="DVG1" s="300"/>
      <c r="DVH1" s="300"/>
      <c r="DVI1" s="300"/>
      <c r="DVJ1" s="300"/>
      <c r="DVK1" s="300"/>
      <c r="DVL1" s="300"/>
      <c r="DVM1" s="300"/>
      <c r="DVN1" s="300"/>
      <c r="DVO1" s="300"/>
      <c r="DVP1" s="300"/>
      <c r="DVQ1" s="300"/>
      <c r="DVR1" s="300"/>
      <c r="DVS1" s="300"/>
      <c r="DVT1" s="300"/>
      <c r="DVU1" s="300"/>
      <c r="DVV1" s="300"/>
      <c r="DVW1" s="300"/>
      <c r="DVX1" s="300"/>
      <c r="DVY1" s="300"/>
      <c r="DVZ1" s="300"/>
      <c r="DWA1" s="300"/>
      <c r="DWB1" s="300"/>
      <c r="DWC1" s="300"/>
      <c r="DWD1" s="300"/>
      <c r="DWE1" s="300"/>
      <c r="DWF1" s="300"/>
      <c r="DWG1" s="300"/>
      <c r="DWH1" s="300"/>
      <c r="DWI1" s="300"/>
      <c r="DWJ1" s="300"/>
      <c r="DWK1" s="300"/>
      <c r="DWL1" s="300"/>
      <c r="DWM1" s="300"/>
      <c r="DWN1" s="300"/>
      <c r="DWO1" s="300"/>
      <c r="DWP1" s="300"/>
      <c r="DWQ1" s="300"/>
      <c r="DWR1" s="300"/>
      <c r="DWS1" s="300"/>
      <c r="DWT1" s="300"/>
      <c r="DWU1" s="300"/>
      <c r="DWV1" s="300"/>
      <c r="DWW1" s="300"/>
      <c r="DWX1" s="300"/>
      <c r="DWY1" s="300"/>
      <c r="DWZ1" s="300"/>
      <c r="DXA1" s="300"/>
      <c r="DXB1" s="300"/>
      <c r="DXC1" s="300"/>
      <c r="DXD1" s="300"/>
      <c r="DXE1" s="300"/>
      <c r="DXF1" s="300"/>
      <c r="DXG1" s="300"/>
      <c r="DXH1" s="300"/>
      <c r="DXI1" s="300"/>
      <c r="DXJ1" s="300"/>
      <c r="DXK1" s="300"/>
      <c r="DXL1" s="300"/>
      <c r="DXM1" s="300"/>
      <c r="DXN1" s="300"/>
      <c r="DXO1" s="300"/>
      <c r="DXP1" s="300"/>
      <c r="DXQ1" s="300"/>
      <c r="DXR1" s="300"/>
      <c r="DXS1" s="300"/>
      <c r="DXT1" s="300"/>
      <c r="DXU1" s="300"/>
      <c r="DXV1" s="300"/>
      <c r="DXW1" s="300"/>
      <c r="DXX1" s="300"/>
      <c r="DXY1" s="300"/>
      <c r="DXZ1" s="300"/>
      <c r="DYA1" s="300"/>
      <c r="DYB1" s="300"/>
      <c r="DYC1" s="300"/>
      <c r="DYD1" s="300"/>
      <c r="DYE1" s="300"/>
      <c r="DYF1" s="300"/>
      <c r="DYG1" s="300"/>
      <c r="DYH1" s="300"/>
      <c r="DYI1" s="300"/>
      <c r="DYJ1" s="300"/>
      <c r="DYK1" s="300"/>
      <c r="DYL1" s="300"/>
      <c r="DYM1" s="300"/>
      <c r="DYN1" s="300"/>
      <c r="DYO1" s="300"/>
      <c r="DYP1" s="300"/>
      <c r="DYQ1" s="300"/>
      <c r="DYR1" s="300"/>
      <c r="DYS1" s="300"/>
      <c r="DYT1" s="300"/>
      <c r="DYU1" s="300"/>
      <c r="DYV1" s="300"/>
      <c r="DYW1" s="300"/>
      <c r="DYX1" s="300"/>
      <c r="DYY1" s="300"/>
      <c r="DYZ1" s="300"/>
      <c r="DZA1" s="300"/>
      <c r="DZB1" s="300"/>
      <c r="DZC1" s="300"/>
      <c r="DZD1" s="300"/>
      <c r="DZE1" s="300"/>
      <c r="DZF1" s="300"/>
      <c r="DZG1" s="300"/>
      <c r="DZH1" s="300"/>
      <c r="DZI1" s="300"/>
      <c r="DZJ1" s="300"/>
      <c r="DZK1" s="300"/>
      <c r="DZL1" s="300"/>
      <c r="DZM1" s="300"/>
      <c r="DZN1" s="300"/>
      <c r="DZO1" s="300"/>
      <c r="DZP1" s="300"/>
      <c r="DZQ1" s="300"/>
      <c r="DZR1" s="300"/>
      <c r="DZS1" s="300"/>
      <c r="DZT1" s="300"/>
      <c r="DZU1" s="300"/>
      <c r="DZV1" s="300"/>
      <c r="DZW1" s="300"/>
      <c r="DZX1" s="300"/>
      <c r="DZY1" s="300"/>
      <c r="DZZ1" s="300"/>
      <c r="EAA1" s="300"/>
      <c r="EAB1" s="300"/>
      <c r="EAC1" s="300"/>
      <c r="EAD1" s="300"/>
      <c r="EAE1" s="300"/>
      <c r="EAF1" s="300"/>
      <c r="EAG1" s="300"/>
      <c r="EAH1" s="300"/>
      <c r="EAI1" s="300"/>
      <c r="EAJ1" s="300"/>
      <c r="EAK1" s="300"/>
      <c r="EAL1" s="300"/>
      <c r="EAM1" s="300"/>
      <c r="EAN1" s="300"/>
      <c r="EAO1" s="300"/>
      <c r="EAP1" s="300"/>
      <c r="EAQ1" s="300"/>
      <c r="EAR1" s="300"/>
      <c r="EAS1" s="300"/>
      <c r="EAT1" s="300"/>
      <c r="EAU1" s="300"/>
      <c r="EAV1" s="300"/>
      <c r="EAW1" s="300"/>
      <c r="EAX1" s="300"/>
      <c r="EAY1" s="300"/>
      <c r="EAZ1" s="300"/>
      <c r="EBA1" s="300"/>
      <c r="EBB1" s="300"/>
      <c r="EBC1" s="300"/>
      <c r="EBD1" s="300"/>
      <c r="EBE1" s="300"/>
      <c r="EBF1" s="300"/>
      <c r="EBG1" s="300"/>
      <c r="EBH1" s="300"/>
      <c r="EBI1" s="300"/>
      <c r="EBJ1" s="300"/>
      <c r="EBK1" s="300"/>
      <c r="EBL1" s="300"/>
      <c r="EBM1" s="300"/>
      <c r="EBN1" s="300"/>
      <c r="EBO1" s="300"/>
      <c r="EBP1" s="300"/>
      <c r="EBQ1" s="300"/>
      <c r="EBR1" s="300"/>
      <c r="EBS1" s="300"/>
      <c r="EBT1" s="300"/>
      <c r="EBU1" s="300"/>
      <c r="EBV1" s="300"/>
      <c r="EBW1" s="300"/>
      <c r="EBX1" s="300"/>
      <c r="EBY1" s="300"/>
      <c r="EBZ1" s="300"/>
      <c r="ECA1" s="300"/>
      <c r="ECB1" s="300"/>
      <c r="ECC1" s="300"/>
      <c r="ECD1" s="300"/>
      <c r="ECE1" s="300"/>
      <c r="ECF1" s="300"/>
      <c r="ECG1" s="300"/>
      <c r="ECH1" s="300"/>
      <c r="ECI1" s="300"/>
      <c r="ECJ1" s="300"/>
      <c r="ECK1" s="300"/>
      <c r="ECL1" s="300"/>
      <c r="ECM1" s="300"/>
      <c r="ECN1" s="300"/>
      <c r="ECO1" s="300"/>
      <c r="ECP1" s="300"/>
      <c r="ECQ1" s="300"/>
      <c r="ECR1" s="300"/>
      <c r="ECS1" s="300"/>
      <c r="ECT1" s="300"/>
      <c r="ECU1" s="300"/>
      <c r="ECV1" s="300"/>
      <c r="ECW1" s="300"/>
      <c r="ECX1" s="300"/>
      <c r="ECY1" s="300"/>
      <c r="ECZ1" s="300"/>
      <c r="EDA1" s="300"/>
      <c r="EDB1" s="300"/>
      <c r="EDC1" s="300"/>
      <c r="EDD1" s="300"/>
      <c r="EDE1" s="300"/>
      <c r="EDF1" s="300"/>
      <c r="EDG1" s="300"/>
      <c r="EDH1" s="300"/>
      <c r="EDI1" s="300"/>
      <c r="EDJ1" s="300"/>
      <c r="EDK1" s="300"/>
      <c r="EDL1" s="300"/>
      <c r="EDM1" s="300"/>
      <c r="EDN1" s="300"/>
      <c r="EDO1" s="300"/>
      <c r="EDP1" s="300"/>
      <c r="EDQ1" s="300"/>
      <c r="EDR1" s="300"/>
      <c r="EDS1" s="300"/>
      <c r="EDT1" s="300"/>
      <c r="EDU1" s="300"/>
      <c r="EDV1" s="300"/>
      <c r="EDW1" s="300"/>
      <c r="EDX1" s="300"/>
      <c r="EDY1" s="300"/>
      <c r="EDZ1" s="300"/>
      <c r="EEA1" s="300"/>
      <c r="EEB1" s="300"/>
      <c r="EEC1" s="300"/>
      <c r="EED1" s="300"/>
      <c r="EEE1" s="300"/>
      <c r="EEF1" s="300"/>
      <c r="EEG1" s="300"/>
      <c r="EEH1" s="300"/>
      <c r="EEI1" s="300"/>
      <c r="EEJ1" s="300"/>
      <c r="EEK1" s="300"/>
      <c r="EEL1" s="300"/>
      <c r="EEM1" s="300"/>
      <c r="EEN1" s="300"/>
      <c r="EEO1" s="300"/>
      <c r="EEP1" s="300"/>
      <c r="EEQ1" s="300"/>
      <c r="EER1" s="300"/>
      <c r="EES1" s="300"/>
      <c r="EET1" s="300"/>
      <c r="EEU1" s="300"/>
      <c r="EEV1" s="300"/>
      <c r="EEW1" s="300"/>
      <c r="EEX1" s="300"/>
      <c r="EEY1" s="300"/>
      <c r="EEZ1" s="300"/>
      <c r="EFA1" s="300"/>
      <c r="EFB1" s="300"/>
      <c r="EFC1" s="300"/>
      <c r="EFD1" s="300"/>
      <c r="EFE1" s="300"/>
      <c r="EFF1" s="300"/>
      <c r="EFG1" s="300"/>
      <c r="EFH1" s="300"/>
      <c r="EFI1" s="300"/>
      <c r="EFJ1" s="300"/>
      <c r="EFK1" s="300"/>
      <c r="EFL1" s="300"/>
      <c r="EFM1" s="300"/>
      <c r="EFN1" s="300"/>
      <c r="EFO1" s="300"/>
      <c r="EFP1" s="300"/>
      <c r="EFQ1" s="300"/>
      <c r="EFR1" s="300"/>
      <c r="EFS1" s="300"/>
      <c r="EFT1" s="300"/>
      <c r="EFU1" s="300"/>
      <c r="EFV1" s="300"/>
      <c r="EFW1" s="300"/>
      <c r="EFX1" s="300"/>
      <c r="EFY1" s="300"/>
      <c r="EFZ1" s="300"/>
      <c r="EGA1" s="300"/>
      <c r="EGB1" s="300"/>
      <c r="EGC1" s="300"/>
      <c r="EGD1" s="300"/>
      <c r="EGE1" s="300"/>
      <c r="EGF1" s="300"/>
      <c r="EGG1" s="300"/>
      <c r="EGH1" s="300"/>
      <c r="EGI1" s="300"/>
      <c r="EGJ1" s="300"/>
      <c r="EGK1" s="300"/>
      <c r="EGL1" s="300"/>
      <c r="EGM1" s="300"/>
      <c r="EGN1" s="300"/>
      <c r="EGO1" s="300"/>
      <c r="EGP1" s="300"/>
      <c r="EGQ1" s="300"/>
      <c r="EGR1" s="300"/>
      <c r="EGS1" s="300"/>
      <c r="EGT1" s="300"/>
      <c r="EGU1" s="300"/>
      <c r="EGV1" s="300"/>
      <c r="EGW1" s="300"/>
      <c r="EGX1" s="300"/>
      <c r="EGY1" s="300"/>
      <c r="EGZ1" s="300"/>
      <c r="EHA1" s="300"/>
      <c r="EHB1" s="300"/>
      <c r="EHC1" s="300"/>
      <c r="EHD1" s="300"/>
      <c r="EHE1" s="300"/>
      <c r="EHF1" s="300"/>
      <c r="EHG1" s="300"/>
      <c r="EHH1" s="300"/>
      <c r="EHI1" s="300"/>
      <c r="EHJ1" s="300"/>
      <c r="EHK1" s="300"/>
      <c r="EHL1" s="300"/>
      <c r="EHM1" s="300"/>
      <c r="EHN1" s="300"/>
      <c r="EHO1" s="300"/>
      <c r="EHP1" s="300"/>
      <c r="EHQ1" s="300"/>
      <c r="EHR1" s="300"/>
      <c r="EHS1" s="300"/>
      <c r="EHT1" s="300"/>
      <c r="EHU1" s="300"/>
      <c r="EHV1" s="300"/>
      <c r="EHW1" s="300"/>
      <c r="EHX1" s="300"/>
      <c r="EHY1" s="300"/>
      <c r="EHZ1" s="300"/>
      <c r="EIA1" s="300"/>
      <c r="EIB1" s="300"/>
      <c r="EIC1" s="300"/>
      <c r="EID1" s="300"/>
      <c r="EIE1" s="300"/>
      <c r="EIF1" s="300"/>
      <c r="EIG1" s="300"/>
      <c r="EIH1" s="300"/>
      <c r="EII1" s="300"/>
      <c r="EIJ1" s="300"/>
      <c r="EIK1" s="300"/>
      <c r="EIL1" s="300"/>
      <c r="EIM1" s="300"/>
      <c r="EIN1" s="300"/>
      <c r="EIO1" s="300"/>
      <c r="EIP1" s="300"/>
      <c r="EIQ1" s="300"/>
      <c r="EIR1" s="300"/>
      <c r="EIS1" s="300"/>
      <c r="EIT1" s="300"/>
      <c r="EIU1" s="300"/>
      <c r="EIV1" s="300"/>
      <c r="EIW1" s="300"/>
      <c r="EIX1" s="300"/>
      <c r="EIY1" s="300"/>
      <c r="EIZ1" s="300"/>
      <c r="EJA1" s="300"/>
      <c r="EJB1" s="300"/>
      <c r="EJC1" s="300"/>
      <c r="EJD1" s="300"/>
      <c r="EJE1" s="300"/>
      <c r="EJF1" s="300"/>
      <c r="EJG1" s="300"/>
      <c r="EJH1" s="300"/>
      <c r="EJI1" s="300"/>
      <c r="EJJ1" s="300"/>
      <c r="EJK1" s="300"/>
      <c r="EJL1" s="300"/>
      <c r="EJM1" s="300"/>
      <c r="EJN1" s="300"/>
      <c r="EJO1" s="300"/>
      <c r="EJP1" s="300"/>
      <c r="EJQ1" s="300"/>
      <c r="EJR1" s="300"/>
      <c r="EJS1" s="300"/>
      <c r="EJT1" s="300"/>
      <c r="EJU1" s="300"/>
      <c r="EJV1" s="300"/>
      <c r="EJW1" s="300"/>
      <c r="EJX1" s="300"/>
      <c r="EJY1" s="300"/>
      <c r="EJZ1" s="300"/>
      <c r="EKA1" s="300"/>
      <c r="EKB1" s="300"/>
      <c r="EKC1" s="300"/>
      <c r="EKD1" s="300"/>
      <c r="EKE1" s="300"/>
      <c r="EKF1" s="300"/>
      <c r="EKG1" s="300"/>
      <c r="EKH1" s="300"/>
      <c r="EKI1" s="300"/>
      <c r="EKJ1" s="300"/>
      <c r="EKK1" s="300"/>
      <c r="EKL1" s="300"/>
      <c r="EKM1" s="300"/>
      <c r="EKN1" s="300"/>
      <c r="EKO1" s="300"/>
      <c r="EKP1" s="300"/>
      <c r="EKQ1" s="300"/>
      <c r="EKR1" s="300"/>
      <c r="EKS1" s="300"/>
      <c r="EKT1" s="300"/>
      <c r="EKU1" s="300"/>
      <c r="EKV1" s="300"/>
      <c r="EKW1" s="300"/>
      <c r="EKX1" s="300"/>
      <c r="EKY1" s="300"/>
      <c r="EKZ1" s="300"/>
      <c r="ELA1" s="300"/>
      <c r="ELB1" s="300"/>
      <c r="ELC1" s="300"/>
      <c r="ELD1" s="300"/>
      <c r="ELE1" s="300"/>
      <c r="ELF1" s="300"/>
      <c r="ELG1" s="300"/>
      <c r="ELH1" s="300"/>
      <c r="ELI1" s="300"/>
      <c r="ELJ1" s="300"/>
      <c r="ELK1" s="300"/>
      <c r="ELL1" s="300"/>
      <c r="ELM1" s="300"/>
      <c r="ELN1" s="300"/>
      <c r="ELO1" s="300"/>
      <c r="ELP1" s="300"/>
      <c r="ELQ1" s="300"/>
      <c r="ELR1" s="300"/>
      <c r="ELS1" s="300"/>
      <c r="ELT1" s="300"/>
      <c r="ELU1" s="300"/>
      <c r="ELV1" s="300"/>
      <c r="ELW1" s="300"/>
      <c r="ELX1" s="300"/>
      <c r="ELY1" s="300"/>
      <c r="ELZ1" s="300"/>
      <c r="EMA1" s="300"/>
      <c r="EMB1" s="300"/>
      <c r="EMC1" s="300"/>
      <c r="EMD1" s="300"/>
      <c r="EME1" s="300"/>
      <c r="EMF1" s="300"/>
      <c r="EMG1" s="300"/>
      <c r="EMH1" s="300"/>
      <c r="EMI1" s="300"/>
      <c r="EMJ1" s="300"/>
      <c r="EMK1" s="300"/>
      <c r="EML1" s="300"/>
      <c r="EMM1" s="300"/>
      <c r="EMN1" s="300"/>
      <c r="EMO1" s="300"/>
      <c r="EMP1" s="300"/>
      <c r="EMQ1" s="300"/>
      <c r="EMR1" s="300"/>
      <c r="EMS1" s="300"/>
      <c r="EMT1" s="300"/>
      <c r="EMU1" s="300"/>
      <c r="EMV1" s="300"/>
      <c r="EMW1" s="300"/>
      <c r="EMX1" s="300"/>
      <c r="EMY1" s="300"/>
      <c r="EMZ1" s="300"/>
      <c r="ENA1" s="300"/>
      <c r="ENB1" s="300"/>
      <c r="ENC1" s="300"/>
      <c r="END1" s="300"/>
      <c r="ENE1" s="300"/>
      <c r="ENF1" s="300"/>
      <c r="ENG1" s="300"/>
      <c r="ENH1" s="300"/>
      <c r="ENI1" s="300"/>
      <c r="ENJ1" s="300"/>
      <c r="ENK1" s="300"/>
      <c r="ENL1" s="300"/>
      <c r="ENM1" s="300"/>
      <c r="ENN1" s="300"/>
      <c r="ENO1" s="300"/>
      <c r="ENP1" s="300"/>
      <c r="ENQ1" s="300"/>
      <c r="ENR1" s="300"/>
      <c r="ENS1" s="300"/>
      <c r="ENT1" s="300"/>
      <c r="ENU1" s="300"/>
      <c r="ENV1" s="300"/>
      <c r="ENW1" s="300"/>
      <c r="ENX1" s="300"/>
      <c r="ENY1" s="300"/>
      <c r="ENZ1" s="300"/>
      <c r="EOA1" s="300"/>
      <c r="EOB1" s="300"/>
      <c r="EOC1" s="300"/>
      <c r="EOD1" s="300"/>
      <c r="EOE1" s="300"/>
      <c r="EOF1" s="300"/>
      <c r="EOG1" s="300"/>
      <c r="EOH1" s="300"/>
      <c r="EOI1" s="300"/>
      <c r="EOJ1" s="300"/>
      <c r="EOK1" s="300"/>
      <c r="EOL1" s="300"/>
      <c r="EOM1" s="300"/>
      <c r="EON1" s="300"/>
      <c r="EOO1" s="300"/>
      <c r="EOP1" s="300"/>
      <c r="EOQ1" s="300"/>
      <c r="EOR1" s="300"/>
      <c r="EOS1" s="300"/>
      <c r="EOT1" s="300"/>
      <c r="EOU1" s="300"/>
      <c r="EOV1" s="300"/>
      <c r="EOW1" s="300"/>
      <c r="EOX1" s="300"/>
      <c r="EOY1" s="300"/>
      <c r="EOZ1" s="300"/>
      <c r="EPA1" s="300"/>
      <c r="EPB1" s="300"/>
      <c r="EPC1" s="300"/>
      <c r="EPD1" s="300"/>
      <c r="EPE1" s="300"/>
      <c r="EPF1" s="300"/>
      <c r="EPG1" s="300"/>
      <c r="EPH1" s="300"/>
      <c r="EPI1" s="300"/>
      <c r="EPJ1" s="300"/>
      <c r="EPK1" s="300"/>
      <c r="EPL1" s="300"/>
      <c r="EPM1" s="300"/>
      <c r="EPN1" s="300"/>
      <c r="EPO1" s="300"/>
      <c r="EPP1" s="300"/>
      <c r="EPQ1" s="300"/>
      <c r="EPR1" s="300"/>
      <c r="EPS1" s="300"/>
      <c r="EPT1" s="300"/>
      <c r="EPU1" s="300"/>
      <c r="EPV1" s="300"/>
      <c r="EPW1" s="300"/>
      <c r="EPX1" s="300"/>
      <c r="EPY1" s="300"/>
      <c r="EPZ1" s="300"/>
      <c r="EQA1" s="300"/>
      <c r="EQB1" s="300"/>
      <c r="EQC1" s="300"/>
      <c r="EQD1" s="300"/>
      <c r="EQE1" s="300"/>
      <c r="EQF1" s="300"/>
      <c r="EQG1" s="300"/>
      <c r="EQH1" s="300"/>
      <c r="EQI1" s="300"/>
      <c r="EQJ1" s="300"/>
      <c r="EQK1" s="300"/>
      <c r="EQL1" s="300"/>
      <c r="EQM1" s="300"/>
      <c r="EQN1" s="300"/>
      <c r="EQO1" s="300"/>
      <c r="EQP1" s="300"/>
      <c r="EQQ1" s="300"/>
      <c r="EQR1" s="300"/>
      <c r="EQS1" s="300"/>
      <c r="EQT1" s="300"/>
      <c r="EQU1" s="300"/>
      <c r="EQV1" s="300"/>
      <c r="EQW1" s="300"/>
      <c r="EQX1" s="300"/>
      <c r="EQY1" s="300"/>
      <c r="EQZ1" s="300"/>
      <c r="ERA1" s="300"/>
      <c r="ERB1" s="300"/>
      <c r="ERC1" s="300"/>
      <c r="ERD1" s="300"/>
      <c r="ERE1" s="300"/>
      <c r="ERF1" s="300"/>
      <c r="ERG1" s="300"/>
      <c r="ERH1" s="300"/>
      <c r="ERI1" s="300"/>
      <c r="ERJ1" s="300"/>
      <c r="ERK1" s="300"/>
      <c r="ERL1" s="300"/>
      <c r="ERM1" s="300"/>
      <c r="ERN1" s="300"/>
      <c r="ERO1" s="300"/>
      <c r="ERP1" s="300"/>
      <c r="ERQ1" s="300"/>
      <c r="ERR1" s="300"/>
      <c r="ERS1" s="300"/>
      <c r="ERT1" s="300"/>
      <c r="ERU1" s="300"/>
      <c r="ERV1" s="300"/>
      <c r="ERW1" s="300"/>
      <c r="ERX1" s="300"/>
      <c r="ERY1" s="300"/>
      <c r="ERZ1" s="300"/>
      <c r="ESA1" s="300"/>
      <c r="ESB1" s="300"/>
      <c r="ESC1" s="300"/>
      <c r="ESD1" s="300"/>
      <c r="ESE1" s="300"/>
      <c r="ESF1" s="300"/>
      <c r="ESG1" s="300"/>
      <c r="ESH1" s="300"/>
      <c r="ESI1" s="300"/>
      <c r="ESJ1" s="300"/>
      <c r="ESK1" s="300"/>
      <c r="ESL1" s="300"/>
      <c r="ESM1" s="300"/>
      <c r="ESN1" s="300"/>
      <c r="ESO1" s="300"/>
      <c r="ESP1" s="300"/>
      <c r="ESQ1" s="300"/>
      <c r="ESR1" s="300"/>
      <c r="ESS1" s="300"/>
      <c r="EST1" s="300"/>
      <c r="ESU1" s="300"/>
      <c r="ESV1" s="300"/>
      <c r="ESW1" s="300"/>
      <c r="ESX1" s="300"/>
      <c r="ESY1" s="300"/>
      <c r="ESZ1" s="300"/>
      <c r="ETA1" s="300"/>
      <c r="ETB1" s="300"/>
      <c r="ETC1" s="300"/>
      <c r="ETD1" s="300"/>
      <c r="ETE1" s="300"/>
      <c r="ETF1" s="300"/>
      <c r="ETG1" s="300"/>
      <c r="ETH1" s="300"/>
      <c r="ETI1" s="300"/>
      <c r="ETJ1" s="300"/>
      <c r="ETK1" s="300"/>
      <c r="ETL1" s="300"/>
      <c r="ETM1" s="300"/>
      <c r="ETN1" s="300"/>
      <c r="ETO1" s="300"/>
      <c r="ETP1" s="300"/>
      <c r="ETQ1" s="300"/>
      <c r="ETR1" s="300"/>
      <c r="ETS1" s="300"/>
      <c r="ETT1" s="300"/>
      <c r="ETU1" s="300"/>
      <c r="ETV1" s="300"/>
      <c r="ETW1" s="300"/>
      <c r="ETX1" s="300"/>
      <c r="ETY1" s="300"/>
      <c r="ETZ1" s="300"/>
      <c r="EUA1" s="300"/>
      <c r="EUB1" s="300"/>
      <c r="EUC1" s="300"/>
      <c r="EUD1" s="300"/>
      <c r="EUE1" s="300"/>
      <c r="EUF1" s="300"/>
      <c r="EUG1" s="300"/>
      <c r="EUH1" s="300"/>
      <c r="EUI1" s="300"/>
      <c r="EUJ1" s="300"/>
      <c r="EUK1" s="300"/>
      <c r="EUL1" s="300"/>
      <c r="EUM1" s="300"/>
      <c r="EUN1" s="300"/>
      <c r="EUO1" s="300"/>
      <c r="EUP1" s="300"/>
      <c r="EUQ1" s="300"/>
      <c r="EUR1" s="300"/>
      <c r="EUS1" s="300"/>
      <c r="EUT1" s="300"/>
      <c r="EUU1" s="300"/>
      <c r="EUV1" s="300"/>
      <c r="EUW1" s="300"/>
      <c r="EUX1" s="300"/>
      <c r="EUY1" s="300"/>
      <c r="EUZ1" s="300"/>
      <c r="EVA1" s="300"/>
      <c r="EVB1" s="300"/>
      <c r="EVC1" s="300"/>
      <c r="EVD1" s="300"/>
      <c r="EVE1" s="300"/>
      <c r="EVF1" s="300"/>
      <c r="EVG1" s="300"/>
      <c r="EVH1" s="300"/>
      <c r="EVI1" s="300"/>
      <c r="EVJ1" s="300"/>
      <c r="EVK1" s="300"/>
      <c r="EVL1" s="300"/>
      <c r="EVM1" s="300"/>
      <c r="EVN1" s="300"/>
      <c r="EVO1" s="300"/>
      <c r="EVP1" s="300"/>
      <c r="EVQ1" s="300"/>
      <c r="EVR1" s="300"/>
      <c r="EVS1" s="300"/>
      <c r="EVT1" s="300"/>
      <c r="EVU1" s="300"/>
      <c r="EVV1" s="300"/>
      <c r="EVW1" s="300"/>
      <c r="EVX1" s="300"/>
      <c r="EVY1" s="300"/>
      <c r="EVZ1" s="300"/>
      <c r="EWA1" s="300"/>
      <c r="EWB1" s="300"/>
      <c r="EWC1" s="300"/>
      <c r="EWD1" s="300"/>
      <c r="EWE1" s="300"/>
      <c r="EWF1" s="300"/>
      <c r="EWG1" s="300"/>
      <c r="EWH1" s="300"/>
      <c r="EWI1" s="300"/>
      <c r="EWJ1" s="300"/>
      <c r="EWK1" s="300"/>
      <c r="EWL1" s="300"/>
      <c r="EWM1" s="300"/>
      <c r="EWN1" s="300"/>
      <c r="EWO1" s="300"/>
      <c r="EWP1" s="300"/>
      <c r="EWQ1" s="300"/>
      <c r="EWR1" s="300"/>
      <c r="EWS1" s="300"/>
      <c r="EWT1" s="300"/>
      <c r="EWU1" s="300"/>
      <c r="EWV1" s="300"/>
      <c r="EWW1" s="300"/>
      <c r="EWX1" s="300"/>
      <c r="EWY1" s="300"/>
      <c r="EWZ1" s="300"/>
      <c r="EXA1" s="300"/>
      <c r="EXB1" s="300"/>
      <c r="EXC1" s="300"/>
      <c r="EXD1" s="300"/>
      <c r="EXE1" s="300"/>
      <c r="EXF1" s="300"/>
      <c r="EXG1" s="300"/>
      <c r="EXH1" s="300"/>
      <c r="EXI1" s="300"/>
      <c r="EXJ1" s="300"/>
      <c r="EXK1" s="300"/>
      <c r="EXL1" s="300"/>
      <c r="EXM1" s="300"/>
      <c r="EXN1" s="300"/>
      <c r="EXO1" s="300"/>
      <c r="EXP1" s="300"/>
      <c r="EXQ1" s="300"/>
      <c r="EXR1" s="300"/>
      <c r="EXS1" s="300"/>
      <c r="EXT1" s="300"/>
      <c r="EXU1" s="300"/>
      <c r="EXV1" s="300"/>
      <c r="EXW1" s="300"/>
      <c r="EXX1" s="300"/>
      <c r="EXY1" s="300"/>
      <c r="EXZ1" s="300"/>
      <c r="EYA1" s="300"/>
      <c r="EYB1" s="300"/>
      <c r="EYC1" s="300"/>
      <c r="EYD1" s="300"/>
      <c r="EYE1" s="300"/>
      <c r="EYF1" s="300"/>
      <c r="EYG1" s="300"/>
      <c r="EYH1" s="300"/>
      <c r="EYI1" s="300"/>
      <c r="EYJ1" s="300"/>
      <c r="EYK1" s="300"/>
      <c r="EYL1" s="300"/>
      <c r="EYM1" s="300"/>
      <c r="EYN1" s="300"/>
      <c r="EYO1" s="300"/>
      <c r="EYP1" s="300"/>
      <c r="EYQ1" s="300"/>
      <c r="EYR1" s="300"/>
      <c r="EYS1" s="300"/>
      <c r="EYT1" s="300"/>
      <c r="EYU1" s="300"/>
      <c r="EYV1" s="300"/>
      <c r="EYW1" s="300"/>
      <c r="EYX1" s="300"/>
      <c r="EYY1" s="300"/>
      <c r="EYZ1" s="300"/>
      <c r="EZA1" s="300"/>
      <c r="EZB1" s="300"/>
      <c r="EZC1" s="300"/>
      <c r="EZD1" s="300"/>
      <c r="EZE1" s="300"/>
      <c r="EZF1" s="300"/>
      <c r="EZG1" s="300"/>
      <c r="EZH1" s="300"/>
      <c r="EZI1" s="300"/>
      <c r="EZJ1" s="300"/>
      <c r="EZK1" s="300"/>
      <c r="EZL1" s="300"/>
      <c r="EZM1" s="300"/>
      <c r="EZN1" s="300"/>
      <c r="EZO1" s="300"/>
      <c r="EZP1" s="300"/>
      <c r="EZQ1" s="300"/>
      <c r="EZR1" s="300"/>
      <c r="EZS1" s="300"/>
      <c r="EZT1" s="300"/>
      <c r="EZU1" s="300"/>
      <c r="EZV1" s="300"/>
      <c r="EZW1" s="300"/>
      <c r="EZX1" s="300"/>
      <c r="EZY1" s="300"/>
      <c r="EZZ1" s="300"/>
      <c r="FAA1" s="300"/>
      <c r="FAB1" s="300"/>
      <c r="FAC1" s="300"/>
      <c r="FAD1" s="300"/>
      <c r="FAE1" s="300"/>
      <c r="FAF1" s="300"/>
      <c r="FAG1" s="300"/>
      <c r="FAH1" s="300"/>
      <c r="FAI1" s="300"/>
      <c r="FAJ1" s="300"/>
      <c r="FAK1" s="300"/>
      <c r="FAL1" s="300"/>
      <c r="FAM1" s="300"/>
      <c r="FAN1" s="300"/>
      <c r="FAO1" s="300"/>
      <c r="FAP1" s="300"/>
      <c r="FAQ1" s="300"/>
      <c r="FAR1" s="300"/>
      <c r="FAS1" s="300"/>
      <c r="FAT1" s="300"/>
      <c r="FAU1" s="300"/>
      <c r="FAV1" s="300"/>
      <c r="FAW1" s="300"/>
      <c r="FAX1" s="300"/>
      <c r="FAY1" s="300"/>
      <c r="FAZ1" s="300"/>
      <c r="FBA1" s="300"/>
      <c r="FBB1" s="300"/>
      <c r="FBC1" s="300"/>
      <c r="FBD1" s="300"/>
      <c r="FBE1" s="300"/>
      <c r="FBF1" s="300"/>
      <c r="FBG1" s="300"/>
      <c r="FBH1" s="300"/>
      <c r="FBI1" s="300"/>
      <c r="FBJ1" s="300"/>
      <c r="FBK1" s="300"/>
      <c r="FBL1" s="300"/>
      <c r="FBM1" s="300"/>
      <c r="FBN1" s="300"/>
      <c r="FBO1" s="300"/>
      <c r="FBP1" s="300"/>
      <c r="FBQ1" s="300"/>
      <c r="FBR1" s="300"/>
      <c r="FBS1" s="300"/>
      <c r="FBT1" s="300"/>
      <c r="FBU1" s="300"/>
      <c r="FBV1" s="300"/>
      <c r="FBW1" s="300"/>
      <c r="FBX1" s="300"/>
      <c r="FBY1" s="300"/>
      <c r="FBZ1" s="300"/>
      <c r="FCA1" s="300"/>
      <c r="FCB1" s="300"/>
      <c r="FCC1" s="300"/>
      <c r="FCD1" s="300"/>
      <c r="FCE1" s="300"/>
      <c r="FCF1" s="300"/>
      <c r="FCG1" s="300"/>
      <c r="FCH1" s="300"/>
      <c r="FCI1" s="300"/>
      <c r="FCJ1" s="300"/>
      <c r="FCK1" s="300"/>
      <c r="FCL1" s="300"/>
      <c r="FCM1" s="300"/>
      <c r="FCN1" s="300"/>
      <c r="FCO1" s="300"/>
      <c r="FCP1" s="300"/>
      <c r="FCQ1" s="300"/>
      <c r="FCR1" s="300"/>
      <c r="FCS1" s="300"/>
      <c r="FCT1" s="300"/>
      <c r="FCU1" s="300"/>
      <c r="FCV1" s="300"/>
      <c r="FCW1" s="300"/>
      <c r="FCX1" s="300"/>
      <c r="FCY1" s="300"/>
      <c r="FCZ1" s="300"/>
      <c r="FDA1" s="300"/>
      <c r="FDB1" s="300"/>
      <c r="FDC1" s="300"/>
      <c r="FDD1" s="300"/>
      <c r="FDE1" s="300"/>
      <c r="FDF1" s="300"/>
      <c r="FDG1" s="300"/>
      <c r="FDH1" s="300"/>
      <c r="FDI1" s="300"/>
      <c r="FDJ1" s="300"/>
      <c r="FDK1" s="300"/>
      <c r="FDL1" s="300"/>
      <c r="FDM1" s="300"/>
      <c r="FDN1" s="300"/>
      <c r="FDO1" s="300"/>
      <c r="FDP1" s="300"/>
      <c r="FDQ1" s="300"/>
      <c r="FDR1" s="300"/>
      <c r="FDS1" s="300"/>
      <c r="FDT1" s="300"/>
      <c r="FDU1" s="300"/>
      <c r="FDV1" s="300"/>
      <c r="FDW1" s="300"/>
      <c r="FDX1" s="300"/>
      <c r="FDY1" s="300"/>
      <c r="FDZ1" s="300"/>
      <c r="FEA1" s="300"/>
      <c r="FEB1" s="300"/>
      <c r="FEC1" s="300"/>
      <c r="FED1" s="300"/>
      <c r="FEE1" s="300"/>
      <c r="FEF1" s="300"/>
      <c r="FEG1" s="300"/>
      <c r="FEH1" s="300"/>
      <c r="FEI1" s="300"/>
      <c r="FEJ1" s="300"/>
      <c r="FEK1" s="300"/>
      <c r="FEL1" s="300"/>
      <c r="FEM1" s="300"/>
      <c r="FEN1" s="300"/>
      <c r="FEO1" s="300"/>
      <c r="FEP1" s="300"/>
      <c r="FEQ1" s="300"/>
      <c r="FER1" s="300"/>
      <c r="FES1" s="300"/>
      <c r="FET1" s="300"/>
      <c r="FEU1" s="300"/>
      <c r="FEV1" s="300"/>
      <c r="FEW1" s="300"/>
      <c r="FEX1" s="300"/>
      <c r="FEY1" s="300"/>
      <c r="FEZ1" s="300"/>
      <c r="FFA1" s="300"/>
      <c r="FFB1" s="300"/>
      <c r="FFC1" s="300"/>
      <c r="FFD1" s="300"/>
      <c r="FFE1" s="300"/>
      <c r="FFF1" s="300"/>
      <c r="FFG1" s="300"/>
      <c r="FFH1" s="300"/>
      <c r="FFI1" s="300"/>
      <c r="FFJ1" s="300"/>
      <c r="FFK1" s="300"/>
      <c r="FFL1" s="300"/>
      <c r="FFM1" s="300"/>
      <c r="FFN1" s="300"/>
      <c r="FFO1" s="300"/>
      <c r="FFP1" s="300"/>
      <c r="FFQ1" s="300"/>
      <c r="FFR1" s="300"/>
      <c r="FFS1" s="300"/>
      <c r="FFT1" s="300"/>
      <c r="FFU1" s="300"/>
      <c r="FFV1" s="300"/>
      <c r="FFW1" s="300"/>
      <c r="FFX1" s="300"/>
      <c r="FFY1" s="300"/>
      <c r="FFZ1" s="300"/>
      <c r="FGA1" s="300"/>
      <c r="FGB1" s="300"/>
      <c r="FGC1" s="300"/>
      <c r="FGD1" s="300"/>
      <c r="FGE1" s="300"/>
      <c r="FGF1" s="300"/>
      <c r="FGG1" s="300"/>
      <c r="FGH1" s="300"/>
      <c r="FGI1" s="300"/>
      <c r="FGJ1" s="300"/>
      <c r="FGK1" s="300"/>
      <c r="FGL1" s="300"/>
      <c r="FGM1" s="300"/>
      <c r="FGN1" s="300"/>
      <c r="FGO1" s="300"/>
      <c r="FGP1" s="300"/>
      <c r="FGQ1" s="300"/>
      <c r="FGR1" s="300"/>
      <c r="FGS1" s="300"/>
      <c r="FGT1" s="300"/>
      <c r="FGU1" s="300"/>
      <c r="FGV1" s="300"/>
      <c r="FGW1" s="300"/>
      <c r="FGX1" s="300"/>
      <c r="FGY1" s="300"/>
      <c r="FGZ1" s="300"/>
      <c r="FHA1" s="300"/>
      <c r="FHB1" s="300"/>
      <c r="FHC1" s="300"/>
      <c r="FHD1" s="300"/>
      <c r="FHE1" s="300"/>
      <c r="FHF1" s="300"/>
      <c r="FHG1" s="300"/>
      <c r="FHH1" s="300"/>
      <c r="FHI1" s="300"/>
      <c r="FHJ1" s="300"/>
      <c r="FHK1" s="300"/>
      <c r="FHL1" s="300"/>
      <c r="FHM1" s="300"/>
      <c r="FHN1" s="300"/>
      <c r="FHO1" s="300"/>
      <c r="FHP1" s="300"/>
      <c r="FHQ1" s="300"/>
      <c r="FHR1" s="300"/>
      <c r="FHS1" s="300"/>
      <c r="FHT1" s="300"/>
      <c r="FHU1" s="300"/>
      <c r="FHV1" s="300"/>
      <c r="FHW1" s="300"/>
      <c r="FHX1" s="300"/>
      <c r="FHY1" s="300"/>
      <c r="FHZ1" s="300"/>
      <c r="FIA1" s="300"/>
      <c r="FIB1" s="300"/>
      <c r="FIC1" s="300"/>
      <c r="FID1" s="300"/>
      <c r="FIE1" s="300"/>
      <c r="FIF1" s="300"/>
      <c r="FIG1" s="300"/>
      <c r="FIH1" s="300"/>
      <c r="FII1" s="300"/>
      <c r="FIJ1" s="300"/>
      <c r="FIK1" s="300"/>
      <c r="FIL1" s="300"/>
      <c r="FIM1" s="300"/>
      <c r="FIN1" s="300"/>
      <c r="FIO1" s="300"/>
      <c r="FIP1" s="300"/>
      <c r="FIQ1" s="300"/>
      <c r="FIR1" s="300"/>
      <c r="FIS1" s="300"/>
      <c r="FIT1" s="300"/>
      <c r="FIU1" s="300"/>
      <c r="FIV1" s="300"/>
      <c r="FIW1" s="300"/>
      <c r="FIX1" s="300"/>
      <c r="FIY1" s="300"/>
      <c r="FIZ1" s="300"/>
      <c r="FJA1" s="300"/>
      <c r="FJB1" s="300"/>
      <c r="FJC1" s="300"/>
      <c r="FJD1" s="300"/>
      <c r="FJE1" s="300"/>
      <c r="FJF1" s="300"/>
      <c r="FJG1" s="300"/>
      <c r="FJH1" s="300"/>
      <c r="FJI1" s="300"/>
      <c r="FJJ1" s="300"/>
      <c r="FJK1" s="300"/>
      <c r="FJL1" s="300"/>
      <c r="FJM1" s="300"/>
      <c r="FJN1" s="300"/>
      <c r="FJO1" s="300"/>
      <c r="FJP1" s="300"/>
      <c r="FJQ1" s="300"/>
      <c r="FJR1" s="300"/>
      <c r="FJS1" s="300"/>
      <c r="FJT1" s="300"/>
      <c r="FJU1" s="300"/>
      <c r="FJV1" s="300"/>
      <c r="FJW1" s="300"/>
      <c r="FJX1" s="300"/>
      <c r="FJY1" s="300"/>
      <c r="FJZ1" s="300"/>
      <c r="FKA1" s="300"/>
      <c r="FKB1" s="300"/>
      <c r="FKC1" s="300"/>
      <c r="FKD1" s="300"/>
      <c r="FKE1" s="300"/>
      <c r="FKF1" s="300"/>
      <c r="FKG1" s="300"/>
      <c r="FKH1" s="300"/>
      <c r="FKI1" s="300"/>
      <c r="FKJ1" s="300"/>
      <c r="FKK1" s="300"/>
      <c r="FKL1" s="300"/>
      <c r="FKM1" s="300"/>
      <c r="FKN1" s="300"/>
      <c r="FKO1" s="300"/>
      <c r="FKP1" s="300"/>
      <c r="FKQ1" s="300"/>
      <c r="FKR1" s="300"/>
      <c r="FKS1" s="300"/>
      <c r="FKT1" s="300"/>
      <c r="FKU1" s="300"/>
      <c r="FKV1" s="300"/>
      <c r="FKW1" s="300"/>
      <c r="FKX1" s="300"/>
      <c r="FKY1" s="300"/>
      <c r="FKZ1" s="300"/>
      <c r="FLA1" s="300"/>
      <c r="FLB1" s="300"/>
      <c r="FLC1" s="300"/>
      <c r="FLD1" s="300"/>
      <c r="FLE1" s="300"/>
      <c r="FLF1" s="300"/>
      <c r="FLG1" s="300"/>
      <c r="FLH1" s="300"/>
      <c r="FLI1" s="300"/>
      <c r="FLJ1" s="300"/>
      <c r="FLK1" s="300"/>
      <c r="FLL1" s="300"/>
      <c r="FLM1" s="300"/>
      <c r="FLN1" s="300"/>
      <c r="FLO1" s="300"/>
      <c r="FLP1" s="300"/>
      <c r="FLQ1" s="300"/>
      <c r="FLR1" s="300"/>
      <c r="FLS1" s="300"/>
      <c r="FLT1" s="300"/>
      <c r="FLU1" s="300"/>
      <c r="FLV1" s="300"/>
      <c r="FLW1" s="300"/>
      <c r="FLX1" s="300"/>
      <c r="FLY1" s="300"/>
      <c r="FLZ1" s="300"/>
      <c r="FMA1" s="300"/>
      <c r="FMB1" s="300"/>
      <c r="FMC1" s="300"/>
      <c r="FMD1" s="300"/>
      <c r="FME1" s="300"/>
      <c r="FMF1" s="300"/>
      <c r="FMG1" s="300"/>
      <c r="FMH1" s="300"/>
      <c r="FMI1" s="300"/>
      <c r="FMJ1" s="300"/>
      <c r="FMK1" s="300"/>
      <c r="FML1" s="300"/>
      <c r="FMM1" s="300"/>
      <c r="FMN1" s="300"/>
      <c r="FMO1" s="300"/>
      <c r="FMP1" s="300"/>
      <c r="FMQ1" s="300"/>
      <c r="FMR1" s="300"/>
      <c r="FMS1" s="300"/>
      <c r="FMT1" s="300"/>
      <c r="FMU1" s="300"/>
      <c r="FMV1" s="300"/>
      <c r="FMW1" s="300"/>
      <c r="FMX1" s="300"/>
      <c r="FMY1" s="300"/>
      <c r="FMZ1" s="300"/>
      <c r="FNA1" s="300"/>
      <c r="FNB1" s="300"/>
      <c r="FNC1" s="300"/>
      <c r="FND1" s="300"/>
      <c r="FNE1" s="300"/>
      <c r="FNF1" s="300"/>
      <c r="FNG1" s="300"/>
      <c r="FNH1" s="300"/>
      <c r="FNI1" s="300"/>
      <c r="FNJ1" s="300"/>
      <c r="FNK1" s="300"/>
      <c r="FNL1" s="300"/>
      <c r="FNM1" s="300"/>
      <c r="FNN1" s="300"/>
      <c r="FNO1" s="300"/>
      <c r="FNP1" s="300"/>
      <c r="FNQ1" s="300"/>
      <c r="FNR1" s="300"/>
      <c r="FNS1" s="300"/>
      <c r="FNT1" s="300"/>
      <c r="FNU1" s="300"/>
      <c r="FNV1" s="300"/>
      <c r="FNW1" s="300"/>
      <c r="FNX1" s="300"/>
      <c r="FNY1" s="300"/>
      <c r="FNZ1" s="300"/>
      <c r="FOA1" s="300"/>
      <c r="FOB1" s="300"/>
      <c r="FOC1" s="300"/>
      <c r="FOD1" s="300"/>
      <c r="FOE1" s="300"/>
      <c r="FOF1" s="300"/>
      <c r="FOG1" s="300"/>
      <c r="FOH1" s="300"/>
      <c r="FOI1" s="300"/>
      <c r="FOJ1" s="300"/>
      <c r="FOK1" s="300"/>
      <c r="FOL1" s="300"/>
      <c r="FOM1" s="300"/>
      <c r="FON1" s="300"/>
      <c r="FOO1" s="300"/>
      <c r="FOP1" s="300"/>
      <c r="FOQ1" s="300"/>
      <c r="FOR1" s="300"/>
      <c r="FOS1" s="300"/>
      <c r="FOT1" s="300"/>
      <c r="FOU1" s="300"/>
      <c r="FOV1" s="300"/>
      <c r="FOW1" s="300"/>
      <c r="FOX1" s="300"/>
      <c r="FOY1" s="300"/>
      <c r="FOZ1" s="300"/>
      <c r="FPA1" s="300"/>
      <c r="FPB1" s="300"/>
      <c r="FPC1" s="300"/>
      <c r="FPD1" s="300"/>
      <c r="FPE1" s="300"/>
      <c r="FPF1" s="300"/>
      <c r="FPG1" s="300"/>
      <c r="FPH1" s="300"/>
      <c r="FPI1" s="300"/>
      <c r="FPJ1" s="300"/>
      <c r="FPK1" s="300"/>
      <c r="FPL1" s="300"/>
      <c r="FPM1" s="300"/>
      <c r="FPN1" s="300"/>
      <c r="FPO1" s="300"/>
      <c r="FPP1" s="300"/>
      <c r="FPQ1" s="300"/>
      <c r="FPR1" s="300"/>
      <c r="FPS1" s="300"/>
      <c r="FPT1" s="300"/>
      <c r="FPU1" s="300"/>
      <c r="FPV1" s="300"/>
      <c r="FPW1" s="300"/>
      <c r="FPX1" s="300"/>
      <c r="FPY1" s="300"/>
      <c r="FPZ1" s="300"/>
      <c r="FQA1" s="300"/>
      <c r="FQB1" s="300"/>
      <c r="FQC1" s="300"/>
      <c r="FQD1" s="300"/>
      <c r="FQE1" s="300"/>
      <c r="FQF1" s="300"/>
      <c r="FQG1" s="300"/>
      <c r="FQH1" s="300"/>
      <c r="FQI1" s="300"/>
      <c r="FQJ1" s="300"/>
      <c r="FQK1" s="300"/>
      <c r="FQL1" s="300"/>
      <c r="FQM1" s="300"/>
      <c r="FQN1" s="300"/>
      <c r="FQO1" s="300"/>
      <c r="FQP1" s="300"/>
      <c r="FQQ1" s="300"/>
      <c r="FQR1" s="300"/>
      <c r="FQS1" s="300"/>
      <c r="FQT1" s="300"/>
      <c r="FQU1" s="300"/>
      <c r="FQV1" s="300"/>
      <c r="FQW1" s="300"/>
      <c r="FQX1" s="300"/>
      <c r="FQY1" s="300"/>
      <c r="FQZ1" s="300"/>
      <c r="FRA1" s="300"/>
      <c r="FRB1" s="300"/>
      <c r="FRC1" s="300"/>
      <c r="FRD1" s="300"/>
      <c r="FRE1" s="300"/>
      <c r="FRF1" s="300"/>
      <c r="FRG1" s="300"/>
      <c r="FRH1" s="300"/>
      <c r="FRI1" s="300"/>
      <c r="FRJ1" s="300"/>
      <c r="FRK1" s="300"/>
      <c r="FRL1" s="300"/>
      <c r="FRM1" s="300"/>
      <c r="FRN1" s="300"/>
      <c r="FRO1" s="300"/>
      <c r="FRP1" s="300"/>
      <c r="FRQ1" s="300"/>
      <c r="FRR1" s="300"/>
      <c r="FRS1" s="300"/>
      <c r="FRT1" s="300"/>
      <c r="FRU1" s="300"/>
      <c r="FRV1" s="300"/>
      <c r="FRW1" s="300"/>
      <c r="FRX1" s="300"/>
      <c r="FRY1" s="300"/>
      <c r="FRZ1" s="300"/>
      <c r="FSA1" s="300"/>
      <c r="FSB1" s="300"/>
      <c r="FSC1" s="300"/>
      <c r="FSD1" s="300"/>
      <c r="FSE1" s="300"/>
      <c r="FSF1" s="300"/>
      <c r="FSG1" s="300"/>
      <c r="FSH1" s="300"/>
      <c r="FSI1" s="300"/>
      <c r="FSJ1" s="300"/>
      <c r="FSK1" s="300"/>
      <c r="FSL1" s="300"/>
      <c r="FSM1" s="300"/>
      <c r="FSN1" s="300"/>
      <c r="FSO1" s="300"/>
      <c r="FSP1" s="300"/>
      <c r="FSQ1" s="300"/>
      <c r="FSR1" s="300"/>
      <c r="FSS1" s="300"/>
      <c r="FST1" s="300"/>
      <c r="FSU1" s="300"/>
      <c r="FSV1" s="300"/>
      <c r="FSW1" s="300"/>
      <c r="FSX1" s="300"/>
      <c r="FSY1" s="300"/>
      <c r="FSZ1" s="300"/>
      <c r="FTA1" s="300"/>
      <c r="FTB1" s="300"/>
      <c r="FTC1" s="300"/>
      <c r="FTD1" s="300"/>
      <c r="FTE1" s="300"/>
      <c r="FTF1" s="300"/>
      <c r="FTG1" s="300"/>
      <c r="FTH1" s="300"/>
      <c r="FTI1" s="300"/>
      <c r="FTJ1" s="300"/>
      <c r="FTK1" s="300"/>
      <c r="FTL1" s="300"/>
      <c r="FTM1" s="300"/>
      <c r="FTN1" s="300"/>
      <c r="FTO1" s="300"/>
      <c r="FTP1" s="300"/>
      <c r="FTQ1" s="300"/>
      <c r="FTR1" s="300"/>
      <c r="FTS1" s="300"/>
      <c r="FTT1" s="300"/>
      <c r="FTU1" s="300"/>
      <c r="FTV1" s="300"/>
      <c r="FTW1" s="300"/>
      <c r="FTX1" s="300"/>
      <c r="FTY1" s="300"/>
      <c r="FTZ1" s="300"/>
      <c r="FUA1" s="300"/>
      <c r="FUB1" s="300"/>
      <c r="FUC1" s="300"/>
      <c r="FUD1" s="300"/>
      <c r="FUE1" s="300"/>
      <c r="FUF1" s="300"/>
      <c r="FUG1" s="300"/>
      <c r="FUH1" s="300"/>
      <c r="FUI1" s="300"/>
      <c r="FUJ1" s="300"/>
      <c r="FUK1" s="300"/>
      <c r="FUL1" s="300"/>
      <c r="FUM1" s="300"/>
      <c r="FUN1" s="300"/>
      <c r="FUO1" s="300"/>
      <c r="FUP1" s="300"/>
      <c r="FUQ1" s="300"/>
      <c r="FUR1" s="300"/>
      <c r="FUS1" s="300"/>
      <c r="FUT1" s="300"/>
      <c r="FUU1" s="300"/>
      <c r="FUV1" s="300"/>
      <c r="FUW1" s="300"/>
      <c r="FUX1" s="300"/>
      <c r="FUY1" s="300"/>
      <c r="FUZ1" s="300"/>
      <c r="FVA1" s="300"/>
      <c r="FVB1" s="300"/>
      <c r="FVC1" s="300"/>
      <c r="FVD1" s="300"/>
      <c r="FVE1" s="300"/>
      <c r="FVF1" s="300"/>
      <c r="FVG1" s="300"/>
      <c r="FVH1" s="300"/>
      <c r="FVI1" s="300"/>
      <c r="FVJ1" s="300"/>
      <c r="FVK1" s="300"/>
      <c r="FVL1" s="300"/>
      <c r="FVM1" s="300"/>
      <c r="FVN1" s="300"/>
      <c r="FVO1" s="300"/>
      <c r="FVP1" s="300"/>
      <c r="FVQ1" s="300"/>
      <c r="FVR1" s="300"/>
      <c r="FVS1" s="300"/>
      <c r="FVT1" s="300"/>
      <c r="FVU1" s="300"/>
      <c r="FVV1" s="300"/>
      <c r="FVW1" s="300"/>
      <c r="FVX1" s="300"/>
      <c r="FVY1" s="300"/>
      <c r="FVZ1" s="300"/>
      <c r="FWA1" s="300"/>
      <c r="FWB1" s="300"/>
      <c r="FWC1" s="300"/>
      <c r="FWD1" s="300"/>
      <c r="FWE1" s="300"/>
      <c r="FWF1" s="300"/>
      <c r="FWG1" s="300"/>
      <c r="FWH1" s="300"/>
      <c r="FWI1" s="300"/>
      <c r="FWJ1" s="300"/>
      <c r="FWK1" s="300"/>
      <c r="FWL1" s="300"/>
      <c r="FWM1" s="300"/>
      <c r="FWN1" s="300"/>
      <c r="FWO1" s="300"/>
      <c r="FWP1" s="300"/>
      <c r="FWQ1" s="300"/>
      <c r="FWR1" s="300"/>
      <c r="FWS1" s="300"/>
      <c r="FWT1" s="300"/>
      <c r="FWU1" s="300"/>
      <c r="FWV1" s="300"/>
      <c r="FWW1" s="300"/>
      <c r="FWX1" s="300"/>
      <c r="FWY1" s="300"/>
      <c r="FWZ1" s="300"/>
      <c r="FXA1" s="300"/>
      <c r="FXB1" s="300"/>
      <c r="FXC1" s="300"/>
      <c r="FXD1" s="300"/>
      <c r="FXE1" s="300"/>
      <c r="FXF1" s="300"/>
      <c r="FXG1" s="300"/>
      <c r="FXH1" s="300"/>
      <c r="FXI1" s="300"/>
      <c r="FXJ1" s="300"/>
      <c r="FXK1" s="300"/>
      <c r="FXL1" s="300"/>
      <c r="FXM1" s="300"/>
      <c r="FXN1" s="300"/>
      <c r="FXO1" s="300"/>
      <c r="FXP1" s="300"/>
      <c r="FXQ1" s="300"/>
      <c r="FXR1" s="300"/>
      <c r="FXS1" s="300"/>
      <c r="FXT1" s="300"/>
      <c r="FXU1" s="300"/>
      <c r="FXV1" s="300"/>
      <c r="FXW1" s="300"/>
      <c r="FXX1" s="300"/>
      <c r="FXY1" s="300"/>
      <c r="FXZ1" s="300"/>
      <c r="FYA1" s="300"/>
      <c r="FYB1" s="300"/>
      <c r="FYC1" s="300"/>
      <c r="FYD1" s="300"/>
      <c r="FYE1" s="300"/>
      <c r="FYF1" s="300"/>
      <c r="FYG1" s="300"/>
      <c r="FYH1" s="300"/>
      <c r="FYI1" s="300"/>
      <c r="FYJ1" s="300"/>
      <c r="FYK1" s="300"/>
      <c r="FYL1" s="300"/>
      <c r="FYM1" s="300"/>
      <c r="FYN1" s="300"/>
      <c r="FYO1" s="300"/>
      <c r="FYP1" s="300"/>
      <c r="FYQ1" s="300"/>
      <c r="FYR1" s="300"/>
      <c r="FYS1" s="300"/>
      <c r="FYT1" s="300"/>
      <c r="FYU1" s="300"/>
      <c r="FYV1" s="300"/>
      <c r="FYW1" s="300"/>
      <c r="FYX1" s="300"/>
      <c r="FYY1" s="300"/>
      <c r="FYZ1" s="300"/>
      <c r="FZA1" s="300"/>
      <c r="FZB1" s="300"/>
      <c r="FZC1" s="300"/>
      <c r="FZD1" s="300"/>
      <c r="FZE1" s="300"/>
      <c r="FZF1" s="300"/>
      <c r="FZG1" s="300"/>
      <c r="FZH1" s="300"/>
      <c r="FZI1" s="300"/>
      <c r="FZJ1" s="300"/>
      <c r="FZK1" s="300"/>
      <c r="FZL1" s="300"/>
      <c r="FZM1" s="300"/>
      <c r="FZN1" s="300"/>
      <c r="FZO1" s="300"/>
      <c r="FZP1" s="300"/>
      <c r="FZQ1" s="300"/>
      <c r="FZR1" s="300"/>
      <c r="FZS1" s="300"/>
      <c r="FZT1" s="300"/>
      <c r="FZU1" s="300"/>
      <c r="FZV1" s="300"/>
      <c r="FZW1" s="300"/>
      <c r="FZX1" s="300"/>
      <c r="FZY1" s="300"/>
      <c r="FZZ1" s="300"/>
      <c r="GAA1" s="300"/>
      <c r="GAB1" s="300"/>
      <c r="GAC1" s="300"/>
      <c r="GAD1" s="300"/>
      <c r="GAE1" s="300"/>
      <c r="GAF1" s="300"/>
      <c r="GAG1" s="300"/>
      <c r="GAH1" s="300"/>
      <c r="GAI1" s="300"/>
      <c r="GAJ1" s="300"/>
      <c r="GAK1" s="300"/>
      <c r="GAL1" s="300"/>
      <c r="GAM1" s="300"/>
      <c r="GAN1" s="300"/>
      <c r="GAO1" s="300"/>
      <c r="GAP1" s="300"/>
      <c r="GAQ1" s="300"/>
      <c r="GAR1" s="300"/>
      <c r="GAS1" s="300"/>
      <c r="GAT1" s="300"/>
      <c r="GAU1" s="300"/>
      <c r="GAV1" s="300"/>
      <c r="GAW1" s="300"/>
      <c r="GAX1" s="300"/>
      <c r="GAY1" s="300"/>
      <c r="GAZ1" s="300"/>
      <c r="GBA1" s="300"/>
      <c r="GBB1" s="300"/>
      <c r="GBC1" s="300"/>
      <c r="GBD1" s="300"/>
      <c r="GBE1" s="300"/>
      <c r="GBF1" s="300"/>
      <c r="GBG1" s="300"/>
      <c r="GBH1" s="300"/>
      <c r="GBI1" s="300"/>
      <c r="GBJ1" s="300"/>
      <c r="GBK1" s="300"/>
      <c r="GBL1" s="300"/>
      <c r="GBM1" s="300"/>
      <c r="GBN1" s="300"/>
      <c r="GBO1" s="300"/>
      <c r="GBP1" s="300"/>
      <c r="GBQ1" s="300"/>
      <c r="GBR1" s="300"/>
      <c r="GBS1" s="300"/>
      <c r="GBT1" s="300"/>
      <c r="GBU1" s="300"/>
      <c r="GBV1" s="300"/>
      <c r="GBW1" s="300"/>
      <c r="GBX1" s="300"/>
      <c r="GBY1" s="300"/>
      <c r="GBZ1" s="300"/>
      <c r="GCA1" s="300"/>
      <c r="GCB1" s="300"/>
      <c r="GCC1" s="300"/>
      <c r="GCD1" s="300"/>
      <c r="GCE1" s="300"/>
      <c r="GCF1" s="300"/>
      <c r="GCG1" s="300"/>
      <c r="GCH1" s="300"/>
      <c r="GCI1" s="300"/>
      <c r="GCJ1" s="300"/>
      <c r="GCK1" s="300"/>
      <c r="GCL1" s="300"/>
      <c r="GCM1" s="300"/>
      <c r="GCN1" s="300"/>
      <c r="GCO1" s="300"/>
      <c r="GCP1" s="300"/>
      <c r="GCQ1" s="300"/>
      <c r="GCR1" s="300"/>
      <c r="GCS1" s="300"/>
      <c r="GCT1" s="300"/>
      <c r="GCU1" s="300"/>
      <c r="GCV1" s="300"/>
      <c r="GCW1" s="300"/>
      <c r="GCX1" s="300"/>
      <c r="GCY1" s="300"/>
      <c r="GCZ1" s="300"/>
      <c r="GDA1" s="300"/>
      <c r="GDB1" s="300"/>
      <c r="GDC1" s="300"/>
      <c r="GDD1" s="300"/>
      <c r="GDE1" s="300"/>
      <c r="GDF1" s="300"/>
      <c r="GDG1" s="300"/>
      <c r="GDH1" s="300"/>
      <c r="GDI1" s="300"/>
      <c r="GDJ1" s="300"/>
      <c r="GDK1" s="300"/>
      <c r="GDL1" s="300"/>
      <c r="GDM1" s="300"/>
      <c r="GDN1" s="300"/>
      <c r="GDO1" s="300"/>
      <c r="GDP1" s="300"/>
      <c r="GDQ1" s="300"/>
      <c r="GDR1" s="300"/>
      <c r="GDS1" s="300"/>
      <c r="GDT1" s="300"/>
      <c r="GDU1" s="300"/>
      <c r="GDV1" s="300"/>
      <c r="GDW1" s="300"/>
      <c r="GDX1" s="300"/>
      <c r="GDY1" s="300"/>
      <c r="GDZ1" s="300"/>
      <c r="GEA1" s="300"/>
      <c r="GEB1" s="300"/>
      <c r="GEC1" s="300"/>
      <c r="GED1" s="300"/>
      <c r="GEE1" s="300"/>
      <c r="GEF1" s="300"/>
      <c r="GEG1" s="300"/>
      <c r="GEH1" s="300"/>
      <c r="GEI1" s="300"/>
      <c r="GEJ1" s="300"/>
      <c r="GEK1" s="300"/>
      <c r="GEL1" s="300"/>
      <c r="GEM1" s="300"/>
      <c r="GEN1" s="300"/>
      <c r="GEO1" s="300"/>
      <c r="GEP1" s="300"/>
      <c r="GEQ1" s="300"/>
      <c r="GER1" s="300"/>
      <c r="GES1" s="300"/>
      <c r="GET1" s="300"/>
      <c r="GEU1" s="300"/>
      <c r="GEV1" s="300"/>
      <c r="GEW1" s="300"/>
      <c r="GEX1" s="300"/>
      <c r="GEY1" s="300"/>
      <c r="GEZ1" s="300"/>
      <c r="GFA1" s="300"/>
      <c r="GFB1" s="300"/>
      <c r="GFC1" s="300"/>
      <c r="GFD1" s="300"/>
      <c r="GFE1" s="300"/>
      <c r="GFF1" s="300"/>
      <c r="GFG1" s="300"/>
      <c r="GFH1" s="300"/>
      <c r="GFI1" s="300"/>
      <c r="GFJ1" s="300"/>
      <c r="GFK1" s="300"/>
      <c r="GFL1" s="300"/>
      <c r="GFM1" s="300"/>
      <c r="GFN1" s="300"/>
      <c r="GFO1" s="300"/>
      <c r="GFP1" s="300"/>
      <c r="GFQ1" s="300"/>
      <c r="GFR1" s="300"/>
      <c r="GFS1" s="300"/>
      <c r="GFT1" s="300"/>
      <c r="GFU1" s="300"/>
      <c r="GFV1" s="300"/>
      <c r="GFW1" s="300"/>
      <c r="GFX1" s="300"/>
      <c r="GFY1" s="300"/>
      <c r="GFZ1" s="300"/>
      <c r="GGA1" s="300"/>
      <c r="GGB1" s="300"/>
      <c r="GGC1" s="300"/>
      <c r="GGD1" s="300"/>
      <c r="GGE1" s="300"/>
      <c r="GGF1" s="300"/>
      <c r="GGG1" s="300"/>
      <c r="GGH1" s="300"/>
      <c r="GGI1" s="300"/>
      <c r="GGJ1" s="300"/>
      <c r="GGK1" s="300"/>
      <c r="GGL1" s="300"/>
      <c r="GGM1" s="300"/>
      <c r="GGN1" s="300"/>
      <c r="GGO1" s="300"/>
      <c r="GGP1" s="300"/>
      <c r="GGQ1" s="300"/>
      <c r="GGR1" s="300"/>
      <c r="GGS1" s="300"/>
      <c r="GGT1" s="300"/>
      <c r="GGU1" s="300"/>
      <c r="GGV1" s="300"/>
      <c r="GGW1" s="300"/>
      <c r="GGX1" s="300"/>
      <c r="GGY1" s="300"/>
      <c r="GGZ1" s="300"/>
      <c r="GHA1" s="300"/>
      <c r="GHB1" s="300"/>
      <c r="GHC1" s="300"/>
      <c r="GHD1" s="300"/>
      <c r="GHE1" s="300"/>
      <c r="GHF1" s="300"/>
      <c r="GHG1" s="300"/>
      <c r="GHH1" s="300"/>
      <c r="GHI1" s="300"/>
      <c r="GHJ1" s="300"/>
      <c r="GHK1" s="300"/>
      <c r="GHL1" s="300"/>
      <c r="GHM1" s="300"/>
      <c r="GHN1" s="300"/>
      <c r="GHO1" s="300"/>
      <c r="GHP1" s="300"/>
      <c r="GHQ1" s="300"/>
      <c r="GHR1" s="300"/>
      <c r="GHS1" s="300"/>
      <c r="GHT1" s="300"/>
      <c r="GHU1" s="300"/>
      <c r="GHV1" s="300"/>
      <c r="GHW1" s="300"/>
      <c r="GHX1" s="300"/>
      <c r="GHY1" s="300"/>
      <c r="GHZ1" s="300"/>
      <c r="GIA1" s="300"/>
      <c r="GIB1" s="300"/>
      <c r="GIC1" s="300"/>
      <c r="GID1" s="300"/>
      <c r="GIE1" s="300"/>
      <c r="GIF1" s="300"/>
      <c r="GIG1" s="300"/>
      <c r="GIH1" s="300"/>
      <c r="GII1" s="300"/>
      <c r="GIJ1" s="300"/>
      <c r="GIK1" s="300"/>
      <c r="GIL1" s="300"/>
      <c r="GIM1" s="300"/>
      <c r="GIN1" s="300"/>
      <c r="GIO1" s="300"/>
      <c r="GIP1" s="300"/>
      <c r="GIQ1" s="300"/>
      <c r="GIR1" s="300"/>
      <c r="GIS1" s="300"/>
      <c r="GIT1" s="300"/>
      <c r="GIU1" s="300"/>
      <c r="GIV1" s="300"/>
      <c r="GIW1" s="300"/>
      <c r="GIX1" s="300"/>
      <c r="GIY1" s="300"/>
      <c r="GIZ1" s="300"/>
      <c r="GJA1" s="300"/>
      <c r="GJB1" s="300"/>
      <c r="GJC1" s="300"/>
      <c r="GJD1" s="300"/>
      <c r="GJE1" s="300"/>
      <c r="GJF1" s="300"/>
      <c r="GJG1" s="300"/>
      <c r="GJH1" s="300"/>
      <c r="GJI1" s="300"/>
      <c r="GJJ1" s="300"/>
      <c r="GJK1" s="300"/>
      <c r="GJL1" s="300"/>
      <c r="GJM1" s="300"/>
      <c r="GJN1" s="300"/>
      <c r="GJO1" s="300"/>
      <c r="GJP1" s="300"/>
      <c r="GJQ1" s="300"/>
      <c r="GJR1" s="300"/>
      <c r="GJS1" s="300"/>
      <c r="GJT1" s="300"/>
      <c r="GJU1" s="300"/>
      <c r="GJV1" s="300"/>
      <c r="GJW1" s="300"/>
      <c r="GJX1" s="300"/>
      <c r="GJY1" s="300"/>
      <c r="GJZ1" s="300"/>
      <c r="GKA1" s="300"/>
      <c r="GKB1" s="300"/>
      <c r="GKC1" s="300"/>
      <c r="GKD1" s="300"/>
      <c r="GKE1" s="300"/>
      <c r="GKF1" s="300"/>
      <c r="GKG1" s="300"/>
      <c r="GKH1" s="300"/>
      <c r="GKI1" s="300"/>
      <c r="GKJ1" s="300"/>
      <c r="GKK1" s="300"/>
      <c r="GKL1" s="300"/>
      <c r="GKM1" s="300"/>
      <c r="GKN1" s="300"/>
      <c r="GKO1" s="300"/>
      <c r="GKP1" s="300"/>
      <c r="GKQ1" s="300"/>
      <c r="GKR1" s="300"/>
      <c r="GKS1" s="300"/>
      <c r="GKT1" s="300"/>
      <c r="GKU1" s="300"/>
      <c r="GKV1" s="300"/>
      <c r="GKW1" s="300"/>
      <c r="GKX1" s="300"/>
      <c r="GKY1" s="300"/>
      <c r="GKZ1" s="300"/>
      <c r="GLA1" s="300"/>
      <c r="GLB1" s="300"/>
      <c r="GLC1" s="300"/>
      <c r="GLD1" s="300"/>
      <c r="GLE1" s="300"/>
      <c r="GLF1" s="300"/>
      <c r="GLG1" s="300"/>
      <c r="GLH1" s="300"/>
      <c r="GLI1" s="300"/>
      <c r="GLJ1" s="300"/>
      <c r="GLK1" s="300"/>
      <c r="GLL1" s="300"/>
      <c r="GLM1" s="300"/>
      <c r="GLN1" s="300"/>
      <c r="GLO1" s="300"/>
      <c r="GLP1" s="300"/>
      <c r="GLQ1" s="300"/>
      <c r="GLR1" s="300"/>
      <c r="GLS1" s="300"/>
      <c r="GLT1" s="300"/>
      <c r="GLU1" s="300"/>
      <c r="GLV1" s="300"/>
      <c r="GLW1" s="300"/>
      <c r="GLX1" s="300"/>
      <c r="GLY1" s="300"/>
      <c r="GLZ1" s="300"/>
      <c r="GMA1" s="300"/>
      <c r="GMB1" s="300"/>
      <c r="GMC1" s="300"/>
      <c r="GMD1" s="300"/>
      <c r="GME1" s="300"/>
      <c r="GMF1" s="300"/>
      <c r="GMG1" s="300"/>
      <c r="GMH1" s="300"/>
      <c r="GMI1" s="300"/>
      <c r="GMJ1" s="300"/>
      <c r="GMK1" s="300"/>
      <c r="GML1" s="300"/>
      <c r="GMM1" s="300"/>
      <c r="GMN1" s="300"/>
      <c r="GMO1" s="300"/>
      <c r="GMP1" s="300"/>
      <c r="GMQ1" s="300"/>
      <c r="GMR1" s="300"/>
      <c r="GMS1" s="300"/>
      <c r="GMT1" s="300"/>
      <c r="GMU1" s="300"/>
      <c r="GMV1" s="300"/>
      <c r="GMW1" s="300"/>
      <c r="GMX1" s="300"/>
      <c r="GMY1" s="300"/>
      <c r="GMZ1" s="300"/>
      <c r="GNA1" s="300"/>
      <c r="GNB1" s="300"/>
      <c r="GNC1" s="300"/>
      <c r="GND1" s="300"/>
      <c r="GNE1" s="300"/>
      <c r="GNF1" s="300"/>
      <c r="GNG1" s="300"/>
      <c r="GNH1" s="300"/>
      <c r="GNI1" s="300"/>
      <c r="GNJ1" s="300"/>
      <c r="GNK1" s="300"/>
      <c r="GNL1" s="300"/>
      <c r="GNM1" s="300"/>
      <c r="GNN1" s="300"/>
      <c r="GNO1" s="300"/>
      <c r="GNP1" s="300"/>
      <c r="GNQ1" s="300"/>
      <c r="GNR1" s="300"/>
      <c r="GNS1" s="300"/>
      <c r="GNT1" s="300"/>
      <c r="GNU1" s="300"/>
      <c r="GNV1" s="300"/>
      <c r="GNW1" s="300"/>
      <c r="GNX1" s="300"/>
      <c r="GNY1" s="300"/>
      <c r="GNZ1" s="300"/>
      <c r="GOA1" s="300"/>
      <c r="GOB1" s="300"/>
      <c r="GOC1" s="300"/>
      <c r="GOD1" s="300"/>
      <c r="GOE1" s="300"/>
      <c r="GOF1" s="300"/>
      <c r="GOG1" s="300"/>
      <c r="GOH1" s="300"/>
      <c r="GOI1" s="300"/>
      <c r="GOJ1" s="300"/>
      <c r="GOK1" s="300"/>
      <c r="GOL1" s="300"/>
      <c r="GOM1" s="300"/>
      <c r="GON1" s="300"/>
      <c r="GOO1" s="300"/>
      <c r="GOP1" s="300"/>
      <c r="GOQ1" s="300"/>
      <c r="GOR1" s="300"/>
      <c r="GOS1" s="300"/>
      <c r="GOT1" s="300"/>
      <c r="GOU1" s="300"/>
      <c r="GOV1" s="300"/>
      <c r="GOW1" s="300"/>
      <c r="GOX1" s="300"/>
      <c r="GOY1" s="300"/>
      <c r="GOZ1" s="300"/>
      <c r="GPA1" s="300"/>
      <c r="GPB1" s="300"/>
      <c r="GPC1" s="300"/>
      <c r="GPD1" s="300"/>
      <c r="GPE1" s="300"/>
      <c r="GPF1" s="300"/>
      <c r="GPG1" s="300"/>
      <c r="GPH1" s="300"/>
      <c r="GPI1" s="300"/>
      <c r="GPJ1" s="300"/>
      <c r="GPK1" s="300"/>
      <c r="GPL1" s="300"/>
      <c r="GPM1" s="300"/>
      <c r="GPN1" s="300"/>
      <c r="GPO1" s="300"/>
      <c r="GPP1" s="300"/>
      <c r="GPQ1" s="300"/>
      <c r="GPR1" s="300"/>
      <c r="GPS1" s="300"/>
      <c r="GPT1" s="300"/>
      <c r="GPU1" s="300"/>
      <c r="GPV1" s="300"/>
      <c r="GPW1" s="300"/>
      <c r="GPX1" s="300"/>
      <c r="GPY1" s="300"/>
      <c r="GPZ1" s="300"/>
      <c r="GQA1" s="300"/>
      <c r="GQB1" s="300"/>
      <c r="GQC1" s="300"/>
      <c r="GQD1" s="300"/>
      <c r="GQE1" s="300"/>
      <c r="GQF1" s="300"/>
      <c r="GQG1" s="300"/>
      <c r="GQH1" s="300"/>
      <c r="GQI1" s="300"/>
      <c r="GQJ1" s="300"/>
      <c r="GQK1" s="300"/>
      <c r="GQL1" s="300"/>
      <c r="GQM1" s="300"/>
      <c r="GQN1" s="300"/>
      <c r="GQO1" s="300"/>
      <c r="GQP1" s="300"/>
      <c r="GQQ1" s="300"/>
      <c r="GQR1" s="300"/>
      <c r="GQS1" s="300"/>
      <c r="GQT1" s="300"/>
      <c r="GQU1" s="300"/>
      <c r="GQV1" s="300"/>
      <c r="GQW1" s="300"/>
      <c r="GQX1" s="300"/>
      <c r="GQY1" s="300"/>
      <c r="GQZ1" s="300"/>
      <c r="GRA1" s="300"/>
      <c r="GRB1" s="300"/>
      <c r="GRC1" s="300"/>
      <c r="GRD1" s="300"/>
      <c r="GRE1" s="300"/>
      <c r="GRF1" s="300"/>
      <c r="GRG1" s="300"/>
      <c r="GRH1" s="300"/>
      <c r="GRI1" s="300"/>
      <c r="GRJ1" s="300"/>
      <c r="GRK1" s="300"/>
      <c r="GRL1" s="300"/>
      <c r="GRM1" s="300"/>
      <c r="GRN1" s="300"/>
      <c r="GRO1" s="300"/>
      <c r="GRP1" s="300"/>
      <c r="GRQ1" s="300"/>
      <c r="GRR1" s="300"/>
      <c r="GRS1" s="300"/>
      <c r="GRT1" s="300"/>
      <c r="GRU1" s="300"/>
      <c r="GRV1" s="300"/>
      <c r="GRW1" s="300"/>
      <c r="GRX1" s="300"/>
      <c r="GRY1" s="300"/>
      <c r="GRZ1" s="300"/>
      <c r="GSA1" s="300"/>
      <c r="GSB1" s="300"/>
      <c r="GSC1" s="300"/>
      <c r="GSD1" s="300"/>
      <c r="GSE1" s="300"/>
      <c r="GSF1" s="300"/>
      <c r="GSG1" s="300"/>
      <c r="GSH1" s="300"/>
      <c r="GSI1" s="300"/>
      <c r="GSJ1" s="300"/>
      <c r="GSK1" s="300"/>
      <c r="GSL1" s="300"/>
      <c r="GSM1" s="300"/>
      <c r="GSN1" s="300"/>
      <c r="GSO1" s="300"/>
      <c r="GSP1" s="300"/>
      <c r="GSQ1" s="300"/>
      <c r="GSR1" s="300"/>
      <c r="GSS1" s="300"/>
      <c r="GST1" s="300"/>
      <c r="GSU1" s="300"/>
      <c r="GSV1" s="300"/>
      <c r="GSW1" s="300"/>
      <c r="GSX1" s="300"/>
      <c r="GSY1" s="300"/>
      <c r="GSZ1" s="300"/>
      <c r="GTA1" s="300"/>
      <c r="GTB1" s="300"/>
      <c r="GTC1" s="300"/>
      <c r="GTD1" s="300"/>
      <c r="GTE1" s="300"/>
      <c r="GTF1" s="300"/>
      <c r="GTG1" s="300"/>
      <c r="GTH1" s="300"/>
      <c r="GTI1" s="300"/>
      <c r="GTJ1" s="300"/>
      <c r="GTK1" s="300"/>
      <c r="GTL1" s="300"/>
      <c r="GTM1" s="300"/>
      <c r="GTN1" s="300"/>
      <c r="GTO1" s="300"/>
      <c r="GTP1" s="300"/>
      <c r="GTQ1" s="300"/>
      <c r="GTR1" s="300"/>
      <c r="GTS1" s="300"/>
      <c r="GTT1" s="300"/>
      <c r="GTU1" s="300"/>
      <c r="GTV1" s="300"/>
      <c r="GTW1" s="300"/>
      <c r="GTX1" s="300"/>
      <c r="GTY1" s="300"/>
      <c r="GTZ1" s="300"/>
      <c r="GUA1" s="300"/>
      <c r="GUB1" s="300"/>
      <c r="GUC1" s="300"/>
      <c r="GUD1" s="300"/>
      <c r="GUE1" s="300"/>
      <c r="GUF1" s="300"/>
      <c r="GUG1" s="300"/>
      <c r="GUH1" s="300"/>
      <c r="GUI1" s="300"/>
      <c r="GUJ1" s="300"/>
      <c r="GUK1" s="300"/>
      <c r="GUL1" s="300"/>
      <c r="GUM1" s="300"/>
      <c r="GUN1" s="300"/>
      <c r="GUO1" s="300"/>
      <c r="GUP1" s="300"/>
      <c r="GUQ1" s="300"/>
      <c r="GUR1" s="300"/>
      <c r="GUS1" s="300"/>
      <c r="GUT1" s="300"/>
      <c r="GUU1" s="300"/>
      <c r="GUV1" s="300"/>
      <c r="GUW1" s="300"/>
      <c r="GUX1" s="300"/>
      <c r="GUY1" s="300"/>
      <c r="GUZ1" s="300"/>
      <c r="GVA1" s="300"/>
      <c r="GVB1" s="300"/>
      <c r="GVC1" s="300"/>
      <c r="GVD1" s="300"/>
      <c r="GVE1" s="300"/>
      <c r="GVF1" s="300"/>
      <c r="GVG1" s="300"/>
      <c r="GVH1" s="300"/>
      <c r="GVI1" s="300"/>
      <c r="GVJ1" s="300"/>
      <c r="GVK1" s="300"/>
      <c r="GVL1" s="300"/>
      <c r="GVM1" s="300"/>
      <c r="GVN1" s="300"/>
      <c r="GVO1" s="300"/>
      <c r="GVP1" s="300"/>
      <c r="GVQ1" s="300"/>
      <c r="GVR1" s="300"/>
      <c r="GVS1" s="300"/>
      <c r="GVT1" s="300"/>
      <c r="GVU1" s="300"/>
      <c r="GVV1" s="300"/>
      <c r="GVW1" s="300"/>
      <c r="GVX1" s="300"/>
      <c r="GVY1" s="300"/>
      <c r="GVZ1" s="300"/>
      <c r="GWA1" s="300"/>
      <c r="GWB1" s="300"/>
      <c r="GWC1" s="300"/>
      <c r="GWD1" s="300"/>
      <c r="GWE1" s="300"/>
      <c r="GWF1" s="300"/>
      <c r="GWG1" s="300"/>
      <c r="GWH1" s="300"/>
      <c r="GWI1" s="300"/>
      <c r="GWJ1" s="300"/>
      <c r="GWK1" s="300"/>
      <c r="GWL1" s="300"/>
      <c r="GWM1" s="300"/>
      <c r="GWN1" s="300"/>
      <c r="GWO1" s="300"/>
      <c r="GWP1" s="300"/>
      <c r="GWQ1" s="300"/>
      <c r="GWR1" s="300"/>
      <c r="GWS1" s="300"/>
      <c r="GWT1" s="300"/>
      <c r="GWU1" s="300"/>
      <c r="GWV1" s="300"/>
      <c r="GWW1" s="300"/>
      <c r="GWX1" s="300"/>
      <c r="GWY1" s="300"/>
      <c r="GWZ1" s="300"/>
      <c r="GXA1" s="300"/>
      <c r="GXB1" s="300"/>
      <c r="GXC1" s="300"/>
      <c r="GXD1" s="300"/>
      <c r="GXE1" s="300"/>
      <c r="GXF1" s="300"/>
      <c r="GXG1" s="300"/>
      <c r="GXH1" s="300"/>
      <c r="GXI1" s="300"/>
      <c r="GXJ1" s="300"/>
      <c r="GXK1" s="300"/>
      <c r="GXL1" s="300"/>
      <c r="GXM1" s="300"/>
      <c r="GXN1" s="300"/>
      <c r="GXO1" s="300"/>
      <c r="GXP1" s="300"/>
      <c r="GXQ1" s="300"/>
      <c r="GXR1" s="300"/>
      <c r="GXS1" s="300"/>
      <c r="GXT1" s="300"/>
      <c r="GXU1" s="300"/>
      <c r="GXV1" s="300"/>
      <c r="GXW1" s="300"/>
      <c r="GXX1" s="300"/>
      <c r="GXY1" s="300"/>
      <c r="GXZ1" s="300"/>
      <c r="GYA1" s="300"/>
      <c r="GYB1" s="300"/>
      <c r="GYC1" s="300"/>
      <c r="GYD1" s="300"/>
      <c r="GYE1" s="300"/>
      <c r="GYF1" s="300"/>
      <c r="GYG1" s="300"/>
      <c r="GYH1" s="300"/>
      <c r="GYI1" s="300"/>
      <c r="GYJ1" s="300"/>
      <c r="GYK1" s="300"/>
      <c r="GYL1" s="300"/>
      <c r="GYM1" s="300"/>
      <c r="GYN1" s="300"/>
      <c r="GYO1" s="300"/>
      <c r="GYP1" s="300"/>
      <c r="GYQ1" s="300"/>
      <c r="GYR1" s="300"/>
      <c r="GYS1" s="300"/>
      <c r="GYT1" s="300"/>
      <c r="GYU1" s="300"/>
      <c r="GYV1" s="300"/>
      <c r="GYW1" s="300"/>
      <c r="GYX1" s="300"/>
      <c r="GYY1" s="300"/>
      <c r="GYZ1" s="300"/>
      <c r="GZA1" s="300"/>
      <c r="GZB1" s="300"/>
      <c r="GZC1" s="300"/>
      <c r="GZD1" s="300"/>
      <c r="GZE1" s="300"/>
      <c r="GZF1" s="300"/>
      <c r="GZG1" s="300"/>
      <c r="GZH1" s="300"/>
      <c r="GZI1" s="300"/>
      <c r="GZJ1" s="300"/>
      <c r="GZK1" s="300"/>
      <c r="GZL1" s="300"/>
      <c r="GZM1" s="300"/>
      <c r="GZN1" s="300"/>
      <c r="GZO1" s="300"/>
      <c r="GZP1" s="300"/>
      <c r="GZQ1" s="300"/>
      <c r="GZR1" s="300"/>
      <c r="GZS1" s="300"/>
      <c r="GZT1" s="300"/>
      <c r="GZU1" s="300"/>
      <c r="GZV1" s="300"/>
      <c r="GZW1" s="300"/>
      <c r="GZX1" s="300"/>
      <c r="GZY1" s="300"/>
      <c r="GZZ1" s="300"/>
      <c r="HAA1" s="300"/>
      <c r="HAB1" s="300"/>
      <c r="HAC1" s="300"/>
      <c r="HAD1" s="300"/>
      <c r="HAE1" s="300"/>
      <c r="HAF1" s="300"/>
      <c r="HAG1" s="300"/>
      <c r="HAH1" s="300"/>
      <c r="HAI1" s="300"/>
      <c r="HAJ1" s="300"/>
      <c r="HAK1" s="300"/>
      <c r="HAL1" s="300"/>
      <c r="HAM1" s="300"/>
      <c r="HAN1" s="300"/>
      <c r="HAO1" s="300"/>
      <c r="HAP1" s="300"/>
      <c r="HAQ1" s="300"/>
      <c r="HAR1" s="300"/>
      <c r="HAS1" s="300"/>
      <c r="HAT1" s="300"/>
      <c r="HAU1" s="300"/>
      <c r="HAV1" s="300"/>
      <c r="HAW1" s="300"/>
      <c r="HAX1" s="300"/>
      <c r="HAY1" s="300"/>
      <c r="HAZ1" s="300"/>
      <c r="HBA1" s="300"/>
      <c r="HBB1" s="300"/>
      <c r="HBC1" s="300"/>
      <c r="HBD1" s="300"/>
      <c r="HBE1" s="300"/>
      <c r="HBF1" s="300"/>
      <c r="HBG1" s="300"/>
      <c r="HBH1" s="300"/>
      <c r="HBI1" s="300"/>
      <c r="HBJ1" s="300"/>
      <c r="HBK1" s="300"/>
      <c r="HBL1" s="300"/>
      <c r="HBM1" s="300"/>
      <c r="HBN1" s="300"/>
      <c r="HBO1" s="300"/>
      <c r="HBP1" s="300"/>
      <c r="HBQ1" s="300"/>
      <c r="HBR1" s="300"/>
      <c r="HBS1" s="300"/>
      <c r="HBT1" s="300"/>
      <c r="HBU1" s="300"/>
      <c r="HBV1" s="300"/>
      <c r="HBW1" s="300"/>
      <c r="HBX1" s="300"/>
      <c r="HBY1" s="300"/>
      <c r="HBZ1" s="300"/>
      <c r="HCA1" s="300"/>
      <c r="HCB1" s="300"/>
      <c r="HCC1" s="300"/>
      <c r="HCD1" s="300"/>
      <c r="HCE1" s="300"/>
      <c r="HCF1" s="300"/>
      <c r="HCG1" s="300"/>
      <c r="HCH1" s="300"/>
      <c r="HCI1" s="300"/>
      <c r="HCJ1" s="300"/>
      <c r="HCK1" s="300"/>
      <c r="HCL1" s="300"/>
      <c r="HCM1" s="300"/>
      <c r="HCN1" s="300"/>
      <c r="HCO1" s="300"/>
      <c r="HCP1" s="300"/>
      <c r="HCQ1" s="300"/>
      <c r="HCR1" s="300"/>
      <c r="HCS1" s="300"/>
      <c r="HCT1" s="300"/>
      <c r="HCU1" s="300"/>
      <c r="HCV1" s="300"/>
      <c r="HCW1" s="300"/>
      <c r="HCX1" s="300"/>
      <c r="HCY1" s="300"/>
      <c r="HCZ1" s="300"/>
      <c r="HDA1" s="300"/>
      <c r="HDB1" s="300"/>
      <c r="HDC1" s="300"/>
      <c r="HDD1" s="300"/>
      <c r="HDE1" s="300"/>
      <c r="HDF1" s="300"/>
      <c r="HDG1" s="300"/>
      <c r="HDH1" s="300"/>
      <c r="HDI1" s="300"/>
      <c r="HDJ1" s="300"/>
      <c r="HDK1" s="300"/>
      <c r="HDL1" s="300"/>
      <c r="HDM1" s="300"/>
      <c r="HDN1" s="300"/>
      <c r="HDO1" s="300"/>
      <c r="HDP1" s="300"/>
      <c r="HDQ1" s="300"/>
      <c r="HDR1" s="300"/>
      <c r="HDS1" s="300"/>
      <c r="HDT1" s="300"/>
      <c r="HDU1" s="300"/>
      <c r="HDV1" s="300"/>
      <c r="HDW1" s="300"/>
      <c r="HDX1" s="300"/>
      <c r="HDY1" s="300"/>
      <c r="HDZ1" s="300"/>
      <c r="HEA1" s="300"/>
      <c r="HEB1" s="300"/>
      <c r="HEC1" s="300"/>
      <c r="HED1" s="300"/>
      <c r="HEE1" s="300"/>
      <c r="HEF1" s="300"/>
      <c r="HEG1" s="300"/>
      <c r="HEH1" s="300"/>
      <c r="HEI1" s="300"/>
      <c r="HEJ1" s="300"/>
      <c r="HEK1" s="300"/>
      <c r="HEL1" s="300"/>
      <c r="HEM1" s="300"/>
      <c r="HEN1" s="300"/>
      <c r="HEO1" s="300"/>
      <c r="HEP1" s="300"/>
      <c r="HEQ1" s="300"/>
      <c r="HER1" s="300"/>
      <c r="HES1" s="300"/>
      <c r="HET1" s="300"/>
      <c r="HEU1" s="300"/>
      <c r="HEV1" s="300"/>
      <c r="HEW1" s="300"/>
      <c r="HEX1" s="300"/>
      <c r="HEY1" s="300"/>
      <c r="HEZ1" s="300"/>
      <c r="HFA1" s="300"/>
      <c r="HFB1" s="300"/>
      <c r="HFC1" s="300"/>
      <c r="HFD1" s="300"/>
      <c r="HFE1" s="300"/>
      <c r="HFF1" s="300"/>
      <c r="HFG1" s="300"/>
      <c r="HFH1" s="300"/>
      <c r="HFI1" s="300"/>
      <c r="HFJ1" s="300"/>
      <c r="HFK1" s="300"/>
      <c r="HFL1" s="300"/>
      <c r="HFM1" s="300"/>
      <c r="HFN1" s="300"/>
      <c r="HFO1" s="300"/>
      <c r="HFP1" s="300"/>
      <c r="HFQ1" s="300"/>
      <c r="HFR1" s="300"/>
      <c r="HFS1" s="300"/>
      <c r="HFT1" s="300"/>
      <c r="HFU1" s="300"/>
      <c r="HFV1" s="300"/>
      <c r="HFW1" s="300"/>
      <c r="HFX1" s="300"/>
      <c r="HFY1" s="300"/>
      <c r="HFZ1" s="300"/>
      <c r="HGA1" s="300"/>
      <c r="HGB1" s="300"/>
      <c r="HGC1" s="300"/>
      <c r="HGD1" s="300"/>
      <c r="HGE1" s="300"/>
      <c r="HGF1" s="300"/>
      <c r="HGG1" s="300"/>
      <c r="HGH1" s="300"/>
      <c r="HGI1" s="300"/>
      <c r="HGJ1" s="300"/>
      <c r="HGK1" s="300"/>
      <c r="HGL1" s="300"/>
      <c r="HGM1" s="300"/>
      <c r="HGN1" s="300"/>
      <c r="HGO1" s="300"/>
      <c r="HGP1" s="300"/>
      <c r="HGQ1" s="300"/>
      <c r="HGR1" s="300"/>
      <c r="HGS1" s="300"/>
      <c r="HGT1" s="300"/>
      <c r="HGU1" s="300"/>
      <c r="HGV1" s="300"/>
      <c r="HGW1" s="300"/>
      <c r="HGX1" s="300"/>
      <c r="HGY1" s="300"/>
      <c r="HGZ1" s="300"/>
      <c r="HHA1" s="300"/>
      <c r="HHB1" s="300"/>
      <c r="HHC1" s="300"/>
      <c r="HHD1" s="300"/>
      <c r="HHE1" s="300"/>
      <c r="HHF1" s="300"/>
      <c r="HHG1" s="300"/>
      <c r="HHH1" s="300"/>
      <c r="HHI1" s="300"/>
      <c r="HHJ1" s="300"/>
      <c r="HHK1" s="300"/>
      <c r="HHL1" s="300"/>
      <c r="HHM1" s="300"/>
      <c r="HHN1" s="300"/>
      <c r="HHO1" s="300"/>
      <c r="HHP1" s="300"/>
      <c r="HHQ1" s="300"/>
      <c r="HHR1" s="300"/>
      <c r="HHS1" s="300"/>
      <c r="HHT1" s="300"/>
      <c r="HHU1" s="300"/>
      <c r="HHV1" s="300"/>
      <c r="HHW1" s="300"/>
      <c r="HHX1" s="300"/>
      <c r="HHY1" s="300"/>
      <c r="HHZ1" s="300"/>
      <c r="HIA1" s="300"/>
      <c r="HIB1" s="300"/>
      <c r="HIC1" s="300"/>
      <c r="HID1" s="300"/>
      <c r="HIE1" s="300"/>
      <c r="HIF1" s="300"/>
      <c r="HIG1" s="300"/>
      <c r="HIH1" s="300"/>
      <c r="HII1" s="300"/>
      <c r="HIJ1" s="300"/>
      <c r="HIK1" s="300"/>
      <c r="HIL1" s="300"/>
      <c r="HIM1" s="300"/>
      <c r="HIN1" s="300"/>
      <c r="HIO1" s="300"/>
      <c r="HIP1" s="300"/>
      <c r="HIQ1" s="300"/>
      <c r="HIR1" s="300"/>
      <c r="HIS1" s="300"/>
      <c r="HIT1" s="300"/>
      <c r="HIU1" s="300"/>
      <c r="HIV1" s="300"/>
      <c r="HIW1" s="300"/>
      <c r="HIX1" s="300"/>
      <c r="HIY1" s="300"/>
      <c r="HIZ1" s="300"/>
      <c r="HJA1" s="300"/>
      <c r="HJB1" s="300"/>
      <c r="HJC1" s="300"/>
      <c r="HJD1" s="300"/>
      <c r="HJE1" s="300"/>
      <c r="HJF1" s="300"/>
      <c r="HJG1" s="300"/>
      <c r="HJH1" s="300"/>
      <c r="HJI1" s="300"/>
      <c r="HJJ1" s="300"/>
      <c r="HJK1" s="300"/>
      <c r="HJL1" s="300"/>
      <c r="HJM1" s="300"/>
      <c r="HJN1" s="300"/>
      <c r="HJO1" s="300"/>
      <c r="HJP1" s="300"/>
      <c r="HJQ1" s="300"/>
      <c r="HJR1" s="300"/>
      <c r="HJS1" s="300"/>
      <c r="HJT1" s="300"/>
      <c r="HJU1" s="300"/>
      <c r="HJV1" s="300"/>
      <c r="HJW1" s="300"/>
      <c r="HJX1" s="300"/>
      <c r="HJY1" s="300"/>
      <c r="HJZ1" s="300"/>
      <c r="HKA1" s="300"/>
      <c r="HKB1" s="300"/>
      <c r="HKC1" s="300"/>
      <c r="HKD1" s="300"/>
      <c r="HKE1" s="300"/>
      <c r="HKF1" s="300"/>
      <c r="HKG1" s="300"/>
      <c r="HKH1" s="300"/>
      <c r="HKI1" s="300"/>
      <c r="HKJ1" s="300"/>
      <c r="HKK1" s="300"/>
      <c r="HKL1" s="300"/>
      <c r="HKM1" s="300"/>
      <c r="HKN1" s="300"/>
      <c r="HKO1" s="300"/>
      <c r="HKP1" s="300"/>
      <c r="HKQ1" s="300"/>
      <c r="HKR1" s="300"/>
      <c r="HKS1" s="300"/>
      <c r="HKT1" s="300"/>
      <c r="HKU1" s="300"/>
      <c r="HKV1" s="300"/>
      <c r="HKW1" s="300"/>
      <c r="HKX1" s="300"/>
      <c r="HKY1" s="300"/>
      <c r="HKZ1" s="300"/>
      <c r="HLA1" s="300"/>
      <c r="HLB1" s="300"/>
      <c r="HLC1" s="300"/>
      <c r="HLD1" s="300"/>
      <c r="HLE1" s="300"/>
      <c r="HLF1" s="300"/>
      <c r="HLG1" s="300"/>
      <c r="HLH1" s="300"/>
      <c r="HLI1" s="300"/>
      <c r="HLJ1" s="300"/>
      <c r="HLK1" s="300"/>
      <c r="HLL1" s="300"/>
      <c r="HLM1" s="300"/>
      <c r="HLN1" s="300"/>
      <c r="HLO1" s="300"/>
      <c r="HLP1" s="300"/>
      <c r="HLQ1" s="300"/>
      <c r="HLR1" s="300"/>
      <c r="HLS1" s="300"/>
      <c r="HLT1" s="300"/>
      <c r="HLU1" s="300"/>
      <c r="HLV1" s="300"/>
      <c r="HLW1" s="300"/>
      <c r="HLX1" s="300"/>
      <c r="HLY1" s="300"/>
      <c r="HLZ1" s="300"/>
      <c r="HMA1" s="300"/>
      <c r="HMB1" s="300"/>
      <c r="HMC1" s="300"/>
      <c r="HMD1" s="300"/>
      <c r="HME1" s="300"/>
      <c r="HMF1" s="300"/>
      <c r="HMG1" s="300"/>
      <c r="HMH1" s="300"/>
      <c r="HMI1" s="300"/>
      <c r="HMJ1" s="300"/>
      <c r="HMK1" s="300"/>
      <c r="HML1" s="300"/>
      <c r="HMM1" s="300"/>
      <c r="HMN1" s="300"/>
      <c r="HMO1" s="300"/>
      <c r="HMP1" s="300"/>
      <c r="HMQ1" s="300"/>
      <c r="HMR1" s="300"/>
      <c r="HMS1" s="300"/>
      <c r="HMT1" s="300"/>
      <c r="HMU1" s="300"/>
      <c r="HMV1" s="300"/>
      <c r="HMW1" s="300"/>
      <c r="HMX1" s="300"/>
      <c r="HMY1" s="300"/>
      <c r="HMZ1" s="300"/>
      <c r="HNA1" s="300"/>
      <c r="HNB1" s="300"/>
      <c r="HNC1" s="300"/>
      <c r="HND1" s="300"/>
      <c r="HNE1" s="300"/>
      <c r="HNF1" s="300"/>
      <c r="HNG1" s="300"/>
      <c r="HNH1" s="300"/>
      <c r="HNI1" s="300"/>
      <c r="HNJ1" s="300"/>
      <c r="HNK1" s="300"/>
      <c r="HNL1" s="300"/>
      <c r="HNM1" s="300"/>
      <c r="HNN1" s="300"/>
      <c r="HNO1" s="300"/>
      <c r="HNP1" s="300"/>
      <c r="HNQ1" s="300"/>
      <c r="HNR1" s="300"/>
      <c r="HNS1" s="300"/>
      <c r="HNT1" s="300"/>
      <c r="HNU1" s="300"/>
      <c r="HNV1" s="300"/>
      <c r="HNW1" s="300"/>
      <c r="HNX1" s="300"/>
      <c r="HNY1" s="300"/>
      <c r="HNZ1" s="300"/>
      <c r="HOA1" s="300"/>
      <c r="HOB1" s="300"/>
      <c r="HOC1" s="300"/>
      <c r="HOD1" s="300"/>
      <c r="HOE1" s="300"/>
      <c r="HOF1" s="300"/>
      <c r="HOG1" s="300"/>
      <c r="HOH1" s="300"/>
      <c r="HOI1" s="300"/>
      <c r="HOJ1" s="300"/>
      <c r="HOK1" s="300"/>
      <c r="HOL1" s="300"/>
      <c r="HOM1" s="300"/>
      <c r="HON1" s="300"/>
      <c r="HOO1" s="300"/>
      <c r="HOP1" s="300"/>
      <c r="HOQ1" s="300"/>
      <c r="HOR1" s="300"/>
      <c r="HOS1" s="300"/>
      <c r="HOT1" s="300"/>
      <c r="HOU1" s="300"/>
      <c r="HOV1" s="300"/>
      <c r="HOW1" s="300"/>
      <c r="HOX1" s="300"/>
      <c r="HOY1" s="300"/>
      <c r="HOZ1" s="300"/>
      <c r="HPA1" s="300"/>
      <c r="HPB1" s="300"/>
      <c r="HPC1" s="300"/>
      <c r="HPD1" s="300"/>
      <c r="HPE1" s="300"/>
      <c r="HPF1" s="300"/>
      <c r="HPG1" s="300"/>
      <c r="HPH1" s="300"/>
      <c r="HPI1" s="300"/>
      <c r="HPJ1" s="300"/>
      <c r="HPK1" s="300"/>
      <c r="HPL1" s="300"/>
      <c r="HPM1" s="300"/>
      <c r="HPN1" s="300"/>
      <c r="HPO1" s="300"/>
      <c r="HPP1" s="300"/>
      <c r="HPQ1" s="300"/>
      <c r="HPR1" s="300"/>
      <c r="HPS1" s="300"/>
      <c r="HPT1" s="300"/>
      <c r="HPU1" s="300"/>
      <c r="HPV1" s="300"/>
      <c r="HPW1" s="300"/>
      <c r="HPX1" s="300"/>
      <c r="HPY1" s="300"/>
      <c r="HPZ1" s="300"/>
      <c r="HQA1" s="300"/>
      <c r="HQB1" s="300"/>
      <c r="HQC1" s="300"/>
      <c r="HQD1" s="300"/>
      <c r="HQE1" s="300"/>
      <c r="HQF1" s="300"/>
      <c r="HQG1" s="300"/>
      <c r="HQH1" s="300"/>
      <c r="HQI1" s="300"/>
      <c r="HQJ1" s="300"/>
      <c r="HQK1" s="300"/>
      <c r="HQL1" s="300"/>
      <c r="HQM1" s="300"/>
      <c r="HQN1" s="300"/>
      <c r="HQO1" s="300"/>
      <c r="HQP1" s="300"/>
      <c r="HQQ1" s="300"/>
      <c r="HQR1" s="300"/>
      <c r="HQS1" s="300"/>
      <c r="HQT1" s="300"/>
      <c r="HQU1" s="300"/>
      <c r="HQV1" s="300"/>
      <c r="HQW1" s="300"/>
      <c r="HQX1" s="300"/>
      <c r="HQY1" s="300"/>
      <c r="HQZ1" s="300"/>
      <c r="HRA1" s="300"/>
      <c r="HRB1" s="300"/>
      <c r="HRC1" s="300"/>
      <c r="HRD1" s="300"/>
      <c r="HRE1" s="300"/>
      <c r="HRF1" s="300"/>
      <c r="HRG1" s="300"/>
      <c r="HRH1" s="300"/>
      <c r="HRI1" s="300"/>
      <c r="HRJ1" s="300"/>
      <c r="HRK1" s="300"/>
      <c r="HRL1" s="300"/>
      <c r="HRM1" s="300"/>
      <c r="HRN1" s="300"/>
      <c r="HRO1" s="300"/>
      <c r="HRP1" s="300"/>
      <c r="HRQ1" s="300"/>
      <c r="HRR1" s="300"/>
      <c r="HRS1" s="300"/>
      <c r="HRT1" s="300"/>
      <c r="HRU1" s="300"/>
      <c r="HRV1" s="300"/>
      <c r="HRW1" s="300"/>
      <c r="HRX1" s="300"/>
      <c r="HRY1" s="300"/>
      <c r="HRZ1" s="300"/>
      <c r="HSA1" s="300"/>
      <c r="HSB1" s="300"/>
      <c r="HSC1" s="300"/>
      <c r="HSD1" s="300"/>
      <c r="HSE1" s="300"/>
      <c r="HSF1" s="300"/>
      <c r="HSG1" s="300"/>
      <c r="HSH1" s="300"/>
      <c r="HSI1" s="300"/>
      <c r="HSJ1" s="300"/>
      <c r="HSK1" s="300"/>
      <c r="HSL1" s="300"/>
      <c r="HSM1" s="300"/>
      <c r="HSN1" s="300"/>
      <c r="HSO1" s="300"/>
      <c r="HSP1" s="300"/>
      <c r="HSQ1" s="300"/>
      <c r="HSR1" s="300"/>
      <c r="HSS1" s="300"/>
      <c r="HST1" s="300"/>
      <c r="HSU1" s="300"/>
      <c r="HSV1" s="300"/>
      <c r="HSW1" s="300"/>
      <c r="HSX1" s="300"/>
      <c r="HSY1" s="300"/>
      <c r="HSZ1" s="300"/>
      <c r="HTA1" s="300"/>
      <c r="HTB1" s="300"/>
      <c r="HTC1" s="300"/>
      <c r="HTD1" s="300"/>
      <c r="HTE1" s="300"/>
      <c r="HTF1" s="300"/>
      <c r="HTG1" s="300"/>
      <c r="HTH1" s="300"/>
      <c r="HTI1" s="300"/>
      <c r="HTJ1" s="300"/>
      <c r="HTK1" s="300"/>
      <c r="HTL1" s="300"/>
      <c r="HTM1" s="300"/>
      <c r="HTN1" s="300"/>
      <c r="HTO1" s="300"/>
      <c r="HTP1" s="300"/>
      <c r="HTQ1" s="300"/>
      <c r="HTR1" s="300"/>
      <c r="HTS1" s="300"/>
      <c r="HTT1" s="300"/>
      <c r="HTU1" s="300"/>
      <c r="HTV1" s="300"/>
      <c r="HTW1" s="300"/>
      <c r="HTX1" s="300"/>
      <c r="HTY1" s="300"/>
      <c r="HTZ1" s="300"/>
      <c r="HUA1" s="300"/>
      <c r="HUB1" s="300"/>
      <c r="HUC1" s="300"/>
      <c r="HUD1" s="300"/>
      <c r="HUE1" s="300"/>
      <c r="HUF1" s="300"/>
      <c r="HUG1" s="300"/>
      <c r="HUH1" s="300"/>
      <c r="HUI1" s="300"/>
      <c r="HUJ1" s="300"/>
      <c r="HUK1" s="300"/>
      <c r="HUL1" s="300"/>
      <c r="HUM1" s="300"/>
      <c r="HUN1" s="300"/>
      <c r="HUO1" s="300"/>
      <c r="HUP1" s="300"/>
      <c r="HUQ1" s="300"/>
      <c r="HUR1" s="300"/>
      <c r="HUS1" s="300"/>
      <c r="HUT1" s="300"/>
      <c r="HUU1" s="300"/>
      <c r="HUV1" s="300"/>
      <c r="HUW1" s="300"/>
      <c r="HUX1" s="300"/>
      <c r="HUY1" s="300"/>
      <c r="HUZ1" s="300"/>
      <c r="HVA1" s="300"/>
      <c r="HVB1" s="300"/>
      <c r="HVC1" s="300"/>
      <c r="HVD1" s="300"/>
      <c r="HVE1" s="300"/>
      <c r="HVF1" s="300"/>
      <c r="HVG1" s="300"/>
      <c r="HVH1" s="300"/>
      <c r="HVI1" s="300"/>
      <c r="HVJ1" s="300"/>
      <c r="HVK1" s="300"/>
      <c r="HVL1" s="300"/>
      <c r="HVM1" s="300"/>
      <c r="HVN1" s="300"/>
      <c r="HVO1" s="300"/>
      <c r="HVP1" s="300"/>
      <c r="HVQ1" s="300"/>
      <c r="HVR1" s="300"/>
      <c r="HVS1" s="300"/>
      <c r="HVT1" s="300"/>
      <c r="HVU1" s="300"/>
      <c r="HVV1" s="300"/>
      <c r="HVW1" s="300"/>
      <c r="HVX1" s="300"/>
      <c r="HVY1" s="300"/>
      <c r="HVZ1" s="300"/>
      <c r="HWA1" s="300"/>
      <c r="HWB1" s="300"/>
      <c r="HWC1" s="300"/>
      <c r="HWD1" s="300"/>
      <c r="HWE1" s="300"/>
      <c r="HWF1" s="300"/>
      <c r="HWG1" s="300"/>
      <c r="HWH1" s="300"/>
      <c r="HWI1" s="300"/>
      <c r="HWJ1" s="300"/>
      <c r="HWK1" s="300"/>
      <c r="HWL1" s="300"/>
      <c r="HWM1" s="300"/>
      <c r="HWN1" s="300"/>
      <c r="HWO1" s="300"/>
      <c r="HWP1" s="300"/>
      <c r="HWQ1" s="300"/>
      <c r="HWR1" s="300"/>
      <c r="HWS1" s="300"/>
      <c r="HWT1" s="300"/>
      <c r="HWU1" s="300"/>
      <c r="HWV1" s="300"/>
      <c r="HWW1" s="300"/>
      <c r="HWX1" s="300"/>
      <c r="HWY1" s="300"/>
      <c r="HWZ1" s="300"/>
      <c r="HXA1" s="300"/>
      <c r="HXB1" s="300"/>
      <c r="HXC1" s="300"/>
      <c r="HXD1" s="300"/>
      <c r="HXE1" s="300"/>
      <c r="HXF1" s="300"/>
      <c r="HXG1" s="300"/>
      <c r="HXH1" s="300"/>
      <c r="HXI1" s="300"/>
      <c r="HXJ1" s="300"/>
      <c r="HXK1" s="300"/>
      <c r="HXL1" s="300"/>
      <c r="HXM1" s="300"/>
      <c r="HXN1" s="300"/>
      <c r="HXO1" s="300"/>
      <c r="HXP1" s="300"/>
      <c r="HXQ1" s="300"/>
      <c r="HXR1" s="300"/>
      <c r="HXS1" s="300"/>
      <c r="HXT1" s="300"/>
      <c r="HXU1" s="300"/>
      <c r="HXV1" s="300"/>
      <c r="HXW1" s="300"/>
      <c r="HXX1" s="300"/>
      <c r="HXY1" s="300"/>
      <c r="HXZ1" s="300"/>
      <c r="HYA1" s="300"/>
      <c r="HYB1" s="300"/>
      <c r="HYC1" s="300"/>
      <c r="HYD1" s="300"/>
      <c r="HYE1" s="300"/>
      <c r="HYF1" s="300"/>
      <c r="HYG1" s="300"/>
      <c r="HYH1" s="300"/>
      <c r="HYI1" s="300"/>
      <c r="HYJ1" s="300"/>
      <c r="HYK1" s="300"/>
      <c r="HYL1" s="300"/>
      <c r="HYM1" s="300"/>
      <c r="HYN1" s="300"/>
      <c r="HYO1" s="300"/>
      <c r="HYP1" s="300"/>
      <c r="HYQ1" s="300"/>
      <c r="HYR1" s="300"/>
      <c r="HYS1" s="300"/>
      <c r="HYT1" s="300"/>
      <c r="HYU1" s="300"/>
      <c r="HYV1" s="300"/>
      <c r="HYW1" s="300"/>
      <c r="HYX1" s="300"/>
      <c r="HYY1" s="300"/>
      <c r="HYZ1" s="300"/>
      <c r="HZA1" s="300"/>
      <c r="HZB1" s="300"/>
      <c r="HZC1" s="300"/>
      <c r="HZD1" s="300"/>
      <c r="HZE1" s="300"/>
      <c r="HZF1" s="300"/>
      <c r="HZG1" s="300"/>
      <c r="HZH1" s="300"/>
      <c r="HZI1" s="300"/>
      <c r="HZJ1" s="300"/>
      <c r="HZK1" s="300"/>
      <c r="HZL1" s="300"/>
      <c r="HZM1" s="300"/>
      <c r="HZN1" s="300"/>
      <c r="HZO1" s="300"/>
      <c r="HZP1" s="300"/>
      <c r="HZQ1" s="300"/>
      <c r="HZR1" s="300"/>
      <c r="HZS1" s="300"/>
      <c r="HZT1" s="300"/>
      <c r="HZU1" s="300"/>
      <c r="HZV1" s="300"/>
      <c r="HZW1" s="300"/>
      <c r="HZX1" s="300"/>
      <c r="HZY1" s="300"/>
      <c r="HZZ1" s="300"/>
      <c r="IAA1" s="300"/>
      <c r="IAB1" s="300"/>
      <c r="IAC1" s="300"/>
      <c r="IAD1" s="300"/>
      <c r="IAE1" s="300"/>
      <c r="IAF1" s="300"/>
      <c r="IAG1" s="300"/>
      <c r="IAH1" s="300"/>
      <c r="IAI1" s="300"/>
      <c r="IAJ1" s="300"/>
      <c r="IAK1" s="300"/>
      <c r="IAL1" s="300"/>
      <c r="IAM1" s="300"/>
      <c r="IAN1" s="300"/>
      <c r="IAO1" s="300"/>
      <c r="IAP1" s="300"/>
      <c r="IAQ1" s="300"/>
      <c r="IAR1" s="300"/>
      <c r="IAS1" s="300"/>
      <c r="IAT1" s="300"/>
      <c r="IAU1" s="300"/>
      <c r="IAV1" s="300"/>
      <c r="IAW1" s="300"/>
      <c r="IAX1" s="300"/>
      <c r="IAY1" s="300"/>
      <c r="IAZ1" s="300"/>
      <c r="IBA1" s="300"/>
      <c r="IBB1" s="300"/>
      <c r="IBC1" s="300"/>
      <c r="IBD1" s="300"/>
      <c r="IBE1" s="300"/>
      <c r="IBF1" s="300"/>
      <c r="IBG1" s="300"/>
      <c r="IBH1" s="300"/>
      <c r="IBI1" s="300"/>
      <c r="IBJ1" s="300"/>
      <c r="IBK1" s="300"/>
      <c r="IBL1" s="300"/>
      <c r="IBM1" s="300"/>
      <c r="IBN1" s="300"/>
      <c r="IBO1" s="300"/>
      <c r="IBP1" s="300"/>
      <c r="IBQ1" s="300"/>
      <c r="IBR1" s="300"/>
      <c r="IBS1" s="300"/>
      <c r="IBT1" s="300"/>
      <c r="IBU1" s="300"/>
      <c r="IBV1" s="300"/>
      <c r="IBW1" s="300"/>
      <c r="IBX1" s="300"/>
      <c r="IBY1" s="300"/>
      <c r="IBZ1" s="300"/>
      <c r="ICA1" s="300"/>
      <c r="ICB1" s="300"/>
      <c r="ICC1" s="300"/>
      <c r="ICD1" s="300"/>
      <c r="ICE1" s="300"/>
      <c r="ICF1" s="300"/>
      <c r="ICG1" s="300"/>
      <c r="ICH1" s="300"/>
      <c r="ICI1" s="300"/>
      <c r="ICJ1" s="300"/>
      <c r="ICK1" s="300"/>
      <c r="ICL1" s="300"/>
      <c r="ICM1" s="300"/>
      <c r="ICN1" s="300"/>
      <c r="ICO1" s="300"/>
      <c r="ICP1" s="300"/>
      <c r="ICQ1" s="300"/>
      <c r="ICR1" s="300"/>
      <c r="ICS1" s="300"/>
      <c r="ICT1" s="300"/>
      <c r="ICU1" s="300"/>
      <c r="ICV1" s="300"/>
      <c r="ICW1" s="300"/>
      <c r="ICX1" s="300"/>
      <c r="ICY1" s="300"/>
      <c r="ICZ1" s="300"/>
      <c r="IDA1" s="300"/>
      <c r="IDB1" s="300"/>
      <c r="IDC1" s="300"/>
      <c r="IDD1" s="300"/>
      <c r="IDE1" s="300"/>
      <c r="IDF1" s="300"/>
      <c r="IDG1" s="300"/>
      <c r="IDH1" s="300"/>
      <c r="IDI1" s="300"/>
      <c r="IDJ1" s="300"/>
      <c r="IDK1" s="300"/>
      <c r="IDL1" s="300"/>
      <c r="IDM1" s="300"/>
      <c r="IDN1" s="300"/>
      <c r="IDO1" s="300"/>
      <c r="IDP1" s="300"/>
      <c r="IDQ1" s="300"/>
      <c r="IDR1" s="300"/>
      <c r="IDS1" s="300"/>
      <c r="IDT1" s="300"/>
      <c r="IDU1" s="300"/>
      <c r="IDV1" s="300"/>
      <c r="IDW1" s="300"/>
      <c r="IDX1" s="300"/>
      <c r="IDY1" s="300"/>
      <c r="IDZ1" s="300"/>
      <c r="IEA1" s="300"/>
      <c r="IEB1" s="300"/>
      <c r="IEC1" s="300"/>
      <c r="IED1" s="300"/>
      <c r="IEE1" s="300"/>
      <c r="IEF1" s="300"/>
      <c r="IEG1" s="300"/>
      <c r="IEH1" s="300"/>
      <c r="IEI1" s="300"/>
      <c r="IEJ1" s="300"/>
      <c r="IEK1" s="300"/>
      <c r="IEL1" s="300"/>
      <c r="IEM1" s="300"/>
      <c r="IEN1" s="300"/>
      <c r="IEO1" s="300"/>
      <c r="IEP1" s="300"/>
      <c r="IEQ1" s="300"/>
      <c r="IER1" s="300"/>
      <c r="IES1" s="300"/>
      <c r="IET1" s="300"/>
      <c r="IEU1" s="300"/>
      <c r="IEV1" s="300"/>
      <c r="IEW1" s="300"/>
      <c r="IEX1" s="300"/>
      <c r="IEY1" s="300"/>
      <c r="IEZ1" s="300"/>
      <c r="IFA1" s="300"/>
      <c r="IFB1" s="300"/>
      <c r="IFC1" s="300"/>
      <c r="IFD1" s="300"/>
      <c r="IFE1" s="300"/>
      <c r="IFF1" s="300"/>
      <c r="IFG1" s="300"/>
      <c r="IFH1" s="300"/>
      <c r="IFI1" s="300"/>
      <c r="IFJ1" s="300"/>
      <c r="IFK1" s="300"/>
      <c r="IFL1" s="300"/>
      <c r="IFM1" s="300"/>
      <c r="IFN1" s="300"/>
      <c r="IFO1" s="300"/>
      <c r="IFP1" s="300"/>
      <c r="IFQ1" s="300"/>
      <c r="IFR1" s="300"/>
      <c r="IFS1" s="300"/>
      <c r="IFT1" s="300"/>
      <c r="IFU1" s="300"/>
      <c r="IFV1" s="300"/>
      <c r="IFW1" s="300"/>
      <c r="IFX1" s="300"/>
      <c r="IFY1" s="300"/>
      <c r="IFZ1" s="300"/>
      <c r="IGA1" s="300"/>
      <c r="IGB1" s="300"/>
      <c r="IGC1" s="300"/>
      <c r="IGD1" s="300"/>
      <c r="IGE1" s="300"/>
      <c r="IGF1" s="300"/>
      <c r="IGG1" s="300"/>
      <c r="IGH1" s="300"/>
      <c r="IGI1" s="300"/>
      <c r="IGJ1" s="300"/>
      <c r="IGK1" s="300"/>
      <c r="IGL1" s="300"/>
      <c r="IGM1" s="300"/>
      <c r="IGN1" s="300"/>
      <c r="IGO1" s="300"/>
      <c r="IGP1" s="300"/>
      <c r="IGQ1" s="300"/>
      <c r="IGR1" s="300"/>
      <c r="IGS1" s="300"/>
      <c r="IGT1" s="300"/>
      <c r="IGU1" s="300"/>
      <c r="IGV1" s="300"/>
      <c r="IGW1" s="300"/>
      <c r="IGX1" s="300"/>
      <c r="IGY1" s="300"/>
      <c r="IGZ1" s="300"/>
      <c r="IHA1" s="300"/>
      <c r="IHB1" s="300"/>
      <c r="IHC1" s="300"/>
      <c r="IHD1" s="300"/>
      <c r="IHE1" s="300"/>
      <c r="IHF1" s="300"/>
      <c r="IHG1" s="300"/>
      <c r="IHH1" s="300"/>
      <c r="IHI1" s="300"/>
      <c r="IHJ1" s="300"/>
      <c r="IHK1" s="300"/>
      <c r="IHL1" s="300"/>
      <c r="IHM1" s="300"/>
      <c r="IHN1" s="300"/>
      <c r="IHO1" s="300"/>
      <c r="IHP1" s="300"/>
      <c r="IHQ1" s="300"/>
      <c r="IHR1" s="300"/>
      <c r="IHS1" s="300"/>
      <c r="IHT1" s="300"/>
      <c r="IHU1" s="300"/>
      <c r="IHV1" s="300"/>
      <c r="IHW1" s="300"/>
      <c r="IHX1" s="300"/>
      <c r="IHY1" s="300"/>
      <c r="IHZ1" s="300"/>
      <c r="IIA1" s="300"/>
      <c r="IIB1" s="300"/>
      <c r="IIC1" s="300"/>
      <c r="IID1" s="300"/>
      <c r="IIE1" s="300"/>
      <c r="IIF1" s="300"/>
      <c r="IIG1" s="300"/>
      <c r="IIH1" s="300"/>
      <c r="III1" s="300"/>
      <c r="IIJ1" s="300"/>
      <c r="IIK1" s="300"/>
      <c r="IIL1" s="300"/>
      <c r="IIM1" s="300"/>
      <c r="IIN1" s="300"/>
      <c r="IIO1" s="300"/>
      <c r="IIP1" s="300"/>
      <c r="IIQ1" s="300"/>
      <c r="IIR1" s="300"/>
      <c r="IIS1" s="300"/>
      <c r="IIT1" s="300"/>
      <c r="IIU1" s="300"/>
      <c r="IIV1" s="300"/>
      <c r="IIW1" s="300"/>
      <c r="IIX1" s="300"/>
      <c r="IIY1" s="300"/>
      <c r="IIZ1" s="300"/>
      <c r="IJA1" s="300"/>
      <c r="IJB1" s="300"/>
      <c r="IJC1" s="300"/>
      <c r="IJD1" s="300"/>
      <c r="IJE1" s="300"/>
      <c r="IJF1" s="300"/>
      <c r="IJG1" s="300"/>
      <c r="IJH1" s="300"/>
      <c r="IJI1" s="300"/>
      <c r="IJJ1" s="300"/>
      <c r="IJK1" s="300"/>
      <c r="IJL1" s="300"/>
      <c r="IJM1" s="300"/>
      <c r="IJN1" s="300"/>
      <c r="IJO1" s="300"/>
      <c r="IJP1" s="300"/>
      <c r="IJQ1" s="300"/>
      <c r="IJR1" s="300"/>
      <c r="IJS1" s="300"/>
      <c r="IJT1" s="300"/>
      <c r="IJU1" s="300"/>
      <c r="IJV1" s="300"/>
      <c r="IJW1" s="300"/>
      <c r="IJX1" s="300"/>
      <c r="IJY1" s="300"/>
      <c r="IJZ1" s="300"/>
      <c r="IKA1" s="300"/>
      <c r="IKB1" s="300"/>
      <c r="IKC1" s="300"/>
      <c r="IKD1" s="300"/>
      <c r="IKE1" s="300"/>
      <c r="IKF1" s="300"/>
      <c r="IKG1" s="300"/>
      <c r="IKH1" s="300"/>
      <c r="IKI1" s="300"/>
      <c r="IKJ1" s="300"/>
      <c r="IKK1" s="300"/>
      <c r="IKL1" s="300"/>
      <c r="IKM1" s="300"/>
      <c r="IKN1" s="300"/>
      <c r="IKO1" s="300"/>
      <c r="IKP1" s="300"/>
      <c r="IKQ1" s="300"/>
      <c r="IKR1" s="300"/>
      <c r="IKS1" s="300"/>
      <c r="IKT1" s="300"/>
      <c r="IKU1" s="300"/>
      <c r="IKV1" s="300"/>
      <c r="IKW1" s="300"/>
      <c r="IKX1" s="300"/>
      <c r="IKY1" s="300"/>
      <c r="IKZ1" s="300"/>
      <c r="ILA1" s="300"/>
      <c r="ILB1" s="300"/>
      <c r="ILC1" s="300"/>
      <c r="ILD1" s="300"/>
      <c r="ILE1" s="300"/>
      <c r="ILF1" s="300"/>
      <c r="ILG1" s="300"/>
      <c r="ILH1" s="300"/>
      <c r="ILI1" s="300"/>
      <c r="ILJ1" s="300"/>
      <c r="ILK1" s="300"/>
      <c r="ILL1" s="300"/>
      <c r="ILM1" s="300"/>
      <c r="ILN1" s="300"/>
      <c r="ILO1" s="300"/>
      <c r="ILP1" s="300"/>
      <c r="ILQ1" s="300"/>
      <c r="ILR1" s="300"/>
      <c r="ILS1" s="300"/>
      <c r="ILT1" s="300"/>
      <c r="ILU1" s="300"/>
      <c r="ILV1" s="300"/>
      <c r="ILW1" s="300"/>
      <c r="ILX1" s="300"/>
      <c r="ILY1" s="300"/>
      <c r="ILZ1" s="300"/>
      <c r="IMA1" s="300"/>
      <c r="IMB1" s="300"/>
      <c r="IMC1" s="300"/>
      <c r="IMD1" s="300"/>
      <c r="IME1" s="300"/>
      <c r="IMF1" s="300"/>
      <c r="IMG1" s="300"/>
      <c r="IMH1" s="300"/>
      <c r="IMI1" s="300"/>
      <c r="IMJ1" s="300"/>
      <c r="IMK1" s="300"/>
      <c r="IML1" s="300"/>
      <c r="IMM1" s="300"/>
      <c r="IMN1" s="300"/>
      <c r="IMO1" s="300"/>
      <c r="IMP1" s="300"/>
      <c r="IMQ1" s="300"/>
      <c r="IMR1" s="300"/>
      <c r="IMS1" s="300"/>
      <c r="IMT1" s="300"/>
      <c r="IMU1" s="300"/>
      <c r="IMV1" s="300"/>
      <c r="IMW1" s="300"/>
      <c r="IMX1" s="300"/>
      <c r="IMY1" s="300"/>
      <c r="IMZ1" s="300"/>
      <c r="INA1" s="300"/>
      <c r="INB1" s="300"/>
      <c r="INC1" s="300"/>
      <c r="IND1" s="300"/>
      <c r="INE1" s="300"/>
      <c r="INF1" s="300"/>
      <c r="ING1" s="300"/>
      <c r="INH1" s="300"/>
      <c r="INI1" s="300"/>
      <c r="INJ1" s="300"/>
      <c r="INK1" s="300"/>
      <c r="INL1" s="300"/>
      <c r="INM1" s="300"/>
      <c r="INN1" s="300"/>
      <c r="INO1" s="300"/>
      <c r="INP1" s="300"/>
      <c r="INQ1" s="300"/>
      <c r="INR1" s="300"/>
      <c r="INS1" s="300"/>
      <c r="INT1" s="300"/>
      <c r="INU1" s="300"/>
      <c r="INV1" s="300"/>
      <c r="INW1" s="300"/>
      <c r="INX1" s="300"/>
      <c r="INY1" s="300"/>
      <c r="INZ1" s="300"/>
      <c r="IOA1" s="300"/>
      <c r="IOB1" s="300"/>
      <c r="IOC1" s="300"/>
      <c r="IOD1" s="300"/>
      <c r="IOE1" s="300"/>
      <c r="IOF1" s="300"/>
      <c r="IOG1" s="300"/>
      <c r="IOH1" s="300"/>
      <c r="IOI1" s="300"/>
      <c r="IOJ1" s="300"/>
      <c r="IOK1" s="300"/>
      <c r="IOL1" s="300"/>
      <c r="IOM1" s="300"/>
      <c r="ION1" s="300"/>
      <c r="IOO1" s="300"/>
      <c r="IOP1" s="300"/>
      <c r="IOQ1" s="300"/>
      <c r="IOR1" s="300"/>
      <c r="IOS1" s="300"/>
      <c r="IOT1" s="300"/>
      <c r="IOU1" s="300"/>
      <c r="IOV1" s="300"/>
      <c r="IOW1" s="300"/>
      <c r="IOX1" s="300"/>
      <c r="IOY1" s="300"/>
      <c r="IOZ1" s="300"/>
      <c r="IPA1" s="300"/>
      <c r="IPB1" s="300"/>
      <c r="IPC1" s="300"/>
      <c r="IPD1" s="300"/>
      <c r="IPE1" s="300"/>
      <c r="IPF1" s="300"/>
      <c r="IPG1" s="300"/>
      <c r="IPH1" s="300"/>
      <c r="IPI1" s="300"/>
      <c r="IPJ1" s="300"/>
      <c r="IPK1" s="300"/>
      <c r="IPL1" s="300"/>
      <c r="IPM1" s="300"/>
      <c r="IPN1" s="300"/>
      <c r="IPO1" s="300"/>
      <c r="IPP1" s="300"/>
      <c r="IPQ1" s="300"/>
      <c r="IPR1" s="300"/>
      <c r="IPS1" s="300"/>
      <c r="IPT1" s="300"/>
      <c r="IPU1" s="300"/>
      <c r="IPV1" s="300"/>
      <c r="IPW1" s="300"/>
      <c r="IPX1" s="300"/>
      <c r="IPY1" s="300"/>
      <c r="IPZ1" s="300"/>
      <c r="IQA1" s="300"/>
      <c r="IQB1" s="300"/>
      <c r="IQC1" s="300"/>
      <c r="IQD1" s="300"/>
      <c r="IQE1" s="300"/>
      <c r="IQF1" s="300"/>
      <c r="IQG1" s="300"/>
      <c r="IQH1" s="300"/>
      <c r="IQI1" s="300"/>
      <c r="IQJ1" s="300"/>
      <c r="IQK1" s="300"/>
      <c r="IQL1" s="300"/>
      <c r="IQM1" s="300"/>
      <c r="IQN1" s="300"/>
      <c r="IQO1" s="300"/>
      <c r="IQP1" s="300"/>
      <c r="IQQ1" s="300"/>
      <c r="IQR1" s="300"/>
      <c r="IQS1" s="300"/>
      <c r="IQT1" s="300"/>
      <c r="IQU1" s="300"/>
      <c r="IQV1" s="300"/>
      <c r="IQW1" s="300"/>
      <c r="IQX1" s="300"/>
      <c r="IQY1" s="300"/>
      <c r="IQZ1" s="300"/>
      <c r="IRA1" s="300"/>
      <c r="IRB1" s="300"/>
      <c r="IRC1" s="300"/>
      <c r="IRD1" s="300"/>
      <c r="IRE1" s="300"/>
      <c r="IRF1" s="300"/>
      <c r="IRG1" s="300"/>
      <c r="IRH1" s="300"/>
      <c r="IRI1" s="300"/>
      <c r="IRJ1" s="300"/>
      <c r="IRK1" s="300"/>
      <c r="IRL1" s="300"/>
      <c r="IRM1" s="300"/>
      <c r="IRN1" s="300"/>
      <c r="IRO1" s="300"/>
      <c r="IRP1" s="300"/>
      <c r="IRQ1" s="300"/>
      <c r="IRR1" s="300"/>
      <c r="IRS1" s="300"/>
      <c r="IRT1" s="300"/>
      <c r="IRU1" s="300"/>
      <c r="IRV1" s="300"/>
      <c r="IRW1" s="300"/>
      <c r="IRX1" s="300"/>
      <c r="IRY1" s="300"/>
      <c r="IRZ1" s="300"/>
      <c r="ISA1" s="300"/>
      <c r="ISB1" s="300"/>
      <c r="ISC1" s="300"/>
      <c r="ISD1" s="300"/>
      <c r="ISE1" s="300"/>
      <c r="ISF1" s="300"/>
      <c r="ISG1" s="300"/>
      <c r="ISH1" s="300"/>
      <c r="ISI1" s="300"/>
      <c r="ISJ1" s="300"/>
      <c r="ISK1" s="300"/>
      <c r="ISL1" s="300"/>
      <c r="ISM1" s="300"/>
      <c r="ISN1" s="300"/>
      <c r="ISO1" s="300"/>
      <c r="ISP1" s="300"/>
      <c r="ISQ1" s="300"/>
      <c r="ISR1" s="300"/>
      <c r="ISS1" s="300"/>
      <c r="IST1" s="300"/>
      <c r="ISU1" s="300"/>
      <c r="ISV1" s="300"/>
      <c r="ISW1" s="300"/>
      <c r="ISX1" s="300"/>
      <c r="ISY1" s="300"/>
      <c r="ISZ1" s="300"/>
      <c r="ITA1" s="300"/>
      <c r="ITB1" s="300"/>
      <c r="ITC1" s="300"/>
      <c r="ITD1" s="300"/>
      <c r="ITE1" s="300"/>
      <c r="ITF1" s="300"/>
      <c r="ITG1" s="300"/>
      <c r="ITH1" s="300"/>
      <c r="ITI1" s="300"/>
      <c r="ITJ1" s="300"/>
      <c r="ITK1" s="300"/>
      <c r="ITL1" s="300"/>
      <c r="ITM1" s="300"/>
      <c r="ITN1" s="300"/>
      <c r="ITO1" s="300"/>
      <c r="ITP1" s="300"/>
      <c r="ITQ1" s="300"/>
      <c r="ITR1" s="300"/>
      <c r="ITS1" s="300"/>
      <c r="ITT1" s="300"/>
      <c r="ITU1" s="300"/>
      <c r="ITV1" s="300"/>
      <c r="ITW1" s="300"/>
      <c r="ITX1" s="300"/>
      <c r="ITY1" s="300"/>
      <c r="ITZ1" s="300"/>
      <c r="IUA1" s="300"/>
      <c r="IUB1" s="300"/>
      <c r="IUC1" s="300"/>
      <c r="IUD1" s="300"/>
      <c r="IUE1" s="300"/>
      <c r="IUF1" s="300"/>
      <c r="IUG1" s="300"/>
      <c r="IUH1" s="300"/>
      <c r="IUI1" s="300"/>
      <c r="IUJ1" s="300"/>
      <c r="IUK1" s="300"/>
      <c r="IUL1" s="300"/>
      <c r="IUM1" s="300"/>
      <c r="IUN1" s="300"/>
      <c r="IUO1" s="300"/>
      <c r="IUP1" s="300"/>
      <c r="IUQ1" s="300"/>
      <c r="IUR1" s="300"/>
      <c r="IUS1" s="300"/>
      <c r="IUT1" s="300"/>
      <c r="IUU1" s="300"/>
      <c r="IUV1" s="300"/>
      <c r="IUW1" s="300"/>
      <c r="IUX1" s="300"/>
      <c r="IUY1" s="300"/>
      <c r="IUZ1" s="300"/>
      <c r="IVA1" s="300"/>
      <c r="IVB1" s="300"/>
      <c r="IVC1" s="300"/>
      <c r="IVD1" s="300"/>
      <c r="IVE1" s="300"/>
      <c r="IVF1" s="300"/>
      <c r="IVG1" s="300"/>
      <c r="IVH1" s="300"/>
      <c r="IVI1" s="300"/>
      <c r="IVJ1" s="300"/>
      <c r="IVK1" s="300"/>
      <c r="IVL1" s="300"/>
      <c r="IVM1" s="300"/>
      <c r="IVN1" s="300"/>
      <c r="IVO1" s="300"/>
      <c r="IVP1" s="300"/>
      <c r="IVQ1" s="300"/>
      <c r="IVR1" s="300"/>
      <c r="IVS1" s="300"/>
      <c r="IVT1" s="300"/>
      <c r="IVU1" s="300"/>
      <c r="IVV1" s="300"/>
      <c r="IVW1" s="300"/>
      <c r="IVX1" s="300"/>
      <c r="IVY1" s="300"/>
      <c r="IVZ1" s="300"/>
      <c r="IWA1" s="300"/>
      <c r="IWB1" s="300"/>
      <c r="IWC1" s="300"/>
      <c r="IWD1" s="300"/>
      <c r="IWE1" s="300"/>
      <c r="IWF1" s="300"/>
      <c r="IWG1" s="300"/>
      <c r="IWH1" s="300"/>
      <c r="IWI1" s="300"/>
      <c r="IWJ1" s="300"/>
      <c r="IWK1" s="300"/>
      <c r="IWL1" s="300"/>
      <c r="IWM1" s="300"/>
      <c r="IWN1" s="300"/>
      <c r="IWO1" s="300"/>
      <c r="IWP1" s="300"/>
      <c r="IWQ1" s="300"/>
      <c r="IWR1" s="300"/>
      <c r="IWS1" s="300"/>
      <c r="IWT1" s="300"/>
      <c r="IWU1" s="300"/>
      <c r="IWV1" s="300"/>
      <c r="IWW1" s="300"/>
      <c r="IWX1" s="300"/>
      <c r="IWY1" s="300"/>
      <c r="IWZ1" s="300"/>
      <c r="IXA1" s="300"/>
      <c r="IXB1" s="300"/>
      <c r="IXC1" s="300"/>
      <c r="IXD1" s="300"/>
      <c r="IXE1" s="300"/>
      <c r="IXF1" s="300"/>
      <c r="IXG1" s="300"/>
      <c r="IXH1" s="300"/>
      <c r="IXI1" s="300"/>
      <c r="IXJ1" s="300"/>
      <c r="IXK1" s="300"/>
      <c r="IXL1" s="300"/>
      <c r="IXM1" s="300"/>
      <c r="IXN1" s="300"/>
      <c r="IXO1" s="300"/>
      <c r="IXP1" s="300"/>
      <c r="IXQ1" s="300"/>
      <c r="IXR1" s="300"/>
      <c r="IXS1" s="300"/>
      <c r="IXT1" s="300"/>
      <c r="IXU1" s="300"/>
      <c r="IXV1" s="300"/>
      <c r="IXW1" s="300"/>
      <c r="IXX1" s="300"/>
      <c r="IXY1" s="300"/>
      <c r="IXZ1" s="300"/>
      <c r="IYA1" s="300"/>
      <c r="IYB1" s="300"/>
      <c r="IYC1" s="300"/>
      <c r="IYD1" s="300"/>
      <c r="IYE1" s="300"/>
      <c r="IYF1" s="300"/>
      <c r="IYG1" s="300"/>
      <c r="IYH1" s="300"/>
      <c r="IYI1" s="300"/>
      <c r="IYJ1" s="300"/>
      <c r="IYK1" s="300"/>
      <c r="IYL1" s="300"/>
      <c r="IYM1" s="300"/>
      <c r="IYN1" s="300"/>
      <c r="IYO1" s="300"/>
      <c r="IYP1" s="300"/>
      <c r="IYQ1" s="300"/>
      <c r="IYR1" s="300"/>
      <c r="IYS1" s="300"/>
      <c r="IYT1" s="300"/>
      <c r="IYU1" s="300"/>
      <c r="IYV1" s="300"/>
      <c r="IYW1" s="300"/>
      <c r="IYX1" s="300"/>
      <c r="IYY1" s="300"/>
      <c r="IYZ1" s="300"/>
      <c r="IZA1" s="300"/>
      <c r="IZB1" s="300"/>
      <c r="IZC1" s="300"/>
      <c r="IZD1" s="300"/>
      <c r="IZE1" s="300"/>
      <c r="IZF1" s="300"/>
      <c r="IZG1" s="300"/>
      <c r="IZH1" s="300"/>
      <c r="IZI1" s="300"/>
      <c r="IZJ1" s="300"/>
      <c r="IZK1" s="300"/>
      <c r="IZL1" s="300"/>
      <c r="IZM1" s="300"/>
      <c r="IZN1" s="300"/>
      <c r="IZO1" s="300"/>
      <c r="IZP1" s="300"/>
      <c r="IZQ1" s="300"/>
      <c r="IZR1" s="300"/>
      <c r="IZS1" s="300"/>
      <c r="IZT1" s="300"/>
      <c r="IZU1" s="300"/>
      <c r="IZV1" s="300"/>
      <c r="IZW1" s="300"/>
      <c r="IZX1" s="300"/>
      <c r="IZY1" s="300"/>
      <c r="IZZ1" s="300"/>
      <c r="JAA1" s="300"/>
      <c r="JAB1" s="300"/>
      <c r="JAC1" s="300"/>
      <c r="JAD1" s="300"/>
      <c r="JAE1" s="300"/>
      <c r="JAF1" s="300"/>
      <c r="JAG1" s="300"/>
      <c r="JAH1" s="300"/>
      <c r="JAI1" s="300"/>
      <c r="JAJ1" s="300"/>
      <c r="JAK1" s="300"/>
      <c r="JAL1" s="300"/>
      <c r="JAM1" s="300"/>
      <c r="JAN1" s="300"/>
      <c r="JAO1" s="300"/>
      <c r="JAP1" s="300"/>
      <c r="JAQ1" s="300"/>
      <c r="JAR1" s="300"/>
      <c r="JAS1" s="300"/>
      <c r="JAT1" s="300"/>
      <c r="JAU1" s="300"/>
      <c r="JAV1" s="300"/>
      <c r="JAW1" s="300"/>
      <c r="JAX1" s="300"/>
      <c r="JAY1" s="300"/>
      <c r="JAZ1" s="300"/>
      <c r="JBA1" s="300"/>
      <c r="JBB1" s="300"/>
      <c r="JBC1" s="300"/>
      <c r="JBD1" s="300"/>
      <c r="JBE1" s="300"/>
      <c r="JBF1" s="300"/>
      <c r="JBG1" s="300"/>
      <c r="JBH1" s="300"/>
      <c r="JBI1" s="300"/>
      <c r="JBJ1" s="300"/>
      <c r="JBK1" s="300"/>
      <c r="JBL1" s="300"/>
      <c r="JBM1" s="300"/>
      <c r="JBN1" s="300"/>
      <c r="JBO1" s="300"/>
      <c r="JBP1" s="300"/>
      <c r="JBQ1" s="300"/>
      <c r="JBR1" s="300"/>
      <c r="JBS1" s="300"/>
      <c r="JBT1" s="300"/>
      <c r="JBU1" s="300"/>
      <c r="JBV1" s="300"/>
      <c r="JBW1" s="300"/>
      <c r="JBX1" s="300"/>
      <c r="JBY1" s="300"/>
      <c r="JBZ1" s="300"/>
      <c r="JCA1" s="300"/>
      <c r="JCB1" s="300"/>
      <c r="JCC1" s="300"/>
      <c r="JCD1" s="300"/>
      <c r="JCE1" s="300"/>
      <c r="JCF1" s="300"/>
      <c r="JCG1" s="300"/>
      <c r="JCH1" s="300"/>
      <c r="JCI1" s="300"/>
      <c r="JCJ1" s="300"/>
      <c r="JCK1" s="300"/>
      <c r="JCL1" s="300"/>
      <c r="JCM1" s="300"/>
      <c r="JCN1" s="300"/>
      <c r="JCO1" s="300"/>
      <c r="JCP1" s="300"/>
      <c r="JCQ1" s="300"/>
      <c r="JCR1" s="300"/>
      <c r="JCS1" s="300"/>
      <c r="JCT1" s="300"/>
      <c r="JCU1" s="300"/>
      <c r="JCV1" s="300"/>
      <c r="JCW1" s="300"/>
      <c r="JCX1" s="300"/>
      <c r="JCY1" s="300"/>
      <c r="JCZ1" s="300"/>
      <c r="JDA1" s="300"/>
      <c r="JDB1" s="300"/>
      <c r="JDC1" s="300"/>
      <c r="JDD1" s="300"/>
      <c r="JDE1" s="300"/>
      <c r="JDF1" s="300"/>
      <c r="JDG1" s="300"/>
      <c r="JDH1" s="300"/>
      <c r="JDI1" s="300"/>
      <c r="JDJ1" s="300"/>
      <c r="JDK1" s="300"/>
      <c r="JDL1" s="300"/>
      <c r="JDM1" s="300"/>
      <c r="JDN1" s="300"/>
      <c r="JDO1" s="300"/>
      <c r="JDP1" s="300"/>
      <c r="JDQ1" s="300"/>
      <c r="JDR1" s="300"/>
      <c r="JDS1" s="300"/>
      <c r="JDT1" s="300"/>
      <c r="JDU1" s="300"/>
      <c r="JDV1" s="300"/>
      <c r="JDW1" s="300"/>
      <c r="JDX1" s="300"/>
      <c r="JDY1" s="300"/>
      <c r="JDZ1" s="300"/>
      <c r="JEA1" s="300"/>
      <c r="JEB1" s="300"/>
      <c r="JEC1" s="300"/>
      <c r="JED1" s="300"/>
      <c r="JEE1" s="300"/>
      <c r="JEF1" s="300"/>
      <c r="JEG1" s="300"/>
      <c r="JEH1" s="300"/>
      <c r="JEI1" s="300"/>
      <c r="JEJ1" s="300"/>
      <c r="JEK1" s="300"/>
      <c r="JEL1" s="300"/>
      <c r="JEM1" s="300"/>
      <c r="JEN1" s="300"/>
      <c r="JEO1" s="300"/>
      <c r="JEP1" s="300"/>
      <c r="JEQ1" s="300"/>
      <c r="JER1" s="300"/>
      <c r="JES1" s="300"/>
      <c r="JET1" s="300"/>
      <c r="JEU1" s="300"/>
      <c r="JEV1" s="300"/>
      <c r="JEW1" s="300"/>
      <c r="JEX1" s="300"/>
      <c r="JEY1" s="300"/>
      <c r="JEZ1" s="300"/>
      <c r="JFA1" s="300"/>
      <c r="JFB1" s="300"/>
      <c r="JFC1" s="300"/>
      <c r="JFD1" s="300"/>
      <c r="JFE1" s="300"/>
      <c r="JFF1" s="300"/>
      <c r="JFG1" s="300"/>
      <c r="JFH1" s="300"/>
      <c r="JFI1" s="300"/>
      <c r="JFJ1" s="300"/>
      <c r="JFK1" s="300"/>
      <c r="JFL1" s="300"/>
      <c r="JFM1" s="300"/>
      <c r="JFN1" s="300"/>
      <c r="JFO1" s="300"/>
      <c r="JFP1" s="300"/>
      <c r="JFQ1" s="300"/>
      <c r="JFR1" s="300"/>
      <c r="JFS1" s="300"/>
      <c r="JFT1" s="300"/>
      <c r="JFU1" s="300"/>
      <c r="JFV1" s="300"/>
      <c r="JFW1" s="300"/>
      <c r="JFX1" s="300"/>
      <c r="JFY1" s="300"/>
      <c r="JFZ1" s="300"/>
      <c r="JGA1" s="300"/>
      <c r="JGB1" s="300"/>
      <c r="JGC1" s="300"/>
      <c r="JGD1" s="300"/>
      <c r="JGE1" s="300"/>
      <c r="JGF1" s="300"/>
      <c r="JGG1" s="300"/>
      <c r="JGH1" s="300"/>
      <c r="JGI1" s="300"/>
      <c r="JGJ1" s="300"/>
      <c r="JGK1" s="300"/>
      <c r="JGL1" s="300"/>
      <c r="JGM1" s="300"/>
      <c r="JGN1" s="300"/>
      <c r="JGO1" s="300"/>
      <c r="JGP1" s="300"/>
      <c r="JGQ1" s="300"/>
      <c r="JGR1" s="300"/>
      <c r="JGS1" s="300"/>
      <c r="JGT1" s="300"/>
      <c r="JGU1" s="300"/>
      <c r="JGV1" s="300"/>
      <c r="JGW1" s="300"/>
      <c r="JGX1" s="300"/>
      <c r="JGY1" s="300"/>
      <c r="JGZ1" s="300"/>
      <c r="JHA1" s="300"/>
      <c r="JHB1" s="300"/>
      <c r="JHC1" s="300"/>
      <c r="JHD1" s="300"/>
      <c r="JHE1" s="300"/>
      <c r="JHF1" s="300"/>
      <c r="JHG1" s="300"/>
      <c r="JHH1" s="300"/>
      <c r="JHI1" s="300"/>
      <c r="JHJ1" s="300"/>
      <c r="JHK1" s="300"/>
      <c r="JHL1" s="300"/>
      <c r="JHM1" s="300"/>
      <c r="JHN1" s="300"/>
      <c r="JHO1" s="300"/>
      <c r="JHP1" s="300"/>
      <c r="JHQ1" s="300"/>
      <c r="JHR1" s="300"/>
      <c r="JHS1" s="300"/>
      <c r="JHT1" s="300"/>
      <c r="JHU1" s="300"/>
      <c r="JHV1" s="300"/>
      <c r="JHW1" s="300"/>
      <c r="JHX1" s="300"/>
      <c r="JHY1" s="300"/>
      <c r="JHZ1" s="300"/>
      <c r="JIA1" s="300"/>
      <c r="JIB1" s="300"/>
      <c r="JIC1" s="300"/>
      <c r="JID1" s="300"/>
      <c r="JIE1" s="300"/>
      <c r="JIF1" s="300"/>
      <c r="JIG1" s="300"/>
      <c r="JIH1" s="300"/>
      <c r="JII1" s="300"/>
      <c r="JIJ1" s="300"/>
      <c r="JIK1" s="300"/>
      <c r="JIL1" s="300"/>
      <c r="JIM1" s="300"/>
      <c r="JIN1" s="300"/>
      <c r="JIO1" s="300"/>
      <c r="JIP1" s="300"/>
      <c r="JIQ1" s="300"/>
      <c r="JIR1" s="300"/>
      <c r="JIS1" s="300"/>
      <c r="JIT1" s="300"/>
      <c r="JIU1" s="300"/>
      <c r="JIV1" s="300"/>
      <c r="JIW1" s="300"/>
      <c r="JIX1" s="300"/>
      <c r="JIY1" s="300"/>
      <c r="JIZ1" s="300"/>
      <c r="JJA1" s="300"/>
      <c r="JJB1" s="300"/>
      <c r="JJC1" s="300"/>
      <c r="JJD1" s="300"/>
      <c r="JJE1" s="300"/>
      <c r="JJF1" s="300"/>
      <c r="JJG1" s="300"/>
      <c r="JJH1" s="300"/>
      <c r="JJI1" s="300"/>
      <c r="JJJ1" s="300"/>
      <c r="JJK1" s="300"/>
      <c r="JJL1" s="300"/>
      <c r="JJM1" s="300"/>
      <c r="JJN1" s="300"/>
      <c r="JJO1" s="300"/>
      <c r="JJP1" s="300"/>
      <c r="JJQ1" s="300"/>
      <c r="JJR1" s="300"/>
      <c r="JJS1" s="300"/>
      <c r="JJT1" s="300"/>
      <c r="JJU1" s="300"/>
      <c r="JJV1" s="300"/>
      <c r="JJW1" s="300"/>
      <c r="JJX1" s="300"/>
      <c r="JJY1" s="300"/>
      <c r="JJZ1" s="300"/>
      <c r="JKA1" s="300"/>
      <c r="JKB1" s="300"/>
      <c r="JKC1" s="300"/>
      <c r="JKD1" s="300"/>
      <c r="JKE1" s="300"/>
      <c r="JKF1" s="300"/>
      <c r="JKG1" s="300"/>
      <c r="JKH1" s="300"/>
      <c r="JKI1" s="300"/>
      <c r="JKJ1" s="300"/>
      <c r="JKK1" s="300"/>
      <c r="JKL1" s="300"/>
      <c r="JKM1" s="300"/>
      <c r="JKN1" s="300"/>
      <c r="JKO1" s="300"/>
      <c r="JKP1" s="300"/>
      <c r="JKQ1" s="300"/>
      <c r="JKR1" s="300"/>
      <c r="JKS1" s="300"/>
      <c r="JKT1" s="300"/>
      <c r="JKU1" s="300"/>
      <c r="JKV1" s="300"/>
      <c r="JKW1" s="300"/>
      <c r="JKX1" s="300"/>
      <c r="JKY1" s="300"/>
      <c r="JKZ1" s="300"/>
      <c r="JLA1" s="300"/>
      <c r="JLB1" s="300"/>
      <c r="JLC1" s="300"/>
      <c r="JLD1" s="300"/>
      <c r="JLE1" s="300"/>
      <c r="JLF1" s="300"/>
      <c r="JLG1" s="300"/>
      <c r="JLH1" s="300"/>
      <c r="JLI1" s="300"/>
      <c r="JLJ1" s="300"/>
      <c r="JLK1" s="300"/>
      <c r="JLL1" s="300"/>
      <c r="JLM1" s="300"/>
      <c r="JLN1" s="300"/>
      <c r="JLO1" s="300"/>
      <c r="JLP1" s="300"/>
      <c r="JLQ1" s="300"/>
      <c r="JLR1" s="300"/>
      <c r="JLS1" s="300"/>
      <c r="JLT1" s="300"/>
      <c r="JLU1" s="300"/>
      <c r="JLV1" s="300"/>
      <c r="JLW1" s="300"/>
      <c r="JLX1" s="300"/>
      <c r="JLY1" s="300"/>
      <c r="JLZ1" s="300"/>
      <c r="JMA1" s="300"/>
      <c r="JMB1" s="300"/>
      <c r="JMC1" s="300"/>
      <c r="JMD1" s="300"/>
      <c r="JME1" s="300"/>
      <c r="JMF1" s="300"/>
      <c r="JMG1" s="300"/>
      <c r="JMH1" s="300"/>
      <c r="JMI1" s="300"/>
      <c r="JMJ1" s="300"/>
      <c r="JMK1" s="300"/>
      <c r="JML1" s="300"/>
      <c r="JMM1" s="300"/>
      <c r="JMN1" s="300"/>
      <c r="JMO1" s="300"/>
      <c r="JMP1" s="300"/>
      <c r="JMQ1" s="300"/>
      <c r="JMR1" s="300"/>
      <c r="JMS1" s="300"/>
      <c r="JMT1" s="300"/>
      <c r="JMU1" s="300"/>
      <c r="JMV1" s="300"/>
      <c r="JMW1" s="300"/>
      <c r="JMX1" s="300"/>
      <c r="JMY1" s="300"/>
      <c r="JMZ1" s="300"/>
      <c r="JNA1" s="300"/>
      <c r="JNB1" s="300"/>
      <c r="JNC1" s="300"/>
      <c r="JND1" s="300"/>
      <c r="JNE1" s="300"/>
      <c r="JNF1" s="300"/>
      <c r="JNG1" s="300"/>
      <c r="JNH1" s="300"/>
      <c r="JNI1" s="300"/>
      <c r="JNJ1" s="300"/>
      <c r="JNK1" s="300"/>
      <c r="JNL1" s="300"/>
      <c r="JNM1" s="300"/>
      <c r="JNN1" s="300"/>
      <c r="JNO1" s="300"/>
      <c r="JNP1" s="300"/>
      <c r="JNQ1" s="300"/>
      <c r="JNR1" s="300"/>
      <c r="JNS1" s="300"/>
      <c r="JNT1" s="300"/>
      <c r="JNU1" s="300"/>
      <c r="JNV1" s="300"/>
      <c r="JNW1" s="300"/>
      <c r="JNX1" s="300"/>
      <c r="JNY1" s="300"/>
      <c r="JNZ1" s="300"/>
      <c r="JOA1" s="300"/>
      <c r="JOB1" s="300"/>
      <c r="JOC1" s="300"/>
      <c r="JOD1" s="300"/>
      <c r="JOE1" s="300"/>
      <c r="JOF1" s="300"/>
      <c r="JOG1" s="300"/>
      <c r="JOH1" s="300"/>
      <c r="JOI1" s="300"/>
      <c r="JOJ1" s="300"/>
      <c r="JOK1" s="300"/>
      <c r="JOL1" s="300"/>
      <c r="JOM1" s="300"/>
      <c r="JON1" s="300"/>
      <c r="JOO1" s="300"/>
      <c r="JOP1" s="300"/>
      <c r="JOQ1" s="300"/>
      <c r="JOR1" s="300"/>
      <c r="JOS1" s="300"/>
      <c r="JOT1" s="300"/>
      <c r="JOU1" s="300"/>
      <c r="JOV1" s="300"/>
      <c r="JOW1" s="300"/>
      <c r="JOX1" s="300"/>
      <c r="JOY1" s="300"/>
      <c r="JOZ1" s="300"/>
      <c r="JPA1" s="300"/>
      <c r="JPB1" s="300"/>
      <c r="JPC1" s="300"/>
      <c r="JPD1" s="300"/>
      <c r="JPE1" s="300"/>
      <c r="JPF1" s="300"/>
      <c r="JPG1" s="300"/>
      <c r="JPH1" s="300"/>
      <c r="JPI1" s="300"/>
      <c r="JPJ1" s="300"/>
      <c r="JPK1" s="300"/>
      <c r="JPL1" s="300"/>
      <c r="JPM1" s="300"/>
      <c r="JPN1" s="300"/>
      <c r="JPO1" s="300"/>
      <c r="JPP1" s="300"/>
      <c r="JPQ1" s="300"/>
      <c r="JPR1" s="300"/>
      <c r="JPS1" s="300"/>
      <c r="JPT1" s="300"/>
      <c r="JPU1" s="300"/>
      <c r="JPV1" s="300"/>
      <c r="JPW1" s="300"/>
      <c r="JPX1" s="300"/>
      <c r="JPY1" s="300"/>
      <c r="JPZ1" s="300"/>
      <c r="JQA1" s="300"/>
      <c r="JQB1" s="300"/>
      <c r="JQC1" s="300"/>
      <c r="JQD1" s="300"/>
      <c r="JQE1" s="300"/>
      <c r="JQF1" s="300"/>
      <c r="JQG1" s="300"/>
      <c r="JQH1" s="300"/>
      <c r="JQI1" s="300"/>
      <c r="JQJ1" s="300"/>
      <c r="JQK1" s="300"/>
      <c r="JQL1" s="300"/>
      <c r="JQM1" s="300"/>
      <c r="JQN1" s="300"/>
      <c r="JQO1" s="300"/>
      <c r="JQP1" s="300"/>
      <c r="JQQ1" s="300"/>
      <c r="JQR1" s="300"/>
      <c r="JQS1" s="300"/>
      <c r="JQT1" s="300"/>
      <c r="JQU1" s="300"/>
      <c r="JQV1" s="300"/>
      <c r="JQW1" s="300"/>
      <c r="JQX1" s="300"/>
      <c r="JQY1" s="300"/>
      <c r="JQZ1" s="300"/>
      <c r="JRA1" s="300"/>
      <c r="JRB1" s="300"/>
      <c r="JRC1" s="300"/>
      <c r="JRD1" s="300"/>
      <c r="JRE1" s="300"/>
      <c r="JRF1" s="300"/>
      <c r="JRG1" s="300"/>
      <c r="JRH1" s="300"/>
      <c r="JRI1" s="300"/>
      <c r="JRJ1" s="300"/>
      <c r="JRK1" s="300"/>
      <c r="JRL1" s="300"/>
      <c r="JRM1" s="300"/>
      <c r="JRN1" s="300"/>
      <c r="JRO1" s="300"/>
      <c r="JRP1" s="300"/>
      <c r="JRQ1" s="300"/>
      <c r="JRR1" s="300"/>
      <c r="JRS1" s="300"/>
      <c r="JRT1" s="300"/>
      <c r="JRU1" s="300"/>
      <c r="JRV1" s="300"/>
      <c r="JRW1" s="300"/>
      <c r="JRX1" s="300"/>
      <c r="JRY1" s="300"/>
      <c r="JRZ1" s="300"/>
      <c r="JSA1" s="300"/>
      <c r="JSB1" s="300"/>
      <c r="JSC1" s="300"/>
      <c r="JSD1" s="300"/>
      <c r="JSE1" s="300"/>
      <c r="JSF1" s="300"/>
      <c r="JSG1" s="300"/>
      <c r="JSH1" s="300"/>
      <c r="JSI1" s="300"/>
      <c r="JSJ1" s="300"/>
      <c r="JSK1" s="300"/>
      <c r="JSL1" s="300"/>
      <c r="JSM1" s="300"/>
      <c r="JSN1" s="300"/>
      <c r="JSO1" s="300"/>
      <c r="JSP1" s="300"/>
      <c r="JSQ1" s="300"/>
      <c r="JSR1" s="300"/>
      <c r="JSS1" s="300"/>
      <c r="JST1" s="300"/>
      <c r="JSU1" s="300"/>
      <c r="JSV1" s="300"/>
      <c r="JSW1" s="300"/>
      <c r="JSX1" s="300"/>
      <c r="JSY1" s="300"/>
      <c r="JSZ1" s="300"/>
      <c r="JTA1" s="300"/>
      <c r="JTB1" s="300"/>
      <c r="JTC1" s="300"/>
      <c r="JTD1" s="300"/>
      <c r="JTE1" s="300"/>
      <c r="JTF1" s="300"/>
      <c r="JTG1" s="300"/>
      <c r="JTH1" s="300"/>
      <c r="JTI1" s="300"/>
      <c r="JTJ1" s="300"/>
      <c r="JTK1" s="300"/>
      <c r="JTL1" s="300"/>
      <c r="JTM1" s="300"/>
      <c r="JTN1" s="300"/>
      <c r="JTO1" s="300"/>
      <c r="JTP1" s="300"/>
      <c r="JTQ1" s="300"/>
      <c r="JTR1" s="300"/>
      <c r="JTS1" s="300"/>
      <c r="JTT1" s="300"/>
      <c r="JTU1" s="300"/>
      <c r="JTV1" s="300"/>
      <c r="JTW1" s="300"/>
      <c r="JTX1" s="300"/>
      <c r="JTY1" s="300"/>
      <c r="JTZ1" s="300"/>
      <c r="JUA1" s="300"/>
      <c r="JUB1" s="300"/>
      <c r="JUC1" s="300"/>
      <c r="JUD1" s="300"/>
      <c r="JUE1" s="300"/>
      <c r="JUF1" s="300"/>
      <c r="JUG1" s="300"/>
      <c r="JUH1" s="300"/>
      <c r="JUI1" s="300"/>
      <c r="JUJ1" s="300"/>
      <c r="JUK1" s="300"/>
      <c r="JUL1" s="300"/>
      <c r="JUM1" s="300"/>
      <c r="JUN1" s="300"/>
      <c r="JUO1" s="300"/>
      <c r="JUP1" s="300"/>
      <c r="JUQ1" s="300"/>
      <c r="JUR1" s="300"/>
      <c r="JUS1" s="300"/>
      <c r="JUT1" s="300"/>
      <c r="JUU1" s="300"/>
      <c r="JUV1" s="300"/>
      <c r="JUW1" s="300"/>
      <c r="JUX1" s="300"/>
      <c r="JUY1" s="300"/>
      <c r="JUZ1" s="300"/>
      <c r="JVA1" s="300"/>
      <c r="JVB1" s="300"/>
      <c r="JVC1" s="300"/>
      <c r="JVD1" s="300"/>
      <c r="JVE1" s="300"/>
      <c r="JVF1" s="300"/>
      <c r="JVG1" s="300"/>
      <c r="JVH1" s="300"/>
      <c r="JVI1" s="300"/>
      <c r="JVJ1" s="300"/>
      <c r="JVK1" s="300"/>
      <c r="JVL1" s="300"/>
      <c r="JVM1" s="300"/>
      <c r="JVN1" s="300"/>
      <c r="JVO1" s="300"/>
      <c r="JVP1" s="300"/>
      <c r="JVQ1" s="300"/>
      <c r="JVR1" s="300"/>
      <c r="JVS1" s="300"/>
      <c r="JVT1" s="300"/>
      <c r="JVU1" s="300"/>
      <c r="JVV1" s="300"/>
      <c r="JVW1" s="300"/>
      <c r="JVX1" s="300"/>
      <c r="JVY1" s="300"/>
      <c r="JVZ1" s="300"/>
      <c r="JWA1" s="300"/>
      <c r="JWB1" s="300"/>
      <c r="JWC1" s="300"/>
      <c r="JWD1" s="300"/>
      <c r="JWE1" s="300"/>
      <c r="JWF1" s="300"/>
      <c r="JWG1" s="300"/>
      <c r="JWH1" s="300"/>
      <c r="JWI1" s="300"/>
      <c r="JWJ1" s="300"/>
      <c r="JWK1" s="300"/>
      <c r="JWL1" s="300"/>
      <c r="JWM1" s="300"/>
      <c r="JWN1" s="300"/>
      <c r="JWO1" s="300"/>
      <c r="JWP1" s="300"/>
      <c r="JWQ1" s="300"/>
      <c r="JWR1" s="300"/>
      <c r="JWS1" s="300"/>
      <c r="JWT1" s="300"/>
      <c r="JWU1" s="300"/>
      <c r="JWV1" s="300"/>
      <c r="JWW1" s="300"/>
      <c r="JWX1" s="300"/>
      <c r="JWY1" s="300"/>
      <c r="JWZ1" s="300"/>
      <c r="JXA1" s="300"/>
      <c r="JXB1" s="300"/>
      <c r="JXC1" s="300"/>
      <c r="JXD1" s="300"/>
      <c r="JXE1" s="300"/>
      <c r="JXF1" s="300"/>
      <c r="JXG1" s="300"/>
      <c r="JXH1" s="300"/>
      <c r="JXI1" s="300"/>
      <c r="JXJ1" s="300"/>
      <c r="JXK1" s="300"/>
      <c r="JXL1" s="300"/>
      <c r="JXM1" s="300"/>
      <c r="JXN1" s="300"/>
      <c r="JXO1" s="300"/>
      <c r="JXP1" s="300"/>
      <c r="JXQ1" s="300"/>
      <c r="JXR1" s="300"/>
      <c r="JXS1" s="300"/>
      <c r="JXT1" s="300"/>
      <c r="JXU1" s="300"/>
      <c r="JXV1" s="300"/>
      <c r="JXW1" s="300"/>
      <c r="JXX1" s="300"/>
      <c r="JXY1" s="300"/>
      <c r="JXZ1" s="300"/>
      <c r="JYA1" s="300"/>
      <c r="JYB1" s="300"/>
      <c r="JYC1" s="300"/>
      <c r="JYD1" s="300"/>
      <c r="JYE1" s="300"/>
      <c r="JYF1" s="300"/>
      <c r="JYG1" s="300"/>
      <c r="JYH1" s="300"/>
      <c r="JYI1" s="300"/>
      <c r="JYJ1" s="300"/>
      <c r="JYK1" s="300"/>
      <c r="JYL1" s="300"/>
      <c r="JYM1" s="300"/>
      <c r="JYN1" s="300"/>
      <c r="JYO1" s="300"/>
      <c r="JYP1" s="300"/>
      <c r="JYQ1" s="300"/>
      <c r="JYR1" s="300"/>
      <c r="JYS1" s="300"/>
      <c r="JYT1" s="300"/>
      <c r="JYU1" s="300"/>
      <c r="JYV1" s="300"/>
      <c r="JYW1" s="300"/>
      <c r="JYX1" s="300"/>
      <c r="JYY1" s="300"/>
      <c r="JYZ1" s="300"/>
      <c r="JZA1" s="300"/>
      <c r="JZB1" s="300"/>
      <c r="JZC1" s="300"/>
      <c r="JZD1" s="300"/>
      <c r="JZE1" s="300"/>
      <c r="JZF1" s="300"/>
      <c r="JZG1" s="300"/>
      <c r="JZH1" s="300"/>
      <c r="JZI1" s="300"/>
      <c r="JZJ1" s="300"/>
      <c r="JZK1" s="300"/>
      <c r="JZL1" s="300"/>
      <c r="JZM1" s="300"/>
      <c r="JZN1" s="300"/>
      <c r="JZO1" s="300"/>
      <c r="JZP1" s="300"/>
      <c r="JZQ1" s="300"/>
      <c r="JZR1" s="300"/>
      <c r="JZS1" s="300"/>
      <c r="JZT1" s="300"/>
      <c r="JZU1" s="300"/>
      <c r="JZV1" s="300"/>
      <c r="JZW1" s="300"/>
      <c r="JZX1" s="300"/>
      <c r="JZY1" s="300"/>
      <c r="JZZ1" s="300"/>
      <c r="KAA1" s="300"/>
      <c r="KAB1" s="300"/>
      <c r="KAC1" s="300"/>
      <c r="KAD1" s="300"/>
      <c r="KAE1" s="300"/>
      <c r="KAF1" s="300"/>
      <c r="KAG1" s="300"/>
      <c r="KAH1" s="300"/>
      <c r="KAI1" s="300"/>
      <c r="KAJ1" s="300"/>
      <c r="KAK1" s="300"/>
      <c r="KAL1" s="300"/>
      <c r="KAM1" s="300"/>
      <c r="KAN1" s="300"/>
      <c r="KAO1" s="300"/>
      <c r="KAP1" s="300"/>
      <c r="KAQ1" s="300"/>
      <c r="KAR1" s="300"/>
      <c r="KAS1" s="300"/>
      <c r="KAT1" s="300"/>
      <c r="KAU1" s="300"/>
      <c r="KAV1" s="300"/>
      <c r="KAW1" s="300"/>
      <c r="KAX1" s="300"/>
      <c r="KAY1" s="300"/>
      <c r="KAZ1" s="300"/>
      <c r="KBA1" s="300"/>
      <c r="KBB1" s="300"/>
      <c r="KBC1" s="300"/>
      <c r="KBD1" s="300"/>
      <c r="KBE1" s="300"/>
      <c r="KBF1" s="300"/>
      <c r="KBG1" s="300"/>
      <c r="KBH1" s="300"/>
      <c r="KBI1" s="300"/>
      <c r="KBJ1" s="300"/>
      <c r="KBK1" s="300"/>
      <c r="KBL1" s="300"/>
      <c r="KBM1" s="300"/>
      <c r="KBN1" s="300"/>
      <c r="KBO1" s="300"/>
      <c r="KBP1" s="300"/>
      <c r="KBQ1" s="300"/>
      <c r="KBR1" s="300"/>
      <c r="KBS1" s="300"/>
      <c r="KBT1" s="300"/>
      <c r="KBU1" s="300"/>
      <c r="KBV1" s="300"/>
      <c r="KBW1" s="300"/>
      <c r="KBX1" s="300"/>
      <c r="KBY1" s="300"/>
      <c r="KBZ1" s="300"/>
      <c r="KCA1" s="300"/>
      <c r="KCB1" s="300"/>
      <c r="KCC1" s="300"/>
      <c r="KCD1" s="300"/>
      <c r="KCE1" s="300"/>
      <c r="KCF1" s="300"/>
      <c r="KCG1" s="300"/>
      <c r="KCH1" s="300"/>
      <c r="KCI1" s="300"/>
      <c r="KCJ1" s="300"/>
      <c r="KCK1" s="300"/>
      <c r="KCL1" s="300"/>
      <c r="KCM1" s="300"/>
      <c r="KCN1" s="300"/>
      <c r="KCO1" s="300"/>
      <c r="KCP1" s="300"/>
      <c r="KCQ1" s="300"/>
      <c r="KCR1" s="300"/>
      <c r="KCS1" s="300"/>
      <c r="KCT1" s="300"/>
      <c r="KCU1" s="300"/>
      <c r="KCV1" s="300"/>
      <c r="KCW1" s="300"/>
      <c r="KCX1" s="300"/>
      <c r="KCY1" s="300"/>
      <c r="KCZ1" s="300"/>
      <c r="KDA1" s="300"/>
      <c r="KDB1" s="300"/>
      <c r="KDC1" s="300"/>
      <c r="KDD1" s="300"/>
      <c r="KDE1" s="300"/>
      <c r="KDF1" s="300"/>
      <c r="KDG1" s="300"/>
      <c r="KDH1" s="300"/>
      <c r="KDI1" s="300"/>
      <c r="KDJ1" s="300"/>
      <c r="KDK1" s="300"/>
      <c r="KDL1" s="300"/>
      <c r="KDM1" s="300"/>
      <c r="KDN1" s="300"/>
      <c r="KDO1" s="300"/>
      <c r="KDP1" s="300"/>
      <c r="KDQ1" s="300"/>
      <c r="KDR1" s="300"/>
      <c r="KDS1" s="300"/>
      <c r="KDT1" s="300"/>
      <c r="KDU1" s="300"/>
      <c r="KDV1" s="300"/>
      <c r="KDW1" s="300"/>
      <c r="KDX1" s="300"/>
      <c r="KDY1" s="300"/>
      <c r="KDZ1" s="300"/>
      <c r="KEA1" s="300"/>
      <c r="KEB1" s="300"/>
      <c r="KEC1" s="300"/>
      <c r="KED1" s="300"/>
      <c r="KEE1" s="300"/>
      <c r="KEF1" s="300"/>
      <c r="KEG1" s="300"/>
      <c r="KEH1" s="300"/>
      <c r="KEI1" s="300"/>
      <c r="KEJ1" s="300"/>
      <c r="KEK1" s="300"/>
      <c r="KEL1" s="300"/>
      <c r="KEM1" s="300"/>
      <c r="KEN1" s="300"/>
      <c r="KEO1" s="300"/>
      <c r="KEP1" s="300"/>
      <c r="KEQ1" s="300"/>
      <c r="KER1" s="300"/>
      <c r="KES1" s="300"/>
      <c r="KET1" s="300"/>
      <c r="KEU1" s="300"/>
      <c r="KEV1" s="300"/>
      <c r="KEW1" s="300"/>
      <c r="KEX1" s="300"/>
      <c r="KEY1" s="300"/>
      <c r="KEZ1" s="300"/>
      <c r="KFA1" s="300"/>
      <c r="KFB1" s="300"/>
      <c r="KFC1" s="300"/>
      <c r="KFD1" s="300"/>
      <c r="KFE1" s="300"/>
      <c r="KFF1" s="300"/>
      <c r="KFG1" s="300"/>
      <c r="KFH1" s="300"/>
      <c r="KFI1" s="300"/>
      <c r="KFJ1" s="300"/>
      <c r="KFK1" s="300"/>
      <c r="KFL1" s="300"/>
      <c r="KFM1" s="300"/>
      <c r="KFN1" s="300"/>
      <c r="KFO1" s="300"/>
      <c r="KFP1" s="300"/>
      <c r="KFQ1" s="300"/>
      <c r="KFR1" s="300"/>
      <c r="KFS1" s="300"/>
      <c r="KFT1" s="300"/>
      <c r="KFU1" s="300"/>
      <c r="KFV1" s="300"/>
      <c r="KFW1" s="300"/>
      <c r="KFX1" s="300"/>
      <c r="KFY1" s="300"/>
      <c r="KFZ1" s="300"/>
      <c r="KGA1" s="300"/>
      <c r="KGB1" s="300"/>
      <c r="KGC1" s="300"/>
      <c r="KGD1" s="300"/>
      <c r="KGE1" s="300"/>
      <c r="KGF1" s="300"/>
      <c r="KGG1" s="300"/>
      <c r="KGH1" s="300"/>
      <c r="KGI1" s="300"/>
      <c r="KGJ1" s="300"/>
      <c r="KGK1" s="300"/>
      <c r="KGL1" s="300"/>
      <c r="KGM1" s="300"/>
      <c r="KGN1" s="300"/>
      <c r="KGO1" s="300"/>
      <c r="KGP1" s="300"/>
      <c r="KGQ1" s="300"/>
      <c r="KGR1" s="300"/>
      <c r="KGS1" s="300"/>
      <c r="KGT1" s="300"/>
      <c r="KGU1" s="300"/>
      <c r="KGV1" s="300"/>
      <c r="KGW1" s="300"/>
      <c r="KGX1" s="300"/>
      <c r="KGY1" s="300"/>
      <c r="KGZ1" s="300"/>
      <c r="KHA1" s="300"/>
      <c r="KHB1" s="300"/>
      <c r="KHC1" s="300"/>
      <c r="KHD1" s="300"/>
      <c r="KHE1" s="300"/>
      <c r="KHF1" s="300"/>
      <c r="KHG1" s="300"/>
      <c r="KHH1" s="300"/>
      <c r="KHI1" s="300"/>
      <c r="KHJ1" s="300"/>
      <c r="KHK1" s="300"/>
      <c r="KHL1" s="300"/>
      <c r="KHM1" s="300"/>
      <c r="KHN1" s="300"/>
      <c r="KHO1" s="300"/>
      <c r="KHP1" s="300"/>
      <c r="KHQ1" s="300"/>
      <c r="KHR1" s="300"/>
      <c r="KHS1" s="300"/>
      <c r="KHT1" s="300"/>
      <c r="KHU1" s="300"/>
      <c r="KHV1" s="300"/>
      <c r="KHW1" s="300"/>
      <c r="KHX1" s="300"/>
      <c r="KHY1" s="300"/>
      <c r="KHZ1" s="300"/>
      <c r="KIA1" s="300"/>
      <c r="KIB1" s="300"/>
      <c r="KIC1" s="300"/>
      <c r="KID1" s="300"/>
      <c r="KIE1" s="300"/>
      <c r="KIF1" s="300"/>
      <c r="KIG1" s="300"/>
      <c r="KIH1" s="300"/>
      <c r="KII1" s="300"/>
      <c r="KIJ1" s="300"/>
      <c r="KIK1" s="300"/>
      <c r="KIL1" s="300"/>
      <c r="KIM1" s="300"/>
      <c r="KIN1" s="300"/>
      <c r="KIO1" s="300"/>
      <c r="KIP1" s="300"/>
      <c r="KIQ1" s="300"/>
      <c r="KIR1" s="300"/>
      <c r="KIS1" s="300"/>
      <c r="KIT1" s="300"/>
      <c r="KIU1" s="300"/>
      <c r="KIV1" s="300"/>
      <c r="KIW1" s="300"/>
      <c r="KIX1" s="300"/>
      <c r="KIY1" s="300"/>
      <c r="KIZ1" s="300"/>
      <c r="KJA1" s="300"/>
      <c r="KJB1" s="300"/>
      <c r="KJC1" s="300"/>
      <c r="KJD1" s="300"/>
      <c r="KJE1" s="300"/>
      <c r="KJF1" s="300"/>
      <c r="KJG1" s="300"/>
      <c r="KJH1" s="300"/>
      <c r="KJI1" s="300"/>
      <c r="KJJ1" s="300"/>
      <c r="KJK1" s="300"/>
      <c r="KJL1" s="300"/>
      <c r="KJM1" s="300"/>
      <c r="KJN1" s="300"/>
      <c r="KJO1" s="300"/>
      <c r="KJP1" s="300"/>
      <c r="KJQ1" s="300"/>
      <c r="KJR1" s="300"/>
      <c r="KJS1" s="300"/>
      <c r="KJT1" s="300"/>
      <c r="KJU1" s="300"/>
      <c r="KJV1" s="300"/>
      <c r="KJW1" s="300"/>
      <c r="KJX1" s="300"/>
      <c r="KJY1" s="300"/>
      <c r="KJZ1" s="300"/>
      <c r="KKA1" s="300"/>
      <c r="KKB1" s="300"/>
      <c r="KKC1" s="300"/>
      <c r="KKD1" s="300"/>
      <c r="KKE1" s="300"/>
      <c r="KKF1" s="300"/>
      <c r="KKG1" s="300"/>
      <c r="KKH1" s="300"/>
      <c r="KKI1" s="300"/>
      <c r="KKJ1" s="300"/>
      <c r="KKK1" s="300"/>
      <c r="KKL1" s="300"/>
      <c r="KKM1" s="300"/>
      <c r="KKN1" s="300"/>
      <c r="KKO1" s="300"/>
      <c r="KKP1" s="300"/>
      <c r="KKQ1" s="300"/>
      <c r="KKR1" s="300"/>
      <c r="KKS1" s="300"/>
      <c r="KKT1" s="300"/>
      <c r="KKU1" s="300"/>
      <c r="KKV1" s="300"/>
      <c r="KKW1" s="300"/>
      <c r="KKX1" s="300"/>
      <c r="KKY1" s="300"/>
      <c r="KKZ1" s="300"/>
      <c r="KLA1" s="300"/>
      <c r="KLB1" s="300"/>
      <c r="KLC1" s="300"/>
      <c r="KLD1" s="300"/>
      <c r="KLE1" s="300"/>
      <c r="KLF1" s="300"/>
      <c r="KLG1" s="300"/>
      <c r="KLH1" s="300"/>
      <c r="KLI1" s="300"/>
      <c r="KLJ1" s="300"/>
      <c r="KLK1" s="300"/>
      <c r="KLL1" s="300"/>
      <c r="KLM1" s="300"/>
      <c r="KLN1" s="300"/>
      <c r="KLO1" s="300"/>
      <c r="KLP1" s="300"/>
      <c r="KLQ1" s="300"/>
      <c r="KLR1" s="300"/>
      <c r="KLS1" s="300"/>
      <c r="KLT1" s="300"/>
      <c r="KLU1" s="300"/>
      <c r="KLV1" s="300"/>
      <c r="KLW1" s="300"/>
      <c r="KLX1" s="300"/>
      <c r="KLY1" s="300"/>
      <c r="KLZ1" s="300"/>
      <c r="KMA1" s="300"/>
      <c r="KMB1" s="300"/>
      <c r="KMC1" s="300"/>
      <c r="KMD1" s="300"/>
      <c r="KME1" s="300"/>
      <c r="KMF1" s="300"/>
      <c r="KMG1" s="300"/>
      <c r="KMH1" s="300"/>
      <c r="KMI1" s="300"/>
      <c r="KMJ1" s="300"/>
      <c r="KMK1" s="300"/>
      <c r="KML1" s="300"/>
      <c r="KMM1" s="300"/>
      <c r="KMN1" s="300"/>
      <c r="KMO1" s="300"/>
      <c r="KMP1" s="300"/>
      <c r="KMQ1" s="300"/>
      <c r="KMR1" s="300"/>
      <c r="KMS1" s="300"/>
      <c r="KMT1" s="300"/>
      <c r="KMU1" s="300"/>
      <c r="KMV1" s="300"/>
      <c r="KMW1" s="300"/>
      <c r="KMX1" s="300"/>
      <c r="KMY1" s="300"/>
      <c r="KMZ1" s="300"/>
      <c r="KNA1" s="300"/>
      <c r="KNB1" s="300"/>
      <c r="KNC1" s="300"/>
      <c r="KND1" s="300"/>
      <c r="KNE1" s="300"/>
      <c r="KNF1" s="300"/>
      <c r="KNG1" s="300"/>
      <c r="KNH1" s="300"/>
      <c r="KNI1" s="300"/>
      <c r="KNJ1" s="300"/>
      <c r="KNK1" s="300"/>
      <c r="KNL1" s="300"/>
      <c r="KNM1" s="300"/>
      <c r="KNN1" s="300"/>
      <c r="KNO1" s="300"/>
      <c r="KNP1" s="300"/>
      <c r="KNQ1" s="300"/>
      <c r="KNR1" s="300"/>
      <c r="KNS1" s="300"/>
      <c r="KNT1" s="300"/>
      <c r="KNU1" s="300"/>
      <c r="KNV1" s="300"/>
      <c r="KNW1" s="300"/>
      <c r="KNX1" s="300"/>
      <c r="KNY1" s="300"/>
      <c r="KNZ1" s="300"/>
      <c r="KOA1" s="300"/>
      <c r="KOB1" s="300"/>
      <c r="KOC1" s="300"/>
      <c r="KOD1" s="300"/>
      <c r="KOE1" s="300"/>
      <c r="KOF1" s="300"/>
      <c r="KOG1" s="300"/>
      <c r="KOH1" s="300"/>
      <c r="KOI1" s="300"/>
      <c r="KOJ1" s="300"/>
      <c r="KOK1" s="300"/>
      <c r="KOL1" s="300"/>
      <c r="KOM1" s="300"/>
      <c r="KON1" s="300"/>
      <c r="KOO1" s="300"/>
      <c r="KOP1" s="300"/>
      <c r="KOQ1" s="300"/>
      <c r="KOR1" s="300"/>
      <c r="KOS1" s="300"/>
      <c r="KOT1" s="300"/>
      <c r="KOU1" s="300"/>
      <c r="KOV1" s="300"/>
      <c r="KOW1" s="300"/>
      <c r="KOX1" s="300"/>
      <c r="KOY1" s="300"/>
      <c r="KOZ1" s="300"/>
      <c r="KPA1" s="300"/>
      <c r="KPB1" s="300"/>
      <c r="KPC1" s="300"/>
      <c r="KPD1" s="300"/>
      <c r="KPE1" s="300"/>
      <c r="KPF1" s="300"/>
      <c r="KPG1" s="300"/>
      <c r="KPH1" s="300"/>
      <c r="KPI1" s="300"/>
      <c r="KPJ1" s="300"/>
      <c r="KPK1" s="300"/>
      <c r="KPL1" s="300"/>
      <c r="KPM1" s="300"/>
      <c r="KPN1" s="300"/>
      <c r="KPO1" s="300"/>
      <c r="KPP1" s="300"/>
      <c r="KPQ1" s="300"/>
      <c r="KPR1" s="300"/>
      <c r="KPS1" s="300"/>
      <c r="KPT1" s="300"/>
      <c r="KPU1" s="300"/>
      <c r="KPV1" s="300"/>
      <c r="KPW1" s="300"/>
      <c r="KPX1" s="300"/>
      <c r="KPY1" s="300"/>
      <c r="KPZ1" s="300"/>
      <c r="KQA1" s="300"/>
      <c r="KQB1" s="300"/>
      <c r="KQC1" s="300"/>
      <c r="KQD1" s="300"/>
      <c r="KQE1" s="300"/>
      <c r="KQF1" s="300"/>
      <c r="KQG1" s="300"/>
      <c r="KQH1" s="300"/>
      <c r="KQI1" s="300"/>
      <c r="KQJ1" s="300"/>
      <c r="KQK1" s="300"/>
      <c r="KQL1" s="300"/>
      <c r="KQM1" s="300"/>
      <c r="KQN1" s="300"/>
      <c r="KQO1" s="300"/>
      <c r="KQP1" s="300"/>
      <c r="KQQ1" s="300"/>
      <c r="KQR1" s="300"/>
      <c r="KQS1" s="300"/>
      <c r="KQT1" s="300"/>
      <c r="KQU1" s="300"/>
      <c r="KQV1" s="300"/>
      <c r="KQW1" s="300"/>
      <c r="KQX1" s="300"/>
      <c r="KQY1" s="300"/>
      <c r="KQZ1" s="300"/>
      <c r="KRA1" s="300"/>
      <c r="KRB1" s="300"/>
      <c r="KRC1" s="300"/>
      <c r="KRD1" s="300"/>
      <c r="KRE1" s="300"/>
      <c r="KRF1" s="300"/>
      <c r="KRG1" s="300"/>
      <c r="KRH1" s="300"/>
      <c r="KRI1" s="300"/>
      <c r="KRJ1" s="300"/>
      <c r="KRK1" s="300"/>
      <c r="KRL1" s="300"/>
      <c r="KRM1" s="300"/>
      <c r="KRN1" s="300"/>
      <c r="KRO1" s="300"/>
      <c r="KRP1" s="300"/>
      <c r="KRQ1" s="300"/>
      <c r="KRR1" s="300"/>
      <c r="KRS1" s="300"/>
      <c r="KRT1" s="300"/>
      <c r="KRU1" s="300"/>
      <c r="KRV1" s="300"/>
      <c r="KRW1" s="300"/>
      <c r="KRX1" s="300"/>
      <c r="KRY1" s="300"/>
      <c r="KRZ1" s="300"/>
      <c r="KSA1" s="300"/>
      <c r="KSB1" s="300"/>
      <c r="KSC1" s="300"/>
      <c r="KSD1" s="300"/>
      <c r="KSE1" s="300"/>
      <c r="KSF1" s="300"/>
      <c r="KSG1" s="300"/>
      <c r="KSH1" s="300"/>
      <c r="KSI1" s="300"/>
      <c r="KSJ1" s="300"/>
      <c r="KSK1" s="300"/>
      <c r="KSL1" s="300"/>
      <c r="KSM1" s="300"/>
      <c r="KSN1" s="300"/>
      <c r="KSO1" s="300"/>
      <c r="KSP1" s="300"/>
      <c r="KSQ1" s="300"/>
      <c r="KSR1" s="300"/>
      <c r="KSS1" s="300"/>
      <c r="KST1" s="300"/>
      <c r="KSU1" s="300"/>
      <c r="KSV1" s="300"/>
      <c r="KSW1" s="300"/>
      <c r="KSX1" s="300"/>
      <c r="KSY1" s="300"/>
      <c r="KSZ1" s="300"/>
      <c r="KTA1" s="300"/>
      <c r="KTB1" s="300"/>
      <c r="KTC1" s="300"/>
      <c r="KTD1" s="300"/>
      <c r="KTE1" s="300"/>
      <c r="KTF1" s="300"/>
      <c r="KTG1" s="300"/>
      <c r="KTH1" s="300"/>
      <c r="KTI1" s="300"/>
      <c r="KTJ1" s="300"/>
      <c r="KTK1" s="300"/>
      <c r="KTL1" s="300"/>
      <c r="KTM1" s="300"/>
      <c r="KTN1" s="300"/>
      <c r="KTO1" s="300"/>
      <c r="KTP1" s="300"/>
      <c r="KTQ1" s="300"/>
      <c r="KTR1" s="300"/>
      <c r="KTS1" s="300"/>
      <c r="KTT1" s="300"/>
      <c r="KTU1" s="300"/>
      <c r="KTV1" s="300"/>
      <c r="KTW1" s="300"/>
      <c r="KTX1" s="300"/>
      <c r="KTY1" s="300"/>
      <c r="KTZ1" s="300"/>
      <c r="KUA1" s="300"/>
      <c r="KUB1" s="300"/>
      <c r="KUC1" s="300"/>
      <c r="KUD1" s="300"/>
      <c r="KUE1" s="300"/>
      <c r="KUF1" s="300"/>
      <c r="KUG1" s="300"/>
      <c r="KUH1" s="300"/>
      <c r="KUI1" s="300"/>
      <c r="KUJ1" s="300"/>
      <c r="KUK1" s="300"/>
      <c r="KUL1" s="300"/>
      <c r="KUM1" s="300"/>
      <c r="KUN1" s="300"/>
      <c r="KUO1" s="300"/>
      <c r="KUP1" s="300"/>
      <c r="KUQ1" s="300"/>
      <c r="KUR1" s="300"/>
      <c r="KUS1" s="300"/>
      <c r="KUT1" s="300"/>
      <c r="KUU1" s="300"/>
      <c r="KUV1" s="300"/>
      <c r="KUW1" s="300"/>
      <c r="KUX1" s="300"/>
      <c r="KUY1" s="300"/>
      <c r="KUZ1" s="300"/>
      <c r="KVA1" s="300"/>
      <c r="KVB1" s="300"/>
      <c r="KVC1" s="300"/>
      <c r="KVD1" s="300"/>
      <c r="KVE1" s="300"/>
      <c r="KVF1" s="300"/>
      <c r="KVG1" s="300"/>
      <c r="KVH1" s="300"/>
      <c r="KVI1" s="300"/>
      <c r="KVJ1" s="300"/>
      <c r="KVK1" s="300"/>
      <c r="KVL1" s="300"/>
      <c r="KVM1" s="300"/>
      <c r="KVN1" s="300"/>
      <c r="KVO1" s="300"/>
      <c r="KVP1" s="300"/>
      <c r="KVQ1" s="300"/>
      <c r="KVR1" s="300"/>
      <c r="KVS1" s="300"/>
      <c r="KVT1" s="300"/>
      <c r="KVU1" s="300"/>
      <c r="KVV1" s="300"/>
      <c r="KVW1" s="300"/>
      <c r="KVX1" s="300"/>
      <c r="KVY1" s="300"/>
      <c r="KVZ1" s="300"/>
      <c r="KWA1" s="300"/>
      <c r="KWB1" s="300"/>
      <c r="KWC1" s="300"/>
      <c r="KWD1" s="300"/>
      <c r="KWE1" s="300"/>
      <c r="KWF1" s="300"/>
      <c r="KWG1" s="300"/>
      <c r="KWH1" s="300"/>
      <c r="KWI1" s="300"/>
      <c r="KWJ1" s="300"/>
      <c r="KWK1" s="300"/>
      <c r="KWL1" s="300"/>
      <c r="KWM1" s="300"/>
      <c r="KWN1" s="300"/>
      <c r="KWO1" s="300"/>
      <c r="KWP1" s="300"/>
      <c r="KWQ1" s="300"/>
      <c r="KWR1" s="300"/>
      <c r="KWS1" s="300"/>
      <c r="KWT1" s="300"/>
      <c r="KWU1" s="300"/>
      <c r="KWV1" s="300"/>
      <c r="KWW1" s="300"/>
      <c r="KWX1" s="300"/>
      <c r="KWY1" s="300"/>
      <c r="KWZ1" s="300"/>
      <c r="KXA1" s="300"/>
      <c r="KXB1" s="300"/>
      <c r="KXC1" s="300"/>
      <c r="KXD1" s="300"/>
      <c r="KXE1" s="300"/>
      <c r="KXF1" s="300"/>
      <c r="KXG1" s="300"/>
      <c r="KXH1" s="300"/>
      <c r="KXI1" s="300"/>
      <c r="KXJ1" s="300"/>
      <c r="KXK1" s="300"/>
      <c r="KXL1" s="300"/>
      <c r="KXM1" s="300"/>
      <c r="KXN1" s="300"/>
      <c r="KXO1" s="300"/>
      <c r="KXP1" s="300"/>
      <c r="KXQ1" s="300"/>
      <c r="KXR1" s="300"/>
      <c r="KXS1" s="300"/>
      <c r="KXT1" s="300"/>
      <c r="KXU1" s="300"/>
      <c r="KXV1" s="300"/>
      <c r="KXW1" s="300"/>
      <c r="KXX1" s="300"/>
      <c r="KXY1" s="300"/>
      <c r="KXZ1" s="300"/>
      <c r="KYA1" s="300"/>
      <c r="KYB1" s="300"/>
      <c r="KYC1" s="300"/>
      <c r="KYD1" s="300"/>
      <c r="KYE1" s="300"/>
      <c r="KYF1" s="300"/>
      <c r="KYG1" s="300"/>
      <c r="KYH1" s="300"/>
      <c r="KYI1" s="300"/>
      <c r="KYJ1" s="300"/>
      <c r="KYK1" s="300"/>
      <c r="KYL1" s="300"/>
      <c r="KYM1" s="300"/>
      <c r="KYN1" s="300"/>
      <c r="KYO1" s="300"/>
      <c r="KYP1" s="300"/>
      <c r="KYQ1" s="300"/>
      <c r="KYR1" s="300"/>
      <c r="KYS1" s="300"/>
      <c r="KYT1" s="300"/>
      <c r="KYU1" s="300"/>
      <c r="KYV1" s="300"/>
      <c r="KYW1" s="300"/>
      <c r="KYX1" s="300"/>
      <c r="KYY1" s="300"/>
      <c r="KYZ1" s="300"/>
      <c r="KZA1" s="300"/>
      <c r="KZB1" s="300"/>
      <c r="KZC1" s="300"/>
      <c r="KZD1" s="300"/>
      <c r="KZE1" s="300"/>
      <c r="KZF1" s="300"/>
      <c r="KZG1" s="300"/>
      <c r="KZH1" s="300"/>
      <c r="KZI1" s="300"/>
      <c r="KZJ1" s="300"/>
      <c r="KZK1" s="300"/>
      <c r="KZL1" s="300"/>
      <c r="KZM1" s="300"/>
      <c r="KZN1" s="300"/>
      <c r="KZO1" s="300"/>
      <c r="KZP1" s="300"/>
      <c r="KZQ1" s="300"/>
      <c r="KZR1" s="300"/>
      <c r="KZS1" s="300"/>
      <c r="KZT1" s="300"/>
      <c r="KZU1" s="300"/>
      <c r="KZV1" s="300"/>
      <c r="KZW1" s="300"/>
      <c r="KZX1" s="300"/>
      <c r="KZY1" s="300"/>
      <c r="KZZ1" s="300"/>
      <c r="LAA1" s="300"/>
      <c r="LAB1" s="300"/>
      <c r="LAC1" s="300"/>
      <c r="LAD1" s="300"/>
      <c r="LAE1" s="300"/>
      <c r="LAF1" s="300"/>
      <c r="LAG1" s="300"/>
      <c r="LAH1" s="300"/>
      <c r="LAI1" s="300"/>
      <c r="LAJ1" s="300"/>
      <c r="LAK1" s="300"/>
      <c r="LAL1" s="300"/>
      <c r="LAM1" s="300"/>
      <c r="LAN1" s="300"/>
      <c r="LAO1" s="300"/>
      <c r="LAP1" s="300"/>
      <c r="LAQ1" s="300"/>
      <c r="LAR1" s="300"/>
      <c r="LAS1" s="300"/>
      <c r="LAT1" s="300"/>
      <c r="LAU1" s="300"/>
      <c r="LAV1" s="300"/>
      <c r="LAW1" s="300"/>
      <c r="LAX1" s="300"/>
      <c r="LAY1" s="300"/>
      <c r="LAZ1" s="300"/>
      <c r="LBA1" s="300"/>
      <c r="LBB1" s="300"/>
      <c r="LBC1" s="300"/>
      <c r="LBD1" s="300"/>
      <c r="LBE1" s="300"/>
      <c r="LBF1" s="300"/>
      <c r="LBG1" s="300"/>
      <c r="LBH1" s="300"/>
      <c r="LBI1" s="300"/>
      <c r="LBJ1" s="300"/>
      <c r="LBK1" s="300"/>
      <c r="LBL1" s="300"/>
      <c r="LBM1" s="300"/>
      <c r="LBN1" s="300"/>
      <c r="LBO1" s="300"/>
      <c r="LBP1" s="300"/>
      <c r="LBQ1" s="300"/>
      <c r="LBR1" s="300"/>
      <c r="LBS1" s="300"/>
      <c r="LBT1" s="300"/>
      <c r="LBU1" s="300"/>
      <c r="LBV1" s="300"/>
      <c r="LBW1" s="300"/>
      <c r="LBX1" s="300"/>
      <c r="LBY1" s="300"/>
      <c r="LBZ1" s="300"/>
      <c r="LCA1" s="300"/>
      <c r="LCB1" s="300"/>
      <c r="LCC1" s="300"/>
      <c r="LCD1" s="300"/>
      <c r="LCE1" s="300"/>
      <c r="LCF1" s="300"/>
      <c r="LCG1" s="300"/>
      <c r="LCH1" s="300"/>
      <c r="LCI1" s="300"/>
      <c r="LCJ1" s="300"/>
      <c r="LCK1" s="300"/>
      <c r="LCL1" s="300"/>
      <c r="LCM1" s="300"/>
      <c r="LCN1" s="300"/>
      <c r="LCO1" s="300"/>
      <c r="LCP1" s="300"/>
      <c r="LCQ1" s="300"/>
      <c r="LCR1" s="300"/>
      <c r="LCS1" s="300"/>
      <c r="LCT1" s="300"/>
      <c r="LCU1" s="300"/>
      <c r="LCV1" s="300"/>
      <c r="LCW1" s="300"/>
      <c r="LCX1" s="300"/>
      <c r="LCY1" s="300"/>
      <c r="LCZ1" s="300"/>
      <c r="LDA1" s="300"/>
      <c r="LDB1" s="300"/>
      <c r="LDC1" s="300"/>
      <c r="LDD1" s="300"/>
      <c r="LDE1" s="300"/>
      <c r="LDF1" s="300"/>
      <c r="LDG1" s="300"/>
      <c r="LDH1" s="300"/>
      <c r="LDI1" s="300"/>
      <c r="LDJ1" s="300"/>
      <c r="LDK1" s="300"/>
      <c r="LDL1" s="300"/>
      <c r="LDM1" s="300"/>
      <c r="LDN1" s="300"/>
      <c r="LDO1" s="300"/>
      <c r="LDP1" s="300"/>
      <c r="LDQ1" s="300"/>
      <c r="LDR1" s="300"/>
      <c r="LDS1" s="300"/>
      <c r="LDT1" s="300"/>
      <c r="LDU1" s="300"/>
      <c r="LDV1" s="300"/>
      <c r="LDW1" s="300"/>
      <c r="LDX1" s="300"/>
      <c r="LDY1" s="300"/>
      <c r="LDZ1" s="300"/>
      <c r="LEA1" s="300"/>
      <c r="LEB1" s="300"/>
      <c r="LEC1" s="300"/>
      <c r="LED1" s="300"/>
      <c r="LEE1" s="300"/>
      <c r="LEF1" s="300"/>
      <c r="LEG1" s="300"/>
      <c r="LEH1" s="300"/>
      <c r="LEI1" s="300"/>
      <c r="LEJ1" s="300"/>
      <c r="LEK1" s="300"/>
      <c r="LEL1" s="300"/>
      <c r="LEM1" s="300"/>
      <c r="LEN1" s="300"/>
      <c r="LEO1" s="300"/>
      <c r="LEP1" s="300"/>
      <c r="LEQ1" s="300"/>
      <c r="LER1" s="300"/>
      <c r="LES1" s="300"/>
      <c r="LET1" s="300"/>
      <c r="LEU1" s="300"/>
      <c r="LEV1" s="300"/>
      <c r="LEW1" s="300"/>
      <c r="LEX1" s="300"/>
      <c r="LEY1" s="300"/>
      <c r="LEZ1" s="300"/>
      <c r="LFA1" s="300"/>
      <c r="LFB1" s="300"/>
      <c r="LFC1" s="300"/>
      <c r="LFD1" s="300"/>
      <c r="LFE1" s="300"/>
      <c r="LFF1" s="300"/>
      <c r="LFG1" s="300"/>
      <c r="LFH1" s="300"/>
      <c r="LFI1" s="300"/>
      <c r="LFJ1" s="300"/>
      <c r="LFK1" s="300"/>
      <c r="LFL1" s="300"/>
      <c r="LFM1" s="300"/>
      <c r="LFN1" s="300"/>
      <c r="LFO1" s="300"/>
      <c r="LFP1" s="300"/>
      <c r="LFQ1" s="300"/>
      <c r="LFR1" s="300"/>
      <c r="LFS1" s="300"/>
      <c r="LFT1" s="300"/>
      <c r="LFU1" s="300"/>
      <c r="LFV1" s="300"/>
      <c r="LFW1" s="300"/>
      <c r="LFX1" s="300"/>
      <c r="LFY1" s="300"/>
      <c r="LFZ1" s="300"/>
      <c r="LGA1" s="300"/>
      <c r="LGB1" s="300"/>
      <c r="LGC1" s="300"/>
      <c r="LGD1" s="300"/>
      <c r="LGE1" s="300"/>
      <c r="LGF1" s="300"/>
      <c r="LGG1" s="300"/>
      <c r="LGH1" s="300"/>
      <c r="LGI1" s="300"/>
      <c r="LGJ1" s="300"/>
      <c r="LGK1" s="300"/>
      <c r="LGL1" s="300"/>
      <c r="LGM1" s="300"/>
      <c r="LGN1" s="300"/>
      <c r="LGO1" s="300"/>
      <c r="LGP1" s="300"/>
      <c r="LGQ1" s="300"/>
      <c r="LGR1" s="300"/>
      <c r="LGS1" s="300"/>
      <c r="LGT1" s="300"/>
      <c r="LGU1" s="300"/>
      <c r="LGV1" s="300"/>
      <c r="LGW1" s="300"/>
      <c r="LGX1" s="300"/>
      <c r="LGY1" s="300"/>
      <c r="LGZ1" s="300"/>
      <c r="LHA1" s="300"/>
      <c r="LHB1" s="300"/>
      <c r="LHC1" s="300"/>
      <c r="LHD1" s="300"/>
      <c r="LHE1" s="300"/>
      <c r="LHF1" s="300"/>
      <c r="LHG1" s="300"/>
      <c r="LHH1" s="300"/>
      <c r="LHI1" s="300"/>
      <c r="LHJ1" s="300"/>
      <c r="LHK1" s="300"/>
      <c r="LHL1" s="300"/>
      <c r="LHM1" s="300"/>
      <c r="LHN1" s="300"/>
      <c r="LHO1" s="300"/>
      <c r="LHP1" s="300"/>
      <c r="LHQ1" s="300"/>
      <c r="LHR1" s="300"/>
      <c r="LHS1" s="300"/>
      <c r="LHT1" s="300"/>
      <c r="LHU1" s="300"/>
      <c r="LHV1" s="300"/>
      <c r="LHW1" s="300"/>
      <c r="LHX1" s="300"/>
      <c r="LHY1" s="300"/>
      <c r="LHZ1" s="300"/>
      <c r="LIA1" s="300"/>
      <c r="LIB1" s="300"/>
      <c r="LIC1" s="300"/>
      <c r="LID1" s="300"/>
      <c r="LIE1" s="300"/>
      <c r="LIF1" s="300"/>
      <c r="LIG1" s="300"/>
      <c r="LIH1" s="300"/>
      <c r="LII1" s="300"/>
      <c r="LIJ1" s="300"/>
      <c r="LIK1" s="300"/>
      <c r="LIL1" s="300"/>
      <c r="LIM1" s="300"/>
      <c r="LIN1" s="300"/>
      <c r="LIO1" s="300"/>
      <c r="LIP1" s="300"/>
      <c r="LIQ1" s="300"/>
      <c r="LIR1" s="300"/>
      <c r="LIS1" s="300"/>
      <c r="LIT1" s="300"/>
      <c r="LIU1" s="300"/>
      <c r="LIV1" s="300"/>
      <c r="LIW1" s="300"/>
      <c r="LIX1" s="300"/>
      <c r="LIY1" s="300"/>
      <c r="LIZ1" s="300"/>
      <c r="LJA1" s="300"/>
      <c r="LJB1" s="300"/>
      <c r="LJC1" s="300"/>
      <c r="LJD1" s="300"/>
      <c r="LJE1" s="300"/>
      <c r="LJF1" s="300"/>
      <c r="LJG1" s="300"/>
      <c r="LJH1" s="300"/>
      <c r="LJI1" s="300"/>
      <c r="LJJ1" s="300"/>
      <c r="LJK1" s="300"/>
      <c r="LJL1" s="300"/>
      <c r="LJM1" s="300"/>
      <c r="LJN1" s="300"/>
      <c r="LJO1" s="300"/>
      <c r="LJP1" s="300"/>
      <c r="LJQ1" s="300"/>
      <c r="LJR1" s="300"/>
      <c r="LJS1" s="300"/>
      <c r="LJT1" s="300"/>
      <c r="LJU1" s="300"/>
      <c r="LJV1" s="300"/>
      <c r="LJW1" s="300"/>
      <c r="LJX1" s="300"/>
      <c r="LJY1" s="300"/>
      <c r="LJZ1" s="300"/>
      <c r="LKA1" s="300"/>
      <c r="LKB1" s="300"/>
      <c r="LKC1" s="300"/>
      <c r="LKD1" s="300"/>
      <c r="LKE1" s="300"/>
      <c r="LKF1" s="300"/>
      <c r="LKG1" s="300"/>
      <c r="LKH1" s="300"/>
      <c r="LKI1" s="300"/>
      <c r="LKJ1" s="300"/>
      <c r="LKK1" s="300"/>
      <c r="LKL1" s="300"/>
      <c r="LKM1" s="300"/>
      <c r="LKN1" s="300"/>
      <c r="LKO1" s="300"/>
      <c r="LKP1" s="300"/>
      <c r="LKQ1" s="300"/>
      <c r="LKR1" s="300"/>
      <c r="LKS1" s="300"/>
      <c r="LKT1" s="300"/>
      <c r="LKU1" s="300"/>
      <c r="LKV1" s="300"/>
      <c r="LKW1" s="300"/>
      <c r="LKX1" s="300"/>
      <c r="LKY1" s="300"/>
      <c r="LKZ1" s="300"/>
      <c r="LLA1" s="300"/>
      <c r="LLB1" s="300"/>
      <c r="LLC1" s="300"/>
      <c r="LLD1" s="300"/>
      <c r="LLE1" s="300"/>
      <c r="LLF1" s="300"/>
      <c r="LLG1" s="300"/>
      <c r="LLH1" s="300"/>
      <c r="LLI1" s="300"/>
      <c r="LLJ1" s="300"/>
      <c r="LLK1" s="300"/>
      <c r="LLL1" s="300"/>
      <c r="LLM1" s="300"/>
      <c r="LLN1" s="300"/>
      <c r="LLO1" s="300"/>
      <c r="LLP1" s="300"/>
      <c r="LLQ1" s="300"/>
      <c r="LLR1" s="300"/>
      <c r="LLS1" s="300"/>
      <c r="LLT1" s="300"/>
      <c r="LLU1" s="300"/>
      <c r="LLV1" s="300"/>
      <c r="LLW1" s="300"/>
      <c r="LLX1" s="300"/>
      <c r="LLY1" s="300"/>
      <c r="LLZ1" s="300"/>
      <c r="LMA1" s="300"/>
      <c r="LMB1" s="300"/>
      <c r="LMC1" s="300"/>
      <c r="LMD1" s="300"/>
      <c r="LME1" s="300"/>
      <c r="LMF1" s="300"/>
      <c r="LMG1" s="300"/>
      <c r="LMH1" s="300"/>
      <c r="LMI1" s="300"/>
      <c r="LMJ1" s="300"/>
      <c r="LMK1" s="300"/>
      <c r="LML1" s="300"/>
      <c r="LMM1" s="300"/>
      <c r="LMN1" s="300"/>
      <c r="LMO1" s="300"/>
      <c r="LMP1" s="300"/>
      <c r="LMQ1" s="300"/>
      <c r="LMR1" s="300"/>
      <c r="LMS1" s="300"/>
      <c r="LMT1" s="300"/>
      <c r="LMU1" s="300"/>
      <c r="LMV1" s="300"/>
      <c r="LMW1" s="300"/>
      <c r="LMX1" s="300"/>
      <c r="LMY1" s="300"/>
      <c r="LMZ1" s="300"/>
      <c r="LNA1" s="300"/>
      <c r="LNB1" s="300"/>
      <c r="LNC1" s="300"/>
      <c r="LND1" s="300"/>
      <c r="LNE1" s="300"/>
      <c r="LNF1" s="300"/>
      <c r="LNG1" s="300"/>
      <c r="LNH1" s="300"/>
      <c r="LNI1" s="300"/>
      <c r="LNJ1" s="300"/>
      <c r="LNK1" s="300"/>
      <c r="LNL1" s="300"/>
      <c r="LNM1" s="300"/>
      <c r="LNN1" s="300"/>
      <c r="LNO1" s="300"/>
      <c r="LNP1" s="300"/>
      <c r="LNQ1" s="300"/>
      <c r="LNR1" s="300"/>
      <c r="LNS1" s="300"/>
      <c r="LNT1" s="300"/>
      <c r="LNU1" s="300"/>
      <c r="LNV1" s="300"/>
      <c r="LNW1" s="300"/>
      <c r="LNX1" s="300"/>
      <c r="LNY1" s="300"/>
      <c r="LNZ1" s="300"/>
      <c r="LOA1" s="300"/>
      <c r="LOB1" s="300"/>
      <c r="LOC1" s="300"/>
      <c r="LOD1" s="300"/>
      <c r="LOE1" s="300"/>
      <c r="LOF1" s="300"/>
      <c r="LOG1" s="300"/>
      <c r="LOH1" s="300"/>
      <c r="LOI1" s="300"/>
      <c r="LOJ1" s="300"/>
      <c r="LOK1" s="300"/>
      <c r="LOL1" s="300"/>
      <c r="LOM1" s="300"/>
      <c r="LON1" s="300"/>
      <c r="LOO1" s="300"/>
      <c r="LOP1" s="300"/>
      <c r="LOQ1" s="300"/>
      <c r="LOR1" s="300"/>
      <c r="LOS1" s="300"/>
      <c r="LOT1" s="300"/>
      <c r="LOU1" s="300"/>
      <c r="LOV1" s="300"/>
      <c r="LOW1" s="300"/>
      <c r="LOX1" s="300"/>
      <c r="LOY1" s="300"/>
      <c r="LOZ1" s="300"/>
      <c r="LPA1" s="300"/>
      <c r="LPB1" s="300"/>
      <c r="LPC1" s="300"/>
      <c r="LPD1" s="300"/>
      <c r="LPE1" s="300"/>
      <c r="LPF1" s="300"/>
      <c r="LPG1" s="300"/>
      <c r="LPH1" s="300"/>
      <c r="LPI1" s="300"/>
      <c r="LPJ1" s="300"/>
      <c r="LPK1" s="300"/>
      <c r="LPL1" s="300"/>
      <c r="LPM1" s="300"/>
      <c r="LPN1" s="300"/>
      <c r="LPO1" s="300"/>
      <c r="LPP1" s="300"/>
      <c r="LPQ1" s="300"/>
      <c r="LPR1" s="300"/>
      <c r="LPS1" s="300"/>
      <c r="LPT1" s="300"/>
      <c r="LPU1" s="300"/>
      <c r="LPV1" s="300"/>
      <c r="LPW1" s="300"/>
      <c r="LPX1" s="300"/>
      <c r="LPY1" s="300"/>
      <c r="LPZ1" s="300"/>
      <c r="LQA1" s="300"/>
      <c r="LQB1" s="300"/>
      <c r="LQC1" s="300"/>
      <c r="LQD1" s="300"/>
      <c r="LQE1" s="300"/>
      <c r="LQF1" s="300"/>
      <c r="LQG1" s="300"/>
      <c r="LQH1" s="300"/>
      <c r="LQI1" s="300"/>
      <c r="LQJ1" s="300"/>
      <c r="LQK1" s="300"/>
      <c r="LQL1" s="300"/>
      <c r="LQM1" s="300"/>
      <c r="LQN1" s="300"/>
      <c r="LQO1" s="300"/>
      <c r="LQP1" s="300"/>
      <c r="LQQ1" s="300"/>
      <c r="LQR1" s="300"/>
      <c r="LQS1" s="300"/>
      <c r="LQT1" s="300"/>
      <c r="LQU1" s="300"/>
      <c r="LQV1" s="300"/>
      <c r="LQW1" s="300"/>
      <c r="LQX1" s="300"/>
      <c r="LQY1" s="300"/>
      <c r="LQZ1" s="300"/>
      <c r="LRA1" s="300"/>
      <c r="LRB1" s="300"/>
      <c r="LRC1" s="300"/>
      <c r="LRD1" s="300"/>
      <c r="LRE1" s="300"/>
      <c r="LRF1" s="300"/>
      <c r="LRG1" s="300"/>
      <c r="LRH1" s="300"/>
      <c r="LRI1" s="300"/>
      <c r="LRJ1" s="300"/>
      <c r="LRK1" s="300"/>
      <c r="LRL1" s="300"/>
      <c r="LRM1" s="300"/>
      <c r="LRN1" s="300"/>
      <c r="LRO1" s="300"/>
      <c r="LRP1" s="300"/>
      <c r="LRQ1" s="300"/>
      <c r="LRR1" s="300"/>
      <c r="LRS1" s="300"/>
      <c r="LRT1" s="300"/>
      <c r="LRU1" s="300"/>
      <c r="LRV1" s="300"/>
      <c r="LRW1" s="300"/>
      <c r="LRX1" s="300"/>
      <c r="LRY1" s="300"/>
      <c r="LRZ1" s="300"/>
      <c r="LSA1" s="300"/>
      <c r="LSB1" s="300"/>
      <c r="LSC1" s="300"/>
      <c r="LSD1" s="300"/>
      <c r="LSE1" s="300"/>
      <c r="LSF1" s="300"/>
      <c r="LSG1" s="300"/>
      <c r="LSH1" s="300"/>
      <c r="LSI1" s="300"/>
      <c r="LSJ1" s="300"/>
      <c r="LSK1" s="300"/>
      <c r="LSL1" s="300"/>
      <c r="LSM1" s="300"/>
      <c r="LSN1" s="300"/>
      <c r="LSO1" s="300"/>
      <c r="LSP1" s="300"/>
      <c r="LSQ1" s="300"/>
      <c r="LSR1" s="300"/>
      <c r="LSS1" s="300"/>
      <c r="LST1" s="300"/>
      <c r="LSU1" s="300"/>
      <c r="LSV1" s="300"/>
      <c r="LSW1" s="300"/>
      <c r="LSX1" s="300"/>
      <c r="LSY1" s="300"/>
      <c r="LSZ1" s="300"/>
      <c r="LTA1" s="300"/>
      <c r="LTB1" s="300"/>
      <c r="LTC1" s="300"/>
      <c r="LTD1" s="300"/>
      <c r="LTE1" s="300"/>
      <c r="LTF1" s="300"/>
      <c r="LTG1" s="300"/>
      <c r="LTH1" s="300"/>
      <c r="LTI1" s="300"/>
      <c r="LTJ1" s="300"/>
      <c r="LTK1" s="300"/>
      <c r="LTL1" s="300"/>
      <c r="LTM1" s="300"/>
      <c r="LTN1" s="300"/>
      <c r="LTO1" s="300"/>
      <c r="LTP1" s="300"/>
      <c r="LTQ1" s="300"/>
      <c r="LTR1" s="300"/>
      <c r="LTS1" s="300"/>
      <c r="LTT1" s="300"/>
      <c r="LTU1" s="300"/>
      <c r="LTV1" s="300"/>
      <c r="LTW1" s="300"/>
      <c r="LTX1" s="300"/>
      <c r="LTY1" s="300"/>
      <c r="LTZ1" s="300"/>
      <c r="LUA1" s="300"/>
      <c r="LUB1" s="300"/>
      <c r="LUC1" s="300"/>
      <c r="LUD1" s="300"/>
      <c r="LUE1" s="300"/>
      <c r="LUF1" s="300"/>
      <c r="LUG1" s="300"/>
      <c r="LUH1" s="300"/>
      <c r="LUI1" s="300"/>
      <c r="LUJ1" s="300"/>
      <c r="LUK1" s="300"/>
      <c r="LUL1" s="300"/>
      <c r="LUM1" s="300"/>
      <c r="LUN1" s="300"/>
      <c r="LUO1" s="300"/>
      <c r="LUP1" s="300"/>
      <c r="LUQ1" s="300"/>
      <c r="LUR1" s="300"/>
      <c r="LUS1" s="300"/>
      <c r="LUT1" s="300"/>
      <c r="LUU1" s="300"/>
      <c r="LUV1" s="300"/>
      <c r="LUW1" s="300"/>
      <c r="LUX1" s="300"/>
      <c r="LUY1" s="300"/>
      <c r="LUZ1" s="300"/>
      <c r="LVA1" s="300"/>
      <c r="LVB1" s="300"/>
      <c r="LVC1" s="300"/>
      <c r="LVD1" s="300"/>
      <c r="LVE1" s="300"/>
      <c r="LVF1" s="300"/>
      <c r="LVG1" s="300"/>
      <c r="LVH1" s="300"/>
      <c r="LVI1" s="300"/>
      <c r="LVJ1" s="300"/>
      <c r="LVK1" s="300"/>
      <c r="LVL1" s="300"/>
      <c r="LVM1" s="300"/>
      <c r="LVN1" s="300"/>
      <c r="LVO1" s="300"/>
      <c r="LVP1" s="300"/>
      <c r="LVQ1" s="300"/>
      <c r="LVR1" s="300"/>
      <c r="LVS1" s="300"/>
      <c r="LVT1" s="300"/>
      <c r="LVU1" s="300"/>
      <c r="LVV1" s="300"/>
      <c r="LVW1" s="300"/>
      <c r="LVX1" s="300"/>
      <c r="LVY1" s="300"/>
      <c r="LVZ1" s="300"/>
      <c r="LWA1" s="300"/>
      <c r="LWB1" s="300"/>
      <c r="LWC1" s="300"/>
      <c r="LWD1" s="300"/>
      <c r="LWE1" s="300"/>
      <c r="LWF1" s="300"/>
      <c r="LWG1" s="300"/>
      <c r="LWH1" s="300"/>
      <c r="LWI1" s="300"/>
      <c r="LWJ1" s="300"/>
      <c r="LWK1" s="300"/>
      <c r="LWL1" s="300"/>
      <c r="LWM1" s="300"/>
      <c r="LWN1" s="300"/>
      <c r="LWO1" s="300"/>
      <c r="LWP1" s="300"/>
      <c r="LWQ1" s="300"/>
      <c r="LWR1" s="300"/>
      <c r="LWS1" s="300"/>
      <c r="LWT1" s="300"/>
      <c r="LWU1" s="300"/>
      <c r="LWV1" s="300"/>
      <c r="LWW1" s="300"/>
      <c r="LWX1" s="300"/>
      <c r="LWY1" s="300"/>
      <c r="LWZ1" s="300"/>
      <c r="LXA1" s="300"/>
      <c r="LXB1" s="300"/>
      <c r="LXC1" s="300"/>
      <c r="LXD1" s="300"/>
      <c r="LXE1" s="300"/>
      <c r="LXF1" s="300"/>
      <c r="LXG1" s="300"/>
      <c r="LXH1" s="300"/>
      <c r="LXI1" s="300"/>
      <c r="LXJ1" s="300"/>
      <c r="LXK1" s="300"/>
      <c r="LXL1" s="300"/>
      <c r="LXM1" s="300"/>
      <c r="LXN1" s="300"/>
      <c r="LXO1" s="300"/>
      <c r="LXP1" s="300"/>
      <c r="LXQ1" s="300"/>
      <c r="LXR1" s="300"/>
      <c r="LXS1" s="300"/>
      <c r="LXT1" s="300"/>
      <c r="LXU1" s="300"/>
      <c r="LXV1" s="300"/>
      <c r="LXW1" s="300"/>
      <c r="LXX1" s="300"/>
      <c r="LXY1" s="300"/>
      <c r="LXZ1" s="300"/>
      <c r="LYA1" s="300"/>
      <c r="LYB1" s="300"/>
      <c r="LYC1" s="300"/>
      <c r="LYD1" s="300"/>
      <c r="LYE1" s="300"/>
      <c r="LYF1" s="300"/>
      <c r="LYG1" s="300"/>
      <c r="LYH1" s="300"/>
      <c r="LYI1" s="300"/>
      <c r="LYJ1" s="300"/>
      <c r="LYK1" s="300"/>
      <c r="LYL1" s="300"/>
      <c r="LYM1" s="300"/>
      <c r="LYN1" s="300"/>
      <c r="LYO1" s="300"/>
      <c r="LYP1" s="300"/>
      <c r="LYQ1" s="300"/>
      <c r="LYR1" s="300"/>
      <c r="LYS1" s="300"/>
      <c r="LYT1" s="300"/>
      <c r="LYU1" s="300"/>
      <c r="LYV1" s="300"/>
      <c r="LYW1" s="300"/>
      <c r="LYX1" s="300"/>
      <c r="LYY1" s="300"/>
      <c r="LYZ1" s="300"/>
      <c r="LZA1" s="300"/>
      <c r="LZB1" s="300"/>
      <c r="LZC1" s="300"/>
      <c r="LZD1" s="300"/>
      <c r="LZE1" s="300"/>
      <c r="LZF1" s="300"/>
      <c r="LZG1" s="300"/>
      <c r="LZH1" s="300"/>
      <c r="LZI1" s="300"/>
      <c r="LZJ1" s="300"/>
      <c r="LZK1" s="300"/>
      <c r="LZL1" s="300"/>
      <c r="LZM1" s="300"/>
      <c r="LZN1" s="300"/>
      <c r="LZO1" s="300"/>
      <c r="LZP1" s="300"/>
      <c r="LZQ1" s="300"/>
      <c r="LZR1" s="300"/>
      <c r="LZS1" s="300"/>
      <c r="LZT1" s="300"/>
      <c r="LZU1" s="300"/>
      <c r="LZV1" s="300"/>
      <c r="LZW1" s="300"/>
      <c r="LZX1" s="300"/>
      <c r="LZY1" s="300"/>
      <c r="LZZ1" s="300"/>
      <c r="MAA1" s="300"/>
      <c r="MAB1" s="300"/>
      <c r="MAC1" s="300"/>
      <c r="MAD1" s="300"/>
      <c r="MAE1" s="300"/>
      <c r="MAF1" s="300"/>
      <c r="MAG1" s="300"/>
      <c r="MAH1" s="300"/>
      <c r="MAI1" s="300"/>
      <c r="MAJ1" s="300"/>
      <c r="MAK1" s="300"/>
      <c r="MAL1" s="300"/>
      <c r="MAM1" s="300"/>
      <c r="MAN1" s="300"/>
      <c r="MAO1" s="300"/>
      <c r="MAP1" s="300"/>
      <c r="MAQ1" s="300"/>
      <c r="MAR1" s="300"/>
      <c r="MAS1" s="300"/>
      <c r="MAT1" s="300"/>
      <c r="MAU1" s="300"/>
      <c r="MAV1" s="300"/>
      <c r="MAW1" s="300"/>
      <c r="MAX1" s="300"/>
      <c r="MAY1" s="300"/>
      <c r="MAZ1" s="300"/>
      <c r="MBA1" s="300"/>
      <c r="MBB1" s="300"/>
      <c r="MBC1" s="300"/>
      <c r="MBD1" s="300"/>
      <c r="MBE1" s="300"/>
      <c r="MBF1" s="300"/>
      <c r="MBG1" s="300"/>
      <c r="MBH1" s="300"/>
      <c r="MBI1" s="300"/>
      <c r="MBJ1" s="300"/>
      <c r="MBK1" s="300"/>
      <c r="MBL1" s="300"/>
      <c r="MBM1" s="300"/>
      <c r="MBN1" s="300"/>
      <c r="MBO1" s="300"/>
      <c r="MBP1" s="300"/>
      <c r="MBQ1" s="300"/>
      <c r="MBR1" s="300"/>
      <c r="MBS1" s="300"/>
      <c r="MBT1" s="300"/>
      <c r="MBU1" s="300"/>
      <c r="MBV1" s="300"/>
      <c r="MBW1" s="300"/>
      <c r="MBX1" s="300"/>
      <c r="MBY1" s="300"/>
      <c r="MBZ1" s="300"/>
      <c r="MCA1" s="300"/>
      <c r="MCB1" s="300"/>
      <c r="MCC1" s="300"/>
      <c r="MCD1" s="300"/>
      <c r="MCE1" s="300"/>
      <c r="MCF1" s="300"/>
      <c r="MCG1" s="300"/>
      <c r="MCH1" s="300"/>
      <c r="MCI1" s="300"/>
      <c r="MCJ1" s="300"/>
      <c r="MCK1" s="300"/>
      <c r="MCL1" s="300"/>
      <c r="MCM1" s="300"/>
      <c r="MCN1" s="300"/>
      <c r="MCO1" s="300"/>
      <c r="MCP1" s="300"/>
      <c r="MCQ1" s="300"/>
      <c r="MCR1" s="300"/>
      <c r="MCS1" s="300"/>
      <c r="MCT1" s="300"/>
      <c r="MCU1" s="300"/>
      <c r="MCV1" s="300"/>
      <c r="MCW1" s="300"/>
      <c r="MCX1" s="300"/>
      <c r="MCY1" s="300"/>
      <c r="MCZ1" s="300"/>
      <c r="MDA1" s="300"/>
      <c r="MDB1" s="300"/>
      <c r="MDC1" s="300"/>
      <c r="MDD1" s="300"/>
      <c r="MDE1" s="300"/>
      <c r="MDF1" s="300"/>
      <c r="MDG1" s="300"/>
      <c r="MDH1" s="300"/>
      <c r="MDI1" s="300"/>
      <c r="MDJ1" s="300"/>
      <c r="MDK1" s="300"/>
      <c r="MDL1" s="300"/>
      <c r="MDM1" s="300"/>
      <c r="MDN1" s="300"/>
      <c r="MDO1" s="300"/>
      <c r="MDP1" s="300"/>
      <c r="MDQ1" s="300"/>
      <c r="MDR1" s="300"/>
      <c r="MDS1" s="300"/>
      <c r="MDT1" s="300"/>
      <c r="MDU1" s="300"/>
      <c r="MDV1" s="300"/>
      <c r="MDW1" s="300"/>
      <c r="MDX1" s="300"/>
      <c r="MDY1" s="300"/>
      <c r="MDZ1" s="300"/>
      <c r="MEA1" s="300"/>
      <c r="MEB1" s="300"/>
      <c r="MEC1" s="300"/>
      <c r="MED1" s="300"/>
      <c r="MEE1" s="300"/>
      <c r="MEF1" s="300"/>
      <c r="MEG1" s="300"/>
      <c r="MEH1" s="300"/>
      <c r="MEI1" s="300"/>
      <c r="MEJ1" s="300"/>
      <c r="MEK1" s="300"/>
      <c r="MEL1" s="300"/>
      <c r="MEM1" s="300"/>
      <c r="MEN1" s="300"/>
      <c r="MEO1" s="300"/>
      <c r="MEP1" s="300"/>
      <c r="MEQ1" s="300"/>
      <c r="MER1" s="300"/>
      <c r="MES1" s="300"/>
      <c r="MET1" s="300"/>
      <c r="MEU1" s="300"/>
      <c r="MEV1" s="300"/>
      <c r="MEW1" s="300"/>
      <c r="MEX1" s="300"/>
      <c r="MEY1" s="300"/>
      <c r="MEZ1" s="300"/>
      <c r="MFA1" s="300"/>
      <c r="MFB1" s="300"/>
      <c r="MFC1" s="300"/>
      <c r="MFD1" s="300"/>
      <c r="MFE1" s="300"/>
      <c r="MFF1" s="300"/>
      <c r="MFG1" s="300"/>
      <c r="MFH1" s="300"/>
      <c r="MFI1" s="300"/>
      <c r="MFJ1" s="300"/>
      <c r="MFK1" s="300"/>
      <c r="MFL1" s="300"/>
      <c r="MFM1" s="300"/>
      <c r="MFN1" s="300"/>
      <c r="MFO1" s="300"/>
      <c r="MFP1" s="300"/>
      <c r="MFQ1" s="300"/>
      <c r="MFR1" s="300"/>
      <c r="MFS1" s="300"/>
      <c r="MFT1" s="300"/>
      <c r="MFU1" s="300"/>
      <c r="MFV1" s="300"/>
      <c r="MFW1" s="300"/>
      <c r="MFX1" s="300"/>
      <c r="MFY1" s="300"/>
      <c r="MFZ1" s="300"/>
      <c r="MGA1" s="300"/>
      <c r="MGB1" s="300"/>
      <c r="MGC1" s="300"/>
      <c r="MGD1" s="300"/>
      <c r="MGE1" s="300"/>
      <c r="MGF1" s="300"/>
      <c r="MGG1" s="300"/>
      <c r="MGH1" s="300"/>
      <c r="MGI1" s="300"/>
      <c r="MGJ1" s="300"/>
      <c r="MGK1" s="300"/>
      <c r="MGL1" s="300"/>
      <c r="MGM1" s="300"/>
      <c r="MGN1" s="300"/>
      <c r="MGO1" s="300"/>
      <c r="MGP1" s="300"/>
      <c r="MGQ1" s="300"/>
      <c r="MGR1" s="300"/>
      <c r="MGS1" s="300"/>
      <c r="MGT1" s="300"/>
      <c r="MGU1" s="300"/>
      <c r="MGV1" s="300"/>
      <c r="MGW1" s="300"/>
      <c r="MGX1" s="300"/>
      <c r="MGY1" s="300"/>
      <c r="MGZ1" s="300"/>
      <c r="MHA1" s="300"/>
      <c r="MHB1" s="300"/>
      <c r="MHC1" s="300"/>
      <c r="MHD1" s="300"/>
      <c r="MHE1" s="300"/>
      <c r="MHF1" s="300"/>
      <c r="MHG1" s="300"/>
      <c r="MHH1" s="300"/>
      <c r="MHI1" s="300"/>
      <c r="MHJ1" s="300"/>
      <c r="MHK1" s="300"/>
      <c r="MHL1" s="300"/>
      <c r="MHM1" s="300"/>
      <c r="MHN1" s="300"/>
      <c r="MHO1" s="300"/>
      <c r="MHP1" s="300"/>
      <c r="MHQ1" s="300"/>
      <c r="MHR1" s="300"/>
      <c r="MHS1" s="300"/>
      <c r="MHT1" s="300"/>
      <c r="MHU1" s="300"/>
      <c r="MHV1" s="300"/>
      <c r="MHW1" s="300"/>
      <c r="MHX1" s="300"/>
      <c r="MHY1" s="300"/>
      <c r="MHZ1" s="300"/>
      <c r="MIA1" s="300"/>
      <c r="MIB1" s="300"/>
      <c r="MIC1" s="300"/>
      <c r="MID1" s="300"/>
      <c r="MIE1" s="300"/>
      <c r="MIF1" s="300"/>
      <c r="MIG1" s="300"/>
      <c r="MIH1" s="300"/>
      <c r="MII1" s="300"/>
      <c r="MIJ1" s="300"/>
      <c r="MIK1" s="300"/>
      <c r="MIL1" s="300"/>
      <c r="MIM1" s="300"/>
      <c r="MIN1" s="300"/>
      <c r="MIO1" s="300"/>
      <c r="MIP1" s="300"/>
      <c r="MIQ1" s="300"/>
      <c r="MIR1" s="300"/>
      <c r="MIS1" s="300"/>
      <c r="MIT1" s="300"/>
      <c r="MIU1" s="300"/>
      <c r="MIV1" s="300"/>
      <c r="MIW1" s="300"/>
      <c r="MIX1" s="300"/>
      <c r="MIY1" s="300"/>
      <c r="MIZ1" s="300"/>
      <c r="MJA1" s="300"/>
      <c r="MJB1" s="300"/>
      <c r="MJC1" s="300"/>
      <c r="MJD1" s="300"/>
      <c r="MJE1" s="300"/>
      <c r="MJF1" s="300"/>
      <c r="MJG1" s="300"/>
      <c r="MJH1" s="300"/>
      <c r="MJI1" s="300"/>
      <c r="MJJ1" s="300"/>
      <c r="MJK1" s="300"/>
      <c r="MJL1" s="300"/>
      <c r="MJM1" s="300"/>
      <c r="MJN1" s="300"/>
      <c r="MJO1" s="300"/>
      <c r="MJP1" s="300"/>
      <c r="MJQ1" s="300"/>
      <c r="MJR1" s="300"/>
      <c r="MJS1" s="300"/>
      <c r="MJT1" s="300"/>
      <c r="MJU1" s="300"/>
      <c r="MJV1" s="300"/>
      <c r="MJW1" s="300"/>
      <c r="MJX1" s="300"/>
      <c r="MJY1" s="300"/>
      <c r="MJZ1" s="300"/>
      <c r="MKA1" s="300"/>
      <c r="MKB1" s="300"/>
      <c r="MKC1" s="300"/>
      <c r="MKD1" s="300"/>
      <c r="MKE1" s="300"/>
      <c r="MKF1" s="300"/>
      <c r="MKG1" s="300"/>
      <c r="MKH1" s="300"/>
      <c r="MKI1" s="300"/>
      <c r="MKJ1" s="300"/>
      <c r="MKK1" s="300"/>
      <c r="MKL1" s="300"/>
      <c r="MKM1" s="300"/>
      <c r="MKN1" s="300"/>
      <c r="MKO1" s="300"/>
      <c r="MKP1" s="300"/>
      <c r="MKQ1" s="300"/>
      <c r="MKR1" s="300"/>
      <c r="MKS1" s="300"/>
      <c r="MKT1" s="300"/>
      <c r="MKU1" s="300"/>
      <c r="MKV1" s="300"/>
      <c r="MKW1" s="300"/>
      <c r="MKX1" s="300"/>
      <c r="MKY1" s="300"/>
      <c r="MKZ1" s="300"/>
      <c r="MLA1" s="300"/>
      <c r="MLB1" s="300"/>
      <c r="MLC1" s="300"/>
      <c r="MLD1" s="300"/>
      <c r="MLE1" s="300"/>
      <c r="MLF1" s="300"/>
      <c r="MLG1" s="300"/>
      <c r="MLH1" s="300"/>
      <c r="MLI1" s="300"/>
      <c r="MLJ1" s="300"/>
      <c r="MLK1" s="300"/>
      <c r="MLL1" s="300"/>
      <c r="MLM1" s="300"/>
      <c r="MLN1" s="300"/>
      <c r="MLO1" s="300"/>
      <c r="MLP1" s="300"/>
      <c r="MLQ1" s="300"/>
      <c r="MLR1" s="300"/>
      <c r="MLS1" s="300"/>
      <c r="MLT1" s="300"/>
      <c r="MLU1" s="300"/>
      <c r="MLV1" s="300"/>
      <c r="MLW1" s="300"/>
      <c r="MLX1" s="300"/>
      <c r="MLY1" s="300"/>
      <c r="MLZ1" s="300"/>
      <c r="MMA1" s="300"/>
      <c r="MMB1" s="300"/>
      <c r="MMC1" s="300"/>
      <c r="MMD1" s="300"/>
      <c r="MME1" s="300"/>
      <c r="MMF1" s="300"/>
      <c r="MMG1" s="300"/>
      <c r="MMH1" s="300"/>
      <c r="MMI1" s="300"/>
      <c r="MMJ1" s="300"/>
      <c r="MMK1" s="300"/>
      <c r="MML1" s="300"/>
      <c r="MMM1" s="300"/>
      <c r="MMN1" s="300"/>
      <c r="MMO1" s="300"/>
      <c r="MMP1" s="300"/>
      <c r="MMQ1" s="300"/>
      <c r="MMR1" s="300"/>
      <c r="MMS1" s="300"/>
      <c r="MMT1" s="300"/>
      <c r="MMU1" s="300"/>
      <c r="MMV1" s="300"/>
      <c r="MMW1" s="300"/>
      <c r="MMX1" s="300"/>
      <c r="MMY1" s="300"/>
      <c r="MMZ1" s="300"/>
      <c r="MNA1" s="300"/>
      <c r="MNB1" s="300"/>
      <c r="MNC1" s="300"/>
      <c r="MND1" s="300"/>
      <c r="MNE1" s="300"/>
      <c r="MNF1" s="300"/>
      <c r="MNG1" s="300"/>
      <c r="MNH1" s="300"/>
      <c r="MNI1" s="300"/>
      <c r="MNJ1" s="300"/>
      <c r="MNK1" s="300"/>
      <c r="MNL1" s="300"/>
      <c r="MNM1" s="300"/>
      <c r="MNN1" s="300"/>
      <c r="MNO1" s="300"/>
      <c r="MNP1" s="300"/>
      <c r="MNQ1" s="300"/>
      <c r="MNR1" s="300"/>
      <c r="MNS1" s="300"/>
      <c r="MNT1" s="300"/>
      <c r="MNU1" s="300"/>
      <c r="MNV1" s="300"/>
      <c r="MNW1" s="300"/>
      <c r="MNX1" s="300"/>
      <c r="MNY1" s="300"/>
      <c r="MNZ1" s="300"/>
      <c r="MOA1" s="300"/>
      <c r="MOB1" s="300"/>
      <c r="MOC1" s="300"/>
      <c r="MOD1" s="300"/>
      <c r="MOE1" s="300"/>
      <c r="MOF1" s="300"/>
      <c r="MOG1" s="300"/>
      <c r="MOH1" s="300"/>
      <c r="MOI1" s="300"/>
      <c r="MOJ1" s="300"/>
      <c r="MOK1" s="300"/>
      <c r="MOL1" s="300"/>
      <c r="MOM1" s="300"/>
      <c r="MON1" s="300"/>
      <c r="MOO1" s="300"/>
      <c r="MOP1" s="300"/>
      <c r="MOQ1" s="300"/>
      <c r="MOR1" s="300"/>
      <c r="MOS1" s="300"/>
      <c r="MOT1" s="300"/>
      <c r="MOU1" s="300"/>
      <c r="MOV1" s="300"/>
      <c r="MOW1" s="300"/>
      <c r="MOX1" s="300"/>
      <c r="MOY1" s="300"/>
      <c r="MOZ1" s="300"/>
      <c r="MPA1" s="300"/>
      <c r="MPB1" s="300"/>
      <c r="MPC1" s="300"/>
      <c r="MPD1" s="300"/>
      <c r="MPE1" s="300"/>
      <c r="MPF1" s="300"/>
      <c r="MPG1" s="300"/>
      <c r="MPH1" s="300"/>
      <c r="MPI1" s="300"/>
      <c r="MPJ1" s="300"/>
      <c r="MPK1" s="300"/>
      <c r="MPL1" s="300"/>
      <c r="MPM1" s="300"/>
      <c r="MPN1" s="300"/>
      <c r="MPO1" s="300"/>
      <c r="MPP1" s="300"/>
      <c r="MPQ1" s="300"/>
      <c r="MPR1" s="300"/>
      <c r="MPS1" s="300"/>
      <c r="MPT1" s="300"/>
      <c r="MPU1" s="300"/>
      <c r="MPV1" s="300"/>
      <c r="MPW1" s="300"/>
      <c r="MPX1" s="300"/>
      <c r="MPY1" s="300"/>
      <c r="MPZ1" s="300"/>
      <c r="MQA1" s="300"/>
      <c r="MQB1" s="300"/>
      <c r="MQC1" s="300"/>
      <c r="MQD1" s="300"/>
      <c r="MQE1" s="300"/>
      <c r="MQF1" s="300"/>
      <c r="MQG1" s="300"/>
      <c r="MQH1" s="300"/>
      <c r="MQI1" s="300"/>
      <c r="MQJ1" s="300"/>
      <c r="MQK1" s="300"/>
      <c r="MQL1" s="300"/>
      <c r="MQM1" s="300"/>
      <c r="MQN1" s="300"/>
      <c r="MQO1" s="300"/>
      <c r="MQP1" s="300"/>
      <c r="MQQ1" s="300"/>
      <c r="MQR1" s="300"/>
      <c r="MQS1" s="300"/>
      <c r="MQT1" s="300"/>
      <c r="MQU1" s="300"/>
      <c r="MQV1" s="300"/>
      <c r="MQW1" s="300"/>
      <c r="MQX1" s="300"/>
      <c r="MQY1" s="300"/>
      <c r="MQZ1" s="300"/>
      <c r="MRA1" s="300"/>
      <c r="MRB1" s="300"/>
      <c r="MRC1" s="300"/>
      <c r="MRD1" s="300"/>
      <c r="MRE1" s="300"/>
      <c r="MRF1" s="300"/>
      <c r="MRG1" s="300"/>
      <c r="MRH1" s="300"/>
      <c r="MRI1" s="300"/>
      <c r="MRJ1" s="300"/>
      <c r="MRK1" s="300"/>
      <c r="MRL1" s="300"/>
      <c r="MRM1" s="300"/>
      <c r="MRN1" s="300"/>
      <c r="MRO1" s="300"/>
      <c r="MRP1" s="300"/>
      <c r="MRQ1" s="300"/>
      <c r="MRR1" s="300"/>
      <c r="MRS1" s="300"/>
      <c r="MRT1" s="300"/>
      <c r="MRU1" s="300"/>
      <c r="MRV1" s="300"/>
      <c r="MRW1" s="300"/>
      <c r="MRX1" s="300"/>
      <c r="MRY1" s="300"/>
      <c r="MRZ1" s="300"/>
      <c r="MSA1" s="300"/>
      <c r="MSB1" s="300"/>
      <c r="MSC1" s="300"/>
      <c r="MSD1" s="300"/>
      <c r="MSE1" s="300"/>
      <c r="MSF1" s="300"/>
      <c r="MSG1" s="300"/>
      <c r="MSH1" s="300"/>
      <c r="MSI1" s="300"/>
      <c r="MSJ1" s="300"/>
      <c r="MSK1" s="300"/>
      <c r="MSL1" s="300"/>
      <c r="MSM1" s="300"/>
      <c r="MSN1" s="300"/>
      <c r="MSO1" s="300"/>
      <c r="MSP1" s="300"/>
      <c r="MSQ1" s="300"/>
      <c r="MSR1" s="300"/>
      <c r="MSS1" s="300"/>
      <c r="MST1" s="300"/>
      <c r="MSU1" s="300"/>
      <c r="MSV1" s="300"/>
      <c r="MSW1" s="300"/>
      <c r="MSX1" s="300"/>
      <c r="MSY1" s="300"/>
      <c r="MSZ1" s="300"/>
      <c r="MTA1" s="300"/>
      <c r="MTB1" s="300"/>
      <c r="MTC1" s="300"/>
      <c r="MTD1" s="300"/>
      <c r="MTE1" s="300"/>
      <c r="MTF1" s="300"/>
      <c r="MTG1" s="300"/>
      <c r="MTH1" s="300"/>
      <c r="MTI1" s="300"/>
      <c r="MTJ1" s="300"/>
      <c r="MTK1" s="300"/>
      <c r="MTL1" s="300"/>
      <c r="MTM1" s="300"/>
      <c r="MTN1" s="300"/>
      <c r="MTO1" s="300"/>
      <c r="MTP1" s="300"/>
      <c r="MTQ1" s="300"/>
      <c r="MTR1" s="300"/>
      <c r="MTS1" s="300"/>
      <c r="MTT1" s="300"/>
      <c r="MTU1" s="300"/>
      <c r="MTV1" s="300"/>
      <c r="MTW1" s="300"/>
      <c r="MTX1" s="300"/>
      <c r="MTY1" s="300"/>
      <c r="MTZ1" s="300"/>
      <c r="MUA1" s="300"/>
      <c r="MUB1" s="300"/>
      <c r="MUC1" s="300"/>
      <c r="MUD1" s="300"/>
      <c r="MUE1" s="300"/>
      <c r="MUF1" s="300"/>
      <c r="MUG1" s="300"/>
      <c r="MUH1" s="300"/>
      <c r="MUI1" s="300"/>
      <c r="MUJ1" s="300"/>
      <c r="MUK1" s="300"/>
      <c r="MUL1" s="300"/>
      <c r="MUM1" s="300"/>
      <c r="MUN1" s="300"/>
      <c r="MUO1" s="300"/>
      <c r="MUP1" s="300"/>
      <c r="MUQ1" s="300"/>
      <c r="MUR1" s="300"/>
      <c r="MUS1" s="300"/>
      <c r="MUT1" s="300"/>
      <c r="MUU1" s="300"/>
      <c r="MUV1" s="300"/>
      <c r="MUW1" s="300"/>
      <c r="MUX1" s="300"/>
      <c r="MUY1" s="300"/>
      <c r="MUZ1" s="300"/>
      <c r="MVA1" s="300"/>
      <c r="MVB1" s="300"/>
      <c r="MVC1" s="300"/>
      <c r="MVD1" s="300"/>
      <c r="MVE1" s="300"/>
      <c r="MVF1" s="300"/>
      <c r="MVG1" s="300"/>
      <c r="MVH1" s="300"/>
      <c r="MVI1" s="300"/>
      <c r="MVJ1" s="300"/>
      <c r="MVK1" s="300"/>
      <c r="MVL1" s="300"/>
      <c r="MVM1" s="300"/>
      <c r="MVN1" s="300"/>
      <c r="MVO1" s="300"/>
      <c r="MVP1" s="300"/>
      <c r="MVQ1" s="300"/>
      <c r="MVR1" s="300"/>
      <c r="MVS1" s="300"/>
      <c r="MVT1" s="300"/>
      <c r="MVU1" s="300"/>
      <c r="MVV1" s="300"/>
      <c r="MVW1" s="300"/>
      <c r="MVX1" s="300"/>
      <c r="MVY1" s="300"/>
      <c r="MVZ1" s="300"/>
      <c r="MWA1" s="300"/>
      <c r="MWB1" s="300"/>
      <c r="MWC1" s="300"/>
      <c r="MWD1" s="300"/>
      <c r="MWE1" s="300"/>
      <c r="MWF1" s="300"/>
      <c r="MWG1" s="300"/>
      <c r="MWH1" s="300"/>
      <c r="MWI1" s="300"/>
      <c r="MWJ1" s="300"/>
      <c r="MWK1" s="300"/>
      <c r="MWL1" s="300"/>
      <c r="MWM1" s="300"/>
      <c r="MWN1" s="300"/>
      <c r="MWO1" s="300"/>
      <c r="MWP1" s="300"/>
      <c r="MWQ1" s="300"/>
      <c r="MWR1" s="300"/>
      <c r="MWS1" s="300"/>
      <c r="MWT1" s="300"/>
      <c r="MWU1" s="300"/>
      <c r="MWV1" s="300"/>
      <c r="MWW1" s="300"/>
      <c r="MWX1" s="300"/>
      <c r="MWY1" s="300"/>
      <c r="MWZ1" s="300"/>
      <c r="MXA1" s="300"/>
      <c r="MXB1" s="300"/>
      <c r="MXC1" s="300"/>
      <c r="MXD1" s="300"/>
      <c r="MXE1" s="300"/>
      <c r="MXF1" s="300"/>
      <c r="MXG1" s="300"/>
      <c r="MXH1" s="300"/>
      <c r="MXI1" s="300"/>
      <c r="MXJ1" s="300"/>
      <c r="MXK1" s="300"/>
      <c r="MXL1" s="300"/>
      <c r="MXM1" s="300"/>
      <c r="MXN1" s="300"/>
      <c r="MXO1" s="300"/>
      <c r="MXP1" s="300"/>
      <c r="MXQ1" s="300"/>
      <c r="MXR1" s="300"/>
      <c r="MXS1" s="300"/>
      <c r="MXT1" s="300"/>
      <c r="MXU1" s="300"/>
      <c r="MXV1" s="300"/>
      <c r="MXW1" s="300"/>
      <c r="MXX1" s="300"/>
      <c r="MXY1" s="300"/>
      <c r="MXZ1" s="300"/>
      <c r="MYA1" s="300"/>
      <c r="MYB1" s="300"/>
      <c r="MYC1" s="300"/>
      <c r="MYD1" s="300"/>
      <c r="MYE1" s="300"/>
      <c r="MYF1" s="300"/>
      <c r="MYG1" s="300"/>
      <c r="MYH1" s="300"/>
      <c r="MYI1" s="300"/>
      <c r="MYJ1" s="300"/>
      <c r="MYK1" s="300"/>
      <c r="MYL1" s="300"/>
      <c r="MYM1" s="300"/>
      <c r="MYN1" s="300"/>
      <c r="MYO1" s="300"/>
      <c r="MYP1" s="300"/>
      <c r="MYQ1" s="300"/>
      <c r="MYR1" s="300"/>
      <c r="MYS1" s="300"/>
      <c r="MYT1" s="300"/>
      <c r="MYU1" s="300"/>
      <c r="MYV1" s="300"/>
      <c r="MYW1" s="300"/>
      <c r="MYX1" s="300"/>
      <c r="MYY1" s="300"/>
      <c r="MYZ1" s="300"/>
      <c r="MZA1" s="300"/>
      <c r="MZB1" s="300"/>
      <c r="MZC1" s="300"/>
      <c r="MZD1" s="300"/>
      <c r="MZE1" s="300"/>
      <c r="MZF1" s="300"/>
      <c r="MZG1" s="300"/>
      <c r="MZH1" s="300"/>
      <c r="MZI1" s="300"/>
      <c r="MZJ1" s="300"/>
      <c r="MZK1" s="300"/>
      <c r="MZL1" s="300"/>
      <c r="MZM1" s="300"/>
      <c r="MZN1" s="300"/>
      <c r="MZO1" s="300"/>
      <c r="MZP1" s="300"/>
      <c r="MZQ1" s="300"/>
      <c r="MZR1" s="300"/>
      <c r="MZS1" s="300"/>
      <c r="MZT1" s="300"/>
      <c r="MZU1" s="300"/>
      <c r="MZV1" s="300"/>
      <c r="MZW1" s="300"/>
      <c r="MZX1" s="300"/>
      <c r="MZY1" s="300"/>
      <c r="MZZ1" s="300"/>
      <c r="NAA1" s="300"/>
      <c r="NAB1" s="300"/>
      <c r="NAC1" s="300"/>
      <c r="NAD1" s="300"/>
      <c r="NAE1" s="300"/>
      <c r="NAF1" s="300"/>
      <c r="NAG1" s="300"/>
      <c r="NAH1" s="300"/>
      <c r="NAI1" s="300"/>
      <c r="NAJ1" s="300"/>
      <c r="NAK1" s="300"/>
      <c r="NAL1" s="300"/>
      <c r="NAM1" s="300"/>
      <c r="NAN1" s="300"/>
      <c r="NAO1" s="300"/>
      <c r="NAP1" s="300"/>
      <c r="NAQ1" s="300"/>
      <c r="NAR1" s="300"/>
      <c r="NAS1" s="300"/>
      <c r="NAT1" s="300"/>
      <c r="NAU1" s="300"/>
      <c r="NAV1" s="300"/>
      <c r="NAW1" s="300"/>
      <c r="NAX1" s="300"/>
      <c r="NAY1" s="300"/>
      <c r="NAZ1" s="300"/>
      <c r="NBA1" s="300"/>
      <c r="NBB1" s="300"/>
      <c r="NBC1" s="300"/>
      <c r="NBD1" s="300"/>
      <c r="NBE1" s="300"/>
      <c r="NBF1" s="300"/>
      <c r="NBG1" s="300"/>
      <c r="NBH1" s="300"/>
      <c r="NBI1" s="300"/>
      <c r="NBJ1" s="300"/>
      <c r="NBK1" s="300"/>
      <c r="NBL1" s="300"/>
      <c r="NBM1" s="300"/>
      <c r="NBN1" s="300"/>
      <c r="NBO1" s="300"/>
      <c r="NBP1" s="300"/>
      <c r="NBQ1" s="300"/>
      <c r="NBR1" s="300"/>
      <c r="NBS1" s="300"/>
      <c r="NBT1" s="300"/>
      <c r="NBU1" s="300"/>
      <c r="NBV1" s="300"/>
      <c r="NBW1" s="300"/>
      <c r="NBX1" s="300"/>
      <c r="NBY1" s="300"/>
      <c r="NBZ1" s="300"/>
      <c r="NCA1" s="300"/>
      <c r="NCB1" s="300"/>
      <c r="NCC1" s="300"/>
      <c r="NCD1" s="300"/>
      <c r="NCE1" s="300"/>
      <c r="NCF1" s="300"/>
      <c r="NCG1" s="300"/>
      <c r="NCH1" s="300"/>
      <c r="NCI1" s="300"/>
      <c r="NCJ1" s="300"/>
      <c r="NCK1" s="300"/>
      <c r="NCL1" s="300"/>
      <c r="NCM1" s="300"/>
      <c r="NCN1" s="300"/>
      <c r="NCO1" s="300"/>
      <c r="NCP1" s="300"/>
      <c r="NCQ1" s="300"/>
      <c r="NCR1" s="300"/>
      <c r="NCS1" s="300"/>
      <c r="NCT1" s="300"/>
      <c r="NCU1" s="300"/>
      <c r="NCV1" s="300"/>
      <c r="NCW1" s="300"/>
      <c r="NCX1" s="300"/>
      <c r="NCY1" s="300"/>
      <c r="NCZ1" s="300"/>
      <c r="NDA1" s="300"/>
      <c r="NDB1" s="300"/>
      <c r="NDC1" s="300"/>
      <c r="NDD1" s="300"/>
      <c r="NDE1" s="300"/>
      <c r="NDF1" s="300"/>
      <c r="NDG1" s="300"/>
      <c r="NDH1" s="300"/>
      <c r="NDI1" s="300"/>
      <c r="NDJ1" s="300"/>
      <c r="NDK1" s="300"/>
      <c r="NDL1" s="300"/>
      <c r="NDM1" s="300"/>
      <c r="NDN1" s="300"/>
      <c r="NDO1" s="300"/>
      <c r="NDP1" s="300"/>
      <c r="NDQ1" s="300"/>
      <c r="NDR1" s="300"/>
      <c r="NDS1" s="300"/>
      <c r="NDT1" s="300"/>
      <c r="NDU1" s="300"/>
      <c r="NDV1" s="300"/>
      <c r="NDW1" s="300"/>
      <c r="NDX1" s="300"/>
      <c r="NDY1" s="300"/>
      <c r="NDZ1" s="300"/>
      <c r="NEA1" s="300"/>
      <c r="NEB1" s="300"/>
      <c r="NEC1" s="300"/>
      <c r="NED1" s="300"/>
      <c r="NEE1" s="300"/>
      <c r="NEF1" s="300"/>
      <c r="NEG1" s="300"/>
      <c r="NEH1" s="300"/>
      <c r="NEI1" s="300"/>
      <c r="NEJ1" s="300"/>
      <c r="NEK1" s="300"/>
      <c r="NEL1" s="300"/>
      <c r="NEM1" s="300"/>
      <c r="NEN1" s="300"/>
      <c r="NEO1" s="300"/>
      <c r="NEP1" s="300"/>
      <c r="NEQ1" s="300"/>
      <c r="NER1" s="300"/>
      <c r="NES1" s="300"/>
      <c r="NET1" s="300"/>
      <c r="NEU1" s="300"/>
      <c r="NEV1" s="300"/>
      <c r="NEW1" s="300"/>
      <c r="NEX1" s="300"/>
      <c r="NEY1" s="300"/>
      <c r="NEZ1" s="300"/>
      <c r="NFA1" s="300"/>
      <c r="NFB1" s="300"/>
      <c r="NFC1" s="300"/>
      <c r="NFD1" s="300"/>
      <c r="NFE1" s="300"/>
      <c r="NFF1" s="300"/>
      <c r="NFG1" s="300"/>
      <c r="NFH1" s="300"/>
      <c r="NFI1" s="300"/>
      <c r="NFJ1" s="300"/>
      <c r="NFK1" s="300"/>
      <c r="NFL1" s="300"/>
      <c r="NFM1" s="300"/>
      <c r="NFN1" s="300"/>
      <c r="NFO1" s="300"/>
      <c r="NFP1" s="300"/>
      <c r="NFQ1" s="300"/>
      <c r="NFR1" s="300"/>
      <c r="NFS1" s="300"/>
      <c r="NFT1" s="300"/>
      <c r="NFU1" s="300"/>
      <c r="NFV1" s="300"/>
      <c r="NFW1" s="300"/>
      <c r="NFX1" s="300"/>
      <c r="NFY1" s="300"/>
      <c r="NFZ1" s="300"/>
      <c r="NGA1" s="300"/>
      <c r="NGB1" s="300"/>
      <c r="NGC1" s="300"/>
      <c r="NGD1" s="300"/>
      <c r="NGE1" s="300"/>
      <c r="NGF1" s="300"/>
      <c r="NGG1" s="300"/>
      <c r="NGH1" s="300"/>
      <c r="NGI1" s="300"/>
      <c r="NGJ1" s="300"/>
      <c r="NGK1" s="300"/>
      <c r="NGL1" s="300"/>
      <c r="NGM1" s="300"/>
      <c r="NGN1" s="300"/>
      <c r="NGO1" s="300"/>
      <c r="NGP1" s="300"/>
      <c r="NGQ1" s="300"/>
      <c r="NGR1" s="300"/>
      <c r="NGS1" s="300"/>
      <c r="NGT1" s="300"/>
      <c r="NGU1" s="300"/>
      <c r="NGV1" s="300"/>
      <c r="NGW1" s="300"/>
      <c r="NGX1" s="300"/>
      <c r="NGY1" s="300"/>
      <c r="NGZ1" s="300"/>
      <c r="NHA1" s="300"/>
      <c r="NHB1" s="300"/>
      <c r="NHC1" s="300"/>
      <c r="NHD1" s="300"/>
      <c r="NHE1" s="300"/>
      <c r="NHF1" s="300"/>
      <c r="NHG1" s="300"/>
      <c r="NHH1" s="300"/>
      <c r="NHI1" s="300"/>
      <c r="NHJ1" s="300"/>
      <c r="NHK1" s="300"/>
      <c r="NHL1" s="300"/>
      <c r="NHM1" s="300"/>
      <c r="NHN1" s="300"/>
      <c r="NHO1" s="300"/>
      <c r="NHP1" s="300"/>
      <c r="NHQ1" s="300"/>
      <c r="NHR1" s="300"/>
      <c r="NHS1" s="300"/>
      <c r="NHT1" s="300"/>
      <c r="NHU1" s="300"/>
      <c r="NHV1" s="300"/>
      <c r="NHW1" s="300"/>
      <c r="NHX1" s="300"/>
      <c r="NHY1" s="300"/>
      <c r="NHZ1" s="300"/>
      <c r="NIA1" s="300"/>
      <c r="NIB1" s="300"/>
      <c r="NIC1" s="300"/>
      <c r="NID1" s="300"/>
      <c r="NIE1" s="300"/>
      <c r="NIF1" s="300"/>
      <c r="NIG1" s="300"/>
      <c r="NIH1" s="300"/>
      <c r="NII1" s="300"/>
      <c r="NIJ1" s="300"/>
      <c r="NIK1" s="300"/>
      <c r="NIL1" s="300"/>
      <c r="NIM1" s="300"/>
      <c r="NIN1" s="300"/>
      <c r="NIO1" s="300"/>
      <c r="NIP1" s="300"/>
      <c r="NIQ1" s="300"/>
      <c r="NIR1" s="300"/>
      <c r="NIS1" s="300"/>
      <c r="NIT1" s="300"/>
      <c r="NIU1" s="300"/>
      <c r="NIV1" s="300"/>
      <c r="NIW1" s="300"/>
      <c r="NIX1" s="300"/>
      <c r="NIY1" s="300"/>
      <c r="NIZ1" s="300"/>
      <c r="NJA1" s="300"/>
      <c r="NJB1" s="300"/>
      <c r="NJC1" s="300"/>
      <c r="NJD1" s="300"/>
      <c r="NJE1" s="300"/>
      <c r="NJF1" s="300"/>
      <c r="NJG1" s="300"/>
      <c r="NJH1" s="300"/>
      <c r="NJI1" s="300"/>
      <c r="NJJ1" s="300"/>
      <c r="NJK1" s="300"/>
      <c r="NJL1" s="300"/>
      <c r="NJM1" s="300"/>
      <c r="NJN1" s="300"/>
      <c r="NJO1" s="300"/>
      <c r="NJP1" s="300"/>
      <c r="NJQ1" s="300"/>
      <c r="NJR1" s="300"/>
      <c r="NJS1" s="300"/>
      <c r="NJT1" s="300"/>
      <c r="NJU1" s="300"/>
      <c r="NJV1" s="300"/>
      <c r="NJW1" s="300"/>
      <c r="NJX1" s="300"/>
      <c r="NJY1" s="300"/>
      <c r="NJZ1" s="300"/>
      <c r="NKA1" s="300"/>
      <c r="NKB1" s="300"/>
      <c r="NKC1" s="300"/>
      <c r="NKD1" s="300"/>
      <c r="NKE1" s="300"/>
      <c r="NKF1" s="300"/>
      <c r="NKG1" s="300"/>
      <c r="NKH1" s="300"/>
      <c r="NKI1" s="300"/>
      <c r="NKJ1" s="300"/>
      <c r="NKK1" s="300"/>
      <c r="NKL1" s="300"/>
      <c r="NKM1" s="300"/>
      <c r="NKN1" s="300"/>
      <c r="NKO1" s="300"/>
      <c r="NKP1" s="300"/>
      <c r="NKQ1" s="300"/>
      <c r="NKR1" s="300"/>
      <c r="NKS1" s="300"/>
      <c r="NKT1" s="300"/>
      <c r="NKU1" s="300"/>
      <c r="NKV1" s="300"/>
      <c r="NKW1" s="300"/>
      <c r="NKX1" s="300"/>
      <c r="NKY1" s="300"/>
      <c r="NKZ1" s="300"/>
      <c r="NLA1" s="300"/>
      <c r="NLB1" s="300"/>
      <c r="NLC1" s="300"/>
      <c r="NLD1" s="300"/>
      <c r="NLE1" s="300"/>
      <c r="NLF1" s="300"/>
      <c r="NLG1" s="300"/>
      <c r="NLH1" s="300"/>
      <c r="NLI1" s="300"/>
      <c r="NLJ1" s="300"/>
      <c r="NLK1" s="300"/>
      <c r="NLL1" s="300"/>
      <c r="NLM1" s="300"/>
      <c r="NLN1" s="300"/>
      <c r="NLO1" s="300"/>
      <c r="NLP1" s="300"/>
      <c r="NLQ1" s="300"/>
      <c r="NLR1" s="300"/>
      <c r="NLS1" s="300"/>
      <c r="NLT1" s="300"/>
      <c r="NLU1" s="300"/>
      <c r="NLV1" s="300"/>
      <c r="NLW1" s="300"/>
      <c r="NLX1" s="300"/>
      <c r="NLY1" s="300"/>
      <c r="NLZ1" s="300"/>
      <c r="NMA1" s="300"/>
      <c r="NMB1" s="300"/>
      <c r="NMC1" s="300"/>
      <c r="NMD1" s="300"/>
      <c r="NME1" s="300"/>
      <c r="NMF1" s="300"/>
      <c r="NMG1" s="300"/>
      <c r="NMH1" s="300"/>
      <c r="NMI1" s="300"/>
      <c r="NMJ1" s="300"/>
      <c r="NMK1" s="300"/>
      <c r="NML1" s="300"/>
      <c r="NMM1" s="300"/>
      <c r="NMN1" s="300"/>
      <c r="NMO1" s="300"/>
      <c r="NMP1" s="300"/>
      <c r="NMQ1" s="300"/>
      <c r="NMR1" s="300"/>
      <c r="NMS1" s="300"/>
      <c r="NMT1" s="300"/>
      <c r="NMU1" s="300"/>
      <c r="NMV1" s="300"/>
      <c r="NMW1" s="300"/>
      <c r="NMX1" s="300"/>
      <c r="NMY1" s="300"/>
      <c r="NMZ1" s="300"/>
      <c r="NNA1" s="300"/>
      <c r="NNB1" s="300"/>
      <c r="NNC1" s="300"/>
      <c r="NND1" s="300"/>
      <c r="NNE1" s="300"/>
      <c r="NNF1" s="300"/>
      <c r="NNG1" s="300"/>
      <c r="NNH1" s="300"/>
      <c r="NNI1" s="300"/>
      <c r="NNJ1" s="300"/>
      <c r="NNK1" s="300"/>
      <c r="NNL1" s="300"/>
      <c r="NNM1" s="300"/>
      <c r="NNN1" s="300"/>
      <c r="NNO1" s="300"/>
      <c r="NNP1" s="300"/>
      <c r="NNQ1" s="300"/>
      <c r="NNR1" s="300"/>
      <c r="NNS1" s="300"/>
      <c r="NNT1" s="300"/>
      <c r="NNU1" s="300"/>
      <c r="NNV1" s="300"/>
      <c r="NNW1" s="300"/>
      <c r="NNX1" s="300"/>
      <c r="NNY1" s="300"/>
      <c r="NNZ1" s="300"/>
      <c r="NOA1" s="300"/>
      <c r="NOB1" s="300"/>
      <c r="NOC1" s="300"/>
      <c r="NOD1" s="300"/>
      <c r="NOE1" s="300"/>
      <c r="NOF1" s="300"/>
      <c r="NOG1" s="300"/>
      <c r="NOH1" s="300"/>
      <c r="NOI1" s="300"/>
      <c r="NOJ1" s="300"/>
      <c r="NOK1" s="300"/>
      <c r="NOL1" s="300"/>
      <c r="NOM1" s="300"/>
      <c r="NON1" s="300"/>
      <c r="NOO1" s="300"/>
      <c r="NOP1" s="300"/>
      <c r="NOQ1" s="300"/>
      <c r="NOR1" s="300"/>
      <c r="NOS1" s="300"/>
      <c r="NOT1" s="300"/>
      <c r="NOU1" s="300"/>
      <c r="NOV1" s="300"/>
      <c r="NOW1" s="300"/>
      <c r="NOX1" s="300"/>
      <c r="NOY1" s="300"/>
      <c r="NOZ1" s="300"/>
      <c r="NPA1" s="300"/>
      <c r="NPB1" s="300"/>
      <c r="NPC1" s="300"/>
      <c r="NPD1" s="300"/>
      <c r="NPE1" s="300"/>
      <c r="NPF1" s="300"/>
      <c r="NPG1" s="300"/>
      <c r="NPH1" s="300"/>
      <c r="NPI1" s="300"/>
      <c r="NPJ1" s="300"/>
      <c r="NPK1" s="300"/>
      <c r="NPL1" s="300"/>
      <c r="NPM1" s="300"/>
      <c r="NPN1" s="300"/>
      <c r="NPO1" s="300"/>
      <c r="NPP1" s="300"/>
      <c r="NPQ1" s="300"/>
      <c r="NPR1" s="300"/>
      <c r="NPS1" s="300"/>
      <c r="NPT1" s="300"/>
      <c r="NPU1" s="300"/>
      <c r="NPV1" s="300"/>
      <c r="NPW1" s="300"/>
      <c r="NPX1" s="300"/>
      <c r="NPY1" s="300"/>
      <c r="NPZ1" s="300"/>
      <c r="NQA1" s="300"/>
      <c r="NQB1" s="300"/>
      <c r="NQC1" s="300"/>
      <c r="NQD1" s="300"/>
      <c r="NQE1" s="300"/>
      <c r="NQF1" s="300"/>
      <c r="NQG1" s="300"/>
      <c r="NQH1" s="300"/>
      <c r="NQI1" s="300"/>
      <c r="NQJ1" s="300"/>
      <c r="NQK1" s="300"/>
      <c r="NQL1" s="300"/>
      <c r="NQM1" s="300"/>
      <c r="NQN1" s="300"/>
      <c r="NQO1" s="300"/>
      <c r="NQP1" s="300"/>
      <c r="NQQ1" s="300"/>
      <c r="NQR1" s="300"/>
      <c r="NQS1" s="300"/>
      <c r="NQT1" s="300"/>
      <c r="NQU1" s="300"/>
      <c r="NQV1" s="300"/>
      <c r="NQW1" s="300"/>
      <c r="NQX1" s="300"/>
      <c r="NQY1" s="300"/>
      <c r="NQZ1" s="300"/>
      <c r="NRA1" s="300"/>
      <c r="NRB1" s="300"/>
      <c r="NRC1" s="300"/>
      <c r="NRD1" s="300"/>
      <c r="NRE1" s="300"/>
      <c r="NRF1" s="300"/>
      <c r="NRG1" s="300"/>
      <c r="NRH1" s="300"/>
      <c r="NRI1" s="300"/>
      <c r="NRJ1" s="300"/>
      <c r="NRK1" s="300"/>
      <c r="NRL1" s="300"/>
      <c r="NRM1" s="300"/>
      <c r="NRN1" s="300"/>
      <c r="NRO1" s="300"/>
      <c r="NRP1" s="300"/>
      <c r="NRQ1" s="300"/>
      <c r="NRR1" s="300"/>
      <c r="NRS1" s="300"/>
      <c r="NRT1" s="300"/>
      <c r="NRU1" s="300"/>
      <c r="NRV1" s="300"/>
      <c r="NRW1" s="300"/>
      <c r="NRX1" s="300"/>
      <c r="NRY1" s="300"/>
      <c r="NRZ1" s="300"/>
      <c r="NSA1" s="300"/>
      <c r="NSB1" s="300"/>
      <c r="NSC1" s="300"/>
      <c r="NSD1" s="300"/>
      <c r="NSE1" s="300"/>
      <c r="NSF1" s="300"/>
      <c r="NSG1" s="300"/>
      <c r="NSH1" s="300"/>
      <c r="NSI1" s="300"/>
      <c r="NSJ1" s="300"/>
      <c r="NSK1" s="300"/>
      <c r="NSL1" s="300"/>
      <c r="NSM1" s="300"/>
      <c r="NSN1" s="300"/>
      <c r="NSO1" s="300"/>
      <c r="NSP1" s="300"/>
      <c r="NSQ1" s="300"/>
      <c r="NSR1" s="300"/>
      <c r="NSS1" s="300"/>
      <c r="NST1" s="300"/>
      <c r="NSU1" s="300"/>
      <c r="NSV1" s="300"/>
      <c r="NSW1" s="300"/>
      <c r="NSX1" s="300"/>
      <c r="NSY1" s="300"/>
      <c r="NSZ1" s="300"/>
      <c r="NTA1" s="300"/>
      <c r="NTB1" s="300"/>
      <c r="NTC1" s="300"/>
      <c r="NTD1" s="300"/>
      <c r="NTE1" s="300"/>
      <c r="NTF1" s="300"/>
      <c r="NTG1" s="300"/>
      <c r="NTH1" s="300"/>
      <c r="NTI1" s="300"/>
      <c r="NTJ1" s="300"/>
      <c r="NTK1" s="300"/>
      <c r="NTL1" s="300"/>
      <c r="NTM1" s="300"/>
      <c r="NTN1" s="300"/>
      <c r="NTO1" s="300"/>
      <c r="NTP1" s="300"/>
      <c r="NTQ1" s="300"/>
      <c r="NTR1" s="300"/>
      <c r="NTS1" s="300"/>
      <c r="NTT1" s="300"/>
      <c r="NTU1" s="300"/>
      <c r="NTV1" s="300"/>
      <c r="NTW1" s="300"/>
      <c r="NTX1" s="300"/>
      <c r="NTY1" s="300"/>
      <c r="NTZ1" s="300"/>
      <c r="NUA1" s="300"/>
      <c r="NUB1" s="300"/>
      <c r="NUC1" s="300"/>
      <c r="NUD1" s="300"/>
      <c r="NUE1" s="300"/>
      <c r="NUF1" s="300"/>
      <c r="NUG1" s="300"/>
      <c r="NUH1" s="300"/>
      <c r="NUI1" s="300"/>
      <c r="NUJ1" s="300"/>
      <c r="NUK1" s="300"/>
      <c r="NUL1" s="300"/>
      <c r="NUM1" s="300"/>
      <c r="NUN1" s="300"/>
      <c r="NUO1" s="300"/>
      <c r="NUP1" s="300"/>
      <c r="NUQ1" s="300"/>
      <c r="NUR1" s="300"/>
      <c r="NUS1" s="300"/>
      <c r="NUT1" s="300"/>
      <c r="NUU1" s="300"/>
      <c r="NUV1" s="300"/>
      <c r="NUW1" s="300"/>
      <c r="NUX1" s="300"/>
      <c r="NUY1" s="300"/>
      <c r="NUZ1" s="300"/>
      <c r="NVA1" s="300"/>
      <c r="NVB1" s="300"/>
      <c r="NVC1" s="300"/>
      <c r="NVD1" s="300"/>
      <c r="NVE1" s="300"/>
      <c r="NVF1" s="300"/>
      <c r="NVG1" s="300"/>
      <c r="NVH1" s="300"/>
      <c r="NVI1" s="300"/>
      <c r="NVJ1" s="300"/>
      <c r="NVK1" s="300"/>
      <c r="NVL1" s="300"/>
      <c r="NVM1" s="300"/>
      <c r="NVN1" s="300"/>
      <c r="NVO1" s="300"/>
      <c r="NVP1" s="300"/>
      <c r="NVQ1" s="300"/>
      <c r="NVR1" s="300"/>
      <c r="NVS1" s="300"/>
      <c r="NVT1" s="300"/>
      <c r="NVU1" s="300"/>
      <c r="NVV1" s="300"/>
      <c r="NVW1" s="300"/>
      <c r="NVX1" s="300"/>
      <c r="NVY1" s="300"/>
      <c r="NVZ1" s="300"/>
      <c r="NWA1" s="300"/>
      <c r="NWB1" s="300"/>
      <c r="NWC1" s="300"/>
      <c r="NWD1" s="300"/>
      <c r="NWE1" s="300"/>
      <c r="NWF1" s="300"/>
      <c r="NWG1" s="300"/>
      <c r="NWH1" s="300"/>
      <c r="NWI1" s="300"/>
      <c r="NWJ1" s="300"/>
      <c r="NWK1" s="300"/>
      <c r="NWL1" s="300"/>
      <c r="NWM1" s="300"/>
      <c r="NWN1" s="300"/>
      <c r="NWO1" s="300"/>
      <c r="NWP1" s="300"/>
      <c r="NWQ1" s="300"/>
      <c r="NWR1" s="300"/>
      <c r="NWS1" s="300"/>
      <c r="NWT1" s="300"/>
      <c r="NWU1" s="300"/>
      <c r="NWV1" s="300"/>
      <c r="NWW1" s="300"/>
      <c r="NWX1" s="300"/>
      <c r="NWY1" s="300"/>
      <c r="NWZ1" s="300"/>
      <c r="NXA1" s="300"/>
      <c r="NXB1" s="300"/>
      <c r="NXC1" s="300"/>
      <c r="NXD1" s="300"/>
      <c r="NXE1" s="300"/>
      <c r="NXF1" s="300"/>
      <c r="NXG1" s="300"/>
      <c r="NXH1" s="300"/>
      <c r="NXI1" s="300"/>
      <c r="NXJ1" s="300"/>
      <c r="NXK1" s="300"/>
      <c r="NXL1" s="300"/>
      <c r="NXM1" s="300"/>
      <c r="NXN1" s="300"/>
      <c r="NXO1" s="300"/>
      <c r="NXP1" s="300"/>
      <c r="NXQ1" s="300"/>
      <c r="NXR1" s="300"/>
      <c r="NXS1" s="300"/>
      <c r="NXT1" s="300"/>
      <c r="NXU1" s="300"/>
      <c r="NXV1" s="300"/>
      <c r="NXW1" s="300"/>
      <c r="NXX1" s="300"/>
      <c r="NXY1" s="300"/>
      <c r="NXZ1" s="300"/>
      <c r="NYA1" s="300"/>
      <c r="NYB1" s="300"/>
      <c r="NYC1" s="300"/>
      <c r="NYD1" s="300"/>
      <c r="NYE1" s="300"/>
      <c r="NYF1" s="300"/>
      <c r="NYG1" s="300"/>
      <c r="NYH1" s="300"/>
      <c r="NYI1" s="300"/>
      <c r="NYJ1" s="300"/>
      <c r="NYK1" s="300"/>
      <c r="NYL1" s="300"/>
      <c r="NYM1" s="300"/>
      <c r="NYN1" s="300"/>
      <c r="NYO1" s="300"/>
      <c r="NYP1" s="300"/>
      <c r="NYQ1" s="300"/>
      <c r="NYR1" s="300"/>
      <c r="NYS1" s="300"/>
      <c r="NYT1" s="300"/>
      <c r="NYU1" s="300"/>
      <c r="NYV1" s="300"/>
      <c r="NYW1" s="300"/>
      <c r="NYX1" s="300"/>
      <c r="NYY1" s="300"/>
      <c r="NYZ1" s="300"/>
      <c r="NZA1" s="300"/>
      <c r="NZB1" s="300"/>
      <c r="NZC1" s="300"/>
      <c r="NZD1" s="300"/>
      <c r="NZE1" s="300"/>
      <c r="NZF1" s="300"/>
      <c r="NZG1" s="300"/>
      <c r="NZH1" s="300"/>
      <c r="NZI1" s="300"/>
      <c r="NZJ1" s="300"/>
      <c r="NZK1" s="300"/>
      <c r="NZL1" s="300"/>
      <c r="NZM1" s="300"/>
      <c r="NZN1" s="300"/>
      <c r="NZO1" s="300"/>
      <c r="NZP1" s="300"/>
      <c r="NZQ1" s="300"/>
      <c r="NZR1" s="300"/>
      <c r="NZS1" s="300"/>
      <c r="NZT1" s="300"/>
      <c r="NZU1" s="300"/>
      <c r="NZV1" s="300"/>
      <c r="NZW1" s="300"/>
      <c r="NZX1" s="300"/>
      <c r="NZY1" s="300"/>
      <c r="NZZ1" s="300"/>
      <c r="OAA1" s="300"/>
      <c r="OAB1" s="300"/>
      <c r="OAC1" s="300"/>
      <c r="OAD1" s="300"/>
      <c r="OAE1" s="300"/>
      <c r="OAF1" s="300"/>
      <c r="OAG1" s="300"/>
      <c r="OAH1" s="300"/>
      <c r="OAI1" s="300"/>
      <c r="OAJ1" s="300"/>
      <c r="OAK1" s="300"/>
      <c r="OAL1" s="300"/>
      <c r="OAM1" s="300"/>
      <c r="OAN1" s="300"/>
      <c r="OAO1" s="300"/>
      <c r="OAP1" s="300"/>
      <c r="OAQ1" s="300"/>
      <c r="OAR1" s="300"/>
      <c r="OAS1" s="300"/>
      <c r="OAT1" s="300"/>
      <c r="OAU1" s="300"/>
      <c r="OAV1" s="300"/>
      <c r="OAW1" s="300"/>
      <c r="OAX1" s="300"/>
      <c r="OAY1" s="300"/>
      <c r="OAZ1" s="300"/>
      <c r="OBA1" s="300"/>
      <c r="OBB1" s="300"/>
      <c r="OBC1" s="300"/>
      <c r="OBD1" s="300"/>
      <c r="OBE1" s="300"/>
      <c r="OBF1" s="300"/>
      <c r="OBG1" s="300"/>
      <c r="OBH1" s="300"/>
      <c r="OBI1" s="300"/>
      <c r="OBJ1" s="300"/>
      <c r="OBK1" s="300"/>
      <c r="OBL1" s="300"/>
      <c r="OBM1" s="300"/>
      <c r="OBN1" s="300"/>
      <c r="OBO1" s="300"/>
      <c r="OBP1" s="300"/>
      <c r="OBQ1" s="300"/>
      <c r="OBR1" s="300"/>
      <c r="OBS1" s="300"/>
      <c r="OBT1" s="300"/>
      <c r="OBU1" s="300"/>
      <c r="OBV1" s="300"/>
      <c r="OBW1" s="300"/>
      <c r="OBX1" s="300"/>
      <c r="OBY1" s="300"/>
      <c r="OBZ1" s="300"/>
      <c r="OCA1" s="300"/>
      <c r="OCB1" s="300"/>
      <c r="OCC1" s="300"/>
      <c r="OCD1" s="300"/>
      <c r="OCE1" s="300"/>
      <c r="OCF1" s="300"/>
      <c r="OCG1" s="300"/>
      <c r="OCH1" s="300"/>
      <c r="OCI1" s="300"/>
      <c r="OCJ1" s="300"/>
      <c r="OCK1" s="300"/>
      <c r="OCL1" s="300"/>
      <c r="OCM1" s="300"/>
      <c r="OCN1" s="300"/>
      <c r="OCO1" s="300"/>
      <c r="OCP1" s="300"/>
      <c r="OCQ1" s="300"/>
      <c r="OCR1" s="300"/>
      <c r="OCS1" s="300"/>
      <c r="OCT1" s="300"/>
      <c r="OCU1" s="300"/>
      <c r="OCV1" s="300"/>
      <c r="OCW1" s="300"/>
      <c r="OCX1" s="300"/>
      <c r="OCY1" s="300"/>
      <c r="OCZ1" s="300"/>
      <c r="ODA1" s="300"/>
      <c r="ODB1" s="300"/>
      <c r="ODC1" s="300"/>
      <c r="ODD1" s="300"/>
      <c r="ODE1" s="300"/>
      <c r="ODF1" s="300"/>
      <c r="ODG1" s="300"/>
      <c r="ODH1" s="300"/>
      <c r="ODI1" s="300"/>
      <c r="ODJ1" s="300"/>
      <c r="ODK1" s="300"/>
      <c r="ODL1" s="300"/>
      <c r="ODM1" s="300"/>
      <c r="ODN1" s="300"/>
      <c r="ODO1" s="300"/>
      <c r="ODP1" s="300"/>
      <c r="ODQ1" s="300"/>
      <c r="ODR1" s="300"/>
      <c r="ODS1" s="300"/>
      <c r="ODT1" s="300"/>
      <c r="ODU1" s="300"/>
      <c r="ODV1" s="300"/>
      <c r="ODW1" s="300"/>
      <c r="ODX1" s="300"/>
      <c r="ODY1" s="300"/>
      <c r="ODZ1" s="300"/>
      <c r="OEA1" s="300"/>
      <c r="OEB1" s="300"/>
      <c r="OEC1" s="300"/>
      <c r="OED1" s="300"/>
      <c r="OEE1" s="300"/>
      <c r="OEF1" s="300"/>
      <c r="OEG1" s="300"/>
      <c r="OEH1" s="300"/>
      <c r="OEI1" s="300"/>
      <c r="OEJ1" s="300"/>
      <c r="OEK1" s="300"/>
      <c r="OEL1" s="300"/>
      <c r="OEM1" s="300"/>
      <c r="OEN1" s="300"/>
      <c r="OEO1" s="300"/>
      <c r="OEP1" s="300"/>
      <c r="OEQ1" s="300"/>
      <c r="OER1" s="300"/>
      <c r="OES1" s="300"/>
      <c r="OET1" s="300"/>
      <c r="OEU1" s="300"/>
      <c r="OEV1" s="300"/>
      <c r="OEW1" s="300"/>
      <c r="OEX1" s="300"/>
      <c r="OEY1" s="300"/>
      <c r="OEZ1" s="300"/>
      <c r="OFA1" s="300"/>
      <c r="OFB1" s="300"/>
      <c r="OFC1" s="300"/>
      <c r="OFD1" s="300"/>
      <c r="OFE1" s="300"/>
      <c r="OFF1" s="300"/>
      <c r="OFG1" s="300"/>
      <c r="OFH1" s="300"/>
      <c r="OFI1" s="300"/>
      <c r="OFJ1" s="300"/>
      <c r="OFK1" s="300"/>
      <c r="OFL1" s="300"/>
      <c r="OFM1" s="300"/>
      <c r="OFN1" s="300"/>
      <c r="OFO1" s="300"/>
      <c r="OFP1" s="300"/>
      <c r="OFQ1" s="300"/>
      <c r="OFR1" s="300"/>
      <c r="OFS1" s="300"/>
      <c r="OFT1" s="300"/>
      <c r="OFU1" s="300"/>
      <c r="OFV1" s="300"/>
      <c r="OFW1" s="300"/>
      <c r="OFX1" s="300"/>
      <c r="OFY1" s="300"/>
      <c r="OFZ1" s="300"/>
      <c r="OGA1" s="300"/>
      <c r="OGB1" s="300"/>
      <c r="OGC1" s="300"/>
      <c r="OGD1" s="300"/>
      <c r="OGE1" s="300"/>
      <c r="OGF1" s="300"/>
      <c r="OGG1" s="300"/>
      <c r="OGH1" s="300"/>
      <c r="OGI1" s="300"/>
      <c r="OGJ1" s="300"/>
      <c r="OGK1" s="300"/>
      <c r="OGL1" s="300"/>
      <c r="OGM1" s="300"/>
      <c r="OGN1" s="300"/>
      <c r="OGO1" s="300"/>
      <c r="OGP1" s="300"/>
      <c r="OGQ1" s="300"/>
      <c r="OGR1" s="300"/>
      <c r="OGS1" s="300"/>
      <c r="OGT1" s="300"/>
      <c r="OGU1" s="300"/>
      <c r="OGV1" s="300"/>
      <c r="OGW1" s="300"/>
      <c r="OGX1" s="300"/>
      <c r="OGY1" s="300"/>
      <c r="OGZ1" s="300"/>
      <c r="OHA1" s="300"/>
      <c r="OHB1" s="300"/>
      <c r="OHC1" s="300"/>
      <c r="OHD1" s="300"/>
      <c r="OHE1" s="300"/>
      <c r="OHF1" s="300"/>
      <c r="OHG1" s="300"/>
      <c r="OHH1" s="300"/>
      <c r="OHI1" s="300"/>
      <c r="OHJ1" s="300"/>
      <c r="OHK1" s="300"/>
      <c r="OHL1" s="300"/>
      <c r="OHM1" s="300"/>
      <c r="OHN1" s="300"/>
      <c r="OHO1" s="300"/>
      <c r="OHP1" s="300"/>
      <c r="OHQ1" s="300"/>
      <c r="OHR1" s="300"/>
      <c r="OHS1" s="300"/>
      <c r="OHT1" s="300"/>
      <c r="OHU1" s="300"/>
      <c r="OHV1" s="300"/>
      <c r="OHW1" s="300"/>
      <c r="OHX1" s="300"/>
      <c r="OHY1" s="300"/>
      <c r="OHZ1" s="300"/>
      <c r="OIA1" s="300"/>
      <c r="OIB1" s="300"/>
      <c r="OIC1" s="300"/>
      <c r="OID1" s="300"/>
      <c r="OIE1" s="300"/>
      <c r="OIF1" s="300"/>
      <c r="OIG1" s="300"/>
      <c r="OIH1" s="300"/>
      <c r="OII1" s="300"/>
      <c r="OIJ1" s="300"/>
      <c r="OIK1" s="300"/>
      <c r="OIL1" s="300"/>
      <c r="OIM1" s="300"/>
      <c r="OIN1" s="300"/>
      <c r="OIO1" s="300"/>
      <c r="OIP1" s="300"/>
      <c r="OIQ1" s="300"/>
      <c r="OIR1" s="300"/>
      <c r="OIS1" s="300"/>
      <c r="OIT1" s="300"/>
      <c r="OIU1" s="300"/>
      <c r="OIV1" s="300"/>
      <c r="OIW1" s="300"/>
      <c r="OIX1" s="300"/>
      <c r="OIY1" s="300"/>
      <c r="OIZ1" s="300"/>
      <c r="OJA1" s="300"/>
      <c r="OJB1" s="300"/>
      <c r="OJC1" s="300"/>
      <c r="OJD1" s="300"/>
      <c r="OJE1" s="300"/>
      <c r="OJF1" s="300"/>
      <c r="OJG1" s="300"/>
      <c r="OJH1" s="300"/>
      <c r="OJI1" s="300"/>
      <c r="OJJ1" s="300"/>
      <c r="OJK1" s="300"/>
      <c r="OJL1" s="300"/>
      <c r="OJM1" s="300"/>
      <c r="OJN1" s="300"/>
      <c r="OJO1" s="300"/>
      <c r="OJP1" s="300"/>
      <c r="OJQ1" s="300"/>
      <c r="OJR1" s="300"/>
      <c r="OJS1" s="300"/>
      <c r="OJT1" s="300"/>
      <c r="OJU1" s="300"/>
      <c r="OJV1" s="300"/>
      <c r="OJW1" s="300"/>
      <c r="OJX1" s="300"/>
      <c r="OJY1" s="300"/>
      <c r="OJZ1" s="300"/>
      <c r="OKA1" s="300"/>
      <c r="OKB1" s="300"/>
      <c r="OKC1" s="300"/>
      <c r="OKD1" s="300"/>
      <c r="OKE1" s="300"/>
      <c r="OKF1" s="300"/>
      <c r="OKG1" s="300"/>
      <c r="OKH1" s="300"/>
      <c r="OKI1" s="300"/>
      <c r="OKJ1" s="300"/>
      <c r="OKK1" s="300"/>
      <c r="OKL1" s="300"/>
      <c r="OKM1" s="300"/>
      <c r="OKN1" s="300"/>
      <c r="OKO1" s="300"/>
      <c r="OKP1" s="300"/>
      <c r="OKQ1" s="300"/>
      <c r="OKR1" s="300"/>
      <c r="OKS1" s="300"/>
      <c r="OKT1" s="300"/>
      <c r="OKU1" s="300"/>
      <c r="OKV1" s="300"/>
      <c r="OKW1" s="300"/>
      <c r="OKX1" s="300"/>
      <c r="OKY1" s="300"/>
      <c r="OKZ1" s="300"/>
      <c r="OLA1" s="300"/>
      <c r="OLB1" s="300"/>
      <c r="OLC1" s="300"/>
      <c r="OLD1" s="300"/>
      <c r="OLE1" s="300"/>
      <c r="OLF1" s="300"/>
      <c r="OLG1" s="300"/>
      <c r="OLH1" s="300"/>
      <c r="OLI1" s="300"/>
      <c r="OLJ1" s="300"/>
      <c r="OLK1" s="300"/>
      <c r="OLL1" s="300"/>
      <c r="OLM1" s="300"/>
      <c r="OLN1" s="300"/>
      <c r="OLO1" s="300"/>
      <c r="OLP1" s="300"/>
      <c r="OLQ1" s="300"/>
      <c r="OLR1" s="300"/>
      <c r="OLS1" s="300"/>
      <c r="OLT1" s="300"/>
      <c r="OLU1" s="300"/>
      <c r="OLV1" s="300"/>
      <c r="OLW1" s="300"/>
      <c r="OLX1" s="300"/>
      <c r="OLY1" s="300"/>
      <c r="OLZ1" s="300"/>
      <c r="OMA1" s="300"/>
      <c r="OMB1" s="300"/>
      <c r="OMC1" s="300"/>
      <c r="OMD1" s="300"/>
      <c r="OME1" s="300"/>
      <c r="OMF1" s="300"/>
      <c r="OMG1" s="300"/>
      <c r="OMH1" s="300"/>
      <c r="OMI1" s="300"/>
      <c r="OMJ1" s="300"/>
      <c r="OMK1" s="300"/>
      <c r="OML1" s="300"/>
      <c r="OMM1" s="300"/>
      <c r="OMN1" s="300"/>
      <c r="OMO1" s="300"/>
      <c r="OMP1" s="300"/>
      <c r="OMQ1" s="300"/>
      <c r="OMR1" s="300"/>
      <c r="OMS1" s="300"/>
      <c r="OMT1" s="300"/>
      <c r="OMU1" s="300"/>
      <c r="OMV1" s="300"/>
      <c r="OMW1" s="300"/>
      <c r="OMX1" s="300"/>
      <c r="OMY1" s="300"/>
      <c r="OMZ1" s="300"/>
      <c r="ONA1" s="300"/>
      <c r="ONB1" s="300"/>
      <c r="ONC1" s="300"/>
      <c r="OND1" s="300"/>
      <c r="ONE1" s="300"/>
      <c r="ONF1" s="300"/>
      <c r="ONG1" s="300"/>
      <c r="ONH1" s="300"/>
      <c r="ONI1" s="300"/>
      <c r="ONJ1" s="300"/>
      <c r="ONK1" s="300"/>
      <c r="ONL1" s="300"/>
      <c r="ONM1" s="300"/>
      <c r="ONN1" s="300"/>
      <c r="ONO1" s="300"/>
      <c r="ONP1" s="300"/>
      <c r="ONQ1" s="300"/>
      <c r="ONR1" s="300"/>
      <c r="ONS1" s="300"/>
      <c r="ONT1" s="300"/>
      <c r="ONU1" s="300"/>
      <c r="ONV1" s="300"/>
      <c r="ONW1" s="300"/>
      <c r="ONX1" s="300"/>
      <c r="ONY1" s="300"/>
      <c r="ONZ1" s="300"/>
      <c r="OOA1" s="300"/>
      <c r="OOB1" s="300"/>
      <c r="OOC1" s="300"/>
      <c r="OOD1" s="300"/>
      <c r="OOE1" s="300"/>
      <c r="OOF1" s="300"/>
      <c r="OOG1" s="300"/>
      <c r="OOH1" s="300"/>
      <c r="OOI1" s="300"/>
      <c r="OOJ1" s="300"/>
      <c r="OOK1" s="300"/>
      <c r="OOL1" s="300"/>
      <c r="OOM1" s="300"/>
      <c r="OON1" s="300"/>
      <c r="OOO1" s="300"/>
      <c r="OOP1" s="300"/>
      <c r="OOQ1" s="300"/>
      <c r="OOR1" s="300"/>
      <c r="OOS1" s="300"/>
      <c r="OOT1" s="300"/>
      <c r="OOU1" s="300"/>
      <c r="OOV1" s="300"/>
      <c r="OOW1" s="300"/>
      <c r="OOX1" s="300"/>
      <c r="OOY1" s="300"/>
      <c r="OOZ1" s="300"/>
      <c r="OPA1" s="300"/>
      <c r="OPB1" s="300"/>
      <c r="OPC1" s="300"/>
      <c r="OPD1" s="300"/>
      <c r="OPE1" s="300"/>
      <c r="OPF1" s="300"/>
      <c r="OPG1" s="300"/>
      <c r="OPH1" s="300"/>
      <c r="OPI1" s="300"/>
      <c r="OPJ1" s="300"/>
      <c r="OPK1" s="300"/>
      <c r="OPL1" s="300"/>
      <c r="OPM1" s="300"/>
      <c r="OPN1" s="300"/>
      <c r="OPO1" s="300"/>
      <c r="OPP1" s="300"/>
      <c r="OPQ1" s="300"/>
      <c r="OPR1" s="300"/>
      <c r="OPS1" s="300"/>
      <c r="OPT1" s="300"/>
      <c r="OPU1" s="300"/>
      <c r="OPV1" s="300"/>
      <c r="OPW1" s="300"/>
      <c r="OPX1" s="300"/>
      <c r="OPY1" s="300"/>
      <c r="OPZ1" s="300"/>
      <c r="OQA1" s="300"/>
      <c r="OQB1" s="300"/>
      <c r="OQC1" s="300"/>
      <c r="OQD1" s="300"/>
      <c r="OQE1" s="300"/>
      <c r="OQF1" s="300"/>
      <c r="OQG1" s="300"/>
      <c r="OQH1" s="300"/>
      <c r="OQI1" s="300"/>
      <c r="OQJ1" s="300"/>
      <c r="OQK1" s="300"/>
      <c r="OQL1" s="300"/>
      <c r="OQM1" s="300"/>
      <c r="OQN1" s="300"/>
      <c r="OQO1" s="300"/>
      <c r="OQP1" s="300"/>
      <c r="OQQ1" s="300"/>
      <c r="OQR1" s="300"/>
      <c r="OQS1" s="300"/>
      <c r="OQT1" s="300"/>
      <c r="OQU1" s="300"/>
      <c r="OQV1" s="300"/>
      <c r="OQW1" s="300"/>
      <c r="OQX1" s="300"/>
      <c r="OQY1" s="300"/>
      <c r="OQZ1" s="300"/>
      <c r="ORA1" s="300"/>
      <c r="ORB1" s="300"/>
      <c r="ORC1" s="300"/>
      <c r="ORD1" s="300"/>
      <c r="ORE1" s="300"/>
      <c r="ORF1" s="300"/>
      <c r="ORG1" s="300"/>
      <c r="ORH1" s="300"/>
      <c r="ORI1" s="300"/>
      <c r="ORJ1" s="300"/>
      <c r="ORK1" s="300"/>
      <c r="ORL1" s="300"/>
      <c r="ORM1" s="300"/>
      <c r="ORN1" s="300"/>
      <c r="ORO1" s="300"/>
      <c r="ORP1" s="300"/>
      <c r="ORQ1" s="300"/>
      <c r="ORR1" s="300"/>
      <c r="ORS1" s="300"/>
      <c r="ORT1" s="300"/>
      <c r="ORU1" s="300"/>
      <c r="ORV1" s="300"/>
      <c r="ORW1" s="300"/>
      <c r="ORX1" s="300"/>
      <c r="ORY1" s="300"/>
      <c r="ORZ1" s="300"/>
      <c r="OSA1" s="300"/>
      <c r="OSB1" s="300"/>
      <c r="OSC1" s="300"/>
      <c r="OSD1" s="300"/>
      <c r="OSE1" s="300"/>
      <c r="OSF1" s="300"/>
      <c r="OSG1" s="300"/>
      <c r="OSH1" s="300"/>
      <c r="OSI1" s="300"/>
      <c r="OSJ1" s="300"/>
      <c r="OSK1" s="300"/>
      <c r="OSL1" s="300"/>
      <c r="OSM1" s="300"/>
      <c r="OSN1" s="300"/>
      <c r="OSO1" s="300"/>
      <c r="OSP1" s="300"/>
      <c r="OSQ1" s="300"/>
      <c r="OSR1" s="300"/>
      <c r="OSS1" s="300"/>
      <c r="OST1" s="300"/>
      <c r="OSU1" s="300"/>
      <c r="OSV1" s="300"/>
      <c r="OSW1" s="300"/>
      <c r="OSX1" s="300"/>
      <c r="OSY1" s="300"/>
      <c r="OSZ1" s="300"/>
      <c r="OTA1" s="300"/>
      <c r="OTB1" s="300"/>
      <c r="OTC1" s="300"/>
      <c r="OTD1" s="300"/>
      <c r="OTE1" s="300"/>
      <c r="OTF1" s="300"/>
      <c r="OTG1" s="300"/>
      <c r="OTH1" s="300"/>
      <c r="OTI1" s="300"/>
      <c r="OTJ1" s="300"/>
      <c r="OTK1" s="300"/>
      <c r="OTL1" s="300"/>
      <c r="OTM1" s="300"/>
      <c r="OTN1" s="300"/>
      <c r="OTO1" s="300"/>
      <c r="OTP1" s="300"/>
      <c r="OTQ1" s="300"/>
      <c r="OTR1" s="300"/>
      <c r="OTS1" s="300"/>
      <c r="OTT1" s="300"/>
      <c r="OTU1" s="300"/>
      <c r="OTV1" s="300"/>
      <c r="OTW1" s="300"/>
      <c r="OTX1" s="300"/>
      <c r="OTY1" s="300"/>
      <c r="OTZ1" s="300"/>
      <c r="OUA1" s="300"/>
      <c r="OUB1" s="300"/>
      <c r="OUC1" s="300"/>
      <c r="OUD1" s="300"/>
      <c r="OUE1" s="300"/>
      <c r="OUF1" s="300"/>
      <c r="OUG1" s="300"/>
      <c r="OUH1" s="300"/>
      <c r="OUI1" s="300"/>
      <c r="OUJ1" s="300"/>
      <c r="OUK1" s="300"/>
      <c r="OUL1" s="300"/>
      <c r="OUM1" s="300"/>
      <c r="OUN1" s="300"/>
      <c r="OUO1" s="300"/>
      <c r="OUP1" s="300"/>
      <c r="OUQ1" s="300"/>
      <c r="OUR1" s="300"/>
      <c r="OUS1" s="300"/>
      <c r="OUT1" s="300"/>
      <c r="OUU1" s="300"/>
      <c r="OUV1" s="300"/>
      <c r="OUW1" s="300"/>
      <c r="OUX1" s="300"/>
      <c r="OUY1" s="300"/>
      <c r="OUZ1" s="300"/>
      <c r="OVA1" s="300"/>
      <c r="OVB1" s="300"/>
      <c r="OVC1" s="300"/>
      <c r="OVD1" s="300"/>
      <c r="OVE1" s="300"/>
      <c r="OVF1" s="300"/>
      <c r="OVG1" s="300"/>
      <c r="OVH1" s="300"/>
      <c r="OVI1" s="300"/>
      <c r="OVJ1" s="300"/>
      <c r="OVK1" s="300"/>
      <c r="OVL1" s="300"/>
      <c r="OVM1" s="300"/>
      <c r="OVN1" s="300"/>
      <c r="OVO1" s="300"/>
      <c r="OVP1" s="300"/>
      <c r="OVQ1" s="300"/>
      <c r="OVR1" s="300"/>
      <c r="OVS1" s="300"/>
      <c r="OVT1" s="300"/>
      <c r="OVU1" s="300"/>
      <c r="OVV1" s="300"/>
      <c r="OVW1" s="300"/>
      <c r="OVX1" s="300"/>
      <c r="OVY1" s="300"/>
      <c r="OVZ1" s="300"/>
      <c r="OWA1" s="300"/>
      <c r="OWB1" s="300"/>
      <c r="OWC1" s="300"/>
      <c r="OWD1" s="300"/>
      <c r="OWE1" s="300"/>
      <c r="OWF1" s="300"/>
      <c r="OWG1" s="300"/>
      <c r="OWH1" s="300"/>
      <c r="OWI1" s="300"/>
      <c r="OWJ1" s="300"/>
      <c r="OWK1" s="300"/>
      <c r="OWL1" s="300"/>
      <c r="OWM1" s="300"/>
      <c r="OWN1" s="300"/>
      <c r="OWO1" s="300"/>
      <c r="OWP1" s="300"/>
      <c r="OWQ1" s="300"/>
      <c r="OWR1" s="300"/>
      <c r="OWS1" s="300"/>
      <c r="OWT1" s="300"/>
      <c r="OWU1" s="300"/>
      <c r="OWV1" s="300"/>
      <c r="OWW1" s="300"/>
      <c r="OWX1" s="300"/>
      <c r="OWY1" s="300"/>
      <c r="OWZ1" s="300"/>
      <c r="OXA1" s="300"/>
      <c r="OXB1" s="300"/>
      <c r="OXC1" s="300"/>
      <c r="OXD1" s="300"/>
      <c r="OXE1" s="300"/>
      <c r="OXF1" s="300"/>
      <c r="OXG1" s="300"/>
      <c r="OXH1" s="300"/>
      <c r="OXI1" s="300"/>
      <c r="OXJ1" s="300"/>
      <c r="OXK1" s="300"/>
      <c r="OXL1" s="300"/>
      <c r="OXM1" s="300"/>
      <c r="OXN1" s="300"/>
      <c r="OXO1" s="300"/>
      <c r="OXP1" s="300"/>
      <c r="OXQ1" s="300"/>
      <c r="OXR1" s="300"/>
      <c r="OXS1" s="300"/>
      <c r="OXT1" s="300"/>
      <c r="OXU1" s="300"/>
      <c r="OXV1" s="300"/>
      <c r="OXW1" s="300"/>
      <c r="OXX1" s="300"/>
      <c r="OXY1" s="300"/>
      <c r="OXZ1" s="300"/>
      <c r="OYA1" s="300"/>
      <c r="OYB1" s="300"/>
      <c r="OYC1" s="300"/>
      <c r="OYD1" s="300"/>
      <c r="OYE1" s="300"/>
      <c r="OYF1" s="300"/>
      <c r="OYG1" s="300"/>
      <c r="OYH1" s="300"/>
      <c r="OYI1" s="300"/>
      <c r="OYJ1" s="300"/>
      <c r="OYK1" s="300"/>
      <c r="OYL1" s="300"/>
      <c r="OYM1" s="300"/>
      <c r="OYN1" s="300"/>
      <c r="OYO1" s="300"/>
      <c r="OYP1" s="300"/>
      <c r="OYQ1" s="300"/>
      <c r="OYR1" s="300"/>
      <c r="OYS1" s="300"/>
      <c r="OYT1" s="300"/>
      <c r="OYU1" s="300"/>
      <c r="OYV1" s="300"/>
      <c r="OYW1" s="300"/>
      <c r="OYX1" s="300"/>
      <c r="OYY1" s="300"/>
      <c r="OYZ1" s="300"/>
      <c r="OZA1" s="300"/>
      <c r="OZB1" s="300"/>
      <c r="OZC1" s="300"/>
      <c r="OZD1" s="300"/>
      <c r="OZE1" s="300"/>
      <c r="OZF1" s="300"/>
      <c r="OZG1" s="300"/>
      <c r="OZH1" s="300"/>
      <c r="OZI1" s="300"/>
      <c r="OZJ1" s="300"/>
      <c r="OZK1" s="300"/>
      <c r="OZL1" s="300"/>
      <c r="OZM1" s="300"/>
      <c r="OZN1" s="300"/>
      <c r="OZO1" s="300"/>
      <c r="OZP1" s="300"/>
      <c r="OZQ1" s="300"/>
      <c r="OZR1" s="300"/>
      <c r="OZS1" s="300"/>
      <c r="OZT1" s="300"/>
      <c r="OZU1" s="300"/>
      <c r="OZV1" s="300"/>
      <c r="OZW1" s="300"/>
      <c r="OZX1" s="300"/>
      <c r="OZY1" s="300"/>
      <c r="OZZ1" s="300"/>
      <c r="PAA1" s="300"/>
      <c r="PAB1" s="300"/>
      <c r="PAC1" s="300"/>
      <c r="PAD1" s="300"/>
      <c r="PAE1" s="300"/>
      <c r="PAF1" s="300"/>
      <c r="PAG1" s="300"/>
      <c r="PAH1" s="300"/>
      <c r="PAI1" s="300"/>
      <c r="PAJ1" s="300"/>
      <c r="PAK1" s="300"/>
      <c r="PAL1" s="300"/>
      <c r="PAM1" s="300"/>
      <c r="PAN1" s="300"/>
      <c r="PAO1" s="300"/>
      <c r="PAP1" s="300"/>
      <c r="PAQ1" s="300"/>
      <c r="PAR1" s="300"/>
      <c r="PAS1" s="300"/>
      <c r="PAT1" s="300"/>
      <c r="PAU1" s="300"/>
      <c r="PAV1" s="300"/>
      <c r="PAW1" s="300"/>
      <c r="PAX1" s="300"/>
      <c r="PAY1" s="300"/>
      <c r="PAZ1" s="300"/>
      <c r="PBA1" s="300"/>
      <c r="PBB1" s="300"/>
      <c r="PBC1" s="300"/>
      <c r="PBD1" s="300"/>
      <c r="PBE1" s="300"/>
      <c r="PBF1" s="300"/>
      <c r="PBG1" s="300"/>
      <c r="PBH1" s="300"/>
      <c r="PBI1" s="300"/>
      <c r="PBJ1" s="300"/>
      <c r="PBK1" s="300"/>
      <c r="PBL1" s="300"/>
      <c r="PBM1" s="300"/>
      <c r="PBN1" s="300"/>
      <c r="PBO1" s="300"/>
      <c r="PBP1" s="300"/>
      <c r="PBQ1" s="300"/>
      <c r="PBR1" s="300"/>
      <c r="PBS1" s="300"/>
      <c r="PBT1" s="300"/>
      <c r="PBU1" s="300"/>
      <c r="PBV1" s="300"/>
      <c r="PBW1" s="300"/>
      <c r="PBX1" s="300"/>
      <c r="PBY1" s="300"/>
      <c r="PBZ1" s="300"/>
      <c r="PCA1" s="300"/>
      <c r="PCB1" s="300"/>
      <c r="PCC1" s="300"/>
      <c r="PCD1" s="300"/>
      <c r="PCE1" s="300"/>
      <c r="PCF1" s="300"/>
      <c r="PCG1" s="300"/>
      <c r="PCH1" s="300"/>
      <c r="PCI1" s="300"/>
      <c r="PCJ1" s="300"/>
      <c r="PCK1" s="300"/>
      <c r="PCL1" s="300"/>
      <c r="PCM1" s="300"/>
      <c r="PCN1" s="300"/>
      <c r="PCO1" s="300"/>
      <c r="PCP1" s="300"/>
      <c r="PCQ1" s="300"/>
      <c r="PCR1" s="300"/>
      <c r="PCS1" s="300"/>
      <c r="PCT1" s="300"/>
      <c r="PCU1" s="300"/>
      <c r="PCV1" s="300"/>
      <c r="PCW1" s="300"/>
      <c r="PCX1" s="300"/>
      <c r="PCY1" s="300"/>
      <c r="PCZ1" s="300"/>
      <c r="PDA1" s="300"/>
      <c r="PDB1" s="300"/>
      <c r="PDC1" s="300"/>
      <c r="PDD1" s="300"/>
      <c r="PDE1" s="300"/>
      <c r="PDF1" s="300"/>
      <c r="PDG1" s="300"/>
      <c r="PDH1" s="300"/>
      <c r="PDI1" s="300"/>
      <c r="PDJ1" s="300"/>
      <c r="PDK1" s="300"/>
      <c r="PDL1" s="300"/>
      <c r="PDM1" s="300"/>
      <c r="PDN1" s="300"/>
      <c r="PDO1" s="300"/>
      <c r="PDP1" s="300"/>
      <c r="PDQ1" s="300"/>
      <c r="PDR1" s="300"/>
      <c r="PDS1" s="300"/>
      <c r="PDT1" s="300"/>
      <c r="PDU1" s="300"/>
      <c r="PDV1" s="300"/>
      <c r="PDW1" s="300"/>
      <c r="PDX1" s="300"/>
      <c r="PDY1" s="300"/>
      <c r="PDZ1" s="300"/>
      <c r="PEA1" s="300"/>
      <c r="PEB1" s="300"/>
      <c r="PEC1" s="300"/>
      <c r="PED1" s="300"/>
      <c r="PEE1" s="300"/>
      <c r="PEF1" s="300"/>
      <c r="PEG1" s="300"/>
      <c r="PEH1" s="300"/>
      <c r="PEI1" s="300"/>
      <c r="PEJ1" s="300"/>
      <c r="PEK1" s="300"/>
      <c r="PEL1" s="300"/>
      <c r="PEM1" s="300"/>
      <c r="PEN1" s="300"/>
      <c r="PEO1" s="300"/>
      <c r="PEP1" s="300"/>
      <c r="PEQ1" s="300"/>
      <c r="PER1" s="300"/>
      <c r="PES1" s="300"/>
      <c r="PET1" s="300"/>
      <c r="PEU1" s="300"/>
      <c r="PEV1" s="300"/>
      <c r="PEW1" s="300"/>
      <c r="PEX1" s="300"/>
      <c r="PEY1" s="300"/>
      <c r="PEZ1" s="300"/>
      <c r="PFA1" s="300"/>
      <c r="PFB1" s="300"/>
      <c r="PFC1" s="300"/>
      <c r="PFD1" s="300"/>
      <c r="PFE1" s="300"/>
      <c r="PFF1" s="300"/>
      <c r="PFG1" s="300"/>
      <c r="PFH1" s="300"/>
      <c r="PFI1" s="300"/>
      <c r="PFJ1" s="300"/>
      <c r="PFK1" s="300"/>
      <c r="PFL1" s="300"/>
      <c r="PFM1" s="300"/>
      <c r="PFN1" s="300"/>
      <c r="PFO1" s="300"/>
      <c r="PFP1" s="300"/>
      <c r="PFQ1" s="300"/>
      <c r="PFR1" s="300"/>
      <c r="PFS1" s="300"/>
      <c r="PFT1" s="300"/>
      <c r="PFU1" s="300"/>
      <c r="PFV1" s="300"/>
      <c r="PFW1" s="300"/>
      <c r="PFX1" s="300"/>
      <c r="PFY1" s="300"/>
      <c r="PFZ1" s="300"/>
      <c r="PGA1" s="300"/>
      <c r="PGB1" s="300"/>
      <c r="PGC1" s="300"/>
      <c r="PGD1" s="300"/>
      <c r="PGE1" s="300"/>
      <c r="PGF1" s="300"/>
      <c r="PGG1" s="300"/>
      <c r="PGH1" s="300"/>
      <c r="PGI1" s="300"/>
      <c r="PGJ1" s="300"/>
      <c r="PGK1" s="300"/>
      <c r="PGL1" s="300"/>
      <c r="PGM1" s="300"/>
      <c r="PGN1" s="300"/>
      <c r="PGO1" s="300"/>
      <c r="PGP1" s="300"/>
      <c r="PGQ1" s="300"/>
      <c r="PGR1" s="300"/>
      <c r="PGS1" s="300"/>
      <c r="PGT1" s="300"/>
      <c r="PGU1" s="300"/>
      <c r="PGV1" s="300"/>
      <c r="PGW1" s="300"/>
      <c r="PGX1" s="300"/>
      <c r="PGY1" s="300"/>
      <c r="PGZ1" s="300"/>
      <c r="PHA1" s="300"/>
      <c r="PHB1" s="300"/>
      <c r="PHC1" s="300"/>
      <c r="PHD1" s="300"/>
      <c r="PHE1" s="300"/>
      <c r="PHF1" s="300"/>
      <c r="PHG1" s="300"/>
      <c r="PHH1" s="300"/>
      <c r="PHI1" s="300"/>
      <c r="PHJ1" s="300"/>
      <c r="PHK1" s="300"/>
      <c r="PHL1" s="300"/>
      <c r="PHM1" s="300"/>
      <c r="PHN1" s="300"/>
      <c r="PHO1" s="300"/>
      <c r="PHP1" s="300"/>
      <c r="PHQ1" s="300"/>
      <c r="PHR1" s="300"/>
      <c r="PHS1" s="300"/>
      <c r="PHT1" s="300"/>
      <c r="PHU1" s="300"/>
      <c r="PHV1" s="300"/>
      <c r="PHW1" s="300"/>
      <c r="PHX1" s="300"/>
      <c r="PHY1" s="300"/>
      <c r="PHZ1" s="300"/>
      <c r="PIA1" s="300"/>
      <c r="PIB1" s="300"/>
      <c r="PIC1" s="300"/>
      <c r="PID1" s="300"/>
      <c r="PIE1" s="300"/>
      <c r="PIF1" s="300"/>
      <c r="PIG1" s="300"/>
      <c r="PIH1" s="300"/>
      <c r="PII1" s="300"/>
      <c r="PIJ1" s="300"/>
      <c r="PIK1" s="300"/>
      <c r="PIL1" s="300"/>
      <c r="PIM1" s="300"/>
      <c r="PIN1" s="300"/>
      <c r="PIO1" s="300"/>
      <c r="PIP1" s="300"/>
      <c r="PIQ1" s="300"/>
      <c r="PIR1" s="300"/>
      <c r="PIS1" s="300"/>
      <c r="PIT1" s="300"/>
      <c r="PIU1" s="300"/>
      <c r="PIV1" s="300"/>
      <c r="PIW1" s="300"/>
      <c r="PIX1" s="300"/>
      <c r="PIY1" s="300"/>
      <c r="PIZ1" s="300"/>
      <c r="PJA1" s="300"/>
      <c r="PJB1" s="300"/>
      <c r="PJC1" s="300"/>
      <c r="PJD1" s="300"/>
      <c r="PJE1" s="300"/>
      <c r="PJF1" s="300"/>
      <c r="PJG1" s="300"/>
      <c r="PJH1" s="300"/>
      <c r="PJI1" s="300"/>
      <c r="PJJ1" s="300"/>
      <c r="PJK1" s="300"/>
      <c r="PJL1" s="300"/>
      <c r="PJM1" s="300"/>
      <c r="PJN1" s="300"/>
      <c r="PJO1" s="300"/>
      <c r="PJP1" s="300"/>
      <c r="PJQ1" s="300"/>
      <c r="PJR1" s="300"/>
      <c r="PJS1" s="300"/>
      <c r="PJT1" s="300"/>
      <c r="PJU1" s="300"/>
      <c r="PJV1" s="300"/>
      <c r="PJW1" s="300"/>
      <c r="PJX1" s="300"/>
      <c r="PJY1" s="300"/>
      <c r="PJZ1" s="300"/>
      <c r="PKA1" s="300"/>
      <c r="PKB1" s="300"/>
      <c r="PKC1" s="300"/>
      <c r="PKD1" s="300"/>
      <c r="PKE1" s="300"/>
      <c r="PKF1" s="300"/>
      <c r="PKG1" s="300"/>
      <c r="PKH1" s="300"/>
      <c r="PKI1" s="300"/>
      <c r="PKJ1" s="300"/>
      <c r="PKK1" s="300"/>
      <c r="PKL1" s="300"/>
      <c r="PKM1" s="300"/>
      <c r="PKN1" s="300"/>
      <c r="PKO1" s="300"/>
      <c r="PKP1" s="300"/>
      <c r="PKQ1" s="300"/>
      <c r="PKR1" s="300"/>
      <c r="PKS1" s="300"/>
      <c r="PKT1" s="300"/>
      <c r="PKU1" s="300"/>
      <c r="PKV1" s="300"/>
      <c r="PKW1" s="300"/>
      <c r="PKX1" s="300"/>
      <c r="PKY1" s="300"/>
      <c r="PKZ1" s="300"/>
      <c r="PLA1" s="300"/>
      <c r="PLB1" s="300"/>
      <c r="PLC1" s="300"/>
      <c r="PLD1" s="300"/>
      <c r="PLE1" s="300"/>
      <c r="PLF1" s="300"/>
      <c r="PLG1" s="300"/>
      <c r="PLH1" s="300"/>
      <c r="PLI1" s="300"/>
      <c r="PLJ1" s="300"/>
      <c r="PLK1" s="300"/>
      <c r="PLL1" s="300"/>
      <c r="PLM1" s="300"/>
      <c r="PLN1" s="300"/>
      <c r="PLO1" s="300"/>
      <c r="PLP1" s="300"/>
      <c r="PLQ1" s="300"/>
      <c r="PLR1" s="300"/>
      <c r="PLS1" s="300"/>
      <c r="PLT1" s="300"/>
      <c r="PLU1" s="300"/>
      <c r="PLV1" s="300"/>
      <c r="PLW1" s="300"/>
      <c r="PLX1" s="300"/>
      <c r="PLY1" s="300"/>
      <c r="PLZ1" s="300"/>
      <c r="PMA1" s="300"/>
      <c r="PMB1" s="300"/>
      <c r="PMC1" s="300"/>
      <c r="PMD1" s="300"/>
      <c r="PME1" s="300"/>
      <c r="PMF1" s="300"/>
      <c r="PMG1" s="300"/>
      <c r="PMH1" s="300"/>
      <c r="PMI1" s="300"/>
      <c r="PMJ1" s="300"/>
      <c r="PMK1" s="300"/>
      <c r="PML1" s="300"/>
      <c r="PMM1" s="300"/>
      <c r="PMN1" s="300"/>
      <c r="PMO1" s="300"/>
      <c r="PMP1" s="300"/>
      <c r="PMQ1" s="300"/>
      <c r="PMR1" s="300"/>
      <c r="PMS1" s="300"/>
      <c r="PMT1" s="300"/>
      <c r="PMU1" s="300"/>
      <c r="PMV1" s="300"/>
      <c r="PMW1" s="300"/>
      <c r="PMX1" s="300"/>
      <c r="PMY1" s="300"/>
      <c r="PMZ1" s="300"/>
      <c r="PNA1" s="300"/>
      <c r="PNB1" s="300"/>
      <c r="PNC1" s="300"/>
      <c r="PND1" s="300"/>
      <c r="PNE1" s="300"/>
      <c r="PNF1" s="300"/>
      <c r="PNG1" s="300"/>
      <c r="PNH1" s="300"/>
      <c r="PNI1" s="300"/>
      <c r="PNJ1" s="300"/>
      <c r="PNK1" s="300"/>
      <c r="PNL1" s="300"/>
      <c r="PNM1" s="300"/>
      <c r="PNN1" s="300"/>
      <c r="PNO1" s="300"/>
      <c r="PNP1" s="300"/>
      <c r="PNQ1" s="300"/>
      <c r="PNR1" s="300"/>
      <c r="PNS1" s="300"/>
      <c r="PNT1" s="300"/>
      <c r="PNU1" s="300"/>
      <c r="PNV1" s="300"/>
      <c r="PNW1" s="300"/>
      <c r="PNX1" s="300"/>
      <c r="PNY1" s="300"/>
      <c r="PNZ1" s="300"/>
      <c r="POA1" s="300"/>
      <c r="POB1" s="300"/>
      <c r="POC1" s="300"/>
      <c r="POD1" s="300"/>
      <c r="POE1" s="300"/>
      <c r="POF1" s="300"/>
      <c r="POG1" s="300"/>
      <c r="POH1" s="300"/>
      <c r="POI1" s="300"/>
      <c r="POJ1" s="300"/>
      <c r="POK1" s="300"/>
      <c r="POL1" s="300"/>
      <c r="POM1" s="300"/>
      <c r="PON1" s="300"/>
      <c r="POO1" s="300"/>
      <c r="POP1" s="300"/>
      <c r="POQ1" s="300"/>
      <c r="POR1" s="300"/>
      <c r="POS1" s="300"/>
      <c r="POT1" s="300"/>
      <c r="POU1" s="300"/>
      <c r="POV1" s="300"/>
      <c r="POW1" s="300"/>
      <c r="POX1" s="300"/>
      <c r="POY1" s="300"/>
      <c r="POZ1" s="300"/>
      <c r="PPA1" s="300"/>
      <c r="PPB1" s="300"/>
      <c r="PPC1" s="300"/>
      <c r="PPD1" s="300"/>
      <c r="PPE1" s="300"/>
      <c r="PPF1" s="300"/>
      <c r="PPG1" s="300"/>
      <c r="PPH1" s="300"/>
      <c r="PPI1" s="300"/>
      <c r="PPJ1" s="300"/>
      <c r="PPK1" s="300"/>
      <c r="PPL1" s="300"/>
      <c r="PPM1" s="300"/>
      <c r="PPN1" s="300"/>
      <c r="PPO1" s="300"/>
      <c r="PPP1" s="300"/>
      <c r="PPQ1" s="300"/>
      <c r="PPR1" s="300"/>
      <c r="PPS1" s="300"/>
      <c r="PPT1" s="300"/>
      <c r="PPU1" s="300"/>
      <c r="PPV1" s="300"/>
      <c r="PPW1" s="300"/>
      <c r="PPX1" s="300"/>
      <c r="PPY1" s="300"/>
      <c r="PPZ1" s="300"/>
      <c r="PQA1" s="300"/>
      <c r="PQB1" s="300"/>
      <c r="PQC1" s="300"/>
      <c r="PQD1" s="300"/>
      <c r="PQE1" s="300"/>
      <c r="PQF1" s="300"/>
      <c r="PQG1" s="300"/>
      <c r="PQH1" s="300"/>
      <c r="PQI1" s="300"/>
      <c r="PQJ1" s="300"/>
      <c r="PQK1" s="300"/>
      <c r="PQL1" s="300"/>
      <c r="PQM1" s="300"/>
      <c r="PQN1" s="300"/>
      <c r="PQO1" s="300"/>
      <c r="PQP1" s="300"/>
      <c r="PQQ1" s="300"/>
      <c r="PQR1" s="300"/>
      <c r="PQS1" s="300"/>
      <c r="PQT1" s="300"/>
      <c r="PQU1" s="300"/>
      <c r="PQV1" s="300"/>
      <c r="PQW1" s="300"/>
      <c r="PQX1" s="300"/>
      <c r="PQY1" s="300"/>
      <c r="PQZ1" s="300"/>
      <c r="PRA1" s="300"/>
      <c r="PRB1" s="300"/>
      <c r="PRC1" s="300"/>
      <c r="PRD1" s="300"/>
      <c r="PRE1" s="300"/>
      <c r="PRF1" s="300"/>
      <c r="PRG1" s="300"/>
      <c r="PRH1" s="300"/>
      <c r="PRI1" s="300"/>
      <c r="PRJ1" s="300"/>
      <c r="PRK1" s="300"/>
      <c r="PRL1" s="300"/>
      <c r="PRM1" s="300"/>
      <c r="PRN1" s="300"/>
      <c r="PRO1" s="300"/>
      <c r="PRP1" s="300"/>
      <c r="PRQ1" s="300"/>
      <c r="PRR1" s="300"/>
      <c r="PRS1" s="300"/>
      <c r="PRT1" s="300"/>
      <c r="PRU1" s="300"/>
      <c r="PRV1" s="300"/>
      <c r="PRW1" s="300"/>
      <c r="PRX1" s="300"/>
      <c r="PRY1" s="300"/>
      <c r="PRZ1" s="300"/>
      <c r="PSA1" s="300"/>
      <c r="PSB1" s="300"/>
      <c r="PSC1" s="300"/>
      <c r="PSD1" s="300"/>
      <c r="PSE1" s="300"/>
      <c r="PSF1" s="300"/>
      <c r="PSG1" s="300"/>
      <c r="PSH1" s="300"/>
      <c r="PSI1" s="300"/>
      <c r="PSJ1" s="300"/>
      <c r="PSK1" s="300"/>
      <c r="PSL1" s="300"/>
      <c r="PSM1" s="300"/>
      <c r="PSN1" s="300"/>
      <c r="PSO1" s="300"/>
      <c r="PSP1" s="300"/>
      <c r="PSQ1" s="300"/>
      <c r="PSR1" s="300"/>
      <c r="PSS1" s="300"/>
      <c r="PST1" s="300"/>
      <c r="PSU1" s="300"/>
      <c r="PSV1" s="300"/>
      <c r="PSW1" s="300"/>
      <c r="PSX1" s="300"/>
      <c r="PSY1" s="300"/>
      <c r="PSZ1" s="300"/>
      <c r="PTA1" s="300"/>
      <c r="PTB1" s="300"/>
      <c r="PTC1" s="300"/>
      <c r="PTD1" s="300"/>
      <c r="PTE1" s="300"/>
      <c r="PTF1" s="300"/>
      <c r="PTG1" s="300"/>
      <c r="PTH1" s="300"/>
      <c r="PTI1" s="300"/>
      <c r="PTJ1" s="300"/>
      <c r="PTK1" s="300"/>
      <c r="PTL1" s="300"/>
      <c r="PTM1" s="300"/>
      <c r="PTN1" s="300"/>
      <c r="PTO1" s="300"/>
      <c r="PTP1" s="300"/>
      <c r="PTQ1" s="300"/>
      <c r="PTR1" s="300"/>
      <c r="PTS1" s="300"/>
      <c r="PTT1" s="300"/>
      <c r="PTU1" s="300"/>
      <c r="PTV1" s="300"/>
      <c r="PTW1" s="300"/>
      <c r="PTX1" s="300"/>
      <c r="PTY1" s="300"/>
      <c r="PTZ1" s="300"/>
      <c r="PUA1" s="300"/>
      <c r="PUB1" s="300"/>
      <c r="PUC1" s="300"/>
      <c r="PUD1" s="300"/>
      <c r="PUE1" s="300"/>
      <c r="PUF1" s="300"/>
      <c r="PUG1" s="300"/>
      <c r="PUH1" s="300"/>
      <c r="PUI1" s="300"/>
      <c r="PUJ1" s="300"/>
      <c r="PUK1" s="300"/>
      <c r="PUL1" s="300"/>
      <c r="PUM1" s="300"/>
      <c r="PUN1" s="300"/>
      <c r="PUO1" s="300"/>
      <c r="PUP1" s="300"/>
      <c r="PUQ1" s="300"/>
      <c r="PUR1" s="300"/>
      <c r="PUS1" s="300"/>
      <c r="PUT1" s="300"/>
      <c r="PUU1" s="300"/>
      <c r="PUV1" s="300"/>
      <c r="PUW1" s="300"/>
      <c r="PUX1" s="300"/>
      <c r="PUY1" s="300"/>
      <c r="PUZ1" s="300"/>
      <c r="PVA1" s="300"/>
      <c r="PVB1" s="300"/>
      <c r="PVC1" s="300"/>
      <c r="PVD1" s="300"/>
      <c r="PVE1" s="300"/>
      <c r="PVF1" s="300"/>
      <c r="PVG1" s="300"/>
      <c r="PVH1" s="300"/>
      <c r="PVI1" s="300"/>
      <c r="PVJ1" s="300"/>
      <c r="PVK1" s="300"/>
      <c r="PVL1" s="300"/>
      <c r="PVM1" s="300"/>
      <c r="PVN1" s="300"/>
      <c r="PVO1" s="300"/>
      <c r="PVP1" s="300"/>
      <c r="PVQ1" s="300"/>
      <c r="PVR1" s="300"/>
      <c r="PVS1" s="300"/>
      <c r="PVT1" s="300"/>
      <c r="PVU1" s="300"/>
      <c r="PVV1" s="300"/>
      <c r="PVW1" s="300"/>
      <c r="PVX1" s="300"/>
      <c r="PVY1" s="300"/>
      <c r="PVZ1" s="300"/>
      <c r="PWA1" s="300"/>
      <c r="PWB1" s="300"/>
      <c r="PWC1" s="300"/>
      <c r="PWD1" s="300"/>
      <c r="PWE1" s="300"/>
      <c r="PWF1" s="300"/>
      <c r="PWG1" s="300"/>
      <c r="PWH1" s="300"/>
      <c r="PWI1" s="300"/>
      <c r="PWJ1" s="300"/>
      <c r="PWK1" s="300"/>
      <c r="PWL1" s="300"/>
      <c r="PWM1" s="300"/>
      <c r="PWN1" s="300"/>
      <c r="PWO1" s="300"/>
      <c r="PWP1" s="300"/>
      <c r="PWQ1" s="300"/>
      <c r="PWR1" s="300"/>
      <c r="PWS1" s="300"/>
      <c r="PWT1" s="300"/>
      <c r="PWU1" s="300"/>
      <c r="PWV1" s="300"/>
      <c r="PWW1" s="300"/>
      <c r="PWX1" s="300"/>
      <c r="PWY1" s="300"/>
      <c r="PWZ1" s="300"/>
      <c r="PXA1" s="300"/>
      <c r="PXB1" s="300"/>
      <c r="PXC1" s="300"/>
      <c r="PXD1" s="300"/>
      <c r="PXE1" s="300"/>
      <c r="PXF1" s="300"/>
      <c r="PXG1" s="300"/>
      <c r="PXH1" s="300"/>
      <c r="PXI1" s="300"/>
      <c r="PXJ1" s="300"/>
      <c r="PXK1" s="300"/>
      <c r="PXL1" s="300"/>
      <c r="PXM1" s="300"/>
      <c r="PXN1" s="300"/>
      <c r="PXO1" s="300"/>
      <c r="PXP1" s="300"/>
      <c r="PXQ1" s="300"/>
      <c r="PXR1" s="300"/>
      <c r="PXS1" s="300"/>
      <c r="PXT1" s="300"/>
      <c r="PXU1" s="300"/>
      <c r="PXV1" s="300"/>
      <c r="PXW1" s="300"/>
      <c r="PXX1" s="300"/>
      <c r="PXY1" s="300"/>
      <c r="PXZ1" s="300"/>
      <c r="PYA1" s="300"/>
      <c r="PYB1" s="300"/>
      <c r="PYC1" s="300"/>
      <c r="PYD1" s="300"/>
      <c r="PYE1" s="300"/>
      <c r="PYF1" s="300"/>
      <c r="PYG1" s="300"/>
      <c r="PYH1" s="300"/>
      <c r="PYI1" s="300"/>
      <c r="PYJ1" s="300"/>
      <c r="PYK1" s="300"/>
      <c r="PYL1" s="300"/>
      <c r="PYM1" s="300"/>
      <c r="PYN1" s="300"/>
      <c r="PYO1" s="300"/>
      <c r="PYP1" s="300"/>
      <c r="PYQ1" s="300"/>
      <c r="PYR1" s="300"/>
      <c r="PYS1" s="300"/>
      <c r="PYT1" s="300"/>
      <c r="PYU1" s="300"/>
      <c r="PYV1" s="300"/>
      <c r="PYW1" s="300"/>
      <c r="PYX1" s="300"/>
      <c r="PYY1" s="300"/>
      <c r="PYZ1" s="300"/>
      <c r="PZA1" s="300"/>
      <c r="PZB1" s="300"/>
      <c r="PZC1" s="300"/>
      <c r="PZD1" s="300"/>
      <c r="PZE1" s="300"/>
      <c r="PZF1" s="300"/>
      <c r="PZG1" s="300"/>
      <c r="PZH1" s="300"/>
      <c r="PZI1" s="300"/>
      <c r="PZJ1" s="300"/>
      <c r="PZK1" s="300"/>
      <c r="PZL1" s="300"/>
      <c r="PZM1" s="300"/>
      <c r="PZN1" s="300"/>
      <c r="PZO1" s="300"/>
      <c r="PZP1" s="300"/>
      <c r="PZQ1" s="300"/>
      <c r="PZR1" s="300"/>
      <c r="PZS1" s="300"/>
      <c r="PZT1" s="300"/>
      <c r="PZU1" s="300"/>
      <c r="PZV1" s="300"/>
      <c r="PZW1" s="300"/>
      <c r="PZX1" s="300"/>
      <c r="PZY1" s="300"/>
      <c r="PZZ1" s="300"/>
      <c r="QAA1" s="300"/>
      <c r="QAB1" s="300"/>
      <c r="QAC1" s="300"/>
      <c r="QAD1" s="300"/>
      <c r="QAE1" s="300"/>
      <c r="QAF1" s="300"/>
      <c r="QAG1" s="300"/>
      <c r="QAH1" s="300"/>
      <c r="QAI1" s="300"/>
      <c r="QAJ1" s="300"/>
      <c r="QAK1" s="300"/>
      <c r="QAL1" s="300"/>
      <c r="QAM1" s="300"/>
      <c r="QAN1" s="300"/>
      <c r="QAO1" s="300"/>
      <c r="QAP1" s="300"/>
      <c r="QAQ1" s="300"/>
      <c r="QAR1" s="300"/>
      <c r="QAS1" s="300"/>
      <c r="QAT1" s="300"/>
      <c r="QAU1" s="300"/>
      <c r="QAV1" s="300"/>
      <c r="QAW1" s="300"/>
      <c r="QAX1" s="300"/>
      <c r="QAY1" s="300"/>
      <c r="QAZ1" s="300"/>
      <c r="QBA1" s="300"/>
      <c r="QBB1" s="300"/>
      <c r="QBC1" s="300"/>
      <c r="QBD1" s="300"/>
      <c r="QBE1" s="300"/>
      <c r="QBF1" s="300"/>
      <c r="QBG1" s="300"/>
      <c r="QBH1" s="300"/>
      <c r="QBI1" s="300"/>
      <c r="QBJ1" s="300"/>
      <c r="QBK1" s="300"/>
      <c r="QBL1" s="300"/>
      <c r="QBM1" s="300"/>
      <c r="QBN1" s="300"/>
      <c r="QBO1" s="300"/>
      <c r="QBP1" s="300"/>
      <c r="QBQ1" s="300"/>
      <c r="QBR1" s="300"/>
      <c r="QBS1" s="300"/>
      <c r="QBT1" s="300"/>
      <c r="QBU1" s="300"/>
      <c r="QBV1" s="300"/>
      <c r="QBW1" s="300"/>
      <c r="QBX1" s="300"/>
      <c r="QBY1" s="300"/>
      <c r="QBZ1" s="300"/>
      <c r="QCA1" s="300"/>
      <c r="QCB1" s="300"/>
      <c r="QCC1" s="300"/>
      <c r="QCD1" s="300"/>
      <c r="QCE1" s="300"/>
      <c r="QCF1" s="300"/>
      <c r="QCG1" s="300"/>
      <c r="QCH1" s="300"/>
      <c r="QCI1" s="300"/>
      <c r="QCJ1" s="300"/>
      <c r="QCK1" s="300"/>
      <c r="QCL1" s="300"/>
      <c r="QCM1" s="300"/>
      <c r="QCN1" s="300"/>
      <c r="QCO1" s="300"/>
      <c r="QCP1" s="300"/>
      <c r="QCQ1" s="300"/>
      <c r="QCR1" s="300"/>
      <c r="QCS1" s="300"/>
      <c r="QCT1" s="300"/>
      <c r="QCU1" s="300"/>
      <c r="QCV1" s="300"/>
      <c r="QCW1" s="300"/>
      <c r="QCX1" s="300"/>
      <c r="QCY1" s="300"/>
      <c r="QCZ1" s="300"/>
      <c r="QDA1" s="300"/>
      <c r="QDB1" s="300"/>
      <c r="QDC1" s="300"/>
      <c r="QDD1" s="300"/>
      <c r="QDE1" s="300"/>
      <c r="QDF1" s="300"/>
      <c r="QDG1" s="300"/>
      <c r="QDH1" s="300"/>
      <c r="QDI1" s="300"/>
      <c r="QDJ1" s="300"/>
      <c r="QDK1" s="300"/>
      <c r="QDL1" s="300"/>
      <c r="QDM1" s="300"/>
      <c r="QDN1" s="300"/>
      <c r="QDO1" s="300"/>
      <c r="QDP1" s="300"/>
      <c r="QDQ1" s="300"/>
      <c r="QDR1" s="300"/>
      <c r="QDS1" s="300"/>
      <c r="QDT1" s="300"/>
      <c r="QDU1" s="300"/>
      <c r="QDV1" s="300"/>
      <c r="QDW1" s="300"/>
      <c r="QDX1" s="300"/>
      <c r="QDY1" s="300"/>
      <c r="QDZ1" s="300"/>
      <c r="QEA1" s="300"/>
      <c r="QEB1" s="300"/>
      <c r="QEC1" s="300"/>
      <c r="QED1" s="300"/>
      <c r="QEE1" s="300"/>
      <c r="QEF1" s="300"/>
      <c r="QEG1" s="300"/>
      <c r="QEH1" s="300"/>
      <c r="QEI1" s="300"/>
      <c r="QEJ1" s="300"/>
      <c r="QEK1" s="300"/>
      <c r="QEL1" s="300"/>
      <c r="QEM1" s="300"/>
      <c r="QEN1" s="300"/>
      <c r="QEO1" s="300"/>
      <c r="QEP1" s="300"/>
      <c r="QEQ1" s="300"/>
      <c r="QER1" s="300"/>
      <c r="QES1" s="300"/>
      <c r="QET1" s="300"/>
      <c r="QEU1" s="300"/>
      <c r="QEV1" s="300"/>
      <c r="QEW1" s="300"/>
      <c r="QEX1" s="300"/>
      <c r="QEY1" s="300"/>
      <c r="QEZ1" s="300"/>
      <c r="QFA1" s="300"/>
      <c r="QFB1" s="300"/>
      <c r="QFC1" s="300"/>
      <c r="QFD1" s="300"/>
      <c r="QFE1" s="300"/>
      <c r="QFF1" s="300"/>
      <c r="QFG1" s="300"/>
      <c r="QFH1" s="300"/>
      <c r="QFI1" s="300"/>
      <c r="QFJ1" s="300"/>
      <c r="QFK1" s="300"/>
      <c r="QFL1" s="300"/>
      <c r="QFM1" s="300"/>
      <c r="QFN1" s="300"/>
      <c r="QFO1" s="300"/>
      <c r="QFP1" s="300"/>
      <c r="QFQ1" s="300"/>
      <c r="QFR1" s="300"/>
      <c r="QFS1" s="300"/>
      <c r="QFT1" s="300"/>
      <c r="QFU1" s="300"/>
      <c r="QFV1" s="300"/>
      <c r="QFW1" s="300"/>
      <c r="QFX1" s="300"/>
      <c r="QFY1" s="300"/>
      <c r="QFZ1" s="300"/>
      <c r="QGA1" s="300"/>
      <c r="QGB1" s="300"/>
      <c r="QGC1" s="300"/>
      <c r="QGD1" s="300"/>
      <c r="QGE1" s="300"/>
      <c r="QGF1" s="300"/>
      <c r="QGG1" s="300"/>
      <c r="QGH1" s="300"/>
      <c r="QGI1" s="300"/>
      <c r="QGJ1" s="300"/>
      <c r="QGK1" s="300"/>
      <c r="QGL1" s="300"/>
      <c r="QGM1" s="300"/>
      <c r="QGN1" s="300"/>
      <c r="QGO1" s="300"/>
      <c r="QGP1" s="300"/>
      <c r="QGQ1" s="300"/>
      <c r="QGR1" s="300"/>
      <c r="QGS1" s="300"/>
      <c r="QGT1" s="300"/>
      <c r="QGU1" s="300"/>
      <c r="QGV1" s="300"/>
      <c r="QGW1" s="300"/>
      <c r="QGX1" s="300"/>
      <c r="QGY1" s="300"/>
      <c r="QGZ1" s="300"/>
      <c r="QHA1" s="300"/>
      <c r="QHB1" s="300"/>
      <c r="QHC1" s="300"/>
      <c r="QHD1" s="300"/>
      <c r="QHE1" s="300"/>
      <c r="QHF1" s="300"/>
      <c r="QHG1" s="300"/>
      <c r="QHH1" s="300"/>
      <c r="QHI1" s="300"/>
      <c r="QHJ1" s="300"/>
      <c r="QHK1" s="300"/>
      <c r="QHL1" s="300"/>
      <c r="QHM1" s="300"/>
      <c r="QHN1" s="300"/>
      <c r="QHO1" s="300"/>
      <c r="QHP1" s="300"/>
      <c r="QHQ1" s="300"/>
      <c r="QHR1" s="300"/>
      <c r="QHS1" s="300"/>
      <c r="QHT1" s="300"/>
      <c r="QHU1" s="300"/>
      <c r="QHV1" s="300"/>
      <c r="QHW1" s="300"/>
      <c r="QHX1" s="300"/>
      <c r="QHY1" s="300"/>
      <c r="QHZ1" s="300"/>
      <c r="QIA1" s="300"/>
      <c r="QIB1" s="300"/>
      <c r="QIC1" s="300"/>
      <c r="QID1" s="300"/>
      <c r="QIE1" s="300"/>
      <c r="QIF1" s="300"/>
      <c r="QIG1" s="300"/>
      <c r="QIH1" s="300"/>
      <c r="QII1" s="300"/>
      <c r="QIJ1" s="300"/>
      <c r="QIK1" s="300"/>
      <c r="QIL1" s="300"/>
      <c r="QIM1" s="300"/>
      <c r="QIN1" s="300"/>
      <c r="QIO1" s="300"/>
      <c r="QIP1" s="300"/>
      <c r="QIQ1" s="300"/>
      <c r="QIR1" s="300"/>
      <c r="QIS1" s="300"/>
      <c r="QIT1" s="300"/>
      <c r="QIU1" s="300"/>
      <c r="QIV1" s="300"/>
      <c r="QIW1" s="300"/>
      <c r="QIX1" s="300"/>
      <c r="QIY1" s="300"/>
      <c r="QIZ1" s="300"/>
      <c r="QJA1" s="300"/>
      <c r="QJB1" s="300"/>
      <c r="QJC1" s="300"/>
      <c r="QJD1" s="300"/>
      <c r="QJE1" s="300"/>
      <c r="QJF1" s="300"/>
      <c r="QJG1" s="300"/>
      <c r="QJH1" s="300"/>
      <c r="QJI1" s="300"/>
      <c r="QJJ1" s="300"/>
      <c r="QJK1" s="300"/>
      <c r="QJL1" s="300"/>
      <c r="QJM1" s="300"/>
      <c r="QJN1" s="300"/>
      <c r="QJO1" s="300"/>
      <c r="QJP1" s="300"/>
      <c r="QJQ1" s="300"/>
      <c r="QJR1" s="300"/>
      <c r="QJS1" s="300"/>
      <c r="QJT1" s="300"/>
      <c r="QJU1" s="300"/>
      <c r="QJV1" s="300"/>
      <c r="QJW1" s="300"/>
      <c r="QJX1" s="300"/>
      <c r="QJY1" s="300"/>
      <c r="QJZ1" s="300"/>
      <c r="QKA1" s="300"/>
      <c r="QKB1" s="300"/>
      <c r="QKC1" s="300"/>
      <c r="QKD1" s="300"/>
      <c r="QKE1" s="300"/>
      <c r="QKF1" s="300"/>
      <c r="QKG1" s="300"/>
      <c r="QKH1" s="300"/>
      <c r="QKI1" s="300"/>
      <c r="QKJ1" s="300"/>
      <c r="QKK1" s="300"/>
      <c r="QKL1" s="300"/>
      <c r="QKM1" s="300"/>
      <c r="QKN1" s="300"/>
      <c r="QKO1" s="300"/>
      <c r="QKP1" s="300"/>
      <c r="QKQ1" s="300"/>
      <c r="QKR1" s="300"/>
      <c r="QKS1" s="300"/>
      <c r="QKT1" s="300"/>
      <c r="QKU1" s="300"/>
      <c r="QKV1" s="300"/>
      <c r="QKW1" s="300"/>
      <c r="QKX1" s="300"/>
      <c r="QKY1" s="300"/>
      <c r="QKZ1" s="300"/>
      <c r="QLA1" s="300"/>
      <c r="QLB1" s="300"/>
      <c r="QLC1" s="300"/>
      <c r="QLD1" s="300"/>
      <c r="QLE1" s="300"/>
      <c r="QLF1" s="300"/>
      <c r="QLG1" s="300"/>
      <c r="QLH1" s="300"/>
      <c r="QLI1" s="300"/>
      <c r="QLJ1" s="300"/>
      <c r="QLK1" s="300"/>
      <c r="QLL1" s="300"/>
      <c r="QLM1" s="300"/>
      <c r="QLN1" s="300"/>
      <c r="QLO1" s="300"/>
      <c r="QLP1" s="300"/>
      <c r="QLQ1" s="300"/>
      <c r="QLR1" s="300"/>
      <c r="QLS1" s="300"/>
      <c r="QLT1" s="300"/>
      <c r="QLU1" s="300"/>
      <c r="QLV1" s="300"/>
      <c r="QLW1" s="300"/>
      <c r="QLX1" s="300"/>
      <c r="QLY1" s="300"/>
      <c r="QLZ1" s="300"/>
      <c r="QMA1" s="300"/>
      <c r="QMB1" s="300"/>
      <c r="QMC1" s="300"/>
      <c r="QMD1" s="300"/>
      <c r="QME1" s="300"/>
      <c r="QMF1" s="300"/>
      <c r="QMG1" s="300"/>
      <c r="QMH1" s="300"/>
      <c r="QMI1" s="300"/>
      <c r="QMJ1" s="300"/>
      <c r="QMK1" s="300"/>
      <c r="QML1" s="300"/>
      <c r="QMM1" s="300"/>
      <c r="QMN1" s="300"/>
      <c r="QMO1" s="300"/>
      <c r="QMP1" s="300"/>
      <c r="QMQ1" s="300"/>
      <c r="QMR1" s="300"/>
      <c r="QMS1" s="300"/>
      <c r="QMT1" s="300"/>
      <c r="QMU1" s="300"/>
      <c r="QMV1" s="300"/>
      <c r="QMW1" s="300"/>
      <c r="QMX1" s="300"/>
      <c r="QMY1" s="300"/>
      <c r="QMZ1" s="300"/>
      <c r="QNA1" s="300"/>
      <c r="QNB1" s="300"/>
      <c r="QNC1" s="300"/>
      <c r="QND1" s="300"/>
      <c r="QNE1" s="300"/>
      <c r="QNF1" s="300"/>
      <c r="QNG1" s="300"/>
      <c r="QNH1" s="300"/>
      <c r="QNI1" s="300"/>
      <c r="QNJ1" s="300"/>
      <c r="QNK1" s="300"/>
      <c r="QNL1" s="300"/>
      <c r="QNM1" s="300"/>
      <c r="QNN1" s="300"/>
      <c r="QNO1" s="300"/>
      <c r="QNP1" s="300"/>
      <c r="QNQ1" s="300"/>
      <c r="QNR1" s="300"/>
      <c r="QNS1" s="300"/>
      <c r="QNT1" s="300"/>
      <c r="QNU1" s="300"/>
      <c r="QNV1" s="300"/>
      <c r="QNW1" s="300"/>
      <c r="QNX1" s="300"/>
      <c r="QNY1" s="300"/>
      <c r="QNZ1" s="300"/>
      <c r="QOA1" s="300"/>
      <c r="QOB1" s="300"/>
      <c r="QOC1" s="300"/>
      <c r="QOD1" s="300"/>
      <c r="QOE1" s="300"/>
      <c r="QOF1" s="300"/>
      <c r="QOG1" s="300"/>
      <c r="QOH1" s="300"/>
      <c r="QOI1" s="300"/>
      <c r="QOJ1" s="300"/>
      <c r="QOK1" s="300"/>
      <c r="QOL1" s="300"/>
      <c r="QOM1" s="300"/>
      <c r="QON1" s="300"/>
      <c r="QOO1" s="300"/>
      <c r="QOP1" s="300"/>
      <c r="QOQ1" s="300"/>
      <c r="QOR1" s="300"/>
      <c r="QOS1" s="300"/>
      <c r="QOT1" s="300"/>
      <c r="QOU1" s="300"/>
      <c r="QOV1" s="300"/>
      <c r="QOW1" s="300"/>
      <c r="QOX1" s="300"/>
      <c r="QOY1" s="300"/>
      <c r="QOZ1" s="300"/>
      <c r="QPA1" s="300"/>
      <c r="QPB1" s="300"/>
      <c r="QPC1" s="300"/>
      <c r="QPD1" s="300"/>
      <c r="QPE1" s="300"/>
      <c r="QPF1" s="300"/>
      <c r="QPG1" s="300"/>
      <c r="QPH1" s="300"/>
      <c r="QPI1" s="300"/>
      <c r="QPJ1" s="300"/>
      <c r="QPK1" s="300"/>
      <c r="QPL1" s="300"/>
      <c r="QPM1" s="300"/>
      <c r="QPN1" s="300"/>
      <c r="QPO1" s="300"/>
      <c r="QPP1" s="300"/>
      <c r="QPQ1" s="300"/>
      <c r="QPR1" s="300"/>
      <c r="QPS1" s="300"/>
      <c r="QPT1" s="300"/>
      <c r="QPU1" s="300"/>
      <c r="QPV1" s="300"/>
      <c r="QPW1" s="300"/>
      <c r="QPX1" s="300"/>
      <c r="QPY1" s="300"/>
      <c r="QPZ1" s="300"/>
      <c r="QQA1" s="300"/>
      <c r="QQB1" s="300"/>
      <c r="QQC1" s="300"/>
      <c r="QQD1" s="300"/>
      <c r="QQE1" s="300"/>
      <c r="QQF1" s="300"/>
      <c r="QQG1" s="300"/>
      <c r="QQH1" s="300"/>
      <c r="QQI1" s="300"/>
      <c r="QQJ1" s="300"/>
      <c r="QQK1" s="300"/>
      <c r="QQL1" s="300"/>
      <c r="QQM1" s="300"/>
      <c r="QQN1" s="300"/>
      <c r="QQO1" s="300"/>
      <c r="QQP1" s="300"/>
      <c r="QQQ1" s="300"/>
      <c r="QQR1" s="300"/>
      <c r="QQS1" s="300"/>
      <c r="QQT1" s="300"/>
      <c r="QQU1" s="300"/>
      <c r="QQV1" s="300"/>
      <c r="QQW1" s="300"/>
      <c r="QQX1" s="300"/>
      <c r="QQY1" s="300"/>
      <c r="QQZ1" s="300"/>
      <c r="QRA1" s="300"/>
      <c r="QRB1" s="300"/>
      <c r="QRC1" s="300"/>
      <c r="QRD1" s="300"/>
      <c r="QRE1" s="300"/>
      <c r="QRF1" s="300"/>
      <c r="QRG1" s="300"/>
      <c r="QRH1" s="300"/>
      <c r="QRI1" s="300"/>
      <c r="QRJ1" s="300"/>
      <c r="QRK1" s="300"/>
      <c r="QRL1" s="300"/>
      <c r="QRM1" s="300"/>
      <c r="QRN1" s="300"/>
      <c r="QRO1" s="300"/>
      <c r="QRP1" s="300"/>
      <c r="QRQ1" s="300"/>
      <c r="QRR1" s="300"/>
      <c r="QRS1" s="300"/>
      <c r="QRT1" s="300"/>
      <c r="QRU1" s="300"/>
      <c r="QRV1" s="300"/>
      <c r="QRW1" s="300"/>
      <c r="QRX1" s="300"/>
      <c r="QRY1" s="300"/>
      <c r="QRZ1" s="300"/>
      <c r="QSA1" s="300"/>
      <c r="QSB1" s="300"/>
      <c r="QSC1" s="300"/>
      <c r="QSD1" s="300"/>
      <c r="QSE1" s="300"/>
      <c r="QSF1" s="300"/>
      <c r="QSG1" s="300"/>
      <c r="QSH1" s="300"/>
      <c r="QSI1" s="300"/>
      <c r="QSJ1" s="300"/>
      <c r="QSK1" s="300"/>
      <c r="QSL1" s="300"/>
      <c r="QSM1" s="300"/>
      <c r="QSN1" s="300"/>
      <c r="QSO1" s="300"/>
      <c r="QSP1" s="300"/>
      <c r="QSQ1" s="300"/>
      <c r="QSR1" s="300"/>
      <c r="QSS1" s="300"/>
      <c r="QST1" s="300"/>
      <c r="QSU1" s="300"/>
      <c r="QSV1" s="300"/>
      <c r="QSW1" s="300"/>
      <c r="QSX1" s="300"/>
      <c r="QSY1" s="300"/>
      <c r="QSZ1" s="300"/>
      <c r="QTA1" s="300"/>
      <c r="QTB1" s="300"/>
      <c r="QTC1" s="300"/>
      <c r="QTD1" s="300"/>
      <c r="QTE1" s="300"/>
      <c r="QTF1" s="300"/>
      <c r="QTG1" s="300"/>
      <c r="QTH1" s="300"/>
      <c r="QTI1" s="300"/>
      <c r="QTJ1" s="300"/>
      <c r="QTK1" s="300"/>
      <c r="QTL1" s="300"/>
      <c r="QTM1" s="300"/>
      <c r="QTN1" s="300"/>
      <c r="QTO1" s="300"/>
      <c r="QTP1" s="300"/>
      <c r="QTQ1" s="300"/>
      <c r="QTR1" s="300"/>
      <c r="QTS1" s="300"/>
      <c r="QTT1" s="300"/>
      <c r="QTU1" s="300"/>
      <c r="QTV1" s="300"/>
      <c r="QTW1" s="300"/>
      <c r="QTX1" s="300"/>
      <c r="QTY1" s="300"/>
      <c r="QTZ1" s="300"/>
      <c r="QUA1" s="300"/>
      <c r="QUB1" s="300"/>
      <c r="QUC1" s="300"/>
      <c r="QUD1" s="300"/>
      <c r="QUE1" s="300"/>
      <c r="QUF1" s="300"/>
      <c r="QUG1" s="300"/>
      <c r="QUH1" s="300"/>
      <c r="QUI1" s="300"/>
      <c r="QUJ1" s="300"/>
      <c r="QUK1" s="300"/>
      <c r="QUL1" s="300"/>
      <c r="QUM1" s="300"/>
      <c r="QUN1" s="300"/>
      <c r="QUO1" s="300"/>
      <c r="QUP1" s="300"/>
      <c r="QUQ1" s="300"/>
      <c r="QUR1" s="300"/>
      <c r="QUS1" s="300"/>
      <c r="QUT1" s="300"/>
      <c r="QUU1" s="300"/>
      <c r="QUV1" s="300"/>
      <c r="QUW1" s="300"/>
      <c r="QUX1" s="300"/>
      <c r="QUY1" s="300"/>
      <c r="QUZ1" s="300"/>
      <c r="QVA1" s="300"/>
      <c r="QVB1" s="300"/>
      <c r="QVC1" s="300"/>
      <c r="QVD1" s="300"/>
      <c r="QVE1" s="300"/>
      <c r="QVF1" s="300"/>
      <c r="QVG1" s="300"/>
      <c r="QVH1" s="300"/>
      <c r="QVI1" s="300"/>
      <c r="QVJ1" s="300"/>
      <c r="QVK1" s="300"/>
      <c r="QVL1" s="300"/>
      <c r="QVM1" s="300"/>
      <c r="QVN1" s="300"/>
      <c r="QVO1" s="300"/>
      <c r="QVP1" s="300"/>
      <c r="QVQ1" s="300"/>
      <c r="QVR1" s="300"/>
      <c r="QVS1" s="300"/>
      <c r="QVT1" s="300"/>
      <c r="QVU1" s="300"/>
      <c r="QVV1" s="300"/>
      <c r="QVW1" s="300"/>
      <c r="QVX1" s="300"/>
      <c r="QVY1" s="300"/>
      <c r="QVZ1" s="300"/>
      <c r="QWA1" s="300"/>
      <c r="QWB1" s="300"/>
      <c r="QWC1" s="300"/>
      <c r="QWD1" s="300"/>
      <c r="QWE1" s="300"/>
      <c r="QWF1" s="300"/>
      <c r="QWG1" s="300"/>
      <c r="QWH1" s="300"/>
      <c r="QWI1" s="300"/>
      <c r="QWJ1" s="300"/>
      <c r="QWK1" s="300"/>
      <c r="QWL1" s="300"/>
      <c r="QWM1" s="300"/>
      <c r="QWN1" s="300"/>
      <c r="QWO1" s="300"/>
      <c r="QWP1" s="300"/>
      <c r="QWQ1" s="300"/>
      <c r="QWR1" s="300"/>
      <c r="QWS1" s="300"/>
      <c r="QWT1" s="300"/>
      <c r="QWU1" s="300"/>
      <c r="QWV1" s="300"/>
      <c r="QWW1" s="300"/>
      <c r="QWX1" s="300"/>
      <c r="QWY1" s="300"/>
      <c r="QWZ1" s="300"/>
      <c r="QXA1" s="300"/>
      <c r="QXB1" s="300"/>
      <c r="QXC1" s="300"/>
      <c r="QXD1" s="300"/>
      <c r="QXE1" s="300"/>
      <c r="QXF1" s="300"/>
      <c r="QXG1" s="300"/>
      <c r="QXH1" s="300"/>
      <c r="QXI1" s="300"/>
      <c r="QXJ1" s="300"/>
      <c r="QXK1" s="300"/>
      <c r="QXL1" s="300"/>
      <c r="QXM1" s="300"/>
      <c r="QXN1" s="300"/>
      <c r="QXO1" s="300"/>
      <c r="QXP1" s="300"/>
      <c r="QXQ1" s="300"/>
      <c r="QXR1" s="300"/>
      <c r="QXS1" s="300"/>
      <c r="QXT1" s="300"/>
      <c r="QXU1" s="300"/>
      <c r="QXV1" s="300"/>
      <c r="QXW1" s="300"/>
      <c r="QXX1" s="300"/>
      <c r="QXY1" s="300"/>
      <c r="QXZ1" s="300"/>
      <c r="QYA1" s="300"/>
      <c r="QYB1" s="300"/>
      <c r="QYC1" s="300"/>
      <c r="QYD1" s="300"/>
      <c r="QYE1" s="300"/>
      <c r="QYF1" s="300"/>
      <c r="QYG1" s="300"/>
      <c r="QYH1" s="300"/>
      <c r="QYI1" s="300"/>
      <c r="QYJ1" s="300"/>
      <c r="QYK1" s="300"/>
      <c r="QYL1" s="300"/>
      <c r="QYM1" s="300"/>
      <c r="QYN1" s="300"/>
      <c r="QYO1" s="300"/>
      <c r="QYP1" s="300"/>
      <c r="QYQ1" s="300"/>
      <c r="QYR1" s="300"/>
      <c r="QYS1" s="300"/>
      <c r="QYT1" s="300"/>
      <c r="QYU1" s="300"/>
      <c r="QYV1" s="300"/>
      <c r="QYW1" s="300"/>
      <c r="QYX1" s="300"/>
      <c r="QYY1" s="300"/>
      <c r="QYZ1" s="300"/>
      <c r="QZA1" s="300"/>
      <c r="QZB1" s="300"/>
      <c r="QZC1" s="300"/>
      <c r="QZD1" s="300"/>
      <c r="QZE1" s="300"/>
      <c r="QZF1" s="300"/>
      <c r="QZG1" s="300"/>
      <c r="QZH1" s="300"/>
      <c r="QZI1" s="300"/>
      <c r="QZJ1" s="300"/>
      <c r="QZK1" s="300"/>
      <c r="QZL1" s="300"/>
      <c r="QZM1" s="300"/>
      <c r="QZN1" s="300"/>
      <c r="QZO1" s="300"/>
      <c r="QZP1" s="300"/>
      <c r="QZQ1" s="300"/>
      <c r="QZR1" s="300"/>
      <c r="QZS1" s="300"/>
      <c r="QZT1" s="300"/>
      <c r="QZU1" s="300"/>
      <c r="QZV1" s="300"/>
      <c r="QZW1" s="300"/>
      <c r="QZX1" s="300"/>
      <c r="QZY1" s="300"/>
      <c r="QZZ1" s="300"/>
      <c r="RAA1" s="300"/>
      <c r="RAB1" s="300"/>
      <c r="RAC1" s="300"/>
      <c r="RAD1" s="300"/>
      <c r="RAE1" s="300"/>
      <c r="RAF1" s="300"/>
      <c r="RAG1" s="300"/>
      <c r="RAH1" s="300"/>
      <c r="RAI1" s="300"/>
      <c r="RAJ1" s="300"/>
      <c r="RAK1" s="300"/>
      <c r="RAL1" s="300"/>
      <c r="RAM1" s="300"/>
      <c r="RAN1" s="300"/>
      <c r="RAO1" s="300"/>
      <c r="RAP1" s="300"/>
      <c r="RAQ1" s="300"/>
      <c r="RAR1" s="300"/>
      <c r="RAS1" s="300"/>
      <c r="RAT1" s="300"/>
      <c r="RAU1" s="300"/>
      <c r="RAV1" s="300"/>
      <c r="RAW1" s="300"/>
      <c r="RAX1" s="300"/>
      <c r="RAY1" s="300"/>
      <c r="RAZ1" s="300"/>
      <c r="RBA1" s="300"/>
      <c r="RBB1" s="300"/>
      <c r="RBC1" s="300"/>
      <c r="RBD1" s="300"/>
      <c r="RBE1" s="300"/>
      <c r="RBF1" s="300"/>
      <c r="RBG1" s="300"/>
      <c r="RBH1" s="300"/>
      <c r="RBI1" s="300"/>
      <c r="RBJ1" s="300"/>
      <c r="RBK1" s="300"/>
      <c r="RBL1" s="300"/>
      <c r="RBM1" s="300"/>
      <c r="RBN1" s="300"/>
      <c r="RBO1" s="300"/>
      <c r="RBP1" s="300"/>
      <c r="RBQ1" s="300"/>
      <c r="RBR1" s="300"/>
      <c r="RBS1" s="300"/>
      <c r="RBT1" s="300"/>
      <c r="RBU1" s="300"/>
      <c r="RBV1" s="300"/>
      <c r="RBW1" s="300"/>
      <c r="RBX1" s="300"/>
      <c r="RBY1" s="300"/>
      <c r="RBZ1" s="300"/>
      <c r="RCA1" s="300"/>
      <c r="RCB1" s="300"/>
      <c r="RCC1" s="300"/>
      <c r="RCD1" s="300"/>
      <c r="RCE1" s="300"/>
      <c r="RCF1" s="300"/>
      <c r="RCG1" s="300"/>
      <c r="RCH1" s="300"/>
      <c r="RCI1" s="300"/>
      <c r="RCJ1" s="300"/>
      <c r="RCK1" s="300"/>
      <c r="RCL1" s="300"/>
      <c r="RCM1" s="300"/>
      <c r="RCN1" s="300"/>
      <c r="RCO1" s="300"/>
      <c r="RCP1" s="300"/>
      <c r="RCQ1" s="300"/>
      <c r="RCR1" s="300"/>
      <c r="RCS1" s="300"/>
      <c r="RCT1" s="300"/>
      <c r="RCU1" s="300"/>
      <c r="RCV1" s="300"/>
      <c r="RCW1" s="300"/>
      <c r="RCX1" s="300"/>
      <c r="RCY1" s="300"/>
      <c r="RCZ1" s="300"/>
      <c r="RDA1" s="300"/>
      <c r="RDB1" s="300"/>
      <c r="RDC1" s="300"/>
      <c r="RDD1" s="300"/>
      <c r="RDE1" s="300"/>
      <c r="RDF1" s="300"/>
      <c r="RDG1" s="300"/>
      <c r="RDH1" s="300"/>
      <c r="RDI1" s="300"/>
      <c r="RDJ1" s="300"/>
      <c r="RDK1" s="300"/>
      <c r="RDL1" s="300"/>
      <c r="RDM1" s="300"/>
      <c r="RDN1" s="300"/>
      <c r="RDO1" s="300"/>
      <c r="RDP1" s="300"/>
      <c r="RDQ1" s="300"/>
      <c r="RDR1" s="300"/>
      <c r="RDS1" s="300"/>
      <c r="RDT1" s="300"/>
      <c r="RDU1" s="300"/>
      <c r="RDV1" s="300"/>
      <c r="RDW1" s="300"/>
      <c r="RDX1" s="300"/>
      <c r="RDY1" s="300"/>
      <c r="RDZ1" s="300"/>
      <c r="REA1" s="300"/>
      <c r="REB1" s="300"/>
      <c r="REC1" s="300"/>
      <c r="RED1" s="300"/>
      <c r="REE1" s="300"/>
      <c r="REF1" s="300"/>
      <c r="REG1" s="300"/>
      <c r="REH1" s="300"/>
      <c r="REI1" s="300"/>
      <c r="REJ1" s="300"/>
      <c r="REK1" s="300"/>
      <c r="REL1" s="300"/>
      <c r="REM1" s="300"/>
      <c r="REN1" s="300"/>
      <c r="REO1" s="300"/>
      <c r="REP1" s="300"/>
      <c r="REQ1" s="300"/>
      <c r="RER1" s="300"/>
      <c r="RES1" s="300"/>
      <c r="RET1" s="300"/>
      <c r="REU1" s="300"/>
      <c r="REV1" s="300"/>
      <c r="REW1" s="300"/>
      <c r="REX1" s="300"/>
      <c r="REY1" s="300"/>
      <c r="REZ1" s="300"/>
      <c r="RFA1" s="300"/>
      <c r="RFB1" s="300"/>
      <c r="RFC1" s="300"/>
      <c r="RFD1" s="300"/>
      <c r="RFE1" s="300"/>
      <c r="RFF1" s="300"/>
      <c r="RFG1" s="300"/>
      <c r="RFH1" s="300"/>
      <c r="RFI1" s="300"/>
      <c r="RFJ1" s="300"/>
      <c r="RFK1" s="300"/>
      <c r="RFL1" s="300"/>
      <c r="RFM1" s="300"/>
      <c r="RFN1" s="300"/>
      <c r="RFO1" s="300"/>
      <c r="RFP1" s="300"/>
      <c r="RFQ1" s="300"/>
      <c r="RFR1" s="300"/>
      <c r="RFS1" s="300"/>
      <c r="RFT1" s="300"/>
      <c r="RFU1" s="300"/>
      <c r="RFV1" s="300"/>
      <c r="RFW1" s="300"/>
      <c r="RFX1" s="300"/>
      <c r="RFY1" s="300"/>
      <c r="RFZ1" s="300"/>
      <c r="RGA1" s="300"/>
      <c r="RGB1" s="300"/>
      <c r="RGC1" s="300"/>
      <c r="RGD1" s="300"/>
      <c r="RGE1" s="300"/>
      <c r="RGF1" s="300"/>
      <c r="RGG1" s="300"/>
      <c r="RGH1" s="300"/>
      <c r="RGI1" s="300"/>
      <c r="RGJ1" s="300"/>
      <c r="RGK1" s="300"/>
      <c r="RGL1" s="300"/>
      <c r="RGM1" s="300"/>
      <c r="RGN1" s="300"/>
      <c r="RGO1" s="300"/>
      <c r="RGP1" s="300"/>
      <c r="RGQ1" s="300"/>
      <c r="RGR1" s="300"/>
      <c r="RGS1" s="300"/>
      <c r="RGT1" s="300"/>
      <c r="RGU1" s="300"/>
      <c r="RGV1" s="300"/>
      <c r="RGW1" s="300"/>
      <c r="RGX1" s="300"/>
      <c r="RGY1" s="300"/>
      <c r="RGZ1" s="300"/>
      <c r="RHA1" s="300"/>
      <c r="RHB1" s="300"/>
      <c r="RHC1" s="300"/>
      <c r="RHD1" s="300"/>
      <c r="RHE1" s="300"/>
      <c r="RHF1" s="300"/>
      <c r="RHG1" s="300"/>
      <c r="RHH1" s="300"/>
      <c r="RHI1" s="300"/>
      <c r="RHJ1" s="300"/>
      <c r="RHK1" s="300"/>
      <c r="RHL1" s="300"/>
      <c r="RHM1" s="300"/>
      <c r="RHN1" s="300"/>
      <c r="RHO1" s="300"/>
      <c r="RHP1" s="300"/>
      <c r="RHQ1" s="300"/>
      <c r="RHR1" s="300"/>
      <c r="RHS1" s="300"/>
      <c r="RHT1" s="300"/>
      <c r="RHU1" s="300"/>
      <c r="RHV1" s="300"/>
      <c r="RHW1" s="300"/>
      <c r="RHX1" s="300"/>
      <c r="RHY1" s="300"/>
      <c r="RHZ1" s="300"/>
      <c r="RIA1" s="300"/>
      <c r="RIB1" s="300"/>
      <c r="RIC1" s="300"/>
      <c r="RID1" s="300"/>
      <c r="RIE1" s="300"/>
      <c r="RIF1" s="300"/>
      <c r="RIG1" s="300"/>
      <c r="RIH1" s="300"/>
      <c r="RII1" s="300"/>
      <c r="RIJ1" s="300"/>
      <c r="RIK1" s="300"/>
      <c r="RIL1" s="300"/>
      <c r="RIM1" s="300"/>
      <c r="RIN1" s="300"/>
      <c r="RIO1" s="300"/>
      <c r="RIP1" s="300"/>
      <c r="RIQ1" s="300"/>
      <c r="RIR1" s="300"/>
      <c r="RIS1" s="300"/>
      <c r="RIT1" s="300"/>
      <c r="RIU1" s="300"/>
      <c r="RIV1" s="300"/>
      <c r="RIW1" s="300"/>
      <c r="RIX1" s="300"/>
      <c r="RIY1" s="300"/>
      <c r="RIZ1" s="300"/>
      <c r="RJA1" s="300"/>
      <c r="RJB1" s="300"/>
      <c r="RJC1" s="300"/>
      <c r="RJD1" s="300"/>
      <c r="RJE1" s="300"/>
      <c r="RJF1" s="300"/>
      <c r="RJG1" s="300"/>
      <c r="RJH1" s="300"/>
      <c r="RJI1" s="300"/>
      <c r="RJJ1" s="300"/>
      <c r="RJK1" s="300"/>
      <c r="RJL1" s="300"/>
      <c r="RJM1" s="300"/>
      <c r="RJN1" s="300"/>
      <c r="RJO1" s="300"/>
      <c r="RJP1" s="300"/>
      <c r="RJQ1" s="300"/>
      <c r="RJR1" s="300"/>
      <c r="RJS1" s="300"/>
      <c r="RJT1" s="300"/>
      <c r="RJU1" s="300"/>
      <c r="RJV1" s="300"/>
      <c r="RJW1" s="300"/>
      <c r="RJX1" s="300"/>
      <c r="RJY1" s="300"/>
      <c r="RJZ1" s="300"/>
      <c r="RKA1" s="300"/>
      <c r="RKB1" s="300"/>
      <c r="RKC1" s="300"/>
      <c r="RKD1" s="300"/>
      <c r="RKE1" s="300"/>
      <c r="RKF1" s="300"/>
      <c r="RKG1" s="300"/>
      <c r="RKH1" s="300"/>
      <c r="RKI1" s="300"/>
      <c r="RKJ1" s="300"/>
      <c r="RKK1" s="300"/>
      <c r="RKL1" s="300"/>
      <c r="RKM1" s="300"/>
      <c r="RKN1" s="300"/>
      <c r="RKO1" s="300"/>
      <c r="RKP1" s="300"/>
      <c r="RKQ1" s="300"/>
      <c r="RKR1" s="300"/>
      <c r="RKS1" s="300"/>
      <c r="RKT1" s="300"/>
      <c r="RKU1" s="300"/>
      <c r="RKV1" s="300"/>
      <c r="RKW1" s="300"/>
      <c r="RKX1" s="300"/>
      <c r="RKY1" s="300"/>
      <c r="RKZ1" s="300"/>
      <c r="RLA1" s="300"/>
      <c r="RLB1" s="300"/>
      <c r="RLC1" s="300"/>
      <c r="RLD1" s="300"/>
      <c r="RLE1" s="300"/>
      <c r="RLF1" s="300"/>
      <c r="RLG1" s="300"/>
      <c r="RLH1" s="300"/>
      <c r="RLI1" s="300"/>
      <c r="RLJ1" s="300"/>
      <c r="RLK1" s="300"/>
      <c r="RLL1" s="300"/>
      <c r="RLM1" s="300"/>
      <c r="RLN1" s="300"/>
      <c r="RLO1" s="300"/>
      <c r="RLP1" s="300"/>
      <c r="RLQ1" s="300"/>
      <c r="RLR1" s="300"/>
      <c r="RLS1" s="300"/>
      <c r="RLT1" s="300"/>
      <c r="RLU1" s="300"/>
      <c r="RLV1" s="300"/>
      <c r="RLW1" s="300"/>
      <c r="RLX1" s="300"/>
      <c r="RLY1" s="300"/>
      <c r="RLZ1" s="300"/>
      <c r="RMA1" s="300"/>
      <c r="RMB1" s="300"/>
      <c r="RMC1" s="300"/>
      <c r="RMD1" s="300"/>
      <c r="RME1" s="300"/>
      <c r="RMF1" s="300"/>
      <c r="RMG1" s="300"/>
      <c r="RMH1" s="300"/>
      <c r="RMI1" s="300"/>
      <c r="RMJ1" s="300"/>
      <c r="RMK1" s="300"/>
      <c r="RML1" s="300"/>
      <c r="RMM1" s="300"/>
      <c r="RMN1" s="300"/>
      <c r="RMO1" s="300"/>
      <c r="RMP1" s="300"/>
      <c r="RMQ1" s="300"/>
      <c r="RMR1" s="300"/>
      <c r="RMS1" s="300"/>
      <c r="RMT1" s="300"/>
      <c r="RMU1" s="300"/>
      <c r="RMV1" s="300"/>
      <c r="RMW1" s="300"/>
      <c r="RMX1" s="300"/>
      <c r="RMY1" s="300"/>
      <c r="RMZ1" s="300"/>
      <c r="RNA1" s="300"/>
      <c r="RNB1" s="300"/>
      <c r="RNC1" s="300"/>
      <c r="RND1" s="300"/>
      <c r="RNE1" s="300"/>
      <c r="RNF1" s="300"/>
      <c r="RNG1" s="300"/>
      <c r="RNH1" s="300"/>
      <c r="RNI1" s="300"/>
      <c r="RNJ1" s="300"/>
      <c r="RNK1" s="300"/>
      <c r="RNL1" s="300"/>
      <c r="RNM1" s="300"/>
      <c r="RNN1" s="300"/>
      <c r="RNO1" s="300"/>
      <c r="RNP1" s="300"/>
      <c r="RNQ1" s="300"/>
      <c r="RNR1" s="300"/>
      <c r="RNS1" s="300"/>
      <c r="RNT1" s="300"/>
      <c r="RNU1" s="300"/>
      <c r="RNV1" s="300"/>
      <c r="RNW1" s="300"/>
      <c r="RNX1" s="300"/>
      <c r="RNY1" s="300"/>
      <c r="RNZ1" s="300"/>
      <c r="ROA1" s="300"/>
      <c r="ROB1" s="300"/>
      <c r="ROC1" s="300"/>
      <c r="ROD1" s="300"/>
      <c r="ROE1" s="300"/>
      <c r="ROF1" s="300"/>
      <c r="ROG1" s="300"/>
      <c r="ROH1" s="300"/>
      <c r="ROI1" s="300"/>
      <c r="ROJ1" s="300"/>
      <c r="ROK1" s="300"/>
      <c r="ROL1" s="300"/>
      <c r="ROM1" s="300"/>
      <c r="RON1" s="300"/>
      <c r="ROO1" s="300"/>
      <c r="ROP1" s="300"/>
      <c r="ROQ1" s="300"/>
      <c r="ROR1" s="300"/>
      <c r="ROS1" s="300"/>
      <c r="ROT1" s="300"/>
      <c r="ROU1" s="300"/>
      <c r="ROV1" s="300"/>
      <c r="ROW1" s="300"/>
      <c r="ROX1" s="300"/>
      <c r="ROY1" s="300"/>
      <c r="ROZ1" s="300"/>
      <c r="RPA1" s="300"/>
      <c r="RPB1" s="300"/>
      <c r="RPC1" s="300"/>
      <c r="RPD1" s="300"/>
      <c r="RPE1" s="300"/>
      <c r="RPF1" s="300"/>
      <c r="RPG1" s="300"/>
      <c r="RPH1" s="300"/>
      <c r="RPI1" s="300"/>
      <c r="RPJ1" s="300"/>
      <c r="RPK1" s="300"/>
      <c r="RPL1" s="300"/>
      <c r="RPM1" s="300"/>
      <c r="RPN1" s="300"/>
      <c r="RPO1" s="300"/>
      <c r="RPP1" s="300"/>
      <c r="RPQ1" s="300"/>
      <c r="RPR1" s="300"/>
      <c r="RPS1" s="300"/>
      <c r="RPT1" s="300"/>
      <c r="RPU1" s="300"/>
      <c r="RPV1" s="300"/>
      <c r="RPW1" s="300"/>
      <c r="RPX1" s="300"/>
      <c r="RPY1" s="300"/>
      <c r="RPZ1" s="300"/>
      <c r="RQA1" s="300"/>
      <c r="RQB1" s="300"/>
      <c r="RQC1" s="300"/>
      <c r="RQD1" s="300"/>
      <c r="RQE1" s="300"/>
      <c r="RQF1" s="300"/>
      <c r="RQG1" s="300"/>
      <c r="RQH1" s="300"/>
      <c r="RQI1" s="300"/>
      <c r="RQJ1" s="300"/>
      <c r="RQK1" s="300"/>
      <c r="RQL1" s="300"/>
      <c r="RQM1" s="300"/>
      <c r="RQN1" s="300"/>
      <c r="RQO1" s="300"/>
      <c r="RQP1" s="300"/>
      <c r="RQQ1" s="300"/>
      <c r="RQR1" s="300"/>
      <c r="RQS1" s="300"/>
      <c r="RQT1" s="300"/>
      <c r="RQU1" s="300"/>
      <c r="RQV1" s="300"/>
      <c r="RQW1" s="300"/>
      <c r="RQX1" s="300"/>
      <c r="RQY1" s="300"/>
      <c r="RQZ1" s="300"/>
      <c r="RRA1" s="300"/>
      <c r="RRB1" s="300"/>
      <c r="RRC1" s="300"/>
      <c r="RRD1" s="300"/>
      <c r="RRE1" s="300"/>
      <c r="RRF1" s="300"/>
      <c r="RRG1" s="300"/>
      <c r="RRH1" s="300"/>
      <c r="RRI1" s="300"/>
      <c r="RRJ1" s="300"/>
      <c r="RRK1" s="300"/>
      <c r="RRL1" s="300"/>
      <c r="RRM1" s="300"/>
      <c r="RRN1" s="300"/>
      <c r="RRO1" s="300"/>
      <c r="RRP1" s="300"/>
      <c r="RRQ1" s="300"/>
      <c r="RRR1" s="300"/>
      <c r="RRS1" s="300"/>
      <c r="RRT1" s="300"/>
      <c r="RRU1" s="300"/>
      <c r="RRV1" s="300"/>
      <c r="RRW1" s="300"/>
      <c r="RRX1" s="300"/>
      <c r="RRY1" s="300"/>
      <c r="RRZ1" s="300"/>
      <c r="RSA1" s="300"/>
      <c r="RSB1" s="300"/>
      <c r="RSC1" s="300"/>
      <c r="RSD1" s="300"/>
      <c r="RSE1" s="300"/>
      <c r="RSF1" s="300"/>
      <c r="RSG1" s="300"/>
      <c r="RSH1" s="300"/>
      <c r="RSI1" s="300"/>
      <c r="RSJ1" s="300"/>
      <c r="RSK1" s="300"/>
      <c r="RSL1" s="300"/>
      <c r="RSM1" s="300"/>
      <c r="RSN1" s="300"/>
      <c r="RSO1" s="300"/>
      <c r="RSP1" s="300"/>
      <c r="RSQ1" s="300"/>
      <c r="RSR1" s="300"/>
      <c r="RSS1" s="300"/>
      <c r="RST1" s="300"/>
      <c r="RSU1" s="300"/>
      <c r="RSV1" s="300"/>
      <c r="RSW1" s="300"/>
      <c r="RSX1" s="300"/>
      <c r="RSY1" s="300"/>
      <c r="RSZ1" s="300"/>
      <c r="RTA1" s="300"/>
      <c r="RTB1" s="300"/>
      <c r="RTC1" s="300"/>
      <c r="RTD1" s="300"/>
      <c r="RTE1" s="300"/>
      <c r="RTF1" s="300"/>
      <c r="RTG1" s="300"/>
      <c r="RTH1" s="300"/>
      <c r="RTI1" s="300"/>
      <c r="RTJ1" s="300"/>
      <c r="RTK1" s="300"/>
      <c r="RTL1" s="300"/>
      <c r="RTM1" s="300"/>
      <c r="RTN1" s="300"/>
      <c r="RTO1" s="300"/>
      <c r="RTP1" s="300"/>
      <c r="RTQ1" s="300"/>
      <c r="RTR1" s="300"/>
      <c r="RTS1" s="300"/>
      <c r="RTT1" s="300"/>
      <c r="RTU1" s="300"/>
      <c r="RTV1" s="300"/>
      <c r="RTW1" s="300"/>
      <c r="RTX1" s="300"/>
      <c r="RTY1" s="300"/>
      <c r="RTZ1" s="300"/>
      <c r="RUA1" s="300"/>
      <c r="RUB1" s="300"/>
      <c r="RUC1" s="300"/>
      <c r="RUD1" s="300"/>
      <c r="RUE1" s="300"/>
      <c r="RUF1" s="300"/>
      <c r="RUG1" s="300"/>
      <c r="RUH1" s="300"/>
      <c r="RUI1" s="300"/>
      <c r="RUJ1" s="300"/>
      <c r="RUK1" s="300"/>
      <c r="RUL1" s="300"/>
      <c r="RUM1" s="300"/>
      <c r="RUN1" s="300"/>
      <c r="RUO1" s="300"/>
      <c r="RUP1" s="300"/>
      <c r="RUQ1" s="300"/>
      <c r="RUR1" s="300"/>
      <c r="RUS1" s="300"/>
      <c r="RUT1" s="300"/>
      <c r="RUU1" s="300"/>
      <c r="RUV1" s="300"/>
      <c r="RUW1" s="300"/>
      <c r="RUX1" s="300"/>
      <c r="RUY1" s="300"/>
      <c r="RUZ1" s="300"/>
      <c r="RVA1" s="300"/>
      <c r="RVB1" s="300"/>
      <c r="RVC1" s="300"/>
      <c r="RVD1" s="300"/>
      <c r="RVE1" s="300"/>
      <c r="RVF1" s="300"/>
      <c r="RVG1" s="300"/>
      <c r="RVH1" s="300"/>
      <c r="RVI1" s="300"/>
      <c r="RVJ1" s="300"/>
      <c r="RVK1" s="300"/>
      <c r="RVL1" s="300"/>
      <c r="RVM1" s="300"/>
      <c r="RVN1" s="300"/>
      <c r="RVO1" s="300"/>
      <c r="RVP1" s="300"/>
      <c r="RVQ1" s="300"/>
      <c r="RVR1" s="300"/>
      <c r="RVS1" s="300"/>
      <c r="RVT1" s="300"/>
      <c r="RVU1" s="300"/>
      <c r="RVV1" s="300"/>
      <c r="RVW1" s="300"/>
      <c r="RVX1" s="300"/>
      <c r="RVY1" s="300"/>
      <c r="RVZ1" s="300"/>
      <c r="RWA1" s="300"/>
      <c r="RWB1" s="300"/>
      <c r="RWC1" s="300"/>
      <c r="RWD1" s="300"/>
      <c r="RWE1" s="300"/>
      <c r="RWF1" s="300"/>
      <c r="RWG1" s="300"/>
      <c r="RWH1" s="300"/>
      <c r="RWI1" s="300"/>
      <c r="RWJ1" s="300"/>
      <c r="RWK1" s="300"/>
      <c r="RWL1" s="300"/>
      <c r="RWM1" s="300"/>
      <c r="RWN1" s="300"/>
      <c r="RWO1" s="300"/>
      <c r="RWP1" s="300"/>
      <c r="RWQ1" s="300"/>
      <c r="RWR1" s="300"/>
      <c r="RWS1" s="300"/>
      <c r="RWT1" s="300"/>
      <c r="RWU1" s="300"/>
      <c r="RWV1" s="300"/>
      <c r="RWW1" s="300"/>
      <c r="RWX1" s="300"/>
      <c r="RWY1" s="300"/>
      <c r="RWZ1" s="300"/>
      <c r="RXA1" s="300"/>
      <c r="RXB1" s="300"/>
      <c r="RXC1" s="300"/>
      <c r="RXD1" s="300"/>
      <c r="RXE1" s="300"/>
      <c r="RXF1" s="300"/>
      <c r="RXG1" s="300"/>
      <c r="RXH1" s="300"/>
      <c r="RXI1" s="300"/>
      <c r="RXJ1" s="300"/>
      <c r="RXK1" s="300"/>
      <c r="RXL1" s="300"/>
      <c r="RXM1" s="300"/>
      <c r="RXN1" s="300"/>
      <c r="RXO1" s="300"/>
      <c r="RXP1" s="300"/>
      <c r="RXQ1" s="300"/>
      <c r="RXR1" s="300"/>
      <c r="RXS1" s="300"/>
      <c r="RXT1" s="300"/>
      <c r="RXU1" s="300"/>
      <c r="RXV1" s="300"/>
      <c r="RXW1" s="300"/>
      <c r="RXX1" s="300"/>
      <c r="RXY1" s="300"/>
      <c r="RXZ1" s="300"/>
      <c r="RYA1" s="300"/>
      <c r="RYB1" s="300"/>
      <c r="RYC1" s="300"/>
      <c r="RYD1" s="300"/>
      <c r="RYE1" s="300"/>
      <c r="RYF1" s="300"/>
      <c r="RYG1" s="300"/>
      <c r="RYH1" s="300"/>
      <c r="RYI1" s="300"/>
      <c r="RYJ1" s="300"/>
      <c r="RYK1" s="300"/>
      <c r="RYL1" s="300"/>
      <c r="RYM1" s="300"/>
      <c r="RYN1" s="300"/>
      <c r="RYO1" s="300"/>
      <c r="RYP1" s="300"/>
      <c r="RYQ1" s="300"/>
      <c r="RYR1" s="300"/>
      <c r="RYS1" s="300"/>
      <c r="RYT1" s="300"/>
      <c r="RYU1" s="300"/>
      <c r="RYV1" s="300"/>
      <c r="RYW1" s="300"/>
      <c r="RYX1" s="300"/>
      <c r="RYY1" s="300"/>
      <c r="RYZ1" s="300"/>
      <c r="RZA1" s="300"/>
      <c r="RZB1" s="300"/>
      <c r="RZC1" s="300"/>
      <c r="RZD1" s="300"/>
      <c r="RZE1" s="300"/>
      <c r="RZF1" s="300"/>
      <c r="RZG1" s="300"/>
      <c r="RZH1" s="300"/>
      <c r="RZI1" s="300"/>
      <c r="RZJ1" s="300"/>
      <c r="RZK1" s="300"/>
      <c r="RZL1" s="300"/>
      <c r="RZM1" s="300"/>
      <c r="RZN1" s="300"/>
      <c r="RZO1" s="300"/>
      <c r="RZP1" s="300"/>
      <c r="RZQ1" s="300"/>
      <c r="RZR1" s="300"/>
      <c r="RZS1" s="300"/>
      <c r="RZT1" s="300"/>
      <c r="RZU1" s="300"/>
      <c r="RZV1" s="300"/>
      <c r="RZW1" s="300"/>
      <c r="RZX1" s="300"/>
      <c r="RZY1" s="300"/>
      <c r="RZZ1" s="300"/>
      <c r="SAA1" s="300"/>
      <c r="SAB1" s="300"/>
      <c r="SAC1" s="300"/>
      <c r="SAD1" s="300"/>
      <c r="SAE1" s="300"/>
      <c r="SAF1" s="300"/>
      <c r="SAG1" s="300"/>
      <c r="SAH1" s="300"/>
      <c r="SAI1" s="300"/>
      <c r="SAJ1" s="300"/>
      <c r="SAK1" s="300"/>
      <c r="SAL1" s="300"/>
      <c r="SAM1" s="300"/>
      <c r="SAN1" s="300"/>
      <c r="SAO1" s="300"/>
      <c r="SAP1" s="300"/>
      <c r="SAQ1" s="300"/>
      <c r="SAR1" s="300"/>
      <c r="SAS1" s="300"/>
      <c r="SAT1" s="300"/>
      <c r="SAU1" s="300"/>
      <c r="SAV1" s="300"/>
      <c r="SAW1" s="300"/>
      <c r="SAX1" s="300"/>
      <c r="SAY1" s="300"/>
      <c r="SAZ1" s="300"/>
      <c r="SBA1" s="300"/>
      <c r="SBB1" s="300"/>
      <c r="SBC1" s="300"/>
      <c r="SBD1" s="300"/>
      <c r="SBE1" s="300"/>
      <c r="SBF1" s="300"/>
      <c r="SBG1" s="300"/>
      <c r="SBH1" s="300"/>
      <c r="SBI1" s="300"/>
      <c r="SBJ1" s="300"/>
      <c r="SBK1" s="300"/>
      <c r="SBL1" s="300"/>
      <c r="SBM1" s="300"/>
      <c r="SBN1" s="300"/>
      <c r="SBO1" s="300"/>
      <c r="SBP1" s="300"/>
      <c r="SBQ1" s="300"/>
      <c r="SBR1" s="300"/>
      <c r="SBS1" s="300"/>
      <c r="SBT1" s="300"/>
      <c r="SBU1" s="300"/>
      <c r="SBV1" s="300"/>
      <c r="SBW1" s="300"/>
      <c r="SBX1" s="300"/>
      <c r="SBY1" s="300"/>
      <c r="SBZ1" s="300"/>
      <c r="SCA1" s="300"/>
      <c r="SCB1" s="300"/>
      <c r="SCC1" s="300"/>
      <c r="SCD1" s="300"/>
      <c r="SCE1" s="300"/>
      <c r="SCF1" s="300"/>
      <c r="SCG1" s="300"/>
      <c r="SCH1" s="300"/>
      <c r="SCI1" s="300"/>
      <c r="SCJ1" s="300"/>
      <c r="SCK1" s="300"/>
      <c r="SCL1" s="300"/>
      <c r="SCM1" s="300"/>
      <c r="SCN1" s="300"/>
      <c r="SCO1" s="300"/>
      <c r="SCP1" s="300"/>
      <c r="SCQ1" s="300"/>
      <c r="SCR1" s="300"/>
      <c r="SCS1" s="300"/>
      <c r="SCT1" s="300"/>
      <c r="SCU1" s="300"/>
      <c r="SCV1" s="300"/>
      <c r="SCW1" s="300"/>
      <c r="SCX1" s="300"/>
      <c r="SCY1" s="300"/>
      <c r="SCZ1" s="300"/>
      <c r="SDA1" s="300"/>
      <c r="SDB1" s="300"/>
      <c r="SDC1" s="300"/>
      <c r="SDD1" s="300"/>
      <c r="SDE1" s="300"/>
      <c r="SDF1" s="300"/>
      <c r="SDG1" s="300"/>
      <c r="SDH1" s="300"/>
      <c r="SDI1" s="300"/>
      <c r="SDJ1" s="300"/>
      <c r="SDK1" s="300"/>
      <c r="SDL1" s="300"/>
      <c r="SDM1" s="300"/>
      <c r="SDN1" s="300"/>
      <c r="SDO1" s="300"/>
      <c r="SDP1" s="300"/>
      <c r="SDQ1" s="300"/>
      <c r="SDR1" s="300"/>
      <c r="SDS1" s="300"/>
      <c r="SDT1" s="300"/>
      <c r="SDU1" s="300"/>
      <c r="SDV1" s="300"/>
      <c r="SDW1" s="300"/>
      <c r="SDX1" s="300"/>
      <c r="SDY1" s="300"/>
      <c r="SDZ1" s="300"/>
      <c r="SEA1" s="300"/>
      <c r="SEB1" s="300"/>
      <c r="SEC1" s="300"/>
      <c r="SED1" s="300"/>
      <c r="SEE1" s="300"/>
      <c r="SEF1" s="300"/>
      <c r="SEG1" s="300"/>
      <c r="SEH1" s="300"/>
      <c r="SEI1" s="300"/>
      <c r="SEJ1" s="300"/>
      <c r="SEK1" s="300"/>
      <c r="SEL1" s="300"/>
      <c r="SEM1" s="300"/>
      <c r="SEN1" s="300"/>
      <c r="SEO1" s="300"/>
      <c r="SEP1" s="300"/>
      <c r="SEQ1" s="300"/>
      <c r="SER1" s="300"/>
      <c r="SES1" s="300"/>
      <c r="SET1" s="300"/>
      <c r="SEU1" s="300"/>
      <c r="SEV1" s="300"/>
      <c r="SEW1" s="300"/>
      <c r="SEX1" s="300"/>
      <c r="SEY1" s="300"/>
      <c r="SEZ1" s="300"/>
      <c r="SFA1" s="300"/>
      <c r="SFB1" s="300"/>
      <c r="SFC1" s="300"/>
      <c r="SFD1" s="300"/>
      <c r="SFE1" s="300"/>
      <c r="SFF1" s="300"/>
      <c r="SFG1" s="300"/>
      <c r="SFH1" s="300"/>
      <c r="SFI1" s="300"/>
      <c r="SFJ1" s="300"/>
      <c r="SFK1" s="300"/>
      <c r="SFL1" s="300"/>
      <c r="SFM1" s="300"/>
      <c r="SFN1" s="300"/>
      <c r="SFO1" s="300"/>
      <c r="SFP1" s="300"/>
      <c r="SFQ1" s="300"/>
      <c r="SFR1" s="300"/>
      <c r="SFS1" s="300"/>
      <c r="SFT1" s="300"/>
      <c r="SFU1" s="300"/>
      <c r="SFV1" s="300"/>
      <c r="SFW1" s="300"/>
      <c r="SFX1" s="300"/>
      <c r="SFY1" s="300"/>
      <c r="SFZ1" s="300"/>
      <c r="SGA1" s="300"/>
      <c r="SGB1" s="300"/>
      <c r="SGC1" s="300"/>
      <c r="SGD1" s="300"/>
      <c r="SGE1" s="300"/>
      <c r="SGF1" s="300"/>
      <c r="SGG1" s="300"/>
      <c r="SGH1" s="300"/>
      <c r="SGI1" s="300"/>
      <c r="SGJ1" s="300"/>
      <c r="SGK1" s="300"/>
      <c r="SGL1" s="300"/>
      <c r="SGM1" s="300"/>
      <c r="SGN1" s="300"/>
      <c r="SGO1" s="300"/>
      <c r="SGP1" s="300"/>
      <c r="SGQ1" s="300"/>
      <c r="SGR1" s="300"/>
      <c r="SGS1" s="300"/>
      <c r="SGT1" s="300"/>
      <c r="SGU1" s="300"/>
      <c r="SGV1" s="300"/>
      <c r="SGW1" s="300"/>
      <c r="SGX1" s="300"/>
      <c r="SGY1" s="300"/>
      <c r="SGZ1" s="300"/>
      <c r="SHA1" s="300"/>
      <c r="SHB1" s="300"/>
      <c r="SHC1" s="300"/>
      <c r="SHD1" s="300"/>
      <c r="SHE1" s="300"/>
      <c r="SHF1" s="300"/>
      <c r="SHG1" s="300"/>
      <c r="SHH1" s="300"/>
      <c r="SHI1" s="300"/>
      <c r="SHJ1" s="300"/>
      <c r="SHK1" s="300"/>
      <c r="SHL1" s="300"/>
      <c r="SHM1" s="300"/>
      <c r="SHN1" s="300"/>
      <c r="SHO1" s="300"/>
      <c r="SHP1" s="300"/>
      <c r="SHQ1" s="300"/>
      <c r="SHR1" s="300"/>
      <c r="SHS1" s="300"/>
      <c r="SHT1" s="300"/>
      <c r="SHU1" s="300"/>
      <c r="SHV1" s="300"/>
      <c r="SHW1" s="300"/>
      <c r="SHX1" s="300"/>
      <c r="SHY1" s="300"/>
      <c r="SHZ1" s="300"/>
      <c r="SIA1" s="300"/>
      <c r="SIB1" s="300"/>
      <c r="SIC1" s="300"/>
      <c r="SID1" s="300"/>
      <c r="SIE1" s="300"/>
      <c r="SIF1" s="300"/>
      <c r="SIG1" s="300"/>
      <c r="SIH1" s="300"/>
      <c r="SII1" s="300"/>
      <c r="SIJ1" s="300"/>
      <c r="SIK1" s="300"/>
      <c r="SIL1" s="300"/>
      <c r="SIM1" s="300"/>
      <c r="SIN1" s="300"/>
      <c r="SIO1" s="300"/>
      <c r="SIP1" s="300"/>
      <c r="SIQ1" s="300"/>
      <c r="SIR1" s="300"/>
      <c r="SIS1" s="300"/>
      <c r="SIT1" s="300"/>
      <c r="SIU1" s="300"/>
      <c r="SIV1" s="300"/>
      <c r="SIW1" s="300"/>
      <c r="SIX1" s="300"/>
      <c r="SIY1" s="300"/>
      <c r="SIZ1" s="300"/>
      <c r="SJA1" s="300"/>
      <c r="SJB1" s="300"/>
      <c r="SJC1" s="300"/>
      <c r="SJD1" s="300"/>
      <c r="SJE1" s="300"/>
      <c r="SJF1" s="300"/>
      <c r="SJG1" s="300"/>
      <c r="SJH1" s="300"/>
      <c r="SJI1" s="300"/>
      <c r="SJJ1" s="300"/>
      <c r="SJK1" s="300"/>
      <c r="SJL1" s="300"/>
      <c r="SJM1" s="300"/>
      <c r="SJN1" s="300"/>
      <c r="SJO1" s="300"/>
      <c r="SJP1" s="300"/>
      <c r="SJQ1" s="300"/>
      <c r="SJR1" s="300"/>
      <c r="SJS1" s="300"/>
      <c r="SJT1" s="300"/>
      <c r="SJU1" s="300"/>
      <c r="SJV1" s="300"/>
      <c r="SJW1" s="300"/>
      <c r="SJX1" s="300"/>
      <c r="SJY1" s="300"/>
      <c r="SJZ1" s="300"/>
      <c r="SKA1" s="300"/>
      <c r="SKB1" s="300"/>
      <c r="SKC1" s="300"/>
      <c r="SKD1" s="300"/>
      <c r="SKE1" s="300"/>
      <c r="SKF1" s="300"/>
      <c r="SKG1" s="300"/>
      <c r="SKH1" s="300"/>
      <c r="SKI1" s="300"/>
      <c r="SKJ1" s="300"/>
      <c r="SKK1" s="300"/>
      <c r="SKL1" s="300"/>
      <c r="SKM1" s="300"/>
      <c r="SKN1" s="300"/>
      <c r="SKO1" s="300"/>
      <c r="SKP1" s="300"/>
      <c r="SKQ1" s="300"/>
      <c r="SKR1" s="300"/>
      <c r="SKS1" s="300"/>
      <c r="SKT1" s="300"/>
      <c r="SKU1" s="300"/>
      <c r="SKV1" s="300"/>
      <c r="SKW1" s="300"/>
      <c r="SKX1" s="300"/>
      <c r="SKY1" s="300"/>
      <c r="SKZ1" s="300"/>
      <c r="SLA1" s="300"/>
      <c r="SLB1" s="300"/>
      <c r="SLC1" s="300"/>
      <c r="SLD1" s="300"/>
      <c r="SLE1" s="300"/>
      <c r="SLF1" s="300"/>
      <c r="SLG1" s="300"/>
      <c r="SLH1" s="300"/>
      <c r="SLI1" s="300"/>
      <c r="SLJ1" s="300"/>
      <c r="SLK1" s="300"/>
      <c r="SLL1" s="300"/>
      <c r="SLM1" s="300"/>
      <c r="SLN1" s="300"/>
      <c r="SLO1" s="300"/>
      <c r="SLP1" s="300"/>
      <c r="SLQ1" s="300"/>
      <c r="SLR1" s="300"/>
      <c r="SLS1" s="300"/>
      <c r="SLT1" s="300"/>
      <c r="SLU1" s="300"/>
      <c r="SLV1" s="300"/>
      <c r="SLW1" s="300"/>
      <c r="SLX1" s="300"/>
      <c r="SLY1" s="300"/>
      <c r="SLZ1" s="300"/>
      <c r="SMA1" s="300"/>
      <c r="SMB1" s="300"/>
      <c r="SMC1" s="300"/>
      <c r="SMD1" s="300"/>
      <c r="SME1" s="300"/>
      <c r="SMF1" s="300"/>
      <c r="SMG1" s="300"/>
      <c r="SMH1" s="300"/>
      <c r="SMI1" s="300"/>
      <c r="SMJ1" s="300"/>
      <c r="SMK1" s="300"/>
      <c r="SML1" s="300"/>
      <c r="SMM1" s="300"/>
      <c r="SMN1" s="300"/>
      <c r="SMO1" s="300"/>
      <c r="SMP1" s="300"/>
      <c r="SMQ1" s="300"/>
      <c r="SMR1" s="300"/>
      <c r="SMS1" s="300"/>
      <c r="SMT1" s="300"/>
      <c r="SMU1" s="300"/>
      <c r="SMV1" s="300"/>
      <c r="SMW1" s="300"/>
      <c r="SMX1" s="300"/>
      <c r="SMY1" s="300"/>
      <c r="SMZ1" s="300"/>
      <c r="SNA1" s="300"/>
      <c r="SNB1" s="300"/>
      <c r="SNC1" s="300"/>
      <c r="SND1" s="300"/>
      <c r="SNE1" s="300"/>
      <c r="SNF1" s="300"/>
      <c r="SNG1" s="300"/>
      <c r="SNH1" s="300"/>
      <c r="SNI1" s="300"/>
      <c r="SNJ1" s="300"/>
      <c r="SNK1" s="300"/>
      <c r="SNL1" s="300"/>
      <c r="SNM1" s="300"/>
      <c r="SNN1" s="300"/>
      <c r="SNO1" s="300"/>
      <c r="SNP1" s="300"/>
      <c r="SNQ1" s="300"/>
      <c r="SNR1" s="300"/>
      <c r="SNS1" s="300"/>
      <c r="SNT1" s="300"/>
      <c r="SNU1" s="300"/>
      <c r="SNV1" s="300"/>
      <c r="SNW1" s="300"/>
      <c r="SNX1" s="300"/>
      <c r="SNY1" s="300"/>
      <c r="SNZ1" s="300"/>
      <c r="SOA1" s="300"/>
      <c r="SOB1" s="300"/>
      <c r="SOC1" s="300"/>
      <c r="SOD1" s="300"/>
      <c r="SOE1" s="300"/>
      <c r="SOF1" s="300"/>
      <c r="SOG1" s="300"/>
      <c r="SOH1" s="300"/>
      <c r="SOI1" s="300"/>
      <c r="SOJ1" s="300"/>
      <c r="SOK1" s="300"/>
      <c r="SOL1" s="300"/>
      <c r="SOM1" s="300"/>
      <c r="SON1" s="300"/>
      <c r="SOO1" s="300"/>
      <c r="SOP1" s="300"/>
      <c r="SOQ1" s="300"/>
      <c r="SOR1" s="300"/>
      <c r="SOS1" s="300"/>
      <c r="SOT1" s="300"/>
      <c r="SOU1" s="300"/>
      <c r="SOV1" s="300"/>
      <c r="SOW1" s="300"/>
      <c r="SOX1" s="300"/>
      <c r="SOY1" s="300"/>
      <c r="SOZ1" s="300"/>
      <c r="SPA1" s="300"/>
      <c r="SPB1" s="300"/>
      <c r="SPC1" s="300"/>
      <c r="SPD1" s="300"/>
      <c r="SPE1" s="300"/>
      <c r="SPF1" s="300"/>
      <c r="SPG1" s="300"/>
      <c r="SPH1" s="300"/>
      <c r="SPI1" s="300"/>
      <c r="SPJ1" s="300"/>
      <c r="SPK1" s="300"/>
      <c r="SPL1" s="300"/>
      <c r="SPM1" s="300"/>
      <c r="SPN1" s="300"/>
      <c r="SPO1" s="300"/>
      <c r="SPP1" s="300"/>
      <c r="SPQ1" s="300"/>
      <c r="SPR1" s="300"/>
      <c r="SPS1" s="300"/>
      <c r="SPT1" s="300"/>
      <c r="SPU1" s="300"/>
      <c r="SPV1" s="300"/>
      <c r="SPW1" s="300"/>
      <c r="SPX1" s="300"/>
      <c r="SPY1" s="300"/>
      <c r="SPZ1" s="300"/>
      <c r="SQA1" s="300"/>
      <c r="SQB1" s="300"/>
      <c r="SQC1" s="300"/>
      <c r="SQD1" s="300"/>
      <c r="SQE1" s="300"/>
      <c r="SQF1" s="300"/>
      <c r="SQG1" s="300"/>
      <c r="SQH1" s="300"/>
      <c r="SQI1" s="300"/>
      <c r="SQJ1" s="300"/>
      <c r="SQK1" s="300"/>
      <c r="SQL1" s="300"/>
      <c r="SQM1" s="300"/>
      <c r="SQN1" s="300"/>
      <c r="SQO1" s="300"/>
      <c r="SQP1" s="300"/>
      <c r="SQQ1" s="300"/>
      <c r="SQR1" s="300"/>
      <c r="SQS1" s="300"/>
      <c r="SQT1" s="300"/>
      <c r="SQU1" s="300"/>
      <c r="SQV1" s="300"/>
      <c r="SQW1" s="300"/>
      <c r="SQX1" s="300"/>
      <c r="SQY1" s="300"/>
      <c r="SQZ1" s="300"/>
      <c r="SRA1" s="300"/>
      <c r="SRB1" s="300"/>
      <c r="SRC1" s="300"/>
      <c r="SRD1" s="300"/>
      <c r="SRE1" s="300"/>
      <c r="SRF1" s="300"/>
      <c r="SRG1" s="300"/>
      <c r="SRH1" s="300"/>
      <c r="SRI1" s="300"/>
      <c r="SRJ1" s="300"/>
      <c r="SRK1" s="300"/>
      <c r="SRL1" s="300"/>
      <c r="SRM1" s="300"/>
      <c r="SRN1" s="300"/>
      <c r="SRO1" s="300"/>
      <c r="SRP1" s="300"/>
      <c r="SRQ1" s="300"/>
      <c r="SRR1" s="300"/>
      <c r="SRS1" s="300"/>
      <c r="SRT1" s="300"/>
      <c r="SRU1" s="300"/>
      <c r="SRV1" s="300"/>
      <c r="SRW1" s="300"/>
      <c r="SRX1" s="300"/>
      <c r="SRY1" s="300"/>
      <c r="SRZ1" s="300"/>
      <c r="SSA1" s="300"/>
      <c r="SSB1" s="300"/>
      <c r="SSC1" s="300"/>
      <c r="SSD1" s="300"/>
      <c r="SSE1" s="300"/>
      <c r="SSF1" s="300"/>
      <c r="SSG1" s="300"/>
      <c r="SSH1" s="300"/>
      <c r="SSI1" s="300"/>
      <c r="SSJ1" s="300"/>
      <c r="SSK1" s="300"/>
      <c r="SSL1" s="300"/>
      <c r="SSM1" s="300"/>
      <c r="SSN1" s="300"/>
      <c r="SSO1" s="300"/>
      <c r="SSP1" s="300"/>
      <c r="SSQ1" s="300"/>
      <c r="SSR1" s="300"/>
      <c r="SSS1" s="300"/>
      <c r="SST1" s="300"/>
      <c r="SSU1" s="300"/>
      <c r="SSV1" s="300"/>
      <c r="SSW1" s="300"/>
      <c r="SSX1" s="300"/>
      <c r="SSY1" s="300"/>
      <c r="SSZ1" s="300"/>
      <c r="STA1" s="300"/>
      <c r="STB1" s="300"/>
      <c r="STC1" s="300"/>
      <c r="STD1" s="300"/>
      <c r="STE1" s="300"/>
      <c r="STF1" s="300"/>
      <c r="STG1" s="300"/>
      <c r="STH1" s="300"/>
      <c r="STI1" s="300"/>
      <c r="STJ1" s="300"/>
      <c r="STK1" s="300"/>
      <c r="STL1" s="300"/>
      <c r="STM1" s="300"/>
      <c r="STN1" s="300"/>
      <c r="STO1" s="300"/>
      <c r="STP1" s="300"/>
      <c r="STQ1" s="300"/>
      <c r="STR1" s="300"/>
      <c r="STS1" s="300"/>
      <c r="STT1" s="300"/>
      <c r="STU1" s="300"/>
      <c r="STV1" s="300"/>
      <c r="STW1" s="300"/>
      <c r="STX1" s="300"/>
      <c r="STY1" s="300"/>
      <c r="STZ1" s="300"/>
      <c r="SUA1" s="300"/>
      <c r="SUB1" s="300"/>
      <c r="SUC1" s="300"/>
      <c r="SUD1" s="300"/>
      <c r="SUE1" s="300"/>
      <c r="SUF1" s="300"/>
      <c r="SUG1" s="300"/>
      <c r="SUH1" s="300"/>
      <c r="SUI1" s="300"/>
      <c r="SUJ1" s="300"/>
      <c r="SUK1" s="300"/>
      <c r="SUL1" s="300"/>
      <c r="SUM1" s="300"/>
      <c r="SUN1" s="300"/>
      <c r="SUO1" s="300"/>
      <c r="SUP1" s="300"/>
      <c r="SUQ1" s="300"/>
      <c r="SUR1" s="300"/>
      <c r="SUS1" s="300"/>
      <c r="SUT1" s="300"/>
      <c r="SUU1" s="300"/>
      <c r="SUV1" s="300"/>
      <c r="SUW1" s="300"/>
      <c r="SUX1" s="300"/>
      <c r="SUY1" s="300"/>
      <c r="SUZ1" s="300"/>
      <c r="SVA1" s="300"/>
      <c r="SVB1" s="300"/>
      <c r="SVC1" s="300"/>
      <c r="SVD1" s="300"/>
      <c r="SVE1" s="300"/>
      <c r="SVF1" s="300"/>
      <c r="SVG1" s="300"/>
      <c r="SVH1" s="300"/>
      <c r="SVI1" s="300"/>
      <c r="SVJ1" s="300"/>
      <c r="SVK1" s="300"/>
      <c r="SVL1" s="300"/>
      <c r="SVM1" s="300"/>
      <c r="SVN1" s="300"/>
      <c r="SVO1" s="300"/>
      <c r="SVP1" s="300"/>
      <c r="SVQ1" s="300"/>
      <c r="SVR1" s="300"/>
      <c r="SVS1" s="300"/>
      <c r="SVT1" s="300"/>
      <c r="SVU1" s="300"/>
      <c r="SVV1" s="300"/>
      <c r="SVW1" s="300"/>
      <c r="SVX1" s="300"/>
      <c r="SVY1" s="300"/>
      <c r="SVZ1" s="300"/>
      <c r="SWA1" s="300"/>
      <c r="SWB1" s="300"/>
      <c r="SWC1" s="300"/>
      <c r="SWD1" s="300"/>
      <c r="SWE1" s="300"/>
      <c r="SWF1" s="300"/>
      <c r="SWG1" s="300"/>
      <c r="SWH1" s="300"/>
      <c r="SWI1" s="300"/>
      <c r="SWJ1" s="300"/>
      <c r="SWK1" s="300"/>
      <c r="SWL1" s="300"/>
      <c r="SWM1" s="300"/>
      <c r="SWN1" s="300"/>
      <c r="SWO1" s="300"/>
      <c r="SWP1" s="300"/>
      <c r="SWQ1" s="300"/>
      <c r="SWR1" s="300"/>
      <c r="SWS1" s="300"/>
      <c r="SWT1" s="300"/>
      <c r="SWU1" s="300"/>
      <c r="SWV1" s="300"/>
      <c r="SWW1" s="300"/>
      <c r="SWX1" s="300"/>
      <c r="SWY1" s="300"/>
      <c r="SWZ1" s="300"/>
      <c r="SXA1" s="300"/>
      <c r="SXB1" s="300"/>
      <c r="SXC1" s="300"/>
      <c r="SXD1" s="300"/>
      <c r="SXE1" s="300"/>
      <c r="SXF1" s="300"/>
      <c r="SXG1" s="300"/>
      <c r="SXH1" s="300"/>
      <c r="SXI1" s="300"/>
      <c r="SXJ1" s="300"/>
      <c r="SXK1" s="300"/>
      <c r="SXL1" s="300"/>
      <c r="SXM1" s="300"/>
      <c r="SXN1" s="300"/>
      <c r="SXO1" s="300"/>
      <c r="SXP1" s="300"/>
      <c r="SXQ1" s="300"/>
      <c r="SXR1" s="300"/>
      <c r="SXS1" s="300"/>
      <c r="SXT1" s="300"/>
      <c r="SXU1" s="300"/>
      <c r="SXV1" s="300"/>
      <c r="SXW1" s="300"/>
      <c r="SXX1" s="300"/>
      <c r="SXY1" s="300"/>
      <c r="SXZ1" s="300"/>
      <c r="SYA1" s="300"/>
      <c r="SYB1" s="300"/>
      <c r="SYC1" s="300"/>
      <c r="SYD1" s="300"/>
      <c r="SYE1" s="300"/>
      <c r="SYF1" s="300"/>
      <c r="SYG1" s="300"/>
      <c r="SYH1" s="300"/>
      <c r="SYI1" s="300"/>
      <c r="SYJ1" s="300"/>
      <c r="SYK1" s="300"/>
      <c r="SYL1" s="300"/>
      <c r="SYM1" s="300"/>
      <c r="SYN1" s="300"/>
      <c r="SYO1" s="300"/>
      <c r="SYP1" s="300"/>
      <c r="SYQ1" s="300"/>
      <c r="SYR1" s="300"/>
      <c r="SYS1" s="300"/>
      <c r="SYT1" s="300"/>
      <c r="SYU1" s="300"/>
      <c r="SYV1" s="300"/>
      <c r="SYW1" s="300"/>
      <c r="SYX1" s="300"/>
      <c r="SYY1" s="300"/>
      <c r="SYZ1" s="300"/>
      <c r="SZA1" s="300"/>
      <c r="SZB1" s="300"/>
      <c r="SZC1" s="300"/>
      <c r="SZD1" s="300"/>
      <c r="SZE1" s="300"/>
      <c r="SZF1" s="300"/>
      <c r="SZG1" s="300"/>
      <c r="SZH1" s="300"/>
      <c r="SZI1" s="300"/>
      <c r="SZJ1" s="300"/>
      <c r="SZK1" s="300"/>
      <c r="SZL1" s="300"/>
      <c r="SZM1" s="300"/>
      <c r="SZN1" s="300"/>
      <c r="SZO1" s="300"/>
      <c r="SZP1" s="300"/>
      <c r="SZQ1" s="300"/>
      <c r="SZR1" s="300"/>
      <c r="SZS1" s="300"/>
      <c r="SZT1" s="300"/>
      <c r="SZU1" s="300"/>
      <c r="SZV1" s="300"/>
      <c r="SZW1" s="300"/>
      <c r="SZX1" s="300"/>
      <c r="SZY1" s="300"/>
      <c r="SZZ1" s="300"/>
      <c r="TAA1" s="300"/>
      <c r="TAB1" s="300"/>
      <c r="TAC1" s="300"/>
      <c r="TAD1" s="300"/>
      <c r="TAE1" s="300"/>
      <c r="TAF1" s="300"/>
      <c r="TAG1" s="300"/>
      <c r="TAH1" s="300"/>
      <c r="TAI1" s="300"/>
      <c r="TAJ1" s="300"/>
      <c r="TAK1" s="300"/>
      <c r="TAL1" s="300"/>
      <c r="TAM1" s="300"/>
      <c r="TAN1" s="300"/>
      <c r="TAO1" s="300"/>
      <c r="TAP1" s="300"/>
      <c r="TAQ1" s="300"/>
      <c r="TAR1" s="300"/>
      <c r="TAS1" s="300"/>
      <c r="TAT1" s="300"/>
      <c r="TAU1" s="300"/>
      <c r="TAV1" s="300"/>
      <c r="TAW1" s="300"/>
      <c r="TAX1" s="300"/>
      <c r="TAY1" s="300"/>
      <c r="TAZ1" s="300"/>
      <c r="TBA1" s="300"/>
      <c r="TBB1" s="300"/>
      <c r="TBC1" s="300"/>
      <c r="TBD1" s="300"/>
      <c r="TBE1" s="300"/>
      <c r="TBF1" s="300"/>
      <c r="TBG1" s="300"/>
      <c r="TBH1" s="300"/>
      <c r="TBI1" s="300"/>
      <c r="TBJ1" s="300"/>
      <c r="TBK1" s="300"/>
      <c r="TBL1" s="300"/>
      <c r="TBM1" s="300"/>
      <c r="TBN1" s="300"/>
      <c r="TBO1" s="300"/>
      <c r="TBP1" s="300"/>
      <c r="TBQ1" s="300"/>
      <c r="TBR1" s="300"/>
      <c r="TBS1" s="300"/>
      <c r="TBT1" s="300"/>
      <c r="TBU1" s="300"/>
      <c r="TBV1" s="300"/>
      <c r="TBW1" s="300"/>
      <c r="TBX1" s="300"/>
      <c r="TBY1" s="300"/>
      <c r="TBZ1" s="300"/>
      <c r="TCA1" s="300"/>
      <c r="TCB1" s="300"/>
      <c r="TCC1" s="300"/>
      <c r="TCD1" s="300"/>
      <c r="TCE1" s="300"/>
      <c r="TCF1" s="300"/>
      <c r="TCG1" s="300"/>
      <c r="TCH1" s="300"/>
      <c r="TCI1" s="300"/>
      <c r="TCJ1" s="300"/>
      <c r="TCK1" s="300"/>
      <c r="TCL1" s="300"/>
      <c r="TCM1" s="300"/>
      <c r="TCN1" s="300"/>
      <c r="TCO1" s="300"/>
      <c r="TCP1" s="300"/>
      <c r="TCQ1" s="300"/>
      <c r="TCR1" s="300"/>
      <c r="TCS1" s="300"/>
      <c r="TCT1" s="300"/>
      <c r="TCU1" s="300"/>
      <c r="TCV1" s="300"/>
      <c r="TCW1" s="300"/>
      <c r="TCX1" s="300"/>
      <c r="TCY1" s="300"/>
      <c r="TCZ1" s="300"/>
      <c r="TDA1" s="300"/>
      <c r="TDB1" s="300"/>
      <c r="TDC1" s="300"/>
      <c r="TDD1" s="300"/>
      <c r="TDE1" s="300"/>
      <c r="TDF1" s="300"/>
      <c r="TDG1" s="300"/>
      <c r="TDH1" s="300"/>
      <c r="TDI1" s="300"/>
      <c r="TDJ1" s="300"/>
      <c r="TDK1" s="300"/>
      <c r="TDL1" s="300"/>
      <c r="TDM1" s="300"/>
      <c r="TDN1" s="300"/>
      <c r="TDO1" s="300"/>
      <c r="TDP1" s="300"/>
      <c r="TDQ1" s="300"/>
      <c r="TDR1" s="300"/>
      <c r="TDS1" s="300"/>
      <c r="TDT1" s="300"/>
      <c r="TDU1" s="300"/>
      <c r="TDV1" s="300"/>
      <c r="TDW1" s="300"/>
      <c r="TDX1" s="300"/>
      <c r="TDY1" s="300"/>
      <c r="TDZ1" s="300"/>
      <c r="TEA1" s="300"/>
      <c r="TEB1" s="300"/>
      <c r="TEC1" s="300"/>
      <c r="TED1" s="300"/>
      <c r="TEE1" s="300"/>
      <c r="TEF1" s="300"/>
      <c r="TEG1" s="300"/>
      <c r="TEH1" s="300"/>
      <c r="TEI1" s="300"/>
      <c r="TEJ1" s="300"/>
      <c r="TEK1" s="300"/>
      <c r="TEL1" s="300"/>
      <c r="TEM1" s="300"/>
      <c r="TEN1" s="300"/>
      <c r="TEO1" s="300"/>
      <c r="TEP1" s="300"/>
      <c r="TEQ1" s="300"/>
      <c r="TER1" s="300"/>
      <c r="TES1" s="300"/>
      <c r="TET1" s="300"/>
      <c r="TEU1" s="300"/>
      <c r="TEV1" s="300"/>
      <c r="TEW1" s="300"/>
      <c r="TEX1" s="300"/>
      <c r="TEY1" s="300"/>
      <c r="TEZ1" s="300"/>
      <c r="TFA1" s="300"/>
      <c r="TFB1" s="300"/>
      <c r="TFC1" s="300"/>
      <c r="TFD1" s="300"/>
      <c r="TFE1" s="300"/>
      <c r="TFF1" s="300"/>
      <c r="TFG1" s="300"/>
      <c r="TFH1" s="300"/>
      <c r="TFI1" s="300"/>
      <c r="TFJ1" s="300"/>
      <c r="TFK1" s="300"/>
      <c r="TFL1" s="300"/>
      <c r="TFM1" s="300"/>
      <c r="TFN1" s="300"/>
      <c r="TFO1" s="300"/>
      <c r="TFP1" s="300"/>
      <c r="TFQ1" s="300"/>
      <c r="TFR1" s="300"/>
      <c r="TFS1" s="300"/>
      <c r="TFT1" s="300"/>
      <c r="TFU1" s="300"/>
      <c r="TFV1" s="300"/>
      <c r="TFW1" s="300"/>
      <c r="TFX1" s="300"/>
      <c r="TFY1" s="300"/>
      <c r="TFZ1" s="300"/>
      <c r="TGA1" s="300"/>
      <c r="TGB1" s="300"/>
      <c r="TGC1" s="300"/>
      <c r="TGD1" s="300"/>
      <c r="TGE1" s="300"/>
      <c r="TGF1" s="300"/>
      <c r="TGG1" s="300"/>
      <c r="TGH1" s="300"/>
      <c r="TGI1" s="300"/>
      <c r="TGJ1" s="300"/>
      <c r="TGK1" s="300"/>
      <c r="TGL1" s="300"/>
      <c r="TGM1" s="300"/>
      <c r="TGN1" s="300"/>
      <c r="TGO1" s="300"/>
      <c r="TGP1" s="300"/>
      <c r="TGQ1" s="300"/>
      <c r="TGR1" s="300"/>
      <c r="TGS1" s="300"/>
      <c r="TGT1" s="300"/>
      <c r="TGU1" s="300"/>
      <c r="TGV1" s="300"/>
      <c r="TGW1" s="300"/>
      <c r="TGX1" s="300"/>
      <c r="TGY1" s="300"/>
      <c r="TGZ1" s="300"/>
      <c r="THA1" s="300"/>
      <c r="THB1" s="300"/>
      <c r="THC1" s="300"/>
      <c r="THD1" s="300"/>
      <c r="THE1" s="300"/>
      <c r="THF1" s="300"/>
      <c r="THG1" s="300"/>
      <c r="THH1" s="300"/>
      <c r="THI1" s="300"/>
      <c r="THJ1" s="300"/>
      <c r="THK1" s="300"/>
      <c r="THL1" s="300"/>
      <c r="THM1" s="300"/>
      <c r="THN1" s="300"/>
      <c r="THO1" s="300"/>
      <c r="THP1" s="300"/>
      <c r="THQ1" s="300"/>
      <c r="THR1" s="300"/>
      <c r="THS1" s="300"/>
      <c r="THT1" s="300"/>
      <c r="THU1" s="300"/>
      <c r="THV1" s="300"/>
      <c r="THW1" s="300"/>
      <c r="THX1" s="300"/>
      <c r="THY1" s="300"/>
      <c r="THZ1" s="300"/>
      <c r="TIA1" s="300"/>
      <c r="TIB1" s="300"/>
      <c r="TIC1" s="300"/>
      <c r="TID1" s="300"/>
      <c r="TIE1" s="300"/>
      <c r="TIF1" s="300"/>
      <c r="TIG1" s="300"/>
      <c r="TIH1" s="300"/>
      <c r="TII1" s="300"/>
      <c r="TIJ1" s="300"/>
      <c r="TIK1" s="300"/>
      <c r="TIL1" s="300"/>
      <c r="TIM1" s="300"/>
      <c r="TIN1" s="300"/>
      <c r="TIO1" s="300"/>
      <c r="TIP1" s="300"/>
      <c r="TIQ1" s="300"/>
      <c r="TIR1" s="300"/>
      <c r="TIS1" s="300"/>
      <c r="TIT1" s="300"/>
      <c r="TIU1" s="300"/>
      <c r="TIV1" s="300"/>
      <c r="TIW1" s="300"/>
      <c r="TIX1" s="300"/>
      <c r="TIY1" s="300"/>
      <c r="TIZ1" s="300"/>
      <c r="TJA1" s="300"/>
      <c r="TJB1" s="300"/>
      <c r="TJC1" s="300"/>
      <c r="TJD1" s="300"/>
      <c r="TJE1" s="300"/>
      <c r="TJF1" s="300"/>
      <c r="TJG1" s="300"/>
      <c r="TJH1" s="300"/>
      <c r="TJI1" s="300"/>
      <c r="TJJ1" s="300"/>
      <c r="TJK1" s="300"/>
      <c r="TJL1" s="300"/>
      <c r="TJM1" s="300"/>
      <c r="TJN1" s="300"/>
      <c r="TJO1" s="300"/>
      <c r="TJP1" s="300"/>
      <c r="TJQ1" s="300"/>
      <c r="TJR1" s="300"/>
      <c r="TJS1" s="300"/>
      <c r="TJT1" s="300"/>
      <c r="TJU1" s="300"/>
      <c r="TJV1" s="300"/>
      <c r="TJW1" s="300"/>
      <c r="TJX1" s="300"/>
      <c r="TJY1" s="300"/>
      <c r="TJZ1" s="300"/>
      <c r="TKA1" s="300"/>
      <c r="TKB1" s="300"/>
      <c r="TKC1" s="300"/>
      <c r="TKD1" s="300"/>
      <c r="TKE1" s="300"/>
      <c r="TKF1" s="300"/>
      <c r="TKG1" s="300"/>
      <c r="TKH1" s="300"/>
      <c r="TKI1" s="300"/>
      <c r="TKJ1" s="300"/>
      <c r="TKK1" s="300"/>
      <c r="TKL1" s="300"/>
      <c r="TKM1" s="300"/>
      <c r="TKN1" s="300"/>
      <c r="TKO1" s="300"/>
      <c r="TKP1" s="300"/>
      <c r="TKQ1" s="300"/>
      <c r="TKR1" s="300"/>
      <c r="TKS1" s="300"/>
      <c r="TKT1" s="300"/>
      <c r="TKU1" s="300"/>
      <c r="TKV1" s="300"/>
      <c r="TKW1" s="300"/>
      <c r="TKX1" s="300"/>
      <c r="TKY1" s="300"/>
      <c r="TKZ1" s="300"/>
      <c r="TLA1" s="300"/>
      <c r="TLB1" s="300"/>
      <c r="TLC1" s="300"/>
      <c r="TLD1" s="300"/>
      <c r="TLE1" s="300"/>
      <c r="TLF1" s="300"/>
      <c r="TLG1" s="300"/>
      <c r="TLH1" s="300"/>
      <c r="TLI1" s="300"/>
      <c r="TLJ1" s="300"/>
      <c r="TLK1" s="300"/>
      <c r="TLL1" s="300"/>
      <c r="TLM1" s="300"/>
      <c r="TLN1" s="300"/>
      <c r="TLO1" s="300"/>
      <c r="TLP1" s="300"/>
      <c r="TLQ1" s="300"/>
      <c r="TLR1" s="300"/>
      <c r="TLS1" s="300"/>
      <c r="TLT1" s="300"/>
      <c r="TLU1" s="300"/>
      <c r="TLV1" s="300"/>
      <c r="TLW1" s="300"/>
      <c r="TLX1" s="300"/>
      <c r="TLY1" s="300"/>
      <c r="TLZ1" s="300"/>
      <c r="TMA1" s="300"/>
      <c r="TMB1" s="300"/>
      <c r="TMC1" s="300"/>
      <c r="TMD1" s="300"/>
      <c r="TME1" s="300"/>
      <c r="TMF1" s="300"/>
      <c r="TMG1" s="300"/>
      <c r="TMH1" s="300"/>
      <c r="TMI1" s="300"/>
      <c r="TMJ1" s="300"/>
      <c r="TMK1" s="300"/>
      <c r="TML1" s="300"/>
      <c r="TMM1" s="300"/>
      <c r="TMN1" s="300"/>
      <c r="TMO1" s="300"/>
      <c r="TMP1" s="300"/>
      <c r="TMQ1" s="300"/>
      <c r="TMR1" s="300"/>
      <c r="TMS1" s="300"/>
      <c r="TMT1" s="300"/>
      <c r="TMU1" s="300"/>
      <c r="TMV1" s="300"/>
      <c r="TMW1" s="300"/>
      <c r="TMX1" s="300"/>
      <c r="TMY1" s="300"/>
      <c r="TMZ1" s="300"/>
      <c r="TNA1" s="300"/>
      <c r="TNB1" s="300"/>
      <c r="TNC1" s="300"/>
      <c r="TND1" s="300"/>
      <c r="TNE1" s="300"/>
      <c r="TNF1" s="300"/>
      <c r="TNG1" s="300"/>
      <c r="TNH1" s="300"/>
      <c r="TNI1" s="300"/>
      <c r="TNJ1" s="300"/>
      <c r="TNK1" s="300"/>
      <c r="TNL1" s="300"/>
      <c r="TNM1" s="300"/>
      <c r="TNN1" s="300"/>
      <c r="TNO1" s="300"/>
      <c r="TNP1" s="300"/>
      <c r="TNQ1" s="300"/>
      <c r="TNR1" s="300"/>
      <c r="TNS1" s="300"/>
      <c r="TNT1" s="300"/>
      <c r="TNU1" s="300"/>
      <c r="TNV1" s="300"/>
      <c r="TNW1" s="300"/>
      <c r="TNX1" s="300"/>
      <c r="TNY1" s="300"/>
      <c r="TNZ1" s="300"/>
      <c r="TOA1" s="300"/>
      <c r="TOB1" s="300"/>
      <c r="TOC1" s="300"/>
      <c r="TOD1" s="300"/>
      <c r="TOE1" s="300"/>
      <c r="TOF1" s="300"/>
      <c r="TOG1" s="300"/>
      <c r="TOH1" s="300"/>
      <c r="TOI1" s="300"/>
      <c r="TOJ1" s="300"/>
      <c r="TOK1" s="300"/>
      <c r="TOL1" s="300"/>
      <c r="TOM1" s="300"/>
      <c r="TON1" s="300"/>
      <c r="TOO1" s="300"/>
      <c r="TOP1" s="300"/>
      <c r="TOQ1" s="300"/>
      <c r="TOR1" s="300"/>
      <c r="TOS1" s="300"/>
      <c r="TOT1" s="300"/>
      <c r="TOU1" s="300"/>
      <c r="TOV1" s="300"/>
      <c r="TOW1" s="300"/>
      <c r="TOX1" s="300"/>
      <c r="TOY1" s="300"/>
      <c r="TOZ1" s="300"/>
      <c r="TPA1" s="300"/>
      <c r="TPB1" s="300"/>
      <c r="TPC1" s="300"/>
      <c r="TPD1" s="300"/>
      <c r="TPE1" s="300"/>
      <c r="TPF1" s="300"/>
      <c r="TPG1" s="300"/>
      <c r="TPH1" s="300"/>
      <c r="TPI1" s="300"/>
      <c r="TPJ1" s="300"/>
      <c r="TPK1" s="300"/>
      <c r="TPL1" s="300"/>
      <c r="TPM1" s="300"/>
      <c r="TPN1" s="300"/>
      <c r="TPO1" s="300"/>
      <c r="TPP1" s="300"/>
      <c r="TPQ1" s="300"/>
      <c r="TPR1" s="300"/>
      <c r="TPS1" s="300"/>
      <c r="TPT1" s="300"/>
      <c r="TPU1" s="300"/>
      <c r="TPV1" s="300"/>
      <c r="TPW1" s="300"/>
      <c r="TPX1" s="300"/>
      <c r="TPY1" s="300"/>
      <c r="TPZ1" s="300"/>
      <c r="TQA1" s="300"/>
      <c r="TQB1" s="300"/>
      <c r="TQC1" s="300"/>
      <c r="TQD1" s="300"/>
      <c r="TQE1" s="300"/>
      <c r="TQF1" s="300"/>
      <c r="TQG1" s="300"/>
      <c r="TQH1" s="300"/>
      <c r="TQI1" s="300"/>
      <c r="TQJ1" s="300"/>
      <c r="TQK1" s="300"/>
      <c r="TQL1" s="300"/>
      <c r="TQM1" s="300"/>
      <c r="TQN1" s="300"/>
      <c r="TQO1" s="300"/>
      <c r="TQP1" s="300"/>
      <c r="TQQ1" s="300"/>
      <c r="TQR1" s="300"/>
      <c r="TQS1" s="300"/>
      <c r="TQT1" s="300"/>
      <c r="TQU1" s="300"/>
      <c r="TQV1" s="300"/>
      <c r="TQW1" s="300"/>
      <c r="TQX1" s="300"/>
      <c r="TQY1" s="300"/>
      <c r="TQZ1" s="300"/>
      <c r="TRA1" s="300"/>
      <c r="TRB1" s="300"/>
      <c r="TRC1" s="300"/>
      <c r="TRD1" s="300"/>
      <c r="TRE1" s="300"/>
      <c r="TRF1" s="300"/>
      <c r="TRG1" s="300"/>
      <c r="TRH1" s="300"/>
      <c r="TRI1" s="300"/>
      <c r="TRJ1" s="300"/>
      <c r="TRK1" s="300"/>
      <c r="TRL1" s="300"/>
      <c r="TRM1" s="300"/>
      <c r="TRN1" s="300"/>
      <c r="TRO1" s="300"/>
      <c r="TRP1" s="300"/>
      <c r="TRQ1" s="300"/>
      <c r="TRR1" s="300"/>
      <c r="TRS1" s="300"/>
      <c r="TRT1" s="300"/>
      <c r="TRU1" s="300"/>
      <c r="TRV1" s="300"/>
      <c r="TRW1" s="300"/>
      <c r="TRX1" s="300"/>
      <c r="TRY1" s="300"/>
      <c r="TRZ1" s="300"/>
      <c r="TSA1" s="300"/>
      <c r="TSB1" s="300"/>
      <c r="TSC1" s="300"/>
      <c r="TSD1" s="300"/>
      <c r="TSE1" s="300"/>
      <c r="TSF1" s="300"/>
      <c r="TSG1" s="300"/>
      <c r="TSH1" s="300"/>
      <c r="TSI1" s="300"/>
      <c r="TSJ1" s="300"/>
      <c r="TSK1" s="300"/>
      <c r="TSL1" s="300"/>
      <c r="TSM1" s="300"/>
      <c r="TSN1" s="300"/>
      <c r="TSO1" s="300"/>
      <c r="TSP1" s="300"/>
      <c r="TSQ1" s="300"/>
      <c r="TSR1" s="300"/>
      <c r="TSS1" s="300"/>
      <c r="TST1" s="300"/>
      <c r="TSU1" s="300"/>
      <c r="TSV1" s="300"/>
      <c r="TSW1" s="300"/>
      <c r="TSX1" s="300"/>
      <c r="TSY1" s="300"/>
      <c r="TSZ1" s="300"/>
      <c r="TTA1" s="300"/>
      <c r="TTB1" s="300"/>
      <c r="TTC1" s="300"/>
      <c r="TTD1" s="300"/>
      <c r="TTE1" s="300"/>
      <c r="TTF1" s="300"/>
      <c r="TTG1" s="300"/>
      <c r="TTH1" s="300"/>
      <c r="TTI1" s="300"/>
      <c r="TTJ1" s="300"/>
      <c r="TTK1" s="300"/>
      <c r="TTL1" s="300"/>
      <c r="TTM1" s="300"/>
      <c r="TTN1" s="300"/>
      <c r="TTO1" s="300"/>
      <c r="TTP1" s="300"/>
      <c r="TTQ1" s="300"/>
      <c r="TTR1" s="300"/>
      <c r="TTS1" s="300"/>
      <c r="TTT1" s="300"/>
      <c r="TTU1" s="300"/>
      <c r="TTV1" s="300"/>
      <c r="TTW1" s="300"/>
      <c r="TTX1" s="300"/>
      <c r="TTY1" s="300"/>
      <c r="TTZ1" s="300"/>
      <c r="TUA1" s="300"/>
      <c r="TUB1" s="300"/>
      <c r="TUC1" s="300"/>
      <c r="TUD1" s="300"/>
      <c r="TUE1" s="300"/>
      <c r="TUF1" s="300"/>
      <c r="TUG1" s="300"/>
      <c r="TUH1" s="300"/>
      <c r="TUI1" s="300"/>
      <c r="TUJ1" s="300"/>
      <c r="TUK1" s="300"/>
      <c r="TUL1" s="300"/>
      <c r="TUM1" s="300"/>
      <c r="TUN1" s="300"/>
      <c r="TUO1" s="300"/>
      <c r="TUP1" s="300"/>
      <c r="TUQ1" s="300"/>
      <c r="TUR1" s="300"/>
      <c r="TUS1" s="300"/>
      <c r="TUT1" s="300"/>
      <c r="TUU1" s="300"/>
      <c r="TUV1" s="300"/>
      <c r="TUW1" s="300"/>
      <c r="TUX1" s="300"/>
      <c r="TUY1" s="300"/>
      <c r="TUZ1" s="300"/>
      <c r="TVA1" s="300"/>
      <c r="TVB1" s="300"/>
      <c r="TVC1" s="300"/>
      <c r="TVD1" s="300"/>
      <c r="TVE1" s="300"/>
      <c r="TVF1" s="300"/>
      <c r="TVG1" s="300"/>
      <c r="TVH1" s="300"/>
      <c r="TVI1" s="300"/>
      <c r="TVJ1" s="300"/>
      <c r="TVK1" s="300"/>
      <c r="TVL1" s="300"/>
      <c r="TVM1" s="300"/>
      <c r="TVN1" s="300"/>
      <c r="TVO1" s="300"/>
      <c r="TVP1" s="300"/>
      <c r="TVQ1" s="300"/>
      <c r="TVR1" s="300"/>
      <c r="TVS1" s="300"/>
      <c r="TVT1" s="300"/>
      <c r="TVU1" s="300"/>
      <c r="TVV1" s="300"/>
      <c r="TVW1" s="300"/>
      <c r="TVX1" s="300"/>
      <c r="TVY1" s="300"/>
      <c r="TVZ1" s="300"/>
      <c r="TWA1" s="300"/>
      <c r="TWB1" s="300"/>
      <c r="TWC1" s="300"/>
      <c r="TWD1" s="300"/>
      <c r="TWE1" s="300"/>
      <c r="TWF1" s="300"/>
      <c r="TWG1" s="300"/>
      <c r="TWH1" s="300"/>
      <c r="TWI1" s="300"/>
      <c r="TWJ1" s="300"/>
      <c r="TWK1" s="300"/>
      <c r="TWL1" s="300"/>
      <c r="TWM1" s="300"/>
      <c r="TWN1" s="300"/>
      <c r="TWO1" s="300"/>
      <c r="TWP1" s="300"/>
      <c r="TWQ1" s="300"/>
      <c r="TWR1" s="300"/>
      <c r="TWS1" s="300"/>
      <c r="TWT1" s="300"/>
      <c r="TWU1" s="300"/>
      <c r="TWV1" s="300"/>
      <c r="TWW1" s="300"/>
      <c r="TWX1" s="300"/>
      <c r="TWY1" s="300"/>
      <c r="TWZ1" s="300"/>
      <c r="TXA1" s="300"/>
      <c r="TXB1" s="300"/>
      <c r="TXC1" s="300"/>
      <c r="TXD1" s="300"/>
      <c r="TXE1" s="300"/>
      <c r="TXF1" s="300"/>
      <c r="TXG1" s="300"/>
      <c r="TXH1" s="300"/>
      <c r="TXI1" s="300"/>
      <c r="TXJ1" s="300"/>
      <c r="TXK1" s="300"/>
      <c r="TXL1" s="300"/>
      <c r="TXM1" s="300"/>
      <c r="TXN1" s="300"/>
      <c r="TXO1" s="300"/>
      <c r="TXP1" s="300"/>
      <c r="TXQ1" s="300"/>
      <c r="TXR1" s="300"/>
      <c r="TXS1" s="300"/>
      <c r="TXT1" s="300"/>
      <c r="TXU1" s="300"/>
      <c r="TXV1" s="300"/>
      <c r="TXW1" s="300"/>
      <c r="TXX1" s="300"/>
      <c r="TXY1" s="300"/>
      <c r="TXZ1" s="300"/>
      <c r="TYA1" s="300"/>
      <c r="TYB1" s="300"/>
      <c r="TYC1" s="300"/>
      <c r="TYD1" s="300"/>
      <c r="TYE1" s="300"/>
      <c r="TYF1" s="300"/>
      <c r="TYG1" s="300"/>
      <c r="TYH1" s="300"/>
      <c r="TYI1" s="300"/>
      <c r="TYJ1" s="300"/>
      <c r="TYK1" s="300"/>
      <c r="TYL1" s="300"/>
      <c r="TYM1" s="300"/>
      <c r="TYN1" s="300"/>
      <c r="TYO1" s="300"/>
      <c r="TYP1" s="300"/>
      <c r="TYQ1" s="300"/>
      <c r="TYR1" s="300"/>
      <c r="TYS1" s="300"/>
      <c r="TYT1" s="300"/>
      <c r="TYU1" s="300"/>
      <c r="TYV1" s="300"/>
      <c r="TYW1" s="300"/>
      <c r="TYX1" s="300"/>
      <c r="TYY1" s="300"/>
      <c r="TYZ1" s="300"/>
      <c r="TZA1" s="300"/>
      <c r="TZB1" s="300"/>
      <c r="TZC1" s="300"/>
      <c r="TZD1" s="300"/>
      <c r="TZE1" s="300"/>
      <c r="TZF1" s="300"/>
      <c r="TZG1" s="300"/>
      <c r="TZH1" s="300"/>
      <c r="TZI1" s="300"/>
      <c r="TZJ1" s="300"/>
      <c r="TZK1" s="300"/>
      <c r="TZL1" s="300"/>
      <c r="TZM1" s="300"/>
      <c r="TZN1" s="300"/>
      <c r="TZO1" s="300"/>
      <c r="TZP1" s="300"/>
      <c r="TZQ1" s="300"/>
      <c r="TZR1" s="300"/>
      <c r="TZS1" s="300"/>
      <c r="TZT1" s="300"/>
      <c r="TZU1" s="300"/>
      <c r="TZV1" s="300"/>
      <c r="TZW1" s="300"/>
      <c r="TZX1" s="300"/>
      <c r="TZY1" s="300"/>
      <c r="TZZ1" s="300"/>
      <c r="UAA1" s="300"/>
      <c r="UAB1" s="300"/>
      <c r="UAC1" s="300"/>
      <c r="UAD1" s="300"/>
      <c r="UAE1" s="300"/>
      <c r="UAF1" s="300"/>
      <c r="UAG1" s="300"/>
      <c r="UAH1" s="300"/>
      <c r="UAI1" s="300"/>
      <c r="UAJ1" s="300"/>
      <c r="UAK1" s="300"/>
      <c r="UAL1" s="300"/>
      <c r="UAM1" s="300"/>
      <c r="UAN1" s="300"/>
      <c r="UAO1" s="300"/>
      <c r="UAP1" s="300"/>
      <c r="UAQ1" s="300"/>
      <c r="UAR1" s="300"/>
      <c r="UAS1" s="300"/>
      <c r="UAT1" s="300"/>
      <c r="UAU1" s="300"/>
      <c r="UAV1" s="300"/>
      <c r="UAW1" s="300"/>
      <c r="UAX1" s="300"/>
      <c r="UAY1" s="300"/>
      <c r="UAZ1" s="300"/>
      <c r="UBA1" s="300"/>
      <c r="UBB1" s="300"/>
      <c r="UBC1" s="300"/>
      <c r="UBD1" s="300"/>
      <c r="UBE1" s="300"/>
      <c r="UBF1" s="300"/>
      <c r="UBG1" s="300"/>
      <c r="UBH1" s="300"/>
      <c r="UBI1" s="300"/>
      <c r="UBJ1" s="300"/>
      <c r="UBK1" s="300"/>
      <c r="UBL1" s="300"/>
      <c r="UBM1" s="300"/>
      <c r="UBN1" s="300"/>
      <c r="UBO1" s="300"/>
      <c r="UBP1" s="300"/>
      <c r="UBQ1" s="300"/>
      <c r="UBR1" s="300"/>
      <c r="UBS1" s="300"/>
      <c r="UBT1" s="300"/>
      <c r="UBU1" s="300"/>
      <c r="UBV1" s="300"/>
      <c r="UBW1" s="300"/>
      <c r="UBX1" s="300"/>
      <c r="UBY1" s="300"/>
      <c r="UBZ1" s="300"/>
      <c r="UCA1" s="300"/>
      <c r="UCB1" s="300"/>
      <c r="UCC1" s="300"/>
      <c r="UCD1" s="300"/>
      <c r="UCE1" s="300"/>
      <c r="UCF1" s="300"/>
      <c r="UCG1" s="300"/>
      <c r="UCH1" s="300"/>
      <c r="UCI1" s="300"/>
      <c r="UCJ1" s="300"/>
      <c r="UCK1" s="300"/>
      <c r="UCL1" s="300"/>
      <c r="UCM1" s="300"/>
      <c r="UCN1" s="300"/>
      <c r="UCO1" s="300"/>
      <c r="UCP1" s="300"/>
      <c r="UCQ1" s="300"/>
      <c r="UCR1" s="300"/>
      <c r="UCS1" s="300"/>
      <c r="UCT1" s="300"/>
      <c r="UCU1" s="300"/>
      <c r="UCV1" s="300"/>
      <c r="UCW1" s="300"/>
      <c r="UCX1" s="300"/>
      <c r="UCY1" s="300"/>
      <c r="UCZ1" s="300"/>
      <c r="UDA1" s="300"/>
      <c r="UDB1" s="300"/>
      <c r="UDC1" s="300"/>
      <c r="UDD1" s="300"/>
      <c r="UDE1" s="300"/>
      <c r="UDF1" s="300"/>
      <c r="UDG1" s="300"/>
      <c r="UDH1" s="300"/>
      <c r="UDI1" s="300"/>
      <c r="UDJ1" s="300"/>
      <c r="UDK1" s="300"/>
      <c r="UDL1" s="300"/>
      <c r="UDM1" s="300"/>
      <c r="UDN1" s="300"/>
      <c r="UDO1" s="300"/>
      <c r="UDP1" s="300"/>
      <c r="UDQ1" s="300"/>
      <c r="UDR1" s="300"/>
      <c r="UDS1" s="300"/>
      <c r="UDT1" s="300"/>
      <c r="UDU1" s="300"/>
      <c r="UDV1" s="300"/>
      <c r="UDW1" s="300"/>
      <c r="UDX1" s="300"/>
      <c r="UDY1" s="300"/>
      <c r="UDZ1" s="300"/>
      <c r="UEA1" s="300"/>
      <c r="UEB1" s="300"/>
      <c r="UEC1" s="300"/>
      <c r="UED1" s="300"/>
      <c r="UEE1" s="300"/>
      <c r="UEF1" s="300"/>
      <c r="UEG1" s="300"/>
      <c r="UEH1" s="300"/>
      <c r="UEI1" s="300"/>
      <c r="UEJ1" s="300"/>
      <c r="UEK1" s="300"/>
      <c r="UEL1" s="300"/>
      <c r="UEM1" s="300"/>
      <c r="UEN1" s="300"/>
      <c r="UEO1" s="300"/>
      <c r="UEP1" s="300"/>
      <c r="UEQ1" s="300"/>
      <c r="UER1" s="300"/>
      <c r="UES1" s="300"/>
      <c r="UET1" s="300"/>
      <c r="UEU1" s="300"/>
      <c r="UEV1" s="300"/>
      <c r="UEW1" s="300"/>
      <c r="UEX1" s="300"/>
      <c r="UEY1" s="300"/>
      <c r="UEZ1" s="300"/>
      <c r="UFA1" s="300"/>
      <c r="UFB1" s="300"/>
      <c r="UFC1" s="300"/>
      <c r="UFD1" s="300"/>
      <c r="UFE1" s="300"/>
      <c r="UFF1" s="300"/>
      <c r="UFG1" s="300"/>
      <c r="UFH1" s="300"/>
      <c r="UFI1" s="300"/>
      <c r="UFJ1" s="300"/>
      <c r="UFK1" s="300"/>
      <c r="UFL1" s="300"/>
      <c r="UFM1" s="300"/>
      <c r="UFN1" s="300"/>
      <c r="UFO1" s="300"/>
      <c r="UFP1" s="300"/>
      <c r="UFQ1" s="300"/>
      <c r="UFR1" s="300"/>
      <c r="UFS1" s="300"/>
      <c r="UFT1" s="300"/>
      <c r="UFU1" s="300"/>
      <c r="UFV1" s="300"/>
      <c r="UFW1" s="300"/>
      <c r="UFX1" s="300"/>
      <c r="UFY1" s="300"/>
      <c r="UFZ1" s="300"/>
      <c r="UGA1" s="300"/>
      <c r="UGB1" s="300"/>
      <c r="UGC1" s="300"/>
      <c r="UGD1" s="300"/>
      <c r="UGE1" s="300"/>
      <c r="UGF1" s="300"/>
      <c r="UGG1" s="300"/>
      <c r="UGH1" s="300"/>
      <c r="UGI1" s="300"/>
      <c r="UGJ1" s="300"/>
      <c r="UGK1" s="300"/>
      <c r="UGL1" s="300"/>
      <c r="UGM1" s="300"/>
      <c r="UGN1" s="300"/>
      <c r="UGO1" s="300"/>
      <c r="UGP1" s="300"/>
      <c r="UGQ1" s="300"/>
      <c r="UGR1" s="300"/>
      <c r="UGS1" s="300"/>
      <c r="UGT1" s="300"/>
      <c r="UGU1" s="300"/>
      <c r="UGV1" s="300"/>
      <c r="UGW1" s="300"/>
      <c r="UGX1" s="300"/>
      <c r="UGY1" s="300"/>
      <c r="UGZ1" s="300"/>
      <c r="UHA1" s="300"/>
      <c r="UHB1" s="300"/>
      <c r="UHC1" s="300"/>
      <c r="UHD1" s="300"/>
      <c r="UHE1" s="300"/>
      <c r="UHF1" s="300"/>
      <c r="UHG1" s="300"/>
      <c r="UHH1" s="300"/>
      <c r="UHI1" s="300"/>
      <c r="UHJ1" s="300"/>
      <c r="UHK1" s="300"/>
      <c r="UHL1" s="300"/>
      <c r="UHM1" s="300"/>
      <c r="UHN1" s="300"/>
      <c r="UHO1" s="300"/>
      <c r="UHP1" s="300"/>
      <c r="UHQ1" s="300"/>
      <c r="UHR1" s="300"/>
      <c r="UHS1" s="300"/>
      <c r="UHT1" s="300"/>
      <c r="UHU1" s="300"/>
      <c r="UHV1" s="300"/>
      <c r="UHW1" s="300"/>
      <c r="UHX1" s="300"/>
      <c r="UHY1" s="300"/>
      <c r="UHZ1" s="300"/>
      <c r="UIA1" s="300"/>
      <c r="UIB1" s="300"/>
      <c r="UIC1" s="300"/>
      <c r="UID1" s="300"/>
      <c r="UIE1" s="300"/>
      <c r="UIF1" s="300"/>
      <c r="UIG1" s="300"/>
      <c r="UIH1" s="300"/>
      <c r="UII1" s="300"/>
      <c r="UIJ1" s="300"/>
      <c r="UIK1" s="300"/>
      <c r="UIL1" s="300"/>
      <c r="UIM1" s="300"/>
      <c r="UIN1" s="300"/>
      <c r="UIO1" s="300"/>
      <c r="UIP1" s="300"/>
      <c r="UIQ1" s="300"/>
      <c r="UIR1" s="300"/>
      <c r="UIS1" s="300"/>
      <c r="UIT1" s="300"/>
      <c r="UIU1" s="300"/>
      <c r="UIV1" s="300"/>
      <c r="UIW1" s="300"/>
      <c r="UIX1" s="300"/>
      <c r="UIY1" s="300"/>
      <c r="UIZ1" s="300"/>
      <c r="UJA1" s="300"/>
      <c r="UJB1" s="300"/>
      <c r="UJC1" s="300"/>
      <c r="UJD1" s="300"/>
      <c r="UJE1" s="300"/>
      <c r="UJF1" s="300"/>
      <c r="UJG1" s="300"/>
      <c r="UJH1" s="300"/>
      <c r="UJI1" s="300"/>
      <c r="UJJ1" s="300"/>
      <c r="UJK1" s="300"/>
      <c r="UJL1" s="300"/>
      <c r="UJM1" s="300"/>
      <c r="UJN1" s="300"/>
      <c r="UJO1" s="300"/>
      <c r="UJP1" s="300"/>
      <c r="UJQ1" s="300"/>
      <c r="UJR1" s="300"/>
      <c r="UJS1" s="300"/>
      <c r="UJT1" s="300"/>
      <c r="UJU1" s="300"/>
      <c r="UJV1" s="300"/>
      <c r="UJW1" s="300"/>
      <c r="UJX1" s="300"/>
      <c r="UJY1" s="300"/>
      <c r="UJZ1" s="300"/>
      <c r="UKA1" s="300"/>
      <c r="UKB1" s="300"/>
      <c r="UKC1" s="300"/>
      <c r="UKD1" s="300"/>
      <c r="UKE1" s="300"/>
      <c r="UKF1" s="300"/>
      <c r="UKG1" s="300"/>
      <c r="UKH1" s="300"/>
      <c r="UKI1" s="300"/>
      <c r="UKJ1" s="300"/>
      <c r="UKK1" s="300"/>
      <c r="UKL1" s="300"/>
      <c r="UKM1" s="300"/>
      <c r="UKN1" s="300"/>
      <c r="UKO1" s="300"/>
      <c r="UKP1" s="300"/>
      <c r="UKQ1" s="300"/>
      <c r="UKR1" s="300"/>
      <c r="UKS1" s="300"/>
      <c r="UKT1" s="300"/>
      <c r="UKU1" s="300"/>
      <c r="UKV1" s="300"/>
      <c r="UKW1" s="300"/>
      <c r="UKX1" s="300"/>
      <c r="UKY1" s="300"/>
      <c r="UKZ1" s="300"/>
      <c r="ULA1" s="300"/>
      <c r="ULB1" s="300"/>
      <c r="ULC1" s="300"/>
      <c r="ULD1" s="300"/>
      <c r="ULE1" s="300"/>
      <c r="ULF1" s="300"/>
      <c r="ULG1" s="300"/>
      <c r="ULH1" s="300"/>
      <c r="ULI1" s="300"/>
      <c r="ULJ1" s="300"/>
      <c r="ULK1" s="300"/>
      <c r="ULL1" s="300"/>
      <c r="ULM1" s="300"/>
      <c r="ULN1" s="300"/>
      <c r="ULO1" s="300"/>
      <c r="ULP1" s="300"/>
      <c r="ULQ1" s="300"/>
      <c r="ULR1" s="300"/>
      <c r="ULS1" s="300"/>
      <c r="ULT1" s="300"/>
      <c r="ULU1" s="300"/>
      <c r="ULV1" s="300"/>
      <c r="ULW1" s="300"/>
      <c r="ULX1" s="300"/>
      <c r="ULY1" s="300"/>
      <c r="ULZ1" s="300"/>
      <c r="UMA1" s="300"/>
      <c r="UMB1" s="300"/>
      <c r="UMC1" s="300"/>
      <c r="UMD1" s="300"/>
      <c r="UME1" s="300"/>
      <c r="UMF1" s="300"/>
      <c r="UMG1" s="300"/>
      <c r="UMH1" s="300"/>
      <c r="UMI1" s="300"/>
      <c r="UMJ1" s="300"/>
      <c r="UMK1" s="300"/>
      <c r="UML1" s="300"/>
      <c r="UMM1" s="300"/>
      <c r="UMN1" s="300"/>
      <c r="UMO1" s="300"/>
      <c r="UMP1" s="300"/>
      <c r="UMQ1" s="300"/>
      <c r="UMR1" s="300"/>
      <c r="UMS1" s="300"/>
      <c r="UMT1" s="300"/>
      <c r="UMU1" s="300"/>
      <c r="UMV1" s="300"/>
      <c r="UMW1" s="300"/>
      <c r="UMX1" s="300"/>
      <c r="UMY1" s="300"/>
      <c r="UMZ1" s="300"/>
      <c r="UNA1" s="300"/>
      <c r="UNB1" s="300"/>
      <c r="UNC1" s="300"/>
      <c r="UND1" s="300"/>
      <c r="UNE1" s="300"/>
      <c r="UNF1" s="300"/>
      <c r="UNG1" s="300"/>
      <c r="UNH1" s="300"/>
      <c r="UNI1" s="300"/>
      <c r="UNJ1" s="300"/>
      <c r="UNK1" s="300"/>
      <c r="UNL1" s="300"/>
      <c r="UNM1" s="300"/>
      <c r="UNN1" s="300"/>
      <c r="UNO1" s="300"/>
      <c r="UNP1" s="300"/>
      <c r="UNQ1" s="300"/>
      <c r="UNR1" s="300"/>
      <c r="UNS1" s="300"/>
      <c r="UNT1" s="300"/>
      <c r="UNU1" s="300"/>
      <c r="UNV1" s="300"/>
      <c r="UNW1" s="300"/>
      <c r="UNX1" s="300"/>
      <c r="UNY1" s="300"/>
      <c r="UNZ1" s="300"/>
      <c r="UOA1" s="300"/>
      <c r="UOB1" s="300"/>
      <c r="UOC1" s="300"/>
      <c r="UOD1" s="300"/>
      <c r="UOE1" s="300"/>
      <c r="UOF1" s="300"/>
      <c r="UOG1" s="300"/>
      <c r="UOH1" s="300"/>
      <c r="UOI1" s="300"/>
      <c r="UOJ1" s="300"/>
      <c r="UOK1" s="300"/>
      <c r="UOL1" s="300"/>
      <c r="UOM1" s="300"/>
      <c r="UON1" s="300"/>
      <c r="UOO1" s="300"/>
      <c r="UOP1" s="300"/>
      <c r="UOQ1" s="300"/>
      <c r="UOR1" s="300"/>
      <c r="UOS1" s="300"/>
      <c r="UOT1" s="300"/>
      <c r="UOU1" s="300"/>
      <c r="UOV1" s="300"/>
      <c r="UOW1" s="300"/>
      <c r="UOX1" s="300"/>
      <c r="UOY1" s="300"/>
      <c r="UOZ1" s="300"/>
      <c r="UPA1" s="300"/>
      <c r="UPB1" s="300"/>
      <c r="UPC1" s="300"/>
      <c r="UPD1" s="300"/>
      <c r="UPE1" s="300"/>
      <c r="UPF1" s="300"/>
      <c r="UPG1" s="300"/>
      <c r="UPH1" s="300"/>
      <c r="UPI1" s="300"/>
      <c r="UPJ1" s="300"/>
      <c r="UPK1" s="300"/>
      <c r="UPL1" s="300"/>
      <c r="UPM1" s="300"/>
      <c r="UPN1" s="300"/>
      <c r="UPO1" s="300"/>
      <c r="UPP1" s="300"/>
      <c r="UPQ1" s="300"/>
      <c r="UPR1" s="300"/>
      <c r="UPS1" s="300"/>
      <c r="UPT1" s="300"/>
      <c r="UPU1" s="300"/>
      <c r="UPV1" s="300"/>
      <c r="UPW1" s="300"/>
      <c r="UPX1" s="300"/>
      <c r="UPY1" s="300"/>
      <c r="UPZ1" s="300"/>
      <c r="UQA1" s="300"/>
      <c r="UQB1" s="300"/>
      <c r="UQC1" s="300"/>
      <c r="UQD1" s="300"/>
      <c r="UQE1" s="300"/>
      <c r="UQF1" s="300"/>
      <c r="UQG1" s="300"/>
      <c r="UQH1" s="300"/>
      <c r="UQI1" s="300"/>
      <c r="UQJ1" s="300"/>
      <c r="UQK1" s="300"/>
      <c r="UQL1" s="300"/>
      <c r="UQM1" s="300"/>
      <c r="UQN1" s="300"/>
      <c r="UQO1" s="300"/>
      <c r="UQP1" s="300"/>
      <c r="UQQ1" s="300"/>
      <c r="UQR1" s="300"/>
      <c r="UQS1" s="300"/>
      <c r="UQT1" s="300"/>
      <c r="UQU1" s="300"/>
      <c r="UQV1" s="300"/>
      <c r="UQW1" s="300"/>
      <c r="UQX1" s="300"/>
      <c r="UQY1" s="300"/>
      <c r="UQZ1" s="300"/>
      <c r="URA1" s="300"/>
      <c r="URB1" s="300"/>
      <c r="URC1" s="300"/>
      <c r="URD1" s="300"/>
      <c r="URE1" s="300"/>
      <c r="URF1" s="300"/>
      <c r="URG1" s="300"/>
      <c r="URH1" s="300"/>
      <c r="URI1" s="300"/>
      <c r="URJ1" s="300"/>
      <c r="URK1" s="300"/>
      <c r="URL1" s="300"/>
      <c r="URM1" s="300"/>
      <c r="URN1" s="300"/>
      <c r="URO1" s="300"/>
      <c r="URP1" s="300"/>
      <c r="URQ1" s="300"/>
      <c r="URR1" s="300"/>
      <c r="URS1" s="300"/>
      <c r="URT1" s="300"/>
      <c r="URU1" s="300"/>
      <c r="URV1" s="300"/>
      <c r="URW1" s="300"/>
      <c r="URX1" s="300"/>
      <c r="URY1" s="300"/>
      <c r="URZ1" s="300"/>
      <c r="USA1" s="300"/>
      <c r="USB1" s="300"/>
      <c r="USC1" s="300"/>
      <c r="USD1" s="300"/>
      <c r="USE1" s="300"/>
      <c r="USF1" s="300"/>
      <c r="USG1" s="300"/>
      <c r="USH1" s="300"/>
      <c r="USI1" s="300"/>
      <c r="USJ1" s="300"/>
      <c r="USK1" s="300"/>
      <c r="USL1" s="300"/>
      <c r="USM1" s="300"/>
      <c r="USN1" s="300"/>
      <c r="USO1" s="300"/>
      <c r="USP1" s="300"/>
      <c r="USQ1" s="300"/>
      <c r="USR1" s="300"/>
      <c r="USS1" s="300"/>
      <c r="UST1" s="300"/>
      <c r="USU1" s="300"/>
      <c r="USV1" s="300"/>
      <c r="USW1" s="300"/>
      <c r="USX1" s="300"/>
      <c r="USY1" s="300"/>
      <c r="USZ1" s="300"/>
      <c r="UTA1" s="300"/>
      <c r="UTB1" s="300"/>
      <c r="UTC1" s="300"/>
      <c r="UTD1" s="300"/>
      <c r="UTE1" s="300"/>
      <c r="UTF1" s="300"/>
      <c r="UTG1" s="300"/>
      <c r="UTH1" s="300"/>
      <c r="UTI1" s="300"/>
      <c r="UTJ1" s="300"/>
      <c r="UTK1" s="300"/>
      <c r="UTL1" s="300"/>
      <c r="UTM1" s="300"/>
      <c r="UTN1" s="300"/>
      <c r="UTO1" s="300"/>
      <c r="UTP1" s="300"/>
      <c r="UTQ1" s="300"/>
      <c r="UTR1" s="300"/>
      <c r="UTS1" s="300"/>
      <c r="UTT1" s="300"/>
      <c r="UTU1" s="300"/>
      <c r="UTV1" s="300"/>
      <c r="UTW1" s="300"/>
      <c r="UTX1" s="300"/>
      <c r="UTY1" s="300"/>
      <c r="UTZ1" s="300"/>
      <c r="UUA1" s="300"/>
      <c r="UUB1" s="300"/>
      <c r="UUC1" s="300"/>
      <c r="UUD1" s="300"/>
      <c r="UUE1" s="300"/>
      <c r="UUF1" s="300"/>
      <c r="UUG1" s="300"/>
      <c r="UUH1" s="300"/>
      <c r="UUI1" s="300"/>
      <c r="UUJ1" s="300"/>
      <c r="UUK1" s="300"/>
      <c r="UUL1" s="300"/>
      <c r="UUM1" s="300"/>
      <c r="UUN1" s="300"/>
      <c r="UUO1" s="300"/>
      <c r="UUP1" s="300"/>
      <c r="UUQ1" s="300"/>
      <c r="UUR1" s="300"/>
      <c r="UUS1" s="300"/>
      <c r="UUT1" s="300"/>
      <c r="UUU1" s="300"/>
      <c r="UUV1" s="300"/>
      <c r="UUW1" s="300"/>
      <c r="UUX1" s="300"/>
      <c r="UUY1" s="300"/>
      <c r="UUZ1" s="300"/>
      <c r="UVA1" s="300"/>
      <c r="UVB1" s="300"/>
      <c r="UVC1" s="300"/>
      <c r="UVD1" s="300"/>
      <c r="UVE1" s="300"/>
      <c r="UVF1" s="300"/>
      <c r="UVG1" s="300"/>
      <c r="UVH1" s="300"/>
      <c r="UVI1" s="300"/>
      <c r="UVJ1" s="300"/>
      <c r="UVK1" s="300"/>
      <c r="UVL1" s="300"/>
      <c r="UVM1" s="300"/>
      <c r="UVN1" s="300"/>
      <c r="UVO1" s="300"/>
      <c r="UVP1" s="300"/>
      <c r="UVQ1" s="300"/>
      <c r="UVR1" s="300"/>
      <c r="UVS1" s="300"/>
      <c r="UVT1" s="300"/>
      <c r="UVU1" s="300"/>
      <c r="UVV1" s="300"/>
      <c r="UVW1" s="300"/>
      <c r="UVX1" s="300"/>
      <c r="UVY1" s="300"/>
      <c r="UVZ1" s="300"/>
      <c r="UWA1" s="300"/>
      <c r="UWB1" s="300"/>
      <c r="UWC1" s="300"/>
      <c r="UWD1" s="300"/>
      <c r="UWE1" s="300"/>
      <c r="UWF1" s="300"/>
      <c r="UWG1" s="300"/>
      <c r="UWH1" s="300"/>
      <c r="UWI1" s="300"/>
      <c r="UWJ1" s="300"/>
      <c r="UWK1" s="300"/>
      <c r="UWL1" s="300"/>
      <c r="UWM1" s="300"/>
      <c r="UWN1" s="300"/>
      <c r="UWO1" s="300"/>
      <c r="UWP1" s="300"/>
      <c r="UWQ1" s="300"/>
      <c r="UWR1" s="300"/>
      <c r="UWS1" s="300"/>
      <c r="UWT1" s="300"/>
      <c r="UWU1" s="300"/>
      <c r="UWV1" s="300"/>
      <c r="UWW1" s="300"/>
      <c r="UWX1" s="300"/>
      <c r="UWY1" s="300"/>
      <c r="UWZ1" s="300"/>
      <c r="UXA1" s="300"/>
      <c r="UXB1" s="300"/>
      <c r="UXC1" s="300"/>
      <c r="UXD1" s="300"/>
      <c r="UXE1" s="300"/>
      <c r="UXF1" s="300"/>
      <c r="UXG1" s="300"/>
      <c r="UXH1" s="300"/>
      <c r="UXI1" s="300"/>
      <c r="UXJ1" s="300"/>
      <c r="UXK1" s="300"/>
      <c r="UXL1" s="300"/>
      <c r="UXM1" s="300"/>
      <c r="UXN1" s="300"/>
      <c r="UXO1" s="300"/>
      <c r="UXP1" s="300"/>
      <c r="UXQ1" s="300"/>
      <c r="UXR1" s="300"/>
      <c r="UXS1" s="300"/>
      <c r="UXT1" s="300"/>
      <c r="UXU1" s="300"/>
      <c r="UXV1" s="300"/>
      <c r="UXW1" s="300"/>
      <c r="UXX1" s="300"/>
      <c r="UXY1" s="300"/>
      <c r="UXZ1" s="300"/>
      <c r="UYA1" s="300"/>
      <c r="UYB1" s="300"/>
      <c r="UYC1" s="300"/>
      <c r="UYD1" s="300"/>
      <c r="UYE1" s="300"/>
      <c r="UYF1" s="300"/>
      <c r="UYG1" s="300"/>
      <c r="UYH1" s="300"/>
      <c r="UYI1" s="300"/>
      <c r="UYJ1" s="300"/>
      <c r="UYK1" s="300"/>
      <c r="UYL1" s="300"/>
      <c r="UYM1" s="300"/>
      <c r="UYN1" s="300"/>
      <c r="UYO1" s="300"/>
      <c r="UYP1" s="300"/>
      <c r="UYQ1" s="300"/>
      <c r="UYR1" s="300"/>
      <c r="UYS1" s="300"/>
      <c r="UYT1" s="300"/>
      <c r="UYU1" s="300"/>
      <c r="UYV1" s="300"/>
      <c r="UYW1" s="300"/>
      <c r="UYX1" s="300"/>
      <c r="UYY1" s="300"/>
      <c r="UYZ1" s="300"/>
      <c r="UZA1" s="300"/>
      <c r="UZB1" s="300"/>
      <c r="UZC1" s="300"/>
      <c r="UZD1" s="300"/>
      <c r="UZE1" s="300"/>
      <c r="UZF1" s="300"/>
      <c r="UZG1" s="300"/>
      <c r="UZH1" s="300"/>
      <c r="UZI1" s="300"/>
      <c r="UZJ1" s="300"/>
      <c r="UZK1" s="300"/>
      <c r="UZL1" s="300"/>
      <c r="UZM1" s="300"/>
      <c r="UZN1" s="300"/>
      <c r="UZO1" s="300"/>
      <c r="UZP1" s="300"/>
      <c r="UZQ1" s="300"/>
      <c r="UZR1" s="300"/>
      <c r="UZS1" s="300"/>
      <c r="UZT1" s="300"/>
      <c r="UZU1" s="300"/>
      <c r="UZV1" s="300"/>
      <c r="UZW1" s="300"/>
      <c r="UZX1" s="300"/>
      <c r="UZY1" s="300"/>
      <c r="UZZ1" s="300"/>
      <c r="VAA1" s="300"/>
      <c r="VAB1" s="300"/>
      <c r="VAC1" s="300"/>
      <c r="VAD1" s="300"/>
      <c r="VAE1" s="300"/>
      <c r="VAF1" s="300"/>
      <c r="VAG1" s="300"/>
      <c r="VAH1" s="300"/>
      <c r="VAI1" s="300"/>
      <c r="VAJ1" s="300"/>
      <c r="VAK1" s="300"/>
      <c r="VAL1" s="300"/>
      <c r="VAM1" s="300"/>
      <c r="VAN1" s="300"/>
      <c r="VAO1" s="300"/>
      <c r="VAP1" s="300"/>
      <c r="VAQ1" s="300"/>
      <c r="VAR1" s="300"/>
      <c r="VAS1" s="300"/>
      <c r="VAT1" s="300"/>
      <c r="VAU1" s="300"/>
      <c r="VAV1" s="300"/>
      <c r="VAW1" s="300"/>
      <c r="VAX1" s="300"/>
      <c r="VAY1" s="300"/>
      <c r="VAZ1" s="300"/>
      <c r="VBA1" s="300"/>
      <c r="VBB1" s="300"/>
      <c r="VBC1" s="300"/>
      <c r="VBD1" s="300"/>
      <c r="VBE1" s="300"/>
      <c r="VBF1" s="300"/>
      <c r="VBG1" s="300"/>
      <c r="VBH1" s="300"/>
      <c r="VBI1" s="300"/>
      <c r="VBJ1" s="300"/>
      <c r="VBK1" s="300"/>
      <c r="VBL1" s="300"/>
      <c r="VBM1" s="300"/>
      <c r="VBN1" s="300"/>
      <c r="VBO1" s="300"/>
      <c r="VBP1" s="300"/>
      <c r="VBQ1" s="300"/>
      <c r="VBR1" s="300"/>
      <c r="VBS1" s="300"/>
      <c r="VBT1" s="300"/>
      <c r="VBU1" s="300"/>
      <c r="VBV1" s="300"/>
      <c r="VBW1" s="300"/>
      <c r="VBX1" s="300"/>
      <c r="VBY1" s="300"/>
      <c r="VBZ1" s="300"/>
      <c r="VCA1" s="300"/>
      <c r="VCB1" s="300"/>
      <c r="VCC1" s="300"/>
      <c r="VCD1" s="300"/>
      <c r="VCE1" s="300"/>
      <c r="VCF1" s="300"/>
      <c r="VCG1" s="300"/>
      <c r="VCH1" s="300"/>
      <c r="VCI1" s="300"/>
      <c r="VCJ1" s="300"/>
      <c r="VCK1" s="300"/>
      <c r="VCL1" s="300"/>
      <c r="VCM1" s="300"/>
      <c r="VCN1" s="300"/>
      <c r="VCO1" s="300"/>
      <c r="VCP1" s="300"/>
      <c r="VCQ1" s="300"/>
      <c r="VCR1" s="300"/>
      <c r="VCS1" s="300"/>
      <c r="VCT1" s="300"/>
      <c r="VCU1" s="300"/>
      <c r="VCV1" s="300"/>
      <c r="VCW1" s="300"/>
      <c r="VCX1" s="300"/>
      <c r="VCY1" s="300"/>
      <c r="VCZ1" s="300"/>
      <c r="VDA1" s="300"/>
      <c r="VDB1" s="300"/>
      <c r="VDC1" s="300"/>
      <c r="VDD1" s="300"/>
      <c r="VDE1" s="300"/>
      <c r="VDF1" s="300"/>
      <c r="VDG1" s="300"/>
      <c r="VDH1" s="300"/>
      <c r="VDI1" s="300"/>
      <c r="VDJ1" s="300"/>
      <c r="VDK1" s="300"/>
      <c r="VDL1" s="300"/>
      <c r="VDM1" s="300"/>
      <c r="VDN1" s="300"/>
      <c r="VDO1" s="300"/>
      <c r="VDP1" s="300"/>
      <c r="VDQ1" s="300"/>
      <c r="VDR1" s="300"/>
      <c r="VDS1" s="300"/>
      <c r="VDT1" s="300"/>
      <c r="VDU1" s="300"/>
      <c r="VDV1" s="300"/>
      <c r="VDW1" s="300"/>
      <c r="VDX1" s="300"/>
      <c r="VDY1" s="300"/>
      <c r="VDZ1" s="300"/>
      <c r="VEA1" s="300"/>
      <c r="VEB1" s="300"/>
      <c r="VEC1" s="300"/>
      <c r="VED1" s="300"/>
      <c r="VEE1" s="300"/>
      <c r="VEF1" s="300"/>
      <c r="VEG1" s="300"/>
      <c r="VEH1" s="300"/>
      <c r="VEI1" s="300"/>
      <c r="VEJ1" s="300"/>
      <c r="VEK1" s="300"/>
      <c r="VEL1" s="300"/>
      <c r="VEM1" s="300"/>
      <c r="VEN1" s="300"/>
      <c r="VEO1" s="300"/>
      <c r="VEP1" s="300"/>
      <c r="VEQ1" s="300"/>
      <c r="VER1" s="300"/>
      <c r="VES1" s="300"/>
      <c r="VET1" s="300"/>
      <c r="VEU1" s="300"/>
      <c r="VEV1" s="300"/>
      <c r="VEW1" s="300"/>
      <c r="VEX1" s="300"/>
      <c r="VEY1" s="300"/>
      <c r="VEZ1" s="300"/>
      <c r="VFA1" s="300"/>
      <c r="VFB1" s="300"/>
      <c r="VFC1" s="300"/>
      <c r="VFD1" s="300"/>
      <c r="VFE1" s="300"/>
      <c r="VFF1" s="300"/>
      <c r="VFG1" s="300"/>
      <c r="VFH1" s="300"/>
      <c r="VFI1" s="300"/>
      <c r="VFJ1" s="300"/>
      <c r="VFK1" s="300"/>
      <c r="VFL1" s="300"/>
      <c r="VFM1" s="300"/>
      <c r="VFN1" s="300"/>
      <c r="VFO1" s="300"/>
      <c r="VFP1" s="300"/>
      <c r="VFQ1" s="300"/>
      <c r="VFR1" s="300"/>
      <c r="VFS1" s="300"/>
      <c r="VFT1" s="300"/>
      <c r="VFU1" s="300"/>
      <c r="VFV1" s="300"/>
      <c r="VFW1" s="300"/>
      <c r="VFX1" s="300"/>
      <c r="VFY1" s="300"/>
      <c r="VFZ1" s="300"/>
      <c r="VGA1" s="300"/>
      <c r="VGB1" s="300"/>
      <c r="VGC1" s="300"/>
      <c r="VGD1" s="300"/>
      <c r="VGE1" s="300"/>
      <c r="VGF1" s="300"/>
      <c r="VGG1" s="300"/>
      <c r="VGH1" s="300"/>
      <c r="VGI1" s="300"/>
      <c r="VGJ1" s="300"/>
      <c r="VGK1" s="300"/>
      <c r="VGL1" s="300"/>
      <c r="VGM1" s="300"/>
      <c r="VGN1" s="300"/>
      <c r="VGO1" s="300"/>
      <c r="VGP1" s="300"/>
      <c r="VGQ1" s="300"/>
      <c r="VGR1" s="300"/>
      <c r="VGS1" s="300"/>
      <c r="VGT1" s="300"/>
      <c r="VGU1" s="300"/>
      <c r="VGV1" s="300"/>
      <c r="VGW1" s="300"/>
      <c r="VGX1" s="300"/>
      <c r="VGY1" s="300"/>
      <c r="VGZ1" s="300"/>
      <c r="VHA1" s="300"/>
      <c r="VHB1" s="300"/>
      <c r="VHC1" s="300"/>
      <c r="VHD1" s="300"/>
      <c r="VHE1" s="300"/>
      <c r="VHF1" s="300"/>
      <c r="VHG1" s="300"/>
      <c r="VHH1" s="300"/>
      <c r="VHI1" s="300"/>
      <c r="VHJ1" s="300"/>
      <c r="VHK1" s="300"/>
      <c r="VHL1" s="300"/>
      <c r="VHM1" s="300"/>
      <c r="VHN1" s="300"/>
      <c r="VHO1" s="300"/>
      <c r="VHP1" s="300"/>
      <c r="VHQ1" s="300"/>
      <c r="VHR1" s="300"/>
      <c r="VHS1" s="300"/>
      <c r="VHT1" s="300"/>
      <c r="VHU1" s="300"/>
      <c r="VHV1" s="300"/>
      <c r="VHW1" s="300"/>
      <c r="VHX1" s="300"/>
      <c r="VHY1" s="300"/>
      <c r="VHZ1" s="300"/>
      <c r="VIA1" s="300"/>
      <c r="VIB1" s="300"/>
      <c r="VIC1" s="300"/>
      <c r="VID1" s="300"/>
      <c r="VIE1" s="300"/>
      <c r="VIF1" s="300"/>
      <c r="VIG1" s="300"/>
      <c r="VIH1" s="300"/>
      <c r="VII1" s="300"/>
      <c r="VIJ1" s="300"/>
      <c r="VIK1" s="300"/>
      <c r="VIL1" s="300"/>
      <c r="VIM1" s="300"/>
      <c r="VIN1" s="300"/>
      <c r="VIO1" s="300"/>
      <c r="VIP1" s="300"/>
      <c r="VIQ1" s="300"/>
      <c r="VIR1" s="300"/>
      <c r="VIS1" s="300"/>
      <c r="VIT1" s="300"/>
      <c r="VIU1" s="300"/>
      <c r="VIV1" s="300"/>
      <c r="VIW1" s="300"/>
      <c r="VIX1" s="300"/>
      <c r="VIY1" s="300"/>
      <c r="VIZ1" s="300"/>
      <c r="VJA1" s="300"/>
      <c r="VJB1" s="300"/>
      <c r="VJC1" s="300"/>
      <c r="VJD1" s="300"/>
      <c r="VJE1" s="300"/>
      <c r="VJF1" s="300"/>
      <c r="VJG1" s="300"/>
      <c r="VJH1" s="300"/>
      <c r="VJI1" s="300"/>
      <c r="VJJ1" s="300"/>
      <c r="VJK1" s="300"/>
      <c r="VJL1" s="300"/>
      <c r="VJM1" s="300"/>
      <c r="VJN1" s="300"/>
      <c r="VJO1" s="300"/>
      <c r="VJP1" s="300"/>
      <c r="VJQ1" s="300"/>
      <c r="VJR1" s="300"/>
      <c r="VJS1" s="300"/>
      <c r="VJT1" s="300"/>
      <c r="VJU1" s="300"/>
      <c r="VJV1" s="300"/>
      <c r="VJW1" s="300"/>
      <c r="VJX1" s="300"/>
      <c r="VJY1" s="300"/>
      <c r="VJZ1" s="300"/>
      <c r="VKA1" s="300"/>
      <c r="VKB1" s="300"/>
      <c r="VKC1" s="300"/>
      <c r="VKD1" s="300"/>
      <c r="VKE1" s="300"/>
      <c r="VKF1" s="300"/>
      <c r="VKG1" s="300"/>
      <c r="VKH1" s="300"/>
      <c r="VKI1" s="300"/>
      <c r="VKJ1" s="300"/>
      <c r="VKK1" s="300"/>
      <c r="VKL1" s="300"/>
      <c r="VKM1" s="300"/>
      <c r="VKN1" s="300"/>
      <c r="VKO1" s="300"/>
      <c r="VKP1" s="300"/>
      <c r="VKQ1" s="300"/>
      <c r="VKR1" s="300"/>
      <c r="VKS1" s="300"/>
      <c r="VKT1" s="300"/>
      <c r="VKU1" s="300"/>
      <c r="VKV1" s="300"/>
      <c r="VKW1" s="300"/>
      <c r="VKX1" s="300"/>
      <c r="VKY1" s="300"/>
      <c r="VKZ1" s="300"/>
      <c r="VLA1" s="300"/>
      <c r="VLB1" s="300"/>
      <c r="VLC1" s="300"/>
      <c r="VLD1" s="300"/>
      <c r="VLE1" s="300"/>
      <c r="VLF1" s="300"/>
      <c r="VLG1" s="300"/>
      <c r="VLH1" s="300"/>
      <c r="VLI1" s="300"/>
      <c r="VLJ1" s="300"/>
      <c r="VLK1" s="300"/>
      <c r="VLL1" s="300"/>
      <c r="VLM1" s="300"/>
      <c r="VLN1" s="300"/>
      <c r="VLO1" s="300"/>
      <c r="VLP1" s="300"/>
      <c r="VLQ1" s="300"/>
      <c r="VLR1" s="300"/>
      <c r="VLS1" s="300"/>
      <c r="VLT1" s="300"/>
      <c r="VLU1" s="300"/>
      <c r="VLV1" s="300"/>
      <c r="VLW1" s="300"/>
      <c r="VLX1" s="300"/>
      <c r="VLY1" s="300"/>
      <c r="VLZ1" s="300"/>
      <c r="VMA1" s="300"/>
      <c r="VMB1" s="300"/>
      <c r="VMC1" s="300"/>
      <c r="VMD1" s="300"/>
      <c r="VME1" s="300"/>
      <c r="VMF1" s="300"/>
      <c r="VMG1" s="300"/>
      <c r="VMH1" s="300"/>
      <c r="VMI1" s="300"/>
      <c r="VMJ1" s="300"/>
      <c r="VMK1" s="300"/>
      <c r="VML1" s="300"/>
      <c r="VMM1" s="300"/>
      <c r="VMN1" s="300"/>
      <c r="VMO1" s="300"/>
      <c r="VMP1" s="300"/>
      <c r="VMQ1" s="300"/>
      <c r="VMR1" s="300"/>
      <c r="VMS1" s="300"/>
      <c r="VMT1" s="300"/>
      <c r="VMU1" s="300"/>
      <c r="VMV1" s="300"/>
      <c r="VMW1" s="300"/>
      <c r="VMX1" s="300"/>
      <c r="VMY1" s="300"/>
      <c r="VMZ1" s="300"/>
      <c r="VNA1" s="300"/>
      <c r="VNB1" s="300"/>
      <c r="VNC1" s="300"/>
      <c r="VND1" s="300"/>
      <c r="VNE1" s="300"/>
      <c r="VNF1" s="300"/>
      <c r="VNG1" s="300"/>
      <c r="VNH1" s="300"/>
      <c r="VNI1" s="300"/>
      <c r="VNJ1" s="300"/>
      <c r="VNK1" s="300"/>
      <c r="VNL1" s="300"/>
      <c r="VNM1" s="300"/>
      <c r="VNN1" s="300"/>
      <c r="VNO1" s="300"/>
      <c r="VNP1" s="300"/>
      <c r="VNQ1" s="300"/>
      <c r="VNR1" s="300"/>
      <c r="VNS1" s="300"/>
      <c r="VNT1" s="300"/>
      <c r="VNU1" s="300"/>
      <c r="VNV1" s="300"/>
      <c r="VNW1" s="300"/>
      <c r="VNX1" s="300"/>
      <c r="VNY1" s="300"/>
      <c r="VNZ1" s="300"/>
      <c r="VOA1" s="300"/>
      <c r="VOB1" s="300"/>
      <c r="VOC1" s="300"/>
      <c r="VOD1" s="300"/>
      <c r="VOE1" s="300"/>
      <c r="VOF1" s="300"/>
      <c r="VOG1" s="300"/>
      <c r="VOH1" s="300"/>
      <c r="VOI1" s="300"/>
      <c r="VOJ1" s="300"/>
      <c r="VOK1" s="300"/>
      <c r="VOL1" s="300"/>
      <c r="VOM1" s="300"/>
      <c r="VON1" s="300"/>
      <c r="VOO1" s="300"/>
      <c r="VOP1" s="300"/>
      <c r="VOQ1" s="300"/>
      <c r="VOR1" s="300"/>
      <c r="VOS1" s="300"/>
      <c r="VOT1" s="300"/>
      <c r="VOU1" s="300"/>
      <c r="VOV1" s="300"/>
      <c r="VOW1" s="300"/>
      <c r="VOX1" s="300"/>
      <c r="VOY1" s="300"/>
      <c r="VOZ1" s="300"/>
      <c r="VPA1" s="300"/>
      <c r="VPB1" s="300"/>
      <c r="VPC1" s="300"/>
      <c r="VPD1" s="300"/>
      <c r="VPE1" s="300"/>
      <c r="VPF1" s="300"/>
      <c r="VPG1" s="300"/>
      <c r="VPH1" s="300"/>
      <c r="VPI1" s="300"/>
      <c r="VPJ1" s="300"/>
      <c r="VPK1" s="300"/>
      <c r="VPL1" s="300"/>
      <c r="VPM1" s="300"/>
      <c r="VPN1" s="300"/>
      <c r="VPO1" s="300"/>
      <c r="VPP1" s="300"/>
      <c r="VPQ1" s="300"/>
      <c r="VPR1" s="300"/>
      <c r="VPS1" s="300"/>
      <c r="VPT1" s="300"/>
      <c r="VPU1" s="300"/>
      <c r="VPV1" s="300"/>
      <c r="VPW1" s="300"/>
      <c r="VPX1" s="300"/>
      <c r="VPY1" s="300"/>
      <c r="VPZ1" s="300"/>
      <c r="VQA1" s="300"/>
      <c r="VQB1" s="300"/>
      <c r="VQC1" s="300"/>
      <c r="VQD1" s="300"/>
      <c r="VQE1" s="300"/>
      <c r="VQF1" s="300"/>
      <c r="VQG1" s="300"/>
      <c r="VQH1" s="300"/>
      <c r="VQI1" s="300"/>
      <c r="VQJ1" s="300"/>
      <c r="VQK1" s="300"/>
      <c r="VQL1" s="300"/>
      <c r="VQM1" s="300"/>
      <c r="VQN1" s="300"/>
      <c r="VQO1" s="300"/>
      <c r="VQP1" s="300"/>
      <c r="VQQ1" s="300"/>
      <c r="VQR1" s="300"/>
      <c r="VQS1" s="300"/>
      <c r="VQT1" s="300"/>
      <c r="VQU1" s="300"/>
      <c r="VQV1" s="300"/>
      <c r="VQW1" s="300"/>
      <c r="VQX1" s="300"/>
      <c r="VQY1" s="300"/>
      <c r="VQZ1" s="300"/>
      <c r="VRA1" s="300"/>
      <c r="VRB1" s="300"/>
      <c r="VRC1" s="300"/>
      <c r="VRD1" s="300"/>
      <c r="VRE1" s="300"/>
      <c r="VRF1" s="300"/>
      <c r="VRG1" s="300"/>
      <c r="VRH1" s="300"/>
      <c r="VRI1" s="300"/>
      <c r="VRJ1" s="300"/>
      <c r="VRK1" s="300"/>
      <c r="VRL1" s="300"/>
      <c r="VRM1" s="300"/>
      <c r="VRN1" s="300"/>
      <c r="VRO1" s="300"/>
      <c r="VRP1" s="300"/>
      <c r="VRQ1" s="300"/>
      <c r="VRR1" s="300"/>
      <c r="VRS1" s="300"/>
      <c r="VRT1" s="300"/>
      <c r="VRU1" s="300"/>
      <c r="VRV1" s="300"/>
      <c r="VRW1" s="300"/>
      <c r="VRX1" s="300"/>
      <c r="VRY1" s="300"/>
      <c r="VRZ1" s="300"/>
      <c r="VSA1" s="300"/>
      <c r="VSB1" s="300"/>
      <c r="VSC1" s="300"/>
      <c r="VSD1" s="300"/>
      <c r="VSE1" s="300"/>
      <c r="VSF1" s="300"/>
      <c r="VSG1" s="300"/>
      <c r="VSH1" s="300"/>
      <c r="VSI1" s="300"/>
      <c r="VSJ1" s="300"/>
      <c r="VSK1" s="300"/>
      <c r="VSL1" s="300"/>
      <c r="VSM1" s="300"/>
      <c r="VSN1" s="300"/>
      <c r="VSO1" s="300"/>
      <c r="VSP1" s="300"/>
      <c r="VSQ1" s="300"/>
      <c r="VSR1" s="300"/>
      <c r="VSS1" s="300"/>
      <c r="VST1" s="300"/>
      <c r="VSU1" s="300"/>
      <c r="VSV1" s="300"/>
      <c r="VSW1" s="300"/>
      <c r="VSX1" s="300"/>
      <c r="VSY1" s="300"/>
      <c r="VSZ1" s="300"/>
      <c r="VTA1" s="300"/>
      <c r="VTB1" s="300"/>
      <c r="VTC1" s="300"/>
      <c r="VTD1" s="300"/>
      <c r="VTE1" s="300"/>
      <c r="VTF1" s="300"/>
      <c r="VTG1" s="300"/>
      <c r="VTH1" s="300"/>
      <c r="VTI1" s="300"/>
      <c r="VTJ1" s="300"/>
      <c r="VTK1" s="300"/>
      <c r="VTL1" s="300"/>
      <c r="VTM1" s="300"/>
      <c r="VTN1" s="300"/>
      <c r="VTO1" s="300"/>
      <c r="VTP1" s="300"/>
      <c r="VTQ1" s="300"/>
      <c r="VTR1" s="300"/>
      <c r="VTS1" s="300"/>
      <c r="VTT1" s="300"/>
      <c r="VTU1" s="300"/>
      <c r="VTV1" s="300"/>
      <c r="VTW1" s="300"/>
      <c r="VTX1" s="300"/>
      <c r="VTY1" s="300"/>
      <c r="VTZ1" s="300"/>
      <c r="VUA1" s="300"/>
      <c r="VUB1" s="300"/>
      <c r="VUC1" s="300"/>
      <c r="VUD1" s="300"/>
      <c r="VUE1" s="300"/>
      <c r="VUF1" s="300"/>
      <c r="VUG1" s="300"/>
      <c r="VUH1" s="300"/>
      <c r="VUI1" s="300"/>
      <c r="VUJ1" s="300"/>
      <c r="VUK1" s="300"/>
      <c r="VUL1" s="300"/>
      <c r="VUM1" s="300"/>
      <c r="VUN1" s="300"/>
      <c r="VUO1" s="300"/>
      <c r="VUP1" s="300"/>
      <c r="VUQ1" s="300"/>
      <c r="VUR1" s="300"/>
      <c r="VUS1" s="300"/>
      <c r="VUT1" s="300"/>
      <c r="VUU1" s="300"/>
      <c r="VUV1" s="300"/>
      <c r="VUW1" s="300"/>
      <c r="VUX1" s="300"/>
      <c r="VUY1" s="300"/>
      <c r="VUZ1" s="300"/>
      <c r="VVA1" s="300"/>
      <c r="VVB1" s="300"/>
      <c r="VVC1" s="300"/>
      <c r="VVD1" s="300"/>
      <c r="VVE1" s="300"/>
      <c r="VVF1" s="300"/>
      <c r="VVG1" s="300"/>
      <c r="VVH1" s="300"/>
      <c r="VVI1" s="300"/>
      <c r="VVJ1" s="300"/>
      <c r="VVK1" s="300"/>
      <c r="VVL1" s="300"/>
      <c r="VVM1" s="300"/>
      <c r="VVN1" s="300"/>
      <c r="VVO1" s="300"/>
      <c r="VVP1" s="300"/>
      <c r="VVQ1" s="300"/>
      <c r="VVR1" s="300"/>
      <c r="VVS1" s="300"/>
      <c r="VVT1" s="300"/>
      <c r="VVU1" s="300"/>
      <c r="VVV1" s="300"/>
      <c r="VVW1" s="300"/>
      <c r="VVX1" s="300"/>
      <c r="VVY1" s="300"/>
      <c r="VVZ1" s="300"/>
      <c r="VWA1" s="300"/>
      <c r="VWB1" s="300"/>
      <c r="VWC1" s="300"/>
      <c r="VWD1" s="300"/>
      <c r="VWE1" s="300"/>
      <c r="VWF1" s="300"/>
      <c r="VWG1" s="300"/>
      <c r="VWH1" s="300"/>
      <c r="VWI1" s="300"/>
      <c r="VWJ1" s="300"/>
      <c r="VWK1" s="300"/>
      <c r="VWL1" s="300"/>
      <c r="VWM1" s="300"/>
      <c r="VWN1" s="300"/>
      <c r="VWO1" s="300"/>
      <c r="VWP1" s="300"/>
      <c r="VWQ1" s="300"/>
      <c r="VWR1" s="300"/>
      <c r="VWS1" s="300"/>
      <c r="VWT1" s="300"/>
      <c r="VWU1" s="300"/>
      <c r="VWV1" s="300"/>
      <c r="VWW1" s="300"/>
      <c r="VWX1" s="300"/>
      <c r="VWY1" s="300"/>
      <c r="VWZ1" s="300"/>
      <c r="VXA1" s="300"/>
      <c r="VXB1" s="300"/>
      <c r="VXC1" s="300"/>
      <c r="VXD1" s="300"/>
      <c r="VXE1" s="300"/>
      <c r="VXF1" s="300"/>
      <c r="VXG1" s="300"/>
      <c r="VXH1" s="300"/>
      <c r="VXI1" s="300"/>
      <c r="VXJ1" s="300"/>
      <c r="VXK1" s="300"/>
      <c r="VXL1" s="300"/>
      <c r="VXM1" s="300"/>
      <c r="VXN1" s="300"/>
      <c r="VXO1" s="300"/>
      <c r="VXP1" s="300"/>
      <c r="VXQ1" s="300"/>
      <c r="VXR1" s="300"/>
      <c r="VXS1" s="300"/>
      <c r="VXT1" s="300"/>
      <c r="VXU1" s="300"/>
      <c r="VXV1" s="300"/>
      <c r="VXW1" s="300"/>
      <c r="VXX1" s="300"/>
      <c r="VXY1" s="300"/>
      <c r="VXZ1" s="300"/>
      <c r="VYA1" s="300"/>
      <c r="VYB1" s="300"/>
      <c r="VYC1" s="300"/>
      <c r="VYD1" s="300"/>
      <c r="VYE1" s="300"/>
      <c r="VYF1" s="300"/>
      <c r="VYG1" s="300"/>
      <c r="VYH1" s="300"/>
      <c r="VYI1" s="300"/>
      <c r="VYJ1" s="300"/>
      <c r="VYK1" s="300"/>
      <c r="VYL1" s="300"/>
      <c r="VYM1" s="300"/>
      <c r="VYN1" s="300"/>
      <c r="VYO1" s="300"/>
      <c r="VYP1" s="300"/>
      <c r="VYQ1" s="300"/>
      <c r="VYR1" s="300"/>
      <c r="VYS1" s="300"/>
      <c r="VYT1" s="300"/>
      <c r="VYU1" s="300"/>
      <c r="VYV1" s="300"/>
      <c r="VYW1" s="300"/>
      <c r="VYX1" s="300"/>
      <c r="VYY1" s="300"/>
      <c r="VYZ1" s="300"/>
      <c r="VZA1" s="300"/>
      <c r="VZB1" s="300"/>
      <c r="VZC1" s="300"/>
      <c r="VZD1" s="300"/>
      <c r="VZE1" s="300"/>
      <c r="VZF1" s="300"/>
      <c r="VZG1" s="300"/>
      <c r="VZH1" s="300"/>
      <c r="VZI1" s="300"/>
      <c r="VZJ1" s="300"/>
      <c r="VZK1" s="300"/>
      <c r="VZL1" s="300"/>
      <c r="VZM1" s="300"/>
      <c r="VZN1" s="300"/>
      <c r="VZO1" s="300"/>
      <c r="VZP1" s="300"/>
      <c r="VZQ1" s="300"/>
      <c r="VZR1" s="300"/>
      <c r="VZS1" s="300"/>
      <c r="VZT1" s="300"/>
      <c r="VZU1" s="300"/>
      <c r="VZV1" s="300"/>
      <c r="VZW1" s="300"/>
      <c r="VZX1" s="300"/>
      <c r="VZY1" s="300"/>
      <c r="VZZ1" s="300"/>
      <c r="WAA1" s="300"/>
      <c r="WAB1" s="300"/>
      <c r="WAC1" s="300"/>
      <c r="WAD1" s="300"/>
      <c r="WAE1" s="300"/>
      <c r="WAF1" s="300"/>
      <c r="WAG1" s="300"/>
      <c r="WAH1" s="300"/>
      <c r="WAI1" s="300"/>
      <c r="WAJ1" s="300"/>
      <c r="WAK1" s="300"/>
      <c r="WAL1" s="300"/>
      <c r="WAM1" s="300"/>
      <c r="WAN1" s="300"/>
      <c r="WAO1" s="300"/>
      <c r="WAP1" s="300"/>
      <c r="WAQ1" s="300"/>
      <c r="WAR1" s="300"/>
      <c r="WAS1" s="300"/>
      <c r="WAT1" s="300"/>
      <c r="WAU1" s="300"/>
      <c r="WAV1" s="300"/>
      <c r="WAW1" s="300"/>
      <c r="WAX1" s="300"/>
      <c r="WAY1" s="300"/>
      <c r="WAZ1" s="300"/>
      <c r="WBA1" s="300"/>
      <c r="WBB1" s="300"/>
      <c r="WBC1" s="300"/>
      <c r="WBD1" s="300"/>
      <c r="WBE1" s="300"/>
      <c r="WBF1" s="300"/>
      <c r="WBG1" s="300"/>
      <c r="WBH1" s="300"/>
      <c r="WBI1" s="300"/>
      <c r="WBJ1" s="300"/>
      <c r="WBK1" s="300"/>
      <c r="WBL1" s="300"/>
      <c r="WBM1" s="300"/>
      <c r="WBN1" s="300"/>
      <c r="WBO1" s="300"/>
      <c r="WBP1" s="300"/>
      <c r="WBQ1" s="300"/>
      <c r="WBR1" s="300"/>
      <c r="WBS1" s="300"/>
      <c r="WBT1" s="300"/>
      <c r="WBU1" s="300"/>
      <c r="WBV1" s="300"/>
      <c r="WBW1" s="300"/>
      <c r="WBX1" s="300"/>
      <c r="WBY1" s="300"/>
      <c r="WBZ1" s="300"/>
      <c r="WCA1" s="300"/>
      <c r="WCB1" s="300"/>
      <c r="WCC1" s="300"/>
      <c r="WCD1" s="300"/>
      <c r="WCE1" s="300"/>
      <c r="WCF1" s="300"/>
      <c r="WCG1" s="300"/>
      <c r="WCH1" s="300"/>
      <c r="WCI1" s="300"/>
      <c r="WCJ1" s="300"/>
      <c r="WCK1" s="300"/>
      <c r="WCL1" s="300"/>
      <c r="WCM1" s="300"/>
      <c r="WCN1" s="300"/>
      <c r="WCO1" s="300"/>
      <c r="WCP1" s="300"/>
      <c r="WCQ1" s="300"/>
      <c r="WCR1" s="300"/>
      <c r="WCS1" s="300"/>
      <c r="WCT1" s="300"/>
      <c r="WCU1" s="300"/>
      <c r="WCV1" s="300"/>
      <c r="WCW1" s="300"/>
      <c r="WCX1" s="300"/>
      <c r="WCY1" s="300"/>
      <c r="WCZ1" s="300"/>
      <c r="WDA1" s="300"/>
      <c r="WDB1" s="300"/>
      <c r="WDC1" s="300"/>
      <c r="WDD1" s="300"/>
      <c r="WDE1" s="300"/>
      <c r="WDF1" s="300"/>
      <c r="WDG1" s="300"/>
      <c r="WDH1" s="300"/>
      <c r="WDI1" s="300"/>
      <c r="WDJ1" s="300"/>
      <c r="WDK1" s="300"/>
      <c r="WDL1" s="300"/>
      <c r="WDM1" s="300"/>
      <c r="WDN1" s="300"/>
      <c r="WDO1" s="300"/>
      <c r="WDP1" s="300"/>
      <c r="WDQ1" s="300"/>
      <c r="WDR1" s="300"/>
      <c r="WDS1" s="300"/>
      <c r="WDT1" s="300"/>
      <c r="WDU1" s="300"/>
      <c r="WDV1" s="300"/>
      <c r="WDW1" s="300"/>
      <c r="WDX1" s="300"/>
      <c r="WDY1" s="300"/>
      <c r="WDZ1" s="300"/>
      <c r="WEA1" s="300"/>
      <c r="WEB1" s="300"/>
      <c r="WEC1" s="300"/>
      <c r="WED1" s="300"/>
      <c r="WEE1" s="300"/>
      <c r="WEF1" s="300"/>
      <c r="WEG1" s="300"/>
      <c r="WEH1" s="300"/>
      <c r="WEI1" s="300"/>
      <c r="WEJ1" s="300"/>
      <c r="WEK1" s="300"/>
      <c r="WEL1" s="300"/>
      <c r="WEM1" s="300"/>
      <c r="WEN1" s="300"/>
      <c r="WEO1" s="300"/>
      <c r="WEP1" s="300"/>
      <c r="WEQ1" s="300"/>
      <c r="WER1" s="300"/>
      <c r="WES1" s="300"/>
      <c r="WET1" s="300"/>
      <c r="WEU1" s="300"/>
      <c r="WEV1" s="300"/>
      <c r="WEW1" s="300"/>
      <c r="WEX1" s="300"/>
      <c r="WEY1" s="300"/>
      <c r="WEZ1" s="300"/>
      <c r="WFA1" s="300"/>
      <c r="WFB1" s="300"/>
      <c r="WFC1" s="300"/>
      <c r="WFD1" s="300"/>
      <c r="WFE1" s="300"/>
      <c r="WFF1" s="300"/>
      <c r="WFG1" s="300"/>
      <c r="WFH1" s="300"/>
      <c r="WFI1" s="300"/>
      <c r="WFJ1" s="300"/>
      <c r="WFK1" s="300"/>
      <c r="WFL1" s="300"/>
      <c r="WFM1" s="300"/>
      <c r="WFN1" s="300"/>
      <c r="WFO1" s="300"/>
      <c r="WFP1" s="300"/>
      <c r="WFQ1" s="300"/>
      <c r="WFR1" s="300"/>
      <c r="WFS1" s="300"/>
      <c r="WFT1" s="300"/>
      <c r="WFU1" s="300"/>
      <c r="WFV1" s="300"/>
      <c r="WFW1" s="300"/>
      <c r="WFX1" s="300"/>
      <c r="WFY1" s="300"/>
      <c r="WFZ1" s="300"/>
      <c r="WGA1" s="300"/>
      <c r="WGB1" s="300"/>
      <c r="WGC1" s="300"/>
      <c r="WGD1" s="300"/>
      <c r="WGE1" s="300"/>
      <c r="WGF1" s="300"/>
      <c r="WGG1" s="300"/>
      <c r="WGH1" s="300"/>
      <c r="WGI1" s="300"/>
      <c r="WGJ1" s="300"/>
      <c r="WGK1" s="300"/>
      <c r="WGL1" s="300"/>
      <c r="WGM1" s="300"/>
      <c r="WGN1" s="300"/>
      <c r="WGO1" s="300"/>
      <c r="WGP1" s="300"/>
      <c r="WGQ1" s="300"/>
      <c r="WGR1" s="300"/>
      <c r="WGS1" s="300"/>
      <c r="WGT1" s="300"/>
      <c r="WGU1" s="300"/>
      <c r="WGV1" s="300"/>
      <c r="WGW1" s="300"/>
      <c r="WGX1" s="300"/>
      <c r="WGY1" s="300"/>
      <c r="WGZ1" s="300"/>
      <c r="WHA1" s="300"/>
      <c r="WHB1" s="300"/>
      <c r="WHC1" s="300"/>
      <c r="WHD1" s="300"/>
      <c r="WHE1" s="300"/>
      <c r="WHF1" s="300"/>
      <c r="WHG1" s="300"/>
      <c r="WHH1" s="300"/>
      <c r="WHI1" s="300"/>
      <c r="WHJ1" s="300"/>
      <c r="WHK1" s="300"/>
      <c r="WHL1" s="300"/>
      <c r="WHM1" s="300"/>
      <c r="WHN1" s="300"/>
      <c r="WHO1" s="300"/>
      <c r="WHP1" s="300"/>
      <c r="WHQ1" s="300"/>
      <c r="WHR1" s="300"/>
      <c r="WHS1" s="300"/>
      <c r="WHT1" s="300"/>
      <c r="WHU1" s="300"/>
      <c r="WHV1" s="300"/>
      <c r="WHW1" s="300"/>
      <c r="WHX1" s="300"/>
      <c r="WHY1" s="300"/>
      <c r="WHZ1" s="300"/>
      <c r="WIA1" s="300"/>
      <c r="WIB1" s="300"/>
      <c r="WIC1" s="300"/>
      <c r="WID1" s="300"/>
      <c r="WIE1" s="300"/>
      <c r="WIF1" s="300"/>
      <c r="WIG1" s="300"/>
      <c r="WIH1" s="300"/>
      <c r="WII1" s="300"/>
      <c r="WIJ1" s="300"/>
      <c r="WIK1" s="300"/>
      <c r="WIL1" s="300"/>
      <c r="WIM1" s="300"/>
      <c r="WIN1" s="300"/>
      <c r="WIO1" s="300"/>
      <c r="WIP1" s="300"/>
      <c r="WIQ1" s="300"/>
      <c r="WIR1" s="300"/>
      <c r="WIS1" s="300"/>
      <c r="WIT1" s="300"/>
      <c r="WIU1" s="300"/>
      <c r="WIV1" s="300"/>
      <c r="WIW1" s="300"/>
      <c r="WIX1" s="300"/>
      <c r="WIY1" s="300"/>
      <c r="WIZ1" s="300"/>
      <c r="WJA1" s="300"/>
      <c r="WJB1" s="300"/>
      <c r="WJC1" s="300"/>
      <c r="WJD1" s="300"/>
      <c r="WJE1" s="300"/>
      <c r="WJF1" s="300"/>
      <c r="WJG1" s="300"/>
      <c r="WJH1" s="300"/>
      <c r="WJI1" s="300"/>
      <c r="WJJ1" s="300"/>
      <c r="WJK1" s="300"/>
      <c r="WJL1" s="300"/>
      <c r="WJM1" s="300"/>
      <c r="WJN1" s="300"/>
      <c r="WJO1" s="300"/>
      <c r="WJP1" s="300"/>
      <c r="WJQ1" s="300"/>
      <c r="WJR1" s="300"/>
      <c r="WJS1" s="300"/>
      <c r="WJT1" s="300"/>
      <c r="WJU1" s="300"/>
      <c r="WJV1" s="300"/>
      <c r="WJW1" s="300"/>
      <c r="WJX1" s="300"/>
      <c r="WJY1" s="300"/>
      <c r="WJZ1" s="300"/>
      <c r="WKA1" s="300"/>
      <c r="WKB1" s="300"/>
      <c r="WKC1" s="300"/>
      <c r="WKD1" s="300"/>
      <c r="WKE1" s="300"/>
      <c r="WKF1" s="300"/>
      <c r="WKG1" s="300"/>
      <c r="WKH1" s="300"/>
      <c r="WKI1" s="300"/>
      <c r="WKJ1" s="300"/>
      <c r="WKK1" s="300"/>
      <c r="WKL1" s="300"/>
      <c r="WKM1" s="300"/>
      <c r="WKN1" s="300"/>
      <c r="WKO1" s="300"/>
      <c r="WKP1" s="300"/>
      <c r="WKQ1" s="300"/>
      <c r="WKR1" s="300"/>
      <c r="WKS1" s="300"/>
      <c r="WKT1" s="300"/>
      <c r="WKU1" s="300"/>
      <c r="WKV1" s="300"/>
      <c r="WKW1" s="300"/>
      <c r="WKX1" s="300"/>
      <c r="WKY1" s="300"/>
      <c r="WKZ1" s="300"/>
      <c r="WLA1" s="300"/>
      <c r="WLB1" s="300"/>
      <c r="WLC1" s="300"/>
      <c r="WLD1" s="300"/>
      <c r="WLE1" s="300"/>
      <c r="WLF1" s="300"/>
      <c r="WLG1" s="300"/>
      <c r="WLH1" s="300"/>
      <c r="WLI1" s="300"/>
      <c r="WLJ1" s="300"/>
      <c r="WLK1" s="300"/>
      <c r="WLL1" s="300"/>
      <c r="WLM1" s="300"/>
      <c r="WLN1" s="300"/>
      <c r="WLO1" s="300"/>
      <c r="WLP1" s="300"/>
      <c r="WLQ1" s="300"/>
      <c r="WLR1" s="300"/>
      <c r="WLS1" s="300"/>
      <c r="WLT1" s="300"/>
      <c r="WLU1" s="300"/>
      <c r="WLV1" s="300"/>
      <c r="WLW1" s="300"/>
      <c r="WLX1" s="300"/>
      <c r="WLY1" s="300"/>
      <c r="WLZ1" s="300"/>
      <c r="WMA1" s="300"/>
      <c r="WMB1" s="300"/>
      <c r="WMC1" s="300"/>
      <c r="WMD1" s="300"/>
      <c r="WME1" s="300"/>
      <c r="WMF1" s="300"/>
      <c r="WMG1" s="300"/>
      <c r="WMH1" s="300"/>
      <c r="WMI1" s="300"/>
      <c r="WMJ1" s="300"/>
      <c r="WMK1" s="300"/>
      <c r="WML1" s="300"/>
      <c r="WMM1" s="300"/>
      <c r="WMN1" s="300"/>
      <c r="WMO1" s="300"/>
      <c r="WMP1" s="300"/>
      <c r="WMQ1" s="300"/>
      <c r="WMR1" s="300"/>
      <c r="WMS1" s="300"/>
      <c r="WMT1" s="300"/>
      <c r="WMU1" s="300"/>
      <c r="WMV1" s="300"/>
      <c r="WMW1" s="300"/>
      <c r="WMX1" s="300"/>
      <c r="WMY1" s="300"/>
      <c r="WMZ1" s="300"/>
      <c r="WNA1" s="300"/>
      <c r="WNB1" s="300"/>
      <c r="WNC1" s="300"/>
      <c r="WND1" s="300"/>
      <c r="WNE1" s="300"/>
      <c r="WNF1" s="300"/>
      <c r="WNG1" s="300"/>
      <c r="WNH1" s="300"/>
      <c r="WNI1" s="300"/>
      <c r="WNJ1" s="300"/>
      <c r="WNK1" s="300"/>
      <c r="WNL1" s="300"/>
      <c r="WNM1" s="300"/>
      <c r="WNN1" s="300"/>
      <c r="WNO1" s="300"/>
      <c r="WNP1" s="300"/>
      <c r="WNQ1" s="300"/>
      <c r="WNR1" s="300"/>
      <c r="WNS1" s="300"/>
      <c r="WNT1" s="300"/>
      <c r="WNU1" s="300"/>
      <c r="WNV1" s="300"/>
      <c r="WNW1" s="300"/>
      <c r="WNX1" s="300"/>
      <c r="WNY1" s="300"/>
      <c r="WNZ1" s="300"/>
      <c r="WOA1" s="300"/>
      <c r="WOB1" s="300"/>
      <c r="WOC1" s="300"/>
      <c r="WOD1" s="300"/>
      <c r="WOE1" s="300"/>
      <c r="WOF1" s="300"/>
      <c r="WOG1" s="300"/>
      <c r="WOH1" s="300"/>
      <c r="WOI1" s="300"/>
      <c r="WOJ1" s="300"/>
      <c r="WOK1" s="300"/>
      <c r="WOL1" s="300"/>
      <c r="WOM1" s="300"/>
      <c r="WON1" s="300"/>
      <c r="WOO1" s="300"/>
      <c r="WOP1" s="300"/>
      <c r="WOQ1" s="300"/>
      <c r="WOR1" s="300"/>
      <c r="WOS1" s="300"/>
      <c r="WOT1" s="300"/>
      <c r="WOU1" s="300"/>
      <c r="WOV1" s="300"/>
      <c r="WOW1" s="300"/>
      <c r="WOX1" s="300"/>
      <c r="WOY1" s="300"/>
      <c r="WOZ1" s="300"/>
      <c r="WPA1" s="300"/>
      <c r="WPB1" s="300"/>
      <c r="WPC1" s="300"/>
      <c r="WPD1" s="300"/>
      <c r="WPE1" s="300"/>
      <c r="WPF1" s="300"/>
      <c r="WPG1" s="300"/>
      <c r="WPH1" s="300"/>
      <c r="WPI1" s="300"/>
      <c r="WPJ1" s="300"/>
      <c r="WPK1" s="300"/>
      <c r="WPL1" s="300"/>
      <c r="WPM1" s="300"/>
      <c r="WPN1" s="300"/>
      <c r="WPO1" s="300"/>
      <c r="WPP1" s="300"/>
      <c r="WPQ1" s="300"/>
      <c r="WPR1" s="300"/>
      <c r="WPS1" s="300"/>
      <c r="WPT1" s="300"/>
      <c r="WPU1" s="300"/>
      <c r="WPV1" s="300"/>
      <c r="WPW1" s="300"/>
      <c r="WPX1" s="300"/>
      <c r="WPY1" s="300"/>
      <c r="WPZ1" s="300"/>
      <c r="WQA1" s="300"/>
      <c r="WQB1" s="300"/>
      <c r="WQC1" s="300"/>
      <c r="WQD1" s="300"/>
      <c r="WQE1" s="300"/>
      <c r="WQF1" s="300"/>
      <c r="WQG1" s="300"/>
      <c r="WQH1" s="300"/>
      <c r="WQI1" s="300"/>
      <c r="WQJ1" s="300"/>
      <c r="WQK1" s="300"/>
      <c r="WQL1" s="300"/>
      <c r="WQM1" s="300"/>
      <c r="WQN1" s="300"/>
      <c r="WQO1" s="300"/>
      <c r="WQP1" s="300"/>
      <c r="WQQ1" s="300"/>
      <c r="WQR1" s="300"/>
      <c r="WQS1" s="300"/>
      <c r="WQT1" s="300"/>
      <c r="WQU1" s="300"/>
      <c r="WQV1" s="300"/>
      <c r="WQW1" s="300"/>
      <c r="WQX1" s="300"/>
      <c r="WQY1" s="300"/>
      <c r="WQZ1" s="300"/>
      <c r="WRA1" s="300"/>
      <c r="WRB1" s="300"/>
      <c r="WRC1" s="300"/>
      <c r="WRD1" s="300"/>
      <c r="WRE1" s="300"/>
      <c r="WRF1" s="300"/>
      <c r="WRG1" s="300"/>
      <c r="WRH1" s="300"/>
      <c r="WRI1" s="300"/>
      <c r="WRJ1" s="300"/>
      <c r="WRK1" s="300"/>
      <c r="WRL1" s="300"/>
      <c r="WRM1" s="300"/>
      <c r="WRN1" s="300"/>
      <c r="WRO1" s="300"/>
      <c r="WRP1" s="300"/>
      <c r="WRQ1" s="300"/>
      <c r="WRR1" s="300"/>
      <c r="WRS1" s="300"/>
      <c r="WRT1" s="300"/>
      <c r="WRU1" s="300"/>
      <c r="WRV1" s="300"/>
      <c r="WRW1" s="300"/>
      <c r="WRX1" s="300"/>
      <c r="WRY1" s="300"/>
      <c r="WRZ1" s="300"/>
      <c r="WSA1" s="300"/>
      <c r="WSB1" s="300"/>
      <c r="WSC1" s="300"/>
      <c r="WSD1" s="300"/>
      <c r="WSE1" s="300"/>
      <c r="WSF1" s="300"/>
      <c r="WSG1" s="300"/>
      <c r="WSH1" s="300"/>
      <c r="WSI1" s="300"/>
      <c r="WSJ1" s="300"/>
      <c r="WSK1" s="300"/>
      <c r="WSL1" s="300"/>
      <c r="WSM1" s="300"/>
      <c r="WSN1" s="300"/>
      <c r="WSO1" s="300"/>
      <c r="WSP1" s="300"/>
      <c r="WSQ1" s="300"/>
      <c r="WSR1" s="300"/>
      <c r="WSS1" s="300"/>
      <c r="WST1" s="300"/>
      <c r="WSU1" s="300"/>
      <c r="WSV1" s="300"/>
      <c r="WSW1" s="300"/>
      <c r="WSX1" s="300"/>
      <c r="WSY1" s="300"/>
      <c r="WSZ1" s="300"/>
      <c r="WTA1" s="300"/>
      <c r="WTB1" s="300"/>
      <c r="WTC1" s="300"/>
      <c r="WTD1" s="300"/>
      <c r="WTE1" s="300"/>
      <c r="WTF1" s="300"/>
      <c r="WTG1" s="300"/>
      <c r="WTH1" s="300"/>
      <c r="WTI1" s="300"/>
      <c r="WTJ1" s="300"/>
      <c r="WTK1" s="300"/>
      <c r="WTL1" s="300"/>
      <c r="WTM1" s="300"/>
      <c r="WTN1" s="300"/>
      <c r="WTO1" s="300"/>
      <c r="WTP1" s="300"/>
      <c r="WTQ1" s="300"/>
      <c r="WTR1" s="300"/>
      <c r="WTS1" s="300"/>
      <c r="WTT1" s="300"/>
      <c r="WTU1" s="300"/>
      <c r="WTV1" s="300"/>
      <c r="WTW1" s="300"/>
      <c r="WTX1" s="300"/>
      <c r="WTY1" s="300"/>
      <c r="WTZ1" s="300"/>
      <c r="WUA1" s="300"/>
      <c r="WUB1" s="300"/>
      <c r="WUC1" s="300"/>
      <c r="WUD1" s="300"/>
      <c r="WUE1" s="300"/>
      <c r="WUF1" s="300"/>
      <c r="WUG1" s="300"/>
      <c r="WUH1" s="300"/>
      <c r="WUI1" s="300"/>
      <c r="WUJ1" s="300"/>
      <c r="WUK1" s="300"/>
      <c r="WUL1" s="300"/>
      <c r="WUM1" s="300"/>
      <c r="WUN1" s="300"/>
      <c r="WUO1" s="300"/>
      <c r="WUP1" s="300"/>
      <c r="WUQ1" s="300"/>
      <c r="WUR1" s="300"/>
      <c r="WUS1" s="300"/>
      <c r="WUT1" s="300"/>
      <c r="WUU1" s="300"/>
      <c r="WUV1" s="300"/>
      <c r="WUW1" s="300"/>
      <c r="WUX1" s="300"/>
      <c r="WUY1" s="300"/>
      <c r="WUZ1" s="300"/>
      <c r="WVA1" s="300"/>
      <c r="WVB1" s="300"/>
      <c r="WVC1" s="300"/>
      <c r="WVD1" s="300"/>
      <c r="WVE1" s="300"/>
      <c r="WVF1" s="300"/>
      <c r="WVG1" s="300"/>
      <c r="WVH1" s="300"/>
      <c r="WVI1" s="300"/>
      <c r="WVJ1" s="300"/>
      <c r="WVK1" s="300"/>
      <c r="WVL1" s="300"/>
      <c r="WVM1" s="300"/>
      <c r="WVN1" s="300"/>
      <c r="WVO1" s="300"/>
      <c r="WVP1" s="300"/>
      <c r="WVQ1" s="300"/>
      <c r="WVR1" s="300"/>
      <c r="WVS1" s="300"/>
      <c r="WVT1" s="300"/>
      <c r="WVU1" s="300"/>
      <c r="WVV1" s="300"/>
      <c r="WVW1" s="300"/>
      <c r="WVX1" s="300"/>
      <c r="WVY1" s="300"/>
      <c r="WVZ1" s="300"/>
      <c r="WWA1" s="300"/>
      <c r="WWB1" s="300"/>
      <c r="WWC1" s="300"/>
      <c r="WWD1" s="300"/>
      <c r="WWE1" s="300"/>
      <c r="WWF1" s="300"/>
      <c r="WWG1" s="300"/>
      <c r="WWH1" s="300"/>
      <c r="WWI1" s="300"/>
      <c r="WWJ1" s="300"/>
      <c r="WWK1" s="300"/>
      <c r="WWL1" s="300"/>
      <c r="WWM1" s="300"/>
      <c r="WWN1" s="300"/>
      <c r="WWO1" s="300"/>
      <c r="WWP1" s="300"/>
      <c r="WWQ1" s="300"/>
      <c r="WWR1" s="300"/>
      <c r="WWS1" s="300"/>
      <c r="WWT1" s="300"/>
      <c r="WWU1" s="300"/>
      <c r="WWV1" s="300"/>
      <c r="WWW1" s="300"/>
      <c r="WWX1" s="300"/>
      <c r="WWY1" s="300"/>
      <c r="WWZ1" s="300"/>
      <c r="WXA1" s="300"/>
      <c r="WXB1" s="300"/>
      <c r="WXC1" s="300"/>
      <c r="WXD1" s="300"/>
      <c r="WXE1" s="300"/>
      <c r="WXF1" s="300"/>
      <c r="WXG1" s="300"/>
      <c r="WXH1" s="300"/>
      <c r="WXI1" s="300"/>
      <c r="WXJ1" s="300"/>
      <c r="WXK1" s="300"/>
      <c r="WXL1" s="300"/>
      <c r="WXM1" s="300"/>
      <c r="WXN1" s="300"/>
      <c r="WXO1" s="300"/>
      <c r="WXP1" s="300"/>
      <c r="WXQ1" s="300"/>
      <c r="WXR1" s="300"/>
      <c r="WXS1" s="300"/>
      <c r="WXT1" s="300"/>
      <c r="WXU1" s="300"/>
      <c r="WXV1" s="300"/>
      <c r="WXW1" s="300"/>
      <c r="WXX1" s="300"/>
      <c r="WXY1" s="300"/>
      <c r="WXZ1" s="300"/>
      <c r="WYA1" s="300"/>
      <c r="WYB1" s="300"/>
      <c r="WYC1" s="300"/>
      <c r="WYD1" s="300"/>
      <c r="WYE1" s="300"/>
      <c r="WYF1" s="300"/>
      <c r="WYG1" s="300"/>
      <c r="WYH1" s="300"/>
      <c r="WYI1" s="300"/>
      <c r="WYJ1" s="300"/>
      <c r="WYK1" s="300"/>
      <c r="WYL1" s="300"/>
      <c r="WYM1" s="300"/>
      <c r="WYN1" s="300"/>
      <c r="WYO1" s="300"/>
      <c r="WYP1" s="300"/>
      <c r="WYQ1" s="300"/>
      <c r="WYR1" s="300"/>
      <c r="WYS1" s="300"/>
      <c r="WYT1" s="300"/>
      <c r="WYU1" s="300"/>
      <c r="WYV1" s="300"/>
      <c r="WYW1" s="300"/>
      <c r="WYX1" s="300"/>
      <c r="WYY1" s="300"/>
      <c r="WYZ1" s="300"/>
      <c r="WZA1" s="300"/>
      <c r="WZB1" s="300"/>
      <c r="WZC1" s="300"/>
      <c r="WZD1" s="300"/>
      <c r="WZE1" s="300"/>
      <c r="WZF1" s="300"/>
      <c r="WZG1" s="300"/>
      <c r="WZH1" s="300"/>
      <c r="WZI1" s="300"/>
      <c r="WZJ1" s="300"/>
      <c r="WZK1" s="300"/>
      <c r="WZL1" s="300"/>
      <c r="WZM1" s="300"/>
      <c r="WZN1" s="300"/>
      <c r="WZO1" s="300"/>
      <c r="WZP1" s="300"/>
      <c r="WZQ1" s="300"/>
      <c r="WZR1" s="300"/>
      <c r="WZS1" s="300"/>
      <c r="WZT1" s="300"/>
      <c r="WZU1" s="300"/>
      <c r="WZV1" s="300"/>
      <c r="WZW1" s="300"/>
      <c r="WZX1" s="300"/>
      <c r="WZY1" s="300"/>
      <c r="WZZ1" s="300"/>
      <c r="XAA1" s="300"/>
      <c r="XAB1" s="300"/>
      <c r="XAC1" s="300"/>
      <c r="XAD1" s="300"/>
      <c r="XAE1" s="300"/>
      <c r="XAF1" s="300"/>
      <c r="XAG1" s="300"/>
      <c r="XAH1" s="300"/>
      <c r="XAI1" s="300"/>
      <c r="XAJ1" s="300"/>
      <c r="XAK1" s="300"/>
      <c r="XAL1" s="300"/>
      <c r="XAM1" s="300"/>
      <c r="XAN1" s="300"/>
      <c r="XAO1" s="300"/>
      <c r="XAP1" s="300"/>
      <c r="XAQ1" s="300"/>
      <c r="XAR1" s="300"/>
      <c r="XAS1" s="300"/>
      <c r="XAT1" s="300"/>
      <c r="XAU1" s="300"/>
      <c r="XAV1" s="300"/>
      <c r="XAW1" s="300"/>
      <c r="XAX1" s="300"/>
      <c r="XAY1" s="300"/>
      <c r="XAZ1" s="300"/>
      <c r="XBA1" s="300"/>
      <c r="XBB1" s="300"/>
      <c r="XBC1" s="300"/>
      <c r="XBD1" s="300"/>
      <c r="XBE1" s="300"/>
      <c r="XBF1" s="300"/>
      <c r="XBG1" s="300"/>
      <c r="XBH1" s="300"/>
      <c r="XBI1" s="300"/>
      <c r="XBJ1" s="300"/>
      <c r="XBK1" s="300"/>
      <c r="XBL1" s="300"/>
      <c r="XBM1" s="300"/>
      <c r="XBN1" s="300"/>
      <c r="XBO1" s="300"/>
      <c r="XBP1" s="300"/>
      <c r="XBQ1" s="300"/>
      <c r="XBR1" s="300"/>
      <c r="XBS1" s="300"/>
      <c r="XBT1" s="300"/>
      <c r="XBU1" s="300"/>
      <c r="XBV1" s="300"/>
      <c r="XBW1" s="300"/>
      <c r="XBX1" s="300"/>
      <c r="XBY1" s="300"/>
      <c r="XBZ1" s="300"/>
      <c r="XCA1" s="300"/>
      <c r="XCB1" s="300"/>
      <c r="XCC1" s="300"/>
      <c r="XCD1" s="300"/>
      <c r="XCE1" s="300"/>
      <c r="XCF1" s="300"/>
      <c r="XCG1" s="300"/>
      <c r="XCH1" s="300"/>
      <c r="XCI1" s="300"/>
      <c r="XCJ1" s="300"/>
      <c r="XCK1" s="300"/>
      <c r="XCL1" s="300"/>
      <c r="XCM1" s="300"/>
      <c r="XCN1" s="300"/>
      <c r="XCO1" s="300"/>
      <c r="XCP1" s="300"/>
      <c r="XCQ1" s="300"/>
      <c r="XCR1" s="300"/>
      <c r="XCS1" s="300"/>
      <c r="XCT1" s="300"/>
      <c r="XCU1" s="300"/>
      <c r="XCV1" s="300"/>
      <c r="XCW1" s="300"/>
      <c r="XCX1" s="300"/>
      <c r="XCY1" s="300"/>
      <c r="XCZ1" s="300"/>
      <c r="XDA1" s="300"/>
      <c r="XDB1" s="300"/>
      <c r="XDC1" s="300"/>
      <c r="XDD1" s="300"/>
      <c r="XDE1" s="300"/>
      <c r="XDF1" s="300"/>
      <c r="XDG1" s="300"/>
      <c r="XDH1" s="300"/>
      <c r="XDI1" s="300"/>
      <c r="XDJ1" s="300"/>
      <c r="XDK1" s="300"/>
      <c r="XDL1" s="300"/>
      <c r="XDM1" s="300"/>
      <c r="XDN1" s="300"/>
      <c r="XDO1" s="300"/>
      <c r="XDP1" s="300"/>
      <c r="XDQ1" s="300"/>
      <c r="XDR1" s="300"/>
      <c r="XDS1" s="300"/>
      <c r="XDT1" s="300"/>
      <c r="XDU1" s="300"/>
      <c r="XDV1" s="300"/>
      <c r="XDW1" s="300"/>
      <c r="XDX1" s="300"/>
      <c r="XDY1" s="300"/>
      <c r="XDZ1" s="300"/>
      <c r="XEA1" s="300"/>
      <c r="XEB1" s="300"/>
      <c r="XEC1" s="300"/>
      <c r="XED1" s="300"/>
      <c r="XEE1" s="300"/>
      <c r="XEF1" s="300"/>
      <c r="XEG1" s="300"/>
      <c r="XEH1" s="300"/>
      <c r="XEI1" s="300"/>
      <c r="XEJ1" s="300"/>
      <c r="XEK1" s="300"/>
      <c r="XEL1" s="300"/>
      <c r="XEM1" s="300"/>
      <c r="XEN1" s="300"/>
      <c r="XEO1" s="300"/>
      <c r="XEP1" s="300"/>
      <c r="XEQ1" s="300"/>
      <c r="XER1" s="300"/>
      <c r="XES1" s="300"/>
      <c r="XET1" s="300"/>
      <c r="XEU1" s="300"/>
      <c r="XEV1" s="300"/>
      <c r="XEW1" s="300"/>
      <c r="XEX1" s="300"/>
      <c r="XEY1" s="300"/>
      <c r="XEZ1" s="300"/>
      <c r="XFA1" s="300"/>
    </row>
    <row r="2" spans="2:16381" ht="20.25" customHeight="1">
      <c r="I2" s="628"/>
      <c r="J2" s="628"/>
      <c r="K2" s="457"/>
      <c r="L2" s="461"/>
      <c r="M2" s="627"/>
      <c r="N2" s="627"/>
      <c r="O2" s="296"/>
      <c r="P2" s="621"/>
      <c r="Q2" s="621"/>
      <c r="R2" s="297"/>
      <c r="S2" s="298"/>
      <c r="T2" s="299"/>
      <c r="U2" s="300"/>
      <c r="V2" s="300"/>
      <c r="W2" s="300"/>
      <c r="X2" s="300"/>
      <c r="Y2" s="300"/>
      <c r="Z2" s="300"/>
      <c r="AA2" s="300"/>
      <c r="AB2" s="300"/>
      <c r="AC2" s="300"/>
      <c r="AD2" s="300"/>
      <c r="AE2" s="300"/>
      <c r="AF2" s="300"/>
      <c r="AG2" s="300"/>
      <c r="AH2" s="300"/>
      <c r="AI2" s="300"/>
      <c r="AJ2" s="300"/>
      <c r="AK2" s="300"/>
      <c r="AL2" s="300"/>
      <c r="AM2" s="300"/>
      <c r="AN2" s="300"/>
      <c r="AO2" s="300"/>
      <c r="AP2" s="300"/>
      <c r="AQ2" s="300"/>
      <c r="AR2" s="300"/>
      <c r="AS2" s="300"/>
      <c r="AT2" s="300"/>
      <c r="AU2" s="300"/>
      <c r="AV2" s="300"/>
      <c r="AW2" s="300"/>
      <c r="AX2" s="300"/>
      <c r="AY2" s="300"/>
      <c r="AZ2" s="300"/>
      <c r="BA2" s="300"/>
      <c r="BB2" s="300"/>
      <c r="BC2" s="300"/>
      <c r="BD2" s="300"/>
      <c r="BE2" s="300"/>
      <c r="BF2" s="300"/>
      <c r="BG2" s="300"/>
      <c r="BH2" s="300"/>
      <c r="BI2" s="300"/>
      <c r="BJ2" s="300"/>
      <c r="BK2" s="300"/>
      <c r="BL2" s="300"/>
      <c r="BM2" s="300"/>
      <c r="BN2" s="300"/>
      <c r="BO2" s="300"/>
      <c r="BP2" s="300"/>
      <c r="BQ2" s="300"/>
      <c r="BR2" s="300"/>
      <c r="BS2" s="300"/>
      <c r="BT2" s="300"/>
      <c r="BU2" s="300"/>
      <c r="BV2" s="300"/>
      <c r="BW2" s="300"/>
      <c r="BX2" s="300"/>
      <c r="BY2" s="300"/>
      <c r="BZ2" s="300"/>
      <c r="CA2" s="300"/>
      <c r="CB2" s="300"/>
      <c r="CC2" s="300"/>
      <c r="CD2" s="300"/>
      <c r="CE2" s="300"/>
      <c r="CF2" s="300"/>
      <c r="CG2" s="300"/>
      <c r="CH2" s="300"/>
      <c r="CI2" s="300"/>
      <c r="CJ2" s="300"/>
      <c r="CK2" s="300"/>
      <c r="CL2" s="300"/>
      <c r="CM2" s="300"/>
      <c r="CN2" s="300"/>
      <c r="CO2" s="300"/>
      <c r="CP2" s="300"/>
      <c r="CQ2" s="300"/>
      <c r="CR2" s="300"/>
      <c r="CS2" s="300"/>
      <c r="CT2" s="300"/>
      <c r="CU2" s="300"/>
      <c r="CV2" s="300"/>
      <c r="CW2" s="300"/>
      <c r="CX2" s="300"/>
      <c r="CY2" s="300"/>
      <c r="CZ2" s="300"/>
      <c r="DA2" s="300"/>
      <c r="DB2" s="300"/>
      <c r="DC2" s="300"/>
      <c r="DD2" s="300"/>
      <c r="DE2" s="300"/>
      <c r="DF2" s="300"/>
      <c r="DG2" s="300"/>
      <c r="DH2" s="300"/>
      <c r="DI2" s="300"/>
      <c r="DJ2" s="300"/>
      <c r="DK2" s="300"/>
      <c r="DL2" s="300"/>
      <c r="DM2" s="300"/>
      <c r="DN2" s="300"/>
      <c r="DO2" s="300"/>
      <c r="DP2" s="300"/>
      <c r="DQ2" s="300"/>
      <c r="DR2" s="300"/>
      <c r="DS2" s="300"/>
      <c r="DT2" s="300"/>
      <c r="DU2" s="300"/>
      <c r="DV2" s="300"/>
      <c r="DW2" s="300"/>
      <c r="DX2" s="300"/>
      <c r="DY2" s="300"/>
      <c r="DZ2" s="300"/>
      <c r="EA2" s="300"/>
      <c r="EB2" s="300"/>
      <c r="EC2" s="300"/>
      <c r="ED2" s="300"/>
      <c r="EE2" s="300"/>
      <c r="EF2" s="300"/>
      <c r="EG2" s="300"/>
      <c r="EH2" s="300"/>
      <c r="EI2" s="300"/>
      <c r="EJ2" s="300"/>
      <c r="EK2" s="300"/>
      <c r="EL2" s="300"/>
      <c r="EM2" s="300"/>
      <c r="EN2" s="300"/>
      <c r="EO2" s="300"/>
      <c r="EP2" s="300"/>
      <c r="EQ2" s="300"/>
      <c r="ER2" s="300"/>
      <c r="ES2" s="300"/>
      <c r="ET2" s="300"/>
      <c r="EU2" s="300"/>
      <c r="EV2" s="300"/>
      <c r="EW2" s="300"/>
      <c r="EX2" s="300"/>
      <c r="EY2" s="300"/>
      <c r="EZ2" s="300"/>
      <c r="FA2" s="300"/>
      <c r="FB2" s="300"/>
      <c r="FC2" s="300"/>
      <c r="FD2" s="300"/>
      <c r="FE2" s="300"/>
      <c r="FF2" s="300"/>
      <c r="FG2" s="300"/>
      <c r="FH2" s="300"/>
      <c r="FI2" s="300"/>
      <c r="FJ2" s="300"/>
      <c r="FK2" s="300"/>
      <c r="FL2" s="300"/>
      <c r="FM2" s="300"/>
      <c r="FN2" s="300"/>
      <c r="FO2" s="300"/>
      <c r="FP2" s="300"/>
      <c r="FQ2" s="300"/>
      <c r="FR2" s="300"/>
      <c r="FS2" s="300"/>
      <c r="FT2" s="300"/>
      <c r="FU2" s="300"/>
      <c r="FV2" s="300"/>
      <c r="FW2" s="300"/>
      <c r="FX2" s="300"/>
      <c r="FY2" s="300"/>
      <c r="FZ2" s="300"/>
      <c r="GA2" s="300"/>
      <c r="GB2" s="300"/>
      <c r="GC2" s="300"/>
      <c r="GD2" s="300"/>
      <c r="GE2" s="300"/>
      <c r="GF2" s="300"/>
      <c r="GG2" s="300"/>
      <c r="GH2" s="300"/>
      <c r="GI2" s="300"/>
      <c r="GJ2" s="300"/>
      <c r="GK2" s="300"/>
      <c r="GL2" s="300"/>
      <c r="GM2" s="300"/>
      <c r="GN2" s="300"/>
      <c r="GO2" s="300"/>
      <c r="GP2" s="300"/>
      <c r="GQ2" s="300"/>
      <c r="GR2" s="300"/>
      <c r="GS2" s="300"/>
      <c r="GT2" s="300"/>
      <c r="GU2" s="300"/>
      <c r="GV2" s="300"/>
      <c r="GW2" s="300"/>
      <c r="GX2" s="300"/>
      <c r="GY2" s="300"/>
      <c r="GZ2" s="300"/>
      <c r="HA2" s="300"/>
      <c r="HB2" s="300"/>
      <c r="HC2" s="300"/>
      <c r="HD2" s="300"/>
      <c r="HE2" s="300"/>
      <c r="HF2" s="300"/>
      <c r="HG2" s="300"/>
      <c r="HH2" s="300"/>
      <c r="HI2" s="300"/>
      <c r="HJ2" s="300"/>
      <c r="HK2" s="300"/>
      <c r="HL2" s="300"/>
      <c r="HM2" s="300"/>
      <c r="HN2" s="300"/>
      <c r="HO2" s="300"/>
      <c r="HP2" s="300"/>
      <c r="HQ2" s="300"/>
      <c r="HR2" s="300"/>
      <c r="HS2" s="300"/>
      <c r="HT2" s="300"/>
      <c r="HU2" s="300"/>
      <c r="HV2" s="300"/>
      <c r="HW2" s="300"/>
      <c r="HX2" s="300"/>
      <c r="HY2" s="300"/>
      <c r="HZ2" s="300"/>
      <c r="IA2" s="300"/>
      <c r="IB2" s="300"/>
      <c r="IC2" s="300"/>
      <c r="ID2" s="300"/>
      <c r="IE2" s="300"/>
      <c r="IF2" s="300"/>
      <c r="IG2" s="300"/>
      <c r="IH2" s="300"/>
      <c r="II2" s="300"/>
      <c r="IJ2" s="300"/>
      <c r="IK2" s="300"/>
      <c r="IL2" s="300"/>
      <c r="IM2" s="300"/>
      <c r="IN2" s="300"/>
      <c r="IO2" s="300"/>
      <c r="IP2" s="300"/>
      <c r="IQ2" s="300"/>
      <c r="IR2" s="300"/>
      <c r="IS2" s="300"/>
      <c r="IT2" s="300"/>
      <c r="IU2" s="300"/>
      <c r="IV2" s="300"/>
      <c r="IW2" s="300"/>
      <c r="IX2" s="300"/>
      <c r="IY2" s="300"/>
      <c r="IZ2" s="300"/>
      <c r="JA2" s="300"/>
      <c r="JB2" s="300"/>
      <c r="JC2" s="300"/>
      <c r="JD2" s="300"/>
      <c r="JE2" s="300"/>
      <c r="JF2" s="300"/>
      <c r="JG2" s="300"/>
      <c r="JH2" s="300"/>
      <c r="JI2" s="300"/>
      <c r="JJ2" s="300"/>
      <c r="JK2" s="300"/>
      <c r="JL2" s="300"/>
      <c r="JM2" s="300"/>
      <c r="JN2" s="300"/>
      <c r="JO2" s="300"/>
      <c r="JP2" s="300"/>
      <c r="JQ2" s="300"/>
      <c r="JR2" s="300"/>
      <c r="JS2" s="300"/>
      <c r="JT2" s="300"/>
      <c r="JU2" s="300"/>
      <c r="JV2" s="300"/>
      <c r="JW2" s="300"/>
      <c r="JX2" s="300"/>
      <c r="JY2" s="300"/>
      <c r="JZ2" s="300"/>
      <c r="KA2" s="300"/>
      <c r="KB2" s="300"/>
      <c r="KC2" s="300"/>
      <c r="KD2" s="300"/>
      <c r="KE2" s="300"/>
      <c r="KF2" s="300"/>
      <c r="KG2" s="300"/>
      <c r="KH2" s="300"/>
      <c r="KI2" s="300"/>
      <c r="KJ2" s="300"/>
      <c r="KK2" s="300"/>
      <c r="KL2" s="300"/>
      <c r="KM2" s="300"/>
      <c r="KN2" s="300"/>
      <c r="KO2" s="300"/>
      <c r="KP2" s="300"/>
      <c r="KQ2" s="300"/>
      <c r="KR2" s="300"/>
      <c r="KS2" s="300"/>
      <c r="KT2" s="300"/>
      <c r="KU2" s="300"/>
      <c r="KV2" s="300"/>
      <c r="KW2" s="300"/>
      <c r="KX2" s="300"/>
      <c r="KY2" s="300"/>
      <c r="KZ2" s="300"/>
      <c r="LA2" s="300"/>
      <c r="LB2" s="300"/>
      <c r="LC2" s="300"/>
      <c r="LD2" s="300"/>
      <c r="LE2" s="300"/>
      <c r="LF2" s="300"/>
      <c r="LG2" s="300"/>
      <c r="LH2" s="300"/>
      <c r="LI2" s="300"/>
      <c r="LJ2" s="300"/>
      <c r="LK2" s="300"/>
      <c r="LL2" s="300"/>
      <c r="LM2" s="300"/>
      <c r="LN2" s="300"/>
      <c r="LO2" s="300"/>
      <c r="LP2" s="300"/>
      <c r="LQ2" s="300"/>
      <c r="LR2" s="300"/>
      <c r="LS2" s="300"/>
      <c r="LT2" s="300"/>
      <c r="LU2" s="300"/>
      <c r="LV2" s="300"/>
      <c r="LW2" s="300"/>
      <c r="LX2" s="300"/>
      <c r="LY2" s="300"/>
      <c r="LZ2" s="300"/>
      <c r="MA2" s="300"/>
      <c r="MB2" s="300"/>
      <c r="MC2" s="300"/>
      <c r="MD2" s="300"/>
      <c r="ME2" s="300"/>
      <c r="MF2" s="300"/>
      <c r="MG2" s="300"/>
      <c r="MH2" s="300"/>
      <c r="MI2" s="300"/>
      <c r="MJ2" s="300"/>
      <c r="MK2" s="300"/>
      <c r="ML2" s="300"/>
      <c r="MM2" s="300"/>
      <c r="MN2" s="300"/>
      <c r="MO2" s="300"/>
      <c r="MP2" s="300"/>
      <c r="MQ2" s="300"/>
      <c r="MR2" s="300"/>
      <c r="MS2" s="300"/>
      <c r="MT2" s="300"/>
      <c r="MU2" s="300"/>
      <c r="MV2" s="300"/>
      <c r="MW2" s="300"/>
      <c r="MX2" s="300"/>
      <c r="MY2" s="300"/>
      <c r="MZ2" s="300"/>
      <c r="NA2" s="300"/>
      <c r="NB2" s="300"/>
      <c r="NC2" s="300"/>
      <c r="ND2" s="300"/>
      <c r="NE2" s="300"/>
      <c r="NF2" s="300"/>
      <c r="NG2" s="300"/>
      <c r="NH2" s="300"/>
      <c r="NI2" s="300"/>
      <c r="NJ2" s="300"/>
      <c r="NK2" s="300"/>
      <c r="NL2" s="300"/>
      <c r="NM2" s="300"/>
      <c r="NN2" s="300"/>
      <c r="NO2" s="300"/>
      <c r="NP2" s="300"/>
      <c r="NQ2" s="300"/>
      <c r="NR2" s="300"/>
      <c r="NS2" s="300"/>
      <c r="NT2" s="300"/>
      <c r="NU2" s="300"/>
      <c r="NV2" s="300"/>
      <c r="NW2" s="300"/>
      <c r="NX2" s="300"/>
      <c r="NY2" s="300"/>
      <c r="NZ2" s="300"/>
      <c r="OA2" s="300"/>
      <c r="OB2" s="300"/>
      <c r="OC2" s="300"/>
      <c r="OD2" s="300"/>
      <c r="OE2" s="300"/>
      <c r="OF2" s="300"/>
      <c r="OG2" s="300"/>
      <c r="OH2" s="300"/>
      <c r="OI2" s="300"/>
      <c r="OJ2" s="300"/>
      <c r="OK2" s="300"/>
      <c r="OL2" s="300"/>
      <c r="OM2" s="300"/>
      <c r="ON2" s="300"/>
      <c r="OO2" s="300"/>
      <c r="OP2" s="300"/>
      <c r="OQ2" s="300"/>
      <c r="OR2" s="300"/>
      <c r="OS2" s="300"/>
      <c r="OT2" s="300"/>
      <c r="OU2" s="300"/>
      <c r="OV2" s="300"/>
      <c r="OW2" s="300"/>
      <c r="OX2" s="300"/>
      <c r="OY2" s="300"/>
      <c r="OZ2" s="300"/>
      <c r="PA2" s="300"/>
      <c r="PB2" s="300"/>
      <c r="PC2" s="300"/>
      <c r="PD2" s="300"/>
      <c r="PE2" s="300"/>
      <c r="PF2" s="300"/>
      <c r="PG2" s="300"/>
      <c r="PH2" s="300"/>
      <c r="PI2" s="300"/>
      <c r="PJ2" s="300"/>
      <c r="PK2" s="300"/>
      <c r="PL2" s="300"/>
      <c r="PM2" s="300"/>
      <c r="PN2" s="300"/>
      <c r="PO2" s="300"/>
      <c r="PP2" s="300"/>
      <c r="PQ2" s="300"/>
      <c r="PR2" s="300"/>
      <c r="PS2" s="300"/>
      <c r="PT2" s="300"/>
      <c r="PU2" s="300"/>
      <c r="PV2" s="300"/>
      <c r="PW2" s="300"/>
      <c r="PX2" s="300"/>
      <c r="PY2" s="300"/>
      <c r="PZ2" s="300"/>
      <c r="QA2" s="300"/>
      <c r="QB2" s="300"/>
      <c r="QC2" s="300"/>
      <c r="QD2" s="300"/>
      <c r="QE2" s="300"/>
      <c r="QF2" s="300"/>
      <c r="QG2" s="300"/>
      <c r="QH2" s="300"/>
      <c r="QI2" s="300"/>
      <c r="QJ2" s="300"/>
      <c r="QK2" s="300"/>
      <c r="QL2" s="300"/>
      <c r="QM2" s="300"/>
      <c r="QN2" s="300"/>
      <c r="QO2" s="300"/>
      <c r="QP2" s="300"/>
      <c r="QQ2" s="300"/>
      <c r="QR2" s="300"/>
      <c r="QS2" s="300"/>
      <c r="QT2" s="300"/>
      <c r="QU2" s="300"/>
      <c r="QV2" s="300"/>
      <c r="QW2" s="300"/>
      <c r="QX2" s="300"/>
      <c r="QY2" s="300"/>
      <c r="QZ2" s="300"/>
      <c r="RA2" s="300"/>
      <c r="RB2" s="300"/>
      <c r="RC2" s="300"/>
      <c r="RD2" s="300"/>
      <c r="RE2" s="300"/>
      <c r="RF2" s="300"/>
      <c r="RG2" s="300"/>
      <c r="RH2" s="300"/>
      <c r="RI2" s="300"/>
      <c r="RJ2" s="300"/>
      <c r="RK2" s="300"/>
      <c r="RL2" s="300"/>
      <c r="RM2" s="300"/>
      <c r="RN2" s="300"/>
      <c r="RO2" s="300"/>
      <c r="RP2" s="300"/>
      <c r="RQ2" s="300"/>
      <c r="RR2" s="300"/>
      <c r="RS2" s="300"/>
      <c r="RT2" s="300"/>
      <c r="RU2" s="300"/>
      <c r="RV2" s="300"/>
      <c r="RW2" s="300"/>
      <c r="RX2" s="300"/>
      <c r="RY2" s="300"/>
      <c r="RZ2" s="300"/>
      <c r="SA2" s="300"/>
      <c r="SB2" s="300"/>
      <c r="SC2" s="300"/>
      <c r="SD2" s="300"/>
      <c r="SE2" s="300"/>
      <c r="SF2" s="300"/>
      <c r="SG2" s="300"/>
      <c r="SH2" s="300"/>
      <c r="SI2" s="300"/>
      <c r="SJ2" s="300"/>
      <c r="SK2" s="300"/>
      <c r="SL2" s="300"/>
      <c r="SM2" s="300"/>
      <c r="SN2" s="300"/>
      <c r="SO2" s="300"/>
      <c r="SP2" s="300"/>
      <c r="SQ2" s="300"/>
      <c r="SR2" s="300"/>
      <c r="SS2" s="300"/>
      <c r="ST2" s="300"/>
      <c r="SU2" s="300"/>
      <c r="SV2" s="300"/>
      <c r="SW2" s="300"/>
      <c r="SX2" s="300"/>
      <c r="SY2" s="300"/>
      <c r="SZ2" s="300"/>
      <c r="TA2" s="300"/>
      <c r="TB2" s="300"/>
      <c r="TC2" s="300"/>
      <c r="TD2" s="300"/>
      <c r="TE2" s="300"/>
      <c r="TF2" s="300"/>
      <c r="TG2" s="300"/>
      <c r="TH2" s="300"/>
      <c r="TI2" s="300"/>
      <c r="TJ2" s="300"/>
      <c r="TK2" s="300"/>
      <c r="TL2" s="300"/>
      <c r="TM2" s="300"/>
      <c r="TN2" s="300"/>
      <c r="TO2" s="300"/>
      <c r="TP2" s="300"/>
      <c r="TQ2" s="300"/>
      <c r="TR2" s="300"/>
      <c r="TS2" s="300"/>
      <c r="TT2" s="300"/>
      <c r="TU2" s="300"/>
      <c r="TV2" s="300"/>
      <c r="TW2" s="300"/>
      <c r="TX2" s="300"/>
      <c r="TY2" s="300"/>
      <c r="TZ2" s="300"/>
      <c r="UA2" s="300"/>
      <c r="UB2" s="300"/>
      <c r="UC2" s="300"/>
      <c r="UD2" s="300"/>
      <c r="UE2" s="300"/>
      <c r="UF2" s="300"/>
      <c r="UG2" s="300"/>
      <c r="UH2" s="300"/>
      <c r="UI2" s="300"/>
      <c r="UJ2" s="300"/>
      <c r="UK2" s="300"/>
      <c r="UL2" s="300"/>
      <c r="UM2" s="300"/>
      <c r="UN2" s="300"/>
      <c r="UO2" s="300"/>
      <c r="UP2" s="300"/>
      <c r="UQ2" s="300"/>
      <c r="UR2" s="300"/>
      <c r="US2" s="300"/>
      <c r="UT2" s="300"/>
      <c r="UU2" s="300"/>
      <c r="UV2" s="300"/>
      <c r="UW2" s="300"/>
      <c r="UX2" s="300"/>
      <c r="UY2" s="300"/>
      <c r="UZ2" s="300"/>
      <c r="VA2" s="300"/>
      <c r="VB2" s="300"/>
      <c r="VC2" s="300"/>
      <c r="VD2" s="300"/>
      <c r="VE2" s="300"/>
      <c r="VF2" s="300"/>
      <c r="VG2" s="300"/>
      <c r="VH2" s="300"/>
      <c r="VI2" s="300"/>
      <c r="VJ2" s="300"/>
      <c r="VK2" s="300"/>
      <c r="VL2" s="300"/>
      <c r="VM2" s="300"/>
      <c r="VN2" s="300"/>
      <c r="VO2" s="300"/>
      <c r="VP2" s="300"/>
      <c r="VQ2" s="300"/>
      <c r="VR2" s="300"/>
      <c r="VS2" s="300"/>
      <c r="VT2" s="300"/>
      <c r="VU2" s="300"/>
      <c r="VV2" s="300"/>
      <c r="VW2" s="300"/>
      <c r="VX2" s="300"/>
      <c r="VY2" s="300"/>
      <c r="VZ2" s="300"/>
      <c r="WA2" s="300"/>
      <c r="WB2" s="300"/>
      <c r="WC2" s="300"/>
      <c r="WD2" s="300"/>
      <c r="WE2" s="300"/>
      <c r="WF2" s="300"/>
      <c r="WG2" s="300"/>
      <c r="WH2" s="300"/>
      <c r="WI2" s="300"/>
      <c r="WJ2" s="300"/>
      <c r="WK2" s="300"/>
      <c r="WL2" s="300"/>
      <c r="WM2" s="300"/>
      <c r="WN2" s="300"/>
      <c r="WO2" s="300"/>
      <c r="WP2" s="300"/>
      <c r="WQ2" s="300"/>
      <c r="WR2" s="300"/>
      <c r="WS2" s="300"/>
      <c r="WT2" s="300"/>
      <c r="WU2" s="300"/>
      <c r="WV2" s="300"/>
      <c r="WW2" s="300"/>
      <c r="WX2" s="300"/>
      <c r="WY2" s="300"/>
      <c r="WZ2" s="300"/>
      <c r="XA2" s="300"/>
      <c r="XB2" s="300"/>
      <c r="XC2" s="300"/>
      <c r="XD2" s="300"/>
      <c r="XE2" s="300"/>
      <c r="XF2" s="300"/>
      <c r="XG2" s="300"/>
      <c r="XH2" s="300"/>
      <c r="XI2" s="300"/>
      <c r="XJ2" s="300"/>
      <c r="XK2" s="300"/>
      <c r="XL2" s="300"/>
      <c r="XM2" s="300"/>
      <c r="XN2" s="300"/>
      <c r="XO2" s="300"/>
      <c r="XP2" s="300"/>
      <c r="XQ2" s="300"/>
      <c r="XR2" s="300"/>
      <c r="XS2" s="300"/>
      <c r="XT2" s="300"/>
      <c r="XU2" s="300"/>
      <c r="XV2" s="300"/>
      <c r="XW2" s="300"/>
      <c r="XX2" s="300"/>
      <c r="XY2" s="300"/>
      <c r="XZ2" s="300"/>
      <c r="YA2" s="300"/>
      <c r="YB2" s="300"/>
      <c r="YC2" s="300"/>
      <c r="YD2" s="300"/>
      <c r="YE2" s="300"/>
      <c r="YF2" s="300"/>
      <c r="YG2" s="300"/>
      <c r="YH2" s="300"/>
      <c r="YI2" s="300"/>
      <c r="YJ2" s="300"/>
      <c r="YK2" s="300"/>
      <c r="YL2" s="300"/>
      <c r="YM2" s="300"/>
      <c r="YN2" s="300"/>
      <c r="YO2" s="300"/>
      <c r="YP2" s="300"/>
      <c r="YQ2" s="300"/>
      <c r="YR2" s="300"/>
      <c r="YS2" s="300"/>
      <c r="YT2" s="300"/>
      <c r="YU2" s="300"/>
      <c r="YV2" s="300"/>
      <c r="YW2" s="300"/>
      <c r="YX2" s="300"/>
      <c r="YY2" s="300"/>
      <c r="YZ2" s="300"/>
      <c r="ZA2" s="300"/>
      <c r="ZB2" s="300"/>
      <c r="ZC2" s="300"/>
      <c r="ZD2" s="300"/>
      <c r="ZE2" s="300"/>
      <c r="ZF2" s="300"/>
      <c r="ZG2" s="300"/>
      <c r="ZH2" s="300"/>
      <c r="ZI2" s="300"/>
      <c r="ZJ2" s="300"/>
      <c r="ZK2" s="300"/>
      <c r="ZL2" s="300"/>
      <c r="ZM2" s="300"/>
      <c r="ZN2" s="300"/>
      <c r="ZO2" s="300"/>
      <c r="ZP2" s="300"/>
      <c r="ZQ2" s="300"/>
      <c r="ZR2" s="300"/>
      <c r="ZS2" s="300"/>
      <c r="ZT2" s="300"/>
      <c r="ZU2" s="300"/>
      <c r="ZV2" s="300"/>
      <c r="ZW2" s="300"/>
      <c r="ZX2" s="300"/>
      <c r="ZY2" s="300"/>
      <c r="ZZ2" s="300"/>
      <c r="AAA2" s="300"/>
      <c r="AAB2" s="300"/>
      <c r="AAC2" s="300"/>
      <c r="AAD2" s="300"/>
      <c r="AAE2" s="300"/>
      <c r="AAF2" s="300"/>
      <c r="AAG2" s="300"/>
      <c r="AAH2" s="300"/>
      <c r="AAI2" s="300"/>
      <c r="AAJ2" s="300"/>
      <c r="AAK2" s="300"/>
      <c r="AAL2" s="300"/>
      <c r="AAM2" s="300"/>
      <c r="AAN2" s="300"/>
      <c r="AAO2" s="300"/>
      <c r="AAP2" s="300"/>
      <c r="AAQ2" s="300"/>
      <c r="AAR2" s="300"/>
      <c r="AAS2" s="300"/>
      <c r="AAT2" s="300"/>
      <c r="AAU2" s="300"/>
      <c r="AAV2" s="300"/>
      <c r="AAW2" s="300"/>
      <c r="AAX2" s="300"/>
      <c r="AAY2" s="300"/>
      <c r="AAZ2" s="300"/>
      <c r="ABA2" s="300"/>
      <c r="ABB2" s="300"/>
      <c r="ABC2" s="300"/>
      <c r="ABD2" s="300"/>
      <c r="ABE2" s="300"/>
      <c r="ABF2" s="300"/>
      <c r="ABG2" s="300"/>
      <c r="ABH2" s="300"/>
      <c r="ABI2" s="300"/>
      <c r="ABJ2" s="300"/>
      <c r="ABK2" s="300"/>
      <c r="ABL2" s="300"/>
      <c r="ABM2" s="300"/>
      <c r="ABN2" s="300"/>
      <c r="ABO2" s="300"/>
      <c r="ABP2" s="300"/>
      <c r="ABQ2" s="300"/>
      <c r="ABR2" s="300"/>
      <c r="ABS2" s="300"/>
      <c r="ABT2" s="300"/>
      <c r="ABU2" s="300"/>
      <c r="ABV2" s="300"/>
      <c r="ABW2" s="300"/>
      <c r="ABX2" s="300"/>
      <c r="ABY2" s="300"/>
      <c r="ABZ2" s="300"/>
      <c r="ACA2" s="300"/>
      <c r="ACB2" s="300"/>
      <c r="ACC2" s="300"/>
      <c r="ACD2" s="300"/>
      <c r="ACE2" s="300"/>
      <c r="ACF2" s="300"/>
      <c r="ACG2" s="300"/>
      <c r="ACH2" s="300"/>
      <c r="ACI2" s="300"/>
      <c r="ACJ2" s="300"/>
      <c r="ACK2" s="300"/>
      <c r="ACL2" s="300"/>
      <c r="ACM2" s="300"/>
      <c r="ACN2" s="300"/>
      <c r="ACO2" s="300"/>
      <c r="ACP2" s="300"/>
      <c r="ACQ2" s="300"/>
      <c r="ACR2" s="300"/>
      <c r="ACS2" s="300"/>
      <c r="ACT2" s="300"/>
      <c r="ACU2" s="300"/>
      <c r="ACV2" s="300"/>
      <c r="ACW2" s="300"/>
      <c r="ACX2" s="300"/>
      <c r="ACY2" s="300"/>
      <c r="ACZ2" s="300"/>
      <c r="ADA2" s="300"/>
      <c r="ADB2" s="300"/>
      <c r="ADC2" s="300"/>
      <c r="ADD2" s="300"/>
      <c r="ADE2" s="300"/>
      <c r="ADF2" s="300"/>
      <c r="ADG2" s="300"/>
      <c r="ADH2" s="300"/>
      <c r="ADI2" s="300"/>
      <c r="ADJ2" s="300"/>
      <c r="ADK2" s="300"/>
      <c r="ADL2" s="300"/>
      <c r="ADM2" s="300"/>
      <c r="ADN2" s="300"/>
      <c r="ADO2" s="300"/>
      <c r="ADP2" s="300"/>
      <c r="ADQ2" s="300"/>
      <c r="ADR2" s="300"/>
      <c r="ADS2" s="300"/>
      <c r="ADT2" s="300"/>
      <c r="ADU2" s="300"/>
      <c r="ADV2" s="300"/>
      <c r="ADW2" s="300"/>
      <c r="ADX2" s="300"/>
      <c r="ADY2" s="300"/>
      <c r="ADZ2" s="300"/>
      <c r="AEA2" s="300"/>
      <c r="AEB2" s="300"/>
      <c r="AEC2" s="300"/>
      <c r="AED2" s="300"/>
      <c r="AEE2" s="300"/>
      <c r="AEF2" s="300"/>
      <c r="AEG2" s="300"/>
      <c r="AEH2" s="300"/>
      <c r="AEI2" s="300"/>
      <c r="AEJ2" s="300"/>
      <c r="AEK2" s="300"/>
      <c r="AEL2" s="300"/>
      <c r="AEM2" s="300"/>
      <c r="AEN2" s="300"/>
      <c r="AEO2" s="300"/>
      <c r="AEP2" s="300"/>
      <c r="AEQ2" s="300"/>
      <c r="AER2" s="300"/>
      <c r="AES2" s="300"/>
      <c r="AET2" s="300"/>
      <c r="AEU2" s="300"/>
      <c r="AEV2" s="300"/>
      <c r="AEW2" s="300"/>
      <c r="AEX2" s="300"/>
      <c r="AEY2" s="300"/>
      <c r="AEZ2" s="300"/>
      <c r="AFA2" s="300"/>
      <c r="AFB2" s="300"/>
      <c r="AFC2" s="300"/>
      <c r="AFD2" s="300"/>
      <c r="AFE2" s="300"/>
      <c r="AFF2" s="300"/>
      <c r="AFG2" s="300"/>
      <c r="AFH2" s="300"/>
      <c r="AFI2" s="300"/>
      <c r="AFJ2" s="300"/>
      <c r="AFK2" s="300"/>
      <c r="AFL2" s="300"/>
      <c r="AFM2" s="300"/>
      <c r="AFN2" s="300"/>
      <c r="AFO2" s="300"/>
      <c r="AFP2" s="300"/>
      <c r="AFQ2" s="300"/>
      <c r="AFR2" s="300"/>
      <c r="AFS2" s="300"/>
      <c r="AFT2" s="300"/>
      <c r="AFU2" s="300"/>
      <c r="AFV2" s="300"/>
      <c r="AFW2" s="300"/>
      <c r="AFX2" s="300"/>
      <c r="AFY2" s="300"/>
      <c r="AFZ2" s="300"/>
      <c r="AGA2" s="300"/>
      <c r="AGB2" s="300"/>
      <c r="AGC2" s="300"/>
      <c r="AGD2" s="300"/>
      <c r="AGE2" s="300"/>
      <c r="AGF2" s="300"/>
      <c r="AGG2" s="300"/>
      <c r="AGH2" s="300"/>
      <c r="AGI2" s="300"/>
      <c r="AGJ2" s="300"/>
      <c r="AGK2" s="300"/>
      <c r="AGL2" s="300"/>
      <c r="AGM2" s="300"/>
      <c r="AGN2" s="300"/>
      <c r="AGO2" s="300"/>
      <c r="AGP2" s="300"/>
      <c r="AGQ2" s="300"/>
      <c r="AGR2" s="300"/>
      <c r="AGS2" s="300"/>
      <c r="AGT2" s="300"/>
      <c r="AGU2" s="300"/>
      <c r="AGV2" s="300"/>
      <c r="AGW2" s="300"/>
      <c r="AGX2" s="300"/>
      <c r="AGY2" s="300"/>
      <c r="AGZ2" s="300"/>
      <c r="AHA2" s="300"/>
      <c r="AHB2" s="300"/>
      <c r="AHC2" s="300"/>
      <c r="AHD2" s="300"/>
      <c r="AHE2" s="300"/>
      <c r="AHF2" s="300"/>
      <c r="AHG2" s="300"/>
      <c r="AHH2" s="300"/>
      <c r="AHI2" s="300"/>
      <c r="AHJ2" s="300"/>
      <c r="AHK2" s="300"/>
      <c r="AHL2" s="300"/>
      <c r="AHM2" s="300"/>
      <c r="AHN2" s="300"/>
      <c r="AHO2" s="300"/>
      <c r="AHP2" s="300"/>
      <c r="AHQ2" s="300"/>
      <c r="AHR2" s="300"/>
      <c r="AHS2" s="300"/>
      <c r="AHT2" s="300"/>
      <c r="AHU2" s="300"/>
      <c r="AHV2" s="300"/>
      <c r="AHW2" s="300"/>
      <c r="AHX2" s="300"/>
      <c r="AHY2" s="300"/>
      <c r="AHZ2" s="300"/>
      <c r="AIA2" s="300"/>
      <c r="AIB2" s="300"/>
      <c r="AIC2" s="300"/>
      <c r="AID2" s="300"/>
      <c r="AIE2" s="300"/>
      <c r="AIF2" s="300"/>
      <c r="AIG2" s="300"/>
      <c r="AIH2" s="300"/>
      <c r="AII2" s="300"/>
      <c r="AIJ2" s="300"/>
      <c r="AIK2" s="300"/>
      <c r="AIL2" s="300"/>
      <c r="AIM2" s="300"/>
      <c r="AIN2" s="300"/>
      <c r="AIO2" s="300"/>
      <c r="AIP2" s="300"/>
      <c r="AIQ2" s="300"/>
      <c r="AIR2" s="300"/>
      <c r="AIS2" s="300"/>
      <c r="AIT2" s="300"/>
      <c r="AIU2" s="300"/>
      <c r="AIV2" s="300"/>
      <c r="AIW2" s="300"/>
      <c r="AIX2" s="300"/>
      <c r="AIY2" s="300"/>
      <c r="AIZ2" s="300"/>
      <c r="AJA2" s="300"/>
      <c r="AJB2" s="300"/>
      <c r="AJC2" s="300"/>
      <c r="AJD2" s="300"/>
      <c r="AJE2" s="300"/>
      <c r="AJF2" s="300"/>
      <c r="AJG2" s="300"/>
      <c r="AJH2" s="300"/>
      <c r="AJI2" s="300"/>
      <c r="AJJ2" s="300"/>
      <c r="AJK2" s="300"/>
      <c r="AJL2" s="300"/>
      <c r="AJM2" s="300"/>
      <c r="AJN2" s="300"/>
      <c r="AJO2" s="300"/>
      <c r="AJP2" s="300"/>
      <c r="AJQ2" s="300"/>
      <c r="AJR2" s="300"/>
      <c r="AJS2" s="300"/>
      <c r="AJT2" s="300"/>
      <c r="AJU2" s="300"/>
      <c r="AJV2" s="300"/>
      <c r="AJW2" s="300"/>
      <c r="AJX2" s="300"/>
      <c r="AJY2" s="300"/>
      <c r="AJZ2" s="300"/>
      <c r="AKA2" s="300"/>
      <c r="AKB2" s="300"/>
      <c r="AKC2" s="300"/>
      <c r="AKD2" s="300"/>
      <c r="AKE2" s="300"/>
      <c r="AKF2" s="300"/>
      <c r="AKG2" s="300"/>
      <c r="AKH2" s="300"/>
      <c r="AKI2" s="300"/>
      <c r="AKJ2" s="300"/>
      <c r="AKK2" s="300"/>
      <c r="AKL2" s="300"/>
      <c r="AKM2" s="300"/>
      <c r="AKN2" s="300"/>
      <c r="AKO2" s="300"/>
      <c r="AKP2" s="300"/>
      <c r="AKQ2" s="300"/>
      <c r="AKR2" s="300"/>
      <c r="AKS2" s="300"/>
      <c r="AKT2" s="300"/>
      <c r="AKU2" s="300"/>
      <c r="AKV2" s="300"/>
      <c r="AKW2" s="300"/>
      <c r="AKX2" s="300"/>
      <c r="AKY2" s="300"/>
      <c r="AKZ2" s="300"/>
      <c r="ALA2" s="300"/>
      <c r="ALB2" s="300"/>
      <c r="ALC2" s="300"/>
      <c r="ALD2" s="300"/>
      <c r="ALE2" s="300"/>
      <c r="ALF2" s="300"/>
      <c r="ALG2" s="300"/>
      <c r="ALH2" s="300"/>
      <c r="ALI2" s="300"/>
      <c r="ALJ2" s="300"/>
      <c r="ALK2" s="300"/>
      <c r="ALL2" s="300"/>
      <c r="ALM2" s="300"/>
      <c r="ALN2" s="300"/>
      <c r="ALO2" s="300"/>
      <c r="ALP2" s="300"/>
      <c r="ALQ2" s="300"/>
      <c r="ALR2" s="300"/>
      <c r="ALS2" s="300"/>
      <c r="ALT2" s="300"/>
      <c r="ALU2" s="300"/>
      <c r="ALV2" s="300"/>
      <c r="ALW2" s="300"/>
      <c r="ALX2" s="300"/>
      <c r="ALY2" s="300"/>
      <c r="ALZ2" s="300"/>
      <c r="AMA2" s="300"/>
      <c r="AMB2" s="300"/>
      <c r="AMC2" s="300"/>
      <c r="AMD2" s="300"/>
      <c r="AME2" s="300"/>
      <c r="AMF2" s="300"/>
      <c r="AMG2" s="300"/>
      <c r="AMH2" s="300"/>
      <c r="AMI2" s="300"/>
      <c r="AMJ2" s="300"/>
      <c r="AMK2" s="300"/>
      <c r="AML2" s="300"/>
      <c r="AMM2" s="300"/>
      <c r="AMN2" s="300"/>
      <c r="AMO2" s="300"/>
      <c r="AMP2" s="300"/>
      <c r="AMQ2" s="300"/>
      <c r="AMR2" s="300"/>
      <c r="AMS2" s="300"/>
      <c r="AMT2" s="300"/>
      <c r="AMU2" s="300"/>
      <c r="AMV2" s="300"/>
      <c r="AMW2" s="300"/>
      <c r="AMX2" s="300"/>
      <c r="AMY2" s="300"/>
      <c r="AMZ2" s="300"/>
      <c r="ANA2" s="300"/>
      <c r="ANB2" s="300"/>
      <c r="ANC2" s="300"/>
      <c r="AND2" s="300"/>
      <c r="ANE2" s="300"/>
      <c r="ANF2" s="300"/>
      <c r="ANG2" s="300"/>
      <c r="ANH2" s="300"/>
      <c r="ANI2" s="300"/>
      <c r="ANJ2" s="300"/>
      <c r="ANK2" s="300"/>
      <c r="ANL2" s="300"/>
      <c r="ANM2" s="300"/>
      <c r="ANN2" s="300"/>
      <c r="ANO2" s="300"/>
      <c r="ANP2" s="300"/>
      <c r="ANQ2" s="300"/>
      <c r="ANR2" s="300"/>
      <c r="ANS2" s="300"/>
      <c r="ANT2" s="300"/>
      <c r="ANU2" s="300"/>
      <c r="ANV2" s="300"/>
      <c r="ANW2" s="300"/>
      <c r="ANX2" s="300"/>
      <c r="ANY2" s="300"/>
      <c r="ANZ2" s="300"/>
      <c r="AOA2" s="300"/>
      <c r="AOB2" s="300"/>
      <c r="AOC2" s="300"/>
      <c r="AOD2" s="300"/>
      <c r="AOE2" s="300"/>
      <c r="AOF2" s="300"/>
      <c r="AOG2" s="300"/>
      <c r="AOH2" s="300"/>
      <c r="AOI2" s="300"/>
      <c r="AOJ2" s="300"/>
      <c r="AOK2" s="300"/>
      <c r="AOL2" s="300"/>
      <c r="AOM2" s="300"/>
      <c r="AON2" s="300"/>
      <c r="AOO2" s="300"/>
      <c r="AOP2" s="300"/>
      <c r="AOQ2" s="300"/>
      <c r="AOR2" s="300"/>
      <c r="AOS2" s="300"/>
      <c r="AOT2" s="300"/>
      <c r="AOU2" s="300"/>
      <c r="AOV2" s="300"/>
      <c r="AOW2" s="300"/>
      <c r="AOX2" s="300"/>
      <c r="AOY2" s="300"/>
      <c r="AOZ2" s="300"/>
      <c r="APA2" s="300"/>
      <c r="APB2" s="300"/>
      <c r="APC2" s="300"/>
      <c r="APD2" s="300"/>
      <c r="APE2" s="300"/>
      <c r="APF2" s="300"/>
      <c r="APG2" s="300"/>
      <c r="APH2" s="300"/>
      <c r="API2" s="300"/>
      <c r="APJ2" s="300"/>
      <c r="APK2" s="300"/>
      <c r="APL2" s="300"/>
      <c r="APM2" s="300"/>
      <c r="APN2" s="300"/>
      <c r="APO2" s="300"/>
      <c r="APP2" s="300"/>
      <c r="APQ2" s="300"/>
      <c r="APR2" s="300"/>
      <c r="APS2" s="300"/>
      <c r="APT2" s="300"/>
      <c r="APU2" s="300"/>
      <c r="APV2" s="300"/>
      <c r="APW2" s="300"/>
      <c r="APX2" s="300"/>
      <c r="APY2" s="300"/>
      <c r="APZ2" s="300"/>
      <c r="AQA2" s="300"/>
      <c r="AQB2" s="300"/>
      <c r="AQC2" s="300"/>
      <c r="AQD2" s="300"/>
      <c r="AQE2" s="300"/>
      <c r="AQF2" s="300"/>
      <c r="AQG2" s="300"/>
      <c r="AQH2" s="300"/>
      <c r="AQI2" s="300"/>
      <c r="AQJ2" s="300"/>
      <c r="AQK2" s="300"/>
      <c r="AQL2" s="300"/>
      <c r="AQM2" s="300"/>
      <c r="AQN2" s="300"/>
      <c r="AQO2" s="300"/>
      <c r="AQP2" s="300"/>
      <c r="AQQ2" s="300"/>
      <c r="AQR2" s="300"/>
      <c r="AQS2" s="300"/>
      <c r="AQT2" s="300"/>
      <c r="AQU2" s="300"/>
      <c r="AQV2" s="300"/>
      <c r="AQW2" s="300"/>
      <c r="AQX2" s="300"/>
      <c r="AQY2" s="300"/>
      <c r="AQZ2" s="300"/>
      <c r="ARA2" s="300"/>
      <c r="ARB2" s="300"/>
      <c r="ARC2" s="300"/>
      <c r="ARD2" s="300"/>
      <c r="ARE2" s="300"/>
      <c r="ARF2" s="300"/>
      <c r="ARG2" s="300"/>
      <c r="ARH2" s="300"/>
      <c r="ARI2" s="300"/>
      <c r="ARJ2" s="300"/>
      <c r="ARK2" s="300"/>
      <c r="ARL2" s="300"/>
      <c r="ARM2" s="300"/>
      <c r="ARN2" s="300"/>
      <c r="ARO2" s="300"/>
      <c r="ARP2" s="300"/>
      <c r="ARQ2" s="300"/>
      <c r="ARR2" s="300"/>
      <c r="ARS2" s="300"/>
      <c r="ART2" s="300"/>
      <c r="ARU2" s="300"/>
      <c r="ARV2" s="300"/>
      <c r="ARW2" s="300"/>
      <c r="ARX2" s="300"/>
      <c r="ARY2" s="300"/>
      <c r="ARZ2" s="300"/>
      <c r="ASA2" s="300"/>
      <c r="ASB2" s="300"/>
      <c r="ASC2" s="300"/>
      <c r="ASD2" s="300"/>
      <c r="ASE2" s="300"/>
      <c r="ASF2" s="300"/>
      <c r="ASG2" s="300"/>
      <c r="ASH2" s="300"/>
      <c r="ASI2" s="300"/>
      <c r="ASJ2" s="300"/>
      <c r="ASK2" s="300"/>
      <c r="ASL2" s="300"/>
      <c r="ASM2" s="300"/>
      <c r="ASN2" s="300"/>
      <c r="ASO2" s="300"/>
      <c r="ASP2" s="300"/>
      <c r="ASQ2" s="300"/>
      <c r="ASR2" s="300"/>
      <c r="ASS2" s="300"/>
      <c r="AST2" s="300"/>
      <c r="ASU2" s="300"/>
      <c r="ASV2" s="300"/>
      <c r="ASW2" s="300"/>
      <c r="ASX2" s="300"/>
      <c r="ASY2" s="300"/>
      <c r="ASZ2" s="300"/>
      <c r="ATA2" s="300"/>
      <c r="ATB2" s="300"/>
      <c r="ATC2" s="300"/>
      <c r="ATD2" s="300"/>
      <c r="ATE2" s="300"/>
      <c r="ATF2" s="300"/>
      <c r="ATG2" s="300"/>
      <c r="ATH2" s="300"/>
      <c r="ATI2" s="300"/>
      <c r="ATJ2" s="300"/>
      <c r="ATK2" s="300"/>
      <c r="ATL2" s="300"/>
      <c r="ATM2" s="300"/>
      <c r="ATN2" s="300"/>
      <c r="ATO2" s="300"/>
      <c r="ATP2" s="300"/>
      <c r="ATQ2" s="300"/>
      <c r="ATR2" s="300"/>
      <c r="ATS2" s="300"/>
      <c r="ATT2" s="300"/>
      <c r="ATU2" s="300"/>
      <c r="ATV2" s="300"/>
      <c r="ATW2" s="300"/>
      <c r="ATX2" s="300"/>
      <c r="ATY2" s="300"/>
      <c r="ATZ2" s="300"/>
      <c r="AUA2" s="300"/>
      <c r="AUB2" s="300"/>
      <c r="AUC2" s="300"/>
      <c r="AUD2" s="300"/>
      <c r="AUE2" s="300"/>
      <c r="AUF2" s="300"/>
      <c r="AUG2" s="300"/>
      <c r="AUH2" s="300"/>
      <c r="AUI2" s="300"/>
      <c r="AUJ2" s="300"/>
      <c r="AUK2" s="300"/>
      <c r="AUL2" s="300"/>
      <c r="AUM2" s="300"/>
      <c r="AUN2" s="300"/>
      <c r="AUO2" s="300"/>
      <c r="AUP2" s="300"/>
      <c r="AUQ2" s="300"/>
      <c r="AUR2" s="300"/>
      <c r="AUS2" s="300"/>
      <c r="AUT2" s="300"/>
      <c r="AUU2" s="300"/>
      <c r="AUV2" s="300"/>
      <c r="AUW2" s="300"/>
      <c r="AUX2" s="300"/>
      <c r="AUY2" s="300"/>
      <c r="AUZ2" s="300"/>
      <c r="AVA2" s="300"/>
      <c r="AVB2" s="300"/>
      <c r="AVC2" s="300"/>
      <c r="AVD2" s="300"/>
      <c r="AVE2" s="300"/>
      <c r="AVF2" s="300"/>
      <c r="AVG2" s="300"/>
      <c r="AVH2" s="300"/>
      <c r="AVI2" s="300"/>
      <c r="AVJ2" s="300"/>
      <c r="AVK2" s="300"/>
      <c r="AVL2" s="300"/>
      <c r="AVM2" s="300"/>
      <c r="AVN2" s="300"/>
      <c r="AVO2" s="300"/>
      <c r="AVP2" s="300"/>
      <c r="AVQ2" s="300"/>
      <c r="AVR2" s="300"/>
      <c r="AVS2" s="300"/>
      <c r="AVT2" s="300"/>
      <c r="AVU2" s="300"/>
      <c r="AVV2" s="300"/>
      <c r="AVW2" s="300"/>
      <c r="AVX2" s="300"/>
      <c r="AVY2" s="300"/>
      <c r="AVZ2" s="300"/>
      <c r="AWA2" s="300"/>
      <c r="AWB2" s="300"/>
      <c r="AWC2" s="300"/>
      <c r="AWD2" s="300"/>
      <c r="AWE2" s="300"/>
      <c r="AWF2" s="300"/>
      <c r="AWG2" s="300"/>
      <c r="AWH2" s="300"/>
      <c r="AWI2" s="300"/>
      <c r="AWJ2" s="300"/>
      <c r="AWK2" s="300"/>
      <c r="AWL2" s="300"/>
      <c r="AWM2" s="300"/>
      <c r="AWN2" s="300"/>
      <c r="AWO2" s="300"/>
      <c r="AWP2" s="300"/>
      <c r="AWQ2" s="300"/>
      <c r="AWR2" s="300"/>
      <c r="AWS2" s="300"/>
      <c r="AWT2" s="300"/>
      <c r="AWU2" s="300"/>
      <c r="AWV2" s="300"/>
      <c r="AWW2" s="300"/>
      <c r="AWX2" s="300"/>
      <c r="AWY2" s="300"/>
      <c r="AWZ2" s="300"/>
      <c r="AXA2" s="300"/>
      <c r="AXB2" s="300"/>
      <c r="AXC2" s="300"/>
      <c r="AXD2" s="300"/>
      <c r="AXE2" s="300"/>
      <c r="AXF2" s="300"/>
      <c r="AXG2" s="300"/>
      <c r="AXH2" s="300"/>
      <c r="AXI2" s="300"/>
      <c r="AXJ2" s="300"/>
      <c r="AXK2" s="300"/>
      <c r="AXL2" s="300"/>
      <c r="AXM2" s="300"/>
      <c r="AXN2" s="300"/>
      <c r="AXO2" s="300"/>
      <c r="AXP2" s="300"/>
      <c r="AXQ2" s="300"/>
      <c r="AXR2" s="300"/>
      <c r="AXS2" s="300"/>
      <c r="AXT2" s="300"/>
      <c r="AXU2" s="300"/>
      <c r="AXV2" s="300"/>
      <c r="AXW2" s="300"/>
      <c r="AXX2" s="300"/>
      <c r="AXY2" s="300"/>
      <c r="AXZ2" s="300"/>
      <c r="AYA2" s="300"/>
      <c r="AYB2" s="300"/>
      <c r="AYC2" s="300"/>
      <c r="AYD2" s="300"/>
      <c r="AYE2" s="300"/>
      <c r="AYF2" s="300"/>
      <c r="AYG2" s="300"/>
      <c r="AYH2" s="300"/>
      <c r="AYI2" s="300"/>
      <c r="AYJ2" s="300"/>
      <c r="AYK2" s="300"/>
      <c r="AYL2" s="300"/>
      <c r="AYM2" s="300"/>
      <c r="AYN2" s="300"/>
      <c r="AYO2" s="300"/>
      <c r="AYP2" s="300"/>
      <c r="AYQ2" s="300"/>
      <c r="AYR2" s="300"/>
      <c r="AYS2" s="300"/>
      <c r="AYT2" s="300"/>
      <c r="AYU2" s="300"/>
      <c r="AYV2" s="300"/>
      <c r="AYW2" s="300"/>
      <c r="AYX2" s="300"/>
      <c r="AYY2" s="300"/>
      <c r="AYZ2" s="300"/>
      <c r="AZA2" s="300"/>
      <c r="AZB2" s="300"/>
      <c r="AZC2" s="300"/>
      <c r="AZD2" s="300"/>
      <c r="AZE2" s="300"/>
      <c r="AZF2" s="300"/>
      <c r="AZG2" s="300"/>
      <c r="AZH2" s="300"/>
      <c r="AZI2" s="300"/>
      <c r="AZJ2" s="300"/>
      <c r="AZK2" s="300"/>
      <c r="AZL2" s="300"/>
      <c r="AZM2" s="300"/>
      <c r="AZN2" s="300"/>
      <c r="AZO2" s="300"/>
      <c r="AZP2" s="300"/>
      <c r="AZQ2" s="300"/>
      <c r="AZR2" s="300"/>
      <c r="AZS2" s="300"/>
      <c r="AZT2" s="300"/>
      <c r="AZU2" s="300"/>
      <c r="AZV2" s="300"/>
      <c r="AZW2" s="300"/>
      <c r="AZX2" s="300"/>
      <c r="AZY2" s="300"/>
      <c r="AZZ2" s="300"/>
      <c r="BAA2" s="300"/>
      <c r="BAB2" s="300"/>
      <c r="BAC2" s="300"/>
      <c r="BAD2" s="300"/>
      <c r="BAE2" s="300"/>
      <c r="BAF2" s="300"/>
      <c r="BAG2" s="300"/>
      <c r="BAH2" s="300"/>
      <c r="BAI2" s="300"/>
      <c r="BAJ2" s="300"/>
      <c r="BAK2" s="300"/>
      <c r="BAL2" s="300"/>
      <c r="BAM2" s="300"/>
      <c r="BAN2" s="300"/>
      <c r="BAO2" s="300"/>
      <c r="BAP2" s="300"/>
      <c r="BAQ2" s="300"/>
      <c r="BAR2" s="300"/>
      <c r="BAS2" s="300"/>
      <c r="BAT2" s="300"/>
      <c r="BAU2" s="300"/>
      <c r="BAV2" s="300"/>
      <c r="BAW2" s="300"/>
      <c r="BAX2" s="300"/>
      <c r="BAY2" s="300"/>
      <c r="BAZ2" s="300"/>
      <c r="BBA2" s="300"/>
      <c r="BBB2" s="300"/>
      <c r="BBC2" s="300"/>
      <c r="BBD2" s="300"/>
      <c r="BBE2" s="300"/>
      <c r="BBF2" s="300"/>
      <c r="BBG2" s="300"/>
      <c r="BBH2" s="300"/>
      <c r="BBI2" s="300"/>
      <c r="BBJ2" s="300"/>
      <c r="BBK2" s="300"/>
      <c r="BBL2" s="300"/>
      <c r="BBM2" s="300"/>
      <c r="BBN2" s="300"/>
      <c r="BBO2" s="300"/>
      <c r="BBP2" s="300"/>
      <c r="BBQ2" s="300"/>
      <c r="BBR2" s="300"/>
      <c r="BBS2" s="300"/>
      <c r="BBT2" s="300"/>
      <c r="BBU2" s="300"/>
      <c r="BBV2" s="300"/>
      <c r="BBW2" s="300"/>
      <c r="BBX2" s="300"/>
      <c r="BBY2" s="300"/>
      <c r="BBZ2" s="300"/>
      <c r="BCA2" s="300"/>
      <c r="BCB2" s="300"/>
      <c r="BCC2" s="300"/>
      <c r="BCD2" s="300"/>
      <c r="BCE2" s="300"/>
      <c r="BCF2" s="300"/>
      <c r="BCG2" s="300"/>
      <c r="BCH2" s="300"/>
      <c r="BCI2" s="300"/>
      <c r="BCJ2" s="300"/>
      <c r="BCK2" s="300"/>
      <c r="BCL2" s="300"/>
      <c r="BCM2" s="300"/>
      <c r="BCN2" s="300"/>
      <c r="BCO2" s="300"/>
      <c r="BCP2" s="300"/>
      <c r="BCQ2" s="300"/>
      <c r="BCR2" s="300"/>
      <c r="BCS2" s="300"/>
      <c r="BCT2" s="300"/>
      <c r="BCU2" s="300"/>
      <c r="BCV2" s="300"/>
      <c r="BCW2" s="300"/>
      <c r="BCX2" s="300"/>
      <c r="BCY2" s="300"/>
      <c r="BCZ2" s="300"/>
      <c r="BDA2" s="300"/>
      <c r="BDB2" s="300"/>
      <c r="BDC2" s="300"/>
      <c r="BDD2" s="300"/>
      <c r="BDE2" s="300"/>
      <c r="BDF2" s="300"/>
      <c r="BDG2" s="300"/>
      <c r="BDH2" s="300"/>
      <c r="BDI2" s="300"/>
      <c r="BDJ2" s="300"/>
      <c r="BDK2" s="300"/>
      <c r="BDL2" s="300"/>
      <c r="BDM2" s="300"/>
      <c r="BDN2" s="300"/>
      <c r="BDO2" s="300"/>
      <c r="BDP2" s="300"/>
      <c r="BDQ2" s="300"/>
      <c r="BDR2" s="300"/>
      <c r="BDS2" s="300"/>
      <c r="BDT2" s="300"/>
      <c r="BDU2" s="300"/>
      <c r="BDV2" s="300"/>
      <c r="BDW2" s="300"/>
      <c r="BDX2" s="300"/>
      <c r="BDY2" s="300"/>
      <c r="BDZ2" s="300"/>
      <c r="BEA2" s="300"/>
      <c r="BEB2" s="300"/>
      <c r="BEC2" s="300"/>
      <c r="BED2" s="300"/>
      <c r="BEE2" s="300"/>
      <c r="BEF2" s="300"/>
      <c r="BEG2" s="300"/>
      <c r="BEH2" s="300"/>
      <c r="BEI2" s="300"/>
      <c r="BEJ2" s="300"/>
      <c r="BEK2" s="300"/>
      <c r="BEL2" s="300"/>
      <c r="BEM2" s="300"/>
      <c r="BEN2" s="300"/>
      <c r="BEO2" s="300"/>
      <c r="BEP2" s="300"/>
      <c r="BEQ2" s="300"/>
      <c r="BER2" s="300"/>
      <c r="BES2" s="300"/>
      <c r="BET2" s="300"/>
      <c r="BEU2" s="300"/>
      <c r="BEV2" s="300"/>
      <c r="BEW2" s="300"/>
      <c r="BEX2" s="300"/>
      <c r="BEY2" s="300"/>
      <c r="BEZ2" s="300"/>
      <c r="BFA2" s="300"/>
      <c r="BFB2" s="300"/>
      <c r="BFC2" s="300"/>
      <c r="BFD2" s="300"/>
      <c r="BFE2" s="300"/>
      <c r="BFF2" s="300"/>
      <c r="BFG2" s="300"/>
      <c r="BFH2" s="300"/>
      <c r="BFI2" s="300"/>
      <c r="BFJ2" s="300"/>
      <c r="BFK2" s="300"/>
      <c r="BFL2" s="300"/>
      <c r="BFM2" s="300"/>
      <c r="BFN2" s="300"/>
      <c r="BFO2" s="300"/>
      <c r="BFP2" s="300"/>
      <c r="BFQ2" s="300"/>
      <c r="BFR2" s="300"/>
      <c r="BFS2" s="300"/>
      <c r="BFT2" s="300"/>
      <c r="BFU2" s="300"/>
      <c r="BFV2" s="300"/>
      <c r="BFW2" s="300"/>
      <c r="BFX2" s="300"/>
      <c r="BFY2" s="300"/>
      <c r="BFZ2" s="300"/>
      <c r="BGA2" s="300"/>
      <c r="BGB2" s="300"/>
      <c r="BGC2" s="300"/>
      <c r="BGD2" s="300"/>
      <c r="BGE2" s="300"/>
      <c r="BGF2" s="300"/>
      <c r="BGG2" s="300"/>
      <c r="BGH2" s="300"/>
      <c r="BGI2" s="300"/>
      <c r="BGJ2" s="300"/>
      <c r="BGK2" s="300"/>
      <c r="BGL2" s="300"/>
      <c r="BGM2" s="300"/>
      <c r="BGN2" s="300"/>
      <c r="BGO2" s="300"/>
      <c r="BGP2" s="300"/>
      <c r="BGQ2" s="300"/>
      <c r="BGR2" s="300"/>
      <c r="BGS2" s="300"/>
      <c r="BGT2" s="300"/>
      <c r="BGU2" s="300"/>
      <c r="BGV2" s="300"/>
      <c r="BGW2" s="300"/>
      <c r="BGX2" s="300"/>
      <c r="BGY2" s="300"/>
      <c r="BGZ2" s="300"/>
      <c r="BHA2" s="300"/>
      <c r="BHB2" s="300"/>
      <c r="BHC2" s="300"/>
      <c r="BHD2" s="300"/>
      <c r="BHE2" s="300"/>
      <c r="BHF2" s="300"/>
      <c r="BHG2" s="300"/>
      <c r="BHH2" s="300"/>
      <c r="BHI2" s="300"/>
      <c r="BHJ2" s="300"/>
      <c r="BHK2" s="300"/>
      <c r="BHL2" s="300"/>
      <c r="BHM2" s="300"/>
      <c r="BHN2" s="300"/>
      <c r="BHO2" s="300"/>
      <c r="BHP2" s="300"/>
      <c r="BHQ2" s="300"/>
      <c r="BHR2" s="300"/>
      <c r="BHS2" s="300"/>
      <c r="BHT2" s="300"/>
      <c r="BHU2" s="300"/>
      <c r="BHV2" s="300"/>
      <c r="BHW2" s="300"/>
      <c r="BHX2" s="300"/>
      <c r="BHY2" s="300"/>
      <c r="BHZ2" s="300"/>
      <c r="BIA2" s="300"/>
      <c r="BIB2" s="300"/>
      <c r="BIC2" s="300"/>
      <c r="BID2" s="300"/>
      <c r="BIE2" s="300"/>
      <c r="BIF2" s="300"/>
      <c r="BIG2" s="300"/>
      <c r="BIH2" s="300"/>
      <c r="BII2" s="300"/>
      <c r="BIJ2" s="300"/>
      <c r="BIK2" s="300"/>
      <c r="BIL2" s="300"/>
      <c r="BIM2" s="300"/>
      <c r="BIN2" s="300"/>
      <c r="BIO2" s="300"/>
      <c r="BIP2" s="300"/>
      <c r="BIQ2" s="300"/>
      <c r="BIR2" s="300"/>
      <c r="BIS2" s="300"/>
      <c r="BIT2" s="300"/>
      <c r="BIU2" s="300"/>
      <c r="BIV2" s="300"/>
      <c r="BIW2" s="300"/>
      <c r="BIX2" s="300"/>
      <c r="BIY2" s="300"/>
      <c r="BIZ2" s="300"/>
      <c r="BJA2" s="300"/>
      <c r="BJB2" s="300"/>
      <c r="BJC2" s="300"/>
      <c r="BJD2" s="300"/>
      <c r="BJE2" s="300"/>
      <c r="BJF2" s="300"/>
      <c r="BJG2" s="300"/>
      <c r="BJH2" s="300"/>
      <c r="BJI2" s="300"/>
      <c r="BJJ2" s="300"/>
      <c r="BJK2" s="300"/>
      <c r="BJL2" s="300"/>
      <c r="BJM2" s="300"/>
      <c r="BJN2" s="300"/>
      <c r="BJO2" s="300"/>
      <c r="BJP2" s="300"/>
      <c r="BJQ2" s="300"/>
      <c r="BJR2" s="300"/>
      <c r="BJS2" s="300"/>
      <c r="BJT2" s="300"/>
      <c r="BJU2" s="300"/>
      <c r="BJV2" s="300"/>
      <c r="BJW2" s="300"/>
      <c r="BJX2" s="300"/>
      <c r="BJY2" s="300"/>
      <c r="BJZ2" s="300"/>
      <c r="BKA2" s="300"/>
      <c r="BKB2" s="300"/>
      <c r="BKC2" s="300"/>
      <c r="BKD2" s="300"/>
      <c r="BKE2" s="300"/>
      <c r="BKF2" s="300"/>
      <c r="BKG2" s="300"/>
      <c r="BKH2" s="300"/>
      <c r="BKI2" s="300"/>
      <c r="BKJ2" s="300"/>
      <c r="BKK2" s="300"/>
      <c r="BKL2" s="300"/>
      <c r="BKM2" s="300"/>
      <c r="BKN2" s="300"/>
      <c r="BKO2" s="300"/>
      <c r="BKP2" s="300"/>
      <c r="BKQ2" s="300"/>
      <c r="BKR2" s="300"/>
      <c r="BKS2" s="300"/>
      <c r="BKT2" s="300"/>
      <c r="BKU2" s="300"/>
      <c r="BKV2" s="300"/>
      <c r="BKW2" s="300"/>
      <c r="BKX2" s="300"/>
      <c r="BKY2" s="300"/>
      <c r="BKZ2" s="300"/>
      <c r="BLA2" s="300"/>
      <c r="BLB2" s="300"/>
      <c r="BLC2" s="300"/>
      <c r="BLD2" s="300"/>
      <c r="BLE2" s="300"/>
      <c r="BLF2" s="300"/>
      <c r="BLG2" s="300"/>
      <c r="BLH2" s="300"/>
      <c r="BLI2" s="300"/>
      <c r="BLJ2" s="300"/>
      <c r="BLK2" s="300"/>
      <c r="BLL2" s="300"/>
      <c r="BLM2" s="300"/>
      <c r="BLN2" s="300"/>
      <c r="BLO2" s="300"/>
      <c r="BLP2" s="300"/>
      <c r="BLQ2" s="300"/>
      <c r="BLR2" s="300"/>
      <c r="BLS2" s="300"/>
      <c r="BLT2" s="300"/>
      <c r="BLU2" s="300"/>
      <c r="BLV2" s="300"/>
      <c r="BLW2" s="300"/>
      <c r="BLX2" s="300"/>
      <c r="BLY2" s="300"/>
      <c r="BLZ2" s="300"/>
      <c r="BMA2" s="300"/>
      <c r="BMB2" s="300"/>
      <c r="BMC2" s="300"/>
      <c r="BMD2" s="300"/>
      <c r="BME2" s="300"/>
      <c r="BMF2" s="300"/>
      <c r="BMG2" s="300"/>
      <c r="BMH2" s="300"/>
      <c r="BMI2" s="300"/>
      <c r="BMJ2" s="300"/>
      <c r="BMK2" s="300"/>
      <c r="BML2" s="300"/>
      <c r="BMM2" s="300"/>
      <c r="BMN2" s="300"/>
      <c r="BMO2" s="300"/>
      <c r="BMP2" s="300"/>
      <c r="BMQ2" s="300"/>
      <c r="BMR2" s="300"/>
      <c r="BMS2" s="300"/>
      <c r="BMT2" s="300"/>
      <c r="BMU2" s="300"/>
      <c r="BMV2" s="300"/>
      <c r="BMW2" s="300"/>
      <c r="BMX2" s="300"/>
      <c r="BMY2" s="300"/>
      <c r="BMZ2" s="300"/>
      <c r="BNA2" s="300"/>
      <c r="BNB2" s="300"/>
      <c r="BNC2" s="300"/>
      <c r="BND2" s="300"/>
      <c r="BNE2" s="300"/>
      <c r="BNF2" s="300"/>
      <c r="BNG2" s="300"/>
      <c r="BNH2" s="300"/>
      <c r="BNI2" s="300"/>
      <c r="BNJ2" s="300"/>
      <c r="BNK2" s="300"/>
      <c r="BNL2" s="300"/>
      <c r="BNM2" s="300"/>
      <c r="BNN2" s="300"/>
      <c r="BNO2" s="300"/>
      <c r="BNP2" s="300"/>
      <c r="BNQ2" s="300"/>
      <c r="BNR2" s="300"/>
      <c r="BNS2" s="300"/>
      <c r="BNT2" s="300"/>
      <c r="BNU2" s="300"/>
      <c r="BNV2" s="300"/>
      <c r="BNW2" s="300"/>
      <c r="BNX2" s="300"/>
      <c r="BNY2" s="300"/>
      <c r="BNZ2" s="300"/>
      <c r="BOA2" s="300"/>
      <c r="BOB2" s="300"/>
      <c r="BOC2" s="300"/>
      <c r="BOD2" s="300"/>
      <c r="BOE2" s="300"/>
      <c r="BOF2" s="300"/>
      <c r="BOG2" s="300"/>
      <c r="BOH2" s="300"/>
      <c r="BOI2" s="300"/>
      <c r="BOJ2" s="300"/>
      <c r="BOK2" s="300"/>
      <c r="BOL2" s="300"/>
      <c r="BOM2" s="300"/>
      <c r="BON2" s="300"/>
      <c r="BOO2" s="300"/>
      <c r="BOP2" s="300"/>
      <c r="BOQ2" s="300"/>
      <c r="BOR2" s="300"/>
      <c r="BOS2" s="300"/>
      <c r="BOT2" s="300"/>
      <c r="BOU2" s="300"/>
      <c r="BOV2" s="300"/>
      <c r="BOW2" s="300"/>
      <c r="BOX2" s="300"/>
      <c r="BOY2" s="300"/>
      <c r="BOZ2" s="300"/>
      <c r="BPA2" s="300"/>
      <c r="BPB2" s="300"/>
      <c r="BPC2" s="300"/>
      <c r="BPD2" s="300"/>
      <c r="BPE2" s="300"/>
      <c r="BPF2" s="300"/>
      <c r="BPG2" s="300"/>
      <c r="BPH2" s="300"/>
      <c r="BPI2" s="300"/>
      <c r="BPJ2" s="300"/>
      <c r="BPK2" s="300"/>
      <c r="BPL2" s="300"/>
      <c r="BPM2" s="300"/>
      <c r="BPN2" s="300"/>
      <c r="BPO2" s="300"/>
      <c r="BPP2" s="300"/>
      <c r="BPQ2" s="300"/>
      <c r="BPR2" s="300"/>
      <c r="BPS2" s="300"/>
      <c r="BPT2" s="300"/>
      <c r="BPU2" s="300"/>
      <c r="BPV2" s="300"/>
      <c r="BPW2" s="300"/>
      <c r="BPX2" s="300"/>
      <c r="BPY2" s="300"/>
      <c r="BPZ2" s="300"/>
      <c r="BQA2" s="300"/>
      <c r="BQB2" s="300"/>
      <c r="BQC2" s="300"/>
      <c r="BQD2" s="300"/>
      <c r="BQE2" s="300"/>
      <c r="BQF2" s="300"/>
      <c r="BQG2" s="300"/>
      <c r="BQH2" s="300"/>
      <c r="BQI2" s="300"/>
      <c r="BQJ2" s="300"/>
      <c r="BQK2" s="300"/>
      <c r="BQL2" s="300"/>
      <c r="BQM2" s="300"/>
      <c r="BQN2" s="300"/>
      <c r="BQO2" s="300"/>
      <c r="BQP2" s="300"/>
      <c r="BQQ2" s="300"/>
      <c r="BQR2" s="300"/>
      <c r="BQS2" s="300"/>
      <c r="BQT2" s="300"/>
      <c r="BQU2" s="300"/>
      <c r="BQV2" s="300"/>
      <c r="BQW2" s="300"/>
      <c r="BQX2" s="300"/>
      <c r="BQY2" s="300"/>
      <c r="BQZ2" s="300"/>
      <c r="BRA2" s="300"/>
      <c r="BRB2" s="300"/>
      <c r="BRC2" s="300"/>
      <c r="BRD2" s="300"/>
      <c r="BRE2" s="300"/>
      <c r="BRF2" s="300"/>
      <c r="BRG2" s="300"/>
      <c r="BRH2" s="300"/>
      <c r="BRI2" s="300"/>
      <c r="BRJ2" s="300"/>
      <c r="BRK2" s="300"/>
      <c r="BRL2" s="300"/>
      <c r="BRM2" s="300"/>
      <c r="BRN2" s="300"/>
      <c r="BRO2" s="300"/>
      <c r="BRP2" s="300"/>
      <c r="BRQ2" s="300"/>
      <c r="BRR2" s="300"/>
      <c r="BRS2" s="300"/>
      <c r="BRT2" s="300"/>
      <c r="BRU2" s="300"/>
      <c r="BRV2" s="300"/>
      <c r="BRW2" s="300"/>
      <c r="BRX2" s="300"/>
      <c r="BRY2" s="300"/>
      <c r="BRZ2" s="300"/>
      <c r="BSA2" s="300"/>
      <c r="BSB2" s="300"/>
      <c r="BSC2" s="300"/>
      <c r="BSD2" s="300"/>
      <c r="BSE2" s="300"/>
      <c r="BSF2" s="300"/>
      <c r="BSG2" s="300"/>
      <c r="BSH2" s="300"/>
      <c r="BSI2" s="300"/>
      <c r="BSJ2" s="300"/>
      <c r="BSK2" s="300"/>
      <c r="BSL2" s="300"/>
      <c r="BSM2" s="300"/>
      <c r="BSN2" s="300"/>
      <c r="BSO2" s="300"/>
      <c r="BSP2" s="300"/>
      <c r="BSQ2" s="300"/>
      <c r="BSR2" s="300"/>
      <c r="BSS2" s="300"/>
      <c r="BST2" s="300"/>
      <c r="BSU2" s="300"/>
      <c r="BSV2" s="300"/>
      <c r="BSW2" s="300"/>
      <c r="BSX2" s="300"/>
      <c r="BSY2" s="300"/>
      <c r="BSZ2" s="300"/>
      <c r="BTA2" s="300"/>
      <c r="BTB2" s="300"/>
      <c r="BTC2" s="300"/>
      <c r="BTD2" s="300"/>
      <c r="BTE2" s="300"/>
      <c r="BTF2" s="300"/>
      <c r="BTG2" s="300"/>
      <c r="BTH2" s="300"/>
      <c r="BTI2" s="300"/>
      <c r="BTJ2" s="300"/>
      <c r="BTK2" s="300"/>
      <c r="BTL2" s="300"/>
      <c r="BTM2" s="300"/>
      <c r="BTN2" s="300"/>
      <c r="BTO2" s="300"/>
      <c r="BTP2" s="300"/>
      <c r="BTQ2" s="300"/>
      <c r="BTR2" s="300"/>
      <c r="BTS2" s="300"/>
      <c r="BTT2" s="300"/>
      <c r="BTU2" s="300"/>
      <c r="BTV2" s="300"/>
      <c r="BTW2" s="300"/>
      <c r="BTX2" s="300"/>
      <c r="BTY2" s="300"/>
      <c r="BTZ2" s="300"/>
      <c r="BUA2" s="300"/>
      <c r="BUB2" s="300"/>
      <c r="BUC2" s="300"/>
      <c r="BUD2" s="300"/>
      <c r="BUE2" s="300"/>
      <c r="BUF2" s="300"/>
      <c r="BUG2" s="300"/>
      <c r="BUH2" s="300"/>
      <c r="BUI2" s="300"/>
      <c r="BUJ2" s="300"/>
      <c r="BUK2" s="300"/>
      <c r="BUL2" s="300"/>
      <c r="BUM2" s="300"/>
      <c r="BUN2" s="300"/>
      <c r="BUO2" s="300"/>
      <c r="BUP2" s="300"/>
      <c r="BUQ2" s="300"/>
      <c r="BUR2" s="300"/>
      <c r="BUS2" s="300"/>
      <c r="BUT2" s="300"/>
      <c r="BUU2" s="300"/>
      <c r="BUV2" s="300"/>
      <c r="BUW2" s="300"/>
      <c r="BUX2" s="300"/>
      <c r="BUY2" s="300"/>
      <c r="BUZ2" s="300"/>
      <c r="BVA2" s="300"/>
      <c r="BVB2" s="300"/>
      <c r="BVC2" s="300"/>
      <c r="BVD2" s="300"/>
      <c r="BVE2" s="300"/>
      <c r="BVF2" s="300"/>
      <c r="BVG2" s="300"/>
      <c r="BVH2" s="300"/>
      <c r="BVI2" s="300"/>
      <c r="BVJ2" s="300"/>
      <c r="BVK2" s="300"/>
      <c r="BVL2" s="300"/>
      <c r="BVM2" s="300"/>
      <c r="BVN2" s="300"/>
      <c r="BVO2" s="300"/>
      <c r="BVP2" s="300"/>
      <c r="BVQ2" s="300"/>
      <c r="BVR2" s="300"/>
      <c r="BVS2" s="300"/>
      <c r="BVT2" s="300"/>
      <c r="BVU2" s="300"/>
      <c r="BVV2" s="300"/>
      <c r="BVW2" s="300"/>
      <c r="BVX2" s="300"/>
      <c r="BVY2" s="300"/>
      <c r="BVZ2" s="300"/>
      <c r="BWA2" s="300"/>
      <c r="BWB2" s="300"/>
      <c r="BWC2" s="300"/>
      <c r="BWD2" s="300"/>
      <c r="BWE2" s="300"/>
      <c r="BWF2" s="300"/>
      <c r="BWG2" s="300"/>
      <c r="BWH2" s="300"/>
      <c r="BWI2" s="300"/>
      <c r="BWJ2" s="300"/>
      <c r="BWK2" s="300"/>
      <c r="BWL2" s="300"/>
      <c r="BWM2" s="300"/>
      <c r="BWN2" s="300"/>
      <c r="BWO2" s="300"/>
      <c r="BWP2" s="300"/>
      <c r="BWQ2" s="300"/>
      <c r="BWR2" s="300"/>
      <c r="BWS2" s="300"/>
      <c r="BWT2" s="300"/>
      <c r="BWU2" s="300"/>
      <c r="BWV2" s="300"/>
      <c r="BWW2" s="300"/>
      <c r="BWX2" s="300"/>
      <c r="BWY2" s="300"/>
      <c r="BWZ2" s="300"/>
      <c r="BXA2" s="300"/>
      <c r="BXB2" s="300"/>
      <c r="BXC2" s="300"/>
      <c r="BXD2" s="300"/>
      <c r="BXE2" s="300"/>
      <c r="BXF2" s="300"/>
      <c r="BXG2" s="300"/>
      <c r="BXH2" s="300"/>
      <c r="BXI2" s="300"/>
      <c r="BXJ2" s="300"/>
      <c r="BXK2" s="300"/>
      <c r="BXL2" s="300"/>
      <c r="BXM2" s="300"/>
      <c r="BXN2" s="300"/>
      <c r="BXO2" s="300"/>
      <c r="BXP2" s="300"/>
      <c r="BXQ2" s="300"/>
      <c r="BXR2" s="300"/>
      <c r="BXS2" s="300"/>
      <c r="BXT2" s="300"/>
      <c r="BXU2" s="300"/>
      <c r="BXV2" s="300"/>
      <c r="BXW2" s="300"/>
      <c r="BXX2" s="300"/>
      <c r="BXY2" s="300"/>
      <c r="BXZ2" s="300"/>
      <c r="BYA2" s="300"/>
      <c r="BYB2" s="300"/>
      <c r="BYC2" s="300"/>
      <c r="BYD2" s="300"/>
      <c r="BYE2" s="300"/>
      <c r="BYF2" s="300"/>
      <c r="BYG2" s="300"/>
      <c r="BYH2" s="300"/>
      <c r="BYI2" s="300"/>
      <c r="BYJ2" s="300"/>
      <c r="BYK2" s="300"/>
      <c r="BYL2" s="300"/>
      <c r="BYM2" s="300"/>
      <c r="BYN2" s="300"/>
      <c r="BYO2" s="300"/>
      <c r="BYP2" s="300"/>
      <c r="BYQ2" s="300"/>
      <c r="BYR2" s="300"/>
      <c r="BYS2" s="300"/>
      <c r="BYT2" s="300"/>
      <c r="BYU2" s="300"/>
      <c r="BYV2" s="300"/>
      <c r="BYW2" s="300"/>
      <c r="BYX2" s="300"/>
      <c r="BYY2" s="300"/>
      <c r="BYZ2" s="300"/>
      <c r="BZA2" s="300"/>
      <c r="BZB2" s="300"/>
      <c r="BZC2" s="300"/>
      <c r="BZD2" s="300"/>
      <c r="BZE2" s="300"/>
      <c r="BZF2" s="300"/>
      <c r="BZG2" s="300"/>
      <c r="BZH2" s="300"/>
      <c r="BZI2" s="300"/>
      <c r="BZJ2" s="300"/>
      <c r="BZK2" s="300"/>
      <c r="BZL2" s="300"/>
      <c r="BZM2" s="300"/>
      <c r="BZN2" s="300"/>
      <c r="BZO2" s="300"/>
      <c r="BZP2" s="300"/>
      <c r="BZQ2" s="300"/>
      <c r="BZR2" s="300"/>
      <c r="BZS2" s="300"/>
      <c r="BZT2" s="300"/>
      <c r="BZU2" s="300"/>
      <c r="BZV2" s="300"/>
      <c r="BZW2" s="300"/>
      <c r="BZX2" s="300"/>
      <c r="BZY2" s="300"/>
      <c r="BZZ2" s="300"/>
      <c r="CAA2" s="300"/>
      <c r="CAB2" s="300"/>
      <c r="CAC2" s="300"/>
      <c r="CAD2" s="300"/>
      <c r="CAE2" s="300"/>
      <c r="CAF2" s="300"/>
      <c r="CAG2" s="300"/>
      <c r="CAH2" s="300"/>
      <c r="CAI2" s="300"/>
      <c r="CAJ2" s="300"/>
      <c r="CAK2" s="300"/>
      <c r="CAL2" s="300"/>
      <c r="CAM2" s="300"/>
      <c r="CAN2" s="300"/>
      <c r="CAO2" s="300"/>
      <c r="CAP2" s="300"/>
      <c r="CAQ2" s="300"/>
      <c r="CAR2" s="300"/>
      <c r="CAS2" s="300"/>
      <c r="CAT2" s="300"/>
      <c r="CAU2" s="300"/>
      <c r="CAV2" s="300"/>
      <c r="CAW2" s="300"/>
      <c r="CAX2" s="300"/>
      <c r="CAY2" s="300"/>
      <c r="CAZ2" s="300"/>
      <c r="CBA2" s="300"/>
      <c r="CBB2" s="300"/>
      <c r="CBC2" s="300"/>
      <c r="CBD2" s="300"/>
      <c r="CBE2" s="300"/>
      <c r="CBF2" s="300"/>
      <c r="CBG2" s="300"/>
      <c r="CBH2" s="300"/>
      <c r="CBI2" s="300"/>
      <c r="CBJ2" s="300"/>
      <c r="CBK2" s="300"/>
      <c r="CBL2" s="300"/>
      <c r="CBM2" s="300"/>
      <c r="CBN2" s="300"/>
      <c r="CBO2" s="300"/>
      <c r="CBP2" s="300"/>
      <c r="CBQ2" s="300"/>
      <c r="CBR2" s="300"/>
      <c r="CBS2" s="300"/>
      <c r="CBT2" s="300"/>
      <c r="CBU2" s="300"/>
      <c r="CBV2" s="300"/>
      <c r="CBW2" s="300"/>
      <c r="CBX2" s="300"/>
      <c r="CBY2" s="300"/>
      <c r="CBZ2" s="300"/>
      <c r="CCA2" s="300"/>
      <c r="CCB2" s="300"/>
      <c r="CCC2" s="300"/>
      <c r="CCD2" s="300"/>
      <c r="CCE2" s="300"/>
      <c r="CCF2" s="300"/>
      <c r="CCG2" s="300"/>
      <c r="CCH2" s="300"/>
      <c r="CCI2" s="300"/>
      <c r="CCJ2" s="300"/>
      <c r="CCK2" s="300"/>
      <c r="CCL2" s="300"/>
      <c r="CCM2" s="300"/>
      <c r="CCN2" s="300"/>
      <c r="CCO2" s="300"/>
      <c r="CCP2" s="300"/>
      <c r="CCQ2" s="300"/>
      <c r="CCR2" s="300"/>
      <c r="CCS2" s="300"/>
      <c r="CCT2" s="300"/>
      <c r="CCU2" s="300"/>
      <c r="CCV2" s="300"/>
      <c r="CCW2" s="300"/>
      <c r="CCX2" s="300"/>
      <c r="CCY2" s="300"/>
      <c r="CCZ2" s="300"/>
      <c r="CDA2" s="300"/>
      <c r="CDB2" s="300"/>
      <c r="CDC2" s="300"/>
      <c r="CDD2" s="300"/>
      <c r="CDE2" s="300"/>
      <c r="CDF2" s="300"/>
      <c r="CDG2" s="300"/>
      <c r="CDH2" s="300"/>
      <c r="CDI2" s="300"/>
      <c r="CDJ2" s="300"/>
      <c r="CDK2" s="300"/>
      <c r="CDL2" s="300"/>
      <c r="CDM2" s="300"/>
      <c r="CDN2" s="300"/>
      <c r="CDO2" s="300"/>
      <c r="CDP2" s="300"/>
      <c r="CDQ2" s="300"/>
      <c r="CDR2" s="300"/>
      <c r="CDS2" s="300"/>
      <c r="CDT2" s="300"/>
      <c r="CDU2" s="300"/>
      <c r="CDV2" s="300"/>
      <c r="CDW2" s="300"/>
      <c r="CDX2" s="300"/>
      <c r="CDY2" s="300"/>
      <c r="CDZ2" s="300"/>
      <c r="CEA2" s="300"/>
      <c r="CEB2" s="300"/>
      <c r="CEC2" s="300"/>
      <c r="CED2" s="300"/>
      <c r="CEE2" s="300"/>
      <c r="CEF2" s="300"/>
      <c r="CEG2" s="300"/>
      <c r="CEH2" s="300"/>
      <c r="CEI2" s="300"/>
      <c r="CEJ2" s="300"/>
      <c r="CEK2" s="300"/>
      <c r="CEL2" s="300"/>
      <c r="CEM2" s="300"/>
      <c r="CEN2" s="300"/>
      <c r="CEO2" s="300"/>
      <c r="CEP2" s="300"/>
      <c r="CEQ2" s="300"/>
      <c r="CER2" s="300"/>
      <c r="CES2" s="300"/>
      <c r="CET2" s="300"/>
      <c r="CEU2" s="300"/>
      <c r="CEV2" s="300"/>
      <c r="CEW2" s="300"/>
      <c r="CEX2" s="300"/>
      <c r="CEY2" s="300"/>
      <c r="CEZ2" s="300"/>
      <c r="CFA2" s="300"/>
      <c r="CFB2" s="300"/>
      <c r="CFC2" s="300"/>
      <c r="CFD2" s="300"/>
      <c r="CFE2" s="300"/>
      <c r="CFF2" s="300"/>
      <c r="CFG2" s="300"/>
      <c r="CFH2" s="300"/>
      <c r="CFI2" s="300"/>
      <c r="CFJ2" s="300"/>
      <c r="CFK2" s="300"/>
      <c r="CFL2" s="300"/>
      <c r="CFM2" s="300"/>
      <c r="CFN2" s="300"/>
      <c r="CFO2" s="300"/>
      <c r="CFP2" s="300"/>
      <c r="CFQ2" s="300"/>
      <c r="CFR2" s="300"/>
      <c r="CFS2" s="300"/>
      <c r="CFT2" s="300"/>
      <c r="CFU2" s="300"/>
      <c r="CFV2" s="300"/>
      <c r="CFW2" s="300"/>
      <c r="CFX2" s="300"/>
      <c r="CFY2" s="300"/>
      <c r="CFZ2" s="300"/>
      <c r="CGA2" s="300"/>
      <c r="CGB2" s="300"/>
      <c r="CGC2" s="300"/>
      <c r="CGD2" s="300"/>
      <c r="CGE2" s="300"/>
      <c r="CGF2" s="300"/>
      <c r="CGG2" s="300"/>
      <c r="CGH2" s="300"/>
      <c r="CGI2" s="300"/>
      <c r="CGJ2" s="300"/>
      <c r="CGK2" s="300"/>
      <c r="CGL2" s="300"/>
      <c r="CGM2" s="300"/>
      <c r="CGN2" s="300"/>
      <c r="CGO2" s="300"/>
      <c r="CGP2" s="300"/>
      <c r="CGQ2" s="300"/>
      <c r="CGR2" s="300"/>
      <c r="CGS2" s="300"/>
      <c r="CGT2" s="300"/>
      <c r="CGU2" s="300"/>
      <c r="CGV2" s="300"/>
      <c r="CGW2" s="300"/>
      <c r="CGX2" s="300"/>
      <c r="CGY2" s="300"/>
      <c r="CGZ2" s="300"/>
      <c r="CHA2" s="300"/>
      <c r="CHB2" s="300"/>
      <c r="CHC2" s="300"/>
      <c r="CHD2" s="300"/>
      <c r="CHE2" s="300"/>
      <c r="CHF2" s="300"/>
      <c r="CHG2" s="300"/>
      <c r="CHH2" s="300"/>
      <c r="CHI2" s="300"/>
      <c r="CHJ2" s="300"/>
      <c r="CHK2" s="300"/>
      <c r="CHL2" s="300"/>
      <c r="CHM2" s="300"/>
      <c r="CHN2" s="300"/>
      <c r="CHO2" s="300"/>
      <c r="CHP2" s="300"/>
      <c r="CHQ2" s="300"/>
      <c r="CHR2" s="300"/>
      <c r="CHS2" s="300"/>
      <c r="CHT2" s="300"/>
      <c r="CHU2" s="300"/>
      <c r="CHV2" s="300"/>
      <c r="CHW2" s="300"/>
      <c r="CHX2" s="300"/>
      <c r="CHY2" s="300"/>
      <c r="CHZ2" s="300"/>
      <c r="CIA2" s="300"/>
      <c r="CIB2" s="300"/>
      <c r="CIC2" s="300"/>
      <c r="CID2" s="300"/>
      <c r="CIE2" s="300"/>
      <c r="CIF2" s="300"/>
      <c r="CIG2" s="300"/>
      <c r="CIH2" s="300"/>
      <c r="CII2" s="300"/>
      <c r="CIJ2" s="300"/>
      <c r="CIK2" s="300"/>
      <c r="CIL2" s="300"/>
      <c r="CIM2" s="300"/>
      <c r="CIN2" s="300"/>
      <c r="CIO2" s="300"/>
      <c r="CIP2" s="300"/>
      <c r="CIQ2" s="300"/>
      <c r="CIR2" s="300"/>
      <c r="CIS2" s="300"/>
      <c r="CIT2" s="300"/>
      <c r="CIU2" s="300"/>
      <c r="CIV2" s="300"/>
      <c r="CIW2" s="300"/>
      <c r="CIX2" s="300"/>
      <c r="CIY2" s="300"/>
      <c r="CIZ2" s="300"/>
      <c r="CJA2" s="300"/>
      <c r="CJB2" s="300"/>
      <c r="CJC2" s="300"/>
      <c r="CJD2" s="300"/>
      <c r="CJE2" s="300"/>
      <c r="CJF2" s="300"/>
      <c r="CJG2" s="300"/>
      <c r="CJH2" s="300"/>
      <c r="CJI2" s="300"/>
      <c r="CJJ2" s="300"/>
      <c r="CJK2" s="300"/>
      <c r="CJL2" s="300"/>
      <c r="CJM2" s="300"/>
      <c r="CJN2" s="300"/>
      <c r="CJO2" s="300"/>
      <c r="CJP2" s="300"/>
      <c r="CJQ2" s="300"/>
      <c r="CJR2" s="300"/>
      <c r="CJS2" s="300"/>
      <c r="CJT2" s="300"/>
      <c r="CJU2" s="300"/>
      <c r="CJV2" s="300"/>
      <c r="CJW2" s="300"/>
      <c r="CJX2" s="300"/>
      <c r="CJY2" s="300"/>
      <c r="CJZ2" s="300"/>
      <c r="CKA2" s="300"/>
      <c r="CKB2" s="300"/>
      <c r="CKC2" s="300"/>
      <c r="CKD2" s="300"/>
      <c r="CKE2" s="300"/>
      <c r="CKF2" s="300"/>
      <c r="CKG2" s="300"/>
      <c r="CKH2" s="300"/>
      <c r="CKI2" s="300"/>
      <c r="CKJ2" s="300"/>
      <c r="CKK2" s="300"/>
      <c r="CKL2" s="300"/>
      <c r="CKM2" s="300"/>
      <c r="CKN2" s="300"/>
      <c r="CKO2" s="300"/>
      <c r="CKP2" s="300"/>
      <c r="CKQ2" s="300"/>
      <c r="CKR2" s="300"/>
      <c r="CKS2" s="300"/>
      <c r="CKT2" s="300"/>
      <c r="CKU2" s="300"/>
      <c r="CKV2" s="300"/>
      <c r="CKW2" s="300"/>
      <c r="CKX2" s="300"/>
      <c r="CKY2" s="300"/>
      <c r="CKZ2" s="300"/>
      <c r="CLA2" s="300"/>
      <c r="CLB2" s="300"/>
      <c r="CLC2" s="300"/>
      <c r="CLD2" s="300"/>
      <c r="CLE2" s="300"/>
      <c r="CLF2" s="300"/>
      <c r="CLG2" s="300"/>
      <c r="CLH2" s="300"/>
      <c r="CLI2" s="300"/>
      <c r="CLJ2" s="300"/>
      <c r="CLK2" s="300"/>
      <c r="CLL2" s="300"/>
      <c r="CLM2" s="300"/>
      <c r="CLN2" s="300"/>
      <c r="CLO2" s="300"/>
      <c r="CLP2" s="300"/>
      <c r="CLQ2" s="300"/>
      <c r="CLR2" s="300"/>
      <c r="CLS2" s="300"/>
      <c r="CLT2" s="300"/>
      <c r="CLU2" s="300"/>
      <c r="CLV2" s="300"/>
      <c r="CLW2" s="300"/>
      <c r="CLX2" s="300"/>
      <c r="CLY2" s="300"/>
      <c r="CLZ2" s="300"/>
      <c r="CMA2" s="300"/>
      <c r="CMB2" s="300"/>
      <c r="CMC2" s="300"/>
      <c r="CMD2" s="300"/>
      <c r="CME2" s="300"/>
      <c r="CMF2" s="300"/>
      <c r="CMG2" s="300"/>
      <c r="CMH2" s="300"/>
      <c r="CMI2" s="300"/>
      <c r="CMJ2" s="300"/>
      <c r="CMK2" s="300"/>
      <c r="CML2" s="300"/>
      <c r="CMM2" s="300"/>
      <c r="CMN2" s="300"/>
      <c r="CMO2" s="300"/>
      <c r="CMP2" s="300"/>
      <c r="CMQ2" s="300"/>
      <c r="CMR2" s="300"/>
      <c r="CMS2" s="300"/>
      <c r="CMT2" s="300"/>
      <c r="CMU2" s="300"/>
      <c r="CMV2" s="300"/>
      <c r="CMW2" s="300"/>
      <c r="CMX2" s="300"/>
      <c r="CMY2" s="300"/>
      <c r="CMZ2" s="300"/>
      <c r="CNA2" s="300"/>
      <c r="CNB2" s="300"/>
      <c r="CNC2" s="300"/>
      <c r="CND2" s="300"/>
      <c r="CNE2" s="300"/>
      <c r="CNF2" s="300"/>
      <c r="CNG2" s="300"/>
      <c r="CNH2" s="300"/>
      <c r="CNI2" s="300"/>
      <c r="CNJ2" s="300"/>
      <c r="CNK2" s="300"/>
      <c r="CNL2" s="300"/>
      <c r="CNM2" s="300"/>
      <c r="CNN2" s="300"/>
      <c r="CNO2" s="300"/>
      <c r="CNP2" s="300"/>
      <c r="CNQ2" s="300"/>
      <c r="CNR2" s="300"/>
      <c r="CNS2" s="300"/>
      <c r="CNT2" s="300"/>
      <c r="CNU2" s="300"/>
      <c r="CNV2" s="300"/>
      <c r="CNW2" s="300"/>
      <c r="CNX2" s="300"/>
      <c r="CNY2" s="300"/>
      <c r="CNZ2" s="300"/>
      <c r="COA2" s="300"/>
      <c r="COB2" s="300"/>
      <c r="COC2" s="300"/>
      <c r="COD2" s="300"/>
      <c r="COE2" s="300"/>
      <c r="COF2" s="300"/>
      <c r="COG2" s="300"/>
      <c r="COH2" s="300"/>
      <c r="COI2" s="300"/>
      <c r="COJ2" s="300"/>
      <c r="COK2" s="300"/>
      <c r="COL2" s="300"/>
      <c r="COM2" s="300"/>
      <c r="CON2" s="300"/>
      <c r="COO2" s="300"/>
      <c r="COP2" s="300"/>
      <c r="COQ2" s="300"/>
      <c r="COR2" s="300"/>
      <c r="COS2" s="300"/>
      <c r="COT2" s="300"/>
      <c r="COU2" s="300"/>
      <c r="COV2" s="300"/>
      <c r="COW2" s="300"/>
      <c r="COX2" s="300"/>
      <c r="COY2" s="300"/>
      <c r="COZ2" s="300"/>
      <c r="CPA2" s="300"/>
      <c r="CPB2" s="300"/>
      <c r="CPC2" s="300"/>
      <c r="CPD2" s="300"/>
      <c r="CPE2" s="300"/>
      <c r="CPF2" s="300"/>
      <c r="CPG2" s="300"/>
      <c r="CPH2" s="300"/>
      <c r="CPI2" s="300"/>
      <c r="CPJ2" s="300"/>
      <c r="CPK2" s="300"/>
      <c r="CPL2" s="300"/>
      <c r="CPM2" s="300"/>
      <c r="CPN2" s="300"/>
      <c r="CPO2" s="300"/>
      <c r="CPP2" s="300"/>
      <c r="CPQ2" s="300"/>
      <c r="CPR2" s="300"/>
      <c r="CPS2" s="300"/>
      <c r="CPT2" s="300"/>
      <c r="CPU2" s="300"/>
      <c r="CPV2" s="300"/>
      <c r="CPW2" s="300"/>
      <c r="CPX2" s="300"/>
      <c r="CPY2" s="300"/>
      <c r="CPZ2" s="300"/>
      <c r="CQA2" s="300"/>
      <c r="CQB2" s="300"/>
      <c r="CQC2" s="300"/>
      <c r="CQD2" s="300"/>
      <c r="CQE2" s="300"/>
      <c r="CQF2" s="300"/>
      <c r="CQG2" s="300"/>
      <c r="CQH2" s="300"/>
      <c r="CQI2" s="300"/>
      <c r="CQJ2" s="300"/>
      <c r="CQK2" s="300"/>
      <c r="CQL2" s="300"/>
      <c r="CQM2" s="300"/>
      <c r="CQN2" s="300"/>
      <c r="CQO2" s="300"/>
      <c r="CQP2" s="300"/>
      <c r="CQQ2" s="300"/>
      <c r="CQR2" s="300"/>
      <c r="CQS2" s="300"/>
      <c r="CQT2" s="300"/>
      <c r="CQU2" s="300"/>
      <c r="CQV2" s="300"/>
      <c r="CQW2" s="300"/>
      <c r="CQX2" s="300"/>
      <c r="CQY2" s="300"/>
      <c r="CQZ2" s="300"/>
      <c r="CRA2" s="300"/>
      <c r="CRB2" s="300"/>
      <c r="CRC2" s="300"/>
      <c r="CRD2" s="300"/>
      <c r="CRE2" s="300"/>
      <c r="CRF2" s="300"/>
      <c r="CRG2" s="300"/>
      <c r="CRH2" s="300"/>
      <c r="CRI2" s="300"/>
      <c r="CRJ2" s="300"/>
      <c r="CRK2" s="300"/>
      <c r="CRL2" s="300"/>
      <c r="CRM2" s="300"/>
      <c r="CRN2" s="300"/>
      <c r="CRO2" s="300"/>
      <c r="CRP2" s="300"/>
      <c r="CRQ2" s="300"/>
      <c r="CRR2" s="300"/>
      <c r="CRS2" s="300"/>
      <c r="CRT2" s="300"/>
      <c r="CRU2" s="300"/>
      <c r="CRV2" s="300"/>
      <c r="CRW2" s="300"/>
      <c r="CRX2" s="300"/>
      <c r="CRY2" s="300"/>
      <c r="CRZ2" s="300"/>
      <c r="CSA2" s="300"/>
      <c r="CSB2" s="300"/>
      <c r="CSC2" s="300"/>
      <c r="CSD2" s="300"/>
      <c r="CSE2" s="300"/>
      <c r="CSF2" s="300"/>
      <c r="CSG2" s="300"/>
      <c r="CSH2" s="300"/>
      <c r="CSI2" s="300"/>
      <c r="CSJ2" s="300"/>
      <c r="CSK2" s="300"/>
      <c r="CSL2" s="300"/>
      <c r="CSM2" s="300"/>
      <c r="CSN2" s="300"/>
      <c r="CSO2" s="300"/>
      <c r="CSP2" s="300"/>
      <c r="CSQ2" s="300"/>
      <c r="CSR2" s="300"/>
      <c r="CSS2" s="300"/>
      <c r="CST2" s="300"/>
      <c r="CSU2" s="300"/>
      <c r="CSV2" s="300"/>
      <c r="CSW2" s="300"/>
      <c r="CSX2" s="300"/>
      <c r="CSY2" s="300"/>
      <c r="CSZ2" s="300"/>
      <c r="CTA2" s="300"/>
      <c r="CTB2" s="300"/>
      <c r="CTC2" s="300"/>
      <c r="CTD2" s="300"/>
      <c r="CTE2" s="300"/>
      <c r="CTF2" s="300"/>
      <c r="CTG2" s="300"/>
      <c r="CTH2" s="300"/>
      <c r="CTI2" s="300"/>
      <c r="CTJ2" s="300"/>
      <c r="CTK2" s="300"/>
      <c r="CTL2" s="300"/>
      <c r="CTM2" s="300"/>
      <c r="CTN2" s="300"/>
      <c r="CTO2" s="300"/>
      <c r="CTP2" s="300"/>
      <c r="CTQ2" s="300"/>
      <c r="CTR2" s="300"/>
      <c r="CTS2" s="300"/>
      <c r="CTT2" s="300"/>
      <c r="CTU2" s="300"/>
      <c r="CTV2" s="300"/>
      <c r="CTW2" s="300"/>
      <c r="CTX2" s="300"/>
      <c r="CTY2" s="300"/>
      <c r="CTZ2" s="300"/>
      <c r="CUA2" s="300"/>
      <c r="CUB2" s="300"/>
      <c r="CUC2" s="300"/>
      <c r="CUD2" s="300"/>
      <c r="CUE2" s="300"/>
      <c r="CUF2" s="300"/>
      <c r="CUG2" s="300"/>
      <c r="CUH2" s="300"/>
      <c r="CUI2" s="300"/>
      <c r="CUJ2" s="300"/>
      <c r="CUK2" s="300"/>
      <c r="CUL2" s="300"/>
      <c r="CUM2" s="300"/>
      <c r="CUN2" s="300"/>
      <c r="CUO2" s="300"/>
      <c r="CUP2" s="300"/>
      <c r="CUQ2" s="300"/>
      <c r="CUR2" s="300"/>
      <c r="CUS2" s="300"/>
      <c r="CUT2" s="300"/>
      <c r="CUU2" s="300"/>
      <c r="CUV2" s="300"/>
      <c r="CUW2" s="300"/>
      <c r="CUX2" s="300"/>
      <c r="CUY2" s="300"/>
      <c r="CUZ2" s="300"/>
      <c r="CVA2" s="300"/>
      <c r="CVB2" s="300"/>
      <c r="CVC2" s="300"/>
      <c r="CVD2" s="300"/>
      <c r="CVE2" s="300"/>
      <c r="CVF2" s="300"/>
      <c r="CVG2" s="300"/>
      <c r="CVH2" s="300"/>
      <c r="CVI2" s="300"/>
      <c r="CVJ2" s="300"/>
      <c r="CVK2" s="300"/>
      <c r="CVL2" s="300"/>
      <c r="CVM2" s="300"/>
      <c r="CVN2" s="300"/>
      <c r="CVO2" s="300"/>
      <c r="CVP2" s="300"/>
      <c r="CVQ2" s="300"/>
      <c r="CVR2" s="300"/>
      <c r="CVS2" s="300"/>
      <c r="CVT2" s="300"/>
      <c r="CVU2" s="300"/>
      <c r="CVV2" s="300"/>
      <c r="CVW2" s="300"/>
      <c r="CVX2" s="300"/>
      <c r="CVY2" s="300"/>
      <c r="CVZ2" s="300"/>
      <c r="CWA2" s="300"/>
      <c r="CWB2" s="300"/>
      <c r="CWC2" s="300"/>
      <c r="CWD2" s="300"/>
      <c r="CWE2" s="300"/>
      <c r="CWF2" s="300"/>
      <c r="CWG2" s="300"/>
      <c r="CWH2" s="300"/>
      <c r="CWI2" s="300"/>
      <c r="CWJ2" s="300"/>
      <c r="CWK2" s="300"/>
      <c r="CWL2" s="300"/>
      <c r="CWM2" s="300"/>
      <c r="CWN2" s="300"/>
      <c r="CWO2" s="300"/>
      <c r="CWP2" s="300"/>
      <c r="CWQ2" s="300"/>
      <c r="CWR2" s="300"/>
      <c r="CWS2" s="300"/>
      <c r="CWT2" s="300"/>
      <c r="CWU2" s="300"/>
      <c r="CWV2" s="300"/>
      <c r="CWW2" s="300"/>
      <c r="CWX2" s="300"/>
      <c r="CWY2" s="300"/>
      <c r="CWZ2" s="300"/>
      <c r="CXA2" s="300"/>
      <c r="CXB2" s="300"/>
      <c r="CXC2" s="300"/>
      <c r="CXD2" s="300"/>
      <c r="CXE2" s="300"/>
      <c r="CXF2" s="300"/>
      <c r="CXG2" s="300"/>
      <c r="CXH2" s="300"/>
      <c r="CXI2" s="300"/>
      <c r="CXJ2" s="300"/>
      <c r="CXK2" s="300"/>
      <c r="CXL2" s="300"/>
      <c r="CXM2" s="300"/>
      <c r="CXN2" s="300"/>
      <c r="CXO2" s="300"/>
      <c r="CXP2" s="300"/>
      <c r="CXQ2" s="300"/>
      <c r="CXR2" s="300"/>
      <c r="CXS2" s="300"/>
      <c r="CXT2" s="300"/>
      <c r="CXU2" s="300"/>
      <c r="CXV2" s="300"/>
      <c r="CXW2" s="300"/>
      <c r="CXX2" s="300"/>
      <c r="CXY2" s="300"/>
      <c r="CXZ2" s="300"/>
      <c r="CYA2" s="300"/>
      <c r="CYB2" s="300"/>
      <c r="CYC2" s="300"/>
      <c r="CYD2" s="300"/>
      <c r="CYE2" s="300"/>
      <c r="CYF2" s="300"/>
      <c r="CYG2" s="300"/>
      <c r="CYH2" s="300"/>
      <c r="CYI2" s="300"/>
      <c r="CYJ2" s="300"/>
      <c r="CYK2" s="300"/>
      <c r="CYL2" s="300"/>
      <c r="CYM2" s="300"/>
      <c r="CYN2" s="300"/>
      <c r="CYO2" s="300"/>
      <c r="CYP2" s="300"/>
      <c r="CYQ2" s="300"/>
      <c r="CYR2" s="300"/>
      <c r="CYS2" s="300"/>
      <c r="CYT2" s="300"/>
      <c r="CYU2" s="300"/>
      <c r="CYV2" s="300"/>
      <c r="CYW2" s="300"/>
      <c r="CYX2" s="300"/>
      <c r="CYY2" s="300"/>
      <c r="CYZ2" s="300"/>
      <c r="CZA2" s="300"/>
      <c r="CZB2" s="300"/>
      <c r="CZC2" s="300"/>
      <c r="CZD2" s="300"/>
      <c r="CZE2" s="300"/>
      <c r="CZF2" s="300"/>
      <c r="CZG2" s="300"/>
      <c r="CZH2" s="300"/>
      <c r="CZI2" s="300"/>
      <c r="CZJ2" s="300"/>
      <c r="CZK2" s="300"/>
      <c r="CZL2" s="300"/>
      <c r="CZM2" s="300"/>
      <c r="CZN2" s="300"/>
      <c r="CZO2" s="300"/>
      <c r="CZP2" s="300"/>
      <c r="CZQ2" s="300"/>
      <c r="CZR2" s="300"/>
      <c r="CZS2" s="300"/>
      <c r="CZT2" s="300"/>
      <c r="CZU2" s="300"/>
      <c r="CZV2" s="300"/>
      <c r="CZW2" s="300"/>
      <c r="CZX2" s="300"/>
      <c r="CZY2" s="300"/>
      <c r="CZZ2" s="300"/>
      <c r="DAA2" s="300"/>
      <c r="DAB2" s="300"/>
      <c r="DAC2" s="300"/>
      <c r="DAD2" s="300"/>
      <c r="DAE2" s="300"/>
      <c r="DAF2" s="300"/>
      <c r="DAG2" s="300"/>
      <c r="DAH2" s="300"/>
      <c r="DAI2" s="300"/>
      <c r="DAJ2" s="300"/>
      <c r="DAK2" s="300"/>
      <c r="DAL2" s="300"/>
      <c r="DAM2" s="300"/>
      <c r="DAN2" s="300"/>
      <c r="DAO2" s="300"/>
      <c r="DAP2" s="300"/>
      <c r="DAQ2" s="300"/>
      <c r="DAR2" s="300"/>
      <c r="DAS2" s="300"/>
      <c r="DAT2" s="300"/>
      <c r="DAU2" s="300"/>
      <c r="DAV2" s="300"/>
      <c r="DAW2" s="300"/>
      <c r="DAX2" s="300"/>
      <c r="DAY2" s="300"/>
      <c r="DAZ2" s="300"/>
      <c r="DBA2" s="300"/>
      <c r="DBB2" s="300"/>
      <c r="DBC2" s="300"/>
      <c r="DBD2" s="300"/>
      <c r="DBE2" s="300"/>
      <c r="DBF2" s="300"/>
      <c r="DBG2" s="300"/>
      <c r="DBH2" s="300"/>
      <c r="DBI2" s="300"/>
      <c r="DBJ2" s="300"/>
      <c r="DBK2" s="300"/>
      <c r="DBL2" s="300"/>
      <c r="DBM2" s="300"/>
      <c r="DBN2" s="300"/>
      <c r="DBO2" s="300"/>
      <c r="DBP2" s="300"/>
      <c r="DBQ2" s="300"/>
      <c r="DBR2" s="300"/>
      <c r="DBS2" s="300"/>
      <c r="DBT2" s="300"/>
      <c r="DBU2" s="300"/>
      <c r="DBV2" s="300"/>
      <c r="DBW2" s="300"/>
      <c r="DBX2" s="300"/>
      <c r="DBY2" s="300"/>
      <c r="DBZ2" s="300"/>
      <c r="DCA2" s="300"/>
      <c r="DCB2" s="300"/>
      <c r="DCC2" s="300"/>
      <c r="DCD2" s="300"/>
      <c r="DCE2" s="300"/>
      <c r="DCF2" s="300"/>
      <c r="DCG2" s="300"/>
      <c r="DCH2" s="300"/>
      <c r="DCI2" s="300"/>
      <c r="DCJ2" s="300"/>
      <c r="DCK2" s="300"/>
      <c r="DCL2" s="300"/>
      <c r="DCM2" s="300"/>
      <c r="DCN2" s="300"/>
      <c r="DCO2" s="300"/>
      <c r="DCP2" s="300"/>
      <c r="DCQ2" s="300"/>
      <c r="DCR2" s="300"/>
      <c r="DCS2" s="300"/>
      <c r="DCT2" s="300"/>
      <c r="DCU2" s="300"/>
      <c r="DCV2" s="300"/>
      <c r="DCW2" s="300"/>
      <c r="DCX2" s="300"/>
      <c r="DCY2" s="300"/>
      <c r="DCZ2" s="300"/>
      <c r="DDA2" s="300"/>
      <c r="DDB2" s="300"/>
      <c r="DDC2" s="300"/>
      <c r="DDD2" s="300"/>
      <c r="DDE2" s="300"/>
      <c r="DDF2" s="300"/>
      <c r="DDG2" s="300"/>
      <c r="DDH2" s="300"/>
      <c r="DDI2" s="300"/>
      <c r="DDJ2" s="300"/>
      <c r="DDK2" s="300"/>
      <c r="DDL2" s="300"/>
      <c r="DDM2" s="300"/>
      <c r="DDN2" s="300"/>
      <c r="DDO2" s="300"/>
      <c r="DDP2" s="300"/>
      <c r="DDQ2" s="300"/>
      <c r="DDR2" s="300"/>
      <c r="DDS2" s="300"/>
      <c r="DDT2" s="300"/>
      <c r="DDU2" s="300"/>
      <c r="DDV2" s="300"/>
      <c r="DDW2" s="300"/>
      <c r="DDX2" s="300"/>
      <c r="DDY2" s="300"/>
      <c r="DDZ2" s="300"/>
      <c r="DEA2" s="300"/>
      <c r="DEB2" s="300"/>
      <c r="DEC2" s="300"/>
      <c r="DED2" s="300"/>
      <c r="DEE2" s="300"/>
      <c r="DEF2" s="300"/>
      <c r="DEG2" s="300"/>
      <c r="DEH2" s="300"/>
      <c r="DEI2" s="300"/>
      <c r="DEJ2" s="300"/>
      <c r="DEK2" s="300"/>
      <c r="DEL2" s="300"/>
      <c r="DEM2" s="300"/>
      <c r="DEN2" s="300"/>
      <c r="DEO2" s="300"/>
      <c r="DEP2" s="300"/>
      <c r="DEQ2" s="300"/>
      <c r="DER2" s="300"/>
      <c r="DES2" s="300"/>
      <c r="DET2" s="300"/>
      <c r="DEU2" s="300"/>
      <c r="DEV2" s="300"/>
      <c r="DEW2" s="300"/>
      <c r="DEX2" s="300"/>
      <c r="DEY2" s="300"/>
      <c r="DEZ2" s="300"/>
      <c r="DFA2" s="300"/>
      <c r="DFB2" s="300"/>
      <c r="DFC2" s="300"/>
      <c r="DFD2" s="300"/>
      <c r="DFE2" s="300"/>
      <c r="DFF2" s="300"/>
      <c r="DFG2" s="300"/>
      <c r="DFH2" s="300"/>
      <c r="DFI2" s="300"/>
      <c r="DFJ2" s="300"/>
      <c r="DFK2" s="300"/>
      <c r="DFL2" s="300"/>
      <c r="DFM2" s="300"/>
      <c r="DFN2" s="300"/>
      <c r="DFO2" s="300"/>
      <c r="DFP2" s="300"/>
      <c r="DFQ2" s="300"/>
      <c r="DFR2" s="300"/>
      <c r="DFS2" s="300"/>
      <c r="DFT2" s="300"/>
      <c r="DFU2" s="300"/>
      <c r="DFV2" s="300"/>
      <c r="DFW2" s="300"/>
      <c r="DFX2" s="300"/>
      <c r="DFY2" s="300"/>
      <c r="DFZ2" s="300"/>
      <c r="DGA2" s="300"/>
      <c r="DGB2" s="300"/>
      <c r="DGC2" s="300"/>
      <c r="DGD2" s="300"/>
      <c r="DGE2" s="300"/>
      <c r="DGF2" s="300"/>
      <c r="DGG2" s="300"/>
      <c r="DGH2" s="300"/>
      <c r="DGI2" s="300"/>
      <c r="DGJ2" s="300"/>
      <c r="DGK2" s="300"/>
      <c r="DGL2" s="300"/>
      <c r="DGM2" s="300"/>
      <c r="DGN2" s="300"/>
      <c r="DGO2" s="300"/>
      <c r="DGP2" s="300"/>
      <c r="DGQ2" s="300"/>
      <c r="DGR2" s="300"/>
      <c r="DGS2" s="300"/>
      <c r="DGT2" s="300"/>
      <c r="DGU2" s="300"/>
      <c r="DGV2" s="300"/>
      <c r="DGW2" s="300"/>
      <c r="DGX2" s="300"/>
      <c r="DGY2" s="300"/>
      <c r="DGZ2" s="300"/>
      <c r="DHA2" s="300"/>
      <c r="DHB2" s="300"/>
      <c r="DHC2" s="300"/>
      <c r="DHD2" s="300"/>
      <c r="DHE2" s="300"/>
      <c r="DHF2" s="300"/>
      <c r="DHG2" s="300"/>
      <c r="DHH2" s="300"/>
      <c r="DHI2" s="300"/>
      <c r="DHJ2" s="300"/>
      <c r="DHK2" s="300"/>
      <c r="DHL2" s="300"/>
      <c r="DHM2" s="300"/>
      <c r="DHN2" s="300"/>
      <c r="DHO2" s="300"/>
      <c r="DHP2" s="300"/>
      <c r="DHQ2" s="300"/>
      <c r="DHR2" s="300"/>
      <c r="DHS2" s="300"/>
      <c r="DHT2" s="300"/>
      <c r="DHU2" s="300"/>
      <c r="DHV2" s="300"/>
      <c r="DHW2" s="300"/>
      <c r="DHX2" s="300"/>
      <c r="DHY2" s="300"/>
      <c r="DHZ2" s="300"/>
      <c r="DIA2" s="300"/>
      <c r="DIB2" s="300"/>
      <c r="DIC2" s="300"/>
      <c r="DID2" s="300"/>
      <c r="DIE2" s="300"/>
      <c r="DIF2" s="300"/>
      <c r="DIG2" s="300"/>
      <c r="DIH2" s="300"/>
      <c r="DII2" s="300"/>
      <c r="DIJ2" s="300"/>
      <c r="DIK2" s="300"/>
      <c r="DIL2" s="300"/>
      <c r="DIM2" s="300"/>
      <c r="DIN2" s="300"/>
      <c r="DIO2" s="300"/>
      <c r="DIP2" s="300"/>
      <c r="DIQ2" s="300"/>
      <c r="DIR2" s="300"/>
      <c r="DIS2" s="300"/>
      <c r="DIT2" s="300"/>
      <c r="DIU2" s="300"/>
      <c r="DIV2" s="300"/>
      <c r="DIW2" s="300"/>
      <c r="DIX2" s="300"/>
      <c r="DIY2" s="300"/>
      <c r="DIZ2" s="300"/>
      <c r="DJA2" s="300"/>
      <c r="DJB2" s="300"/>
      <c r="DJC2" s="300"/>
      <c r="DJD2" s="300"/>
      <c r="DJE2" s="300"/>
      <c r="DJF2" s="300"/>
      <c r="DJG2" s="300"/>
      <c r="DJH2" s="300"/>
      <c r="DJI2" s="300"/>
      <c r="DJJ2" s="300"/>
      <c r="DJK2" s="300"/>
      <c r="DJL2" s="300"/>
      <c r="DJM2" s="300"/>
      <c r="DJN2" s="300"/>
      <c r="DJO2" s="300"/>
      <c r="DJP2" s="300"/>
      <c r="DJQ2" s="300"/>
      <c r="DJR2" s="300"/>
      <c r="DJS2" s="300"/>
      <c r="DJT2" s="300"/>
      <c r="DJU2" s="300"/>
      <c r="DJV2" s="300"/>
      <c r="DJW2" s="300"/>
      <c r="DJX2" s="300"/>
      <c r="DJY2" s="300"/>
      <c r="DJZ2" s="300"/>
      <c r="DKA2" s="300"/>
      <c r="DKB2" s="300"/>
      <c r="DKC2" s="300"/>
      <c r="DKD2" s="300"/>
      <c r="DKE2" s="300"/>
      <c r="DKF2" s="300"/>
      <c r="DKG2" s="300"/>
      <c r="DKH2" s="300"/>
      <c r="DKI2" s="300"/>
      <c r="DKJ2" s="300"/>
      <c r="DKK2" s="300"/>
      <c r="DKL2" s="300"/>
      <c r="DKM2" s="300"/>
      <c r="DKN2" s="300"/>
      <c r="DKO2" s="300"/>
      <c r="DKP2" s="300"/>
      <c r="DKQ2" s="300"/>
      <c r="DKR2" s="300"/>
      <c r="DKS2" s="300"/>
      <c r="DKT2" s="300"/>
      <c r="DKU2" s="300"/>
      <c r="DKV2" s="300"/>
      <c r="DKW2" s="300"/>
      <c r="DKX2" s="300"/>
      <c r="DKY2" s="300"/>
      <c r="DKZ2" s="300"/>
      <c r="DLA2" s="300"/>
      <c r="DLB2" s="300"/>
      <c r="DLC2" s="300"/>
      <c r="DLD2" s="300"/>
      <c r="DLE2" s="300"/>
      <c r="DLF2" s="300"/>
      <c r="DLG2" s="300"/>
      <c r="DLH2" s="300"/>
      <c r="DLI2" s="300"/>
      <c r="DLJ2" s="300"/>
      <c r="DLK2" s="300"/>
      <c r="DLL2" s="300"/>
      <c r="DLM2" s="300"/>
      <c r="DLN2" s="300"/>
      <c r="DLO2" s="300"/>
      <c r="DLP2" s="300"/>
      <c r="DLQ2" s="300"/>
      <c r="DLR2" s="300"/>
      <c r="DLS2" s="300"/>
      <c r="DLT2" s="300"/>
      <c r="DLU2" s="300"/>
      <c r="DLV2" s="300"/>
      <c r="DLW2" s="300"/>
      <c r="DLX2" s="300"/>
      <c r="DLY2" s="300"/>
      <c r="DLZ2" s="300"/>
      <c r="DMA2" s="300"/>
      <c r="DMB2" s="300"/>
      <c r="DMC2" s="300"/>
      <c r="DMD2" s="300"/>
      <c r="DME2" s="300"/>
      <c r="DMF2" s="300"/>
      <c r="DMG2" s="300"/>
      <c r="DMH2" s="300"/>
      <c r="DMI2" s="300"/>
      <c r="DMJ2" s="300"/>
      <c r="DMK2" s="300"/>
      <c r="DML2" s="300"/>
      <c r="DMM2" s="300"/>
      <c r="DMN2" s="300"/>
      <c r="DMO2" s="300"/>
      <c r="DMP2" s="300"/>
      <c r="DMQ2" s="300"/>
      <c r="DMR2" s="300"/>
      <c r="DMS2" s="300"/>
      <c r="DMT2" s="300"/>
      <c r="DMU2" s="300"/>
      <c r="DMV2" s="300"/>
      <c r="DMW2" s="300"/>
      <c r="DMX2" s="300"/>
      <c r="DMY2" s="300"/>
      <c r="DMZ2" s="300"/>
      <c r="DNA2" s="300"/>
      <c r="DNB2" s="300"/>
      <c r="DNC2" s="300"/>
      <c r="DND2" s="300"/>
      <c r="DNE2" s="300"/>
      <c r="DNF2" s="300"/>
      <c r="DNG2" s="300"/>
      <c r="DNH2" s="300"/>
      <c r="DNI2" s="300"/>
      <c r="DNJ2" s="300"/>
      <c r="DNK2" s="300"/>
      <c r="DNL2" s="300"/>
      <c r="DNM2" s="300"/>
      <c r="DNN2" s="300"/>
      <c r="DNO2" s="300"/>
      <c r="DNP2" s="300"/>
      <c r="DNQ2" s="300"/>
      <c r="DNR2" s="300"/>
      <c r="DNS2" s="300"/>
      <c r="DNT2" s="300"/>
      <c r="DNU2" s="300"/>
      <c r="DNV2" s="300"/>
      <c r="DNW2" s="300"/>
      <c r="DNX2" s="300"/>
      <c r="DNY2" s="300"/>
      <c r="DNZ2" s="300"/>
      <c r="DOA2" s="300"/>
      <c r="DOB2" s="300"/>
      <c r="DOC2" s="300"/>
      <c r="DOD2" s="300"/>
      <c r="DOE2" s="300"/>
      <c r="DOF2" s="300"/>
      <c r="DOG2" s="300"/>
      <c r="DOH2" s="300"/>
      <c r="DOI2" s="300"/>
      <c r="DOJ2" s="300"/>
      <c r="DOK2" s="300"/>
      <c r="DOL2" s="300"/>
      <c r="DOM2" s="300"/>
      <c r="DON2" s="300"/>
      <c r="DOO2" s="300"/>
      <c r="DOP2" s="300"/>
      <c r="DOQ2" s="300"/>
      <c r="DOR2" s="300"/>
      <c r="DOS2" s="300"/>
      <c r="DOT2" s="300"/>
      <c r="DOU2" s="300"/>
      <c r="DOV2" s="300"/>
      <c r="DOW2" s="300"/>
      <c r="DOX2" s="300"/>
      <c r="DOY2" s="300"/>
      <c r="DOZ2" s="300"/>
      <c r="DPA2" s="300"/>
      <c r="DPB2" s="300"/>
      <c r="DPC2" s="300"/>
      <c r="DPD2" s="300"/>
      <c r="DPE2" s="300"/>
      <c r="DPF2" s="300"/>
      <c r="DPG2" s="300"/>
      <c r="DPH2" s="300"/>
      <c r="DPI2" s="300"/>
      <c r="DPJ2" s="300"/>
      <c r="DPK2" s="300"/>
      <c r="DPL2" s="300"/>
      <c r="DPM2" s="300"/>
      <c r="DPN2" s="300"/>
      <c r="DPO2" s="300"/>
      <c r="DPP2" s="300"/>
      <c r="DPQ2" s="300"/>
      <c r="DPR2" s="300"/>
      <c r="DPS2" s="300"/>
      <c r="DPT2" s="300"/>
      <c r="DPU2" s="300"/>
      <c r="DPV2" s="300"/>
      <c r="DPW2" s="300"/>
      <c r="DPX2" s="300"/>
      <c r="DPY2" s="300"/>
      <c r="DPZ2" s="300"/>
      <c r="DQA2" s="300"/>
      <c r="DQB2" s="300"/>
      <c r="DQC2" s="300"/>
      <c r="DQD2" s="300"/>
      <c r="DQE2" s="300"/>
      <c r="DQF2" s="300"/>
      <c r="DQG2" s="300"/>
      <c r="DQH2" s="300"/>
      <c r="DQI2" s="300"/>
      <c r="DQJ2" s="300"/>
      <c r="DQK2" s="300"/>
      <c r="DQL2" s="300"/>
      <c r="DQM2" s="300"/>
      <c r="DQN2" s="300"/>
      <c r="DQO2" s="300"/>
      <c r="DQP2" s="300"/>
      <c r="DQQ2" s="300"/>
      <c r="DQR2" s="300"/>
      <c r="DQS2" s="300"/>
      <c r="DQT2" s="300"/>
      <c r="DQU2" s="300"/>
      <c r="DQV2" s="300"/>
      <c r="DQW2" s="300"/>
      <c r="DQX2" s="300"/>
      <c r="DQY2" s="300"/>
      <c r="DQZ2" s="300"/>
      <c r="DRA2" s="300"/>
      <c r="DRB2" s="300"/>
      <c r="DRC2" s="300"/>
      <c r="DRD2" s="300"/>
      <c r="DRE2" s="300"/>
      <c r="DRF2" s="300"/>
      <c r="DRG2" s="300"/>
      <c r="DRH2" s="300"/>
      <c r="DRI2" s="300"/>
      <c r="DRJ2" s="300"/>
      <c r="DRK2" s="300"/>
      <c r="DRL2" s="300"/>
      <c r="DRM2" s="300"/>
      <c r="DRN2" s="300"/>
      <c r="DRO2" s="300"/>
      <c r="DRP2" s="300"/>
      <c r="DRQ2" s="300"/>
      <c r="DRR2" s="300"/>
      <c r="DRS2" s="300"/>
      <c r="DRT2" s="300"/>
      <c r="DRU2" s="300"/>
      <c r="DRV2" s="300"/>
      <c r="DRW2" s="300"/>
      <c r="DRX2" s="300"/>
      <c r="DRY2" s="300"/>
      <c r="DRZ2" s="300"/>
      <c r="DSA2" s="300"/>
      <c r="DSB2" s="300"/>
      <c r="DSC2" s="300"/>
      <c r="DSD2" s="300"/>
      <c r="DSE2" s="300"/>
      <c r="DSF2" s="300"/>
      <c r="DSG2" s="300"/>
      <c r="DSH2" s="300"/>
      <c r="DSI2" s="300"/>
      <c r="DSJ2" s="300"/>
      <c r="DSK2" s="300"/>
      <c r="DSL2" s="300"/>
      <c r="DSM2" s="300"/>
      <c r="DSN2" s="300"/>
      <c r="DSO2" s="300"/>
      <c r="DSP2" s="300"/>
      <c r="DSQ2" s="300"/>
      <c r="DSR2" s="300"/>
      <c r="DSS2" s="300"/>
      <c r="DST2" s="300"/>
      <c r="DSU2" s="300"/>
      <c r="DSV2" s="300"/>
      <c r="DSW2" s="300"/>
      <c r="DSX2" s="300"/>
      <c r="DSY2" s="300"/>
      <c r="DSZ2" s="300"/>
      <c r="DTA2" s="300"/>
      <c r="DTB2" s="300"/>
      <c r="DTC2" s="300"/>
      <c r="DTD2" s="300"/>
      <c r="DTE2" s="300"/>
      <c r="DTF2" s="300"/>
      <c r="DTG2" s="300"/>
      <c r="DTH2" s="300"/>
      <c r="DTI2" s="300"/>
      <c r="DTJ2" s="300"/>
      <c r="DTK2" s="300"/>
      <c r="DTL2" s="300"/>
      <c r="DTM2" s="300"/>
      <c r="DTN2" s="300"/>
      <c r="DTO2" s="300"/>
      <c r="DTP2" s="300"/>
      <c r="DTQ2" s="300"/>
      <c r="DTR2" s="300"/>
      <c r="DTS2" s="300"/>
      <c r="DTT2" s="300"/>
      <c r="DTU2" s="300"/>
      <c r="DTV2" s="300"/>
      <c r="DTW2" s="300"/>
      <c r="DTX2" s="300"/>
      <c r="DTY2" s="300"/>
      <c r="DTZ2" s="300"/>
      <c r="DUA2" s="300"/>
      <c r="DUB2" s="300"/>
      <c r="DUC2" s="300"/>
      <c r="DUD2" s="300"/>
      <c r="DUE2" s="300"/>
      <c r="DUF2" s="300"/>
      <c r="DUG2" s="300"/>
      <c r="DUH2" s="300"/>
      <c r="DUI2" s="300"/>
      <c r="DUJ2" s="300"/>
      <c r="DUK2" s="300"/>
      <c r="DUL2" s="300"/>
      <c r="DUM2" s="300"/>
      <c r="DUN2" s="300"/>
      <c r="DUO2" s="300"/>
      <c r="DUP2" s="300"/>
      <c r="DUQ2" s="300"/>
      <c r="DUR2" s="300"/>
      <c r="DUS2" s="300"/>
      <c r="DUT2" s="300"/>
      <c r="DUU2" s="300"/>
      <c r="DUV2" s="300"/>
      <c r="DUW2" s="300"/>
      <c r="DUX2" s="300"/>
      <c r="DUY2" s="300"/>
      <c r="DUZ2" s="300"/>
      <c r="DVA2" s="300"/>
      <c r="DVB2" s="300"/>
      <c r="DVC2" s="300"/>
      <c r="DVD2" s="300"/>
      <c r="DVE2" s="300"/>
      <c r="DVF2" s="300"/>
      <c r="DVG2" s="300"/>
      <c r="DVH2" s="300"/>
      <c r="DVI2" s="300"/>
      <c r="DVJ2" s="300"/>
      <c r="DVK2" s="300"/>
      <c r="DVL2" s="300"/>
      <c r="DVM2" s="300"/>
      <c r="DVN2" s="300"/>
      <c r="DVO2" s="300"/>
      <c r="DVP2" s="300"/>
      <c r="DVQ2" s="300"/>
      <c r="DVR2" s="300"/>
      <c r="DVS2" s="300"/>
      <c r="DVT2" s="300"/>
      <c r="DVU2" s="300"/>
      <c r="DVV2" s="300"/>
      <c r="DVW2" s="300"/>
      <c r="DVX2" s="300"/>
      <c r="DVY2" s="300"/>
      <c r="DVZ2" s="300"/>
      <c r="DWA2" s="300"/>
      <c r="DWB2" s="300"/>
      <c r="DWC2" s="300"/>
      <c r="DWD2" s="300"/>
      <c r="DWE2" s="300"/>
      <c r="DWF2" s="300"/>
      <c r="DWG2" s="300"/>
      <c r="DWH2" s="300"/>
      <c r="DWI2" s="300"/>
      <c r="DWJ2" s="300"/>
      <c r="DWK2" s="300"/>
      <c r="DWL2" s="300"/>
      <c r="DWM2" s="300"/>
      <c r="DWN2" s="300"/>
      <c r="DWO2" s="300"/>
      <c r="DWP2" s="300"/>
      <c r="DWQ2" s="300"/>
      <c r="DWR2" s="300"/>
      <c r="DWS2" s="300"/>
      <c r="DWT2" s="300"/>
      <c r="DWU2" s="300"/>
      <c r="DWV2" s="300"/>
      <c r="DWW2" s="300"/>
      <c r="DWX2" s="300"/>
      <c r="DWY2" s="300"/>
      <c r="DWZ2" s="300"/>
      <c r="DXA2" s="300"/>
      <c r="DXB2" s="300"/>
      <c r="DXC2" s="300"/>
      <c r="DXD2" s="300"/>
      <c r="DXE2" s="300"/>
      <c r="DXF2" s="300"/>
      <c r="DXG2" s="300"/>
      <c r="DXH2" s="300"/>
      <c r="DXI2" s="300"/>
      <c r="DXJ2" s="300"/>
      <c r="DXK2" s="300"/>
      <c r="DXL2" s="300"/>
      <c r="DXM2" s="300"/>
      <c r="DXN2" s="300"/>
      <c r="DXO2" s="300"/>
      <c r="DXP2" s="300"/>
      <c r="DXQ2" s="300"/>
      <c r="DXR2" s="300"/>
      <c r="DXS2" s="300"/>
      <c r="DXT2" s="300"/>
      <c r="DXU2" s="300"/>
      <c r="DXV2" s="300"/>
      <c r="DXW2" s="300"/>
      <c r="DXX2" s="300"/>
      <c r="DXY2" s="300"/>
      <c r="DXZ2" s="300"/>
      <c r="DYA2" s="300"/>
      <c r="DYB2" s="300"/>
      <c r="DYC2" s="300"/>
      <c r="DYD2" s="300"/>
      <c r="DYE2" s="300"/>
      <c r="DYF2" s="300"/>
      <c r="DYG2" s="300"/>
      <c r="DYH2" s="300"/>
      <c r="DYI2" s="300"/>
      <c r="DYJ2" s="300"/>
      <c r="DYK2" s="300"/>
      <c r="DYL2" s="300"/>
      <c r="DYM2" s="300"/>
      <c r="DYN2" s="300"/>
      <c r="DYO2" s="300"/>
      <c r="DYP2" s="300"/>
      <c r="DYQ2" s="300"/>
      <c r="DYR2" s="300"/>
      <c r="DYS2" s="300"/>
      <c r="DYT2" s="300"/>
      <c r="DYU2" s="300"/>
      <c r="DYV2" s="300"/>
      <c r="DYW2" s="300"/>
      <c r="DYX2" s="300"/>
      <c r="DYY2" s="300"/>
      <c r="DYZ2" s="300"/>
      <c r="DZA2" s="300"/>
      <c r="DZB2" s="300"/>
      <c r="DZC2" s="300"/>
      <c r="DZD2" s="300"/>
      <c r="DZE2" s="300"/>
      <c r="DZF2" s="300"/>
      <c r="DZG2" s="300"/>
      <c r="DZH2" s="300"/>
      <c r="DZI2" s="300"/>
      <c r="DZJ2" s="300"/>
      <c r="DZK2" s="300"/>
      <c r="DZL2" s="300"/>
      <c r="DZM2" s="300"/>
      <c r="DZN2" s="300"/>
      <c r="DZO2" s="300"/>
      <c r="DZP2" s="300"/>
      <c r="DZQ2" s="300"/>
      <c r="DZR2" s="300"/>
      <c r="DZS2" s="300"/>
      <c r="DZT2" s="300"/>
      <c r="DZU2" s="300"/>
      <c r="DZV2" s="300"/>
      <c r="DZW2" s="300"/>
      <c r="DZX2" s="300"/>
      <c r="DZY2" s="300"/>
      <c r="DZZ2" s="300"/>
      <c r="EAA2" s="300"/>
      <c r="EAB2" s="300"/>
      <c r="EAC2" s="300"/>
      <c r="EAD2" s="300"/>
      <c r="EAE2" s="300"/>
      <c r="EAF2" s="300"/>
      <c r="EAG2" s="300"/>
      <c r="EAH2" s="300"/>
      <c r="EAI2" s="300"/>
      <c r="EAJ2" s="300"/>
      <c r="EAK2" s="300"/>
      <c r="EAL2" s="300"/>
      <c r="EAM2" s="300"/>
      <c r="EAN2" s="300"/>
      <c r="EAO2" s="300"/>
      <c r="EAP2" s="300"/>
      <c r="EAQ2" s="300"/>
      <c r="EAR2" s="300"/>
      <c r="EAS2" s="300"/>
      <c r="EAT2" s="300"/>
      <c r="EAU2" s="300"/>
      <c r="EAV2" s="300"/>
      <c r="EAW2" s="300"/>
      <c r="EAX2" s="300"/>
      <c r="EAY2" s="300"/>
      <c r="EAZ2" s="300"/>
      <c r="EBA2" s="300"/>
      <c r="EBB2" s="300"/>
      <c r="EBC2" s="300"/>
      <c r="EBD2" s="300"/>
      <c r="EBE2" s="300"/>
      <c r="EBF2" s="300"/>
      <c r="EBG2" s="300"/>
      <c r="EBH2" s="300"/>
      <c r="EBI2" s="300"/>
      <c r="EBJ2" s="300"/>
      <c r="EBK2" s="300"/>
      <c r="EBL2" s="300"/>
      <c r="EBM2" s="300"/>
      <c r="EBN2" s="300"/>
      <c r="EBO2" s="300"/>
      <c r="EBP2" s="300"/>
      <c r="EBQ2" s="300"/>
      <c r="EBR2" s="300"/>
      <c r="EBS2" s="300"/>
      <c r="EBT2" s="300"/>
      <c r="EBU2" s="300"/>
      <c r="EBV2" s="300"/>
      <c r="EBW2" s="300"/>
      <c r="EBX2" s="300"/>
      <c r="EBY2" s="300"/>
      <c r="EBZ2" s="300"/>
      <c r="ECA2" s="300"/>
      <c r="ECB2" s="300"/>
      <c r="ECC2" s="300"/>
      <c r="ECD2" s="300"/>
      <c r="ECE2" s="300"/>
      <c r="ECF2" s="300"/>
      <c r="ECG2" s="300"/>
      <c r="ECH2" s="300"/>
      <c r="ECI2" s="300"/>
      <c r="ECJ2" s="300"/>
      <c r="ECK2" s="300"/>
      <c r="ECL2" s="300"/>
      <c r="ECM2" s="300"/>
      <c r="ECN2" s="300"/>
      <c r="ECO2" s="300"/>
      <c r="ECP2" s="300"/>
      <c r="ECQ2" s="300"/>
      <c r="ECR2" s="300"/>
      <c r="ECS2" s="300"/>
      <c r="ECT2" s="300"/>
      <c r="ECU2" s="300"/>
      <c r="ECV2" s="300"/>
      <c r="ECW2" s="300"/>
      <c r="ECX2" s="300"/>
      <c r="ECY2" s="300"/>
      <c r="ECZ2" s="300"/>
      <c r="EDA2" s="300"/>
      <c r="EDB2" s="300"/>
      <c r="EDC2" s="300"/>
      <c r="EDD2" s="300"/>
      <c r="EDE2" s="300"/>
      <c r="EDF2" s="300"/>
      <c r="EDG2" s="300"/>
      <c r="EDH2" s="300"/>
      <c r="EDI2" s="300"/>
      <c r="EDJ2" s="300"/>
      <c r="EDK2" s="300"/>
      <c r="EDL2" s="300"/>
      <c r="EDM2" s="300"/>
      <c r="EDN2" s="300"/>
      <c r="EDO2" s="300"/>
      <c r="EDP2" s="300"/>
      <c r="EDQ2" s="300"/>
      <c r="EDR2" s="300"/>
      <c r="EDS2" s="300"/>
      <c r="EDT2" s="300"/>
      <c r="EDU2" s="300"/>
      <c r="EDV2" s="300"/>
      <c r="EDW2" s="300"/>
      <c r="EDX2" s="300"/>
      <c r="EDY2" s="300"/>
      <c r="EDZ2" s="300"/>
      <c r="EEA2" s="300"/>
      <c r="EEB2" s="300"/>
      <c r="EEC2" s="300"/>
      <c r="EED2" s="300"/>
      <c r="EEE2" s="300"/>
      <c r="EEF2" s="300"/>
      <c r="EEG2" s="300"/>
      <c r="EEH2" s="300"/>
      <c r="EEI2" s="300"/>
      <c r="EEJ2" s="300"/>
      <c r="EEK2" s="300"/>
      <c r="EEL2" s="300"/>
      <c r="EEM2" s="300"/>
      <c r="EEN2" s="300"/>
      <c r="EEO2" s="300"/>
      <c r="EEP2" s="300"/>
      <c r="EEQ2" s="300"/>
      <c r="EER2" s="300"/>
      <c r="EES2" s="300"/>
      <c r="EET2" s="300"/>
      <c r="EEU2" s="300"/>
      <c r="EEV2" s="300"/>
      <c r="EEW2" s="300"/>
      <c r="EEX2" s="300"/>
      <c r="EEY2" s="300"/>
      <c r="EEZ2" s="300"/>
      <c r="EFA2" s="300"/>
      <c r="EFB2" s="300"/>
      <c r="EFC2" s="300"/>
      <c r="EFD2" s="300"/>
      <c r="EFE2" s="300"/>
      <c r="EFF2" s="300"/>
      <c r="EFG2" s="300"/>
      <c r="EFH2" s="300"/>
      <c r="EFI2" s="300"/>
      <c r="EFJ2" s="300"/>
      <c r="EFK2" s="300"/>
      <c r="EFL2" s="300"/>
      <c r="EFM2" s="300"/>
      <c r="EFN2" s="300"/>
      <c r="EFO2" s="300"/>
      <c r="EFP2" s="300"/>
      <c r="EFQ2" s="300"/>
      <c r="EFR2" s="300"/>
      <c r="EFS2" s="300"/>
      <c r="EFT2" s="300"/>
      <c r="EFU2" s="300"/>
      <c r="EFV2" s="300"/>
      <c r="EFW2" s="300"/>
      <c r="EFX2" s="300"/>
      <c r="EFY2" s="300"/>
      <c r="EFZ2" s="300"/>
      <c r="EGA2" s="300"/>
      <c r="EGB2" s="300"/>
      <c r="EGC2" s="300"/>
      <c r="EGD2" s="300"/>
      <c r="EGE2" s="300"/>
      <c r="EGF2" s="300"/>
      <c r="EGG2" s="300"/>
      <c r="EGH2" s="300"/>
      <c r="EGI2" s="300"/>
      <c r="EGJ2" s="300"/>
      <c r="EGK2" s="300"/>
      <c r="EGL2" s="300"/>
      <c r="EGM2" s="300"/>
      <c r="EGN2" s="300"/>
      <c r="EGO2" s="300"/>
      <c r="EGP2" s="300"/>
      <c r="EGQ2" s="300"/>
      <c r="EGR2" s="300"/>
      <c r="EGS2" s="300"/>
      <c r="EGT2" s="300"/>
      <c r="EGU2" s="300"/>
      <c r="EGV2" s="300"/>
      <c r="EGW2" s="300"/>
      <c r="EGX2" s="300"/>
      <c r="EGY2" s="300"/>
      <c r="EGZ2" s="300"/>
      <c r="EHA2" s="300"/>
      <c r="EHB2" s="300"/>
      <c r="EHC2" s="300"/>
      <c r="EHD2" s="300"/>
      <c r="EHE2" s="300"/>
      <c r="EHF2" s="300"/>
      <c r="EHG2" s="300"/>
      <c r="EHH2" s="300"/>
      <c r="EHI2" s="300"/>
      <c r="EHJ2" s="300"/>
      <c r="EHK2" s="300"/>
      <c r="EHL2" s="300"/>
      <c r="EHM2" s="300"/>
      <c r="EHN2" s="300"/>
      <c r="EHO2" s="300"/>
      <c r="EHP2" s="300"/>
      <c r="EHQ2" s="300"/>
      <c r="EHR2" s="300"/>
      <c r="EHS2" s="300"/>
      <c r="EHT2" s="300"/>
      <c r="EHU2" s="300"/>
      <c r="EHV2" s="300"/>
      <c r="EHW2" s="300"/>
      <c r="EHX2" s="300"/>
      <c r="EHY2" s="300"/>
      <c r="EHZ2" s="300"/>
      <c r="EIA2" s="300"/>
      <c r="EIB2" s="300"/>
      <c r="EIC2" s="300"/>
      <c r="EID2" s="300"/>
      <c r="EIE2" s="300"/>
      <c r="EIF2" s="300"/>
      <c r="EIG2" s="300"/>
      <c r="EIH2" s="300"/>
      <c r="EII2" s="300"/>
      <c r="EIJ2" s="300"/>
      <c r="EIK2" s="300"/>
      <c r="EIL2" s="300"/>
      <c r="EIM2" s="300"/>
      <c r="EIN2" s="300"/>
      <c r="EIO2" s="300"/>
      <c r="EIP2" s="300"/>
      <c r="EIQ2" s="300"/>
      <c r="EIR2" s="300"/>
      <c r="EIS2" s="300"/>
      <c r="EIT2" s="300"/>
      <c r="EIU2" s="300"/>
      <c r="EIV2" s="300"/>
      <c r="EIW2" s="300"/>
      <c r="EIX2" s="300"/>
      <c r="EIY2" s="300"/>
      <c r="EIZ2" s="300"/>
      <c r="EJA2" s="300"/>
      <c r="EJB2" s="300"/>
      <c r="EJC2" s="300"/>
      <c r="EJD2" s="300"/>
      <c r="EJE2" s="300"/>
      <c r="EJF2" s="300"/>
      <c r="EJG2" s="300"/>
      <c r="EJH2" s="300"/>
      <c r="EJI2" s="300"/>
      <c r="EJJ2" s="300"/>
      <c r="EJK2" s="300"/>
      <c r="EJL2" s="300"/>
      <c r="EJM2" s="300"/>
      <c r="EJN2" s="300"/>
      <c r="EJO2" s="300"/>
      <c r="EJP2" s="300"/>
      <c r="EJQ2" s="300"/>
      <c r="EJR2" s="300"/>
      <c r="EJS2" s="300"/>
      <c r="EJT2" s="300"/>
      <c r="EJU2" s="300"/>
      <c r="EJV2" s="300"/>
      <c r="EJW2" s="300"/>
      <c r="EJX2" s="300"/>
      <c r="EJY2" s="300"/>
      <c r="EJZ2" s="300"/>
      <c r="EKA2" s="300"/>
      <c r="EKB2" s="300"/>
      <c r="EKC2" s="300"/>
      <c r="EKD2" s="300"/>
      <c r="EKE2" s="300"/>
      <c r="EKF2" s="300"/>
      <c r="EKG2" s="300"/>
      <c r="EKH2" s="300"/>
      <c r="EKI2" s="300"/>
      <c r="EKJ2" s="300"/>
      <c r="EKK2" s="300"/>
      <c r="EKL2" s="300"/>
      <c r="EKM2" s="300"/>
      <c r="EKN2" s="300"/>
      <c r="EKO2" s="300"/>
      <c r="EKP2" s="300"/>
      <c r="EKQ2" s="300"/>
      <c r="EKR2" s="300"/>
      <c r="EKS2" s="300"/>
      <c r="EKT2" s="300"/>
      <c r="EKU2" s="300"/>
      <c r="EKV2" s="300"/>
      <c r="EKW2" s="300"/>
      <c r="EKX2" s="300"/>
      <c r="EKY2" s="300"/>
      <c r="EKZ2" s="300"/>
      <c r="ELA2" s="300"/>
      <c r="ELB2" s="300"/>
      <c r="ELC2" s="300"/>
      <c r="ELD2" s="300"/>
      <c r="ELE2" s="300"/>
      <c r="ELF2" s="300"/>
      <c r="ELG2" s="300"/>
      <c r="ELH2" s="300"/>
      <c r="ELI2" s="300"/>
      <c r="ELJ2" s="300"/>
      <c r="ELK2" s="300"/>
      <c r="ELL2" s="300"/>
      <c r="ELM2" s="300"/>
      <c r="ELN2" s="300"/>
      <c r="ELO2" s="300"/>
      <c r="ELP2" s="300"/>
      <c r="ELQ2" s="300"/>
      <c r="ELR2" s="300"/>
      <c r="ELS2" s="300"/>
      <c r="ELT2" s="300"/>
      <c r="ELU2" s="300"/>
      <c r="ELV2" s="300"/>
      <c r="ELW2" s="300"/>
      <c r="ELX2" s="300"/>
      <c r="ELY2" s="300"/>
      <c r="ELZ2" s="300"/>
      <c r="EMA2" s="300"/>
      <c r="EMB2" s="300"/>
      <c r="EMC2" s="300"/>
      <c r="EMD2" s="300"/>
      <c r="EME2" s="300"/>
      <c r="EMF2" s="300"/>
      <c r="EMG2" s="300"/>
      <c r="EMH2" s="300"/>
      <c r="EMI2" s="300"/>
      <c r="EMJ2" s="300"/>
      <c r="EMK2" s="300"/>
      <c r="EML2" s="300"/>
      <c r="EMM2" s="300"/>
      <c r="EMN2" s="300"/>
      <c r="EMO2" s="300"/>
      <c r="EMP2" s="300"/>
      <c r="EMQ2" s="300"/>
      <c r="EMR2" s="300"/>
      <c r="EMS2" s="300"/>
      <c r="EMT2" s="300"/>
      <c r="EMU2" s="300"/>
      <c r="EMV2" s="300"/>
      <c r="EMW2" s="300"/>
      <c r="EMX2" s="300"/>
      <c r="EMY2" s="300"/>
      <c r="EMZ2" s="300"/>
      <c r="ENA2" s="300"/>
      <c r="ENB2" s="300"/>
      <c r="ENC2" s="300"/>
      <c r="END2" s="300"/>
      <c r="ENE2" s="300"/>
      <c r="ENF2" s="300"/>
      <c r="ENG2" s="300"/>
      <c r="ENH2" s="300"/>
      <c r="ENI2" s="300"/>
      <c r="ENJ2" s="300"/>
      <c r="ENK2" s="300"/>
      <c r="ENL2" s="300"/>
      <c r="ENM2" s="300"/>
      <c r="ENN2" s="300"/>
      <c r="ENO2" s="300"/>
      <c r="ENP2" s="300"/>
      <c r="ENQ2" s="300"/>
      <c r="ENR2" s="300"/>
      <c r="ENS2" s="300"/>
      <c r="ENT2" s="300"/>
      <c r="ENU2" s="300"/>
      <c r="ENV2" s="300"/>
      <c r="ENW2" s="300"/>
      <c r="ENX2" s="300"/>
      <c r="ENY2" s="300"/>
      <c r="ENZ2" s="300"/>
      <c r="EOA2" s="300"/>
      <c r="EOB2" s="300"/>
      <c r="EOC2" s="300"/>
      <c r="EOD2" s="300"/>
      <c r="EOE2" s="300"/>
      <c r="EOF2" s="300"/>
      <c r="EOG2" s="300"/>
      <c r="EOH2" s="300"/>
      <c r="EOI2" s="300"/>
      <c r="EOJ2" s="300"/>
      <c r="EOK2" s="300"/>
      <c r="EOL2" s="300"/>
      <c r="EOM2" s="300"/>
      <c r="EON2" s="300"/>
      <c r="EOO2" s="300"/>
      <c r="EOP2" s="300"/>
      <c r="EOQ2" s="300"/>
      <c r="EOR2" s="300"/>
      <c r="EOS2" s="300"/>
      <c r="EOT2" s="300"/>
      <c r="EOU2" s="300"/>
      <c r="EOV2" s="300"/>
      <c r="EOW2" s="300"/>
      <c r="EOX2" s="300"/>
      <c r="EOY2" s="300"/>
      <c r="EOZ2" s="300"/>
      <c r="EPA2" s="300"/>
      <c r="EPB2" s="300"/>
      <c r="EPC2" s="300"/>
      <c r="EPD2" s="300"/>
      <c r="EPE2" s="300"/>
      <c r="EPF2" s="300"/>
      <c r="EPG2" s="300"/>
      <c r="EPH2" s="300"/>
      <c r="EPI2" s="300"/>
      <c r="EPJ2" s="300"/>
      <c r="EPK2" s="300"/>
      <c r="EPL2" s="300"/>
      <c r="EPM2" s="300"/>
      <c r="EPN2" s="300"/>
      <c r="EPO2" s="300"/>
      <c r="EPP2" s="300"/>
      <c r="EPQ2" s="300"/>
      <c r="EPR2" s="300"/>
      <c r="EPS2" s="300"/>
      <c r="EPT2" s="300"/>
      <c r="EPU2" s="300"/>
      <c r="EPV2" s="300"/>
      <c r="EPW2" s="300"/>
      <c r="EPX2" s="300"/>
      <c r="EPY2" s="300"/>
      <c r="EPZ2" s="300"/>
      <c r="EQA2" s="300"/>
      <c r="EQB2" s="300"/>
      <c r="EQC2" s="300"/>
      <c r="EQD2" s="300"/>
      <c r="EQE2" s="300"/>
      <c r="EQF2" s="300"/>
      <c r="EQG2" s="300"/>
      <c r="EQH2" s="300"/>
      <c r="EQI2" s="300"/>
      <c r="EQJ2" s="300"/>
      <c r="EQK2" s="300"/>
      <c r="EQL2" s="300"/>
      <c r="EQM2" s="300"/>
      <c r="EQN2" s="300"/>
      <c r="EQO2" s="300"/>
      <c r="EQP2" s="300"/>
      <c r="EQQ2" s="300"/>
      <c r="EQR2" s="300"/>
      <c r="EQS2" s="300"/>
      <c r="EQT2" s="300"/>
      <c r="EQU2" s="300"/>
      <c r="EQV2" s="300"/>
      <c r="EQW2" s="300"/>
      <c r="EQX2" s="300"/>
      <c r="EQY2" s="300"/>
      <c r="EQZ2" s="300"/>
      <c r="ERA2" s="300"/>
      <c r="ERB2" s="300"/>
      <c r="ERC2" s="300"/>
      <c r="ERD2" s="300"/>
      <c r="ERE2" s="300"/>
      <c r="ERF2" s="300"/>
      <c r="ERG2" s="300"/>
      <c r="ERH2" s="300"/>
      <c r="ERI2" s="300"/>
      <c r="ERJ2" s="300"/>
      <c r="ERK2" s="300"/>
      <c r="ERL2" s="300"/>
      <c r="ERM2" s="300"/>
      <c r="ERN2" s="300"/>
      <c r="ERO2" s="300"/>
      <c r="ERP2" s="300"/>
      <c r="ERQ2" s="300"/>
      <c r="ERR2" s="300"/>
      <c r="ERS2" s="300"/>
      <c r="ERT2" s="300"/>
      <c r="ERU2" s="300"/>
      <c r="ERV2" s="300"/>
      <c r="ERW2" s="300"/>
      <c r="ERX2" s="300"/>
      <c r="ERY2" s="300"/>
      <c r="ERZ2" s="300"/>
      <c r="ESA2" s="300"/>
      <c r="ESB2" s="300"/>
      <c r="ESC2" s="300"/>
      <c r="ESD2" s="300"/>
      <c r="ESE2" s="300"/>
      <c r="ESF2" s="300"/>
      <c r="ESG2" s="300"/>
      <c r="ESH2" s="300"/>
      <c r="ESI2" s="300"/>
      <c r="ESJ2" s="300"/>
      <c r="ESK2" s="300"/>
      <c r="ESL2" s="300"/>
      <c r="ESM2" s="300"/>
      <c r="ESN2" s="300"/>
      <c r="ESO2" s="300"/>
      <c r="ESP2" s="300"/>
      <c r="ESQ2" s="300"/>
      <c r="ESR2" s="300"/>
      <c r="ESS2" s="300"/>
      <c r="EST2" s="300"/>
      <c r="ESU2" s="300"/>
      <c r="ESV2" s="300"/>
      <c r="ESW2" s="300"/>
      <c r="ESX2" s="300"/>
      <c r="ESY2" s="300"/>
      <c r="ESZ2" s="300"/>
      <c r="ETA2" s="300"/>
      <c r="ETB2" s="300"/>
      <c r="ETC2" s="300"/>
      <c r="ETD2" s="300"/>
      <c r="ETE2" s="300"/>
      <c r="ETF2" s="300"/>
      <c r="ETG2" s="300"/>
      <c r="ETH2" s="300"/>
      <c r="ETI2" s="300"/>
      <c r="ETJ2" s="300"/>
      <c r="ETK2" s="300"/>
      <c r="ETL2" s="300"/>
      <c r="ETM2" s="300"/>
      <c r="ETN2" s="300"/>
      <c r="ETO2" s="300"/>
      <c r="ETP2" s="300"/>
      <c r="ETQ2" s="300"/>
      <c r="ETR2" s="300"/>
      <c r="ETS2" s="300"/>
      <c r="ETT2" s="300"/>
      <c r="ETU2" s="300"/>
      <c r="ETV2" s="300"/>
      <c r="ETW2" s="300"/>
      <c r="ETX2" s="300"/>
      <c r="ETY2" s="300"/>
      <c r="ETZ2" s="300"/>
      <c r="EUA2" s="300"/>
      <c r="EUB2" s="300"/>
      <c r="EUC2" s="300"/>
      <c r="EUD2" s="300"/>
      <c r="EUE2" s="300"/>
      <c r="EUF2" s="300"/>
      <c r="EUG2" s="300"/>
      <c r="EUH2" s="300"/>
      <c r="EUI2" s="300"/>
      <c r="EUJ2" s="300"/>
      <c r="EUK2" s="300"/>
      <c r="EUL2" s="300"/>
      <c r="EUM2" s="300"/>
      <c r="EUN2" s="300"/>
      <c r="EUO2" s="300"/>
      <c r="EUP2" s="300"/>
      <c r="EUQ2" s="300"/>
      <c r="EUR2" s="300"/>
      <c r="EUS2" s="300"/>
      <c r="EUT2" s="300"/>
      <c r="EUU2" s="300"/>
      <c r="EUV2" s="300"/>
      <c r="EUW2" s="300"/>
      <c r="EUX2" s="300"/>
      <c r="EUY2" s="300"/>
      <c r="EUZ2" s="300"/>
      <c r="EVA2" s="300"/>
      <c r="EVB2" s="300"/>
      <c r="EVC2" s="300"/>
      <c r="EVD2" s="300"/>
      <c r="EVE2" s="300"/>
      <c r="EVF2" s="300"/>
      <c r="EVG2" s="300"/>
      <c r="EVH2" s="300"/>
      <c r="EVI2" s="300"/>
      <c r="EVJ2" s="300"/>
      <c r="EVK2" s="300"/>
      <c r="EVL2" s="300"/>
      <c r="EVM2" s="300"/>
      <c r="EVN2" s="300"/>
      <c r="EVO2" s="300"/>
      <c r="EVP2" s="300"/>
      <c r="EVQ2" s="300"/>
      <c r="EVR2" s="300"/>
      <c r="EVS2" s="300"/>
      <c r="EVT2" s="300"/>
      <c r="EVU2" s="300"/>
      <c r="EVV2" s="300"/>
      <c r="EVW2" s="300"/>
      <c r="EVX2" s="300"/>
      <c r="EVY2" s="300"/>
      <c r="EVZ2" s="300"/>
      <c r="EWA2" s="300"/>
      <c r="EWB2" s="300"/>
      <c r="EWC2" s="300"/>
      <c r="EWD2" s="300"/>
      <c r="EWE2" s="300"/>
      <c r="EWF2" s="300"/>
      <c r="EWG2" s="300"/>
      <c r="EWH2" s="300"/>
      <c r="EWI2" s="300"/>
      <c r="EWJ2" s="300"/>
      <c r="EWK2" s="300"/>
      <c r="EWL2" s="300"/>
      <c r="EWM2" s="300"/>
      <c r="EWN2" s="300"/>
      <c r="EWO2" s="300"/>
      <c r="EWP2" s="300"/>
      <c r="EWQ2" s="300"/>
      <c r="EWR2" s="300"/>
      <c r="EWS2" s="300"/>
      <c r="EWT2" s="300"/>
      <c r="EWU2" s="300"/>
      <c r="EWV2" s="300"/>
      <c r="EWW2" s="300"/>
      <c r="EWX2" s="300"/>
      <c r="EWY2" s="300"/>
      <c r="EWZ2" s="300"/>
      <c r="EXA2" s="300"/>
      <c r="EXB2" s="300"/>
      <c r="EXC2" s="300"/>
      <c r="EXD2" s="300"/>
      <c r="EXE2" s="300"/>
      <c r="EXF2" s="300"/>
      <c r="EXG2" s="300"/>
      <c r="EXH2" s="300"/>
      <c r="EXI2" s="300"/>
      <c r="EXJ2" s="300"/>
      <c r="EXK2" s="300"/>
      <c r="EXL2" s="300"/>
      <c r="EXM2" s="300"/>
      <c r="EXN2" s="300"/>
      <c r="EXO2" s="300"/>
      <c r="EXP2" s="300"/>
      <c r="EXQ2" s="300"/>
      <c r="EXR2" s="300"/>
      <c r="EXS2" s="300"/>
      <c r="EXT2" s="300"/>
      <c r="EXU2" s="300"/>
      <c r="EXV2" s="300"/>
      <c r="EXW2" s="300"/>
      <c r="EXX2" s="300"/>
      <c r="EXY2" s="300"/>
      <c r="EXZ2" s="300"/>
      <c r="EYA2" s="300"/>
      <c r="EYB2" s="300"/>
      <c r="EYC2" s="300"/>
      <c r="EYD2" s="300"/>
      <c r="EYE2" s="300"/>
      <c r="EYF2" s="300"/>
      <c r="EYG2" s="300"/>
      <c r="EYH2" s="300"/>
      <c r="EYI2" s="300"/>
      <c r="EYJ2" s="300"/>
      <c r="EYK2" s="300"/>
      <c r="EYL2" s="300"/>
      <c r="EYM2" s="300"/>
      <c r="EYN2" s="300"/>
      <c r="EYO2" s="300"/>
      <c r="EYP2" s="300"/>
      <c r="EYQ2" s="300"/>
      <c r="EYR2" s="300"/>
      <c r="EYS2" s="300"/>
      <c r="EYT2" s="300"/>
      <c r="EYU2" s="300"/>
      <c r="EYV2" s="300"/>
      <c r="EYW2" s="300"/>
      <c r="EYX2" s="300"/>
      <c r="EYY2" s="300"/>
      <c r="EYZ2" s="300"/>
      <c r="EZA2" s="300"/>
      <c r="EZB2" s="300"/>
      <c r="EZC2" s="300"/>
      <c r="EZD2" s="300"/>
      <c r="EZE2" s="300"/>
      <c r="EZF2" s="300"/>
      <c r="EZG2" s="300"/>
      <c r="EZH2" s="300"/>
      <c r="EZI2" s="300"/>
      <c r="EZJ2" s="300"/>
      <c r="EZK2" s="300"/>
      <c r="EZL2" s="300"/>
      <c r="EZM2" s="300"/>
      <c r="EZN2" s="300"/>
      <c r="EZO2" s="300"/>
      <c r="EZP2" s="300"/>
      <c r="EZQ2" s="300"/>
      <c r="EZR2" s="300"/>
      <c r="EZS2" s="300"/>
      <c r="EZT2" s="300"/>
      <c r="EZU2" s="300"/>
      <c r="EZV2" s="300"/>
      <c r="EZW2" s="300"/>
      <c r="EZX2" s="300"/>
      <c r="EZY2" s="300"/>
      <c r="EZZ2" s="300"/>
      <c r="FAA2" s="300"/>
      <c r="FAB2" s="300"/>
      <c r="FAC2" s="300"/>
      <c r="FAD2" s="300"/>
      <c r="FAE2" s="300"/>
      <c r="FAF2" s="300"/>
      <c r="FAG2" s="300"/>
      <c r="FAH2" s="300"/>
      <c r="FAI2" s="300"/>
      <c r="FAJ2" s="300"/>
      <c r="FAK2" s="300"/>
      <c r="FAL2" s="300"/>
      <c r="FAM2" s="300"/>
      <c r="FAN2" s="300"/>
      <c r="FAO2" s="300"/>
      <c r="FAP2" s="300"/>
      <c r="FAQ2" s="300"/>
      <c r="FAR2" s="300"/>
      <c r="FAS2" s="300"/>
      <c r="FAT2" s="300"/>
      <c r="FAU2" s="300"/>
      <c r="FAV2" s="300"/>
      <c r="FAW2" s="300"/>
      <c r="FAX2" s="300"/>
      <c r="FAY2" s="300"/>
      <c r="FAZ2" s="300"/>
      <c r="FBA2" s="300"/>
      <c r="FBB2" s="300"/>
      <c r="FBC2" s="300"/>
      <c r="FBD2" s="300"/>
      <c r="FBE2" s="300"/>
      <c r="FBF2" s="300"/>
      <c r="FBG2" s="300"/>
      <c r="FBH2" s="300"/>
      <c r="FBI2" s="300"/>
      <c r="FBJ2" s="300"/>
      <c r="FBK2" s="300"/>
      <c r="FBL2" s="300"/>
      <c r="FBM2" s="300"/>
      <c r="FBN2" s="300"/>
      <c r="FBO2" s="300"/>
      <c r="FBP2" s="300"/>
      <c r="FBQ2" s="300"/>
      <c r="FBR2" s="300"/>
      <c r="FBS2" s="300"/>
      <c r="FBT2" s="300"/>
      <c r="FBU2" s="300"/>
      <c r="FBV2" s="300"/>
      <c r="FBW2" s="300"/>
      <c r="FBX2" s="300"/>
      <c r="FBY2" s="300"/>
      <c r="FBZ2" s="300"/>
      <c r="FCA2" s="300"/>
      <c r="FCB2" s="300"/>
      <c r="FCC2" s="300"/>
      <c r="FCD2" s="300"/>
      <c r="FCE2" s="300"/>
      <c r="FCF2" s="300"/>
      <c r="FCG2" s="300"/>
      <c r="FCH2" s="300"/>
      <c r="FCI2" s="300"/>
      <c r="FCJ2" s="300"/>
      <c r="FCK2" s="300"/>
      <c r="FCL2" s="300"/>
      <c r="FCM2" s="300"/>
      <c r="FCN2" s="300"/>
      <c r="FCO2" s="300"/>
      <c r="FCP2" s="300"/>
      <c r="FCQ2" s="300"/>
      <c r="FCR2" s="300"/>
      <c r="FCS2" s="300"/>
      <c r="FCT2" s="300"/>
      <c r="FCU2" s="300"/>
      <c r="FCV2" s="300"/>
      <c r="FCW2" s="300"/>
      <c r="FCX2" s="300"/>
      <c r="FCY2" s="300"/>
      <c r="FCZ2" s="300"/>
      <c r="FDA2" s="300"/>
      <c r="FDB2" s="300"/>
      <c r="FDC2" s="300"/>
      <c r="FDD2" s="300"/>
      <c r="FDE2" s="300"/>
      <c r="FDF2" s="300"/>
      <c r="FDG2" s="300"/>
      <c r="FDH2" s="300"/>
      <c r="FDI2" s="300"/>
      <c r="FDJ2" s="300"/>
      <c r="FDK2" s="300"/>
      <c r="FDL2" s="300"/>
      <c r="FDM2" s="300"/>
      <c r="FDN2" s="300"/>
      <c r="FDO2" s="300"/>
      <c r="FDP2" s="300"/>
      <c r="FDQ2" s="300"/>
      <c r="FDR2" s="300"/>
      <c r="FDS2" s="300"/>
      <c r="FDT2" s="300"/>
      <c r="FDU2" s="300"/>
      <c r="FDV2" s="300"/>
      <c r="FDW2" s="300"/>
      <c r="FDX2" s="300"/>
      <c r="FDY2" s="300"/>
      <c r="FDZ2" s="300"/>
      <c r="FEA2" s="300"/>
      <c r="FEB2" s="300"/>
      <c r="FEC2" s="300"/>
      <c r="FED2" s="300"/>
      <c r="FEE2" s="300"/>
      <c r="FEF2" s="300"/>
      <c r="FEG2" s="300"/>
      <c r="FEH2" s="300"/>
      <c r="FEI2" s="300"/>
      <c r="FEJ2" s="300"/>
      <c r="FEK2" s="300"/>
      <c r="FEL2" s="300"/>
      <c r="FEM2" s="300"/>
      <c r="FEN2" s="300"/>
      <c r="FEO2" s="300"/>
      <c r="FEP2" s="300"/>
      <c r="FEQ2" s="300"/>
      <c r="FER2" s="300"/>
      <c r="FES2" s="300"/>
      <c r="FET2" s="300"/>
      <c r="FEU2" s="300"/>
      <c r="FEV2" s="300"/>
      <c r="FEW2" s="300"/>
      <c r="FEX2" s="300"/>
      <c r="FEY2" s="300"/>
      <c r="FEZ2" s="300"/>
      <c r="FFA2" s="300"/>
      <c r="FFB2" s="300"/>
      <c r="FFC2" s="300"/>
      <c r="FFD2" s="300"/>
      <c r="FFE2" s="300"/>
      <c r="FFF2" s="300"/>
      <c r="FFG2" s="300"/>
      <c r="FFH2" s="300"/>
      <c r="FFI2" s="300"/>
      <c r="FFJ2" s="300"/>
      <c r="FFK2" s="300"/>
      <c r="FFL2" s="300"/>
      <c r="FFM2" s="300"/>
      <c r="FFN2" s="300"/>
      <c r="FFO2" s="300"/>
      <c r="FFP2" s="300"/>
      <c r="FFQ2" s="300"/>
      <c r="FFR2" s="300"/>
      <c r="FFS2" s="300"/>
      <c r="FFT2" s="300"/>
      <c r="FFU2" s="300"/>
      <c r="FFV2" s="300"/>
      <c r="FFW2" s="300"/>
      <c r="FFX2" s="300"/>
      <c r="FFY2" s="300"/>
      <c r="FFZ2" s="300"/>
      <c r="FGA2" s="300"/>
      <c r="FGB2" s="300"/>
      <c r="FGC2" s="300"/>
      <c r="FGD2" s="300"/>
      <c r="FGE2" s="300"/>
      <c r="FGF2" s="300"/>
      <c r="FGG2" s="300"/>
      <c r="FGH2" s="300"/>
      <c r="FGI2" s="300"/>
      <c r="FGJ2" s="300"/>
      <c r="FGK2" s="300"/>
      <c r="FGL2" s="300"/>
      <c r="FGM2" s="300"/>
      <c r="FGN2" s="300"/>
      <c r="FGO2" s="300"/>
      <c r="FGP2" s="300"/>
      <c r="FGQ2" s="300"/>
      <c r="FGR2" s="300"/>
      <c r="FGS2" s="300"/>
      <c r="FGT2" s="300"/>
      <c r="FGU2" s="300"/>
      <c r="FGV2" s="300"/>
      <c r="FGW2" s="300"/>
      <c r="FGX2" s="300"/>
      <c r="FGY2" s="300"/>
      <c r="FGZ2" s="300"/>
      <c r="FHA2" s="300"/>
      <c r="FHB2" s="300"/>
      <c r="FHC2" s="300"/>
      <c r="FHD2" s="300"/>
      <c r="FHE2" s="300"/>
      <c r="FHF2" s="300"/>
      <c r="FHG2" s="300"/>
      <c r="FHH2" s="300"/>
      <c r="FHI2" s="300"/>
      <c r="FHJ2" s="300"/>
      <c r="FHK2" s="300"/>
      <c r="FHL2" s="300"/>
      <c r="FHM2" s="300"/>
      <c r="FHN2" s="300"/>
      <c r="FHO2" s="300"/>
      <c r="FHP2" s="300"/>
      <c r="FHQ2" s="300"/>
      <c r="FHR2" s="300"/>
      <c r="FHS2" s="300"/>
      <c r="FHT2" s="300"/>
      <c r="FHU2" s="300"/>
      <c r="FHV2" s="300"/>
      <c r="FHW2" s="300"/>
      <c r="FHX2" s="300"/>
      <c r="FHY2" s="300"/>
      <c r="FHZ2" s="300"/>
      <c r="FIA2" s="300"/>
      <c r="FIB2" s="300"/>
      <c r="FIC2" s="300"/>
      <c r="FID2" s="300"/>
      <c r="FIE2" s="300"/>
      <c r="FIF2" s="300"/>
      <c r="FIG2" s="300"/>
      <c r="FIH2" s="300"/>
      <c r="FII2" s="300"/>
      <c r="FIJ2" s="300"/>
      <c r="FIK2" s="300"/>
      <c r="FIL2" s="300"/>
      <c r="FIM2" s="300"/>
      <c r="FIN2" s="300"/>
      <c r="FIO2" s="300"/>
      <c r="FIP2" s="300"/>
      <c r="FIQ2" s="300"/>
      <c r="FIR2" s="300"/>
      <c r="FIS2" s="300"/>
      <c r="FIT2" s="300"/>
      <c r="FIU2" s="300"/>
      <c r="FIV2" s="300"/>
      <c r="FIW2" s="300"/>
      <c r="FIX2" s="300"/>
      <c r="FIY2" s="300"/>
      <c r="FIZ2" s="300"/>
      <c r="FJA2" s="300"/>
      <c r="FJB2" s="300"/>
      <c r="FJC2" s="300"/>
      <c r="FJD2" s="300"/>
      <c r="FJE2" s="300"/>
      <c r="FJF2" s="300"/>
      <c r="FJG2" s="300"/>
      <c r="FJH2" s="300"/>
      <c r="FJI2" s="300"/>
      <c r="FJJ2" s="300"/>
      <c r="FJK2" s="300"/>
      <c r="FJL2" s="300"/>
      <c r="FJM2" s="300"/>
      <c r="FJN2" s="300"/>
      <c r="FJO2" s="300"/>
      <c r="FJP2" s="300"/>
      <c r="FJQ2" s="300"/>
      <c r="FJR2" s="300"/>
      <c r="FJS2" s="300"/>
      <c r="FJT2" s="300"/>
      <c r="FJU2" s="300"/>
      <c r="FJV2" s="300"/>
      <c r="FJW2" s="300"/>
      <c r="FJX2" s="300"/>
      <c r="FJY2" s="300"/>
      <c r="FJZ2" s="300"/>
      <c r="FKA2" s="300"/>
      <c r="FKB2" s="300"/>
      <c r="FKC2" s="300"/>
      <c r="FKD2" s="300"/>
      <c r="FKE2" s="300"/>
      <c r="FKF2" s="300"/>
      <c r="FKG2" s="300"/>
      <c r="FKH2" s="300"/>
      <c r="FKI2" s="300"/>
      <c r="FKJ2" s="300"/>
      <c r="FKK2" s="300"/>
      <c r="FKL2" s="300"/>
      <c r="FKM2" s="300"/>
      <c r="FKN2" s="300"/>
      <c r="FKO2" s="300"/>
      <c r="FKP2" s="300"/>
      <c r="FKQ2" s="300"/>
      <c r="FKR2" s="300"/>
      <c r="FKS2" s="300"/>
      <c r="FKT2" s="300"/>
      <c r="FKU2" s="300"/>
      <c r="FKV2" s="300"/>
      <c r="FKW2" s="300"/>
      <c r="FKX2" s="300"/>
      <c r="FKY2" s="300"/>
      <c r="FKZ2" s="300"/>
      <c r="FLA2" s="300"/>
      <c r="FLB2" s="300"/>
      <c r="FLC2" s="300"/>
      <c r="FLD2" s="300"/>
      <c r="FLE2" s="300"/>
      <c r="FLF2" s="300"/>
      <c r="FLG2" s="300"/>
      <c r="FLH2" s="300"/>
      <c r="FLI2" s="300"/>
      <c r="FLJ2" s="300"/>
      <c r="FLK2" s="300"/>
      <c r="FLL2" s="300"/>
      <c r="FLM2" s="300"/>
      <c r="FLN2" s="300"/>
      <c r="FLO2" s="300"/>
      <c r="FLP2" s="300"/>
      <c r="FLQ2" s="300"/>
      <c r="FLR2" s="300"/>
      <c r="FLS2" s="300"/>
      <c r="FLT2" s="300"/>
      <c r="FLU2" s="300"/>
      <c r="FLV2" s="300"/>
      <c r="FLW2" s="300"/>
      <c r="FLX2" s="300"/>
      <c r="FLY2" s="300"/>
      <c r="FLZ2" s="300"/>
      <c r="FMA2" s="300"/>
      <c r="FMB2" s="300"/>
      <c r="FMC2" s="300"/>
      <c r="FMD2" s="300"/>
      <c r="FME2" s="300"/>
      <c r="FMF2" s="300"/>
      <c r="FMG2" s="300"/>
      <c r="FMH2" s="300"/>
      <c r="FMI2" s="300"/>
      <c r="FMJ2" s="300"/>
      <c r="FMK2" s="300"/>
      <c r="FML2" s="300"/>
      <c r="FMM2" s="300"/>
      <c r="FMN2" s="300"/>
      <c r="FMO2" s="300"/>
      <c r="FMP2" s="300"/>
      <c r="FMQ2" s="300"/>
      <c r="FMR2" s="300"/>
      <c r="FMS2" s="300"/>
      <c r="FMT2" s="300"/>
      <c r="FMU2" s="300"/>
      <c r="FMV2" s="300"/>
      <c r="FMW2" s="300"/>
      <c r="FMX2" s="300"/>
      <c r="FMY2" s="300"/>
      <c r="FMZ2" s="300"/>
      <c r="FNA2" s="300"/>
      <c r="FNB2" s="300"/>
      <c r="FNC2" s="300"/>
      <c r="FND2" s="300"/>
      <c r="FNE2" s="300"/>
      <c r="FNF2" s="300"/>
      <c r="FNG2" s="300"/>
      <c r="FNH2" s="300"/>
      <c r="FNI2" s="300"/>
      <c r="FNJ2" s="300"/>
      <c r="FNK2" s="300"/>
      <c r="FNL2" s="300"/>
      <c r="FNM2" s="300"/>
      <c r="FNN2" s="300"/>
      <c r="FNO2" s="300"/>
      <c r="FNP2" s="300"/>
      <c r="FNQ2" s="300"/>
      <c r="FNR2" s="300"/>
      <c r="FNS2" s="300"/>
      <c r="FNT2" s="300"/>
      <c r="FNU2" s="300"/>
      <c r="FNV2" s="300"/>
      <c r="FNW2" s="300"/>
      <c r="FNX2" s="300"/>
      <c r="FNY2" s="300"/>
      <c r="FNZ2" s="300"/>
      <c r="FOA2" s="300"/>
      <c r="FOB2" s="300"/>
      <c r="FOC2" s="300"/>
      <c r="FOD2" s="300"/>
      <c r="FOE2" s="300"/>
      <c r="FOF2" s="300"/>
      <c r="FOG2" s="300"/>
      <c r="FOH2" s="300"/>
      <c r="FOI2" s="300"/>
      <c r="FOJ2" s="300"/>
      <c r="FOK2" s="300"/>
      <c r="FOL2" s="300"/>
      <c r="FOM2" s="300"/>
      <c r="FON2" s="300"/>
      <c r="FOO2" s="300"/>
      <c r="FOP2" s="300"/>
      <c r="FOQ2" s="300"/>
      <c r="FOR2" s="300"/>
      <c r="FOS2" s="300"/>
      <c r="FOT2" s="300"/>
      <c r="FOU2" s="300"/>
      <c r="FOV2" s="300"/>
      <c r="FOW2" s="300"/>
      <c r="FOX2" s="300"/>
      <c r="FOY2" s="300"/>
      <c r="FOZ2" s="300"/>
      <c r="FPA2" s="300"/>
      <c r="FPB2" s="300"/>
      <c r="FPC2" s="300"/>
      <c r="FPD2" s="300"/>
      <c r="FPE2" s="300"/>
      <c r="FPF2" s="300"/>
      <c r="FPG2" s="300"/>
      <c r="FPH2" s="300"/>
      <c r="FPI2" s="300"/>
      <c r="FPJ2" s="300"/>
      <c r="FPK2" s="300"/>
      <c r="FPL2" s="300"/>
      <c r="FPM2" s="300"/>
      <c r="FPN2" s="300"/>
      <c r="FPO2" s="300"/>
      <c r="FPP2" s="300"/>
      <c r="FPQ2" s="300"/>
      <c r="FPR2" s="300"/>
      <c r="FPS2" s="300"/>
      <c r="FPT2" s="300"/>
      <c r="FPU2" s="300"/>
      <c r="FPV2" s="300"/>
      <c r="FPW2" s="300"/>
      <c r="FPX2" s="300"/>
      <c r="FPY2" s="300"/>
      <c r="FPZ2" s="300"/>
      <c r="FQA2" s="300"/>
      <c r="FQB2" s="300"/>
      <c r="FQC2" s="300"/>
      <c r="FQD2" s="300"/>
      <c r="FQE2" s="300"/>
      <c r="FQF2" s="300"/>
      <c r="FQG2" s="300"/>
      <c r="FQH2" s="300"/>
      <c r="FQI2" s="300"/>
      <c r="FQJ2" s="300"/>
      <c r="FQK2" s="300"/>
      <c r="FQL2" s="300"/>
      <c r="FQM2" s="300"/>
      <c r="FQN2" s="300"/>
      <c r="FQO2" s="300"/>
      <c r="FQP2" s="300"/>
      <c r="FQQ2" s="300"/>
      <c r="FQR2" s="300"/>
      <c r="FQS2" s="300"/>
      <c r="FQT2" s="300"/>
      <c r="FQU2" s="300"/>
      <c r="FQV2" s="300"/>
      <c r="FQW2" s="300"/>
      <c r="FQX2" s="300"/>
      <c r="FQY2" s="300"/>
      <c r="FQZ2" s="300"/>
      <c r="FRA2" s="300"/>
      <c r="FRB2" s="300"/>
      <c r="FRC2" s="300"/>
      <c r="FRD2" s="300"/>
      <c r="FRE2" s="300"/>
      <c r="FRF2" s="300"/>
      <c r="FRG2" s="300"/>
      <c r="FRH2" s="300"/>
      <c r="FRI2" s="300"/>
      <c r="FRJ2" s="300"/>
      <c r="FRK2" s="300"/>
      <c r="FRL2" s="300"/>
      <c r="FRM2" s="300"/>
      <c r="FRN2" s="300"/>
      <c r="FRO2" s="300"/>
      <c r="FRP2" s="300"/>
      <c r="FRQ2" s="300"/>
      <c r="FRR2" s="300"/>
      <c r="FRS2" s="300"/>
      <c r="FRT2" s="300"/>
      <c r="FRU2" s="300"/>
      <c r="FRV2" s="300"/>
      <c r="FRW2" s="300"/>
      <c r="FRX2" s="300"/>
      <c r="FRY2" s="300"/>
      <c r="FRZ2" s="300"/>
      <c r="FSA2" s="300"/>
      <c r="FSB2" s="300"/>
      <c r="FSC2" s="300"/>
      <c r="FSD2" s="300"/>
      <c r="FSE2" s="300"/>
      <c r="FSF2" s="300"/>
      <c r="FSG2" s="300"/>
      <c r="FSH2" s="300"/>
      <c r="FSI2" s="300"/>
      <c r="FSJ2" s="300"/>
      <c r="FSK2" s="300"/>
      <c r="FSL2" s="300"/>
      <c r="FSM2" s="300"/>
      <c r="FSN2" s="300"/>
      <c r="FSO2" s="300"/>
      <c r="FSP2" s="300"/>
      <c r="FSQ2" s="300"/>
      <c r="FSR2" s="300"/>
      <c r="FSS2" s="300"/>
      <c r="FST2" s="300"/>
      <c r="FSU2" s="300"/>
      <c r="FSV2" s="300"/>
      <c r="FSW2" s="300"/>
      <c r="FSX2" s="300"/>
      <c r="FSY2" s="300"/>
      <c r="FSZ2" s="300"/>
      <c r="FTA2" s="300"/>
      <c r="FTB2" s="300"/>
      <c r="FTC2" s="300"/>
      <c r="FTD2" s="300"/>
      <c r="FTE2" s="300"/>
      <c r="FTF2" s="300"/>
      <c r="FTG2" s="300"/>
      <c r="FTH2" s="300"/>
      <c r="FTI2" s="300"/>
      <c r="FTJ2" s="300"/>
      <c r="FTK2" s="300"/>
      <c r="FTL2" s="300"/>
      <c r="FTM2" s="300"/>
      <c r="FTN2" s="300"/>
      <c r="FTO2" s="300"/>
      <c r="FTP2" s="300"/>
      <c r="FTQ2" s="300"/>
      <c r="FTR2" s="300"/>
      <c r="FTS2" s="300"/>
      <c r="FTT2" s="300"/>
      <c r="FTU2" s="300"/>
      <c r="FTV2" s="300"/>
      <c r="FTW2" s="300"/>
      <c r="FTX2" s="300"/>
      <c r="FTY2" s="300"/>
      <c r="FTZ2" s="300"/>
      <c r="FUA2" s="300"/>
      <c r="FUB2" s="300"/>
      <c r="FUC2" s="300"/>
      <c r="FUD2" s="300"/>
      <c r="FUE2" s="300"/>
      <c r="FUF2" s="300"/>
      <c r="FUG2" s="300"/>
      <c r="FUH2" s="300"/>
      <c r="FUI2" s="300"/>
      <c r="FUJ2" s="300"/>
      <c r="FUK2" s="300"/>
      <c r="FUL2" s="300"/>
      <c r="FUM2" s="300"/>
      <c r="FUN2" s="300"/>
      <c r="FUO2" s="300"/>
      <c r="FUP2" s="300"/>
      <c r="FUQ2" s="300"/>
      <c r="FUR2" s="300"/>
      <c r="FUS2" s="300"/>
      <c r="FUT2" s="300"/>
      <c r="FUU2" s="300"/>
      <c r="FUV2" s="300"/>
      <c r="FUW2" s="300"/>
      <c r="FUX2" s="300"/>
      <c r="FUY2" s="300"/>
      <c r="FUZ2" s="300"/>
      <c r="FVA2" s="300"/>
      <c r="FVB2" s="300"/>
      <c r="FVC2" s="300"/>
      <c r="FVD2" s="300"/>
      <c r="FVE2" s="300"/>
      <c r="FVF2" s="300"/>
      <c r="FVG2" s="300"/>
      <c r="FVH2" s="300"/>
      <c r="FVI2" s="300"/>
      <c r="FVJ2" s="300"/>
      <c r="FVK2" s="300"/>
      <c r="FVL2" s="300"/>
      <c r="FVM2" s="300"/>
      <c r="FVN2" s="300"/>
      <c r="FVO2" s="300"/>
      <c r="FVP2" s="300"/>
      <c r="FVQ2" s="300"/>
      <c r="FVR2" s="300"/>
      <c r="FVS2" s="300"/>
      <c r="FVT2" s="300"/>
      <c r="FVU2" s="300"/>
      <c r="FVV2" s="300"/>
      <c r="FVW2" s="300"/>
      <c r="FVX2" s="300"/>
      <c r="FVY2" s="300"/>
      <c r="FVZ2" s="300"/>
      <c r="FWA2" s="300"/>
      <c r="FWB2" s="300"/>
      <c r="FWC2" s="300"/>
      <c r="FWD2" s="300"/>
      <c r="FWE2" s="300"/>
      <c r="FWF2" s="300"/>
      <c r="FWG2" s="300"/>
      <c r="FWH2" s="300"/>
      <c r="FWI2" s="300"/>
      <c r="FWJ2" s="300"/>
      <c r="FWK2" s="300"/>
      <c r="FWL2" s="300"/>
      <c r="FWM2" s="300"/>
      <c r="FWN2" s="300"/>
      <c r="FWO2" s="300"/>
      <c r="FWP2" s="300"/>
      <c r="FWQ2" s="300"/>
      <c r="FWR2" s="300"/>
      <c r="FWS2" s="300"/>
      <c r="FWT2" s="300"/>
      <c r="FWU2" s="300"/>
      <c r="FWV2" s="300"/>
      <c r="FWW2" s="300"/>
      <c r="FWX2" s="300"/>
      <c r="FWY2" s="300"/>
      <c r="FWZ2" s="300"/>
      <c r="FXA2" s="300"/>
      <c r="FXB2" s="300"/>
      <c r="FXC2" s="300"/>
      <c r="FXD2" s="300"/>
      <c r="FXE2" s="300"/>
      <c r="FXF2" s="300"/>
      <c r="FXG2" s="300"/>
      <c r="FXH2" s="300"/>
      <c r="FXI2" s="300"/>
      <c r="FXJ2" s="300"/>
      <c r="FXK2" s="300"/>
      <c r="FXL2" s="300"/>
      <c r="FXM2" s="300"/>
      <c r="FXN2" s="300"/>
      <c r="FXO2" s="300"/>
      <c r="FXP2" s="300"/>
      <c r="FXQ2" s="300"/>
      <c r="FXR2" s="300"/>
      <c r="FXS2" s="300"/>
      <c r="FXT2" s="300"/>
      <c r="FXU2" s="300"/>
      <c r="FXV2" s="300"/>
      <c r="FXW2" s="300"/>
      <c r="FXX2" s="300"/>
      <c r="FXY2" s="300"/>
      <c r="FXZ2" s="300"/>
      <c r="FYA2" s="300"/>
      <c r="FYB2" s="300"/>
      <c r="FYC2" s="300"/>
      <c r="FYD2" s="300"/>
      <c r="FYE2" s="300"/>
      <c r="FYF2" s="300"/>
      <c r="FYG2" s="300"/>
      <c r="FYH2" s="300"/>
      <c r="FYI2" s="300"/>
      <c r="FYJ2" s="300"/>
      <c r="FYK2" s="300"/>
      <c r="FYL2" s="300"/>
      <c r="FYM2" s="300"/>
      <c r="FYN2" s="300"/>
      <c r="FYO2" s="300"/>
      <c r="FYP2" s="300"/>
      <c r="FYQ2" s="300"/>
      <c r="FYR2" s="300"/>
      <c r="FYS2" s="300"/>
      <c r="FYT2" s="300"/>
      <c r="FYU2" s="300"/>
      <c r="FYV2" s="300"/>
      <c r="FYW2" s="300"/>
      <c r="FYX2" s="300"/>
      <c r="FYY2" s="300"/>
      <c r="FYZ2" s="300"/>
      <c r="FZA2" s="300"/>
      <c r="FZB2" s="300"/>
      <c r="FZC2" s="300"/>
      <c r="FZD2" s="300"/>
      <c r="FZE2" s="300"/>
      <c r="FZF2" s="300"/>
      <c r="FZG2" s="300"/>
      <c r="FZH2" s="300"/>
      <c r="FZI2" s="300"/>
      <c r="FZJ2" s="300"/>
      <c r="FZK2" s="300"/>
      <c r="FZL2" s="300"/>
      <c r="FZM2" s="300"/>
      <c r="FZN2" s="300"/>
      <c r="FZO2" s="300"/>
      <c r="FZP2" s="300"/>
      <c r="FZQ2" s="300"/>
      <c r="FZR2" s="300"/>
      <c r="FZS2" s="300"/>
      <c r="FZT2" s="300"/>
      <c r="FZU2" s="300"/>
      <c r="FZV2" s="300"/>
      <c r="FZW2" s="300"/>
      <c r="FZX2" s="300"/>
      <c r="FZY2" s="300"/>
      <c r="FZZ2" s="300"/>
      <c r="GAA2" s="300"/>
      <c r="GAB2" s="300"/>
      <c r="GAC2" s="300"/>
      <c r="GAD2" s="300"/>
      <c r="GAE2" s="300"/>
      <c r="GAF2" s="300"/>
      <c r="GAG2" s="300"/>
      <c r="GAH2" s="300"/>
      <c r="GAI2" s="300"/>
      <c r="GAJ2" s="300"/>
      <c r="GAK2" s="300"/>
      <c r="GAL2" s="300"/>
      <c r="GAM2" s="300"/>
      <c r="GAN2" s="300"/>
      <c r="GAO2" s="300"/>
      <c r="GAP2" s="300"/>
      <c r="GAQ2" s="300"/>
      <c r="GAR2" s="300"/>
      <c r="GAS2" s="300"/>
      <c r="GAT2" s="300"/>
      <c r="GAU2" s="300"/>
      <c r="GAV2" s="300"/>
      <c r="GAW2" s="300"/>
      <c r="GAX2" s="300"/>
      <c r="GAY2" s="300"/>
      <c r="GAZ2" s="300"/>
      <c r="GBA2" s="300"/>
      <c r="GBB2" s="300"/>
      <c r="GBC2" s="300"/>
      <c r="GBD2" s="300"/>
      <c r="GBE2" s="300"/>
      <c r="GBF2" s="300"/>
      <c r="GBG2" s="300"/>
      <c r="GBH2" s="300"/>
      <c r="GBI2" s="300"/>
      <c r="GBJ2" s="300"/>
      <c r="GBK2" s="300"/>
      <c r="GBL2" s="300"/>
      <c r="GBM2" s="300"/>
      <c r="GBN2" s="300"/>
      <c r="GBO2" s="300"/>
      <c r="GBP2" s="300"/>
      <c r="GBQ2" s="300"/>
      <c r="GBR2" s="300"/>
      <c r="GBS2" s="300"/>
      <c r="GBT2" s="300"/>
      <c r="GBU2" s="300"/>
      <c r="GBV2" s="300"/>
      <c r="GBW2" s="300"/>
      <c r="GBX2" s="300"/>
      <c r="GBY2" s="300"/>
      <c r="GBZ2" s="300"/>
      <c r="GCA2" s="300"/>
      <c r="GCB2" s="300"/>
      <c r="GCC2" s="300"/>
      <c r="GCD2" s="300"/>
      <c r="GCE2" s="300"/>
      <c r="GCF2" s="300"/>
      <c r="GCG2" s="300"/>
      <c r="GCH2" s="300"/>
      <c r="GCI2" s="300"/>
      <c r="GCJ2" s="300"/>
      <c r="GCK2" s="300"/>
      <c r="GCL2" s="300"/>
      <c r="GCM2" s="300"/>
      <c r="GCN2" s="300"/>
      <c r="GCO2" s="300"/>
      <c r="GCP2" s="300"/>
      <c r="GCQ2" s="300"/>
      <c r="GCR2" s="300"/>
      <c r="GCS2" s="300"/>
      <c r="GCT2" s="300"/>
      <c r="GCU2" s="300"/>
      <c r="GCV2" s="300"/>
      <c r="GCW2" s="300"/>
      <c r="GCX2" s="300"/>
      <c r="GCY2" s="300"/>
      <c r="GCZ2" s="300"/>
      <c r="GDA2" s="300"/>
      <c r="GDB2" s="300"/>
      <c r="GDC2" s="300"/>
      <c r="GDD2" s="300"/>
      <c r="GDE2" s="300"/>
      <c r="GDF2" s="300"/>
      <c r="GDG2" s="300"/>
      <c r="GDH2" s="300"/>
      <c r="GDI2" s="300"/>
      <c r="GDJ2" s="300"/>
      <c r="GDK2" s="300"/>
      <c r="GDL2" s="300"/>
      <c r="GDM2" s="300"/>
      <c r="GDN2" s="300"/>
      <c r="GDO2" s="300"/>
      <c r="GDP2" s="300"/>
      <c r="GDQ2" s="300"/>
      <c r="GDR2" s="300"/>
      <c r="GDS2" s="300"/>
      <c r="GDT2" s="300"/>
      <c r="GDU2" s="300"/>
      <c r="GDV2" s="300"/>
      <c r="GDW2" s="300"/>
      <c r="GDX2" s="300"/>
      <c r="GDY2" s="300"/>
      <c r="GDZ2" s="300"/>
      <c r="GEA2" s="300"/>
      <c r="GEB2" s="300"/>
      <c r="GEC2" s="300"/>
      <c r="GED2" s="300"/>
      <c r="GEE2" s="300"/>
      <c r="GEF2" s="300"/>
      <c r="GEG2" s="300"/>
      <c r="GEH2" s="300"/>
      <c r="GEI2" s="300"/>
      <c r="GEJ2" s="300"/>
      <c r="GEK2" s="300"/>
      <c r="GEL2" s="300"/>
      <c r="GEM2" s="300"/>
      <c r="GEN2" s="300"/>
      <c r="GEO2" s="300"/>
      <c r="GEP2" s="300"/>
      <c r="GEQ2" s="300"/>
      <c r="GER2" s="300"/>
      <c r="GES2" s="300"/>
      <c r="GET2" s="300"/>
      <c r="GEU2" s="300"/>
      <c r="GEV2" s="300"/>
      <c r="GEW2" s="300"/>
      <c r="GEX2" s="300"/>
      <c r="GEY2" s="300"/>
      <c r="GEZ2" s="300"/>
      <c r="GFA2" s="300"/>
      <c r="GFB2" s="300"/>
      <c r="GFC2" s="300"/>
      <c r="GFD2" s="300"/>
      <c r="GFE2" s="300"/>
      <c r="GFF2" s="300"/>
      <c r="GFG2" s="300"/>
      <c r="GFH2" s="300"/>
      <c r="GFI2" s="300"/>
      <c r="GFJ2" s="300"/>
      <c r="GFK2" s="300"/>
      <c r="GFL2" s="300"/>
      <c r="GFM2" s="300"/>
      <c r="GFN2" s="300"/>
      <c r="GFO2" s="300"/>
      <c r="GFP2" s="300"/>
      <c r="GFQ2" s="300"/>
      <c r="GFR2" s="300"/>
      <c r="GFS2" s="300"/>
      <c r="GFT2" s="300"/>
      <c r="GFU2" s="300"/>
      <c r="GFV2" s="300"/>
      <c r="GFW2" s="300"/>
      <c r="GFX2" s="300"/>
      <c r="GFY2" s="300"/>
      <c r="GFZ2" s="300"/>
      <c r="GGA2" s="300"/>
      <c r="GGB2" s="300"/>
      <c r="GGC2" s="300"/>
      <c r="GGD2" s="300"/>
      <c r="GGE2" s="300"/>
      <c r="GGF2" s="300"/>
      <c r="GGG2" s="300"/>
      <c r="GGH2" s="300"/>
      <c r="GGI2" s="300"/>
      <c r="GGJ2" s="300"/>
      <c r="GGK2" s="300"/>
      <c r="GGL2" s="300"/>
      <c r="GGM2" s="300"/>
      <c r="GGN2" s="300"/>
      <c r="GGO2" s="300"/>
      <c r="GGP2" s="300"/>
      <c r="GGQ2" s="300"/>
      <c r="GGR2" s="300"/>
      <c r="GGS2" s="300"/>
      <c r="GGT2" s="300"/>
      <c r="GGU2" s="300"/>
      <c r="GGV2" s="300"/>
      <c r="GGW2" s="300"/>
      <c r="GGX2" s="300"/>
      <c r="GGY2" s="300"/>
      <c r="GGZ2" s="300"/>
      <c r="GHA2" s="300"/>
      <c r="GHB2" s="300"/>
      <c r="GHC2" s="300"/>
      <c r="GHD2" s="300"/>
      <c r="GHE2" s="300"/>
      <c r="GHF2" s="300"/>
      <c r="GHG2" s="300"/>
      <c r="GHH2" s="300"/>
      <c r="GHI2" s="300"/>
      <c r="GHJ2" s="300"/>
      <c r="GHK2" s="300"/>
      <c r="GHL2" s="300"/>
      <c r="GHM2" s="300"/>
      <c r="GHN2" s="300"/>
      <c r="GHO2" s="300"/>
      <c r="GHP2" s="300"/>
      <c r="GHQ2" s="300"/>
      <c r="GHR2" s="300"/>
      <c r="GHS2" s="300"/>
      <c r="GHT2" s="300"/>
      <c r="GHU2" s="300"/>
      <c r="GHV2" s="300"/>
      <c r="GHW2" s="300"/>
      <c r="GHX2" s="300"/>
      <c r="GHY2" s="300"/>
      <c r="GHZ2" s="300"/>
      <c r="GIA2" s="300"/>
      <c r="GIB2" s="300"/>
      <c r="GIC2" s="300"/>
      <c r="GID2" s="300"/>
      <c r="GIE2" s="300"/>
      <c r="GIF2" s="300"/>
      <c r="GIG2" s="300"/>
      <c r="GIH2" s="300"/>
      <c r="GII2" s="300"/>
      <c r="GIJ2" s="300"/>
      <c r="GIK2" s="300"/>
      <c r="GIL2" s="300"/>
      <c r="GIM2" s="300"/>
      <c r="GIN2" s="300"/>
      <c r="GIO2" s="300"/>
      <c r="GIP2" s="300"/>
      <c r="GIQ2" s="300"/>
      <c r="GIR2" s="300"/>
      <c r="GIS2" s="300"/>
      <c r="GIT2" s="300"/>
      <c r="GIU2" s="300"/>
      <c r="GIV2" s="300"/>
      <c r="GIW2" s="300"/>
      <c r="GIX2" s="300"/>
      <c r="GIY2" s="300"/>
      <c r="GIZ2" s="300"/>
      <c r="GJA2" s="300"/>
      <c r="GJB2" s="300"/>
      <c r="GJC2" s="300"/>
      <c r="GJD2" s="300"/>
      <c r="GJE2" s="300"/>
      <c r="GJF2" s="300"/>
      <c r="GJG2" s="300"/>
      <c r="GJH2" s="300"/>
      <c r="GJI2" s="300"/>
      <c r="GJJ2" s="300"/>
      <c r="GJK2" s="300"/>
      <c r="GJL2" s="300"/>
      <c r="GJM2" s="300"/>
      <c r="GJN2" s="300"/>
      <c r="GJO2" s="300"/>
      <c r="GJP2" s="300"/>
      <c r="GJQ2" s="300"/>
      <c r="GJR2" s="300"/>
      <c r="GJS2" s="300"/>
      <c r="GJT2" s="300"/>
      <c r="GJU2" s="300"/>
      <c r="GJV2" s="300"/>
      <c r="GJW2" s="300"/>
      <c r="GJX2" s="300"/>
      <c r="GJY2" s="300"/>
      <c r="GJZ2" s="300"/>
      <c r="GKA2" s="300"/>
      <c r="GKB2" s="300"/>
      <c r="GKC2" s="300"/>
      <c r="GKD2" s="300"/>
      <c r="GKE2" s="300"/>
      <c r="GKF2" s="300"/>
      <c r="GKG2" s="300"/>
      <c r="GKH2" s="300"/>
      <c r="GKI2" s="300"/>
      <c r="GKJ2" s="300"/>
      <c r="GKK2" s="300"/>
      <c r="GKL2" s="300"/>
      <c r="GKM2" s="300"/>
      <c r="GKN2" s="300"/>
      <c r="GKO2" s="300"/>
      <c r="GKP2" s="300"/>
      <c r="GKQ2" s="300"/>
      <c r="GKR2" s="300"/>
      <c r="GKS2" s="300"/>
      <c r="GKT2" s="300"/>
      <c r="GKU2" s="300"/>
      <c r="GKV2" s="300"/>
      <c r="GKW2" s="300"/>
      <c r="GKX2" s="300"/>
      <c r="GKY2" s="300"/>
      <c r="GKZ2" s="300"/>
      <c r="GLA2" s="300"/>
      <c r="GLB2" s="300"/>
      <c r="GLC2" s="300"/>
      <c r="GLD2" s="300"/>
      <c r="GLE2" s="300"/>
      <c r="GLF2" s="300"/>
      <c r="GLG2" s="300"/>
      <c r="GLH2" s="300"/>
      <c r="GLI2" s="300"/>
      <c r="GLJ2" s="300"/>
      <c r="GLK2" s="300"/>
      <c r="GLL2" s="300"/>
      <c r="GLM2" s="300"/>
      <c r="GLN2" s="300"/>
      <c r="GLO2" s="300"/>
      <c r="GLP2" s="300"/>
      <c r="GLQ2" s="300"/>
      <c r="GLR2" s="300"/>
      <c r="GLS2" s="300"/>
      <c r="GLT2" s="300"/>
      <c r="GLU2" s="300"/>
      <c r="GLV2" s="300"/>
      <c r="GLW2" s="300"/>
      <c r="GLX2" s="300"/>
      <c r="GLY2" s="300"/>
      <c r="GLZ2" s="300"/>
      <c r="GMA2" s="300"/>
      <c r="GMB2" s="300"/>
      <c r="GMC2" s="300"/>
      <c r="GMD2" s="300"/>
      <c r="GME2" s="300"/>
      <c r="GMF2" s="300"/>
      <c r="GMG2" s="300"/>
      <c r="GMH2" s="300"/>
      <c r="GMI2" s="300"/>
      <c r="GMJ2" s="300"/>
      <c r="GMK2" s="300"/>
      <c r="GML2" s="300"/>
      <c r="GMM2" s="300"/>
      <c r="GMN2" s="300"/>
      <c r="GMO2" s="300"/>
      <c r="GMP2" s="300"/>
      <c r="GMQ2" s="300"/>
      <c r="GMR2" s="300"/>
      <c r="GMS2" s="300"/>
      <c r="GMT2" s="300"/>
      <c r="GMU2" s="300"/>
      <c r="GMV2" s="300"/>
      <c r="GMW2" s="300"/>
      <c r="GMX2" s="300"/>
      <c r="GMY2" s="300"/>
      <c r="GMZ2" s="300"/>
      <c r="GNA2" s="300"/>
      <c r="GNB2" s="300"/>
      <c r="GNC2" s="300"/>
      <c r="GND2" s="300"/>
      <c r="GNE2" s="300"/>
      <c r="GNF2" s="300"/>
      <c r="GNG2" s="300"/>
      <c r="GNH2" s="300"/>
      <c r="GNI2" s="300"/>
      <c r="GNJ2" s="300"/>
      <c r="GNK2" s="300"/>
      <c r="GNL2" s="300"/>
      <c r="GNM2" s="300"/>
      <c r="GNN2" s="300"/>
      <c r="GNO2" s="300"/>
      <c r="GNP2" s="300"/>
      <c r="GNQ2" s="300"/>
      <c r="GNR2" s="300"/>
      <c r="GNS2" s="300"/>
      <c r="GNT2" s="300"/>
      <c r="GNU2" s="300"/>
      <c r="GNV2" s="300"/>
      <c r="GNW2" s="300"/>
      <c r="GNX2" s="300"/>
      <c r="GNY2" s="300"/>
      <c r="GNZ2" s="300"/>
      <c r="GOA2" s="300"/>
      <c r="GOB2" s="300"/>
      <c r="GOC2" s="300"/>
      <c r="GOD2" s="300"/>
      <c r="GOE2" s="300"/>
      <c r="GOF2" s="300"/>
      <c r="GOG2" s="300"/>
      <c r="GOH2" s="300"/>
      <c r="GOI2" s="300"/>
      <c r="GOJ2" s="300"/>
      <c r="GOK2" s="300"/>
      <c r="GOL2" s="300"/>
      <c r="GOM2" s="300"/>
      <c r="GON2" s="300"/>
      <c r="GOO2" s="300"/>
      <c r="GOP2" s="300"/>
      <c r="GOQ2" s="300"/>
      <c r="GOR2" s="300"/>
      <c r="GOS2" s="300"/>
      <c r="GOT2" s="300"/>
      <c r="GOU2" s="300"/>
      <c r="GOV2" s="300"/>
      <c r="GOW2" s="300"/>
      <c r="GOX2" s="300"/>
      <c r="GOY2" s="300"/>
      <c r="GOZ2" s="300"/>
      <c r="GPA2" s="300"/>
      <c r="GPB2" s="300"/>
      <c r="GPC2" s="300"/>
      <c r="GPD2" s="300"/>
      <c r="GPE2" s="300"/>
      <c r="GPF2" s="300"/>
      <c r="GPG2" s="300"/>
      <c r="GPH2" s="300"/>
      <c r="GPI2" s="300"/>
      <c r="GPJ2" s="300"/>
      <c r="GPK2" s="300"/>
      <c r="GPL2" s="300"/>
      <c r="GPM2" s="300"/>
      <c r="GPN2" s="300"/>
      <c r="GPO2" s="300"/>
      <c r="GPP2" s="300"/>
      <c r="GPQ2" s="300"/>
      <c r="GPR2" s="300"/>
      <c r="GPS2" s="300"/>
      <c r="GPT2" s="300"/>
      <c r="GPU2" s="300"/>
      <c r="GPV2" s="300"/>
      <c r="GPW2" s="300"/>
      <c r="GPX2" s="300"/>
      <c r="GPY2" s="300"/>
      <c r="GPZ2" s="300"/>
      <c r="GQA2" s="300"/>
      <c r="GQB2" s="300"/>
      <c r="GQC2" s="300"/>
      <c r="GQD2" s="300"/>
      <c r="GQE2" s="300"/>
      <c r="GQF2" s="300"/>
      <c r="GQG2" s="300"/>
      <c r="GQH2" s="300"/>
      <c r="GQI2" s="300"/>
      <c r="GQJ2" s="300"/>
      <c r="GQK2" s="300"/>
      <c r="GQL2" s="300"/>
      <c r="GQM2" s="300"/>
      <c r="GQN2" s="300"/>
      <c r="GQO2" s="300"/>
      <c r="GQP2" s="300"/>
      <c r="GQQ2" s="300"/>
      <c r="GQR2" s="300"/>
      <c r="GQS2" s="300"/>
      <c r="GQT2" s="300"/>
      <c r="GQU2" s="300"/>
      <c r="GQV2" s="300"/>
      <c r="GQW2" s="300"/>
      <c r="GQX2" s="300"/>
      <c r="GQY2" s="300"/>
      <c r="GQZ2" s="300"/>
      <c r="GRA2" s="300"/>
      <c r="GRB2" s="300"/>
      <c r="GRC2" s="300"/>
      <c r="GRD2" s="300"/>
      <c r="GRE2" s="300"/>
      <c r="GRF2" s="300"/>
      <c r="GRG2" s="300"/>
      <c r="GRH2" s="300"/>
      <c r="GRI2" s="300"/>
      <c r="GRJ2" s="300"/>
      <c r="GRK2" s="300"/>
      <c r="GRL2" s="300"/>
      <c r="GRM2" s="300"/>
      <c r="GRN2" s="300"/>
      <c r="GRO2" s="300"/>
      <c r="GRP2" s="300"/>
      <c r="GRQ2" s="300"/>
      <c r="GRR2" s="300"/>
      <c r="GRS2" s="300"/>
      <c r="GRT2" s="300"/>
      <c r="GRU2" s="300"/>
      <c r="GRV2" s="300"/>
      <c r="GRW2" s="300"/>
      <c r="GRX2" s="300"/>
      <c r="GRY2" s="300"/>
      <c r="GRZ2" s="300"/>
      <c r="GSA2" s="300"/>
      <c r="GSB2" s="300"/>
      <c r="GSC2" s="300"/>
      <c r="GSD2" s="300"/>
      <c r="GSE2" s="300"/>
      <c r="GSF2" s="300"/>
      <c r="GSG2" s="300"/>
      <c r="GSH2" s="300"/>
      <c r="GSI2" s="300"/>
      <c r="GSJ2" s="300"/>
      <c r="GSK2" s="300"/>
      <c r="GSL2" s="300"/>
      <c r="GSM2" s="300"/>
      <c r="GSN2" s="300"/>
      <c r="GSO2" s="300"/>
      <c r="GSP2" s="300"/>
      <c r="GSQ2" s="300"/>
      <c r="GSR2" s="300"/>
      <c r="GSS2" s="300"/>
      <c r="GST2" s="300"/>
      <c r="GSU2" s="300"/>
      <c r="GSV2" s="300"/>
      <c r="GSW2" s="300"/>
      <c r="GSX2" s="300"/>
      <c r="GSY2" s="300"/>
      <c r="GSZ2" s="300"/>
      <c r="GTA2" s="300"/>
      <c r="GTB2" s="300"/>
      <c r="GTC2" s="300"/>
      <c r="GTD2" s="300"/>
      <c r="GTE2" s="300"/>
      <c r="GTF2" s="300"/>
      <c r="GTG2" s="300"/>
      <c r="GTH2" s="300"/>
      <c r="GTI2" s="300"/>
      <c r="GTJ2" s="300"/>
      <c r="GTK2" s="300"/>
      <c r="GTL2" s="300"/>
      <c r="GTM2" s="300"/>
      <c r="GTN2" s="300"/>
      <c r="GTO2" s="300"/>
      <c r="GTP2" s="300"/>
      <c r="GTQ2" s="300"/>
      <c r="GTR2" s="300"/>
      <c r="GTS2" s="300"/>
      <c r="GTT2" s="300"/>
      <c r="GTU2" s="300"/>
      <c r="GTV2" s="300"/>
      <c r="GTW2" s="300"/>
      <c r="GTX2" s="300"/>
      <c r="GTY2" s="300"/>
      <c r="GTZ2" s="300"/>
      <c r="GUA2" s="300"/>
      <c r="GUB2" s="300"/>
      <c r="GUC2" s="300"/>
      <c r="GUD2" s="300"/>
      <c r="GUE2" s="300"/>
      <c r="GUF2" s="300"/>
      <c r="GUG2" s="300"/>
      <c r="GUH2" s="300"/>
      <c r="GUI2" s="300"/>
      <c r="GUJ2" s="300"/>
      <c r="GUK2" s="300"/>
      <c r="GUL2" s="300"/>
      <c r="GUM2" s="300"/>
      <c r="GUN2" s="300"/>
      <c r="GUO2" s="300"/>
      <c r="GUP2" s="300"/>
      <c r="GUQ2" s="300"/>
      <c r="GUR2" s="300"/>
      <c r="GUS2" s="300"/>
      <c r="GUT2" s="300"/>
      <c r="GUU2" s="300"/>
      <c r="GUV2" s="300"/>
      <c r="GUW2" s="300"/>
      <c r="GUX2" s="300"/>
      <c r="GUY2" s="300"/>
      <c r="GUZ2" s="300"/>
      <c r="GVA2" s="300"/>
      <c r="GVB2" s="300"/>
      <c r="GVC2" s="300"/>
      <c r="GVD2" s="300"/>
      <c r="GVE2" s="300"/>
      <c r="GVF2" s="300"/>
      <c r="GVG2" s="300"/>
      <c r="GVH2" s="300"/>
      <c r="GVI2" s="300"/>
      <c r="GVJ2" s="300"/>
      <c r="GVK2" s="300"/>
      <c r="GVL2" s="300"/>
      <c r="GVM2" s="300"/>
      <c r="GVN2" s="300"/>
      <c r="GVO2" s="300"/>
      <c r="GVP2" s="300"/>
      <c r="GVQ2" s="300"/>
      <c r="GVR2" s="300"/>
      <c r="GVS2" s="300"/>
      <c r="GVT2" s="300"/>
      <c r="GVU2" s="300"/>
      <c r="GVV2" s="300"/>
      <c r="GVW2" s="300"/>
      <c r="GVX2" s="300"/>
      <c r="GVY2" s="300"/>
      <c r="GVZ2" s="300"/>
      <c r="GWA2" s="300"/>
      <c r="GWB2" s="300"/>
      <c r="GWC2" s="300"/>
      <c r="GWD2" s="300"/>
      <c r="GWE2" s="300"/>
      <c r="GWF2" s="300"/>
      <c r="GWG2" s="300"/>
      <c r="GWH2" s="300"/>
      <c r="GWI2" s="300"/>
      <c r="GWJ2" s="300"/>
      <c r="GWK2" s="300"/>
      <c r="GWL2" s="300"/>
      <c r="GWM2" s="300"/>
      <c r="GWN2" s="300"/>
      <c r="GWO2" s="300"/>
      <c r="GWP2" s="300"/>
      <c r="GWQ2" s="300"/>
      <c r="GWR2" s="300"/>
      <c r="GWS2" s="300"/>
      <c r="GWT2" s="300"/>
      <c r="GWU2" s="300"/>
      <c r="GWV2" s="300"/>
      <c r="GWW2" s="300"/>
      <c r="GWX2" s="300"/>
      <c r="GWY2" s="300"/>
      <c r="GWZ2" s="300"/>
      <c r="GXA2" s="300"/>
      <c r="GXB2" s="300"/>
      <c r="GXC2" s="300"/>
      <c r="GXD2" s="300"/>
      <c r="GXE2" s="300"/>
      <c r="GXF2" s="300"/>
      <c r="GXG2" s="300"/>
      <c r="GXH2" s="300"/>
      <c r="GXI2" s="300"/>
      <c r="GXJ2" s="300"/>
      <c r="GXK2" s="300"/>
      <c r="GXL2" s="300"/>
      <c r="GXM2" s="300"/>
      <c r="GXN2" s="300"/>
      <c r="GXO2" s="300"/>
      <c r="GXP2" s="300"/>
      <c r="GXQ2" s="300"/>
      <c r="GXR2" s="300"/>
      <c r="GXS2" s="300"/>
      <c r="GXT2" s="300"/>
      <c r="GXU2" s="300"/>
      <c r="GXV2" s="300"/>
      <c r="GXW2" s="300"/>
      <c r="GXX2" s="300"/>
      <c r="GXY2" s="300"/>
      <c r="GXZ2" s="300"/>
      <c r="GYA2" s="300"/>
      <c r="GYB2" s="300"/>
      <c r="GYC2" s="300"/>
      <c r="GYD2" s="300"/>
      <c r="GYE2" s="300"/>
      <c r="GYF2" s="300"/>
      <c r="GYG2" s="300"/>
      <c r="GYH2" s="300"/>
      <c r="GYI2" s="300"/>
      <c r="GYJ2" s="300"/>
      <c r="GYK2" s="300"/>
      <c r="GYL2" s="300"/>
      <c r="GYM2" s="300"/>
      <c r="GYN2" s="300"/>
      <c r="GYO2" s="300"/>
      <c r="GYP2" s="300"/>
      <c r="GYQ2" s="300"/>
      <c r="GYR2" s="300"/>
      <c r="GYS2" s="300"/>
      <c r="GYT2" s="300"/>
      <c r="GYU2" s="300"/>
      <c r="GYV2" s="300"/>
      <c r="GYW2" s="300"/>
      <c r="GYX2" s="300"/>
      <c r="GYY2" s="300"/>
      <c r="GYZ2" s="300"/>
      <c r="GZA2" s="300"/>
      <c r="GZB2" s="300"/>
      <c r="GZC2" s="300"/>
      <c r="GZD2" s="300"/>
      <c r="GZE2" s="300"/>
      <c r="GZF2" s="300"/>
      <c r="GZG2" s="300"/>
      <c r="GZH2" s="300"/>
      <c r="GZI2" s="300"/>
      <c r="GZJ2" s="300"/>
      <c r="GZK2" s="300"/>
      <c r="GZL2" s="300"/>
      <c r="GZM2" s="300"/>
      <c r="GZN2" s="300"/>
      <c r="GZO2" s="300"/>
      <c r="GZP2" s="300"/>
      <c r="GZQ2" s="300"/>
      <c r="GZR2" s="300"/>
      <c r="GZS2" s="300"/>
      <c r="GZT2" s="300"/>
      <c r="GZU2" s="300"/>
      <c r="GZV2" s="300"/>
      <c r="GZW2" s="300"/>
      <c r="GZX2" s="300"/>
      <c r="GZY2" s="300"/>
      <c r="GZZ2" s="300"/>
      <c r="HAA2" s="300"/>
      <c r="HAB2" s="300"/>
      <c r="HAC2" s="300"/>
      <c r="HAD2" s="300"/>
      <c r="HAE2" s="300"/>
      <c r="HAF2" s="300"/>
      <c r="HAG2" s="300"/>
      <c r="HAH2" s="300"/>
      <c r="HAI2" s="300"/>
      <c r="HAJ2" s="300"/>
      <c r="HAK2" s="300"/>
      <c r="HAL2" s="300"/>
      <c r="HAM2" s="300"/>
      <c r="HAN2" s="300"/>
      <c r="HAO2" s="300"/>
      <c r="HAP2" s="300"/>
      <c r="HAQ2" s="300"/>
      <c r="HAR2" s="300"/>
      <c r="HAS2" s="300"/>
      <c r="HAT2" s="300"/>
      <c r="HAU2" s="300"/>
      <c r="HAV2" s="300"/>
      <c r="HAW2" s="300"/>
      <c r="HAX2" s="300"/>
      <c r="HAY2" s="300"/>
      <c r="HAZ2" s="300"/>
      <c r="HBA2" s="300"/>
      <c r="HBB2" s="300"/>
      <c r="HBC2" s="300"/>
      <c r="HBD2" s="300"/>
      <c r="HBE2" s="300"/>
      <c r="HBF2" s="300"/>
      <c r="HBG2" s="300"/>
      <c r="HBH2" s="300"/>
      <c r="HBI2" s="300"/>
      <c r="HBJ2" s="300"/>
      <c r="HBK2" s="300"/>
      <c r="HBL2" s="300"/>
      <c r="HBM2" s="300"/>
      <c r="HBN2" s="300"/>
      <c r="HBO2" s="300"/>
      <c r="HBP2" s="300"/>
      <c r="HBQ2" s="300"/>
      <c r="HBR2" s="300"/>
      <c r="HBS2" s="300"/>
      <c r="HBT2" s="300"/>
      <c r="HBU2" s="300"/>
      <c r="HBV2" s="300"/>
      <c r="HBW2" s="300"/>
      <c r="HBX2" s="300"/>
      <c r="HBY2" s="300"/>
      <c r="HBZ2" s="300"/>
      <c r="HCA2" s="300"/>
      <c r="HCB2" s="300"/>
      <c r="HCC2" s="300"/>
      <c r="HCD2" s="300"/>
      <c r="HCE2" s="300"/>
      <c r="HCF2" s="300"/>
      <c r="HCG2" s="300"/>
      <c r="HCH2" s="300"/>
      <c r="HCI2" s="300"/>
      <c r="HCJ2" s="300"/>
      <c r="HCK2" s="300"/>
      <c r="HCL2" s="300"/>
      <c r="HCM2" s="300"/>
      <c r="HCN2" s="300"/>
      <c r="HCO2" s="300"/>
      <c r="HCP2" s="300"/>
      <c r="HCQ2" s="300"/>
      <c r="HCR2" s="300"/>
      <c r="HCS2" s="300"/>
      <c r="HCT2" s="300"/>
      <c r="HCU2" s="300"/>
      <c r="HCV2" s="300"/>
      <c r="HCW2" s="300"/>
      <c r="HCX2" s="300"/>
      <c r="HCY2" s="300"/>
      <c r="HCZ2" s="300"/>
      <c r="HDA2" s="300"/>
      <c r="HDB2" s="300"/>
      <c r="HDC2" s="300"/>
      <c r="HDD2" s="300"/>
      <c r="HDE2" s="300"/>
      <c r="HDF2" s="300"/>
      <c r="HDG2" s="300"/>
      <c r="HDH2" s="300"/>
      <c r="HDI2" s="300"/>
      <c r="HDJ2" s="300"/>
      <c r="HDK2" s="300"/>
      <c r="HDL2" s="300"/>
      <c r="HDM2" s="300"/>
      <c r="HDN2" s="300"/>
      <c r="HDO2" s="300"/>
      <c r="HDP2" s="300"/>
      <c r="HDQ2" s="300"/>
      <c r="HDR2" s="300"/>
      <c r="HDS2" s="300"/>
      <c r="HDT2" s="300"/>
      <c r="HDU2" s="300"/>
      <c r="HDV2" s="300"/>
      <c r="HDW2" s="300"/>
      <c r="HDX2" s="300"/>
      <c r="HDY2" s="300"/>
      <c r="HDZ2" s="300"/>
      <c r="HEA2" s="300"/>
      <c r="HEB2" s="300"/>
      <c r="HEC2" s="300"/>
      <c r="HED2" s="300"/>
      <c r="HEE2" s="300"/>
      <c r="HEF2" s="300"/>
      <c r="HEG2" s="300"/>
      <c r="HEH2" s="300"/>
      <c r="HEI2" s="300"/>
      <c r="HEJ2" s="300"/>
      <c r="HEK2" s="300"/>
      <c r="HEL2" s="300"/>
      <c r="HEM2" s="300"/>
      <c r="HEN2" s="300"/>
      <c r="HEO2" s="300"/>
      <c r="HEP2" s="300"/>
      <c r="HEQ2" s="300"/>
      <c r="HER2" s="300"/>
      <c r="HES2" s="300"/>
      <c r="HET2" s="300"/>
      <c r="HEU2" s="300"/>
      <c r="HEV2" s="300"/>
      <c r="HEW2" s="300"/>
      <c r="HEX2" s="300"/>
      <c r="HEY2" s="300"/>
      <c r="HEZ2" s="300"/>
      <c r="HFA2" s="300"/>
      <c r="HFB2" s="300"/>
      <c r="HFC2" s="300"/>
      <c r="HFD2" s="300"/>
      <c r="HFE2" s="300"/>
      <c r="HFF2" s="300"/>
      <c r="HFG2" s="300"/>
      <c r="HFH2" s="300"/>
      <c r="HFI2" s="300"/>
      <c r="HFJ2" s="300"/>
      <c r="HFK2" s="300"/>
      <c r="HFL2" s="300"/>
      <c r="HFM2" s="300"/>
      <c r="HFN2" s="300"/>
      <c r="HFO2" s="300"/>
      <c r="HFP2" s="300"/>
      <c r="HFQ2" s="300"/>
      <c r="HFR2" s="300"/>
      <c r="HFS2" s="300"/>
      <c r="HFT2" s="300"/>
      <c r="HFU2" s="300"/>
      <c r="HFV2" s="300"/>
      <c r="HFW2" s="300"/>
      <c r="HFX2" s="300"/>
      <c r="HFY2" s="300"/>
      <c r="HFZ2" s="300"/>
      <c r="HGA2" s="300"/>
      <c r="HGB2" s="300"/>
      <c r="HGC2" s="300"/>
      <c r="HGD2" s="300"/>
      <c r="HGE2" s="300"/>
      <c r="HGF2" s="300"/>
      <c r="HGG2" s="300"/>
      <c r="HGH2" s="300"/>
      <c r="HGI2" s="300"/>
      <c r="HGJ2" s="300"/>
      <c r="HGK2" s="300"/>
      <c r="HGL2" s="300"/>
      <c r="HGM2" s="300"/>
      <c r="HGN2" s="300"/>
      <c r="HGO2" s="300"/>
      <c r="HGP2" s="300"/>
      <c r="HGQ2" s="300"/>
      <c r="HGR2" s="300"/>
      <c r="HGS2" s="300"/>
      <c r="HGT2" s="300"/>
      <c r="HGU2" s="300"/>
      <c r="HGV2" s="300"/>
      <c r="HGW2" s="300"/>
      <c r="HGX2" s="300"/>
      <c r="HGY2" s="300"/>
      <c r="HGZ2" s="300"/>
      <c r="HHA2" s="300"/>
      <c r="HHB2" s="300"/>
      <c r="HHC2" s="300"/>
      <c r="HHD2" s="300"/>
      <c r="HHE2" s="300"/>
      <c r="HHF2" s="300"/>
      <c r="HHG2" s="300"/>
      <c r="HHH2" s="300"/>
      <c r="HHI2" s="300"/>
      <c r="HHJ2" s="300"/>
      <c r="HHK2" s="300"/>
      <c r="HHL2" s="300"/>
      <c r="HHM2" s="300"/>
      <c r="HHN2" s="300"/>
      <c r="HHO2" s="300"/>
      <c r="HHP2" s="300"/>
      <c r="HHQ2" s="300"/>
      <c r="HHR2" s="300"/>
      <c r="HHS2" s="300"/>
      <c r="HHT2" s="300"/>
      <c r="HHU2" s="300"/>
      <c r="HHV2" s="300"/>
      <c r="HHW2" s="300"/>
      <c r="HHX2" s="300"/>
      <c r="HHY2" s="300"/>
      <c r="HHZ2" s="300"/>
      <c r="HIA2" s="300"/>
      <c r="HIB2" s="300"/>
      <c r="HIC2" s="300"/>
      <c r="HID2" s="300"/>
      <c r="HIE2" s="300"/>
      <c r="HIF2" s="300"/>
      <c r="HIG2" s="300"/>
      <c r="HIH2" s="300"/>
      <c r="HII2" s="300"/>
      <c r="HIJ2" s="300"/>
      <c r="HIK2" s="300"/>
      <c r="HIL2" s="300"/>
      <c r="HIM2" s="300"/>
      <c r="HIN2" s="300"/>
      <c r="HIO2" s="300"/>
      <c r="HIP2" s="300"/>
      <c r="HIQ2" s="300"/>
      <c r="HIR2" s="300"/>
      <c r="HIS2" s="300"/>
      <c r="HIT2" s="300"/>
      <c r="HIU2" s="300"/>
      <c r="HIV2" s="300"/>
      <c r="HIW2" s="300"/>
      <c r="HIX2" s="300"/>
      <c r="HIY2" s="300"/>
      <c r="HIZ2" s="300"/>
      <c r="HJA2" s="300"/>
      <c r="HJB2" s="300"/>
      <c r="HJC2" s="300"/>
      <c r="HJD2" s="300"/>
      <c r="HJE2" s="300"/>
      <c r="HJF2" s="300"/>
      <c r="HJG2" s="300"/>
      <c r="HJH2" s="300"/>
      <c r="HJI2" s="300"/>
      <c r="HJJ2" s="300"/>
      <c r="HJK2" s="300"/>
      <c r="HJL2" s="300"/>
      <c r="HJM2" s="300"/>
      <c r="HJN2" s="300"/>
      <c r="HJO2" s="300"/>
      <c r="HJP2" s="300"/>
      <c r="HJQ2" s="300"/>
      <c r="HJR2" s="300"/>
      <c r="HJS2" s="300"/>
      <c r="HJT2" s="300"/>
      <c r="HJU2" s="300"/>
      <c r="HJV2" s="300"/>
      <c r="HJW2" s="300"/>
      <c r="HJX2" s="300"/>
      <c r="HJY2" s="300"/>
      <c r="HJZ2" s="300"/>
      <c r="HKA2" s="300"/>
      <c r="HKB2" s="300"/>
      <c r="HKC2" s="300"/>
      <c r="HKD2" s="300"/>
      <c r="HKE2" s="300"/>
      <c r="HKF2" s="300"/>
      <c r="HKG2" s="300"/>
      <c r="HKH2" s="300"/>
      <c r="HKI2" s="300"/>
      <c r="HKJ2" s="300"/>
      <c r="HKK2" s="300"/>
      <c r="HKL2" s="300"/>
      <c r="HKM2" s="300"/>
      <c r="HKN2" s="300"/>
      <c r="HKO2" s="300"/>
      <c r="HKP2" s="300"/>
      <c r="HKQ2" s="300"/>
      <c r="HKR2" s="300"/>
      <c r="HKS2" s="300"/>
      <c r="HKT2" s="300"/>
      <c r="HKU2" s="300"/>
      <c r="HKV2" s="300"/>
      <c r="HKW2" s="300"/>
      <c r="HKX2" s="300"/>
      <c r="HKY2" s="300"/>
      <c r="HKZ2" s="300"/>
      <c r="HLA2" s="300"/>
      <c r="HLB2" s="300"/>
      <c r="HLC2" s="300"/>
      <c r="HLD2" s="300"/>
      <c r="HLE2" s="300"/>
      <c r="HLF2" s="300"/>
      <c r="HLG2" s="300"/>
      <c r="HLH2" s="300"/>
      <c r="HLI2" s="300"/>
      <c r="HLJ2" s="300"/>
      <c r="HLK2" s="300"/>
      <c r="HLL2" s="300"/>
      <c r="HLM2" s="300"/>
      <c r="HLN2" s="300"/>
      <c r="HLO2" s="300"/>
      <c r="HLP2" s="300"/>
      <c r="HLQ2" s="300"/>
      <c r="HLR2" s="300"/>
      <c r="HLS2" s="300"/>
      <c r="HLT2" s="300"/>
      <c r="HLU2" s="300"/>
      <c r="HLV2" s="300"/>
      <c r="HLW2" s="300"/>
      <c r="HLX2" s="300"/>
      <c r="HLY2" s="300"/>
      <c r="HLZ2" s="300"/>
      <c r="HMA2" s="300"/>
      <c r="HMB2" s="300"/>
      <c r="HMC2" s="300"/>
      <c r="HMD2" s="300"/>
      <c r="HME2" s="300"/>
      <c r="HMF2" s="300"/>
      <c r="HMG2" s="300"/>
      <c r="HMH2" s="300"/>
      <c r="HMI2" s="300"/>
      <c r="HMJ2" s="300"/>
      <c r="HMK2" s="300"/>
      <c r="HML2" s="300"/>
      <c r="HMM2" s="300"/>
      <c r="HMN2" s="300"/>
      <c r="HMO2" s="300"/>
      <c r="HMP2" s="300"/>
      <c r="HMQ2" s="300"/>
      <c r="HMR2" s="300"/>
      <c r="HMS2" s="300"/>
      <c r="HMT2" s="300"/>
      <c r="HMU2" s="300"/>
      <c r="HMV2" s="300"/>
      <c r="HMW2" s="300"/>
      <c r="HMX2" s="300"/>
      <c r="HMY2" s="300"/>
      <c r="HMZ2" s="300"/>
      <c r="HNA2" s="300"/>
      <c r="HNB2" s="300"/>
      <c r="HNC2" s="300"/>
      <c r="HND2" s="300"/>
      <c r="HNE2" s="300"/>
      <c r="HNF2" s="300"/>
      <c r="HNG2" s="300"/>
      <c r="HNH2" s="300"/>
      <c r="HNI2" s="300"/>
      <c r="HNJ2" s="300"/>
      <c r="HNK2" s="300"/>
      <c r="HNL2" s="300"/>
      <c r="HNM2" s="300"/>
      <c r="HNN2" s="300"/>
      <c r="HNO2" s="300"/>
      <c r="HNP2" s="300"/>
      <c r="HNQ2" s="300"/>
      <c r="HNR2" s="300"/>
      <c r="HNS2" s="300"/>
      <c r="HNT2" s="300"/>
      <c r="HNU2" s="300"/>
      <c r="HNV2" s="300"/>
      <c r="HNW2" s="300"/>
      <c r="HNX2" s="300"/>
      <c r="HNY2" s="300"/>
      <c r="HNZ2" s="300"/>
      <c r="HOA2" s="300"/>
      <c r="HOB2" s="300"/>
      <c r="HOC2" s="300"/>
      <c r="HOD2" s="300"/>
      <c r="HOE2" s="300"/>
      <c r="HOF2" s="300"/>
      <c r="HOG2" s="300"/>
      <c r="HOH2" s="300"/>
      <c r="HOI2" s="300"/>
      <c r="HOJ2" s="300"/>
      <c r="HOK2" s="300"/>
      <c r="HOL2" s="300"/>
      <c r="HOM2" s="300"/>
      <c r="HON2" s="300"/>
      <c r="HOO2" s="300"/>
      <c r="HOP2" s="300"/>
      <c r="HOQ2" s="300"/>
      <c r="HOR2" s="300"/>
      <c r="HOS2" s="300"/>
      <c r="HOT2" s="300"/>
      <c r="HOU2" s="300"/>
      <c r="HOV2" s="300"/>
      <c r="HOW2" s="300"/>
      <c r="HOX2" s="300"/>
      <c r="HOY2" s="300"/>
      <c r="HOZ2" s="300"/>
      <c r="HPA2" s="300"/>
      <c r="HPB2" s="300"/>
      <c r="HPC2" s="300"/>
      <c r="HPD2" s="300"/>
      <c r="HPE2" s="300"/>
      <c r="HPF2" s="300"/>
      <c r="HPG2" s="300"/>
      <c r="HPH2" s="300"/>
      <c r="HPI2" s="300"/>
      <c r="HPJ2" s="300"/>
      <c r="HPK2" s="300"/>
      <c r="HPL2" s="300"/>
      <c r="HPM2" s="300"/>
      <c r="HPN2" s="300"/>
      <c r="HPO2" s="300"/>
      <c r="HPP2" s="300"/>
      <c r="HPQ2" s="300"/>
      <c r="HPR2" s="300"/>
      <c r="HPS2" s="300"/>
      <c r="HPT2" s="300"/>
      <c r="HPU2" s="300"/>
      <c r="HPV2" s="300"/>
      <c r="HPW2" s="300"/>
      <c r="HPX2" s="300"/>
      <c r="HPY2" s="300"/>
      <c r="HPZ2" s="300"/>
      <c r="HQA2" s="300"/>
      <c r="HQB2" s="300"/>
      <c r="HQC2" s="300"/>
      <c r="HQD2" s="300"/>
      <c r="HQE2" s="300"/>
      <c r="HQF2" s="300"/>
      <c r="HQG2" s="300"/>
      <c r="HQH2" s="300"/>
      <c r="HQI2" s="300"/>
      <c r="HQJ2" s="300"/>
      <c r="HQK2" s="300"/>
      <c r="HQL2" s="300"/>
      <c r="HQM2" s="300"/>
      <c r="HQN2" s="300"/>
      <c r="HQO2" s="300"/>
      <c r="HQP2" s="300"/>
      <c r="HQQ2" s="300"/>
      <c r="HQR2" s="300"/>
      <c r="HQS2" s="300"/>
      <c r="HQT2" s="300"/>
      <c r="HQU2" s="300"/>
      <c r="HQV2" s="300"/>
      <c r="HQW2" s="300"/>
      <c r="HQX2" s="300"/>
      <c r="HQY2" s="300"/>
      <c r="HQZ2" s="300"/>
      <c r="HRA2" s="300"/>
      <c r="HRB2" s="300"/>
      <c r="HRC2" s="300"/>
      <c r="HRD2" s="300"/>
      <c r="HRE2" s="300"/>
      <c r="HRF2" s="300"/>
      <c r="HRG2" s="300"/>
      <c r="HRH2" s="300"/>
      <c r="HRI2" s="300"/>
      <c r="HRJ2" s="300"/>
      <c r="HRK2" s="300"/>
      <c r="HRL2" s="300"/>
      <c r="HRM2" s="300"/>
      <c r="HRN2" s="300"/>
      <c r="HRO2" s="300"/>
      <c r="HRP2" s="300"/>
      <c r="HRQ2" s="300"/>
      <c r="HRR2" s="300"/>
      <c r="HRS2" s="300"/>
      <c r="HRT2" s="300"/>
      <c r="HRU2" s="300"/>
      <c r="HRV2" s="300"/>
      <c r="HRW2" s="300"/>
      <c r="HRX2" s="300"/>
      <c r="HRY2" s="300"/>
      <c r="HRZ2" s="300"/>
      <c r="HSA2" s="300"/>
      <c r="HSB2" s="300"/>
      <c r="HSC2" s="300"/>
      <c r="HSD2" s="300"/>
      <c r="HSE2" s="300"/>
      <c r="HSF2" s="300"/>
      <c r="HSG2" s="300"/>
      <c r="HSH2" s="300"/>
      <c r="HSI2" s="300"/>
      <c r="HSJ2" s="300"/>
      <c r="HSK2" s="300"/>
      <c r="HSL2" s="300"/>
      <c r="HSM2" s="300"/>
      <c r="HSN2" s="300"/>
      <c r="HSO2" s="300"/>
      <c r="HSP2" s="300"/>
      <c r="HSQ2" s="300"/>
      <c r="HSR2" s="300"/>
      <c r="HSS2" s="300"/>
      <c r="HST2" s="300"/>
      <c r="HSU2" s="300"/>
      <c r="HSV2" s="300"/>
      <c r="HSW2" s="300"/>
      <c r="HSX2" s="300"/>
      <c r="HSY2" s="300"/>
      <c r="HSZ2" s="300"/>
      <c r="HTA2" s="300"/>
      <c r="HTB2" s="300"/>
      <c r="HTC2" s="300"/>
      <c r="HTD2" s="300"/>
      <c r="HTE2" s="300"/>
      <c r="HTF2" s="300"/>
      <c r="HTG2" s="300"/>
      <c r="HTH2" s="300"/>
      <c r="HTI2" s="300"/>
      <c r="HTJ2" s="300"/>
      <c r="HTK2" s="300"/>
      <c r="HTL2" s="300"/>
      <c r="HTM2" s="300"/>
      <c r="HTN2" s="300"/>
      <c r="HTO2" s="300"/>
      <c r="HTP2" s="300"/>
      <c r="HTQ2" s="300"/>
      <c r="HTR2" s="300"/>
      <c r="HTS2" s="300"/>
      <c r="HTT2" s="300"/>
      <c r="HTU2" s="300"/>
      <c r="HTV2" s="300"/>
      <c r="HTW2" s="300"/>
      <c r="HTX2" s="300"/>
      <c r="HTY2" s="300"/>
      <c r="HTZ2" s="300"/>
      <c r="HUA2" s="300"/>
      <c r="HUB2" s="300"/>
      <c r="HUC2" s="300"/>
      <c r="HUD2" s="300"/>
      <c r="HUE2" s="300"/>
      <c r="HUF2" s="300"/>
      <c r="HUG2" s="300"/>
      <c r="HUH2" s="300"/>
      <c r="HUI2" s="300"/>
      <c r="HUJ2" s="300"/>
      <c r="HUK2" s="300"/>
      <c r="HUL2" s="300"/>
      <c r="HUM2" s="300"/>
      <c r="HUN2" s="300"/>
      <c r="HUO2" s="300"/>
      <c r="HUP2" s="300"/>
      <c r="HUQ2" s="300"/>
      <c r="HUR2" s="300"/>
      <c r="HUS2" s="300"/>
      <c r="HUT2" s="300"/>
      <c r="HUU2" s="300"/>
      <c r="HUV2" s="300"/>
      <c r="HUW2" s="300"/>
      <c r="HUX2" s="300"/>
      <c r="HUY2" s="300"/>
      <c r="HUZ2" s="300"/>
      <c r="HVA2" s="300"/>
      <c r="HVB2" s="300"/>
      <c r="HVC2" s="300"/>
      <c r="HVD2" s="300"/>
      <c r="HVE2" s="300"/>
      <c r="HVF2" s="300"/>
      <c r="HVG2" s="300"/>
      <c r="HVH2" s="300"/>
      <c r="HVI2" s="300"/>
      <c r="HVJ2" s="300"/>
      <c r="HVK2" s="300"/>
      <c r="HVL2" s="300"/>
      <c r="HVM2" s="300"/>
      <c r="HVN2" s="300"/>
      <c r="HVO2" s="300"/>
      <c r="HVP2" s="300"/>
      <c r="HVQ2" s="300"/>
      <c r="HVR2" s="300"/>
      <c r="HVS2" s="300"/>
      <c r="HVT2" s="300"/>
      <c r="HVU2" s="300"/>
      <c r="HVV2" s="300"/>
      <c r="HVW2" s="300"/>
      <c r="HVX2" s="300"/>
      <c r="HVY2" s="300"/>
      <c r="HVZ2" s="300"/>
      <c r="HWA2" s="300"/>
      <c r="HWB2" s="300"/>
      <c r="HWC2" s="300"/>
      <c r="HWD2" s="300"/>
      <c r="HWE2" s="300"/>
      <c r="HWF2" s="300"/>
      <c r="HWG2" s="300"/>
      <c r="HWH2" s="300"/>
      <c r="HWI2" s="300"/>
      <c r="HWJ2" s="300"/>
      <c r="HWK2" s="300"/>
      <c r="HWL2" s="300"/>
      <c r="HWM2" s="300"/>
      <c r="HWN2" s="300"/>
      <c r="HWO2" s="300"/>
      <c r="HWP2" s="300"/>
      <c r="HWQ2" s="300"/>
      <c r="HWR2" s="300"/>
      <c r="HWS2" s="300"/>
      <c r="HWT2" s="300"/>
      <c r="HWU2" s="300"/>
      <c r="HWV2" s="300"/>
      <c r="HWW2" s="300"/>
      <c r="HWX2" s="300"/>
      <c r="HWY2" s="300"/>
      <c r="HWZ2" s="300"/>
      <c r="HXA2" s="300"/>
      <c r="HXB2" s="300"/>
      <c r="HXC2" s="300"/>
      <c r="HXD2" s="300"/>
      <c r="HXE2" s="300"/>
      <c r="HXF2" s="300"/>
      <c r="HXG2" s="300"/>
      <c r="HXH2" s="300"/>
      <c r="HXI2" s="300"/>
      <c r="HXJ2" s="300"/>
      <c r="HXK2" s="300"/>
      <c r="HXL2" s="300"/>
      <c r="HXM2" s="300"/>
      <c r="HXN2" s="300"/>
      <c r="HXO2" s="300"/>
      <c r="HXP2" s="300"/>
      <c r="HXQ2" s="300"/>
      <c r="HXR2" s="300"/>
      <c r="HXS2" s="300"/>
      <c r="HXT2" s="300"/>
      <c r="HXU2" s="300"/>
      <c r="HXV2" s="300"/>
      <c r="HXW2" s="300"/>
      <c r="HXX2" s="300"/>
      <c r="HXY2" s="300"/>
      <c r="HXZ2" s="300"/>
      <c r="HYA2" s="300"/>
      <c r="HYB2" s="300"/>
      <c r="HYC2" s="300"/>
      <c r="HYD2" s="300"/>
      <c r="HYE2" s="300"/>
      <c r="HYF2" s="300"/>
      <c r="HYG2" s="300"/>
      <c r="HYH2" s="300"/>
      <c r="HYI2" s="300"/>
      <c r="HYJ2" s="300"/>
      <c r="HYK2" s="300"/>
      <c r="HYL2" s="300"/>
      <c r="HYM2" s="300"/>
      <c r="HYN2" s="300"/>
      <c r="HYO2" s="300"/>
      <c r="HYP2" s="300"/>
      <c r="HYQ2" s="300"/>
      <c r="HYR2" s="300"/>
      <c r="HYS2" s="300"/>
      <c r="HYT2" s="300"/>
      <c r="HYU2" s="300"/>
      <c r="HYV2" s="300"/>
      <c r="HYW2" s="300"/>
      <c r="HYX2" s="300"/>
      <c r="HYY2" s="300"/>
      <c r="HYZ2" s="300"/>
      <c r="HZA2" s="300"/>
      <c r="HZB2" s="300"/>
      <c r="HZC2" s="300"/>
      <c r="HZD2" s="300"/>
      <c r="HZE2" s="300"/>
      <c r="HZF2" s="300"/>
      <c r="HZG2" s="300"/>
      <c r="HZH2" s="300"/>
      <c r="HZI2" s="300"/>
      <c r="HZJ2" s="300"/>
      <c r="HZK2" s="300"/>
      <c r="HZL2" s="300"/>
      <c r="HZM2" s="300"/>
      <c r="HZN2" s="300"/>
      <c r="HZO2" s="300"/>
      <c r="HZP2" s="300"/>
      <c r="HZQ2" s="300"/>
      <c r="HZR2" s="300"/>
      <c r="HZS2" s="300"/>
      <c r="HZT2" s="300"/>
      <c r="HZU2" s="300"/>
      <c r="HZV2" s="300"/>
      <c r="HZW2" s="300"/>
      <c r="HZX2" s="300"/>
      <c r="HZY2" s="300"/>
      <c r="HZZ2" s="300"/>
      <c r="IAA2" s="300"/>
      <c r="IAB2" s="300"/>
      <c r="IAC2" s="300"/>
      <c r="IAD2" s="300"/>
      <c r="IAE2" s="300"/>
      <c r="IAF2" s="300"/>
      <c r="IAG2" s="300"/>
      <c r="IAH2" s="300"/>
      <c r="IAI2" s="300"/>
      <c r="IAJ2" s="300"/>
      <c r="IAK2" s="300"/>
      <c r="IAL2" s="300"/>
      <c r="IAM2" s="300"/>
      <c r="IAN2" s="300"/>
      <c r="IAO2" s="300"/>
      <c r="IAP2" s="300"/>
      <c r="IAQ2" s="300"/>
      <c r="IAR2" s="300"/>
      <c r="IAS2" s="300"/>
      <c r="IAT2" s="300"/>
      <c r="IAU2" s="300"/>
      <c r="IAV2" s="300"/>
      <c r="IAW2" s="300"/>
      <c r="IAX2" s="300"/>
      <c r="IAY2" s="300"/>
      <c r="IAZ2" s="300"/>
      <c r="IBA2" s="300"/>
      <c r="IBB2" s="300"/>
      <c r="IBC2" s="300"/>
      <c r="IBD2" s="300"/>
      <c r="IBE2" s="300"/>
      <c r="IBF2" s="300"/>
      <c r="IBG2" s="300"/>
      <c r="IBH2" s="300"/>
      <c r="IBI2" s="300"/>
      <c r="IBJ2" s="300"/>
      <c r="IBK2" s="300"/>
      <c r="IBL2" s="300"/>
      <c r="IBM2" s="300"/>
      <c r="IBN2" s="300"/>
      <c r="IBO2" s="300"/>
      <c r="IBP2" s="300"/>
      <c r="IBQ2" s="300"/>
      <c r="IBR2" s="300"/>
      <c r="IBS2" s="300"/>
      <c r="IBT2" s="300"/>
      <c r="IBU2" s="300"/>
      <c r="IBV2" s="300"/>
      <c r="IBW2" s="300"/>
      <c r="IBX2" s="300"/>
      <c r="IBY2" s="300"/>
      <c r="IBZ2" s="300"/>
      <c r="ICA2" s="300"/>
      <c r="ICB2" s="300"/>
      <c r="ICC2" s="300"/>
      <c r="ICD2" s="300"/>
      <c r="ICE2" s="300"/>
      <c r="ICF2" s="300"/>
      <c r="ICG2" s="300"/>
      <c r="ICH2" s="300"/>
      <c r="ICI2" s="300"/>
      <c r="ICJ2" s="300"/>
      <c r="ICK2" s="300"/>
      <c r="ICL2" s="300"/>
      <c r="ICM2" s="300"/>
      <c r="ICN2" s="300"/>
      <c r="ICO2" s="300"/>
      <c r="ICP2" s="300"/>
      <c r="ICQ2" s="300"/>
      <c r="ICR2" s="300"/>
      <c r="ICS2" s="300"/>
      <c r="ICT2" s="300"/>
      <c r="ICU2" s="300"/>
      <c r="ICV2" s="300"/>
      <c r="ICW2" s="300"/>
      <c r="ICX2" s="300"/>
      <c r="ICY2" s="300"/>
      <c r="ICZ2" s="300"/>
      <c r="IDA2" s="300"/>
      <c r="IDB2" s="300"/>
      <c r="IDC2" s="300"/>
      <c r="IDD2" s="300"/>
      <c r="IDE2" s="300"/>
      <c r="IDF2" s="300"/>
      <c r="IDG2" s="300"/>
      <c r="IDH2" s="300"/>
      <c r="IDI2" s="300"/>
      <c r="IDJ2" s="300"/>
      <c r="IDK2" s="300"/>
      <c r="IDL2" s="300"/>
      <c r="IDM2" s="300"/>
      <c r="IDN2" s="300"/>
      <c r="IDO2" s="300"/>
      <c r="IDP2" s="300"/>
      <c r="IDQ2" s="300"/>
      <c r="IDR2" s="300"/>
      <c r="IDS2" s="300"/>
      <c r="IDT2" s="300"/>
      <c r="IDU2" s="300"/>
      <c r="IDV2" s="300"/>
      <c r="IDW2" s="300"/>
      <c r="IDX2" s="300"/>
      <c r="IDY2" s="300"/>
      <c r="IDZ2" s="300"/>
      <c r="IEA2" s="300"/>
      <c r="IEB2" s="300"/>
      <c r="IEC2" s="300"/>
      <c r="IED2" s="300"/>
      <c r="IEE2" s="300"/>
      <c r="IEF2" s="300"/>
      <c r="IEG2" s="300"/>
      <c r="IEH2" s="300"/>
      <c r="IEI2" s="300"/>
      <c r="IEJ2" s="300"/>
      <c r="IEK2" s="300"/>
      <c r="IEL2" s="300"/>
      <c r="IEM2" s="300"/>
      <c r="IEN2" s="300"/>
      <c r="IEO2" s="300"/>
      <c r="IEP2" s="300"/>
      <c r="IEQ2" s="300"/>
      <c r="IER2" s="300"/>
      <c r="IES2" s="300"/>
      <c r="IET2" s="300"/>
      <c r="IEU2" s="300"/>
      <c r="IEV2" s="300"/>
      <c r="IEW2" s="300"/>
      <c r="IEX2" s="300"/>
      <c r="IEY2" s="300"/>
      <c r="IEZ2" s="300"/>
      <c r="IFA2" s="300"/>
      <c r="IFB2" s="300"/>
      <c r="IFC2" s="300"/>
      <c r="IFD2" s="300"/>
      <c r="IFE2" s="300"/>
      <c r="IFF2" s="300"/>
      <c r="IFG2" s="300"/>
      <c r="IFH2" s="300"/>
      <c r="IFI2" s="300"/>
      <c r="IFJ2" s="300"/>
      <c r="IFK2" s="300"/>
      <c r="IFL2" s="300"/>
      <c r="IFM2" s="300"/>
      <c r="IFN2" s="300"/>
      <c r="IFO2" s="300"/>
      <c r="IFP2" s="300"/>
      <c r="IFQ2" s="300"/>
      <c r="IFR2" s="300"/>
      <c r="IFS2" s="300"/>
      <c r="IFT2" s="300"/>
      <c r="IFU2" s="300"/>
      <c r="IFV2" s="300"/>
      <c r="IFW2" s="300"/>
      <c r="IFX2" s="300"/>
      <c r="IFY2" s="300"/>
      <c r="IFZ2" s="300"/>
      <c r="IGA2" s="300"/>
      <c r="IGB2" s="300"/>
      <c r="IGC2" s="300"/>
      <c r="IGD2" s="300"/>
      <c r="IGE2" s="300"/>
      <c r="IGF2" s="300"/>
      <c r="IGG2" s="300"/>
      <c r="IGH2" s="300"/>
      <c r="IGI2" s="300"/>
      <c r="IGJ2" s="300"/>
      <c r="IGK2" s="300"/>
      <c r="IGL2" s="300"/>
      <c r="IGM2" s="300"/>
      <c r="IGN2" s="300"/>
      <c r="IGO2" s="300"/>
      <c r="IGP2" s="300"/>
      <c r="IGQ2" s="300"/>
      <c r="IGR2" s="300"/>
      <c r="IGS2" s="300"/>
      <c r="IGT2" s="300"/>
      <c r="IGU2" s="300"/>
      <c r="IGV2" s="300"/>
      <c r="IGW2" s="300"/>
      <c r="IGX2" s="300"/>
      <c r="IGY2" s="300"/>
      <c r="IGZ2" s="300"/>
      <c r="IHA2" s="300"/>
      <c r="IHB2" s="300"/>
      <c r="IHC2" s="300"/>
      <c r="IHD2" s="300"/>
      <c r="IHE2" s="300"/>
      <c r="IHF2" s="300"/>
      <c r="IHG2" s="300"/>
      <c r="IHH2" s="300"/>
      <c r="IHI2" s="300"/>
      <c r="IHJ2" s="300"/>
      <c r="IHK2" s="300"/>
      <c r="IHL2" s="300"/>
      <c r="IHM2" s="300"/>
      <c r="IHN2" s="300"/>
      <c r="IHO2" s="300"/>
      <c r="IHP2" s="300"/>
      <c r="IHQ2" s="300"/>
      <c r="IHR2" s="300"/>
      <c r="IHS2" s="300"/>
      <c r="IHT2" s="300"/>
      <c r="IHU2" s="300"/>
      <c r="IHV2" s="300"/>
      <c r="IHW2" s="300"/>
      <c r="IHX2" s="300"/>
      <c r="IHY2" s="300"/>
      <c r="IHZ2" s="300"/>
      <c r="IIA2" s="300"/>
      <c r="IIB2" s="300"/>
      <c r="IIC2" s="300"/>
      <c r="IID2" s="300"/>
      <c r="IIE2" s="300"/>
      <c r="IIF2" s="300"/>
      <c r="IIG2" s="300"/>
      <c r="IIH2" s="300"/>
      <c r="III2" s="300"/>
      <c r="IIJ2" s="300"/>
      <c r="IIK2" s="300"/>
      <c r="IIL2" s="300"/>
      <c r="IIM2" s="300"/>
      <c r="IIN2" s="300"/>
      <c r="IIO2" s="300"/>
      <c r="IIP2" s="300"/>
      <c r="IIQ2" s="300"/>
      <c r="IIR2" s="300"/>
      <c r="IIS2" s="300"/>
      <c r="IIT2" s="300"/>
      <c r="IIU2" s="300"/>
      <c r="IIV2" s="300"/>
      <c r="IIW2" s="300"/>
      <c r="IIX2" s="300"/>
      <c r="IIY2" s="300"/>
      <c r="IIZ2" s="300"/>
      <c r="IJA2" s="300"/>
      <c r="IJB2" s="300"/>
      <c r="IJC2" s="300"/>
      <c r="IJD2" s="300"/>
      <c r="IJE2" s="300"/>
      <c r="IJF2" s="300"/>
      <c r="IJG2" s="300"/>
      <c r="IJH2" s="300"/>
      <c r="IJI2" s="300"/>
      <c r="IJJ2" s="300"/>
      <c r="IJK2" s="300"/>
      <c r="IJL2" s="300"/>
      <c r="IJM2" s="300"/>
      <c r="IJN2" s="300"/>
      <c r="IJO2" s="300"/>
      <c r="IJP2" s="300"/>
      <c r="IJQ2" s="300"/>
      <c r="IJR2" s="300"/>
      <c r="IJS2" s="300"/>
      <c r="IJT2" s="300"/>
      <c r="IJU2" s="300"/>
      <c r="IJV2" s="300"/>
      <c r="IJW2" s="300"/>
      <c r="IJX2" s="300"/>
      <c r="IJY2" s="300"/>
      <c r="IJZ2" s="300"/>
      <c r="IKA2" s="300"/>
      <c r="IKB2" s="300"/>
      <c r="IKC2" s="300"/>
      <c r="IKD2" s="300"/>
      <c r="IKE2" s="300"/>
      <c r="IKF2" s="300"/>
      <c r="IKG2" s="300"/>
      <c r="IKH2" s="300"/>
      <c r="IKI2" s="300"/>
      <c r="IKJ2" s="300"/>
      <c r="IKK2" s="300"/>
      <c r="IKL2" s="300"/>
      <c r="IKM2" s="300"/>
      <c r="IKN2" s="300"/>
      <c r="IKO2" s="300"/>
      <c r="IKP2" s="300"/>
      <c r="IKQ2" s="300"/>
      <c r="IKR2" s="300"/>
      <c r="IKS2" s="300"/>
      <c r="IKT2" s="300"/>
      <c r="IKU2" s="300"/>
      <c r="IKV2" s="300"/>
      <c r="IKW2" s="300"/>
      <c r="IKX2" s="300"/>
      <c r="IKY2" s="300"/>
      <c r="IKZ2" s="300"/>
      <c r="ILA2" s="300"/>
      <c r="ILB2" s="300"/>
      <c r="ILC2" s="300"/>
      <c r="ILD2" s="300"/>
      <c r="ILE2" s="300"/>
      <c r="ILF2" s="300"/>
      <c r="ILG2" s="300"/>
      <c r="ILH2" s="300"/>
      <c r="ILI2" s="300"/>
      <c r="ILJ2" s="300"/>
      <c r="ILK2" s="300"/>
      <c r="ILL2" s="300"/>
      <c r="ILM2" s="300"/>
      <c r="ILN2" s="300"/>
      <c r="ILO2" s="300"/>
      <c r="ILP2" s="300"/>
      <c r="ILQ2" s="300"/>
      <c r="ILR2" s="300"/>
      <c r="ILS2" s="300"/>
      <c r="ILT2" s="300"/>
      <c r="ILU2" s="300"/>
      <c r="ILV2" s="300"/>
      <c r="ILW2" s="300"/>
      <c r="ILX2" s="300"/>
      <c r="ILY2" s="300"/>
      <c r="ILZ2" s="300"/>
      <c r="IMA2" s="300"/>
      <c r="IMB2" s="300"/>
      <c r="IMC2" s="300"/>
      <c r="IMD2" s="300"/>
      <c r="IME2" s="300"/>
      <c r="IMF2" s="300"/>
      <c r="IMG2" s="300"/>
      <c r="IMH2" s="300"/>
      <c r="IMI2" s="300"/>
      <c r="IMJ2" s="300"/>
      <c r="IMK2" s="300"/>
      <c r="IML2" s="300"/>
      <c r="IMM2" s="300"/>
      <c r="IMN2" s="300"/>
      <c r="IMO2" s="300"/>
      <c r="IMP2" s="300"/>
      <c r="IMQ2" s="300"/>
      <c r="IMR2" s="300"/>
      <c r="IMS2" s="300"/>
      <c r="IMT2" s="300"/>
      <c r="IMU2" s="300"/>
      <c r="IMV2" s="300"/>
      <c r="IMW2" s="300"/>
      <c r="IMX2" s="300"/>
      <c r="IMY2" s="300"/>
      <c r="IMZ2" s="300"/>
      <c r="INA2" s="300"/>
      <c r="INB2" s="300"/>
      <c r="INC2" s="300"/>
      <c r="IND2" s="300"/>
      <c r="INE2" s="300"/>
      <c r="INF2" s="300"/>
      <c r="ING2" s="300"/>
      <c r="INH2" s="300"/>
      <c r="INI2" s="300"/>
      <c r="INJ2" s="300"/>
      <c r="INK2" s="300"/>
      <c r="INL2" s="300"/>
      <c r="INM2" s="300"/>
      <c r="INN2" s="300"/>
      <c r="INO2" s="300"/>
      <c r="INP2" s="300"/>
      <c r="INQ2" s="300"/>
      <c r="INR2" s="300"/>
      <c r="INS2" s="300"/>
      <c r="INT2" s="300"/>
      <c r="INU2" s="300"/>
      <c r="INV2" s="300"/>
      <c r="INW2" s="300"/>
      <c r="INX2" s="300"/>
      <c r="INY2" s="300"/>
      <c r="INZ2" s="300"/>
      <c r="IOA2" s="300"/>
      <c r="IOB2" s="300"/>
      <c r="IOC2" s="300"/>
      <c r="IOD2" s="300"/>
      <c r="IOE2" s="300"/>
      <c r="IOF2" s="300"/>
      <c r="IOG2" s="300"/>
      <c r="IOH2" s="300"/>
      <c r="IOI2" s="300"/>
      <c r="IOJ2" s="300"/>
      <c r="IOK2" s="300"/>
      <c r="IOL2" s="300"/>
      <c r="IOM2" s="300"/>
      <c r="ION2" s="300"/>
      <c r="IOO2" s="300"/>
      <c r="IOP2" s="300"/>
      <c r="IOQ2" s="300"/>
      <c r="IOR2" s="300"/>
      <c r="IOS2" s="300"/>
      <c r="IOT2" s="300"/>
      <c r="IOU2" s="300"/>
      <c r="IOV2" s="300"/>
      <c r="IOW2" s="300"/>
      <c r="IOX2" s="300"/>
      <c r="IOY2" s="300"/>
      <c r="IOZ2" s="300"/>
      <c r="IPA2" s="300"/>
      <c r="IPB2" s="300"/>
      <c r="IPC2" s="300"/>
      <c r="IPD2" s="300"/>
      <c r="IPE2" s="300"/>
      <c r="IPF2" s="300"/>
      <c r="IPG2" s="300"/>
      <c r="IPH2" s="300"/>
      <c r="IPI2" s="300"/>
      <c r="IPJ2" s="300"/>
      <c r="IPK2" s="300"/>
      <c r="IPL2" s="300"/>
      <c r="IPM2" s="300"/>
      <c r="IPN2" s="300"/>
      <c r="IPO2" s="300"/>
      <c r="IPP2" s="300"/>
      <c r="IPQ2" s="300"/>
      <c r="IPR2" s="300"/>
      <c r="IPS2" s="300"/>
      <c r="IPT2" s="300"/>
      <c r="IPU2" s="300"/>
      <c r="IPV2" s="300"/>
      <c r="IPW2" s="300"/>
      <c r="IPX2" s="300"/>
      <c r="IPY2" s="300"/>
      <c r="IPZ2" s="300"/>
      <c r="IQA2" s="300"/>
      <c r="IQB2" s="300"/>
      <c r="IQC2" s="300"/>
      <c r="IQD2" s="300"/>
      <c r="IQE2" s="300"/>
      <c r="IQF2" s="300"/>
      <c r="IQG2" s="300"/>
      <c r="IQH2" s="300"/>
      <c r="IQI2" s="300"/>
      <c r="IQJ2" s="300"/>
      <c r="IQK2" s="300"/>
      <c r="IQL2" s="300"/>
      <c r="IQM2" s="300"/>
      <c r="IQN2" s="300"/>
      <c r="IQO2" s="300"/>
      <c r="IQP2" s="300"/>
      <c r="IQQ2" s="300"/>
      <c r="IQR2" s="300"/>
      <c r="IQS2" s="300"/>
      <c r="IQT2" s="300"/>
      <c r="IQU2" s="300"/>
      <c r="IQV2" s="300"/>
      <c r="IQW2" s="300"/>
      <c r="IQX2" s="300"/>
      <c r="IQY2" s="300"/>
      <c r="IQZ2" s="300"/>
      <c r="IRA2" s="300"/>
      <c r="IRB2" s="300"/>
      <c r="IRC2" s="300"/>
      <c r="IRD2" s="300"/>
      <c r="IRE2" s="300"/>
      <c r="IRF2" s="300"/>
      <c r="IRG2" s="300"/>
      <c r="IRH2" s="300"/>
      <c r="IRI2" s="300"/>
      <c r="IRJ2" s="300"/>
      <c r="IRK2" s="300"/>
      <c r="IRL2" s="300"/>
      <c r="IRM2" s="300"/>
      <c r="IRN2" s="300"/>
      <c r="IRO2" s="300"/>
      <c r="IRP2" s="300"/>
      <c r="IRQ2" s="300"/>
      <c r="IRR2" s="300"/>
      <c r="IRS2" s="300"/>
      <c r="IRT2" s="300"/>
      <c r="IRU2" s="300"/>
      <c r="IRV2" s="300"/>
      <c r="IRW2" s="300"/>
      <c r="IRX2" s="300"/>
      <c r="IRY2" s="300"/>
      <c r="IRZ2" s="300"/>
      <c r="ISA2" s="300"/>
      <c r="ISB2" s="300"/>
      <c r="ISC2" s="300"/>
      <c r="ISD2" s="300"/>
      <c r="ISE2" s="300"/>
      <c r="ISF2" s="300"/>
      <c r="ISG2" s="300"/>
      <c r="ISH2" s="300"/>
      <c r="ISI2" s="300"/>
      <c r="ISJ2" s="300"/>
      <c r="ISK2" s="300"/>
      <c r="ISL2" s="300"/>
      <c r="ISM2" s="300"/>
      <c r="ISN2" s="300"/>
      <c r="ISO2" s="300"/>
      <c r="ISP2" s="300"/>
      <c r="ISQ2" s="300"/>
      <c r="ISR2" s="300"/>
      <c r="ISS2" s="300"/>
      <c r="IST2" s="300"/>
      <c r="ISU2" s="300"/>
      <c r="ISV2" s="300"/>
      <c r="ISW2" s="300"/>
      <c r="ISX2" s="300"/>
      <c r="ISY2" s="300"/>
      <c r="ISZ2" s="300"/>
      <c r="ITA2" s="300"/>
      <c r="ITB2" s="300"/>
      <c r="ITC2" s="300"/>
      <c r="ITD2" s="300"/>
      <c r="ITE2" s="300"/>
      <c r="ITF2" s="300"/>
      <c r="ITG2" s="300"/>
      <c r="ITH2" s="300"/>
      <c r="ITI2" s="300"/>
      <c r="ITJ2" s="300"/>
      <c r="ITK2" s="300"/>
      <c r="ITL2" s="300"/>
      <c r="ITM2" s="300"/>
      <c r="ITN2" s="300"/>
      <c r="ITO2" s="300"/>
      <c r="ITP2" s="300"/>
      <c r="ITQ2" s="300"/>
      <c r="ITR2" s="300"/>
      <c r="ITS2" s="300"/>
      <c r="ITT2" s="300"/>
      <c r="ITU2" s="300"/>
      <c r="ITV2" s="300"/>
      <c r="ITW2" s="300"/>
      <c r="ITX2" s="300"/>
      <c r="ITY2" s="300"/>
      <c r="ITZ2" s="300"/>
      <c r="IUA2" s="300"/>
      <c r="IUB2" s="300"/>
      <c r="IUC2" s="300"/>
      <c r="IUD2" s="300"/>
      <c r="IUE2" s="300"/>
      <c r="IUF2" s="300"/>
      <c r="IUG2" s="300"/>
      <c r="IUH2" s="300"/>
      <c r="IUI2" s="300"/>
      <c r="IUJ2" s="300"/>
      <c r="IUK2" s="300"/>
      <c r="IUL2" s="300"/>
      <c r="IUM2" s="300"/>
      <c r="IUN2" s="300"/>
      <c r="IUO2" s="300"/>
      <c r="IUP2" s="300"/>
      <c r="IUQ2" s="300"/>
      <c r="IUR2" s="300"/>
      <c r="IUS2" s="300"/>
      <c r="IUT2" s="300"/>
      <c r="IUU2" s="300"/>
      <c r="IUV2" s="300"/>
      <c r="IUW2" s="300"/>
      <c r="IUX2" s="300"/>
      <c r="IUY2" s="300"/>
      <c r="IUZ2" s="300"/>
      <c r="IVA2" s="300"/>
      <c r="IVB2" s="300"/>
      <c r="IVC2" s="300"/>
      <c r="IVD2" s="300"/>
      <c r="IVE2" s="300"/>
      <c r="IVF2" s="300"/>
      <c r="IVG2" s="300"/>
      <c r="IVH2" s="300"/>
      <c r="IVI2" s="300"/>
      <c r="IVJ2" s="300"/>
      <c r="IVK2" s="300"/>
      <c r="IVL2" s="300"/>
      <c r="IVM2" s="300"/>
      <c r="IVN2" s="300"/>
      <c r="IVO2" s="300"/>
      <c r="IVP2" s="300"/>
      <c r="IVQ2" s="300"/>
      <c r="IVR2" s="300"/>
      <c r="IVS2" s="300"/>
      <c r="IVT2" s="300"/>
      <c r="IVU2" s="300"/>
      <c r="IVV2" s="300"/>
      <c r="IVW2" s="300"/>
      <c r="IVX2" s="300"/>
      <c r="IVY2" s="300"/>
      <c r="IVZ2" s="300"/>
      <c r="IWA2" s="300"/>
      <c r="IWB2" s="300"/>
      <c r="IWC2" s="300"/>
      <c r="IWD2" s="300"/>
      <c r="IWE2" s="300"/>
      <c r="IWF2" s="300"/>
      <c r="IWG2" s="300"/>
      <c r="IWH2" s="300"/>
      <c r="IWI2" s="300"/>
      <c r="IWJ2" s="300"/>
      <c r="IWK2" s="300"/>
      <c r="IWL2" s="300"/>
      <c r="IWM2" s="300"/>
      <c r="IWN2" s="300"/>
      <c r="IWO2" s="300"/>
      <c r="IWP2" s="300"/>
      <c r="IWQ2" s="300"/>
      <c r="IWR2" s="300"/>
      <c r="IWS2" s="300"/>
      <c r="IWT2" s="300"/>
      <c r="IWU2" s="300"/>
      <c r="IWV2" s="300"/>
      <c r="IWW2" s="300"/>
      <c r="IWX2" s="300"/>
      <c r="IWY2" s="300"/>
      <c r="IWZ2" s="300"/>
      <c r="IXA2" s="300"/>
      <c r="IXB2" s="300"/>
      <c r="IXC2" s="300"/>
      <c r="IXD2" s="300"/>
      <c r="IXE2" s="300"/>
      <c r="IXF2" s="300"/>
      <c r="IXG2" s="300"/>
      <c r="IXH2" s="300"/>
      <c r="IXI2" s="300"/>
      <c r="IXJ2" s="300"/>
      <c r="IXK2" s="300"/>
      <c r="IXL2" s="300"/>
      <c r="IXM2" s="300"/>
      <c r="IXN2" s="300"/>
      <c r="IXO2" s="300"/>
      <c r="IXP2" s="300"/>
      <c r="IXQ2" s="300"/>
      <c r="IXR2" s="300"/>
      <c r="IXS2" s="300"/>
      <c r="IXT2" s="300"/>
      <c r="IXU2" s="300"/>
      <c r="IXV2" s="300"/>
      <c r="IXW2" s="300"/>
      <c r="IXX2" s="300"/>
      <c r="IXY2" s="300"/>
      <c r="IXZ2" s="300"/>
      <c r="IYA2" s="300"/>
      <c r="IYB2" s="300"/>
      <c r="IYC2" s="300"/>
      <c r="IYD2" s="300"/>
      <c r="IYE2" s="300"/>
      <c r="IYF2" s="300"/>
      <c r="IYG2" s="300"/>
      <c r="IYH2" s="300"/>
      <c r="IYI2" s="300"/>
      <c r="IYJ2" s="300"/>
      <c r="IYK2" s="300"/>
      <c r="IYL2" s="300"/>
      <c r="IYM2" s="300"/>
      <c r="IYN2" s="300"/>
      <c r="IYO2" s="300"/>
      <c r="IYP2" s="300"/>
      <c r="IYQ2" s="300"/>
      <c r="IYR2" s="300"/>
      <c r="IYS2" s="300"/>
      <c r="IYT2" s="300"/>
      <c r="IYU2" s="300"/>
      <c r="IYV2" s="300"/>
      <c r="IYW2" s="300"/>
      <c r="IYX2" s="300"/>
      <c r="IYY2" s="300"/>
      <c r="IYZ2" s="300"/>
      <c r="IZA2" s="300"/>
      <c r="IZB2" s="300"/>
      <c r="IZC2" s="300"/>
      <c r="IZD2" s="300"/>
      <c r="IZE2" s="300"/>
      <c r="IZF2" s="300"/>
      <c r="IZG2" s="300"/>
      <c r="IZH2" s="300"/>
      <c r="IZI2" s="300"/>
      <c r="IZJ2" s="300"/>
      <c r="IZK2" s="300"/>
      <c r="IZL2" s="300"/>
      <c r="IZM2" s="300"/>
      <c r="IZN2" s="300"/>
      <c r="IZO2" s="300"/>
      <c r="IZP2" s="300"/>
      <c r="IZQ2" s="300"/>
      <c r="IZR2" s="300"/>
      <c r="IZS2" s="300"/>
      <c r="IZT2" s="300"/>
      <c r="IZU2" s="300"/>
      <c r="IZV2" s="300"/>
      <c r="IZW2" s="300"/>
      <c r="IZX2" s="300"/>
      <c r="IZY2" s="300"/>
      <c r="IZZ2" s="300"/>
      <c r="JAA2" s="300"/>
      <c r="JAB2" s="300"/>
      <c r="JAC2" s="300"/>
      <c r="JAD2" s="300"/>
      <c r="JAE2" s="300"/>
      <c r="JAF2" s="300"/>
      <c r="JAG2" s="300"/>
      <c r="JAH2" s="300"/>
      <c r="JAI2" s="300"/>
      <c r="JAJ2" s="300"/>
      <c r="JAK2" s="300"/>
      <c r="JAL2" s="300"/>
      <c r="JAM2" s="300"/>
      <c r="JAN2" s="300"/>
      <c r="JAO2" s="300"/>
      <c r="JAP2" s="300"/>
      <c r="JAQ2" s="300"/>
      <c r="JAR2" s="300"/>
      <c r="JAS2" s="300"/>
      <c r="JAT2" s="300"/>
      <c r="JAU2" s="300"/>
      <c r="JAV2" s="300"/>
      <c r="JAW2" s="300"/>
      <c r="JAX2" s="300"/>
      <c r="JAY2" s="300"/>
      <c r="JAZ2" s="300"/>
      <c r="JBA2" s="300"/>
      <c r="JBB2" s="300"/>
      <c r="JBC2" s="300"/>
      <c r="JBD2" s="300"/>
      <c r="JBE2" s="300"/>
      <c r="JBF2" s="300"/>
      <c r="JBG2" s="300"/>
      <c r="JBH2" s="300"/>
      <c r="JBI2" s="300"/>
      <c r="JBJ2" s="300"/>
      <c r="JBK2" s="300"/>
      <c r="JBL2" s="300"/>
      <c r="JBM2" s="300"/>
      <c r="JBN2" s="300"/>
      <c r="JBO2" s="300"/>
      <c r="JBP2" s="300"/>
      <c r="JBQ2" s="300"/>
      <c r="JBR2" s="300"/>
      <c r="JBS2" s="300"/>
      <c r="JBT2" s="300"/>
      <c r="JBU2" s="300"/>
      <c r="JBV2" s="300"/>
      <c r="JBW2" s="300"/>
      <c r="JBX2" s="300"/>
      <c r="JBY2" s="300"/>
      <c r="JBZ2" s="300"/>
      <c r="JCA2" s="300"/>
      <c r="JCB2" s="300"/>
      <c r="JCC2" s="300"/>
      <c r="JCD2" s="300"/>
      <c r="JCE2" s="300"/>
      <c r="JCF2" s="300"/>
      <c r="JCG2" s="300"/>
      <c r="JCH2" s="300"/>
      <c r="JCI2" s="300"/>
      <c r="JCJ2" s="300"/>
      <c r="JCK2" s="300"/>
      <c r="JCL2" s="300"/>
      <c r="JCM2" s="300"/>
      <c r="JCN2" s="300"/>
      <c r="JCO2" s="300"/>
      <c r="JCP2" s="300"/>
      <c r="JCQ2" s="300"/>
      <c r="JCR2" s="300"/>
      <c r="JCS2" s="300"/>
      <c r="JCT2" s="300"/>
      <c r="JCU2" s="300"/>
      <c r="JCV2" s="300"/>
      <c r="JCW2" s="300"/>
      <c r="JCX2" s="300"/>
      <c r="JCY2" s="300"/>
      <c r="JCZ2" s="300"/>
      <c r="JDA2" s="300"/>
      <c r="JDB2" s="300"/>
      <c r="JDC2" s="300"/>
      <c r="JDD2" s="300"/>
      <c r="JDE2" s="300"/>
      <c r="JDF2" s="300"/>
      <c r="JDG2" s="300"/>
      <c r="JDH2" s="300"/>
      <c r="JDI2" s="300"/>
      <c r="JDJ2" s="300"/>
      <c r="JDK2" s="300"/>
      <c r="JDL2" s="300"/>
      <c r="JDM2" s="300"/>
      <c r="JDN2" s="300"/>
      <c r="JDO2" s="300"/>
      <c r="JDP2" s="300"/>
      <c r="JDQ2" s="300"/>
      <c r="JDR2" s="300"/>
      <c r="JDS2" s="300"/>
      <c r="JDT2" s="300"/>
      <c r="JDU2" s="300"/>
      <c r="JDV2" s="300"/>
      <c r="JDW2" s="300"/>
      <c r="JDX2" s="300"/>
      <c r="JDY2" s="300"/>
      <c r="JDZ2" s="300"/>
      <c r="JEA2" s="300"/>
      <c r="JEB2" s="300"/>
      <c r="JEC2" s="300"/>
      <c r="JED2" s="300"/>
      <c r="JEE2" s="300"/>
      <c r="JEF2" s="300"/>
      <c r="JEG2" s="300"/>
      <c r="JEH2" s="300"/>
      <c r="JEI2" s="300"/>
      <c r="JEJ2" s="300"/>
      <c r="JEK2" s="300"/>
      <c r="JEL2" s="300"/>
      <c r="JEM2" s="300"/>
      <c r="JEN2" s="300"/>
      <c r="JEO2" s="300"/>
      <c r="JEP2" s="300"/>
      <c r="JEQ2" s="300"/>
      <c r="JER2" s="300"/>
      <c r="JES2" s="300"/>
      <c r="JET2" s="300"/>
      <c r="JEU2" s="300"/>
      <c r="JEV2" s="300"/>
      <c r="JEW2" s="300"/>
      <c r="JEX2" s="300"/>
      <c r="JEY2" s="300"/>
      <c r="JEZ2" s="300"/>
      <c r="JFA2" s="300"/>
      <c r="JFB2" s="300"/>
      <c r="JFC2" s="300"/>
      <c r="JFD2" s="300"/>
      <c r="JFE2" s="300"/>
      <c r="JFF2" s="300"/>
      <c r="JFG2" s="300"/>
      <c r="JFH2" s="300"/>
      <c r="JFI2" s="300"/>
      <c r="JFJ2" s="300"/>
      <c r="JFK2" s="300"/>
      <c r="JFL2" s="300"/>
      <c r="JFM2" s="300"/>
      <c r="JFN2" s="300"/>
      <c r="JFO2" s="300"/>
      <c r="JFP2" s="300"/>
      <c r="JFQ2" s="300"/>
      <c r="JFR2" s="300"/>
      <c r="JFS2" s="300"/>
      <c r="JFT2" s="300"/>
      <c r="JFU2" s="300"/>
      <c r="JFV2" s="300"/>
      <c r="JFW2" s="300"/>
      <c r="JFX2" s="300"/>
      <c r="JFY2" s="300"/>
      <c r="JFZ2" s="300"/>
      <c r="JGA2" s="300"/>
      <c r="JGB2" s="300"/>
      <c r="JGC2" s="300"/>
      <c r="JGD2" s="300"/>
      <c r="JGE2" s="300"/>
      <c r="JGF2" s="300"/>
      <c r="JGG2" s="300"/>
      <c r="JGH2" s="300"/>
      <c r="JGI2" s="300"/>
      <c r="JGJ2" s="300"/>
      <c r="JGK2" s="300"/>
      <c r="JGL2" s="300"/>
      <c r="JGM2" s="300"/>
      <c r="JGN2" s="300"/>
      <c r="JGO2" s="300"/>
      <c r="JGP2" s="300"/>
      <c r="JGQ2" s="300"/>
      <c r="JGR2" s="300"/>
      <c r="JGS2" s="300"/>
      <c r="JGT2" s="300"/>
      <c r="JGU2" s="300"/>
      <c r="JGV2" s="300"/>
      <c r="JGW2" s="300"/>
      <c r="JGX2" s="300"/>
      <c r="JGY2" s="300"/>
      <c r="JGZ2" s="300"/>
      <c r="JHA2" s="300"/>
      <c r="JHB2" s="300"/>
      <c r="JHC2" s="300"/>
      <c r="JHD2" s="300"/>
      <c r="JHE2" s="300"/>
      <c r="JHF2" s="300"/>
      <c r="JHG2" s="300"/>
      <c r="JHH2" s="300"/>
      <c r="JHI2" s="300"/>
      <c r="JHJ2" s="300"/>
      <c r="JHK2" s="300"/>
      <c r="JHL2" s="300"/>
      <c r="JHM2" s="300"/>
      <c r="JHN2" s="300"/>
      <c r="JHO2" s="300"/>
      <c r="JHP2" s="300"/>
      <c r="JHQ2" s="300"/>
      <c r="JHR2" s="300"/>
      <c r="JHS2" s="300"/>
      <c r="JHT2" s="300"/>
      <c r="JHU2" s="300"/>
      <c r="JHV2" s="300"/>
      <c r="JHW2" s="300"/>
      <c r="JHX2" s="300"/>
      <c r="JHY2" s="300"/>
      <c r="JHZ2" s="300"/>
      <c r="JIA2" s="300"/>
      <c r="JIB2" s="300"/>
      <c r="JIC2" s="300"/>
      <c r="JID2" s="300"/>
      <c r="JIE2" s="300"/>
      <c r="JIF2" s="300"/>
      <c r="JIG2" s="300"/>
      <c r="JIH2" s="300"/>
      <c r="JII2" s="300"/>
      <c r="JIJ2" s="300"/>
      <c r="JIK2" s="300"/>
      <c r="JIL2" s="300"/>
      <c r="JIM2" s="300"/>
      <c r="JIN2" s="300"/>
      <c r="JIO2" s="300"/>
      <c r="JIP2" s="300"/>
      <c r="JIQ2" s="300"/>
      <c r="JIR2" s="300"/>
      <c r="JIS2" s="300"/>
      <c r="JIT2" s="300"/>
      <c r="JIU2" s="300"/>
      <c r="JIV2" s="300"/>
      <c r="JIW2" s="300"/>
      <c r="JIX2" s="300"/>
      <c r="JIY2" s="300"/>
      <c r="JIZ2" s="300"/>
      <c r="JJA2" s="300"/>
      <c r="JJB2" s="300"/>
      <c r="JJC2" s="300"/>
      <c r="JJD2" s="300"/>
      <c r="JJE2" s="300"/>
      <c r="JJF2" s="300"/>
      <c r="JJG2" s="300"/>
      <c r="JJH2" s="300"/>
      <c r="JJI2" s="300"/>
      <c r="JJJ2" s="300"/>
      <c r="JJK2" s="300"/>
      <c r="JJL2" s="300"/>
      <c r="JJM2" s="300"/>
      <c r="JJN2" s="300"/>
      <c r="JJO2" s="300"/>
      <c r="JJP2" s="300"/>
      <c r="JJQ2" s="300"/>
      <c r="JJR2" s="300"/>
      <c r="JJS2" s="300"/>
      <c r="JJT2" s="300"/>
      <c r="JJU2" s="300"/>
      <c r="JJV2" s="300"/>
      <c r="JJW2" s="300"/>
      <c r="JJX2" s="300"/>
      <c r="JJY2" s="300"/>
      <c r="JJZ2" s="300"/>
      <c r="JKA2" s="300"/>
      <c r="JKB2" s="300"/>
      <c r="JKC2" s="300"/>
      <c r="JKD2" s="300"/>
      <c r="JKE2" s="300"/>
      <c r="JKF2" s="300"/>
      <c r="JKG2" s="300"/>
      <c r="JKH2" s="300"/>
      <c r="JKI2" s="300"/>
      <c r="JKJ2" s="300"/>
      <c r="JKK2" s="300"/>
      <c r="JKL2" s="300"/>
      <c r="JKM2" s="300"/>
      <c r="JKN2" s="300"/>
      <c r="JKO2" s="300"/>
      <c r="JKP2" s="300"/>
      <c r="JKQ2" s="300"/>
      <c r="JKR2" s="300"/>
      <c r="JKS2" s="300"/>
      <c r="JKT2" s="300"/>
      <c r="JKU2" s="300"/>
      <c r="JKV2" s="300"/>
      <c r="JKW2" s="300"/>
      <c r="JKX2" s="300"/>
      <c r="JKY2" s="300"/>
      <c r="JKZ2" s="300"/>
      <c r="JLA2" s="300"/>
      <c r="JLB2" s="300"/>
      <c r="JLC2" s="300"/>
      <c r="JLD2" s="300"/>
      <c r="JLE2" s="300"/>
      <c r="JLF2" s="300"/>
      <c r="JLG2" s="300"/>
      <c r="JLH2" s="300"/>
      <c r="JLI2" s="300"/>
      <c r="JLJ2" s="300"/>
      <c r="JLK2" s="300"/>
      <c r="JLL2" s="300"/>
      <c r="JLM2" s="300"/>
      <c r="JLN2" s="300"/>
      <c r="JLO2" s="300"/>
      <c r="JLP2" s="300"/>
      <c r="JLQ2" s="300"/>
      <c r="JLR2" s="300"/>
      <c r="JLS2" s="300"/>
      <c r="JLT2" s="300"/>
      <c r="JLU2" s="300"/>
      <c r="JLV2" s="300"/>
      <c r="JLW2" s="300"/>
      <c r="JLX2" s="300"/>
      <c r="JLY2" s="300"/>
      <c r="JLZ2" s="300"/>
      <c r="JMA2" s="300"/>
      <c r="JMB2" s="300"/>
      <c r="JMC2" s="300"/>
      <c r="JMD2" s="300"/>
      <c r="JME2" s="300"/>
      <c r="JMF2" s="300"/>
      <c r="JMG2" s="300"/>
      <c r="JMH2" s="300"/>
      <c r="JMI2" s="300"/>
      <c r="JMJ2" s="300"/>
      <c r="JMK2" s="300"/>
      <c r="JML2" s="300"/>
      <c r="JMM2" s="300"/>
      <c r="JMN2" s="300"/>
      <c r="JMO2" s="300"/>
      <c r="JMP2" s="300"/>
      <c r="JMQ2" s="300"/>
      <c r="JMR2" s="300"/>
      <c r="JMS2" s="300"/>
      <c r="JMT2" s="300"/>
      <c r="JMU2" s="300"/>
      <c r="JMV2" s="300"/>
      <c r="JMW2" s="300"/>
      <c r="JMX2" s="300"/>
      <c r="JMY2" s="300"/>
      <c r="JMZ2" s="300"/>
      <c r="JNA2" s="300"/>
      <c r="JNB2" s="300"/>
      <c r="JNC2" s="300"/>
      <c r="JND2" s="300"/>
      <c r="JNE2" s="300"/>
      <c r="JNF2" s="300"/>
      <c r="JNG2" s="300"/>
      <c r="JNH2" s="300"/>
      <c r="JNI2" s="300"/>
      <c r="JNJ2" s="300"/>
      <c r="JNK2" s="300"/>
      <c r="JNL2" s="300"/>
      <c r="JNM2" s="300"/>
      <c r="JNN2" s="300"/>
      <c r="JNO2" s="300"/>
      <c r="JNP2" s="300"/>
      <c r="JNQ2" s="300"/>
      <c r="JNR2" s="300"/>
      <c r="JNS2" s="300"/>
      <c r="JNT2" s="300"/>
      <c r="JNU2" s="300"/>
      <c r="JNV2" s="300"/>
      <c r="JNW2" s="300"/>
      <c r="JNX2" s="300"/>
      <c r="JNY2" s="300"/>
      <c r="JNZ2" s="300"/>
      <c r="JOA2" s="300"/>
      <c r="JOB2" s="300"/>
      <c r="JOC2" s="300"/>
      <c r="JOD2" s="300"/>
      <c r="JOE2" s="300"/>
      <c r="JOF2" s="300"/>
      <c r="JOG2" s="300"/>
      <c r="JOH2" s="300"/>
      <c r="JOI2" s="300"/>
      <c r="JOJ2" s="300"/>
      <c r="JOK2" s="300"/>
      <c r="JOL2" s="300"/>
      <c r="JOM2" s="300"/>
      <c r="JON2" s="300"/>
      <c r="JOO2" s="300"/>
      <c r="JOP2" s="300"/>
      <c r="JOQ2" s="300"/>
      <c r="JOR2" s="300"/>
      <c r="JOS2" s="300"/>
      <c r="JOT2" s="300"/>
      <c r="JOU2" s="300"/>
      <c r="JOV2" s="300"/>
      <c r="JOW2" s="300"/>
      <c r="JOX2" s="300"/>
      <c r="JOY2" s="300"/>
      <c r="JOZ2" s="300"/>
      <c r="JPA2" s="300"/>
      <c r="JPB2" s="300"/>
      <c r="JPC2" s="300"/>
      <c r="JPD2" s="300"/>
      <c r="JPE2" s="300"/>
      <c r="JPF2" s="300"/>
      <c r="JPG2" s="300"/>
      <c r="JPH2" s="300"/>
      <c r="JPI2" s="300"/>
      <c r="JPJ2" s="300"/>
      <c r="JPK2" s="300"/>
      <c r="JPL2" s="300"/>
      <c r="JPM2" s="300"/>
      <c r="JPN2" s="300"/>
      <c r="JPO2" s="300"/>
      <c r="JPP2" s="300"/>
      <c r="JPQ2" s="300"/>
      <c r="JPR2" s="300"/>
      <c r="JPS2" s="300"/>
      <c r="JPT2" s="300"/>
      <c r="JPU2" s="300"/>
      <c r="JPV2" s="300"/>
      <c r="JPW2" s="300"/>
      <c r="JPX2" s="300"/>
      <c r="JPY2" s="300"/>
      <c r="JPZ2" s="300"/>
      <c r="JQA2" s="300"/>
      <c r="JQB2" s="300"/>
      <c r="JQC2" s="300"/>
      <c r="JQD2" s="300"/>
      <c r="JQE2" s="300"/>
      <c r="JQF2" s="300"/>
      <c r="JQG2" s="300"/>
      <c r="JQH2" s="300"/>
      <c r="JQI2" s="300"/>
      <c r="JQJ2" s="300"/>
      <c r="JQK2" s="300"/>
      <c r="JQL2" s="300"/>
      <c r="JQM2" s="300"/>
      <c r="JQN2" s="300"/>
      <c r="JQO2" s="300"/>
      <c r="JQP2" s="300"/>
      <c r="JQQ2" s="300"/>
      <c r="JQR2" s="300"/>
      <c r="JQS2" s="300"/>
      <c r="JQT2" s="300"/>
      <c r="JQU2" s="300"/>
      <c r="JQV2" s="300"/>
      <c r="JQW2" s="300"/>
      <c r="JQX2" s="300"/>
      <c r="JQY2" s="300"/>
      <c r="JQZ2" s="300"/>
      <c r="JRA2" s="300"/>
      <c r="JRB2" s="300"/>
      <c r="JRC2" s="300"/>
      <c r="JRD2" s="300"/>
      <c r="JRE2" s="300"/>
      <c r="JRF2" s="300"/>
      <c r="JRG2" s="300"/>
      <c r="JRH2" s="300"/>
      <c r="JRI2" s="300"/>
      <c r="JRJ2" s="300"/>
      <c r="JRK2" s="300"/>
      <c r="JRL2" s="300"/>
      <c r="JRM2" s="300"/>
      <c r="JRN2" s="300"/>
      <c r="JRO2" s="300"/>
      <c r="JRP2" s="300"/>
      <c r="JRQ2" s="300"/>
      <c r="JRR2" s="300"/>
      <c r="JRS2" s="300"/>
      <c r="JRT2" s="300"/>
      <c r="JRU2" s="300"/>
      <c r="JRV2" s="300"/>
      <c r="JRW2" s="300"/>
      <c r="JRX2" s="300"/>
      <c r="JRY2" s="300"/>
      <c r="JRZ2" s="300"/>
      <c r="JSA2" s="300"/>
      <c r="JSB2" s="300"/>
      <c r="JSC2" s="300"/>
      <c r="JSD2" s="300"/>
      <c r="JSE2" s="300"/>
      <c r="JSF2" s="300"/>
      <c r="JSG2" s="300"/>
      <c r="JSH2" s="300"/>
      <c r="JSI2" s="300"/>
      <c r="JSJ2" s="300"/>
      <c r="JSK2" s="300"/>
      <c r="JSL2" s="300"/>
      <c r="JSM2" s="300"/>
      <c r="JSN2" s="300"/>
      <c r="JSO2" s="300"/>
      <c r="JSP2" s="300"/>
      <c r="JSQ2" s="300"/>
      <c r="JSR2" s="300"/>
      <c r="JSS2" s="300"/>
      <c r="JST2" s="300"/>
      <c r="JSU2" s="300"/>
      <c r="JSV2" s="300"/>
      <c r="JSW2" s="300"/>
      <c r="JSX2" s="300"/>
      <c r="JSY2" s="300"/>
      <c r="JSZ2" s="300"/>
      <c r="JTA2" s="300"/>
      <c r="JTB2" s="300"/>
      <c r="JTC2" s="300"/>
      <c r="JTD2" s="300"/>
      <c r="JTE2" s="300"/>
      <c r="JTF2" s="300"/>
      <c r="JTG2" s="300"/>
      <c r="JTH2" s="300"/>
      <c r="JTI2" s="300"/>
      <c r="JTJ2" s="300"/>
      <c r="JTK2" s="300"/>
      <c r="JTL2" s="300"/>
      <c r="JTM2" s="300"/>
      <c r="JTN2" s="300"/>
      <c r="JTO2" s="300"/>
      <c r="JTP2" s="300"/>
      <c r="JTQ2" s="300"/>
      <c r="JTR2" s="300"/>
      <c r="JTS2" s="300"/>
      <c r="JTT2" s="300"/>
      <c r="JTU2" s="300"/>
      <c r="JTV2" s="300"/>
      <c r="JTW2" s="300"/>
      <c r="JTX2" s="300"/>
      <c r="JTY2" s="300"/>
      <c r="JTZ2" s="300"/>
      <c r="JUA2" s="300"/>
      <c r="JUB2" s="300"/>
      <c r="JUC2" s="300"/>
      <c r="JUD2" s="300"/>
      <c r="JUE2" s="300"/>
      <c r="JUF2" s="300"/>
      <c r="JUG2" s="300"/>
      <c r="JUH2" s="300"/>
      <c r="JUI2" s="300"/>
      <c r="JUJ2" s="300"/>
      <c r="JUK2" s="300"/>
      <c r="JUL2" s="300"/>
      <c r="JUM2" s="300"/>
      <c r="JUN2" s="300"/>
      <c r="JUO2" s="300"/>
      <c r="JUP2" s="300"/>
      <c r="JUQ2" s="300"/>
      <c r="JUR2" s="300"/>
      <c r="JUS2" s="300"/>
      <c r="JUT2" s="300"/>
      <c r="JUU2" s="300"/>
      <c r="JUV2" s="300"/>
      <c r="JUW2" s="300"/>
      <c r="JUX2" s="300"/>
      <c r="JUY2" s="300"/>
      <c r="JUZ2" s="300"/>
      <c r="JVA2" s="300"/>
      <c r="JVB2" s="300"/>
      <c r="JVC2" s="300"/>
      <c r="JVD2" s="300"/>
      <c r="JVE2" s="300"/>
      <c r="JVF2" s="300"/>
      <c r="JVG2" s="300"/>
      <c r="JVH2" s="300"/>
      <c r="JVI2" s="300"/>
      <c r="JVJ2" s="300"/>
      <c r="JVK2" s="300"/>
      <c r="JVL2" s="300"/>
      <c r="JVM2" s="300"/>
      <c r="JVN2" s="300"/>
      <c r="JVO2" s="300"/>
      <c r="JVP2" s="300"/>
      <c r="JVQ2" s="300"/>
      <c r="JVR2" s="300"/>
      <c r="JVS2" s="300"/>
      <c r="JVT2" s="300"/>
      <c r="JVU2" s="300"/>
      <c r="JVV2" s="300"/>
      <c r="JVW2" s="300"/>
      <c r="JVX2" s="300"/>
      <c r="JVY2" s="300"/>
      <c r="JVZ2" s="300"/>
      <c r="JWA2" s="300"/>
      <c r="JWB2" s="300"/>
      <c r="JWC2" s="300"/>
      <c r="JWD2" s="300"/>
      <c r="JWE2" s="300"/>
      <c r="JWF2" s="300"/>
      <c r="JWG2" s="300"/>
      <c r="JWH2" s="300"/>
      <c r="JWI2" s="300"/>
      <c r="JWJ2" s="300"/>
      <c r="JWK2" s="300"/>
      <c r="JWL2" s="300"/>
      <c r="JWM2" s="300"/>
      <c r="JWN2" s="300"/>
      <c r="JWO2" s="300"/>
      <c r="JWP2" s="300"/>
      <c r="JWQ2" s="300"/>
      <c r="JWR2" s="300"/>
      <c r="JWS2" s="300"/>
      <c r="JWT2" s="300"/>
      <c r="JWU2" s="300"/>
      <c r="JWV2" s="300"/>
      <c r="JWW2" s="300"/>
      <c r="JWX2" s="300"/>
      <c r="JWY2" s="300"/>
      <c r="JWZ2" s="300"/>
      <c r="JXA2" s="300"/>
      <c r="JXB2" s="300"/>
      <c r="JXC2" s="300"/>
      <c r="JXD2" s="300"/>
      <c r="JXE2" s="300"/>
      <c r="JXF2" s="300"/>
      <c r="JXG2" s="300"/>
      <c r="JXH2" s="300"/>
      <c r="JXI2" s="300"/>
      <c r="JXJ2" s="300"/>
      <c r="JXK2" s="300"/>
      <c r="JXL2" s="300"/>
      <c r="JXM2" s="300"/>
      <c r="JXN2" s="300"/>
      <c r="JXO2" s="300"/>
      <c r="JXP2" s="300"/>
      <c r="JXQ2" s="300"/>
      <c r="JXR2" s="300"/>
      <c r="JXS2" s="300"/>
      <c r="JXT2" s="300"/>
      <c r="JXU2" s="300"/>
      <c r="JXV2" s="300"/>
      <c r="JXW2" s="300"/>
      <c r="JXX2" s="300"/>
      <c r="JXY2" s="300"/>
      <c r="JXZ2" s="300"/>
      <c r="JYA2" s="300"/>
      <c r="JYB2" s="300"/>
      <c r="JYC2" s="300"/>
      <c r="JYD2" s="300"/>
      <c r="JYE2" s="300"/>
      <c r="JYF2" s="300"/>
      <c r="JYG2" s="300"/>
      <c r="JYH2" s="300"/>
      <c r="JYI2" s="300"/>
      <c r="JYJ2" s="300"/>
      <c r="JYK2" s="300"/>
      <c r="JYL2" s="300"/>
      <c r="JYM2" s="300"/>
      <c r="JYN2" s="300"/>
      <c r="JYO2" s="300"/>
      <c r="JYP2" s="300"/>
      <c r="JYQ2" s="300"/>
      <c r="JYR2" s="300"/>
      <c r="JYS2" s="300"/>
      <c r="JYT2" s="300"/>
      <c r="JYU2" s="300"/>
      <c r="JYV2" s="300"/>
      <c r="JYW2" s="300"/>
      <c r="JYX2" s="300"/>
      <c r="JYY2" s="300"/>
      <c r="JYZ2" s="300"/>
      <c r="JZA2" s="300"/>
      <c r="JZB2" s="300"/>
      <c r="JZC2" s="300"/>
      <c r="JZD2" s="300"/>
      <c r="JZE2" s="300"/>
      <c r="JZF2" s="300"/>
      <c r="JZG2" s="300"/>
      <c r="JZH2" s="300"/>
      <c r="JZI2" s="300"/>
      <c r="JZJ2" s="300"/>
      <c r="JZK2" s="300"/>
      <c r="JZL2" s="300"/>
      <c r="JZM2" s="300"/>
      <c r="JZN2" s="300"/>
      <c r="JZO2" s="300"/>
      <c r="JZP2" s="300"/>
      <c r="JZQ2" s="300"/>
      <c r="JZR2" s="300"/>
      <c r="JZS2" s="300"/>
      <c r="JZT2" s="300"/>
      <c r="JZU2" s="300"/>
      <c r="JZV2" s="300"/>
      <c r="JZW2" s="300"/>
      <c r="JZX2" s="300"/>
      <c r="JZY2" s="300"/>
      <c r="JZZ2" s="300"/>
      <c r="KAA2" s="300"/>
      <c r="KAB2" s="300"/>
      <c r="KAC2" s="300"/>
      <c r="KAD2" s="300"/>
      <c r="KAE2" s="300"/>
      <c r="KAF2" s="300"/>
      <c r="KAG2" s="300"/>
      <c r="KAH2" s="300"/>
      <c r="KAI2" s="300"/>
      <c r="KAJ2" s="300"/>
      <c r="KAK2" s="300"/>
      <c r="KAL2" s="300"/>
      <c r="KAM2" s="300"/>
      <c r="KAN2" s="300"/>
      <c r="KAO2" s="300"/>
      <c r="KAP2" s="300"/>
      <c r="KAQ2" s="300"/>
      <c r="KAR2" s="300"/>
      <c r="KAS2" s="300"/>
      <c r="KAT2" s="300"/>
      <c r="KAU2" s="300"/>
      <c r="KAV2" s="300"/>
      <c r="KAW2" s="300"/>
      <c r="KAX2" s="300"/>
      <c r="KAY2" s="300"/>
      <c r="KAZ2" s="300"/>
      <c r="KBA2" s="300"/>
      <c r="KBB2" s="300"/>
      <c r="KBC2" s="300"/>
      <c r="KBD2" s="300"/>
      <c r="KBE2" s="300"/>
      <c r="KBF2" s="300"/>
      <c r="KBG2" s="300"/>
      <c r="KBH2" s="300"/>
      <c r="KBI2" s="300"/>
      <c r="KBJ2" s="300"/>
      <c r="KBK2" s="300"/>
      <c r="KBL2" s="300"/>
      <c r="KBM2" s="300"/>
      <c r="KBN2" s="300"/>
      <c r="KBO2" s="300"/>
      <c r="KBP2" s="300"/>
      <c r="KBQ2" s="300"/>
      <c r="KBR2" s="300"/>
      <c r="KBS2" s="300"/>
      <c r="KBT2" s="300"/>
      <c r="KBU2" s="300"/>
      <c r="KBV2" s="300"/>
      <c r="KBW2" s="300"/>
      <c r="KBX2" s="300"/>
      <c r="KBY2" s="300"/>
      <c r="KBZ2" s="300"/>
      <c r="KCA2" s="300"/>
      <c r="KCB2" s="300"/>
      <c r="KCC2" s="300"/>
      <c r="KCD2" s="300"/>
      <c r="KCE2" s="300"/>
      <c r="KCF2" s="300"/>
      <c r="KCG2" s="300"/>
      <c r="KCH2" s="300"/>
      <c r="KCI2" s="300"/>
      <c r="KCJ2" s="300"/>
      <c r="KCK2" s="300"/>
      <c r="KCL2" s="300"/>
      <c r="KCM2" s="300"/>
      <c r="KCN2" s="300"/>
      <c r="KCO2" s="300"/>
      <c r="KCP2" s="300"/>
      <c r="KCQ2" s="300"/>
      <c r="KCR2" s="300"/>
      <c r="KCS2" s="300"/>
      <c r="KCT2" s="300"/>
      <c r="KCU2" s="300"/>
      <c r="KCV2" s="300"/>
      <c r="KCW2" s="300"/>
      <c r="KCX2" s="300"/>
      <c r="KCY2" s="300"/>
      <c r="KCZ2" s="300"/>
      <c r="KDA2" s="300"/>
      <c r="KDB2" s="300"/>
      <c r="KDC2" s="300"/>
      <c r="KDD2" s="300"/>
      <c r="KDE2" s="300"/>
      <c r="KDF2" s="300"/>
      <c r="KDG2" s="300"/>
      <c r="KDH2" s="300"/>
      <c r="KDI2" s="300"/>
      <c r="KDJ2" s="300"/>
      <c r="KDK2" s="300"/>
      <c r="KDL2" s="300"/>
      <c r="KDM2" s="300"/>
      <c r="KDN2" s="300"/>
      <c r="KDO2" s="300"/>
      <c r="KDP2" s="300"/>
      <c r="KDQ2" s="300"/>
      <c r="KDR2" s="300"/>
      <c r="KDS2" s="300"/>
      <c r="KDT2" s="300"/>
      <c r="KDU2" s="300"/>
      <c r="KDV2" s="300"/>
      <c r="KDW2" s="300"/>
      <c r="KDX2" s="300"/>
      <c r="KDY2" s="300"/>
      <c r="KDZ2" s="300"/>
      <c r="KEA2" s="300"/>
      <c r="KEB2" s="300"/>
      <c r="KEC2" s="300"/>
      <c r="KED2" s="300"/>
      <c r="KEE2" s="300"/>
      <c r="KEF2" s="300"/>
      <c r="KEG2" s="300"/>
      <c r="KEH2" s="300"/>
      <c r="KEI2" s="300"/>
      <c r="KEJ2" s="300"/>
      <c r="KEK2" s="300"/>
      <c r="KEL2" s="300"/>
      <c r="KEM2" s="300"/>
      <c r="KEN2" s="300"/>
      <c r="KEO2" s="300"/>
      <c r="KEP2" s="300"/>
      <c r="KEQ2" s="300"/>
      <c r="KER2" s="300"/>
      <c r="KES2" s="300"/>
      <c r="KET2" s="300"/>
      <c r="KEU2" s="300"/>
      <c r="KEV2" s="300"/>
      <c r="KEW2" s="300"/>
      <c r="KEX2" s="300"/>
      <c r="KEY2" s="300"/>
      <c r="KEZ2" s="300"/>
      <c r="KFA2" s="300"/>
      <c r="KFB2" s="300"/>
      <c r="KFC2" s="300"/>
      <c r="KFD2" s="300"/>
      <c r="KFE2" s="300"/>
      <c r="KFF2" s="300"/>
      <c r="KFG2" s="300"/>
      <c r="KFH2" s="300"/>
      <c r="KFI2" s="300"/>
      <c r="KFJ2" s="300"/>
      <c r="KFK2" s="300"/>
      <c r="KFL2" s="300"/>
      <c r="KFM2" s="300"/>
      <c r="KFN2" s="300"/>
      <c r="KFO2" s="300"/>
      <c r="KFP2" s="300"/>
      <c r="KFQ2" s="300"/>
      <c r="KFR2" s="300"/>
      <c r="KFS2" s="300"/>
      <c r="KFT2" s="300"/>
      <c r="KFU2" s="300"/>
      <c r="KFV2" s="300"/>
      <c r="KFW2" s="300"/>
      <c r="KFX2" s="300"/>
      <c r="KFY2" s="300"/>
      <c r="KFZ2" s="300"/>
      <c r="KGA2" s="300"/>
      <c r="KGB2" s="300"/>
      <c r="KGC2" s="300"/>
      <c r="KGD2" s="300"/>
      <c r="KGE2" s="300"/>
      <c r="KGF2" s="300"/>
      <c r="KGG2" s="300"/>
      <c r="KGH2" s="300"/>
      <c r="KGI2" s="300"/>
      <c r="KGJ2" s="300"/>
      <c r="KGK2" s="300"/>
      <c r="KGL2" s="300"/>
      <c r="KGM2" s="300"/>
      <c r="KGN2" s="300"/>
      <c r="KGO2" s="300"/>
      <c r="KGP2" s="300"/>
      <c r="KGQ2" s="300"/>
      <c r="KGR2" s="300"/>
      <c r="KGS2" s="300"/>
      <c r="KGT2" s="300"/>
      <c r="KGU2" s="300"/>
      <c r="KGV2" s="300"/>
      <c r="KGW2" s="300"/>
      <c r="KGX2" s="300"/>
      <c r="KGY2" s="300"/>
      <c r="KGZ2" s="300"/>
      <c r="KHA2" s="300"/>
      <c r="KHB2" s="300"/>
      <c r="KHC2" s="300"/>
      <c r="KHD2" s="300"/>
      <c r="KHE2" s="300"/>
      <c r="KHF2" s="300"/>
      <c r="KHG2" s="300"/>
      <c r="KHH2" s="300"/>
      <c r="KHI2" s="300"/>
      <c r="KHJ2" s="300"/>
      <c r="KHK2" s="300"/>
      <c r="KHL2" s="300"/>
      <c r="KHM2" s="300"/>
      <c r="KHN2" s="300"/>
      <c r="KHO2" s="300"/>
      <c r="KHP2" s="300"/>
      <c r="KHQ2" s="300"/>
      <c r="KHR2" s="300"/>
      <c r="KHS2" s="300"/>
      <c r="KHT2" s="300"/>
      <c r="KHU2" s="300"/>
      <c r="KHV2" s="300"/>
      <c r="KHW2" s="300"/>
      <c r="KHX2" s="300"/>
      <c r="KHY2" s="300"/>
      <c r="KHZ2" s="300"/>
      <c r="KIA2" s="300"/>
      <c r="KIB2" s="300"/>
      <c r="KIC2" s="300"/>
      <c r="KID2" s="300"/>
      <c r="KIE2" s="300"/>
      <c r="KIF2" s="300"/>
      <c r="KIG2" s="300"/>
      <c r="KIH2" s="300"/>
      <c r="KII2" s="300"/>
      <c r="KIJ2" s="300"/>
      <c r="KIK2" s="300"/>
      <c r="KIL2" s="300"/>
      <c r="KIM2" s="300"/>
      <c r="KIN2" s="300"/>
      <c r="KIO2" s="300"/>
      <c r="KIP2" s="300"/>
      <c r="KIQ2" s="300"/>
      <c r="KIR2" s="300"/>
      <c r="KIS2" s="300"/>
      <c r="KIT2" s="300"/>
      <c r="KIU2" s="300"/>
      <c r="KIV2" s="300"/>
      <c r="KIW2" s="300"/>
      <c r="KIX2" s="300"/>
      <c r="KIY2" s="300"/>
      <c r="KIZ2" s="300"/>
      <c r="KJA2" s="300"/>
      <c r="KJB2" s="300"/>
      <c r="KJC2" s="300"/>
      <c r="KJD2" s="300"/>
      <c r="KJE2" s="300"/>
      <c r="KJF2" s="300"/>
      <c r="KJG2" s="300"/>
      <c r="KJH2" s="300"/>
      <c r="KJI2" s="300"/>
      <c r="KJJ2" s="300"/>
      <c r="KJK2" s="300"/>
      <c r="KJL2" s="300"/>
      <c r="KJM2" s="300"/>
      <c r="KJN2" s="300"/>
      <c r="KJO2" s="300"/>
      <c r="KJP2" s="300"/>
      <c r="KJQ2" s="300"/>
      <c r="KJR2" s="300"/>
      <c r="KJS2" s="300"/>
      <c r="KJT2" s="300"/>
      <c r="KJU2" s="300"/>
      <c r="KJV2" s="300"/>
      <c r="KJW2" s="300"/>
      <c r="KJX2" s="300"/>
      <c r="KJY2" s="300"/>
      <c r="KJZ2" s="300"/>
      <c r="KKA2" s="300"/>
      <c r="KKB2" s="300"/>
      <c r="KKC2" s="300"/>
      <c r="KKD2" s="300"/>
      <c r="KKE2" s="300"/>
      <c r="KKF2" s="300"/>
      <c r="KKG2" s="300"/>
      <c r="KKH2" s="300"/>
      <c r="KKI2" s="300"/>
      <c r="KKJ2" s="300"/>
      <c r="KKK2" s="300"/>
      <c r="KKL2" s="300"/>
      <c r="KKM2" s="300"/>
      <c r="KKN2" s="300"/>
      <c r="KKO2" s="300"/>
      <c r="KKP2" s="300"/>
      <c r="KKQ2" s="300"/>
      <c r="KKR2" s="300"/>
      <c r="KKS2" s="300"/>
      <c r="KKT2" s="300"/>
      <c r="KKU2" s="300"/>
      <c r="KKV2" s="300"/>
      <c r="KKW2" s="300"/>
      <c r="KKX2" s="300"/>
      <c r="KKY2" s="300"/>
      <c r="KKZ2" s="300"/>
      <c r="KLA2" s="300"/>
      <c r="KLB2" s="300"/>
      <c r="KLC2" s="300"/>
      <c r="KLD2" s="300"/>
      <c r="KLE2" s="300"/>
      <c r="KLF2" s="300"/>
      <c r="KLG2" s="300"/>
      <c r="KLH2" s="300"/>
      <c r="KLI2" s="300"/>
      <c r="KLJ2" s="300"/>
      <c r="KLK2" s="300"/>
      <c r="KLL2" s="300"/>
      <c r="KLM2" s="300"/>
      <c r="KLN2" s="300"/>
      <c r="KLO2" s="300"/>
      <c r="KLP2" s="300"/>
      <c r="KLQ2" s="300"/>
      <c r="KLR2" s="300"/>
      <c r="KLS2" s="300"/>
      <c r="KLT2" s="300"/>
      <c r="KLU2" s="300"/>
      <c r="KLV2" s="300"/>
      <c r="KLW2" s="300"/>
      <c r="KLX2" s="300"/>
      <c r="KLY2" s="300"/>
      <c r="KLZ2" s="300"/>
      <c r="KMA2" s="300"/>
      <c r="KMB2" s="300"/>
      <c r="KMC2" s="300"/>
      <c r="KMD2" s="300"/>
      <c r="KME2" s="300"/>
      <c r="KMF2" s="300"/>
      <c r="KMG2" s="300"/>
      <c r="KMH2" s="300"/>
      <c r="KMI2" s="300"/>
      <c r="KMJ2" s="300"/>
      <c r="KMK2" s="300"/>
      <c r="KML2" s="300"/>
      <c r="KMM2" s="300"/>
      <c r="KMN2" s="300"/>
      <c r="KMO2" s="300"/>
      <c r="KMP2" s="300"/>
      <c r="KMQ2" s="300"/>
      <c r="KMR2" s="300"/>
      <c r="KMS2" s="300"/>
      <c r="KMT2" s="300"/>
      <c r="KMU2" s="300"/>
      <c r="KMV2" s="300"/>
      <c r="KMW2" s="300"/>
      <c r="KMX2" s="300"/>
      <c r="KMY2" s="300"/>
      <c r="KMZ2" s="300"/>
      <c r="KNA2" s="300"/>
      <c r="KNB2" s="300"/>
      <c r="KNC2" s="300"/>
      <c r="KND2" s="300"/>
      <c r="KNE2" s="300"/>
      <c r="KNF2" s="300"/>
      <c r="KNG2" s="300"/>
      <c r="KNH2" s="300"/>
      <c r="KNI2" s="300"/>
      <c r="KNJ2" s="300"/>
      <c r="KNK2" s="300"/>
      <c r="KNL2" s="300"/>
      <c r="KNM2" s="300"/>
      <c r="KNN2" s="300"/>
      <c r="KNO2" s="300"/>
      <c r="KNP2" s="300"/>
      <c r="KNQ2" s="300"/>
      <c r="KNR2" s="300"/>
      <c r="KNS2" s="300"/>
      <c r="KNT2" s="300"/>
      <c r="KNU2" s="300"/>
      <c r="KNV2" s="300"/>
      <c r="KNW2" s="300"/>
      <c r="KNX2" s="300"/>
      <c r="KNY2" s="300"/>
      <c r="KNZ2" s="300"/>
      <c r="KOA2" s="300"/>
      <c r="KOB2" s="300"/>
      <c r="KOC2" s="300"/>
      <c r="KOD2" s="300"/>
      <c r="KOE2" s="300"/>
      <c r="KOF2" s="300"/>
      <c r="KOG2" s="300"/>
      <c r="KOH2" s="300"/>
      <c r="KOI2" s="300"/>
      <c r="KOJ2" s="300"/>
      <c r="KOK2" s="300"/>
      <c r="KOL2" s="300"/>
      <c r="KOM2" s="300"/>
      <c r="KON2" s="300"/>
      <c r="KOO2" s="300"/>
      <c r="KOP2" s="300"/>
      <c r="KOQ2" s="300"/>
      <c r="KOR2" s="300"/>
      <c r="KOS2" s="300"/>
      <c r="KOT2" s="300"/>
      <c r="KOU2" s="300"/>
      <c r="KOV2" s="300"/>
      <c r="KOW2" s="300"/>
      <c r="KOX2" s="300"/>
      <c r="KOY2" s="300"/>
      <c r="KOZ2" s="300"/>
      <c r="KPA2" s="300"/>
      <c r="KPB2" s="300"/>
      <c r="KPC2" s="300"/>
      <c r="KPD2" s="300"/>
      <c r="KPE2" s="300"/>
      <c r="KPF2" s="300"/>
      <c r="KPG2" s="300"/>
      <c r="KPH2" s="300"/>
      <c r="KPI2" s="300"/>
      <c r="KPJ2" s="300"/>
      <c r="KPK2" s="300"/>
      <c r="KPL2" s="300"/>
      <c r="KPM2" s="300"/>
      <c r="KPN2" s="300"/>
      <c r="KPO2" s="300"/>
      <c r="KPP2" s="300"/>
      <c r="KPQ2" s="300"/>
      <c r="KPR2" s="300"/>
      <c r="KPS2" s="300"/>
      <c r="KPT2" s="300"/>
      <c r="KPU2" s="300"/>
      <c r="KPV2" s="300"/>
      <c r="KPW2" s="300"/>
      <c r="KPX2" s="300"/>
      <c r="KPY2" s="300"/>
      <c r="KPZ2" s="300"/>
      <c r="KQA2" s="300"/>
      <c r="KQB2" s="300"/>
      <c r="KQC2" s="300"/>
      <c r="KQD2" s="300"/>
      <c r="KQE2" s="300"/>
      <c r="KQF2" s="300"/>
      <c r="KQG2" s="300"/>
      <c r="KQH2" s="300"/>
      <c r="KQI2" s="300"/>
      <c r="KQJ2" s="300"/>
      <c r="KQK2" s="300"/>
      <c r="KQL2" s="300"/>
      <c r="KQM2" s="300"/>
      <c r="KQN2" s="300"/>
      <c r="KQO2" s="300"/>
      <c r="KQP2" s="300"/>
      <c r="KQQ2" s="300"/>
      <c r="KQR2" s="300"/>
      <c r="KQS2" s="300"/>
      <c r="KQT2" s="300"/>
      <c r="KQU2" s="300"/>
      <c r="KQV2" s="300"/>
      <c r="KQW2" s="300"/>
      <c r="KQX2" s="300"/>
      <c r="KQY2" s="300"/>
      <c r="KQZ2" s="300"/>
      <c r="KRA2" s="300"/>
      <c r="KRB2" s="300"/>
      <c r="KRC2" s="300"/>
      <c r="KRD2" s="300"/>
      <c r="KRE2" s="300"/>
      <c r="KRF2" s="300"/>
      <c r="KRG2" s="300"/>
      <c r="KRH2" s="300"/>
      <c r="KRI2" s="300"/>
      <c r="KRJ2" s="300"/>
      <c r="KRK2" s="300"/>
      <c r="KRL2" s="300"/>
      <c r="KRM2" s="300"/>
      <c r="KRN2" s="300"/>
      <c r="KRO2" s="300"/>
      <c r="KRP2" s="300"/>
      <c r="KRQ2" s="300"/>
      <c r="KRR2" s="300"/>
      <c r="KRS2" s="300"/>
      <c r="KRT2" s="300"/>
      <c r="KRU2" s="300"/>
      <c r="KRV2" s="300"/>
      <c r="KRW2" s="300"/>
      <c r="KRX2" s="300"/>
      <c r="KRY2" s="300"/>
      <c r="KRZ2" s="300"/>
      <c r="KSA2" s="300"/>
      <c r="KSB2" s="300"/>
      <c r="KSC2" s="300"/>
      <c r="KSD2" s="300"/>
      <c r="KSE2" s="300"/>
      <c r="KSF2" s="300"/>
      <c r="KSG2" s="300"/>
      <c r="KSH2" s="300"/>
      <c r="KSI2" s="300"/>
      <c r="KSJ2" s="300"/>
      <c r="KSK2" s="300"/>
      <c r="KSL2" s="300"/>
      <c r="KSM2" s="300"/>
      <c r="KSN2" s="300"/>
      <c r="KSO2" s="300"/>
      <c r="KSP2" s="300"/>
      <c r="KSQ2" s="300"/>
      <c r="KSR2" s="300"/>
      <c r="KSS2" s="300"/>
      <c r="KST2" s="300"/>
      <c r="KSU2" s="300"/>
      <c r="KSV2" s="300"/>
      <c r="KSW2" s="300"/>
      <c r="KSX2" s="300"/>
      <c r="KSY2" s="300"/>
      <c r="KSZ2" s="300"/>
      <c r="KTA2" s="300"/>
      <c r="KTB2" s="300"/>
      <c r="KTC2" s="300"/>
      <c r="KTD2" s="300"/>
      <c r="KTE2" s="300"/>
      <c r="KTF2" s="300"/>
      <c r="KTG2" s="300"/>
      <c r="KTH2" s="300"/>
      <c r="KTI2" s="300"/>
      <c r="KTJ2" s="300"/>
      <c r="KTK2" s="300"/>
      <c r="KTL2" s="300"/>
      <c r="KTM2" s="300"/>
      <c r="KTN2" s="300"/>
      <c r="KTO2" s="300"/>
      <c r="KTP2" s="300"/>
      <c r="KTQ2" s="300"/>
      <c r="KTR2" s="300"/>
      <c r="KTS2" s="300"/>
      <c r="KTT2" s="300"/>
      <c r="KTU2" s="300"/>
      <c r="KTV2" s="300"/>
      <c r="KTW2" s="300"/>
      <c r="KTX2" s="300"/>
      <c r="KTY2" s="300"/>
      <c r="KTZ2" s="300"/>
      <c r="KUA2" s="300"/>
      <c r="KUB2" s="300"/>
      <c r="KUC2" s="300"/>
      <c r="KUD2" s="300"/>
      <c r="KUE2" s="300"/>
      <c r="KUF2" s="300"/>
      <c r="KUG2" s="300"/>
      <c r="KUH2" s="300"/>
      <c r="KUI2" s="300"/>
      <c r="KUJ2" s="300"/>
      <c r="KUK2" s="300"/>
      <c r="KUL2" s="300"/>
      <c r="KUM2" s="300"/>
      <c r="KUN2" s="300"/>
      <c r="KUO2" s="300"/>
      <c r="KUP2" s="300"/>
      <c r="KUQ2" s="300"/>
      <c r="KUR2" s="300"/>
      <c r="KUS2" s="300"/>
      <c r="KUT2" s="300"/>
      <c r="KUU2" s="300"/>
      <c r="KUV2" s="300"/>
      <c r="KUW2" s="300"/>
      <c r="KUX2" s="300"/>
      <c r="KUY2" s="300"/>
      <c r="KUZ2" s="300"/>
      <c r="KVA2" s="300"/>
      <c r="KVB2" s="300"/>
      <c r="KVC2" s="300"/>
      <c r="KVD2" s="300"/>
      <c r="KVE2" s="300"/>
      <c r="KVF2" s="300"/>
      <c r="KVG2" s="300"/>
      <c r="KVH2" s="300"/>
      <c r="KVI2" s="300"/>
      <c r="KVJ2" s="300"/>
      <c r="KVK2" s="300"/>
      <c r="KVL2" s="300"/>
      <c r="KVM2" s="300"/>
      <c r="KVN2" s="300"/>
      <c r="KVO2" s="300"/>
      <c r="KVP2" s="300"/>
      <c r="KVQ2" s="300"/>
      <c r="KVR2" s="300"/>
      <c r="KVS2" s="300"/>
      <c r="KVT2" s="300"/>
      <c r="KVU2" s="300"/>
      <c r="KVV2" s="300"/>
      <c r="KVW2" s="300"/>
      <c r="KVX2" s="300"/>
      <c r="KVY2" s="300"/>
      <c r="KVZ2" s="300"/>
      <c r="KWA2" s="300"/>
      <c r="KWB2" s="300"/>
      <c r="KWC2" s="300"/>
      <c r="KWD2" s="300"/>
      <c r="KWE2" s="300"/>
      <c r="KWF2" s="300"/>
      <c r="KWG2" s="300"/>
      <c r="KWH2" s="300"/>
      <c r="KWI2" s="300"/>
      <c r="KWJ2" s="300"/>
      <c r="KWK2" s="300"/>
      <c r="KWL2" s="300"/>
      <c r="KWM2" s="300"/>
      <c r="KWN2" s="300"/>
      <c r="KWO2" s="300"/>
      <c r="KWP2" s="300"/>
      <c r="KWQ2" s="300"/>
      <c r="KWR2" s="300"/>
      <c r="KWS2" s="300"/>
      <c r="KWT2" s="300"/>
      <c r="KWU2" s="300"/>
      <c r="KWV2" s="300"/>
      <c r="KWW2" s="300"/>
      <c r="KWX2" s="300"/>
      <c r="KWY2" s="300"/>
      <c r="KWZ2" s="300"/>
      <c r="KXA2" s="300"/>
      <c r="KXB2" s="300"/>
      <c r="KXC2" s="300"/>
      <c r="KXD2" s="300"/>
      <c r="KXE2" s="300"/>
      <c r="KXF2" s="300"/>
      <c r="KXG2" s="300"/>
      <c r="KXH2" s="300"/>
      <c r="KXI2" s="300"/>
      <c r="KXJ2" s="300"/>
      <c r="KXK2" s="300"/>
      <c r="KXL2" s="300"/>
      <c r="KXM2" s="300"/>
      <c r="KXN2" s="300"/>
      <c r="KXO2" s="300"/>
      <c r="KXP2" s="300"/>
      <c r="KXQ2" s="300"/>
      <c r="KXR2" s="300"/>
      <c r="KXS2" s="300"/>
      <c r="KXT2" s="300"/>
      <c r="KXU2" s="300"/>
      <c r="KXV2" s="300"/>
      <c r="KXW2" s="300"/>
      <c r="KXX2" s="300"/>
      <c r="KXY2" s="300"/>
      <c r="KXZ2" s="300"/>
      <c r="KYA2" s="300"/>
      <c r="KYB2" s="300"/>
      <c r="KYC2" s="300"/>
      <c r="KYD2" s="300"/>
      <c r="KYE2" s="300"/>
      <c r="KYF2" s="300"/>
      <c r="KYG2" s="300"/>
      <c r="KYH2" s="300"/>
      <c r="KYI2" s="300"/>
      <c r="KYJ2" s="300"/>
      <c r="KYK2" s="300"/>
      <c r="KYL2" s="300"/>
      <c r="KYM2" s="300"/>
      <c r="KYN2" s="300"/>
      <c r="KYO2" s="300"/>
      <c r="KYP2" s="300"/>
      <c r="KYQ2" s="300"/>
      <c r="KYR2" s="300"/>
      <c r="KYS2" s="300"/>
      <c r="KYT2" s="300"/>
      <c r="KYU2" s="300"/>
      <c r="KYV2" s="300"/>
      <c r="KYW2" s="300"/>
      <c r="KYX2" s="300"/>
      <c r="KYY2" s="300"/>
      <c r="KYZ2" s="300"/>
      <c r="KZA2" s="300"/>
      <c r="KZB2" s="300"/>
      <c r="KZC2" s="300"/>
      <c r="KZD2" s="300"/>
      <c r="KZE2" s="300"/>
      <c r="KZF2" s="300"/>
      <c r="KZG2" s="300"/>
      <c r="KZH2" s="300"/>
      <c r="KZI2" s="300"/>
      <c r="KZJ2" s="300"/>
      <c r="KZK2" s="300"/>
      <c r="KZL2" s="300"/>
      <c r="KZM2" s="300"/>
      <c r="KZN2" s="300"/>
      <c r="KZO2" s="300"/>
      <c r="KZP2" s="300"/>
      <c r="KZQ2" s="300"/>
      <c r="KZR2" s="300"/>
      <c r="KZS2" s="300"/>
      <c r="KZT2" s="300"/>
      <c r="KZU2" s="300"/>
      <c r="KZV2" s="300"/>
      <c r="KZW2" s="300"/>
      <c r="KZX2" s="300"/>
      <c r="KZY2" s="300"/>
      <c r="KZZ2" s="300"/>
      <c r="LAA2" s="300"/>
      <c r="LAB2" s="300"/>
      <c r="LAC2" s="300"/>
      <c r="LAD2" s="300"/>
      <c r="LAE2" s="300"/>
      <c r="LAF2" s="300"/>
      <c r="LAG2" s="300"/>
      <c r="LAH2" s="300"/>
      <c r="LAI2" s="300"/>
      <c r="LAJ2" s="300"/>
      <c r="LAK2" s="300"/>
      <c r="LAL2" s="300"/>
      <c r="LAM2" s="300"/>
      <c r="LAN2" s="300"/>
      <c r="LAO2" s="300"/>
      <c r="LAP2" s="300"/>
      <c r="LAQ2" s="300"/>
      <c r="LAR2" s="300"/>
      <c r="LAS2" s="300"/>
      <c r="LAT2" s="300"/>
      <c r="LAU2" s="300"/>
      <c r="LAV2" s="300"/>
      <c r="LAW2" s="300"/>
      <c r="LAX2" s="300"/>
      <c r="LAY2" s="300"/>
      <c r="LAZ2" s="300"/>
      <c r="LBA2" s="300"/>
      <c r="LBB2" s="300"/>
      <c r="LBC2" s="300"/>
      <c r="LBD2" s="300"/>
      <c r="LBE2" s="300"/>
      <c r="LBF2" s="300"/>
      <c r="LBG2" s="300"/>
      <c r="LBH2" s="300"/>
      <c r="LBI2" s="300"/>
      <c r="LBJ2" s="300"/>
      <c r="LBK2" s="300"/>
      <c r="LBL2" s="300"/>
      <c r="LBM2" s="300"/>
      <c r="LBN2" s="300"/>
      <c r="LBO2" s="300"/>
      <c r="LBP2" s="300"/>
      <c r="LBQ2" s="300"/>
      <c r="LBR2" s="300"/>
      <c r="LBS2" s="300"/>
      <c r="LBT2" s="300"/>
      <c r="LBU2" s="300"/>
      <c r="LBV2" s="300"/>
      <c r="LBW2" s="300"/>
      <c r="LBX2" s="300"/>
      <c r="LBY2" s="300"/>
      <c r="LBZ2" s="300"/>
      <c r="LCA2" s="300"/>
      <c r="LCB2" s="300"/>
      <c r="LCC2" s="300"/>
      <c r="LCD2" s="300"/>
      <c r="LCE2" s="300"/>
      <c r="LCF2" s="300"/>
      <c r="LCG2" s="300"/>
      <c r="LCH2" s="300"/>
      <c r="LCI2" s="300"/>
      <c r="LCJ2" s="300"/>
      <c r="LCK2" s="300"/>
      <c r="LCL2" s="300"/>
      <c r="LCM2" s="300"/>
      <c r="LCN2" s="300"/>
      <c r="LCO2" s="300"/>
      <c r="LCP2" s="300"/>
      <c r="LCQ2" s="300"/>
      <c r="LCR2" s="300"/>
      <c r="LCS2" s="300"/>
      <c r="LCT2" s="300"/>
      <c r="LCU2" s="300"/>
      <c r="LCV2" s="300"/>
      <c r="LCW2" s="300"/>
      <c r="LCX2" s="300"/>
      <c r="LCY2" s="300"/>
      <c r="LCZ2" s="300"/>
      <c r="LDA2" s="300"/>
      <c r="LDB2" s="300"/>
      <c r="LDC2" s="300"/>
      <c r="LDD2" s="300"/>
      <c r="LDE2" s="300"/>
      <c r="LDF2" s="300"/>
      <c r="LDG2" s="300"/>
      <c r="LDH2" s="300"/>
      <c r="LDI2" s="300"/>
      <c r="LDJ2" s="300"/>
      <c r="LDK2" s="300"/>
      <c r="LDL2" s="300"/>
      <c r="LDM2" s="300"/>
      <c r="LDN2" s="300"/>
      <c r="LDO2" s="300"/>
      <c r="LDP2" s="300"/>
      <c r="LDQ2" s="300"/>
      <c r="LDR2" s="300"/>
      <c r="LDS2" s="300"/>
      <c r="LDT2" s="300"/>
      <c r="LDU2" s="300"/>
      <c r="LDV2" s="300"/>
      <c r="LDW2" s="300"/>
      <c r="LDX2" s="300"/>
      <c r="LDY2" s="300"/>
      <c r="LDZ2" s="300"/>
      <c r="LEA2" s="300"/>
      <c r="LEB2" s="300"/>
      <c r="LEC2" s="300"/>
      <c r="LED2" s="300"/>
      <c r="LEE2" s="300"/>
      <c r="LEF2" s="300"/>
      <c r="LEG2" s="300"/>
      <c r="LEH2" s="300"/>
      <c r="LEI2" s="300"/>
      <c r="LEJ2" s="300"/>
      <c r="LEK2" s="300"/>
      <c r="LEL2" s="300"/>
      <c r="LEM2" s="300"/>
      <c r="LEN2" s="300"/>
      <c r="LEO2" s="300"/>
      <c r="LEP2" s="300"/>
      <c r="LEQ2" s="300"/>
      <c r="LER2" s="300"/>
      <c r="LES2" s="300"/>
      <c r="LET2" s="300"/>
      <c r="LEU2" s="300"/>
      <c r="LEV2" s="300"/>
      <c r="LEW2" s="300"/>
      <c r="LEX2" s="300"/>
      <c r="LEY2" s="300"/>
      <c r="LEZ2" s="300"/>
      <c r="LFA2" s="300"/>
      <c r="LFB2" s="300"/>
      <c r="LFC2" s="300"/>
      <c r="LFD2" s="300"/>
      <c r="LFE2" s="300"/>
      <c r="LFF2" s="300"/>
      <c r="LFG2" s="300"/>
      <c r="LFH2" s="300"/>
      <c r="LFI2" s="300"/>
      <c r="LFJ2" s="300"/>
      <c r="LFK2" s="300"/>
      <c r="LFL2" s="300"/>
      <c r="LFM2" s="300"/>
      <c r="LFN2" s="300"/>
      <c r="LFO2" s="300"/>
      <c r="LFP2" s="300"/>
      <c r="LFQ2" s="300"/>
      <c r="LFR2" s="300"/>
      <c r="LFS2" s="300"/>
      <c r="LFT2" s="300"/>
      <c r="LFU2" s="300"/>
      <c r="LFV2" s="300"/>
      <c r="LFW2" s="300"/>
      <c r="LFX2" s="300"/>
      <c r="LFY2" s="300"/>
      <c r="LFZ2" s="300"/>
      <c r="LGA2" s="300"/>
      <c r="LGB2" s="300"/>
      <c r="LGC2" s="300"/>
      <c r="LGD2" s="300"/>
      <c r="LGE2" s="300"/>
      <c r="LGF2" s="300"/>
      <c r="LGG2" s="300"/>
      <c r="LGH2" s="300"/>
      <c r="LGI2" s="300"/>
      <c r="LGJ2" s="300"/>
      <c r="LGK2" s="300"/>
      <c r="LGL2" s="300"/>
      <c r="LGM2" s="300"/>
      <c r="LGN2" s="300"/>
      <c r="LGO2" s="300"/>
      <c r="LGP2" s="300"/>
      <c r="LGQ2" s="300"/>
      <c r="LGR2" s="300"/>
      <c r="LGS2" s="300"/>
      <c r="LGT2" s="300"/>
      <c r="LGU2" s="300"/>
      <c r="LGV2" s="300"/>
      <c r="LGW2" s="300"/>
      <c r="LGX2" s="300"/>
      <c r="LGY2" s="300"/>
      <c r="LGZ2" s="300"/>
      <c r="LHA2" s="300"/>
      <c r="LHB2" s="300"/>
      <c r="LHC2" s="300"/>
      <c r="LHD2" s="300"/>
      <c r="LHE2" s="300"/>
      <c r="LHF2" s="300"/>
      <c r="LHG2" s="300"/>
      <c r="LHH2" s="300"/>
      <c r="LHI2" s="300"/>
      <c r="LHJ2" s="300"/>
      <c r="LHK2" s="300"/>
      <c r="LHL2" s="300"/>
      <c r="LHM2" s="300"/>
      <c r="LHN2" s="300"/>
      <c r="LHO2" s="300"/>
      <c r="LHP2" s="300"/>
      <c r="LHQ2" s="300"/>
      <c r="LHR2" s="300"/>
      <c r="LHS2" s="300"/>
      <c r="LHT2" s="300"/>
      <c r="LHU2" s="300"/>
      <c r="LHV2" s="300"/>
      <c r="LHW2" s="300"/>
      <c r="LHX2" s="300"/>
      <c r="LHY2" s="300"/>
      <c r="LHZ2" s="300"/>
      <c r="LIA2" s="300"/>
      <c r="LIB2" s="300"/>
      <c r="LIC2" s="300"/>
      <c r="LID2" s="300"/>
      <c r="LIE2" s="300"/>
      <c r="LIF2" s="300"/>
      <c r="LIG2" s="300"/>
      <c r="LIH2" s="300"/>
      <c r="LII2" s="300"/>
      <c r="LIJ2" s="300"/>
      <c r="LIK2" s="300"/>
      <c r="LIL2" s="300"/>
      <c r="LIM2" s="300"/>
      <c r="LIN2" s="300"/>
      <c r="LIO2" s="300"/>
      <c r="LIP2" s="300"/>
      <c r="LIQ2" s="300"/>
      <c r="LIR2" s="300"/>
      <c r="LIS2" s="300"/>
      <c r="LIT2" s="300"/>
      <c r="LIU2" s="300"/>
      <c r="LIV2" s="300"/>
      <c r="LIW2" s="300"/>
      <c r="LIX2" s="300"/>
      <c r="LIY2" s="300"/>
      <c r="LIZ2" s="300"/>
      <c r="LJA2" s="300"/>
      <c r="LJB2" s="300"/>
      <c r="LJC2" s="300"/>
      <c r="LJD2" s="300"/>
      <c r="LJE2" s="300"/>
      <c r="LJF2" s="300"/>
      <c r="LJG2" s="300"/>
      <c r="LJH2" s="300"/>
      <c r="LJI2" s="300"/>
      <c r="LJJ2" s="300"/>
      <c r="LJK2" s="300"/>
      <c r="LJL2" s="300"/>
      <c r="LJM2" s="300"/>
      <c r="LJN2" s="300"/>
      <c r="LJO2" s="300"/>
      <c r="LJP2" s="300"/>
      <c r="LJQ2" s="300"/>
      <c r="LJR2" s="300"/>
      <c r="LJS2" s="300"/>
      <c r="LJT2" s="300"/>
      <c r="LJU2" s="300"/>
      <c r="LJV2" s="300"/>
      <c r="LJW2" s="300"/>
      <c r="LJX2" s="300"/>
      <c r="LJY2" s="300"/>
      <c r="LJZ2" s="300"/>
      <c r="LKA2" s="300"/>
      <c r="LKB2" s="300"/>
      <c r="LKC2" s="300"/>
      <c r="LKD2" s="300"/>
      <c r="LKE2" s="300"/>
      <c r="LKF2" s="300"/>
      <c r="LKG2" s="300"/>
      <c r="LKH2" s="300"/>
      <c r="LKI2" s="300"/>
      <c r="LKJ2" s="300"/>
      <c r="LKK2" s="300"/>
      <c r="LKL2" s="300"/>
      <c r="LKM2" s="300"/>
      <c r="LKN2" s="300"/>
      <c r="LKO2" s="300"/>
      <c r="LKP2" s="300"/>
      <c r="LKQ2" s="300"/>
      <c r="LKR2" s="300"/>
      <c r="LKS2" s="300"/>
      <c r="LKT2" s="300"/>
      <c r="LKU2" s="300"/>
      <c r="LKV2" s="300"/>
      <c r="LKW2" s="300"/>
      <c r="LKX2" s="300"/>
      <c r="LKY2" s="300"/>
      <c r="LKZ2" s="300"/>
      <c r="LLA2" s="300"/>
      <c r="LLB2" s="300"/>
      <c r="LLC2" s="300"/>
      <c r="LLD2" s="300"/>
      <c r="LLE2" s="300"/>
      <c r="LLF2" s="300"/>
      <c r="LLG2" s="300"/>
      <c r="LLH2" s="300"/>
      <c r="LLI2" s="300"/>
      <c r="LLJ2" s="300"/>
      <c r="LLK2" s="300"/>
      <c r="LLL2" s="300"/>
      <c r="LLM2" s="300"/>
      <c r="LLN2" s="300"/>
      <c r="LLO2" s="300"/>
      <c r="LLP2" s="300"/>
      <c r="LLQ2" s="300"/>
      <c r="LLR2" s="300"/>
      <c r="LLS2" s="300"/>
      <c r="LLT2" s="300"/>
      <c r="LLU2" s="300"/>
      <c r="LLV2" s="300"/>
      <c r="LLW2" s="300"/>
      <c r="LLX2" s="300"/>
      <c r="LLY2" s="300"/>
      <c r="LLZ2" s="300"/>
      <c r="LMA2" s="300"/>
      <c r="LMB2" s="300"/>
      <c r="LMC2" s="300"/>
      <c r="LMD2" s="300"/>
      <c r="LME2" s="300"/>
      <c r="LMF2" s="300"/>
      <c r="LMG2" s="300"/>
      <c r="LMH2" s="300"/>
      <c r="LMI2" s="300"/>
      <c r="LMJ2" s="300"/>
      <c r="LMK2" s="300"/>
      <c r="LML2" s="300"/>
      <c r="LMM2" s="300"/>
      <c r="LMN2" s="300"/>
      <c r="LMO2" s="300"/>
      <c r="LMP2" s="300"/>
      <c r="LMQ2" s="300"/>
      <c r="LMR2" s="300"/>
      <c r="LMS2" s="300"/>
      <c r="LMT2" s="300"/>
      <c r="LMU2" s="300"/>
      <c r="LMV2" s="300"/>
      <c r="LMW2" s="300"/>
      <c r="LMX2" s="300"/>
      <c r="LMY2" s="300"/>
      <c r="LMZ2" s="300"/>
      <c r="LNA2" s="300"/>
      <c r="LNB2" s="300"/>
      <c r="LNC2" s="300"/>
      <c r="LND2" s="300"/>
      <c r="LNE2" s="300"/>
      <c r="LNF2" s="300"/>
      <c r="LNG2" s="300"/>
      <c r="LNH2" s="300"/>
      <c r="LNI2" s="300"/>
      <c r="LNJ2" s="300"/>
      <c r="LNK2" s="300"/>
      <c r="LNL2" s="300"/>
      <c r="LNM2" s="300"/>
      <c r="LNN2" s="300"/>
      <c r="LNO2" s="300"/>
      <c r="LNP2" s="300"/>
      <c r="LNQ2" s="300"/>
      <c r="LNR2" s="300"/>
      <c r="LNS2" s="300"/>
      <c r="LNT2" s="300"/>
      <c r="LNU2" s="300"/>
      <c r="LNV2" s="300"/>
      <c r="LNW2" s="300"/>
      <c r="LNX2" s="300"/>
      <c r="LNY2" s="300"/>
      <c r="LNZ2" s="300"/>
      <c r="LOA2" s="300"/>
      <c r="LOB2" s="300"/>
      <c r="LOC2" s="300"/>
      <c r="LOD2" s="300"/>
      <c r="LOE2" s="300"/>
      <c r="LOF2" s="300"/>
      <c r="LOG2" s="300"/>
      <c r="LOH2" s="300"/>
      <c r="LOI2" s="300"/>
      <c r="LOJ2" s="300"/>
      <c r="LOK2" s="300"/>
      <c r="LOL2" s="300"/>
      <c r="LOM2" s="300"/>
      <c r="LON2" s="300"/>
      <c r="LOO2" s="300"/>
      <c r="LOP2" s="300"/>
      <c r="LOQ2" s="300"/>
      <c r="LOR2" s="300"/>
      <c r="LOS2" s="300"/>
      <c r="LOT2" s="300"/>
      <c r="LOU2" s="300"/>
      <c r="LOV2" s="300"/>
      <c r="LOW2" s="300"/>
      <c r="LOX2" s="300"/>
      <c r="LOY2" s="300"/>
      <c r="LOZ2" s="300"/>
      <c r="LPA2" s="300"/>
      <c r="LPB2" s="300"/>
      <c r="LPC2" s="300"/>
      <c r="LPD2" s="300"/>
      <c r="LPE2" s="300"/>
      <c r="LPF2" s="300"/>
      <c r="LPG2" s="300"/>
      <c r="LPH2" s="300"/>
      <c r="LPI2" s="300"/>
      <c r="LPJ2" s="300"/>
      <c r="LPK2" s="300"/>
      <c r="LPL2" s="300"/>
      <c r="LPM2" s="300"/>
      <c r="LPN2" s="300"/>
      <c r="LPO2" s="300"/>
      <c r="LPP2" s="300"/>
      <c r="LPQ2" s="300"/>
      <c r="LPR2" s="300"/>
      <c r="LPS2" s="300"/>
      <c r="LPT2" s="300"/>
      <c r="LPU2" s="300"/>
      <c r="LPV2" s="300"/>
      <c r="LPW2" s="300"/>
      <c r="LPX2" s="300"/>
      <c r="LPY2" s="300"/>
      <c r="LPZ2" s="300"/>
      <c r="LQA2" s="300"/>
      <c r="LQB2" s="300"/>
      <c r="LQC2" s="300"/>
      <c r="LQD2" s="300"/>
      <c r="LQE2" s="300"/>
      <c r="LQF2" s="300"/>
      <c r="LQG2" s="300"/>
      <c r="LQH2" s="300"/>
      <c r="LQI2" s="300"/>
      <c r="LQJ2" s="300"/>
      <c r="LQK2" s="300"/>
      <c r="LQL2" s="300"/>
      <c r="LQM2" s="300"/>
      <c r="LQN2" s="300"/>
      <c r="LQO2" s="300"/>
      <c r="LQP2" s="300"/>
      <c r="LQQ2" s="300"/>
      <c r="LQR2" s="300"/>
      <c r="LQS2" s="300"/>
      <c r="LQT2" s="300"/>
      <c r="LQU2" s="300"/>
      <c r="LQV2" s="300"/>
      <c r="LQW2" s="300"/>
      <c r="LQX2" s="300"/>
      <c r="LQY2" s="300"/>
      <c r="LQZ2" s="300"/>
      <c r="LRA2" s="300"/>
      <c r="LRB2" s="300"/>
      <c r="LRC2" s="300"/>
      <c r="LRD2" s="300"/>
      <c r="LRE2" s="300"/>
      <c r="LRF2" s="300"/>
      <c r="LRG2" s="300"/>
      <c r="LRH2" s="300"/>
      <c r="LRI2" s="300"/>
      <c r="LRJ2" s="300"/>
      <c r="LRK2" s="300"/>
      <c r="LRL2" s="300"/>
      <c r="LRM2" s="300"/>
      <c r="LRN2" s="300"/>
      <c r="LRO2" s="300"/>
      <c r="LRP2" s="300"/>
      <c r="LRQ2" s="300"/>
      <c r="LRR2" s="300"/>
      <c r="LRS2" s="300"/>
      <c r="LRT2" s="300"/>
      <c r="LRU2" s="300"/>
      <c r="LRV2" s="300"/>
      <c r="LRW2" s="300"/>
      <c r="LRX2" s="300"/>
      <c r="LRY2" s="300"/>
      <c r="LRZ2" s="300"/>
      <c r="LSA2" s="300"/>
      <c r="LSB2" s="300"/>
      <c r="LSC2" s="300"/>
      <c r="LSD2" s="300"/>
      <c r="LSE2" s="300"/>
      <c r="LSF2" s="300"/>
      <c r="LSG2" s="300"/>
      <c r="LSH2" s="300"/>
      <c r="LSI2" s="300"/>
      <c r="LSJ2" s="300"/>
      <c r="LSK2" s="300"/>
      <c r="LSL2" s="300"/>
      <c r="LSM2" s="300"/>
      <c r="LSN2" s="300"/>
      <c r="LSO2" s="300"/>
      <c r="LSP2" s="300"/>
      <c r="LSQ2" s="300"/>
      <c r="LSR2" s="300"/>
      <c r="LSS2" s="300"/>
      <c r="LST2" s="300"/>
      <c r="LSU2" s="300"/>
      <c r="LSV2" s="300"/>
      <c r="LSW2" s="300"/>
      <c r="LSX2" s="300"/>
      <c r="LSY2" s="300"/>
      <c r="LSZ2" s="300"/>
      <c r="LTA2" s="300"/>
      <c r="LTB2" s="300"/>
      <c r="LTC2" s="300"/>
      <c r="LTD2" s="300"/>
      <c r="LTE2" s="300"/>
      <c r="LTF2" s="300"/>
      <c r="LTG2" s="300"/>
      <c r="LTH2" s="300"/>
      <c r="LTI2" s="300"/>
      <c r="LTJ2" s="300"/>
      <c r="LTK2" s="300"/>
      <c r="LTL2" s="300"/>
      <c r="LTM2" s="300"/>
      <c r="LTN2" s="300"/>
      <c r="LTO2" s="300"/>
      <c r="LTP2" s="300"/>
      <c r="LTQ2" s="300"/>
      <c r="LTR2" s="300"/>
      <c r="LTS2" s="300"/>
      <c r="LTT2" s="300"/>
      <c r="LTU2" s="300"/>
      <c r="LTV2" s="300"/>
      <c r="LTW2" s="300"/>
      <c r="LTX2" s="300"/>
      <c r="LTY2" s="300"/>
      <c r="LTZ2" s="300"/>
      <c r="LUA2" s="300"/>
      <c r="LUB2" s="300"/>
      <c r="LUC2" s="300"/>
      <c r="LUD2" s="300"/>
      <c r="LUE2" s="300"/>
      <c r="LUF2" s="300"/>
      <c r="LUG2" s="300"/>
      <c r="LUH2" s="300"/>
      <c r="LUI2" s="300"/>
      <c r="LUJ2" s="300"/>
      <c r="LUK2" s="300"/>
      <c r="LUL2" s="300"/>
      <c r="LUM2" s="300"/>
      <c r="LUN2" s="300"/>
      <c r="LUO2" s="300"/>
      <c r="LUP2" s="300"/>
      <c r="LUQ2" s="300"/>
      <c r="LUR2" s="300"/>
      <c r="LUS2" s="300"/>
      <c r="LUT2" s="300"/>
      <c r="LUU2" s="300"/>
      <c r="LUV2" s="300"/>
      <c r="LUW2" s="300"/>
      <c r="LUX2" s="300"/>
      <c r="LUY2" s="300"/>
      <c r="LUZ2" s="300"/>
      <c r="LVA2" s="300"/>
      <c r="LVB2" s="300"/>
      <c r="LVC2" s="300"/>
      <c r="LVD2" s="300"/>
      <c r="LVE2" s="300"/>
      <c r="LVF2" s="300"/>
      <c r="LVG2" s="300"/>
      <c r="LVH2" s="300"/>
      <c r="LVI2" s="300"/>
      <c r="LVJ2" s="300"/>
      <c r="LVK2" s="300"/>
      <c r="LVL2" s="300"/>
      <c r="LVM2" s="300"/>
      <c r="LVN2" s="300"/>
      <c r="LVO2" s="300"/>
      <c r="LVP2" s="300"/>
      <c r="LVQ2" s="300"/>
      <c r="LVR2" s="300"/>
      <c r="LVS2" s="300"/>
      <c r="LVT2" s="300"/>
      <c r="LVU2" s="300"/>
      <c r="LVV2" s="300"/>
      <c r="LVW2" s="300"/>
      <c r="LVX2" s="300"/>
      <c r="LVY2" s="300"/>
      <c r="LVZ2" s="300"/>
      <c r="LWA2" s="300"/>
      <c r="LWB2" s="300"/>
      <c r="LWC2" s="300"/>
      <c r="LWD2" s="300"/>
      <c r="LWE2" s="300"/>
      <c r="LWF2" s="300"/>
      <c r="LWG2" s="300"/>
      <c r="LWH2" s="300"/>
      <c r="LWI2" s="300"/>
      <c r="LWJ2" s="300"/>
      <c r="LWK2" s="300"/>
      <c r="LWL2" s="300"/>
      <c r="LWM2" s="300"/>
      <c r="LWN2" s="300"/>
      <c r="LWO2" s="300"/>
      <c r="LWP2" s="300"/>
      <c r="LWQ2" s="300"/>
      <c r="LWR2" s="300"/>
      <c r="LWS2" s="300"/>
      <c r="LWT2" s="300"/>
      <c r="LWU2" s="300"/>
      <c r="LWV2" s="300"/>
      <c r="LWW2" s="300"/>
      <c r="LWX2" s="300"/>
      <c r="LWY2" s="300"/>
      <c r="LWZ2" s="300"/>
      <c r="LXA2" s="300"/>
      <c r="LXB2" s="300"/>
      <c r="LXC2" s="300"/>
      <c r="LXD2" s="300"/>
      <c r="LXE2" s="300"/>
      <c r="LXF2" s="300"/>
      <c r="LXG2" s="300"/>
      <c r="LXH2" s="300"/>
      <c r="LXI2" s="300"/>
      <c r="LXJ2" s="300"/>
      <c r="LXK2" s="300"/>
      <c r="LXL2" s="300"/>
      <c r="LXM2" s="300"/>
      <c r="LXN2" s="300"/>
      <c r="LXO2" s="300"/>
      <c r="LXP2" s="300"/>
      <c r="LXQ2" s="300"/>
      <c r="LXR2" s="300"/>
      <c r="LXS2" s="300"/>
      <c r="LXT2" s="300"/>
      <c r="LXU2" s="300"/>
      <c r="LXV2" s="300"/>
      <c r="LXW2" s="300"/>
      <c r="LXX2" s="300"/>
      <c r="LXY2" s="300"/>
      <c r="LXZ2" s="300"/>
      <c r="LYA2" s="300"/>
      <c r="LYB2" s="300"/>
      <c r="LYC2" s="300"/>
      <c r="LYD2" s="300"/>
      <c r="LYE2" s="300"/>
      <c r="LYF2" s="300"/>
      <c r="LYG2" s="300"/>
      <c r="LYH2" s="300"/>
      <c r="LYI2" s="300"/>
      <c r="LYJ2" s="300"/>
      <c r="LYK2" s="300"/>
      <c r="LYL2" s="300"/>
      <c r="LYM2" s="300"/>
      <c r="LYN2" s="300"/>
      <c r="LYO2" s="300"/>
      <c r="LYP2" s="300"/>
      <c r="LYQ2" s="300"/>
      <c r="LYR2" s="300"/>
      <c r="LYS2" s="300"/>
      <c r="LYT2" s="300"/>
      <c r="LYU2" s="300"/>
      <c r="LYV2" s="300"/>
      <c r="LYW2" s="300"/>
      <c r="LYX2" s="300"/>
      <c r="LYY2" s="300"/>
      <c r="LYZ2" s="300"/>
      <c r="LZA2" s="300"/>
      <c r="LZB2" s="300"/>
      <c r="LZC2" s="300"/>
      <c r="LZD2" s="300"/>
      <c r="LZE2" s="300"/>
      <c r="LZF2" s="300"/>
      <c r="LZG2" s="300"/>
      <c r="LZH2" s="300"/>
      <c r="LZI2" s="300"/>
      <c r="LZJ2" s="300"/>
      <c r="LZK2" s="300"/>
      <c r="LZL2" s="300"/>
      <c r="LZM2" s="300"/>
      <c r="LZN2" s="300"/>
      <c r="LZO2" s="300"/>
      <c r="LZP2" s="300"/>
      <c r="LZQ2" s="300"/>
      <c r="LZR2" s="300"/>
      <c r="LZS2" s="300"/>
      <c r="LZT2" s="300"/>
      <c r="LZU2" s="300"/>
      <c r="LZV2" s="300"/>
      <c r="LZW2" s="300"/>
      <c r="LZX2" s="300"/>
      <c r="LZY2" s="300"/>
      <c r="LZZ2" s="300"/>
      <c r="MAA2" s="300"/>
      <c r="MAB2" s="300"/>
      <c r="MAC2" s="300"/>
      <c r="MAD2" s="300"/>
      <c r="MAE2" s="300"/>
      <c r="MAF2" s="300"/>
      <c r="MAG2" s="300"/>
      <c r="MAH2" s="300"/>
      <c r="MAI2" s="300"/>
      <c r="MAJ2" s="300"/>
      <c r="MAK2" s="300"/>
      <c r="MAL2" s="300"/>
      <c r="MAM2" s="300"/>
      <c r="MAN2" s="300"/>
      <c r="MAO2" s="300"/>
      <c r="MAP2" s="300"/>
      <c r="MAQ2" s="300"/>
      <c r="MAR2" s="300"/>
      <c r="MAS2" s="300"/>
      <c r="MAT2" s="300"/>
      <c r="MAU2" s="300"/>
      <c r="MAV2" s="300"/>
      <c r="MAW2" s="300"/>
      <c r="MAX2" s="300"/>
      <c r="MAY2" s="300"/>
      <c r="MAZ2" s="300"/>
      <c r="MBA2" s="300"/>
      <c r="MBB2" s="300"/>
      <c r="MBC2" s="300"/>
      <c r="MBD2" s="300"/>
      <c r="MBE2" s="300"/>
      <c r="MBF2" s="300"/>
      <c r="MBG2" s="300"/>
      <c r="MBH2" s="300"/>
      <c r="MBI2" s="300"/>
      <c r="MBJ2" s="300"/>
      <c r="MBK2" s="300"/>
      <c r="MBL2" s="300"/>
      <c r="MBM2" s="300"/>
      <c r="MBN2" s="300"/>
      <c r="MBO2" s="300"/>
      <c r="MBP2" s="300"/>
      <c r="MBQ2" s="300"/>
      <c r="MBR2" s="300"/>
      <c r="MBS2" s="300"/>
      <c r="MBT2" s="300"/>
      <c r="MBU2" s="300"/>
      <c r="MBV2" s="300"/>
      <c r="MBW2" s="300"/>
      <c r="MBX2" s="300"/>
      <c r="MBY2" s="300"/>
      <c r="MBZ2" s="300"/>
      <c r="MCA2" s="300"/>
      <c r="MCB2" s="300"/>
      <c r="MCC2" s="300"/>
      <c r="MCD2" s="300"/>
      <c r="MCE2" s="300"/>
      <c r="MCF2" s="300"/>
      <c r="MCG2" s="300"/>
      <c r="MCH2" s="300"/>
      <c r="MCI2" s="300"/>
      <c r="MCJ2" s="300"/>
      <c r="MCK2" s="300"/>
      <c r="MCL2" s="300"/>
      <c r="MCM2" s="300"/>
      <c r="MCN2" s="300"/>
      <c r="MCO2" s="300"/>
      <c r="MCP2" s="300"/>
      <c r="MCQ2" s="300"/>
      <c r="MCR2" s="300"/>
      <c r="MCS2" s="300"/>
      <c r="MCT2" s="300"/>
      <c r="MCU2" s="300"/>
      <c r="MCV2" s="300"/>
      <c r="MCW2" s="300"/>
      <c r="MCX2" s="300"/>
      <c r="MCY2" s="300"/>
      <c r="MCZ2" s="300"/>
      <c r="MDA2" s="300"/>
      <c r="MDB2" s="300"/>
      <c r="MDC2" s="300"/>
      <c r="MDD2" s="300"/>
      <c r="MDE2" s="300"/>
      <c r="MDF2" s="300"/>
      <c r="MDG2" s="300"/>
      <c r="MDH2" s="300"/>
      <c r="MDI2" s="300"/>
      <c r="MDJ2" s="300"/>
      <c r="MDK2" s="300"/>
      <c r="MDL2" s="300"/>
      <c r="MDM2" s="300"/>
      <c r="MDN2" s="300"/>
      <c r="MDO2" s="300"/>
      <c r="MDP2" s="300"/>
      <c r="MDQ2" s="300"/>
      <c r="MDR2" s="300"/>
      <c r="MDS2" s="300"/>
      <c r="MDT2" s="300"/>
      <c r="MDU2" s="300"/>
      <c r="MDV2" s="300"/>
      <c r="MDW2" s="300"/>
      <c r="MDX2" s="300"/>
      <c r="MDY2" s="300"/>
      <c r="MDZ2" s="300"/>
      <c r="MEA2" s="300"/>
      <c r="MEB2" s="300"/>
      <c r="MEC2" s="300"/>
      <c r="MED2" s="300"/>
      <c r="MEE2" s="300"/>
      <c r="MEF2" s="300"/>
      <c r="MEG2" s="300"/>
      <c r="MEH2" s="300"/>
      <c r="MEI2" s="300"/>
      <c r="MEJ2" s="300"/>
      <c r="MEK2" s="300"/>
      <c r="MEL2" s="300"/>
      <c r="MEM2" s="300"/>
      <c r="MEN2" s="300"/>
      <c r="MEO2" s="300"/>
      <c r="MEP2" s="300"/>
      <c r="MEQ2" s="300"/>
      <c r="MER2" s="300"/>
      <c r="MES2" s="300"/>
      <c r="MET2" s="300"/>
      <c r="MEU2" s="300"/>
      <c r="MEV2" s="300"/>
      <c r="MEW2" s="300"/>
      <c r="MEX2" s="300"/>
      <c r="MEY2" s="300"/>
      <c r="MEZ2" s="300"/>
      <c r="MFA2" s="300"/>
      <c r="MFB2" s="300"/>
      <c r="MFC2" s="300"/>
      <c r="MFD2" s="300"/>
      <c r="MFE2" s="300"/>
      <c r="MFF2" s="300"/>
      <c r="MFG2" s="300"/>
      <c r="MFH2" s="300"/>
      <c r="MFI2" s="300"/>
      <c r="MFJ2" s="300"/>
      <c r="MFK2" s="300"/>
      <c r="MFL2" s="300"/>
      <c r="MFM2" s="300"/>
      <c r="MFN2" s="300"/>
      <c r="MFO2" s="300"/>
      <c r="MFP2" s="300"/>
      <c r="MFQ2" s="300"/>
      <c r="MFR2" s="300"/>
      <c r="MFS2" s="300"/>
      <c r="MFT2" s="300"/>
      <c r="MFU2" s="300"/>
      <c r="MFV2" s="300"/>
      <c r="MFW2" s="300"/>
      <c r="MFX2" s="300"/>
      <c r="MFY2" s="300"/>
      <c r="MFZ2" s="300"/>
      <c r="MGA2" s="300"/>
      <c r="MGB2" s="300"/>
      <c r="MGC2" s="300"/>
      <c r="MGD2" s="300"/>
      <c r="MGE2" s="300"/>
      <c r="MGF2" s="300"/>
      <c r="MGG2" s="300"/>
      <c r="MGH2" s="300"/>
      <c r="MGI2" s="300"/>
      <c r="MGJ2" s="300"/>
      <c r="MGK2" s="300"/>
      <c r="MGL2" s="300"/>
      <c r="MGM2" s="300"/>
      <c r="MGN2" s="300"/>
      <c r="MGO2" s="300"/>
      <c r="MGP2" s="300"/>
      <c r="MGQ2" s="300"/>
      <c r="MGR2" s="300"/>
      <c r="MGS2" s="300"/>
      <c r="MGT2" s="300"/>
      <c r="MGU2" s="300"/>
      <c r="MGV2" s="300"/>
      <c r="MGW2" s="300"/>
      <c r="MGX2" s="300"/>
      <c r="MGY2" s="300"/>
      <c r="MGZ2" s="300"/>
      <c r="MHA2" s="300"/>
      <c r="MHB2" s="300"/>
      <c r="MHC2" s="300"/>
      <c r="MHD2" s="300"/>
      <c r="MHE2" s="300"/>
      <c r="MHF2" s="300"/>
      <c r="MHG2" s="300"/>
      <c r="MHH2" s="300"/>
      <c r="MHI2" s="300"/>
      <c r="MHJ2" s="300"/>
      <c r="MHK2" s="300"/>
      <c r="MHL2" s="300"/>
      <c r="MHM2" s="300"/>
      <c r="MHN2" s="300"/>
      <c r="MHO2" s="300"/>
      <c r="MHP2" s="300"/>
      <c r="MHQ2" s="300"/>
      <c r="MHR2" s="300"/>
      <c r="MHS2" s="300"/>
      <c r="MHT2" s="300"/>
      <c r="MHU2" s="300"/>
      <c r="MHV2" s="300"/>
      <c r="MHW2" s="300"/>
      <c r="MHX2" s="300"/>
      <c r="MHY2" s="300"/>
      <c r="MHZ2" s="300"/>
      <c r="MIA2" s="300"/>
      <c r="MIB2" s="300"/>
      <c r="MIC2" s="300"/>
      <c r="MID2" s="300"/>
      <c r="MIE2" s="300"/>
      <c r="MIF2" s="300"/>
      <c r="MIG2" s="300"/>
      <c r="MIH2" s="300"/>
      <c r="MII2" s="300"/>
      <c r="MIJ2" s="300"/>
      <c r="MIK2" s="300"/>
      <c r="MIL2" s="300"/>
      <c r="MIM2" s="300"/>
      <c r="MIN2" s="300"/>
      <c r="MIO2" s="300"/>
      <c r="MIP2" s="300"/>
      <c r="MIQ2" s="300"/>
      <c r="MIR2" s="300"/>
      <c r="MIS2" s="300"/>
      <c r="MIT2" s="300"/>
      <c r="MIU2" s="300"/>
      <c r="MIV2" s="300"/>
      <c r="MIW2" s="300"/>
      <c r="MIX2" s="300"/>
      <c r="MIY2" s="300"/>
      <c r="MIZ2" s="300"/>
      <c r="MJA2" s="300"/>
      <c r="MJB2" s="300"/>
      <c r="MJC2" s="300"/>
      <c r="MJD2" s="300"/>
      <c r="MJE2" s="300"/>
      <c r="MJF2" s="300"/>
      <c r="MJG2" s="300"/>
      <c r="MJH2" s="300"/>
      <c r="MJI2" s="300"/>
      <c r="MJJ2" s="300"/>
      <c r="MJK2" s="300"/>
      <c r="MJL2" s="300"/>
      <c r="MJM2" s="300"/>
      <c r="MJN2" s="300"/>
      <c r="MJO2" s="300"/>
      <c r="MJP2" s="300"/>
      <c r="MJQ2" s="300"/>
      <c r="MJR2" s="300"/>
      <c r="MJS2" s="300"/>
      <c r="MJT2" s="300"/>
      <c r="MJU2" s="300"/>
      <c r="MJV2" s="300"/>
      <c r="MJW2" s="300"/>
      <c r="MJX2" s="300"/>
      <c r="MJY2" s="300"/>
      <c r="MJZ2" s="300"/>
      <c r="MKA2" s="300"/>
      <c r="MKB2" s="300"/>
      <c r="MKC2" s="300"/>
      <c r="MKD2" s="300"/>
      <c r="MKE2" s="300"/>
      <c r="MKF2" s="300"/>
      <c r="MKG2" s="300"/>
      <c r="MKH2" s="300"/>
      <c r="MKI2" s="300"/>
      <c r="MKJ2" s="300"/>
      <c r="MKK2" s="300"/>
      <c r="MKL2" s="300"/>
      <c r="MKM2" s="300"/>
      <c r="MKN2" s="300"/>
      <c r="MKO2" s="300"/>
      <c r="MKP2" s="300"/>
      <c r="MKQ2" s="300"/>
      <c r="MKR2" s="300"/>
      <c r="MKS2" s="300"/>
      <c r="MKT2" s="300"/>
      <c r="MKU2" s="300"/>
      <c r="MKV2" s="300"/>
      <c r="MKW2" s="300"/>
      <c r="MKX2" s="300"/>
      <c r="MKY2" s="300"/>
      <c r="MKZ2" s="300"/>
      <c r="MLA2" s="300"/>
      <c r="MLB2" s="300"/>
      <c r="MLC2" s="300"/>
      <c r="MLD2" s="300"/>
      <c r="MLE2" s="300"/>
      <c r="MLF2" s="300"/>
      <c r="MLG2" s="300"/>
      <c r="MLH2" s="300"/>
      <c r="MLI2" s="300"/>
      <c r="MLJ2" s="300"/>
      <c r="MLK2" s="300"/>
      <c r="MLL2" s="300"/>
      <c r="MLM2" s="300"/>
      <c r="MLN2" s="300"/>
      <c r="MLO2" s="300"/>
      <c r="MLP2" s="300"/>
      <c r="MLQ2" s="300"/>
      <c r="MLR2" s="300"/>
      <c r="MLS2" s="300"/>
      <c r="MLT2" s="300"/>
      <c r="MLU2" s="300"/>
      <c r="MLV2" s="300"/>
      <c r="MLW2" s="300"/>
      <c r="MLX2" s="300"/>
      <c r="MLY2" s="300"/>
      <c r="MLZ2" s="300"/>
      <c r="MMA2" s="300"/>
      <c r="MMB2" s="300"/>
      <c r="MMC2" s="300"/>
      <c r="MMD2" s="300"/>
      <c r="MME2" s="300"/>
      <c r="MMF2" s="300"/>
      <c r="MMG2" s="300"/>
      <c r="MMH2" s="300"/>
      <c r="MMI2" s="300"/>
      <c r="MMJ2" s="300"/>
      <c r="MMK2" s="300"/>
      <c r="MML2" s="300"/>
      <c r="MMM2" s="300"/>
      <c r="MMN2" s="300"/>
      <c r="MMO2" s="300"/>
      <c r="MMP2" s="300"/>
      <c r="MMQ2" s="300"/>
      <c r="MMR2" s="300"/>
      <c r="MMS2" s="300"/>
      <c r="MMT2" s="300"/>
      <c r="MMU2" s="300"/>
      <c r="MMV2" s="300"/>
      <c r="MMW2" s="300"/>
      <c r="MMX2" s="300"/>
      <c r="MMY2" s="300"/>
      <c r="MMZ2" s="300"/>
      <c r="MNA2" s="300"/>
      <c r="MNB2" s="300"/>
      <c r="MNC2" s="300"/>
      <c r="MND2" s="300"/>
      <c r="MNE2" s="300"/>
      <c r="MNF2" s="300"/>
      <c r="MNG2" s="300"/>
      <c r="MNH2" s="300"/>
      <c r="MNI2" s="300"/>
      <c r="MNJ2" s="300"/>
      <c r="MNK2" s="300"/>
      <c r="MNL2" s="300"/>
      <c r="MNM2" s="300"/>
      <c r="MNN2" s="300"/>
      <c r="MNO2" s="300"/>
      <c r="MNP2" s="300"/>
      <c r="MNQ2" s="300"/>
      <c r="MNR2" s="300"/>
      <c r="MNS2" s="300"/>
      <c r="MNT2" s="300"/>
      <c r="MNU2" s="300"/>
      <c r="MNV2" s="300"/>
      <c r="MNW2" s="300"/>
      <c r="MNX2" s="300"/>
      <c r="MNY2" s="300"/>
      <c r="MNZ2" s="300"/>
      <c r="MOA2" s="300"/>
      <c r="MOB2" s="300"/>
      <c r="MOC2" s="300"/>
      <c r="MOD2" s="300"/>
      <c r="MOE2" s="300"/>
      <c r="MOF2" s="300"/>
      <c r="MOG2" s="300"/>
      <c r="MOH2" s="300"/>
      <c r="MOI2" s="300"/>
      <c r="MOJ2" s="300"/>
      <c r="MOK2" s="300"/>
      <c r="MOL2" s="300"/>
      <c r="MOM2" s="300"/>
      <c r="MON2" s="300"/>
      <c r="MOO2" s="300"/>
      <c r="MOP2" s="300"/>
      <c r="MOQ2" s="300"/>
      <c r="MOR2" s="300"/>
      <c r="MOS2" s="300"/>
      <c r="MOT2" s="300"/>
      <c r="MOU2" s="300"/>
      <c r="MOV2" s="300"/>
      <c r="MOW2" s="300"/>
      <c r="MOX2" s="300"/>
      <c r="MOY2" s="300"/>
      <c r="MOZ2" s="300"/>
      <c r="MPA2" s="300"/>
      <c r="MPB2" s="300"/>
      <c r="MPC2" s="300"/>
      <c r="MPD2" s="300"/>
      <c r="MPE2" s="300"/>
      <c r="MPF2" s="300"/>
      <c r="MPG2" s="300"/>
      <c r="MPH2" s="300"/>
      <c r="MPI2" s="300"/>
      <c r="MPJ2" s="300"/>
      <c r="MPK2" s="300"/>
      <c r="MPL2" s="300"/>
      <c r="MPM2" s="300"/>
      <c r="MPN2" s="300"/>
      <c r="MPO2" s="300"/>
      <c r="MPP2" s="300"/>
      <c r="MPQ2" s="300"/>
      <c r="MPR2" s="300"/>
      <c r="MPS2" s="300"/>
      <c r="MPT2" s="300"/>
      <c r="MPU2" s="300"/>
      <c r="MPV2" s="300"/>
      <c r="MPW2" s="300"/>
      <c r="MPX2" s="300"/>
      <c r="MPY2" s="300"/>
      <c r="MPZ2" s="300"/>
      <c r="MQA2" s="300"/>
      <c r="MQB2" s="300"/>
      <c r="MQC2" s="300"/>
      <c r="MQD2" s="300"/>
      <c r="MQE2" s="300"/>
      <c r="MQF2" s="300"/>
      <c r="MQG2" s="300"/>
      <c r="MQH2" s="300"/>
      <c r="MQI2" s="300"/>
      <c r="MQJ2" s="300"/>
      <c r="MQK2" s="300"/>
      <c r="MQL2" s="300"/>
      <c r="MQM2" s="300"/>
      <c r="MQN2" s="300"/>
      <c r="MQO2" s="300"/>
      <c r="MQP2" s="300"/>
      <c r="MQQ2" s="300"/>
      <c r="MQR2" s="300"/>
      <c r="MQS2" s="300"/>
      <c r="MQT2" s="300"/>
      <c r="MQU2" s="300"/>
      <c r="MQV2" s="300"/>
      <c r="MQW2" s="300"/>
      <c r="MQX2" s="300"/>
      <c r="MQY2" s="300"/>
      <c r="MQZ2" s="300"/>
      <c r="MRA2" s="300"/>
      <c r="MRB2" s="300"/>
      <c r="MRC2" s="300"/>
      <c r="MRD2" s="300"/>
      <c r="MRE2" s="300"/>
      <c r="MRF2" s="300"/>
      <c r="MRG2" s="300"/>
      <c r="MRH2" s="300"/>
      <c r="MRI2" s="300"/>
      <c r="MRJ2" s="300"/>
      <c r="MRK2" s="300"/>
      <c r="MRL2" s="300"/>
      <c r="MRM2" s="300"/>
      <c r="MRN2" s="300"/>
      <c r="MRO2" s="300"/>
      <c r="MRP2" s="300"/>
      <c r="MRQ2" s="300"/>
      <c r="MRR2" s="300"/>
      <c r="MRS2" s="300"/>
      <c r="MRT2" s="300"/>
      <c r="MRU2" s="300"/>
      <c r="MRV2" s="300"/>
      <c r="MRW2" s="300"/>
      <c r="MRX2" s="300"/>
      <c r="MRY2" s="300"/>
      <c r="MRZ2" s="300"/>
      <c r="MSA2" s="300"/>
      <c r="MSB2" s="300"/>
      <c r="MSC2" s="300"/>
      <c r="MSD2" s="300"/>
      <c r="MSE2" s="300"/>
      <c r="MSF2" s="300"/>
      <c r="MSG2" s="300"/>
      <c r="MSH2" s="300"/>
      <c r="MSI2" s="300"/>
      <c r="MSJ2" s="300"/>
      <c r="MSK2" s="300"/>
      <c r="MSL2" s="300"/>
      <c r="MSM2" s="300"/>
      <c r="MSN2" s="300"/>
      <c r="MSO2" s="300"/>
      <c r="MSP2" s="300"/>
      <c r="MSQ2" s="300"/>
      <c r="MSR2" s="300"/>
      <c r="MSS2" s="300"/>
      <c r="MST2" s="300"/>
      <c r="MSU2" s="300"/>
      <c r="MSV2" s="300"/>
      <c r="MSW2" s="300"/>
      <c r="MSX2" s="300"/>
      <c r="MSY2" s="300"/>
      <c r="MSZ2" s="300"/>
      <c r="MTA2" s="300"/>
      <c r="MTB2" s="300"/>
      <c r="MTC2" s="300"/>
      <c r="MTD2" s="300"/>
      <c r="MTE2" s="300"/>
      <c r="MTF2" s="300"/>
      <c r="MTG2" s="300"/>
      <c r="MTH2" s="300"/>
      <c r="MTI2" s="300"/>
      <c r="MTJ2" s="300"/>
      <c r="MTK2" s="300"/>
      <c r="MTL2" s="300"/>
      <c r="MTM2" s="300"/>
      <c r="MTN2" s="300"/>
      <c r="MTO2" s="300"/>
      <c r="MTP2" s="300"/>
      <c r="MTQ2" s="300"/>
      <c r="MTR2" s="300"/>
      <c r="MTS2" s="300"/>
      <c r="MTT2" s="300"/>
      <c r="MTU2" s="300"/>
      <c r="MTV2" s="300"/>
      <c r="MTW2" s="300"/>
      <c r="MTX2" s="300"/>
      <c r="MTY2" s="300"/>
      <c r="MTZ2" s="300"/>
      <c r="MUA2" s="300"/>
      <c r="MUB2" s="300"/>
      <c r="MUC2" s="300"/>
      <c r="MUD2" s="300"/>
      <c r="MUE2" s="300"/>
      <c r="MUF2" s="300"/>
      <c r="MUG2" s="300"/>
      <c r="MUH2" s="300"/>
      <c r="MUI2" s="300"/>
      <c r="MUJ2" s="300"/>
      <c r="MUK2" s="300"/>
      <c r="MUL2" s="300"/>
      <c r="MUM2" s="300"/>
      <c r="MUN2" s="300"/>
      <c r="MUO2" s="300"/>
      <c r="MUP2" s="300"/>
      <c r="MUQ2" s="300"/>
      <c r="MUR2" s="300"/>
      <c r="MUS2" s="300"/>
      <c r="MUT2" s="300"/>
      <c r="MUU2" s="300"/>
      <c r="MUV2" s="300"/>
      <c r="MUW2" s="300"/>
      <c r="MUX2" s="300"/>
      <c r="MUY2" s="300"/>
      <c r="MUZ2" s="300"/>
      <c r="MVA2" s="300"/>
      <c r="MVB2" s="300"/>
      <c r="MVC2" s="300"/>
      <c r="MVD2" s="300"/>
      <c r="MVE2" s="300"/>
      <c r="MVF2" s="300"/>
      <c r="MVG2" s="300"/>
      <c r="MVH2" s="300"/>
      <c r="MVI2" s="300"/>
      <c r="MVJ2" s="300"/>
      <c r="MVK2" s="300"/>
      <c r="MVL2" s="300"/>
      <c r="MVM2" s="300"/>
      <c r="MVN2" s="300"/>
      <c r="MVO2" s="300"/>
      <c r="MVP2" s="300"/>
      <c r="MVQ2" s="300"/>
      <c r="MVR2" s="300"/>
      <c r="MVS2" s="300"/>
      <c r="MVT2" s="300"/>
      <c r="MVU2" s="300"/>
      <c r="MVV2" s="300"/>
      <c r="MVW2" s="300"/>
      <c r="MVX2" s="300"/>
      <c r="MVY2" s="300"/>
      <c r="MVZ2" s="300"/>
      <c r="MWA2" s="300"/>
      <c r="MWB2" s="300"/>
      <c r="MWC2" s="300"/>
      <c r="MWD2" s="300"/>
      <c r="MWE2" s="300"/>
      <c r="MWF2" s="300"/>
      <c r="MWG2" s="300"/>
      <c r="MWH2" s="300"/>
      <c r="MWI2" s="300"/>
      <c r="MWJ2" s="300"/>
      <c r="MWK2" s="300"/>
      <c r="MWL2" s="300"/>
      <c r="MWM2" s="300"/>
      <c r="MWN2" s="300"/>
      <c r="MWO2" s="300"/>
      <c r="MWP2" s="300"/>
      <c r="MWQ2" s="300"/>
      <c r="MWR2" s="300"/>
      <c r="MWS2" s="300"/>
      <c r="MWT2" s="300"/>
      <c r="MWU2" s="300"/>
      <c r="MWV2" s="300"/>
      <c r="MWW2" s="300"/>
      <c r="MWX2" s="300"/>
      <c r="MWY2" s="300"/>
      <c r="MWZ2" s="300"/>
      <c r="MXA2" s="300"/>
      <c r="MXB2" s="300"/>
      <c r="MXC2" s="300"/>
      <c r="MXD2" s="300"/>
      <c r="MXE2" s="300"/>
      <c r="MXF2" s="300"/>
      <c r="MXG2" s="300"/>
      <c r="MXH2" s="300"/>
      <c r="MXI2" s="300"/>
      <c r="MXJ2" s="300"/>
      <c r="MXK2" s="300"/>
      <c r="MXL2" s="300"/>
      <c r="MXM2" s="300"/>
      <c r="MXN2" s="300"/>
      <c r="MXO2" s="300"/>
      <c r="MXP2" s="300"/>
      <c r="MXQ2" s="300"/>
      <c r="MXR2" s="300"/>
      <c r="MXS2" s="300"/>
      <c r="MXT2" s="300"/>
      <c r="MXU2" s="300"/>
      <c r="MXV2" s="300"/>
      <c r="MXW2" s="300"/>
      <c r="MXX2" s="300"/>
      <c r="MXY2" s="300"/>
      <c r="MXZ2" s="300"/>
      <c r="MYA2" s="300"/>
      <c r="MYB2" s="300"/>
      <c r="MYC2" s="300"/>
      <c r="MYD2" s="300"/>
      <c r="MYE2" s="300"/>
      <c r="MYF2" s="300"/>
      <c r="MYG2" s="300"/>
      <c r="MYH2" s="300"/>
      <c r="MYI2" s="300"/>
      <c r="MYJ2" s="300"/>
      <c r="MYK2" s="300"/>
      <c r="MYL2" s="300"/>
      <c r="MYM2" s="300"/>
      <c r="MYN2" s="300"/>
      <c r="MYO2" s="300"/>
      <c r="MYP2" s="300"/>
      <c r="MYQ2" s="300"/>
      <c r="MYR2" s="300"/>
      <c r="MYS2" s="300"/>
      <c r="MYT2" s="300"/>
      <c r="MYU2" s="300"/>
      <c r="MYV2" s="300"/>
      <c r="MYW2" s="300"/>
      <c r="MYX2" s="300"/>
      <c r="MYY2" s="300"/>
      <c r="MYZ2" s="300"/>
      <c r="MZA2" s="300"/>
      <c r="MZB2" s="300"/>
      <c r="MZC2" s="300"/>
      <c r="MZD2" s="300"/>
      <c r="MZE2" s="300"/>
      <c r="MZF2" s="300"/>
      <c r="MZG2" s="300"/>
      <c r="MZH2" s="300"/>
      <c r="MZI2" s="300"/>
      <c r="MZJ2" s="300"/>
      <c r="MZK2" s="300"/>
      <c r="MZL2" s="300"/>
      <c r="MZM2" s="300"/>
      <c r="MZN2" s="300"/>
      <c r="MZO2" s="300"/>
      <c r="MZP2" s="300"/>
      <c r="MZQ2" s="300"/>
      <c r="MZR2" s="300"/>
      <c r="MZS2" s="300"/>
      <c r="MZT2" s="300"/>
      <c r="MZU2" s="300"/>
      <c r="MZV2" s="300"/>
      <c r="MZW2" s="300"/>
      <c r="MZX2" s="300"/>
      <c r="MZY2" s="300"/>
      <c r="MZZ2" s="300"/>
      <c r="NAA2" s="300"/>
      <c r="NAB2" s="300"/>
      <c r="NAC2" s="300"/>
      <c r="NAD2" s="300"/>
      <c r="NAE2" s="300"/>
      <c r="NAF2" s="300"/>
      <c r="NAG2" s="300"/>
      <c r="NAH2" s="300"/>
      <c r="NAI2" s="300"/>
      <c r="NAJ2" s="300"/>
      <c r="NAK2" s="300"/>
      <c r="NAL2" s="300"/>
      <c r="NAM2" s="300"/>
      <c r="NAN2" s="300"/>
      <c r="NAO2" s="300"/>
      <c r="NAP2" s="300"/>
      <c r="NAQ2" s="300"/>
      <c r="NAR2" s="300"/>
      <c r="NAS2" s="300"/>
      <c r="NAT2" s="300"/>
      <c r="NAU2" s="300"/>
      <c r="NAV2" s="300"/>
      <c r="NAW2" s="300"/>
      <c r="NAX2" s="300"/>
      <c r="NAY2" s="300"/>
      <c r="NAZ2" s="300"/>
      <c r="NBA2" s="300"/>
      <c r="NBB2" s="300"/>
      <c r="NBC2" s="300"/>
      <c r="NBD2" s="300"/>
      <c r="NBE2" s="300"/>
      <c r="NBF2" s="300"/>
      <c r="NBG2" s="300"/>
      <c r="NBH2" s="300"/>
      <c r="NBI2" s="300"/>
      <c r="NBJ2" s="300"/>
      <c r="NBK2" s="300"/>
      <c r="NBL2" s="300"/>
      <c r="NBM2" s="300"/>
      <c r="NBN2" s="300"/>
      <c r="NBO2" s="300"/>
      <c r="NBP2" s="300"/>
      <c r="NBQ2" s="300"/>
      <c r="NBR2" s="300"/>
      <c r="NBS2" s="300"/>
      <c r="NBT2" s="300"/>
      <c r="NBU2" s="300"/>
      <c r="NBV2" s="300"/>
      <c r="NBW2" s="300"/>
      <c r="NBX2" s="300"/>
      <c r="NBY2" s="300"/>
      <c r="NBZ2" s="300"/>
      <c r="NCA2" s="300"/>
      <c r="NCB2" s="300"/>
      <c r="NCC2" s="300"/>
      <c r="NCD2" s="300"/>
      <c r="NCE2" s="300"/>
      <c r="NCF2" s="300"/>
      <c r="NCG2" s="300"/>
      <c r="NCH2" s="300"/>
      <c r="NCI2" s="300"/>
      <c r="NCJ2" s="300"/>
      <c r="NCK2" s="300"/>
      <c r="NCL2" s="300"/>
      <c r="NCM2" s="300"/>
      <c r="NCN2" s="300"/>
      <c r="NCO2" s="300"/>
      <c r="NCP2" s="300"/>
      <c r="NCQ2" s="300"/>
      <c r="NCR2" s="300"/>
      <c r="NCS2" s="300"/>
      <c r="NCT2" s="300"/>
      <c r="NCU2" s="300"/>
      <c r="NCV2" s="300"/>
      <c r="NCW2" s="300"/>
      <c r="NCX2" s="300"/>
      <c r="NCY2" s="300"/>
      <c r="NCZ2" s="300"/>
      <c r="NDA2" s="300"/>
      <c r="NDB2" s="300"/>
      <c r="NDC2" s="300"/>
      <c r="NDD2" s="300"/>
      <c r="NDE2" s="300"/>
      <c r="NDF2" s="300"/>
      <c r="NDG2" s="300"/>
      <c r="NDH2" s="300"/>
      <c r="NDI2" s="300"/>
      <c r="NDJ2" s="300"/>
      <c r="NDK2" s="300"/>
      <c r="NDL2" s="300"/>
      <c r="NDM2" s="300"/>
      <c r="NDN2" s="300"/>
      <c r="NDO2" s="300"/>
      <c r="NDP2" s="300"/>
      <c r="NDQ2" s="300"/>
      <c r="NDR2" s="300"/>
      <c r="NDS2" s="300"/>
      <c r="NDT2" s="300"/>
      <c r="NDU2" s="300"/>
      <c r="NDV2" s="300"/>
      <c r="NDW2" s="300"/>
      <c r="NDX2" s="300"/>
      <c r="NDY2" s="300"/>
      <c r="NDZ2" s="300"/>
      <c r="NEA2" s="300"/>
      <c r="NEB2" s="300"/>
      <c r="NEC2" s="300"/>
      <c r="NED2" s="300"/>
      <c r="NEE2" s="300"/>
      <c r="NEF2" s="300"/>
      <c r="NEG2" s="300"/>
      <c r="NEH2" s="300"/>
      <c r="NEI2" s="300"/>
      <c r="NEJ2" s="300"/>
      <c r="NEK2" s="300"/>
      <c r="NEL2" s="300"/>
      <c r="NEM2" s="300"/>
      <c r="NEN2" s="300"/>
      <c r="NEO2" s="300"/>
      <c r="NEP2" s="300"/>
      <c r="NEQ2" s="300"/>
      <c r="NER2" s="300"/>
      <c r="NES2" s="300"/>
      <c r="NET2" s="300"/>
      <c r="NEU2" s="300"/>
      <c r="NEV2" s="300"/>
      <c r="NEW2" s="300"/>
      <c r="NEX2" s="300"/>
      <c r="NEY2" s="300"/>
      <c r="NEZ2" s="300"/>
      <c r="NFA2" s="300"/>
      <c r="NFB2" s="300"/>
      <c r="NFC2" s="300"/>
      <c r="NFD2" s="300"/>
      <c r="NFE2" s="300"/>
      <c r="NFF2" s="300"/>
      <c r="NFG2" s="300"/>
      <c r="NFH2" s="300"/>
      <c r="NFI2" s="300"/>
      <c r="NFJ2" s="300"/>
      <c r="NFK2" s="300"/>
      <c r="NFL2" s="300"/>
      <c r="NFM2" s="300"/>
      <c r="NFN2" s="300"/>
      <c r="NFO2" s="300"/>
      <c r="NFP2" s="300"/>
      <c r="NFQ2" s="300"/>
      <c r="NFR2" s="300"/>
      <c r="NFS2" s="300"/>
      <c r="NFT2" s="300"/>
      <c r="NFU2" s="300"/>
      <c r="NFV2" s="300"/>
      <c r="NFW2" s="300"/>
      <c r="NFX2" s="300"/>
      <c r="NFY2" s="300"/>
      <c r="NFZ2" s="300"/>
      <c r="NGA2" s="300"/>
      <c r="NGB2" s="300"/>
      <c r="NGC2" s="300"/>
      <c r="NGD2" s="300"/>
      <c r="NGE2" s="300"/>
      <c r="NGF2" s="300"/>
      <c r="NGG2" s="300"/>
      <c r="NGH2" s="300"/>
      <c r="NGI2" s="300"/>
      <c r="NGJ2" s="300"/>
      <c r="NGK2" s="300"/>
      <c r="NGL2" s="300"/>
      <c r="NGM2" s="300"/>
      <c r="NGN2" s="300"/>
      <c r="NGO2" s="300"/>
      <c r="NGP2" s="300"/>
      <c r="NGQ2" s="300"/>
      <c r="NGR2" s="300"/>
      <c r="NGS2" s="300"/>
      <c r="NGT2" s="300"/>
      <c r="NGU2" s="300"/>
      <c r="NGV2" s="300"/>
      <c r="NGW2" s="300"/>
      <c r="NGX2" s="300"/>
      <c r="NGY2" s="300"/>
      <c r="NGZ2" s="300"/>
      <c r="NHA2" s="300"/>
      <c r="NHB2" s="300"/>
      <c r="NHC2" s="300"/>
      <c r="NHD2" s="300"/>
      <c r="NHE2" s="300"/>
      <c r="NHF2" s="300"/>
      <c r="NHG2" s="300"/>
      <c r="NHH2" s="300"/>
      <c r="NHI2" s="300"/>
      <c r="NHJ2" s="300"/>
      <c r="NHK2" s="300"/>
      <c r="NHL2" s="300"/>
      <c r="NHM2" s="300"/>
      <c r="NHN2" s="300"/>
      <c r="NHO2" s="300"/>
      <c r="NHP2" s="300"/>
      <c r="NHQ2" s="300"/>
      <c r="NHR2" s="300"/>
      <c r="NHS2" s="300"/>
      <c r="NHT2" s="300"/>
      <c r="NHU2" s="300"/>
      <c r="NHV2" s="300"/>
      <c r="NHW2" s="300"/>
      <c r="NHX2" s="300"/>
      <c r="NHY2" s="300"/>
      <c r="NHZ2" s="300"/>
      <c r="NIA2" s="300"/>
      <c r="NIB2" s="300"/>
      <c r="NIC2" s="300"/>
      <c r="NID2" s="300"/>
      <c r="NIE2" s="300"/>
      <c r="NIF2" s="300"/>
      <c r="NIG2" s="300"/>
      <c r="NIH2" s="300"/>
      <c r="NII2" s="300"/>
      <c r="NIJ2" s="300"/>
      <c r="NIK2" s="300"/>
      <c r="NIL2" s="300"/>
      <c r="NIM2" s="300"/>
      <c r="NIN2" s="300"/>
      <c r="NIO2" s="300"/>
      <c r="NIP2" s="300"/>
      <c r="NIQ2" s="300"/>
      <c r="NIR2" s="300"/>
      <c r="NIS2" s="300"/>
      <c r="NIT2" s="300"/>
      <c r="NIU2" s="300"/>
      <c r="NIV2" s="300"/>
      <c r="NIW2" s="300"/>
      <c r="NIX2" s="300"/>
      <c r="NIY2" s="300"/>
      <c r="NIZ2" s="300"/>
      <c r="NJA2" s="300"/>
      <c r="NJB2" s="300"/>
      <c r="NJC2" s="300"/>
      <c r="NJD2" s="300"/>
      <c r="NJE2" s="300"/>
      <c r="NJF2" s="300"/>
      <c r="NJG2" s="300"/>
      <c r="NJH2" s="300"/>
      <c r="NJI2" s="300"/>
      <c r="NJJ2" s="300"/>
      <c r="NJK2" s="300"/>
      <c r="NJL2" s="300"/>
      <c r="NJM2" s="300"/>
      <c r="NJN2" s="300"/>
      <c r="NJO2" s="300"/>
      <c r="NJP2" s="300"/>
      <c r="NJQ2" s="300"/>
      <c r="NJR2" s="300"/>
      <c r="NJS2" s="300"/>
      <c r="NJT2" s="300"/>
      <c r="NJU2" s="300"/>
      <c r="NJV2" s="300"/>
      <c r="NJW2" s="300"/>
      <c r="NJX2" s="300"/>
      <c r="NJY2" s="300"/>
      <c r="NJZ2" s="300"/>
      <c r="NKA2" s="300"/>
      <c r="NKB2" s="300"/>
      <c r="NKC2" s="300"/>
      <c r="NKD2" s="300"/>
      <c r="NKE2" s="300"/>
      <c r="NKF2" s="300"/>
      <c r="NKG2" s="300"/>
      <c r="NKH2" s="300"/>
      <c r="NKI2" s="300"/>
      <c r="NKJ2" s="300"/>
      <c r="NKK2" s="300"/>
      <c r="NKL2" s="300"/>
      <c r="NKM2" s="300"/>
      <c r="NKN2" s="300"/>
      <c r="NKO2" s="300"/>
      <c r="NKP2" s="300"/>
      <c r="NKQ2" s="300"/>
      <c r="NKR2" s="300"/>
      <c r="NKS2" s="300"/>
      <c r="NKT2" s="300"/>
      <c r="NKU2" s="300"/>
      <c r="NKV2" s="300"/>
      <c r="NKW2" s="300"/>
      <c r="NKX2" s="300"/>
      <c r="NKY2" s="300"/>
      <c r="NKZ2" s="300"/>
      <c r="NLA2" s="300"/>
      <c r="NLB2" s="300"/>
      <c r="NLC2" s="300"/>
      <c r="NLD2" s="300"/>
      <c r="NLE2" s="300"/>
      <c r="NLF2" s="300"/>
      <c r="NLG2" s="300"/>
      <c r="NLH2" s="300"/>
      <c r="NLI2" s="300"/>
      <c r="NLJ2" s="300"/>
      <c r="NLK2" s="300"/>
      <c r="NLL2" s="300"/>
      <c r="NLM2" s="300"/>
      <c r="NLN2" s="300"/>
      <c r="NLO2" s="300"/>
      <c r="NLP2" s="300"/>
      <c r="NLQ2" s="300"/>
      <c r="NLR2" s="300"/>
      <c r="NLS2" s="300"/>
      <c r="NLT2" s="300"/>
      <c r="NLU2" s="300"/>
      <c r="NLV2" s="300"/>
      <c r="NLW2" s="300"/>
      <c r="NLX2" s="300"/>
      <c r="NLY2" s="300"/>
      <c r="NLZ2" s="300"/>
      <c r="NMA2" s="300"/>
      <c r="NMB2" s="300"/>
      <c r="NMC2" s="300"/>
      <c r="NMD2" s="300"/>
      <c r="NME2" s="300"/>
      <c r="NMF2" s="300"/>
      <c r="NMG2" s="300"/>
      <c r="NMH2" s="300"/>
      <c r="NMI2" s="300"/>
      <c r="NMJ2" s="300"/>
      <c r="NMK2" s="300"/>
      <c r="NML2" s="300"/>
      <c r="NMM2" s="300"/>
      <c r="NMN2" s="300"/>
      <c r="NMO2" s="300"/>
      <c r="NMP2" s="300"/>
      <c r="NMQ2" s="300"/>
      <c r="NMR2" s="300"/>
      <c r="NMS2" s="300"/>
      <c r="NMT2" s="300"/>
      <c r="NMU2" s="300"/>
      <c r="NMV2" s="300"/>
      <c r="NMW2" s="300"/>
      <c r="NMX2" s="300"/>
      <c r="NMY2" s="300"/>
      <c r="NMZ2" s="300"/>
      <c r="NNA2" s="300"/>
      <c r="NNB2" s="300"/>
      <c r="NNC2" s="300"/>
      <c r="NND2" s="300"/>
      <c r="NNE2" s="300"/>
      <c r="NNF2" s="300"/>
      <c r="NNG2" s="300"/>
      <c r="NNH2" s="300"/>
      <c r="NNI2" s="300"/>
      <c r="NNJ2" s="300"/>
      <c r="NNK2" s="300"/>
      <c r="NNL2" s="300"/>
      <c r="NNM2" s="300"/>
      <c r="NNN2" s="300"/>
      <c r="NNO2" s="300"/>
      <c r="NNP2" s="300"/>
      <c r="NNQ2" s="300"/>
      <c r="NNR2" s="300"/>
      <c r="NNS2" s="300"/>
      <c r="NNT2" s="300"/>
      <c r="NNU2" s="300"/>
      <c r="NNV2" s="300"/>
      <c r="NNW2" s="300"/>
      <c r="NNX2" s="300"/>
      <c r="NNY2" s="300"/>
      <c r="NNZ2" s="300"/>
      <c r="NOA2" s="300"/>
      <c r="NOB2" s="300"/>
      <c r="NOC2" s="300"/>
      <c r="NOD2" s="300"/>
      <c r="NOE2" s="300"/>
      <c r="NOF2" s="300"/>
      <c r="NOG2" s="300"/>
      <c r="NOH2" s="300"/>
      <c r="NOI2" s="300"/>
      <c r="NOJ2" s="300"/>
      <c r="NOK2" s="300"/>
      <c r="NOL2" s="300"/>
      <c r="NOM2" s="300"/>
      <c r="NON2" s="300"/>
      <c r="NOO2" s="300"/>
      <c r="NOP2" s="300"/>
      <c r="NOQ2" s="300"/>
      <c r="NOR2" s="300"/>
      <c r="NOS2" s="300"/>
      <c r="NOT2" s="300"/>
      <c r="NOU2" s="300"/>
      <c r="NOV2" s="300"/>
      <c r="NOW2" s="300"/>
      <c r="NOX2" s="300"/>
      <c r="NOY2" s="300"/>
      <c r="NOZ2" s="300"/>
      <c r="NPA2" s="300"/>
      <c r="NPB2" s="300"/>
      <c r="NPC2" s="300"/>
      <c r="NPD2" s="300"/>
      <c r="NPE2" s="300"/>
      <c r="NPF2" s="300"/>
      <c r="NPG2" s="300"/>
      <c r="NPH2" s="300"/>
      <c r="NPI2" s="300"/>
      <c r="NPJ2" s="300"/>
      <c r="NPK2" s="300"/>
      <c r="NPL2" s="300"/>
      <c r="NPM2" s="300"/>
      <c r="NPN2" s="300"/>
      <c r="NPO2" s="300"/>
      <c r="NPP2" s="300"/>
      <c r="NPQ2" s="300"/>
      <c r="NPR2" s="300"/>
      <c r="NPS2" s="300"/>
      <c r="NPT2" s="300"/>
      <c r="NPU2" s="300"/>
      <c r="NPV2" s="300"/>
      <c r="NPW2" s="300"/>
      <c r="NPX2" s="300"/>
      <c r="NPY2" s="300"/>
      <c r="NPZ2" s="300"/>
      <c r="NQA2" s="300"/>
      <c r="NQB2" s="300"/>
      <c r="NQC2" s="300"/>
      <c r="NQD2" s="300"/>
      <c r="NQE2" s="300"/>
      <c r="NQF2" s="300"/>
      <c r="NQG2" s="300"/>
      <c r="NQH2" s="300"/>
      <c r="NQI2" s="300"/>
      <c r="NQJ2" s="300"/>
      <c r="NQK2" s="300"/>
      <c r="NQL2" s="300"/>
      <c r="NQM2" s="300"/>
      <c r="NQN2" s="300"/>
      <c r="NQO2" s="300"/>
      <c r="NQP2" s="300"/>
      <c r="NQQ2" s="300"/>
      <c r="NQR2" s="300"/>
      <c r="NQS2" s="300"/>
      <c r="NQT2" s="300"/>
      <c r="NQU2" s="300"/>
      <c r="NQV2" s="300"/>
      <c r="NQW2" s="300"/>
      <c r="NQX2" s="300"/>
      <c r="NQY2" s="300"/>
      <c r="NQZ2" s="300"/>
      <c r="NRA2" s="300"/>
      <c r="NRB2" s="300"/>
      <c r="NRC2" s="300"/>
      <c r="NRD2" s="300"/>
      <c r="NRE2" s="300"/>
      <c r="NRF2" s="300"/>
      <c r="NRG2" s="300"/>
      <c r="NRH2" s="300"/>
      <c r="NRI2" s="300"/>
      <c r="NRJ2" s="300"/>
      <c r="NRK2" s="300"/>
      <c r="NRL2" s="300"/>
      <c r="NRM2" s="300"/>
      <c r="NRN2" s="300"/>
      <c r="NRO2" s="300"/>
      <c r="NRP2" s="300"/>
      <c r="NRQ2" s="300"/>
      <c r="NRR2" s="300"/>
      <c r="NRS2" s="300"/>
      <c r="NRT2" s="300"/>
      <c r="NRU2" s="300"/>
      <c r="NRV2" s="300"/>
      <c r="NRW2" s="300"/>
      <c r="NRX2" s="300"/>
      <c r="NRY2" s="300"/>
      <c r="NRZ2" s="300"/>
      <c r="NSA2" s="300"/>
      <c r="NSB2" s="300"/>
      <c r="NSC2" s="300"/>
      <c r="NSD2" s="300"/>
      <c r="NSE2" s="300"/>
      <c r="NSF2" s="300"/>
      <c r="NSG2" s="300"/>
      <c r="NSH2" s="300"/>
      <c r="NSI2" s="300"/>
      <c r="NSJ2" s="300"/>
      <c r="NSK2" s="300"/>
      <c r="NSL2" s="300"/>
      <c r="NSM2" s="300"/>
      <c r="NSN2" s="300"/>
      <c r="NSO2" s="300"/>
      <c r="NSP2" s="300"/>
      <c r="NSQ2" s="300"/>
      <c r="NSR2" s="300"/>
      <c r="NSS2" s="300"/>
      <c r="NST2" s="300"/>
      <c r="NSU2" s="300"/>
      <c r="NSV2" s="300"/>
      <c r="NSW2" s="300"/>
      <c r="NSX2" s="300"/>
      <c r="NSY2" s="300"/>
      <c r="NSZ2" s="300"/>
      <c r="NTA2" s="300"/>
      <c r="NTB2" s="300"/>
      <c r="NTC2" s="300"/>
      <c r="NTD2" s="300"/>
      <c r="NTE2" s="300"/>
      <c r="NTF2" s="300"/>
      <c r="NTG2" s="300"/>
      <c r="NTH2" s="300"/>
      <c r="NTI2" s="300"/>
      <c r="NTJ2" s="300"/>
      <c r="NTK2" s="300"/>
      <c r="NTL2" s="300"/>
      <c r="NTM2" s="300"/>
      <c r="NTN2" s="300"/>
      <c r="NTO2" s="300"/>
      <c r="NTP2" s="300"/>
      <c r="NTQ2" s="300"/>
      <c r="NTR2" s="300"/>
      <c r="NTS2" s="300"/>
      <c r="NTT2" s="300"/>
      <c r="NTU2" s="300"/>
      <c r="NTV2" s="300"/>
      <c r="NTW2" s="300"/>
      <c r="NTX2" s="300"/>
      <c r="NTY2" s="300"/>
      <c r="NTZ2" s="300"/>
      <c r="NUA2" s="300"/>
      <c r="NUB2" s="300"/>
      <c r="NUC2" s="300"/>
      <c r="NUD2" s="300"/>
      <c r="NUE2" s="300"/>
      <c r="NUF2" s="300"/>
      <c r="NUG2" s="300"/>
      <c r="NUH2" s="300"/>
      <c r="NUI2" s="300"/>
      <c r="NUJ2" s="300"/>
      <c r="NUK2" s="300"/>
      <c r="NUL2" s="300"/>
      <c r="NUM2" s="300"/>
      <c r="NUN2" s="300"/>
      <c r="NUO2" s="300"/>
      <c r="NUP2" s="300"/>
      <c r="NUQ2" s="300"/>
      <c r="NUR2" s="300"/>
      <c r="NUS2" s="300"/>
      <c r="NUT2" s="300"/>
      <c r="NUU2" s="300"/>
      <c r="NUV2" s="300"/>
      <c r="NUW2" s="300"/>
      <c r="NUX2" s="300"/>
      <c r="NUY2" s="300"/>
      <c r="NUZ2" s="300"/>
      <c r="NVA2" s="300"/>
      <c r="NVB2" s="300"/>
      <c r="NVC2" s="300"/>
      <c r="NVD2" s="300"/>
      <c r="NVE2" s="300"/>
      <c r="NVF2" s="300"/>
      <c r="NVG2" s="300"/>
      <c r="NVH2" s="300"/>
      <c r="NVI2" s="300"/>
      <c r="NVJ2" s="300"/>
      <c r="NVK2" s="300"/>
      <c r="NVL2" s="300"/>
      <c r="NVM2" s="300"/>
      <c r="NVN2" s="300"/>
      <c r="NVO2" s="300"/>
      <c r="NVP2" s="300"/>
      <c r="NVQ2" s="300"/>
      <c r="NVR2" s="300"/>
      <c r="NVS2" s="300"/>
      <c r="NVT2" s="300"/>
      <c r="NVU2" s="300"/>
      <c r="NVV2" s="300"/>
      <c r="NVW2" s="300"/>
      <c r="NVX2" s="300"/>
      <c r="NVY2" s="300"/>
      <c r="NVZ2" s="300"/>
      <c r="NWA2" s="300"/>
      <c r="NWB2" s="300"/>
      <c r="NWC2" s="300"/>
      <c r="NWD2" s="300"/>
      <c r="NWE2" s="300"/>
      <c r="NWF2" s="300"/>
      <c r="NWG2" s="300"/>
      <c r="NWH2" s="300"/>
      <c r="NWI2" s="300"/>
      <c r="NWJ2" s="300"/>
      <c r="NWK2" s="300"/>
      <c r="NWL2" s="300"/>
      <c r="NWM2" s="300"/>
      <c r="NWN2" s="300"/>
      <c r="NWO2" s="300"/>
      <c r="NWP2" s="300"/>
      <c r="NWQ2" s="300"/>
      <c r="NWR2" s="300"/>
      <c r="NWS2" s="300"/>
      <c r="NWT2" s="300"/>
      <c r="NWU2" s="300"/>
      <c r="NWV2" s="300"/>
      <c r="NWW2" s="300"/>
      <c r="NWX2" s="300"/>
      <c r="NWY2" s="300"/>
      <c r="NWZ2" s="300"/>
      <c r="NXA2" s="300"/>
      <c r="NXB2" s="300"/>
      <c r="NXC2" s="300"/>
      <c r="NXD2" s="300"/>
      <c r="NXE2" s="300"/>
      <c r="NXF2" s="300"/>
      <c r="NXG2" s="300"/>
      <c r="NXH2" s="300"/>
      <c r="NXI2" s="300"/>
      <c r="NXJ2" s="300"/>
      <c r="NXK2" s="300"/>
      <c r="NXL2" s="300"/>
      <c r="NXM2" s="300"/>
      <c r="NXN2" s="300"/>
      <c r="NXO2" s="300"/>
      <c r="NXP2" s="300"/>
      <c r="NXQ2" s="300"/>
      <c r="NXR2" s="300"/>
      <c r="NXS2" s="300"/>
      <c r="NXT2" s="300"/>
      <c r="NXU2" s="300"/>
      <c r="NXV2" s="300"/>
      <c r="NXW2" s="300"/>
      <c r="NXX2" s="300"/>
      <c r="NXY2" s="300"/>
      <c r="NXZ2" s="300"/>
      <c r="NYA2" s="300"/>
      <c r="NYB2" s="300"/>
      <c r="NYC2" s="300"/>
      <c r="NYD2" s="300"/>
      <c r="NYE2" s="300"/>
      <c r="NYF2" s="300"/>
      <c r="NYG2" s="300"/>
      <c r="NYH2" s="300"/>
      <c r="NYI2" s="300"/>
      <c r="NYJ2" s="300"/>
      <c r="NYK2" s="300"/>
      <c r="NYL2" s="300"/>
      <c r="NYM2" s="300"/>
      <c r="NYN2" s="300"/>
      <c r="NYO2" s="300"/>
      <c r="NYP2" s="300"/>
      <c r="NYQ2" s="300"/>
      <c r="NYR2" s="300"/>
      <c r="NYS2" s="300"/>
      <c r="NYT2" s="300"/>
      <c r="NYU2" s="300"/>
      <c r="NYV2" s="300"/>
      <c r="NYW2" s="300"/>
      <c r="NYX2" s="300"/>
      <c r="NYY2" s="300"/>
      <c r="NYZ2" s="300"/>
      <c r="NZA2" s="300"/>
      <c r="NZB2" s="300"/>
      <c r="NZC2" s="300"/>
      <c r="NZD2" s="300"/>
      <c r="NZE2" s="300"/>
      <c r="NZF2" s="300"/>
      <c r="NZG2" s="300"/>
      <c r="NZH2" s="300"/>
      <c r="NZI2" s="300"/>
      <c r="NZJ2" s="300"/>
      <c r="NZK2" s="300"/>
      <c r="NZL2" s="300"/>
      <c r="NZM2" s="300"/>
      <c r="NZN2" s="300"/>
      <c r="NZO2" s="300"/>
      <c r="NZP2" s="300"/>
      <c r="NZQ2" s="300"/>
      <c r="NZR2" s="300"/>
      <c r="NZS2" s="300"/>
      <c r="NZT2" s="300"/>
      <c r="NZU2" s="300"/>
      <c r="NZV2" s="300"/>
      <c r="NZW2" s="300"/>
      <c r="NZX2" s="300"/>
      <c r="NZY2" s="300"/>
      <c r="NZZ2" s="300"/>
      <c r="OAA2" s="300"/>
      <c r="OAB2" s="300"/>
      <c r="OAC2" s="300"/>
      <c r="OAD2" s="300"/>
      <c r="OAE2" s="300"/>
      <c r="OAF2" s="300"/>
      <c r="OAG2" s="300"/>
      <c r="OAH2" s="300"/>
      <c r="OAI2" s="300"/>
      <c r="OAJ2" s="300"/>
      <c r="OAK2" s="300"/>
      <c r="OAL2" s="300"/>
      <c r="OAM2" s="300"/>
      <c r="OAN2" s="300"/>
      <c r="OAO2" s="300"/>
      <c r="OAP2" s="300"/>
      <c r="OAQ2" s="300"/>
      <c r="OAR2" s="300"/>
      <c r="OAS2" s="300"/>
      <c r="OAT2" s="300"/>
      <c r="OAU2" s="300"/>
      <c r="OAV2" s="300"/>
      <c r="OAW2" s="300"/>
      <c r="OAX2" s="300"/>
      <c r="OAY2" s="300"/>
      <c r="OAZ2" s="300"/>
      <c r="OBA2" s="300"/>
      <c r="OBB2" s="300"/>
      <c r="OBC2" s="300"/>
      <c r="OBD2" s="300"/>
      <c r="OBE2" s="300"/>
      <c r="OBF2" s="300"/>
      <c r="OBG2" s="300"/>
      <c r="OBH2" s="300"/>
      <c r="OBI2" s="300"/>
      <c r="OBJ2" s="300"/>
      <c r="OBK2" s="300"/>
      <c r="OBL2" s="300"/>
      <c r="OBM2" s="300"/>
      <c r="OBN2" s="300"/>
      <c r="OBO2" s="300"/>
      <c r="OBP2" s="300"/>
      <c r="OBQ2" s="300"/>
      <c r="OBR2" s="300"/>
      <c r="OBS2" s="300"/>
      <c r="OBT2" s="300"/>
      <c r="OBU2" s="300"/>
      <c r="OBV2" s="300"/>
      <c r="OBW2" s="300"/>
      <c r="OBX2" s="300"/>
      <c r="OBY2" s="300"/>
      <c r="OBZ2" s="300"/>
      <c r="OCA2" s="300"/>
      <c r="OCB2" s="300"/>
      <c r="OCC2" s="300"/>
      <c r="OCD2" s="300"/>
      <c r="OCE2" s="300"/>
      <c r="OCF2" s="300"/>
      <c r="OCG2" s="300"/>
      <c r="OCH2" s="300"/>
      <c r="OCI2" s="300"/>
      <c r="OCJ2" s="300"/>
      <c r="OCK2" s="300"/>
      <c r="OCL2" s="300"/>
      <c r="OCM2" s="300"/>
      <c r="OCN2" s="300"/>
      <c r="OCO2" s="300"/>
      <c r="OCP2" s="300"/>
      <c r="OCQ2" s="300"/>
      <c r="OCR2" s="300"/>
      <c r="OCS2" s="300"/>
      <c r="OCT2" s="300"/>
      <c r="OCU2" s="300"/>
      <c r="OCV2" s="300"/>
      <c r="OCW2" s="300"/>
      <c r="OCX2" s="300"/>
      <c r="OCY2" s="300"/>
      <c r="OCZ2" s="300"/>
      <c r="ODA2" s="300"/>
      <c r="ODB2" s="300"/>
      <c r="ODC2" s="300"/>
      <c r="ODD2" s="300"/>
      <c r="ODE2" s="300"/>
      <c r="ODF2" s="300"/>
      <c r="ODG2" s="300"/>
      <c r="ODH2" s="300"/>
      <c r="ODI2" s="300"/>
      <c r="ODJ2" s="300"/>
      <c r="ODK2" s="300"/>
      <c r="ODL2" s="300"/>
      <c r="ODM2" s="300"/>
      <c r="ODN2" s="300"/>
      <c r="ODO2" s="300"/>
      <c r="ODP2" s="300"/>
      <c r="ODQ2" s="300"/>
      <c r="ODR2" s="300"/>
      <c r="ODS2" s="300"/>
      <c r="ODT2" s="300"/>
      <c r="ODU2" s="300"/>
      <c r="ODV2" s="300"/>
      <c r="ODW2" s="300"/>
      <c r="ODX2" s="300"/>
      <c r="ODY2" s="300"/>
      <c r="ODZ2" s="300"/>
      <c r="OEA2" s="300"/>
      <c r="OEB2" s="300"/>
      <c r="OEC2" s="300"/>
      <c r="OED2" s="300"/>
      <c r="OEE2" s="300"/>
      <c r="OEF2" s="300"/>
      <c r="OEG2" s="300"/>
      <c r="OEH2" s="300"/>
      <c r="OEI2" s="300"/>
      <c r="OEJ2" s="300"/>
      <c r="OEK2" s="300"/>
      <c r="OEL2" s="300"/>
      <c r="OEM2" s="300"/>
      <c r="OEN2" s="300"/>
      <c r="OEO2" s="300"/>
      <c r="OEP2" s="300"/>
      <c r="OEQ2" s="300"/>
      <c r="OER2" s="300"/>
      <c r="OES2" s="300"/>
      <c r="OET2" s="300"/>
      <c r="OEU2" s="300"/>
      <c r="OEV2" s="300"/>
      <c r="OEW2" s="300"/>
      <c r="OEX2" s="300"/>
      <c r="OEY2" s="300"/>
      <c r="OEZ2" s="300"/>
      <c r="OFA2" s="300"/>
      <c r="OFB2" s="300"/>
      <c r="OFC2" s="300"/>
      <c r="OFD2" s="300"/>
      <c r="OFE2" s="300"/>
      <c r="OFF2" s="300"/>
      <c r="OFG2" s="300"/>
      <c r="OFH2" s="300"/>
      <c r="OFI2" s="300"/>
      <c r="OFJ2" s="300"/>
      <c r="OFK2" s="300"/>
      <c r="OFL2" s="300"/>
      <c r="OFM2" s="300"/>
      <c r="OFN2" s="300"/>
      <c r="OFO2" s="300"/>
      <c r="OFP2" s="300"/>
      <c r="OFQ2" s="300"/>
      <c r="OFR2" s="300"/>
      <c r="OFS2" s="300"/>
      <c r="OFT2" s="300"/>
      <c r="OFU2" s="300"/>
      <c r="OFV2" s="300"/>
      <c r="OFW2" s="300"/>
      <c r="OFX2" s="300"/>
      <c r="OFY2" s="300"/>
      <c r="OFZ2" s="300"/>
      <c r="OGA2" s="300"/>
      <c r="OGB2" s="300"/>
      <c r="OGC2" s="300"/>
      <c r="OGD2" s="300"/>
      <c r="OGE2" s="300"/>
      <c r="OGF2" s="300"/>
      <c r="OGG2" s="300"/>
      <c r="OGH2" s="300"/>
      <c r="OGI2" s="300"/>
      <c r="OGJ2" s="300"/>
      <c r="OGK2" s="300"/>
      <c r="OGL2" s="300"/>
      <c r="OGM2" s="300"/>
      <c r="OGN2" s="300"/>
      <c r="OGO2" s="300"/>
      <c r="OGP2" s="300"/>
      <c r="OGQ2" s="300"/>
      <c r="OGR2" s="300"/>
      <c r="OGS2" s="300"/>
      <c r="OGT2" s="300"/>
      <c r="OGU2" s="300"/>
      <c r="OGV2" s="300"/>
      <c r="OGW2" s="300"/>
      <c r="OGX2" s="300"/>
      <c r="OGY2" s="300"/>
      <c r="OGZ2" s="300"/>
      <c r="OHA2" s="300"/>
      <c r="OHB2" s="300"/>
      <c r="OHC2" s="300"/>
      <c r="OHD2" s="300"/>
      <c r="OHE2" s="300"/>
      <c r="OHF2" s="300"/>
      <c r="OHG2" s="300"/>
      <c r="OHH2" s="300"/>
      <c r="OHI2" s="300"/>
      <c r="OHJ2" s="300"/>
      <c r="OHK2" s="300"/>
      <c r="OHL2" s="300"/>
      <c r="OHM2" s="300"/>
      <c r="OHN2" s="300"/>
      <c r="OHO2" s="300"/>
      <c r="OHP2" s="300"/>
      <c r="OHQ2" s="300"/>
      <c r="OHR2" s="300"/>
      <c r="OHS2" s="300"/>
      <c r="OHT2" s="300"/>
      <c r="OHU2" s="300"/>
      <c r="OHV2" s="300"/>
      <c r="OHW2" s="300"/>
      <c r="OHX2" s="300"/>
      <c r="OHY2" s="300"/>
      <c r="OHZ2" s="300"/>
      <c r="OIA2" s="300"/>
      <c r="OIB2" s="300"/>
      <c r="OIC2" s="300"/>
      <c r="OID2" s="300"/>
      <c r="OIE2" s="300"/>
      <c r="OIF2" s="300"/>
      <c r="OIG2" s="300"/>
      <c r="OIH2" s="300"/>
      <c r="OII2" s="300"/>
      <c r="OIJ2" s="300"/>
      <c r="OIK2" s="300"/>
      <c r="OIL2" s="300"/>
      <c r="OIM2" s="300"/>
      <c r="OIN2" s="300"/>
      <c r="OIO2" s="300"/>
      <c r="OIP2" s="300"/>
      <c r="OIQ2" s="300"/>
      <c r="OIR2" s="300"/>
      <c r="OIS2" s="300"/>
      <c r="OIT2" s="300"/>
      <c r="OIU2" s="300"/>
      <c r="OIV2" s="300"/>
      <c r="OIW2" s="300"/>
      <c r="OIX2" s="300"/>
      <c r="OIY2" s="300"/>
      <c r="OIZ2" s="300"/>
      <c r="OJA2" s="300"/>
      <c r="OJB2" s="300"/>
      <c r="OJC2" s="300"/>
      <c r="OJD2" s="300"/>
      <c r="OJE2" s="300"/>
      <c r="OJF2" s="300"/>
      <c r="OJG2" s="300"/>
      <c r="OJH2" s="300"/>
      <c r="OJI2" s="300"/>
      <c r="OJJ2" s="300"/>
      <c r="OJK2" s="300"/>
      <c r="OJL2" s="300"/>
      <c r="OJM2" s="300"/>
      <c r="OJN2" s="300"/>
      <c r="OJO2" s="300"/>
      <c r="OJP2" s="300"/>
      <c r="OJQ2" s="300"/>
      <c r="OJR2" s="300"/>
      <c r="OJS2" s="300"/>
      <c r="OJT2" s="300"/>
      <c r="OJU2" s="300"/>
      <c r="OJV2" s="300"/>
      <c r="OJW2" s="300"/>
      <c r="OJX2" s="300"/>
      <c r="OJY2" s="300"/>
      <c r="OJZ2" s="300"/>
      <c r="OKA2" s="300"/>
      <c r="OKB2" s="300"/>
      <c r="OKC2" s="300"/>
      <c r="OKD2" s="300"/>
      <c r="OKE2" s="300"/>
      <c r="OKF2" s="300"/>
      <c r="OKG2" s="300"/>
      <c r="OKH2" s="300"/>
      <c r="OKI2" s="300"/>
      <c r="OKJ2" s="300"/>
      <c r="OKK2" s="300"/>
      <c r="OKL2" s="300"/>
      <c r="OKM2" s="300"/>
      <c r="OKN2" s="300"/>
      <c r="OKO2" s="300"/>
      <c r="OKP2" s="300"/>
      <c r="OKQ2" s="300"/>
      <c r="OKR2" s="300"/>
      <c r="OKS2" s="300"/>
      <c r="OKT2" s="300"/>
      <c r="OKU2" s="300"/>
      <c r="OKV2" s="300"/>
      <c r="OKW2" s="300"/>
      <c r="OKX2" s="300"/>
      <c r="OKY2" s="300"/>
      <c r="OKZ2" s="300"/>
      <c r="OLA2" s="300"/>
      <c r="OLB2" s="300"/>
      <c r="OLC2" s="300"/>
      <c r="OLD2" s="300"/>
      <c r="OLE2" s="300"/>
      <c r="OLF2" s="300"/>
      <c r="OLG2" s="300"/>
      <c r="OLH2" s="300"/>
      <c r="OLI2" s="300"/>
      <c r="OLJ2" s="300"/>
      <c r="OLK2" s="300"/>
      <c r="OLL2" s="300"/>
      <c r="OLM2" s="300"/>
      <c r="OLN2" s="300"/>
      <c r="OLO2" s="300"/>
      <c r="OLP2" s="300"/>
      <c r="OLQ2" s="300"/>
      <c r="OLR2" s="300"/>
      <c r="OLS2" s="300"/>
      <c r="OLT2" s="300"/>
      <c r="OLU2" s="300"/>
      <c r="OLV2" s="300"/>
      <c r="OLW2" s="300"/>
      <c r="OLX2" s="300"/>
      <c r="OLY2" s="300"/>
      <c r="OLZ2" s="300"/>
      <c r="OMA2" s="300"/>
      <c r="OMB2" s="300"/>
      <c r="OMC2" s="300"/>
      <c r="OMD2" s="300"/>
      <c r="OME2" s="300"/>
      <c r="OMF2" s="300"/>
      <c r="OMG2" s="300"/>
      <c r="OMH2" s="300"/>
      <c r="OMI2" s="300"/>
      <c r="OMJ2" s="300"/>
      <c r="OMK2" s="300"/>
      <c r="OML2" s="300"/>
      <c r="OMM2" s="300"/>
      <c r="OMN2" s="300"/>
      <c r="OMO2" s="300"/>
      <c r="OMP2" s="300"/>
      <c r="OMQ2" s="300"/>
      <c r="OMR2" s="300"/>
      <c r="OMS2" s="300"/>
      <c r="OMT2" s="300"/>
      <c r="OMU2" s="300"/>
      <c r="OMV2" s="300"/>
      <c r="OMW2" s="300"/>
      <c r="OMX2" s="300"/>
      <c r="OMY2" s="300"/>
      <c r="OMZ2" s="300"/>
      <c r="ONA2" s="300"/>
      <c r="ONB2" s="300"/>
      <c r="ONC2" s="300"/>
      <c r="OND2" s="300"/>
      <c r="ONE2" s="300"/>
      <c r="ONF2" s="300"/>
      <c r="ONG2" s="300"/>
      <c r="ONH2" s="300"/>
      <c r="ONI2" s="300"/>
      <c r="ONJ2" s="300"/>
      <c r="ONK2" s="300"/>
      <c r="ONL2" s="300"/>
      <c r="ONM2" s="300"/>
      <c r="ONN2" s="300"/>
      <c r="ONO2" s="300"/>
      <c r="ONP2" s="300"/>
      <c r="ONQ2" s="300"/>
      <c r="ONR2" s="300"/>
      <c r="ONS2" s="300"/>
      <c r="ONT2" s="300"/>
      <c r="ONU2" s="300"/>
      <c r="ONV2" s="300"/>
      <c r="ONW2" s="300"/>
      <c r="ONX2" s="300"/>
      <c r="ONY2" s="300"/>
      <c r="ONZ2" s="300"/>
      <c r="OOA2" s="300"/>
      <c r="OOB2" s="300"/>
      <c r="OOC2" s="300"/>
      <c r="OOD2" s="300"/>
      <c r="OOE2" s="300"/>
      <c r="OOF2" s="300"/>
      <c r="OOG2" s="300"/>
      <c r="OOH2" s="300"/>
      <c r="OOI2" s="300"/>
      <c r="OOJ2" s="300"/>
      <c r="OOK2" s="300"/>
      <c r="OOL2" s="300"/>
      <c r="OOM2" s="300"/>
      <c r="OON2" s="300"/>
      <c r="OOO2" s="300"/>
      <c r="OOP2" s="300"/>
      <c r="OOQ2" s="300"/>
      <c r="OOR2" s="300"/>
      <c r="OOS2" s="300"/>
      <c r="OOT2" s="300"/>
      <c r="OOU2" s="300"/>
      <c r="OOV2" s="300"/>
      <c r="OOW2" s="300"/>
      <c r="OOX2" s="300"/>
      <c r="OOY2" s="300"/>
      <c r="OOZ2" s="300"/>
      <c r="OPA2" s="300"/>
      <c r="OPB2" s="300"/>
      <c r="OPC2" s="300"/>
      <c r="OPD2" s="300"/>
      <c r="OPE2" s="300"/>
      <c r="OPF2" s="300"/>
      <c r="OPG2" s="300"/>
      <c r="OPH2" s="300"/>
      <c r="OPI2" s="300"/>
      <c r="OPJ2" s="300"/>
      <c r="OPK2" s="300"/>
      <c r="OPL2" s="300"/>
      <c r="OPM2" s="300"/>
      <c r="OPN2" s="300"/>
      <c r="OPO2" s="300"/>
      <c r="OPP2" s="300"/>
      <c r="OPQ2" s="300"/>
      <c r="OPR2" s="300"/>
      <c r="OPS2" s="300"/>
      <c r="OPT2" s="300"/>
      <c r="OPU2" s="300"/>
      <c r="OPV2" s="300"/>
      <c r="OPW2" s="300"/>
      <c r="OPX2" s="300"/>
      <c r="OPY2" s="300"/>
      <c r="OPZ2" s="300"/>
      <c r="OQA2" s="300"/>
      <c r="OQB2" s="300"/>
      <c r="OQC2" s="300"/>
      <c r="OQD2" s="300"/>
      <c r="OQE2" s="300"/>
      <c r="OQF2" s="300"/>
      <c r="OQG2" s="300"/>
      <c r="OQH2" s="300"/>
      <c r="OQI2" s="300"/>
      <c r="OQJ2" s="300"/>
      <c r="OQK2" s="300"/>
      <c r="OQL2" s="300"/>
      <c r="OQM2" s="300"/>
      <c r="OQN2" s="300"/>
      <c r="OQO2" s="300"/>
      <c r="OQP2" s="300"/>
      <c r="OQQ2" s="300"/>
      <c r="OQR2" s="300"/>
      <c r="OQS2" s="300"/>
      <c r="OQT2" s="300"/>
      <c r="OQU2" s="300"/>
      <c r="OQV2" s="300"/>
      <c r="OQW2" s="300"/>
      <c r="OQX2" s="300"/>
      <c r="OQY2" s="300"/>
      <c r="OQZ2" s="300"/>
      <c r="ORA2" s="300"/>
      <c r="ORB2" s="300"/>
      <c r="ORC2" s="300"/>
      <c r="ORD2" s="300"/>
      <c r="ORE2" s="300"/>
      <c r="ORF2" s="300"/>
      <c r="ORG2" s="300"/>
      <c r="ORH2" s="300"/>
      <c r="ORI2" s="300"/>
      <c r="ORJ2" s="300"/>
      <c r="ORK2" s="300"/>
      <c r="ORL2" s="300"/>
      <c r="ORM2" s="300"/>
      <c r="ORN2" s="300"/>
      <c r="ORO2" s="300"/>
      <c r="ORP2" s="300"/>
      <c r="ORQ2" s="300"/>
      <c r="ORR2" s="300"/>
      <c r="ORS2" s="300"/>
      <c r="ORT2" s="300"/>
      <c r="ORU2" s="300"/>
      <c r="ORV2" s="300"/>
      <c r="ORW2" s="300"/>
      <c r="ORX2" s="300"/>
      <c r="ORY2" s="300"/>
      <c r="ORZ2" s="300"/>
      <c r="OSA2" s="300"/>
      <c r="OSB2" s="300"/>
      <c r="OSC2" s="300"/>
      <c r="OSD2" s="300"/>
      <c r="OSE2" s="300"/>
      <c r="OSF2" s="300"/>
      <c r="OSG2" s="300"/>
      <c r="OSH2" s="300"/>
      <c r="OSI2" s="300"/>
      <c r="OSJ2" s="300"/>
      <c r="OSK2" s="300"/>
      <c r="OSL2" s="300"/>
      <c r="OSM2" s="300"/>
      <c r="OSN2" s="300"/>
      <c r="OSO2" s="300"/>
      <c r="OSP2" s="300"/>
      <c r="OSQ2" s="300"/>
      <c r="OSR2" s="300"/>
      <c r="OSS2" s="300"/>
      <c r="OST2" s="300"/>
      <c r="OSU2" s="300"/>
      <c r="OSV2" s="300"/>
      <c r="OSW2" s="300"/>
      <c r="OSX2" s="300"/>
      <c r="OSY2" s="300"/>
      <c r="OSZ2" s="300"/>
      <c r="OTA2" s="300"/>
      <c r="OTB2" s="300"/>
      <c r="OTC2" s="300"/>
      <c r="OTD2" s="300"/>
      <c r="OTE2" s="300"/>
      <c r="OTF2" s="300"/>
      <c r="OTG2" s="300"/>
      <c r="OTH2" s="300"/>
      <c r="OTI2" s="300"/>
      <c r="OTJ2" s="300"/>
      <c r="OTK2" s="300"/>
      <c r="OTL2" s="300"/>
      <c r="OTM2" s="300"/>
      <c r="OTN2" s="300"/>
      <c r="OTO2" s="300"/>
      <c r="OTP2" s="300"/>
      <c r="OTQ2" s="300"/>
      <c r="OTR2" s="300"/>
      <c r="OTS2" s="300"/>
      <c r="OTT2" s="300"/>
      <c r="OTU2" s="300"/>
      <c r="OTV2" s="300"/>
      <c r="OTW2" s="300"/>
      <c r="OTX2" s="300"/>
      <c r="OTY2" s="300"/>
      <c r="OTZ2" s="300"/>
      <c r="OUA2" s="300"/>
      <c r="OUB2" s="300"/>
      <c r="OUC2" s="300"/>
      <c r="OUD2" s="300"/>
      <c r="OUE2" s="300"/>
      <c r="OUF2" s="300"/>
      <c r="OUG2" s="300"/>
      <c r="OUH2" s="300"/>
      <c r="OUI2" s="300"/>
      <c r="OUJ2" s="300"/>
      <c r="OUK2" s="300"/>
      <c r="OUL2" s="300"/>
      <c r="OUM2" s="300"/>
      <c r="OUN2" s="300"/>
      <c r="OUO2" s="300"/>
      <c r="OUP2" s="300"/>
      <c r="OUQ2" s="300"/>
      <c r="OUR2" s="300"/>
      <c r="OUS2" s="300"/>
      <c r="OUT2" s="300"/>
      <c r="OUU2" s="300"/>
      <c r="OUV2" s="300"/>
      <c r="OUW2" s="300"/>
      <c r="OUX2" s="300"/>
      <c r="OUY2" s="300"/>
      <c r="OUZ2" s="300"/>
      <c r="OVA2" s="300"/>
      <c r="OVB2" s="300"/>
      <c r="OVC2" s="300"/>
      <c r="OVD2" s="300"/>
      <c r="OVE2" s="300"/>
      <c r="OVF2" s="300"/>
      <c r="OVG2" s="300"/>
      <c r="OVH2" s="300"/>
      <c r="OVI2" s="300"/>
      <c r="OVJ2" s="300"/>
      <c r="OVK2" s="300"/>
      <c r="OVL2" s="300"/>
      <c r="OVM2" s="300"/>
      <c r="OVN2" s="300"/>
      <c r="OVO2" s="300"/>
      <c r="OVP2" s="300"/>
      <c r="OVQ2" s="300"/>
      <c r="OVR2" s="300"/>
      <c r="OVS2" s="300"/>
      <c r="OVT2" s="300"/>
      <c r="OVU2" s="300"/>
      <c r="OVV2" s="300"/>
      <c r="OVW2" s="300"/>
      <c r="OVX2" s="300"/>
      <c r="OVY2" s="300"/>
      <c r="OVZ2" s="300"/>
      <c r="OWA2" s="300"/>
      <c r="OWB2" s="300"/>
      <c r="OWC2" s="300"/>
      <c r="OWD2" s="300"/>
      <c r="OWE2" s="300"/>
      <c r="OWF2" s="300"/>
      <c r="OWG2" s="300"/>
      <c r="OWH2" s="300"/>
      <c r="OWI2" s="300"/>
      <c r="OWJ2" s="300"/>
      <c r="OWK2" s="300"/>
      <c r="OWL2" s="300"/>
      <c r="OWM2" s="300"/>
      <c r="OWN2" s="300"/>
      <c r="OWO2" s="300"/>
      <c r="OWP2" s="300"/>
      <c r="OWQ2" s="300"/>
      <c r="OWR2" s="300"/>
      <c r="OWS2" s="300"/>
      <c r="OWT2" s="300"/>
      <c r="OWU2" s="300"/>
      <c r="OWV2" s="300"/>
      <c r="OWW2" s="300"/>
      <c r="OWX2" s="300"/>
      <c r="OWY2" s="300"/>
      <c r="OWZ2" s="300"/>
      <c r="OXA2" s="300"/>
      <c r="OXB2" s="300"/>
      <c r="OXC2" s="300"/>
      <c r="OXD2" s="300"/>
      <c r="OXE2" s="300"/>
      <c r="OXF2" s="300"/>
      <c r="OXG2" s="300"/>
      <c r="OXH2" s="300"/>
      <c r="OXI2" s="300"/>
      <c r="OXJ2" s="300"/>
      <c r="OXK2" s="300"/>
      <c r="OXL2" s="300"/>
      <c r="OXM2" s="300"/>
      <c r="OXN2" s="300"/>
      <c r="OXO2" s="300"/>
      <c r="OXP2" s="300"/>
      <c r="OXQ2" s="300"/>
      <c r="OXR2" s="300"/>
      <c r="OXS2" s="300"/>
      <c r="OXT2" s="300"/>
      <c r="OXU2" s="300"/>
      <c r="OXV2" s="300"/>
      <c r="OXW2" s="300"/>
      <c r="OXX2" s="300"/>
      <c r="OXY2" s="300"/>
      <c r="OXZ2" s="300"/>
      <c r="OYA2" s="300"/>
      <c r="OYB2" s="300"/>
      <c r="OYC2" s="300"/>
      <c r="OYD2" s="300"/>
      <c r="OYE2" s="300"/>
      <c r="OYF2" s="300"/>
      <c r="OYG2" s="300"/>
      <c r="OYH2" s="300"/>
      <c r="OYI2" s="300"/>
      <c r="OYJ2" s="300"/>
      <c r="OYK2" s="300"/>
      <c r="OYL2" s="300"/>
      <c r="OYM2" s="300"/>
      <c r="OYN2" s="300"/>
      <c r="OYO2" s="300"/>
      <c r="OYP2" s="300"/>
      <c r="OYQ2" s="300"/>
      <c r="OYR2" s="300"/>
      <c r="OYS2" s="300"/>
      <c r="OYT2" s="300"/>
      <c r="OYU2" s="300"/>
      <c r="OYV2" s="300"/>
      <c r="OYW2" s="300"/>
      <c r="OYX2" s="300"/>
      <c r="OYY2" s="300"/>
      <c r="OYZ2" s="300"/>
      <c r="OZA2" s="300"/>
      <c r="OZB2" s="300"/>
      <c r="OZC2" s="300"/>
      <c r="OZD2" s="300"/>
      <c r="OZE2" s="300"/>
      <c r="OZF2" s="300"/>
      <c r="OZG2" s="300"/>
      <c r="OZH2" s="300"/>
      <c r="OZI2" s="300"/>
      <c r="OZJ2" s="300"/>
      <c r="OZK2" s="300"/>
      <c r="OZL2" s="300"/>
      <c r="OZM2" s="300"/>
      <c r="OZN2" s="300"/>
      <c r="OZO2" s="300"/>
      <c r="OZP2" s="300"/>
      <c r="OZQ2" s="300"/>
      <c r="OZR2" s="300"/>
      <c r="OZS2" s="300"/>
      <c r="OZT2" s="300"/>
      <c r="OZU2" s="300"/>
      <c r="OZV2" s="300"/>
      <c r="OZW2" s="300"/>
      <c r="OZX2" s="300"/>
      <c r="OZY2" s="300"/>
      <c r="OZZ2" s="300"/>
      <c r="PAA2" s="300"/>
      <c r="PAB2" s="300"/>
      <c r="PAC2" s="300"/>
      <c r="PAD2" s="300"/>
      <c r="PAE2" s="300"/>
      <c r="PAF2" s="300"/>
      <c r="PAG2" s="300"/>
      <c r="PAH2" s="300"/>
      <c r="PAI2" s="300"/>
      <c r="PAJ2" s="300"/>
      <c r="PAK2" s="300"/>
      <c r="PAL2" s="300"/>
      <c r="PAM2" s="300"/>
      <c r="PAN2" s="300"/>
      <c r="PAO2" s="300"/>
      <c r="PAP2" s="300"/>
      <c r="PAQ2" s="300"/>
      <c r="PAR2" s="300"/>
      <c r="PAS2" s="300"/>
      <c r="PAT2" s="300"/>
      <c r="PAU2" s="300"/>
      <c r="PAV2" s="300"/>
      <c r="PAW2" s="300"/>
      <c r="PAX2" s="300"/>
      <c r="PAY2" s="300"/>
      <c r="PAZ2" s="300"/>
      <c r="PBA2" s="300"/>
      <c r="PBB2" s="300"/>
      <c r="PBC2" s="300"/>
      <c r="PBD2" s="300"/>
      <c r="PBE2" s="300"/>
      <c r="PBF2" s="300"/>
      <c r="PBG2" s="300"/>
      <c r="PBH2" s="300"/>
      <c r="PBI2" s="300"/>
      <c r="PBJ2" s="300"/>
      <c r="PBK2" s="300"/>
      <c r="PBL2" s="300"/>
      <c r="PBM2" s="300"/>
      <c r="PBN2" s="300"/>
      <c r="PBO2" s="300"/>
      <c r="PBP2" s="300"/>
      <c r="PBQ2" s="300"/>
      <c r="PBR2" s="300"/>
      <c r="PBS2" s="300"/>
      <c r="PBT2" s="300"/>
      <c r="PBU2" s="300"/>
      <c r="PBV2" s="300"/>
      <c r="PBW2" s="300"/>
      <c r="PBX2" s="300"/>
      <c r="PBY2" s="300"/>
      <c r="PBZ2" s="300"/>
      <c r="PCA2" s="300"/>
      <c r="PCB2" s="300"/>
      <c r="PCC2" s="300"/>
      <c r="PCD2" s="300"/>
      <c r="PCE2" s="300"/>
      <c r="PCF2" s="300"/>
      <c r="PCG2" s="300"/>
      <c r="PCH2" s="300"/>
      <c r="PCI2" s="300"/>
      <c r="PCJ2" s="300"/>
      <c r="PCK2" s="300"/>
      <c r="PCL2" s="300"/>
      <c r="PCM2" s="300"/>
      <c r="PCN2" s="300"/>
      <c r="PCO2" s="300"/>
      <c r="PCP2" s="300"/>
      <c r="PCQ2" s="300"/>
      <c r="PCR2" s="300"/>
      <c r="PCS2" s="300"/>
      <c r="PCT2" s="300"/>
      <c r="PCU2" s="300"/>
      <c r="PCV2" s="300"/>
      <c r="PCW2" s="300"/>
      <c r="PCX2" s="300"/>
      <c r="PCY2" s="300"/>
      <c r="PCZ2" s="300"/>
      <c r="PDA2" s="300"/>
      <c r="PDB2" s="300"/>
      <c r="PDC2" s="300"/>
      <c r="PDD2" s="300"/>
      <c r="PDE2" s="300"/>
      <c r="PDF2" s="300"/>
      <c r="PDG2" s="300"/>
      <c r="PDH2" s="300"/>
      <c r="PDI2" s="300"/>
      <c r="PDJ2" s="300"/>
      <c r="PDK2" s="300"/>
      <c r="PDL2" s="300"/>
      <c r="PDM2" s="300"/>
      <c r="PDN2" s="300"/>
      <c r="PDO2" s="300"/>
      <c r="PDP2" s="300"/>
      <c r="PDQ2" s="300"/>
      <c r="PDR2" s="300"/>
      <c r="PDS2" s="300"/>
      <c r="PDT2" s="300"/>
      <c r="PDU2" s="300"/>
      <c r="PDV2" s="300"/>
      <c r="PDW2" s="300"/>
      <c r="PDX2" s="300"/>
      <c r="PDY2" s="300"/>
      <c r="PDZ2" s="300"/>
      <c r="PEA2" s="300"/>
      <c r="PEB2" s="300"/>
      <c r="PEC2" s="300"/>
      <c r="PED2" s="300"/>
      <c r="PEE2" s="300"/>
      <c r="PEF2" s="300"/>
      <c r="PEG2" s="300"/>
      <c r="PEH2" s="300"/>
      <c r="PEI2" s="300"/>
      <c r="PEJ2" s="300"/>
      <c r="PEK2" s="300"/>
      <c r="PEL2" s="300"/>
      <c r="PEM2" s="300"/>
      <c r="PEN2" s="300"/>
      <c r="PEO2" s="300"/>
      <c r="PEP2" s="300"/>
      <c r="PEQ2" s="300"/>
      <c r="PER2" s="300"/>
      <c r="PES2" s="300"/>
      <c r="PET2" s="300"/>
      <c r="PEU2" s="300"/>
      <c r="PEV2" s="300"/>
      <c r="PEW2" s="300"/>
      <c r="PEX2" s="300"/>
      <c r="PEY2" s="300"/>
      <c r="PEZ2" s="300"/>
      <c r="PFA2" s="300"/>
      <c r="PFB2" s="300"/>
      <c r="PFC2" s="300"/>
      <c r="PFD2" s="300"/>
      <c r="PFE2" s="300"/>
      <c r="PFF2" s="300"/>
      <c r="PFG2" s="300"/>
      <c r="PFH2" s="300"/>
      <c r="PFI2" s="300"/>
      <c r="PFJ2" s="300"/>
      <c r="PFK2" s="300"/>
      <c r="PFL2" s="300"/>
      <c r="PFM2" s="300"/>
      <c r="PFN2" s="300"/>
      <c r="PFO2" s="300"/>
      <c r="PFP2" s="300"/>
      <c r="PFQ2" s="300"/>
      <c r="PFR2" s="300"/>
      <c r="PFS2" s="300"/>
      <c r="PFT2" s="300"/>
      <c r="PFU2" s="300"/>
      <c r="PFV2" s="300"/>
      <c r="PFW2" s="300"/>
      <c r="PFX2" s="300"/>
      <c r="PFY2" s="300"/>
      <c r="PFZ2" s="300"/>
      <c r="PGA2" s="300"/>
      <c r="PGB2" s="300"/>
      <c r="PGC2" s="300"/>
      <c r="PGD2" s="300"/>
      <c r="PGE2" s="300"/>
      <c r="PGF2" s="300"/>
      <c r="PGG2" s="300"/>
      <c r="PGH2" s="300"/>
      <c r="PGI2" s="300"/>
      <c r="PGJ2" s="300"/>
      <c r="PGK2" s="300"/>
      <c r="PGL2" s="300"/>
      <c r="PGM2" s="300"/>
      <c r="PGN2" s="300"/>
      <c r="PGO2" s="300"/>
      <c r="PGP2" s="300"/>
      <c r="PGQ2" s="300"/>
      <c r="PGR2" s="300"/>
      <c r="PGS2" s="300"/>
      <c r="PGT2" s="300"/>
      <c r="PGU2" s="300"/>
      <c r="PGV2" s="300"/>
      <c r="PGW2" s="300"/>
      <c r="PGX2" s="300"/>
      <c r="PGY2" s="300"/>
      <c r="PGZ2" s="300"/>
      <c r="PHA2" s="300"/>
      <c r="PHB2" s="300"/>
      <c r="PHC2" s="300"/>
      <c r="PHD2" s="300"/>
      <c r="PHE2" s="300"/>
      <c r="PHF2" s="300"/>
      <c r="PHG2" s="300"/>
      <c r="PHH2" s="300"/>
      <c r="PHI2" s="300"/>
      <c r="PHJ2" s="300"/>
      <c r="PHK2" s="300"/>
      <c r="PHL2" s="300"/>
      <c r="PHM2" s="300"/>
      <c r="PHN2" s="300"/>
      <c r="PHO2" s="300"/>
      <c r="PHP2" s="300"/>
      <c r="PHQ2" s="300"/>
      <c r="PHR2" s="300"/>
      <c r="PHS2" s="300"/>
      <c r="PHT2" s="300"/>
      <c r="PHU2" s="300"/>
      <c r="PHV2" s="300"/>
      <c r="PHW2" s="300"/>
      <c r="PHX2" s="300"/>
      <c r="PHY2" s="300"/>
      <c r="PHZ2" s="300"/>
      <c r="PIA2" s="300"/>
      <c r="PIB2" s="300"/>
      <c r="PIC2" s="300"/>
      <c r="PID2" s="300"/>
      <c r="PIE2" s="300"/>
      <c r="PIF2" s="300"/>
      <c r="PIG2" s="300"/>
      <c r="PIH2" s="300"/>
      <c r="PII2" s="300"/>
      <c r="PIJ2" s="300"/>
      <c r="PIK2" s="300"/>
      <c r="PIL2" s="300"/>
      <c r="PIM2" s="300"/>
      <c r="PIN2" s="300"/>
      <c r="PIO2" s="300"/>
      <c r="PIP2" s="300"/>
      <c r="PIQ2" s="300"/>
      <c r="PIR2" s="300"/>
      <c r="PIS2" s="300"/>
      <c r="PIT2" s="300"/>
      <c r="PIU2" s="300"/>
      <c r="PIV2" s="300"/>
      <c r="PIW2" s="300"/>
      <c r="PIX2" s="300"/>
      <c r="PIY2" s="300"/>
      <c r="PIZ2" s="300"/>
      <c r="PJA2" s="300"/>
      <c r="PJB2" s="300"/>
      <c r="PJC2" s="300"/>
      <c r="PJD2" s="300"/>
      <c r="PJE2" s="300"/>
      <c r="PJF2" s="300"/>
      <c r="PJG2" s="300"/>
      <c r="PJH2" s="300"/>
      <c r="PJI2" s="300"/>
      <c r="PJJ2" s="300"/>
      <c r="PJK2" s="300"/>
      <c r="PJL2" s="300"/>
      <c r="PJM2" s="300"/>
      <c r="PJN2" s="300"/>
      <c r="PJO2" s="300"/>
      <c r="PJP2" s="300"/>
      <c r="PJQ2" s="300"/>
      <c r="PJR2" s="300"/>
      <c r="PJS2" s="300"/>
      <c r="PJT2" s="300"/>
      <c r="PJU2" s="300"/>
      <c r="PJV2" s="300"/>
      <c r="PJW2" s="300"/>
      <c r="PJX2" s="300"/>
      <c r="PJY2" s="300"/>
      <c r="PJZ2" s="300"/>
      <c r="PKA2" s="300"/>
      <c r="PKB2" s="300"/>
      <c r="PKC2" s="300"/>
      <c r="PKD2" s="300"/>
      <c r="PKE2" s="300"/>
      <c r="PKF2" s="300"/>
      <c r="PKG2" s="300"/>
      <c r="PKH2" s="300"/>
      <c r="PKI2" s="300"/>
      <c r="PKJ2" s="300"/>
      <c r="PKK2" s="300"/>
      <c r="PKL2" s="300"/>
      <c r="PKM2" s="300"/>
      <c r="PKN2" s="300"/>
      <c r="PKO2" s="300"/>
      <c r="PKP2" s="300"/>
      <c r="PKQ2" s="300"/>
      <c r="PKR2" s="300"/>
      <c r="PKS2" s="300"/>
      <c r="PKT2" s="300"/>
      <c r="PKU2" s="300"/>
      <c r="PKV2" s="300"/>
      <c r="PKW2" s="300"/>
      <c r="PKX2" s="300"/>
      <c r="PKY2" s="300"/>
      <c r="PKZ2" s="300"/>
      <c r="PLA2" s="300"/>
      <c r="PLB2" s="300"/>
      <c r="PLC2" s="300"/>
      <c r="PLD2" s="300"/>
      <c r="PLE2" s="300"/>
      <c r="PLF2" s="300"/>
      <c r="PLG2" s="300"/>
      <c r="PLH2" s="300"/>
      <c r="PLI2" s="300"/>
      <c r="PLJ2" s="300"/>
      <c r="PLK2" s="300"/>
      <c r="PLL2" s="300"/>
      <c r="PLM2" s="300"/>
      <c r="PLN2" s="300"/>
      <c r="PLO2" s="300"/>
      <c r="PLP2" s="300"/>
      <c r="PLQ2" s="300"/>
      <c r="PLR2" s="300"/>
      <c r="PLS2" s="300"/>
      <c r="PLT2" s="300"/>
      <c r="PLU2" s="300"/>
      <c r="PLV2" s="300"/>
      <c r="PLW2" s="300"/>
      <c r="PLX2" s="300"/>
      <c r="PLY2" s="300"/>
      <c r="PLZ2" s="300"/>
      <c r="PMA2" s="300"/>
      <c r="PMB2" s="300"/>
      <c r="PMC2" s="300"/>
      <c r="PMD2" s="300"/>
      <c r="PME2" s="300"/>
      <c r="PMF2" s="300"/>
      <c r="PMG2" s="300"/>
      <c r="PMH2" s="300"/>
      <c r="PMI2" s="300"/>
      <c r="PMJ2" s="300"/>
      <c r="PMK2" s="300"/>
      <c r="PML2" s="300"/>
      <c r="PMM2" s="300"/>
      <c r="PMN2" s="300"/>
      <c r="PMO2" s="300"/>
      <c r="PMP2" s="300"/>
      <c r="PMQ2" s="300"/>
      <c r="PMR2" s="300"/>
      <c r="PMS2" s="300"/>
      <c r="PMT2" s="300"/>
      <c r="PMU2" s="300"/>
      <c r="PMV2" s="300"/>
      <c r="PMW2" s="300"/>
      <c r="PMX2" s="300"/>
      <c r="PMY2" s="300"/>
      <c r="PMZ2" s="300"/>
      <c r="PNA2" s="300"/>
      <c r="PNB2" s="300"/>
      <c r="PNC2" s="300"/>
      <c r="PND2" s="300"/>
      <c r="PNE2" s="300"/>
      <c r="PNF2" s="300"/>
      <c r="PNG2" s="300"/>
      <c r="PNH2" s="300"/>
      <c r="PNI2" s="300"/>
      <c r="PNJ2" s="300"/>
      <c r="PNK2" s="300"/>
      <c r="PNL2" s="300"/>
      <c r="PNM2" s="300"/>
      <c r="PNN2" s="300"/>
      <c r="PNO2" s="300"/>
      <c r="PNP2" s="300"/>
      <c r="PNQ2" s="300"/>
      <c r="PNR2" s="300"/>
      <c r="PNS2" s="300"/>
      <c r="PNT2" s="300"/>
      <c r="PNU2" s="300"/>
      <c r="PNV2" s="300"/>
      <c r="PNW2" s="300"/>
      <c r="PNX2" s="300"/>
      <c r="PNY2" s="300"/>
      <c r="PNZ2" s="300"/>
      <c r="POA2" s="300"/>
      <c r="POB2" s="300"/>
      <c r="POC2" s="300"/>
      <c r="POD2" s="300"/>
      <c r="POE2" s="300"/>
      <c r="POF2" s="300"/>
      <c r="POG2" s="300"/>
      <c r="POH2" s="300"/>
      <c r="POI2" s="300"/>
      <c r="POJ2" s="300"/>
      <c r="POK2" s="300"/>
      <c r="POL2" s="300"/>
      <c r="POM2" s="300"/>
      <c r="PON2" s="300"/>
      <c r="POO2" s="300"/>
      <c r="POP2" s="300"/>
      <c r="POQ2" s="300"/>
      <c r="POR2" s="300"/>
      <c r="POS2" s="300"/>
      <c r="POT2" s="300"/>
      <c r="POU2" s="300"/>
      <c r="POV2" s="300"/>
      <c r="POW2" s="300"/>
      <c r="POX2" s="300"/>
      <c r="POY2" s="300"/>
      <c r="POZ2" s="300"/>
      <c r="PPA2" s="300"/>
      <c r="PPB2" s="300"/>
      <c r="PPC2" s="300"/>
      <c r="PPD2" s="300"/>
      <c r="PPE2" s="300"/>
      <c r="PPF2" s="300"/>
      <c r="PPG2" s="300"/>
      <c r="PPH2" s="300"/>
      <c r="PPI2" s="300"/>
      <c r="PPJ2" s="300"/>
      <c r="PPK2" s="300"/>
      <c r="PPL2" s="300"/>
      <c r="PPM2" s="300"/>
      <c r="PPN2" s="300"/>
      <c r="PPO2" s="300"/>
      <c r="PPP2" s="300"/>
      <c r="PPQ2" s="300"/>
      <c r="PPR2" s="300"/>
      <c r="PPS2" s="300"/>
      <c r="PPT2" s="300"/>
      <c r="PPU2" s="300"/>
      <c r="PPV2" s="300"/>
      <c r="PPW2" s="300"/>
      <c r="PPX2" s="300"/>
      <c r="PPY2" s="300"/>
      <c r="PPZ2" s="300"/>
      <c r="PQA2" s="300"/>
      <c r="PQB2" s="300"/>
      <c r="PQC2" s="300"/>
      <c r="PQD2" s="300"/>
      <c r="PQE2" s="300"/>
      <c r="PQF2" s="300"/>
      <c r="PQG2" s="300"/>
      <c r="PQH2" s="300"/>
      <c r="PQI2" s="300"/>
      <c r="PQJ2" s="300"/>
      <c r="PQK2" s="300"/>
      <c r="PQL2" s="300"/>
      <c r="PQM2" s="300"/>
      <c r="PQN2" s="300"/>
      <c r="PQO2" s="300"/>
      <c r="PQP2" s="300"/>
      <c r="PQQ2" s="300"/>
      <c r="PQR2" s="300"/>
      <c r="PQS2" s="300"/>
      <c r="PQT2" s="300"/>
      <c r="PQU2" s="300"/>
      <c r="PQV2" s="300"/>
      <c r="PQW2" s="300"/>
      <c r="PQX2" s="300"/>
      <c r="PQY2" s="300"/>
      <c r="PQZ2" s="300"/>
      <c r="PRA2" s="300"/>
      <c r="PRB2" s="300"/>
      <c r="PRC2" s="300"/>
      <c r="PRD2" s="300"/>
      <c r="PRE2" s="300"/>
      <c r="PRF2" s="300"/>
      <c r="PRG2" s="300"/>
      <c r="PRH2" s="300"/>
      <c r="PRI2" s="300"/>
      <c r="PRJ2" s="300"/>
      <c r="PRK2" s="300"/>
      <c r="PRL2" s="300"/>
      <c r="PRM2" s="300"/>
      <c r="PRN2" s="300"/>
      <c r="PRO2" s="300"/>
      <c r="PRP2" s="300"/>
      <c r="PRQ2" s="300"/>
      <c r="PRR2" s="300"/>
      <c r="PRS2" s="300"/>
      <c r="PRT2" s="300"/>
      <c r="PRU2" s="300"/>
      <c r="PRV2" s="300"/>
      <c r="PRW2" s="300"/>
      <c r="PRX2" s="300"/>
      <c r="PRY2" s="300"/>
      <c r="PRZ2" s="300"/>
      <c r="PSA2" s="300"/>
      <c r="PSB2" s="300"/>
      <c r="PSC2" s="300"/>
      <c r="PSD2" s="300"/>
      <c r="PSE2" s="300"/>
      <c r="PSF2" s="300"/>
      <c r="PSG2" s="300"/>
      <c r="PSH2" s="300"/>
      <c r="PSI2" s="300"/>
      <c r="PSJ2" s="300"/>
      <c r="PSK2" s="300"/>
      <c r="PSL2" s="300"/>
      <c r="PSM2" s="300"/>
      <c r="PSN2" s="300"/>
      <c r="PSO2" s="300"/>
      <c r="PSP2" s="300"/>
      <c r="PSQ2" s="300"/>
      <c r="PSR2" s="300"/>
      <c r="PSS2" s="300"/>
      <c r="PST2" s="300"/>
      <c r="PSU2" s="300"/>
      <c r="PSV2" s="300"/>
      <c r="PSW2" s="300"/>
      <c r="PSX2" s="300"/>
      <c r="PSY2" s="300"/>
      <c r="PSZ2" s="300"/>
      <c r="PTA2" s="300"/>
      <c r="PTB2" s="300"/>
      <c r="PTC2" s="300"/>
      <c r="PTD2" s="300"/>
      <c r="PTE2" s="300"/>
      <c r="PTF2" s="300"/>
      <c r="PTG2" s="300"/>
      <c r="PTH2" s="300"/>
      <c r="PTI2" s="300"/>
      <c r="PTJ2" s="300"/>
      <c r="PTK2" s="300"/>
      <c r="PTL2" s="300"/>
      <c r="PTM2" s="300"/>
      <c r="PTN2" s="300"/>
      <c r="PTO2" s="300"/>
      <c r="PTP2" s="300"/>
      <c r="PTQ2" s="300"/>
      <c r="PTR2" s="300"/>
      <c r="PTS2" s="300"/>
      <c r="PTT2" s="300"/>
      <c r="PTU2" s="300"/>
      <c r="PTV2" s="300"/>
      <c r="PTW2" s="300"/>
      <c r="PTX2" s="300"/>
      <c r="PTY2" s="300"/>
      <c r="PTZ2" s="300"/>
      <c r="PUA2" s="300"/>
      <c r="PUB2" s="300"/>
      <c r="PUC2" s="300"/>
      <c r="PUD2" s="300"/>
      <c r="PUE2" s="300"/>
      <c r="PUF2" s="300"/>
      <c r="PUG2" s="300"/>
      <c r="PUH2" s="300"/>
      <c r="PUI2" s="300"/>
      <c r="PUJ2" s="300"/>
      <c r="PUK2" s="300"/>
      <c r="PUL2" s="300"/>
      <c r="PUM2" s="300"/>
      <c r="PUN2" s="300"/>
      <c r="PUO2" s="300"/>
      <c r="PUP2" s="300"/>
      <c r="PUQ2" s="300"/>
      <c r="PUR2" s="300"/>
      <c r="PUS2" s="300"/>
      <c r="PUT2" s="300"/>
      <c r="PUU2" s="300"/>
      <c r="PUV2" s="300"/>
      <c r="PUW2" s="300"/>
      <c r="PUX2" s="300"/>
      <c r="PUY2" s="300"/>
      <c r="PUZ2" s="300"/>
      <c r="PVA2" s="300"/>
      <c r="PVB2" s="300"/>
      <c r="PVC2" s="300"/>
      <c r="PVD2" s="300"/>
      <c r="PVE2" s="300"/>
      <c r="PVF2" s="300"/>
      <c r="PVG2" s="300"/>
      <c r="PVH2" s="300"/>
      <c r="PVI2" s="300"/>
      <c r="PVJ2" s="300"/>
      <c r="PVK2" s="300"/>
      <c r="PVL2" s="300"/>
      <c r="PVM2" s="300"/>
      <c r="PVN2" s="300"/>
      <c r="PVO2" s="300"/>
      <c r="PVP2" s="300"/>
      <c r="PVQ2" s="300"/>
      <c r="PVR2" s="300"/>
      <c r="PVS2" s="300"/>
      <c r="PVT2" s="300"/>
      <c r="PVU2" s="300"/>
      <c r="PVV2" s="300"/>
      <c r="PVW2" s="300"/>
      <c r="PVX2" s="300"/>
      <c r="PVY2" s="300"/>
      <c r="PVZ2" s="300"/>
      <c r="PWA2" s="300"/>
      <c r="PWB2" s="300"/>
      <c r="PWC2" s="300"/>
      <c r="PWD2" s="300"/>
      <c r="PWE2" s="300"/>
      <c r="PWF2" s="300"/>
      <c r="PWG2" s="300"/>
      <c r="PWH2" s="300"/>
      <c r="PWI2" s="300"/>
      <c r="PWJ2" s="300"/>
      <c r="PWK2" s="300"/>
      <c r="PWL2" s="300"/>
      <c r="PWM2" s="300"/>
      <c r="PWN2" s="300"/>
      <c r="PWO2" s="300"/>
      <c r="PWP2" s="300"/>
      <c r="PWQ2" s="300"/>
      <c r="PWR2" s="300"/>
      <c r="PWS2" s="300"/>
      <c r="PWT2" s="300"/>
      <c r="PWU2" s="300"/>
      <c r="PWV2" s="300"/>
      <c r="PWW2" s="300"/>
      <c r="PWX2" s="300"/>
      <c r="PWY2" s="300"/>
      <c r="PWZ2" s="300"/>
      <c r="PXA2" s="300"/>
      <c r="PXB2" s="300"/>
      <c r="PXC2" s="300"/>
      <c r="PXD2" s="300"/>
      <c r="PXE2" s="300"/>
      <c r="PXF2" s="300"/>
      <c r="PXG2" s="300"/>
      <c r="PXH2" s="300"/>
      <c r="PXI2" s="300"/>
      <c r="PXJ2" s="300"/>
      <c r="PXK2" s="300"/>
      <c r="PXL2" s="300"/>
      <c r="PXM2" s="300"/>
      <c r="PXN2" s="300"/>
      <c r="PXO2" s="300"/>
      <c r="PXP2" s="300"/>
      <c r="PXQ2" s="300"/>
      <c r="PXR2" s="300"/>
      <c r="PXS2" s="300"/>
      <c r="PXT2" s="300"/>
      <c r="PXU2" s="300"/>
      <c r="PXV2" s="300"/>
      <c r="PXW2" s="300"/>
      <c r="PXX2" s="300"/>
      <c r="PXY2" s="300"/>
      <c r="PXZ2" s="300"/>
      <c r="PYA2" s="300"/>
      <c r="PYB2" s="300"/>
      <c r="PYC2" s="300"/>
      <c r="PYD2" s="300"/>
      <c r="PYE2" s="300"/>
      <c r="PYF2" s="300"/>
      <c r="PYG2" s="300"/>
      <c r="PYH2" s="300"/>
      <c r="PYI2" s="300"/>
      <c r="PYJ2" s="300"/>
      <c r="PYK2" s="300"/>
      <c r="PYL2" s="300"/>
      <c r="PYM2" s="300"/>
      <c r="PYN2" s="300"/>
      <c r="PYO2" s="300"/>
      <c r="PYP2" s="300"/>
      <c r="PYQ2" s="300"/>
      <c r="PYR2" s="300"/>
      <c r="PYS2" s="300"/>
      <c r="PYT2" s="300"/>
      <c r="PYU2" s="300"/>
      <c r="PYV2" s="300"/>
      <c r="PYW2" s="300"/>
      <c r="PYX2" s="300"/>
      <c r="PYY2" s="300"/>
      <c r="PYZ2" s="300"/>
      <c r="PZA2" s="300"/>
      <c r="PZB2" s="300"/>
      <c r="PZC2" s="300"/>
      <c r="PZD2" s="300"/>
      <c r="PZE2" s="300"/>
      <c r="PZF2" s="300"/>
      <c r="PZG2" s="300"/>
      <c r="PZH2" s="300"/>
      <c r="PZI2" s="300"/>
      <c r="PZJ2" s="300"/>
      <c r="PZK2" s="300"/>
      <c r="PZL2" s="300"/>
      <c r="PZM2" s="300"/>
      <c r="PZN2" s="300"/>
      <c r="PZO2" s="300"/>
      <c r="PZP2" s="300"/>
      <c r="PZQ2" s="300"/>
      <c r="PZR2" s="300"/>
      <c r="PZS2" s="300"/>
      <c r="PZT2" s="300"/>
      <c r="PZU2" s="300"/>
      <c r="PZV2" s="300"/>
      <c r="PZW2" s="300"/>
      <c r="PZX2" s="300"/>
      <c r="PZY2" s="300"/>
      <c r="PZZ2" s="300"/>
      <c r="QAA2" s="300"/>
      <c r="QAB2" s="300"/>
      <c r="QAC2" s="300"/>
      <c r="QAD2" s="300"/>
      <c r="QAE2" s="300"/>
      <c r="QAF2" s="300"/>
      <c r="QAG2" s="300"/>
      <c r="QAH2" s="300"/>
      <c r="QAI2" s="300"/>
      <c r="QAJ2" s="300"/>
      <c r="QAK2" s="300"/>
      <c r="QAL2" s="300"/>
      <c r="QAM2" s="300"/>
      <c r="QAN2" s="300"/>
      <c r="QAO2" s="300"/>
      <c r="QAP2" s="300"/>
      <c r="QAQ2" s="300"/>
      <c r="QAR2" s="300"/>
      <c r="QAS2" s="300"/>
      <c r="QAT2" s="300"/>
      <c r="QAU2" s="300"/>
      <c r="QAV2" s="300"/>
      <c r="QAW2" s="300"/>
      <c r="QAX2" s="300"/>
      <c r="QAY2" s="300"/>
      <c r="QAZ2" s="300"/>
      <c r="QBA2" s="300"/>
      <c r="QBB2" s="300"/>
      <c r="QBC2" s="300"/>
      <c r="QBD2" s="300"/>
      <c r="QBE2" s="300"/>
      <c r="QBF2" s="300"/>
      <c r="QBG2" s="300"/>
      <c r="QBH2" s="300"/>
      <c r="QBI2" s="300"/>
      <c r="QBJ2" s="300"/>
      <c r="QBK2" s="300"/>
      <c r="QBL2" s="300"/>
      <c r="QBM2" s="300"/>
      <c r="QBN2" s="300"/>
      <c r="QBO2" s="300"/>
      <c r="QBP2" s="300"/>
      <c r="QBQ2" s="300"/>
      <c r="QBR2" s="300"/>
      <c r="QBS2" s="300"/>
      <c r="QBT2" s="300"/>
      <c r="QBU2" s="300"/>
      <c r="QBV2" s="300"/>
      <c r="QBW2" s="300"/>
      <c r="QBX2" s="300"/>
      <c r="QBY2" s="300"/>
      <c r="QBZ2" s="300"/>
      <c r="QCA2" s="300"/>
      <c r="QCB2" s="300"/>
      <c r="QCC2" s="300"/>
      <c r="QCD2" s="300"/>
      <c r="QCE2" s="300"/>
      <c r="QCF2" s="300"/>
      <c r="QCG2" s="300"/>
      <c r="QCH2" s="300"/>
      <c r="QCI2" s="300"/>
      <c r="QCJ2" s="300"/>
      <c r="QCK2" s="300"/>
      <c r="QCL2" s="300"/>
      <c r="QCM2" s="300"/>
      <c r="QCN2" s="300"/>
      <c r="QCO2" s="300"/>
      <c r="QCP2" s="300"/>
      <c r="QCQ2" s="300"/>
      <c r="QCR2" s="300"/>
      <c r="QCS2" s="300"/>
      <c r="QCT2" s="300"/>
      <c r="QCU2" s="300"/>
      <c r="QCV2" s="300"/>
      <c r="QCW2" s="300"/>
      <c r="QCX2" s="300"/>
      <c r="QCY2" s="300"/>
      <c r="QCZ2" s="300"/>
      <c r="QDA2" s="300"/>
      <c r="QDB2" s="300"/>
      <c r="QDC2" s="300"/>
      <c r="QDD2" s="300"/>
      <c r="QDE2" s="300"/>
      <c r="QDF2" s="300"/>
      <c r="QDG2" s="300"/>
      <c r="QDH2" s="300"/>
      <c r="QDI2" s="300"/>
      <c r="QDJ2" s="300"/>
      <c r="QDK2" s="300"/>
      <c r="QDL2" s="300"/>
      <c r="QDM2" s="300"/>
      <c r="QDN2" s="300"/>
      <c r="QDO2" s="300"/>
      <c r="QDP2" s="300"/>
      <c r="QDQ2" s="300"/>
      <c r="QDR2" s="300"/>
      <c r="QDS2" s="300"/>
      <c r="QDT2" s="300"/>
      <c r="QDU2" s="300"/>
      <c r="QDV2" s="300"/>
      <c r="QDW2" s="300"/>
      <c r="QDX2" s="300"/>
      <c r="QDY2" s="300"/>
      <c r="QDZ2" s="300"/>
      <c r="QEA2" s="300"/>
      <c r="QEB2" s="300"/>
      <c r="QEC2" s="300"/>
      <c r="QED2" s="300"/>
      <c r="QEE2" s="300"/>
      <c r="QEF2" s="300"/>
      <c r="QEG2" s="300"/>
      <c r="QEH2" s="300"/>
      <c r="QEI2" s="300"/>
      <c r="QEJ2" s="300"/>
      <c r="QEK2" s="300"/>
      <c r="QEL2" s="300"/>
      <c r="QEM2" s="300"/>
      <c r="QEN2" s="300"/>
      <c r="QEO2" s="300"/>
      <c r="QEP2" s="300"/>
      <c r="QEQ2" s="300"/>
      <c r="QER2" s="300"/>
      <c r="QES2" s="300"/>
      <c r="QET2" s="300"/>
      <c r="QEU2" s="300"/>
      <c r="QEV2" s="300"/>
      <c r="QEW2" s="300"/>
      <c r="QEX2" s="300"/>
      <c r="QEY2" s="300"/>
      <c r="QEZ2" s="300"/>
      <c r="QFA2" s="300"/>
      <c r="QFB2" s="300"/>
      <c r="QFC2" s="300"/>
      <c r="QFD2" s="300"/>
      <c r="QFE2" s="300"/>
      <c r="QFF2" s="300"/>
      <c r="QFG2" s="300"/>
      <c r="QFH2" s="300"/>
      <c r="QFI2" s="300"/>
      <c r="QFJ2" s="300"/>
      <c r="QFK2" s="300"/>
      <c r="QFL2" s="300"/>
      <c r="QFM2" s="300"/>
      <c r="QFN2" s="300"/>
      <c r="QFO2" s="300"/>
      <c r="QFP2" s="300"/>
      <c r="QFQ2" s="300"/>
      <c r="QFR2" s="300"/>
      <c r="QFS2" s="300"/>
      <c r="QFT2" s="300"/>
      <c r="QFU2" s="300"/>
      <c r="QFV2" s="300"/>
      <c r="QFW2" s="300"/>
      <c r="QFX2" s="300"/>
      <c r="QFY2" s="300"/>
      <c r="QFZ2" s="300"/>
      <c r="QGA2" s="300"/>
      <c r="QGB2" s="300"/>
      <c r="QGC2" s="300"/>
      <c r="QGD2" s="300"/>
      <c r="QGE2" s="300"/>
      <c r="QGF2" s="300"/>
      <c r="QGG2" s="300"/>
      <c r="QGH2" s="300"/>
      <c r="QGI2" s="300"/>
      <c r="QGJ2" s="300"/>
      <c r="QGK2" s="300"/>
      <c r="QGL2" s="300"/>
      <c r="QGM2" s="300"/>
      <c r="QGN2" s="300"/>
      <c r="QGO2" s="300"/>
      <c r="QGP2" s="300"/>
      <c r="QGQ2" s="300"/>
      <c r="QGR2" s="300"/>
      <c r="QGS2" s="300"/>
      <c r="QGT2" s="300"/>
      <c r="QGU2" s="300"/>
      <c r="QGV2" s="300"/>
      <c r="QGW2" s="300"/>
      <c r="QGX2" s="300"/>
      <c r="QGY2" s="300"/>
      <c r="QGZ2" s="300"/>
      <c r="QHA2" s="300"/>
      <c r="QHB2" s="300"/>
      <c r="QHC2" s="300"/>
      <c r="QHD2" s="300"/>
      <c r="QHE2" s="300"/>
      <c r="QHF2" s="300"/>
      <c r="QHG2" s="300"/>
      <c r="QHH2" s="300"/>
      <c r="QHI2" s="300"/>
      <c r="QHJ2" s="300"/>
      <c r="QHK2" s="300"/>
      <c r="QHL2" s="300"/>
      <c r="QHM2" s="300"/>
      <c r="QHN2" s="300"/>
      <c r="QHO2" s="300"/>
      <c r="QHP2" s="300"/>
      <c r="QHQ2" s="300"/>
      <c r="QHR2" s="300"/>
      <c r="QHS2" s="300"/>
      <c r="QHT2" s="300"/>
      <c r="QHU2" s="300"/>
      <c r="QHV2" s="300"/>
      <c r="QHW2" s="300"/>
      <c r="QHX2" s="300"/>
      <c r="QHY2" s="300"/>
      <c r="QHZ2" s="300"/>
      <c r="QIA2" s="300"/>
      <c r="QIB2" s="300"/>
      <c r="QIC2" s="300"/>
      <c r="QID2" s="300"/>
      <c r="QIE2" s="300"/>
      <c r="QIF2" s="300"/>
      <c r="QIG2" s="300"/>
      <c r="QIH2" s="300"/>
      <c r="QII2" s="300"/>
      <c r="QIJ2" s="300"/>
      <c r="QIK2" s="300"/>
      <c r="QIL2" s="300"/>
      <c r="QIM2" s="300"/>
      <c r="QIN2" s="300"/>
      <c r="QIO2" s="300"/>
      <c r="QIP2" s="300"/>
      <c r="QIQ2" s="300"/>
      <c r="QIR2" s="300"/>
      <c r="QIS2" s="300"/>
      <c r="QIT2" s="300"/>
      <c r="QIU2" s="300"/>
      <c r="QIV2" s="300"/>
      <c r="QIW2" s="300"/>
      <c r="QIX2" s="300"/>
      <c r="QIY2" s="300"/>
      <c r="QIZ2" s="300"/>
      <c r="QJA2" s="300"/>
      <c r="QJB2" s="300"/>
      <c r="QJC2" s="300"/>
      <c r="QJD2" s="300"/>
      <c r="QJE2" s="300"/>
      <c r="QJF2" s="300"/>
      <c r="QJG2" s="300"/>
      <c r="QJH2" s="300"/>
      <c r="QJI2" s="300"/>
      <c r="QJJ2" s="300"/>
      <c r="QJK2" s="300"/>
      <c r="QJL2" s="300"/>
      <c r="QJM2" s="300"/>
      <c r="QJN2" s="300"/>
      <c r="QJO2" s="300"/>
      <c r="QJP2" s="300"/>
      <c r="QJQ2" s="300"/>
      <c r="QJR2" s="300"/>
      <c r="QJS2" s="300"/>
      <c r="QJT2" s="300"/>
      <c r="QJU2" s="300"/>
      <c r="QJV2" s="300"/>
      <c r="QJW2" s="300"/>
      <c r="QJX2" s="300"/>
      <c r="QJY2" s="300"/>
      <c r="QJZ2" s="300"/>
      <c r="QKA2" s="300"/>
      <c r="QKB2" s="300"/>
      <c r="QKC2" s="300"/>
      <c r="QKD2" s="300"/>
      <c r="QKE2" s="300"/>
      <c r="QKF2" s="300"/>
      <c r="QKG2" s="300"/>
      <c r="QKH2" s="300"/>
      <c r="QKI2" s="300"/>
      <c r="QKJ2" s="300"/>
      <c r="QKK2" s="300"/>
      <c r="QKL2" s="300"/>
      <c r="QKM2" s="300"/>
      <c r="QKN2" s="300"/>
      <c r="QKO2" s="300"/>
      <c r="QKP2" s="300"/>
      <c r="QKQ2" s="300"/>
      <c r="QKR2" s="300"/>
      <c r="QKS2" s="300"/>
      <c r="QKT2" s="300"/>
      <c r="QKU2" s="300"/>
      <c r="QKV2" s="300"/>
      <c r="QKW2" s="300"/>
      <c r="QKX2" s="300"/>
      <c r="QKY2" s="300"/>
      <c r="QKZ2" s="300"/>
      <c r="QLA2" s="300"/>
      <c r="QLB2" s="300"/>
      <c r="QLC2" s="300"/>
      <c r="QLD2" s="300"/>
      <c r="QLE2" s="300"/>
      <c r="QLF2" s="300"/>
      <c r="QLG2" s="300"/>
      <c r="QLH2" s="300"/>
      <c r="QLI2" s="300"/>
      <c r="QLJ2" s="300"/>
      <c r="QLK2" s="300"/>
      <c r="QLL2" s="300"/>
      <c r="QLM2" s="300"/>
      <c r="QLN2" s="300"/>
      <c r="QLO2" s="300"/>
      <c r="QLP2" s="300"/>
      <c r="QLQ2" s="300"/>
      <c r="QLR2" s="300"/>
      <c r="QLS2" s="300"/>
      <c r="QLT2" s="300"/>
      <c r="QLU2" s="300"/>
      <c r="QLV2" s="300"/>
      <c r="QLW2" s="300"/>
      <c r="QLX2" s="300"/>
      <c r="QLY2" s="300"/>
      <c r="QLZ2" s="300"/>
      <c r="QMA2" s="300"/>
      <c r="QMB2" s="300"/>
      <c r="QMC2" s="300"/>
      <c r="QMD2" s="300"/>
      <c r="QME2" s="300"/>
      <c r="QMF2" s="300"/>
      <c r="QMG2" s="300"/>
      <c r="QMH2" s="300"/>
      <c r="QMI2" s="300"/>
      <c r="QMJ2" s="300"/>
      <c r="QMK2" s="300"/>
      <c r="QML2" s="300"/>
      <c r="QMM2" s="300"/>
      <c r="QMN2" s="300"/>
      <c r="QMO2" s="300"/>
      <c r="QMP2" s="300"/>
      <c r="QMQ2" s="300"/>
      <c r="QMR2" s="300"/>
      <c r="QMS2" s="300"/>
      <c r="QMT2" s="300"/>
      <c r="QMU2" s="300"/>
      <c r="QMV2" s="300"/>
      <c r="QMW2" s="300"/>
      <c r="QMX2" s="300"/>
      <c r="QMY2" s="300"/>
      <c r="QMZ2" s="300"/>
      <c r="QNA2" s="300"/>
      <c r="QNB2" s="300"/>
      <c r="QNC2" s="300"/>
      <c r="QND2" s="300"/>
      <c r="QNE2" s="300"/>
      <c r="QNF2" s="300"/>
      <c r="QNG2" s="300"/>
      <c r="QNH2" s="300"/>
      <c r="QNI2" s="300"/>
      <c r="QNJ2" s="300"/>
      <c r="QNK2" s="300"/>
      <c r="QNL2" s="300"/>
      <c r="QNM2" s="300"/>
      <c r="QNN2" s="300"/>
      <c r="QNO2" s="300"/>
      <c r="QNP2" s="300"/>
      <c r="QNQ2" s="300"/>
      <c r="QNR2" s="300"/>
      <c r="QNS2" s="300"/>
      <c r="QNT2" s="300"/>
      <c r="QNU2" s="300"/>
      <c r="QNV2" s="300"/>
      <c r="QNW2" s="300"/>
      <c r="QNX2" s="300"/>
      <c r="QNY2" s="300"/>
      <c r="QNZ2" s="300"/>
      <c r="QOA2" s="300"/>
      <c r="QOB2" s="300"/>
      <c r="QOC2" s="300"/>
      <c r="QOD2" s="300"/>
      <c r="QOE2" s="300"/>
      <c r="QOF2" s="300"/>
      <c r="QOG2" s="300"/>
      <c r="QOH2" s="300"/>
      <c r="QOI2" s="300"/>
      <c r="QOJ2" s="300"/>
      <c r="QOK2" s="300"/>
      <c r="QOL2" s="300"/>
      <c r="QOM2" s="300"/>
      <c r="QON2" s="300"/>
      <c r="QOO2" s="300"/>
      <c r="QOP2" s="300"/>
      <c r="QOQ2" s="300"/>
      <c r="QOR2" s="300"/>
      <c r="QOS2" s="300"/>
      <c r="QOT2" s="300"/>
      <c r="QOU2" s="300"/>
      <c r="QOV2" s="300"/>
      <c r="QOW2" s="300"/>
      <c r="QOX2" s="300"/>
      <c r="QOY2" s="300"/>
      <c r="QOZ2" s="300"/>
      <c r="QPA2" s="300"/>
      <c r="QPB2" s="300"/>
      <c r="QPC2" s="300"/>
      <c r="QPD2" s="300"/>
      <c r="QPE2" s="300"/>
      <c r="QPF2" s="300"/>
      <c r="QPG2" s="300"/>
      <c r="QPH2" s="300"/>
      <c r="QPI2" s="300"/>
      <c r="QPJ2" s="300"/>
      <c r="QPK2" s="300"/>
      <c r="QPL2" s="300"/>
      <c r="QPM2" s="300"/>
      <c r="QPN2" s="300"/>
      <c r="QPO2" s="300"/>
      <c r="QPP2" s="300"/>
      <c r="QPQ2" s="300"/>
      <c r="QPR2" s="300"/>
      <c r="QPS2" s="300"/>
      <c r="QPT2" s="300"/>
      <c r="QPU2" s="300"/>
      <c r="QPV2" s="300"/>
      <c r="QPW2" s="300"/>
      <c r="QPX2" s="300"/>
      <c r="QPY2" s="300"/>
      <c r="QPZ2" s="300"/>
      <c r="QQA2" s="300"/>
      <c r="QQB2" s="300"/>
      <c r="QQC2" s="300"/>
      <c r="QQD2" s="300"/>
      <c r="QQE2" s="300"/>
      <c r="QQF2" s="300"/>
      <c r="QQG2" s="300"/>
      <c r="QQH2" s="300"/>
      <c r="QQI2" s="300"/>
      <c r="QQJ2" s="300"/>
      <c r="QQK2" s="300"/>
      <c r="QQL2" s="300"/>
      <c r="QQM2" s="300"/>
      <c r="QQN2" s="300"/>
      <c r="QQO2" s="300"/>
      <c r="QQP2" s="300"/>
      <c r="QQQ2" s="300"/>
      <c r="QQR2" s="300"/>
      <c r="QQS2" s="300"/>
      <c r="QQT2" s="300"/>
      <c r="QQU2" s="300"/>
      <c r="QQV2" s="300"/>
      <c r="QQW2" s="300"/>
      <c r="QQX2" s="300"/>
      <c r="QQY2" s="300"/>
      <c r="QQZ2" s="300"/>
      <c r="QRA2" s="300"/>
      <c r="QRB2" s="300"/>
      <c r="QRC2" s="300"/>
      <c r="QRD2" s="300"/>
      <c r="QRE2" s="300"/>
      <c r="QRF2" s="300"/>
      <c r="QRG2" s="300"/>
      <c r="QRH2" s="300"/>
      <c r="QRI2" s="300"/>
      <c r="QRJ2" s="300"/>
      <c r="QRK2" s="300"/>
      <c r="QRL2" s="300"/>
      <c r="QRM2" s="300"/>
      <c r="QRN2" s="300"/>
      <c r="QRO2" s="300"/>
      <c r="QRP2" s="300"/>
      <c r="QRQ2" s="300"/>
      <c r="QRR2" s="300"/>
      <c r="QRS2" s="300"/>
      <c r="QRT2" s="300"/>
      <c r="QRU2" s="300"/>
      <c r="QRV2" s="300"/>
      <c r="QRW2" s="300"/>
      <c r="QRX2" s="300"/>
      <c r="QRY2" s="300"/>
      <c r="QRZ2" s="300"/>
      <c r="QSA2" s="300"/>
      <c r="QSB2" s="300"/>
      <c r="QSC2" s="300"/>
      <c r="QSD2" s="300"/>
      <c r="QSE2" s="300"/>
      <c r="QSF2" s="300"/>
      <c r="QSG2" s="300"/>
      <c r="QSH2" s="300"/>
      <c r="QSI2" s="300"/>
      <c r="QSJ2" s="300"/>
      <c r="QSK2" s="300"/>
      <c r="QSL2" s="300"/>
      <c r="QSM2" s="300"/>
      <c r="QSN2" s="300"/>
      <c r="QSO2" s="300"/>
      <c r="QSP2" s="300"/>
      <c r="QSQ2" s="300"/>
      <c r="QSR2" s="300"/>
      <c r="QSS2" s="300"/>
      <c r="QST2" s="300"/>
      <c r="QSU2" s="300"/>
      <c r="QSV2" s="300"/>
      <c r="QSW2" s="300"/>
      <c r="QSX2" s="300"/>
      <c r="QSY2" s="300"/>
      <c r="QSZ2" s="300"/>
      <c r="QTA2" s="300"/>
      <c r="QTB2" s="300"/>
      <c r="QTC2" s="300"/>
      <c r="QTD2" s="300"/>
      <c r="QTE2" s="300"/>
      <c r="QTF2" s="300"/>
      <c r="QTG2" s="300"/>
      <c r="QTH2" s="300"/>
      <c r="QTI2" s="300"/>
      <c r="QTJ2" s="300"/>
      <c r="QTK2" s="300"/>
      <c r="QTL2" s="300"/>
      <c r="QTM2" s="300"/>
      <c r="QTN2" s="300"/>
      <c r="QTO2" s="300"/>
      <c r="QTP2" s="300"/>
      <c r="QTQ2" s="300"/>
      <c r="QTR2" s="300"/>
      <c r="QTS2" s="300"/>
      <c r="QTT2" s="300"/>
      <c r="QTU2" s="300"/>
      <c r="QTV2" s="300"/>
      <c r="QTW2" s="300"/>
      <c r="QTX2" s="300"/>
      <c r="QTY2" s="300"/>
      <c r="QTZ2" s="300"/>
      <c r="QUA2" s="300"/>
      <c r="QUB2" s="300"/>
      <c r="QUC2" s="300"/>
      <c r="QUD2" s="300"/>
      <c r="QUE2" s="300"/>
      <c r="QUF2" s="300"/>
      <c r="QUG2" s="300"/>
      <c r="QUH2" s="300"/>
      <c r="QUI2" s="300"/>
      <c r="QUJ2" s="300"/>
      <c r="QUK2" s="300"/>
      <c r="QUL2" s="300"/>
      <c r="QUM2" s="300"/>
      <c r="QUN2" s="300"/>
      <c r="QUO2" s="300"/>
      <c r="QUP2" s="300"/>
      <c r="QUQ2" s="300"/>
      <c r="QUR2" s="300"/>
      <c r="QUS2" s="300"/>
      <c r="QUT2" s="300"/>
      <c r="QUU2" s="300"/>
      <c r="QUV2" s="300"/>
      <c r="QUW2" s="300"/>
      <c r="QUX2" s="300"/>
      <c r="QUY2" s="300"/>
      <c r="QUZ2" s="300"/>
      <c r="QVA2" s="300"/>
      <c r="QVB2" s="300"/>
      <c r="QVC2" s="300"/>
      <c r="QVD2" s="300"/>
      <c r="QVE2" s="300"/>
      <c r="QVF2" s="300"/>
      <c r="QVG2" s="300"/>
      <c r="QVH2" s="300"/>
      <c r="QVI2" s="300"/>
      <c r="QVJ2" s="300"/>
      <c r="QVK2" s="300"/>
      <c r="QVL2" s="300"/>
      <c r="QVM2" s="300"/>
      <c r="QVN2" s="300"/>
      <c r="QVO2" s="300"/>
      <c r="QVP2" s="300"/>
      <c r="QVQ2" s="300"/>
      <c r="QVR2" s="300"/>
      <c r="QVS2" s="300"/>
      <c r="QVT2" s="300"/>
      <c r="QVU2" s="300"/>
      <c r="QVV2" s="300"/>
      <c r="QVW2" s="300"/>
      <c r="QVX2" s="300"/>
      <c r="QVY2" s="300"/>
      <c r="QVZ2" s="300"/>
      <c r="QWA2" s="300"/>
      <c r="QWB2" s="300"/>
      <c r="QWC2" s="300"/>
      <c r="QWD2" s="300"/>
      <c r="QWE2" s="300"/>
      <c r="QWF2" s="300"/>
      <c r="QWG2" s="300"/>
      <c r="QWH2" s="300"/>
      <c r="QWI2" s="300"/>
      <c r="QWJ2" s="300"/>
      <c r="QWK2" s="300"/>
      <c r="QWL2" s="300"/>
      <c r="QWM2" s="300"/>
      <c r="QWN2" s="300"/>
      <c r="QWO2" s="300"/>
      <c r="QWP2" s="300"/>
      <c r="QWQ2" s="300"/>
      <c r="QWR2" s="300"/>
      <c r="QWS2" s="300"/>
      <c r="QWT2" s="300"/>
      <c r="QWU2" s="300"/>
      <c r="QWV2" s="300"/>
      <c r="QWW2" s="300"/>
      <c r="QWX2" s="300"/>
      <c r="QWY2" s="300"/>
      <c r="QWZ2" s="300"/>
      <c r="QXA2" s="300"/>
      <c r="QXB2" s="300"/>
      <c r="QXC2" s="300"/>
      <c r="QXD2" s="300"/>
      <c r="QXE2" s="300"/>
      <c r="QXF2" s="300"/>
      <c r="QXG2" s="300"/>
      <c r="QXH2" s="300"/>
      <c r="QXI2" s="300"/>
      <c r="QXJ2" s="300"/>
      <c r="QXK2" s="300"/>
      <c r="QXL2" s="300"/>
      <c r="QXM2" s="300"/>
      <c r="QXN2" s="300"/>
      <c r="QXO2" s="300"/>
      <c r="QXP2" s="300"/>
      <c r="QXQ2" s="300"/>
      <c r="QXR2" s="300"/>
      <c r="QXS2" s="300"/>
      <c r="QXT2" s="300"/>
      <c r="QXU2" s="300"/>
      <c r="QXV2" s="300"/>
      <c r="QXW2" s="300"/>
      <c r="QXX2" s="300"/>
      <c r="QXY2" s="300"/>
      <c r="QXZ2" s="300"/>
      <c r="QYA2" s="300"/>
      <c r="QYB2" s="300"/>
      <c r="QYC2" s="300"/>
      <c r="QYD2" s="300"/>
      <c r="QYE2" s="300"/>
      <c r="QYF2" s="300"/>
      <c r="QYG2" s="300"/>
      <c r="QYH2" s="300"/>
      <c r="QYI2" s="300"/>
      <c r="QYJ2" s="300"/>
      <c r="QYK2" s="300"/>
      <c r="QYL2" s="300"/>
      <c r="QYM2" s="300"/>
      <c r="QYN2" s="300"/>
      <c r="QYO2" s="300"/>
      <c r="QYP2" s="300"/>
      <c r="QYQ2" s="300"/>
      <c r="QYR2" s="300"/>
      <c r="QYS2" s="300"/>
      <c r="QYT2" s="300"/>
      <c r="QYU2" s="300"/>
      <c r="QYV2" s="300"/>
      <c r="QYW2" s="300"/>
      <c r="QYX2" s="300"/>
      <c r="QYY2" s="300"/>
      <c r="QYZ2" s="300"/>
      <c r="QZA2" s="300"/>
      <c r="QZB2" s="300"/>
      <c r="QZC2" s="300"/>
      <c r="QZD2" s="300"/>
      <c r="QZE2" s="300"/>
      <c r="QZF2" s="300"/>
      <c r="QZG2" s="300"/>
      <c r="QZH2" s="300"/>
      <c r="QZI2" s="300"/>
      <c r="QZJ2" s="300"/>
      <c r="QZK2" s="300"/>
      <c r="QZL2" s="300"/>
      <c r="QZM2" s="300"/>
      <c r="QZN2" s="300"/>
      <c r="QZO2" s="300"/>
      <c r="QZP2" s="300"/>
      <c r="QZQ2" s="300"/>
      <c r="QZR2" s="300"/>
      <c r="QZS2" s="300"/>
      <c r="QZT2" s="300"/>
      <c r="QZU2" s="300"/>
      <c r="QZV2" s="300"/>
      <c r="QZW2" s="300"/>
      <c r="QZX2" s="300"/>
      <c r="QZY2" s="300"/>
      <c r="QZZ2" s="300"/>
      <c r="RAA2" s="300"/>
      <c r="RAB2" s="300"/>
      <c r="RAC2" s="300"/>
      <c r="RAD2" s="300"/>
      <c r="RAE2" s="300"/>
      <c r="RAF2" s="300"/>
      <c r="RAG2" s="300"/>
      <c r="RAH2" s="300"/>
      <c r="RAI2" s="300"/>
      <c r="RAJ2" s="300"/>
      <c r="RAK2" s="300"/>
      <c r="RAL2" s="300"/>
      <c r="RAM2" s="300"/>
      <c r="RAN2" s="300"/>
      <c r="RAO2" s="300"/>
      <c r="RAP2" s="300"/>
      <c r="RAQ2" s="300"/>
      <c r="RAR2" s="300"/>
      <c r="RAS2" s="300"/>
      <c r="RAT2" s="300"/>
      <c r="RAU2" s="300"/>
      <c r="RAV2" s="300"/>
      <c r="RAW2" s="300"/>
      <c r="RAX2" s="300"/>
      <c r="RAY2" s="300"/>
      <c r="RAZ2" s="300"/>
      <c r="RBA2" s="300"/>
      <c r="RBB2" s="300"/>
      <c r="RBC2" s="300"/>
      <c r="RBD2" s="300"/>
      <c r="RBE2" s="300"/>
      <c r="RBF2" s="300"/>
      <c r="RBG2" s="300"/>
      <c r="RBH2" s="300"/>
      <c r="RBI2" s="300"/>
      <c r="RBJ2" s="300"/>
      <c r="RBK2" s="300"/>
      <c r="RBL2" s="300"/>
      <c r="RBM2" s="300"/>
      <c r="RBN2" s="300"/>
      <c r="RBO2" s="300"/>
      <c r="RBP2" s="300"/>
      <c r="RBQ2" s="300"/>
      <c r="RBR2" s="300"/>
      <c r="RBS2" s="300"/>
      <c r="RBT2" s="300"/>
      <c r="RBU2" s="300"/>
      <c r="RBV2" s="300"/>
      <c r="RBW2" s="300"/>
      <c r="RBX2" s="300"/>
      <c r="RBY2" s="300"/>
      <c r="RBZ2" s="300"/>
      <c r="RCA2" s="300"/>
      <c r="RCB2" s="300"/>
      <c r="RCC2" s="300"/>
      <c r="RCD2" s="300"/>
      <c r="RCE2" s="300"/>
      <c r="RCF2" s="300"/>
      <c r="RCG2" s="300"/>
      <c r="RCH2" s="300"/>
      <c r="RCI2" s="300"/>
      <c r="RCJ2" s="300"/>
      <c r="RCK2" s="300"/>
      <c r="RCL2" s="300"/>
      <c r="RCM2" s="300"/>
      <c r="RCN2" s="300"/>
      <c r="RCO2" s="300"/>
      <c r="RCP2" s="300"/>
      <c r="RCQ2" s="300"/>
      <c r="RCR2" s="300"/>
      <c r="RCS2" s="300"/>
      <c r="RCT2" s="300"/>
      <c r="RCU2" s="300"/>
      <c r="RCV2" s="300"/>
      <c r="RCW2" s="300"/>
      <c r="RCX2" s="300"/>
      <c r="RCY2" s="300"/>
      <c r="RCZ2" s="300"/>
      <c r="RDA2" s="300"/>
      <c r="RDB2" s="300"/>
      <c r="RDC2" s="300"/>
      <c r="RDD2" s="300"/>
      <c r="RDE2" s="300"/>
      <c r="RDF2" s="300"/>
      <c r="RDG2" s="300"/>
      <c r="RDH2" s="300"/>
      <c r="RDI2" s="300"/>
      <c r="RDJ2" s="300"/>
      <c r="RDK2" s="300"/>
      <c r="RDL2" s="300"/>
      <c r="RDM2" s="300"/>
      <c r="RDN2" s="300"/>
      <c r="RDO2" s="300"/>
      <c r="RDP2" s="300"/>
      <c r="RDQ2" s="300"/>
      <c r="RDR2" s="300"/>
      <c r="RDS2" s="300"/>
      <c r="RDT2" s="300"/>
      <c r="RDU2" s="300"/>
      <c r="RDV2" s="300"/>
      <c r="RDW2" s="300"/>
      <c r="RDX2" s="300"/>
      <c r="RDY2" s="300"/>
      <c r="RDZ2" s="300"/>
      <c r="REA2" s="300"/>
      <c r="REB2" s="300"/>
      <c r="REC2" s="300"/>
      <c r="RED2" s="300"/>
      <c r="REE2" s="300"/>
      <c r="REF2" s="300"/>
      <c r="REG2" s="300"/>
      <c r="REH2" s="300"/>
      <c r="REI2" s="300"/>
      <c r="REJ2" s="300"/>
      <c r="REK2" s="300"/>
      <c r="REL2" s="300"/>
      <c r="REM2" s="300"/>
      <c r="REN2" s="300"/>
      <c r="REO2" s="300"/>
      <c r="REP2" s="300"/>
      <c r="REQ2" s="300"/>
      <c r="RER2" s="300"/>
      <c r="RES2" s="300"/>
      <c r="RET2" s="300"/>
      <c r="REU2" s="300"/>
      <c r="REV2" s="300"/>
      <c r="REW2" s="300"/>
      <c r="REX2" s="300"/>
      <c r="REY2" s="300"/>
      <c r="REZ2" s="300"/>
      <c r="RFA2" s="300"/>
      <c r="RFB2" s="300"/>
      <c r="RFC2" s="300"/>
      <c r="RFD2" s="300"/>
      <c r="RFE2" s="300"/>
      <c r="RFF2" s="300"/>
      <c r="RFG2" s="300"/>
      <c r="RFH2" s="300"/>
      <c r="RFI2" s="300"/>
      <c r="RFJ2" s="300"/>
      <c r="RFK2" s="300"/>
      <c r="RFL2" s="300"/>
      <c r="RFM2" s="300"/>
      <c r="RFN2" s="300"/>
      <c r="RFO2" s="300"/>
      <c r="RFP2" s="300"/>
      <c r="RFQ2" s="300"/>
      <c r="RFR2" s="300"/>
      <c r="RFS2" s="300"/>
      <c r="RFT2" s="300"/>
      <c r="RFU2" s="300"/>
      <c r="RFV2" s="300"/>
      <c r="RFW2" s="300"/>
      <c r="RFX2" s="300"/>
      <c r="RFY2" s="300"/>
      <c r="RFZ2" s="300"/>
      <c r="RGA2" s="300"/>
      <c r="RGB2" s="300"/>
      <c r="RGC2" s="300"/>
      <c r="RGD2" s="300"/>
      <c r="RGE2" s="300"/>
      <c r="RGF2" s="300"/>
      <c r="RGG2" s="300"/>
      <c r="RGH2" s="300"/>
      <c r="RGI2" s="300"/>
      <c r="RGJ2" s="300"/>
      <c r="RGK2" s="300"/>
      <c r="RGL2" s="300"/>
      <c r="RGM2" s="300"/>
      <c r="RGN2" s="300"/>
      <c r="RGO2" s="300"/>
      <c r="RGP2" s="300"/>
      <c r="RGQ2" s="300"/>
      <c r="RGR2" s="300"/>
      <c r="RGS2" s="300"/>
      <c r="RGT2" s="300"/>
      <c r="RGU2" s="300"/>
      <c r="RGV2" s="300"/>
      <c r="RGW2" s="300"/>
      <c r="RGX2" s="300"/>
      <c r="RGY2" s="300"/>
      <c r="RGZ2" s="300"/>
      <c r="RHA2" s="300"/>
      <c r="RHB2" s="300"/>
      <c r="RHC2" s="300"/>
      <c r="RHD2" s="300"/>
      <c r="RHE2" s="300"/>
      <c r="RHF2" s="300"/>
      <c r="RHG2" s="300"/>
      <c r="RHH2" s="300"/>
      <c r="RHI2" s="300"/>
      <c r="RHJ2" s="300"/>
      <c r="RHK2" s="300"/>
      <c r="RHL2" s="300"/>
      <c r="RHM2" s="300"/>
      <c r="RHN2" s="300"/>
      <c r="RHO2" s="300"/>
      <c r="RHP2" s="300"/>
      <c r="RHQ2" s="300"/>
      <c r="RHR2" s="300"/>
      <c r="RHS2" s="300"/>
      <c r="RHT2" s="300"/>
      <c r="RHU2" s="300"/>
      <c r="RHV2" s="300"/>
      <c r="RHW2" s="300"/>
      <c r="RHX2" s="300"/>
      <c r="RHY2" s="300"/>
      <c r="RHZ2" s="300"/>
      <c r="RIA2" s="300"/>
      <c r="RIB2" s="300"/>
      <c r="RIC2" s="300"/>
      <c r="RID2" s="300"/>
      <c r="RIE2" s="300"/>
      <c r="RIF2" s="300"/>
      <c r="RIG2" s="300"/>
      <c r="RIH2" s="300"/>
      <c r="RII2" s="300"/>
      <c r="RIJ2" s="300"/>
      <c r="RIK2" s="300"/>
      <c r="RIL2" s="300"/>
      <c r="RIM2" s="300"/>
      <c r="RIN2" s="300"/>
      <c r="RIO2" s="300"/>
      <c r="RIP2" s="300"/>
      <c r="RIQ2" s="300"/>
      <c r="RIR2" s="300"/>
      <c r="RIS2" s="300"/>
      <c r="RIT2" s="300"/>
      <c r="RIU2" s="300"/>
      <c r="RIV2" s="300"/>
      <c r="RIW2" s="300"/>
      <c r="RIX2" s="300"/>
      <c r="RIY2" s="300"/>
      <c r="RIZ2" s="300"/>
      <c r="RJA2" s="300"/>
      <c r="RJB2" s="300"/>
      <c r="RJC2" s="300"/>
      <c r="RJD2" s="300"/>
      <c r="RJE2" s="300"/>
      <c r="RJF2" s="300"/>
      <c r="RJG2" s="300"/>
      <c r="RJH2" s="300"/>
      <c r="RJI2" s="300"/>
      <c r="RJJ2" s="300"/>
      <c r="RJK2" s="300"/>
      <c r="RJL2" s="300"/>
      <c r="RJM2" s="300"/>
      <c r="RJN2" s="300"/>
      <c r="RJO2" s="300"/>
      <c r="RJP2" s="300"/>
      <c r="RJQ2" s="300"/>
      <c r="RJR2" s="300"/>
      <c r="RJS2" s="300"/>
      <c r="RJT2" s="300"/>
      <c r="RJU2" s="300"/>
      <c r="RJV2" s="300"/>
      <c r="RJW2" s="300"/>
      <c r="RJX2" s="300"/>
      <c r="RJY2" s="300"/>
      <c r="RJZ2" s="300"/>
      <c r="RKA2" s="300"/>
      <c r="RKB2" s="300"/>
      <c r="RKC2" s="300"/>
      <c r="RKD2" s="300"/>
      <c r="RKE2" s="300"/>
      <c r="RKF2" s="300"/>
      <c r="RKG2" s="300"/>
      <c r="RKH2" s="300"/>
      <c r="RKI2" s="300"/>
      <c r="RKJ2" s="300"/>
      <c r="RKK2" s="300"/>
      <c r="RKL2" s="300"/>
      <c r="RKM2" s="300"/>
      <c r="RKN2" s="300"/>
      <c r="RKO2" s="300"/>
      <c r="RKP2" s="300"/>
      <c r="RKQ2" s="300"/>
      <c r="RKR2" s="300"/>
      <c r="RKS2" s="300"/>
      <c r="RKT2" s="300"/>
      <c r="RKU2" s="300"/>
      <c r="RKV2" s="300"/>
      <c r="RKW2" s="300"/>
      <c r="RKX2" s="300"/>
      <c r="RKY2" s="300"/>
      <c r="RKZ2" s="300"/>
      <c r="RLA2" s="300"/>
      <c r="RLB2" s="300"/>
      <c r="RLC2" s="300"/>
      <c r="RLD2" s="300"/>
      <c r="RLE2" s="300"/>
      <c r="RLF2" s="300"/>
      <c r="RLG2" s="300"/>
      <c r="RLH2" s="300"/>
      <c r="RLI2" s="300"/>
      <c r="RLJ2" s="300"/>
      <c r="RLK2" s="300"/>
      <c r="RLL2" s="300"/>
      <c r="RLM2" s="300"/>
      <c r="RLN2" s="300"/>
      <c r="RLO2" s="300"/>
      <c r="RLP2" s="300"/>
      <c r="RLQ2" s="300"/>
      <c r="RLR2" s="300"/>
      <c r="RLS2" s="300"/>
      <c r="RLT2" s="300"/>
      <c r="RLU2" s="300"/>
      <c r="RLV2" s="300"/>
      <c r="RLW2" s="300"/>
      <c r="RLX2" s="300"/>
      <c r="RLY2" s="300"/>
      <c r="RLZ2" s="300"/>
      <c r="RMA2" s="300"/>
      <c r="RMB2" s="300"/>
      <c r="RMC2" s="300"/>
      <c r="RMD2" s="300"/>
      <c r="RME2" s="300"/>
      <c r="RMF2" s="300"/>
      <c r="RMG2" s="300"/>
      <c r="RMH2" s="300"/>
      <c r="RMI2" s="300"/>
      <c r="RMJ2" s="300"/>
      <c r="RMK2" s="300"/>
      <c r="RML2" s="300"/>
      <c r="RMM2" s="300"/>
      <c r="RMN2" s="300"/>
      <c r="RMO2" s="300"/>
      <c r="RMP2" s="300"/>
      <c r="RMQ2" s="300"/>
      <c r="RMR2" s="300"/>
      <c r="RMS2" s="300"/>
      <c r="RMT2" s="300"/>
      <c r="RMU2" s="300"/>
      <c r="RMV2" s="300"/>
      <c r="RMW2" s="300"/>
      <c r="RMX2" s="300"/>
      <c r="RMY2" s="300"/>
      <c r="RMZ2" s="300"/>
      <c r="RNA2" s="300"/>
      <c r="RNB2" s="300"/>
      <c r="RNC2" s="300"/>
      <c r="RND2" s="300"/>
      <c r="RNE2" s="300"/>
      <c r="RNF2" s="300"/>
      <c r="RNG2" s="300"/>
      <c r="RNH2" s="300"/>
      <c r="RNI2" s="300"/>
      <c r="RNJ2" s="300"/>
      <c r="RNK2" s="300"/>
      <c r="RNL2" s="300"/>
      <c r="RNM2" s="300"/>
      <c r="RNN2" s="300"/>
      <c r="RNO2" s="300"/>
      <c r="RNP2" s="300"/>
      <c r="RNQ2" s="300"/>
      <c r="RNR2" s="300"/>
      <c r="RNS2" s="300"/>
      <c r="RNT2" s="300"/>
      <c r="RNU2" s="300"/>
      <c r="RNV2" s="300"/>
      <c r="RNW2" s="300"/>
      <c r="RNX2" s="300"/>
      <c r="RNY2" s="300"/>
      <c r="RNZ2" s="300"/>
      <c r="ROA2" s="300"/>
      <c r="ROB2" s="300"/>
      <c r="ROC2" s="300"/>
      <c r="ROD2" s="300"/>
      <c r="ROE2" s="300"/>
      <c r="ROF2" s="300"/>
      <c r="ROG2" s="300"/>
      <c r="ROH2" s="300"/>
      <c r="ROI2" s="300"/>
      <c r="ROJ2" s="300"/>
      <c r="ROK2" s="300"/>
      <c r="ROL2" s="300"/>
      <c r="ROM2" s="300"/>
      <c r="RON2" s="300"/>
      <c r="ROO2" s="300"/>
      <c r="ROP2" s="300"/>
      <c r="ROQ2" s="300"/>
      <c r="ROR2" s="300"/>
      <c r="ROS2" s="300"/>
      <c r="ROT2" s="300"/>
      <c r="ROU2" s="300"/>
      <c r="ROV2" s="300"/>
      <c r="ROW2" s="300"/>
      <c r="ROX2" s="300"/>
      <c r="ROY2" s="300"/>
      <c r="ROZ2" s="300"/>
      <c r="RPA2" s="300"/>
      <c r="RPB2" s="300"/>
      <c r="RPC2" s="300"/>
      <c r="RPD2" s="300"/>
      <c r="RPE2" s="300"/>
      <c r="RPF2" s="300"/>
      <c r="RPG2" s="300"/>
      <c r="RPH2" s="300"/>
      <c r="RPI2" s="300"/>
      <c r="RPJ2" s="300"/>
      <c r="RPK2" s="300"/>
      <c r="RPL2" s="300"/>
      <c r="RPM2" s="300"/>
      <c r="RPN2" s="300"/>
      <c r="RPO2" s="300"/>
      <c r="RPP2" s="300"/>
      <c r="RPQ2" s="300"/>
      <c r="RPR2" s="300"/>
      <c r="RPS2" s="300"/>
      <c r="RPT2" s="300"/>
      <c r="RPU2" s="300"/>
      <c r="RPV2" s="300"/>
      <c r="RPW2" s="300"/>
      <c r="RPX2" s="300"/>
      <c r="RPY2" s="300"/>
      <c r="RPZ2" s="300"/>
      <c r="RQA2" s="300"/>
      <c r="RQB2" s="300"/>
      <c r="RQC2" s="300"/>
      <c r="RQD2" s="300"/>
      <c r="RQE2" s="300"/>
      <c r="RQF2" s="300"/>
      <c r="RQG2" s="300"/>
      <c r="RQH2" s="300"/>
      <c r="RQI2" s="300"/>
      <c r="RQJ2" s="300"/>
      <c r="RQK2" s="300"/>
      <c r="RQL2" s="300"/>
      <c r="RQM2" s="300"/>
      <c r="RQN2" s="300"/>
      <c r="RQO2" s="300"/>
      <c r="RQP2" s="300"/>
      <c r="RQQ2" s="300"/>
      <c r="RQR2" s="300"/>
      <c r="RQS2" s="300"/>
      <c r="RQT2" s="300"/>
      <c r="RQU2" s="300"/>
      <c r="RQV2" s="300"/>
      <c r="RQW2" s="300"/>
      <c r="RQX2" s="300"/>
      <c r="RQY2" s="300"/>
      <c r="RQZ2" s="300"/>
      <c r="RRA2" s="300"/>
      <c r="RRB2" s="300"/>
      <c r="RRC2" s="300"/>
      <c r="RRD2" s="300"/>
      <c r="RRE2" s="300"/>
      <c r="RRF2" s="300"/>
      <c r="RRG2" s="300"/>
      <c r="RRH2" s="300"/>
      <c r="RRI2" s="300"/>
      <c r="RRJ2" s="300"/>
      <c r="RRK2" s="300"/>
      <c r="RRL2" s="300"/>
      <c r="RRM2" s="300"/>
      <c r="RRN2" s="300"/>
      <c r="RRO2" s="300"/>
      <c r="RRP2" s="300"/>
      <c r="RRQ2" s="300"/>
      <c r="RRR2" s="300"/>
      <c r="RRS2" s="300"/>
      <c r="RRT2" s="300"/>
      <c r="RRU2" s="300"/>
      <c r="RRV2" s="300"/>
      <c r="RRW2" s="300"/>
      <c r="RRX2" s="300"/>
      <c r="RRY2" s="300"/>
      <c r="RRZ2" s="300"/>
      <c r="RSA2" s="300"/>
      <c r="RSB2" s="300"/>
      <c r="RSC2" s="300"/>
      <c r="RSD2" s="300"/>
      <c r="RSE2" s="300"/>
      <c r="RSF2" s="300"/>
      <c r="RSG2" s="300"/>
      <c r="RSH2" s="300"/>
      <c r="RSI2" s="300"/>
      <c r="RSJ2" s="300"/>
      <c r="RSK2" s="300"/>
      <c r="RSL2" s="300"/>
      <c r="RSM2" s="300"/>
      <c r="RSN2" s="300"/>
      <c r="RSO2" s="300"/>
      <c r="RSP2" s="300"/>
      <c r="RSQ2" s="300"/>
      <c r="RSR2" s="300"/>
      <c r="RSS2" s="300"/>
      <c r="RST2" s="300"/>
      <c r="RSU2" s="300"/>
      <c r="RSV2" s="300"/>
      <c r="RSW2" s="300"/>
      <c r="RSX2" s="300"/>
      <c r="RSY2" s="300"/>
      <c r="RSZ2" s="300"/>
      <c r="RTA2" s="300"/>
      <c r="RTB2" s="300"/>
      <c r="RTC2" s="300"/>
      <c r="RTD2" s="300"/>
      <c r="RTE2" s="300"/>
      <c r="RTF2" s="300"/>
      <c r="RTG2" s="300"/>
      <c r="RTH2" s="300"/>
      <c r="RTI2" s="300"/>
      <c r="RTJ2" s="300"/>
      <c r="RTK2" s="300"/>
      <c r="RTL2" s="300"/>
      <c r="RTM2" s="300"/>
      <c r="RTN2" s="300"/>
      <c r="RTO2" s="300"/>
      <c r="RTP2" s="300"/>
      <c r="RTQ2" s="300"/>
      <c r="RTR2" s="300"/>
      <c r="RTS2" s="300"/>
      <c r="RTT2" s="300"/>
      <c r="RTU2" s="300"/>
      <c r="RTV2" s="300"/>
      <c r="RTW2" s="300"/>
      <c r="RTX2" s="300"/>
      <c r="RTY2" s="300"/>
      <c r="RTZ2" s="300"/>
      <c r="RUA2" s="300"/>
      <c r="RUB2" s="300"/>
      <c r="RUC2" s="300"/>
      <c r="RUD2" s="300"/>
      <c r="RUE2" s="300"/>
      <c r="RUF2" s="300"/>
      <c r="RUG2" s="300"/>
      <c r="RUH2" s="300"/>
      <c r="RUI2" s="300"/>
      <c r="RUJ2" s="300"/>
      <c r="RUK2" s="300"/>
      <c r="RUL2" s="300"/>
      <c r="RUM2" s="300"/>
      <c r="RUN2" s="300"/>
      <c r="RUO2" s="300"/>
      <c r="RUP2" s="300"/>
      <c r="RUQ2" s="300"/>
      <c r="RUR2" s="300"/>
      <c r="RUS2" s="300"/>
      <c r="RUT2" s="300"/>
      <c r="RUU2" s="300"/>
      <c r="RUV2" s="300"/>
      <c r="RUW2" s="300"/>
      <c r="RUX2" s="300"/>
      <c r="RUY2" s="300"/>
      <c r="RUZ2" s="300"/>
      <c r="RVA2" s="300"/>
      <c r="RVB2" s="300"/>
      <c r="RVC2" s="300"/>
      <c r="RVD2" s="300"/>
      <c r="RVE2" s="300"/>
      <c r="RVF2" s="300"/>
      <c r="RVG2" s="300"/>
      <c r="RVH2" s="300"/>
      <c r="RVI2" s="300"/>
      <c r="RVJ2" s="300"/>
      <c r="RVK2" s="300"/>
      <c r="RVL2" s="300"/>
      <c r="RVM2" s="300"/>
      <c r="RVN2" s="300"/>
      <c r="RVO2" s="300"/>
      <c r="RVP2" s="300"/>
      <c r="RVQ2" s="300"/>
      <c r="RVR2" s="300"/>
      <c r="RVS2" s="300"/>
      <c r="RVT2" s="300"/>
      <c r="RVU2" s="300"/>
      <c r="RVV2" s="300"/>
      <c r="RVW2" s="300"/>
      <c r="RVX2" s="300"/>
      <c r="RVY2" s="300"/>
      <c r="RVZ2" s="300"/>
      <c r="RWA2" s="300"/>
      <c r="RWB2" s="300"/>
      <c r="RWC2" s="300"/>
      <c r="RWD2" s="300"/>
      <c r="RWE2" s="300"/>
      <c r="RWF2" s="300"/>
      <c r="RWG2" s="300"/>
      <c r="RWH2" s="300"/>
      <c r="RWI2" s="300"/>
      <c r="RWJ2" s="300"/>
      <c r="RWK2" s="300"/>
      <c r="RWL2" s="300"/>
      <c r="RWM2" s="300"/>
      <c r="RWN2" s="300"/>
      <c r="RWO2" s="300"/>
      <c r="RWP2" s="300"/>
      <c r="RWQ2" s="300"/>
      <c r="RWR2" s="300"/>
      <c r="RWS2" s="300"/>
      <c r="RWT2" s="300"/>
      <c r="RWU2" s="300"/>
      <c r="RWV2" s="300"/>
      <c r="RWW2" s="300"/>
      <c r="RWX2" s="300"/>
      <c r="RWY2" s="300"/>
      <c r="RWZ2" s="300"/>
      <c r="RXA2" s="300"/>
      <c r="RXB2" s="300"/>
      <c r="RXC2" s="300"/>
      <c r="RXD2" s="300"/>
      <c r="RXE2" s="300"/>
      <c r="RXF2" s="300"/>
      <c r="RXG2" s="300"/>
      <c r="RXH2" s="300"/>
      <c r="RXI2" s="300"/>
      <c r="RXJ2" s="300"/>
      <c r="RXK2" s="300"/>
      <c r="RXL2" s="300"/>
      <c r="RXM2" s="300"/>
      <c r="RXN2" s="300"/>
      <c r="RXO2" s="300"/>
      <c r="RXP2" s="300"/>
      <c r="RXQ2" s="300"/>
      <c r="RXR2" s="300"/>
      <c r="RXS2" s="300"/>
      <c r="RXT2" s="300"/>
      <c r="RXU2" s="300"/>
      <c r="RXV2" s="300"/>
      <c r="RXW2" s="300"/>
      <c r="RXX2" s="300"/>
      <c r="RXY2" s="300"/>
      <c r="RXZ2" s="300"/>
      <c r="RYA2" s="300"/>
      <c r="RYB2" s="300"/>
      <c r="RYC2" s="300"/>
      <c r="RYD2" s="300"/>
      <c r="RYE2" s="300"/>
      <c r="RYF2" s="300"/>
      <c r="RYG2" s="300"/>
      <c r="RYH2" s="300"/>
      <c r="RYI2" s="300"/>
      <c r="RYJ2" s="300"/>
      <c r="RYK2" s="300"/>
      <c r="RYL2" s="300"/>
      <c r="RYM2" s="300"/>
      <c r="RYN2" s="300"/>
      <c r="RYO2" s="300"/>
      <c r="RYP2" s="300"/>
      <c r="RYQ2" s="300"/>
      <c r="RYR2" s="300"/>
      <c r="RYS2" s="300"/>
      <c r="RYT2" s="300"/>
      <c r="RYU2" s="300"/>
      <c r="RYV2" s="300"/>
      <c r="RYW2" s="300"/>
      <c r="RYX2" s="300"/>
      <c r="RYY2" s="300"/>
      <c r="RYZ2" s="300"/>
      <c r="RZA2" s="300"/>
      <c r="RZB2" s="300"/>
      <c r="RZC2" s="300"/>
      <c r="RZD2" s="300"/>
      <c r="RZE2" s="300"/>
      <c r="RZF2" s="300"/>
      <c r="RZG2" s="300"/>
      <c r="RZH2" s="300"/>
      <c r="RZI2" s="300"/>
      <c r="RZJ2" s="300"/>
      <c r="RZK2" s="300"/>
      <c r="RZL2" s="300"/>
      <c r="RZM2" s="300"/>
      <c r="RZN2" s="300"/>
      <c r="RZO2" s="300"/>
      <c r="RZP2" s="300"/>
      <c r="RZQ2" s="300"/>
      <c r="RZR2" s="300"/>
      <c r="RZS2" s="300"/>
      <c r="RZT2" s="300"/>
      <c r="RZU2" s="300"/>
      <c r="RZV2" s="300"/>
      <c r="RZW2" s="300"/>
      <c r="RZX2" s="300"/>
      <c r="RZY2" s="300"/>
      <c r="RZZ2" s="300"/>
      <c r="SAA2" s="300"/>
      <c r="SAB2" s="300"/>
      <c r="SAC2" s="300"/>
      <c r="SAD2" s="300"/>
      <c r="SAE2" s="300"/>
      <c r="SAF2" s="300"/>
      <c r="SAG2" s="300"/>
      <c r="SAH2" s="300"/>
      <c r="SAI2" s="300"/>
      <c r="SAJ2" s="300"/>
      <c r="SAK2" s="300"/>
      <c r="SAL2" s="300"/>
      <c r="SAM2" s="300"/>
      <c r="SAN2" s="300"/>
      <c r="SAO2" s="300"/>
      <c r="SAP2" s="300"/>
      <c r="SAQ2" s="300"/>
      <c r="SAR2" s="300"/>
      <c r="SAS2" s="300"/>
      <c r="SAT2" s="300"/>
      <c r="SAU2" s="300"/>
      <c r="SAV2" s="300"/>
      <c r="SAW2" s="300"/>
      <c r="SAX2" s="300"/>
      <c r="SAY2" s="300"/>
      <c r="SAZ2" s="300"/>
      <c r="SBA2" s="300"/>
      <c r="SBB2" s="300"/>
      <c r="SBC2" s="300"/>
      <c r="SBD2" s="300"/>
      <c r="SBE2" s="300"/>
      <c r="SBF2" s="300"/>
      <c r="SBG2" s="300"/>
      <c r="SBH2" s="300"/>
      <c r="SBI2" s="300"/>
      <c r="SBJ2" s="300"/>
      <c r="SBK2" s="300"/>
      <c r="SBL2" s="300"/>
      <c r="SBM2" s="300"/>
      <c r="SBN2" s="300"/>
      <c r="SBO2" s="300"/>
      <c r="SBP2" s="300"/>
      <c r="SBQ2" s="300"/>
      <c r="SBR2" s="300"/>
      <c r="SBS2" s="300"/>
      <c r="SBT2" s="300"/>
      <c r="SBU2" s="300"/>
      <c r="SBV2" s="300"/>
      <c r="SBW2" s="300"/>
      <c r="SBX2" s="300"/>
      <c r="SBY2" s="300"/>
      <c r="SBZ2" s="300"/>
      <c r="SCA2" s="300"/>
      <c r="SCB2" s="300"/>
      <c r="SCC2" s="300"/>
      <c r="SCD2" s="300"/>
      <c r="SCE2" s="300"/>
      <c r="SCF2" s="300"/>
      <c r="SCG2" s="300"/>
      <c r="SCH2" s="300"/>
      <c r="SCI2" s="300"/>
      <c r="SCJ2" s="300"/>
      <c r="SCK2" s="300"/>
      <c r="SCL2" s="300"/>
      <c r="SCM2" s="300"/>
      <c r="SCN2" s="300"/>
      <c r="SCO2" s="300"/>
      <c r="SCP2" s="300"/>
      <c r="SCQ2" s="300"/>
      <c r="SCR2" s="300"/>
      <c r="SCS2" s="300"/>
      <c r="SCT2" s="300"/>
      <c r="SCU2" s="300"/>
      <c r="SCV2" s="300"/>
      <c r="SCW2" s="300"/>
      <c r="SCX2" s="300"/>
      <c r="SCY2" s="300"/>
      <c r="SCZ2" s="300"/>
      <c r="SDA2" s="300"/>
      <c r="SDB2" s="300"/>
      <c r="SDC2" s="300"/>
      <c r="SDD2" s="300"/>
      <c r="SDE2" s="300"/>
      <c r="SDF2" s="300"/>
      <c r="SDG2" s="300"/>
      <c r="SDH2" s="300"/>
      <c r="SDI2" s="300"/>
      <c r="SDJ2" s="300"/>
      <c r="SDK2" s="300"/>
      <c r="SDL2" s="300"/>
      <c r="SDM2" s="300"/>
      <c r="SDN2" s="300"/>
      <c r="SDO2" s="300"/>
      <c r="SDP2" s="300"/>
      <c r="SDQ2" s="300"/>
      <c r="SDR2" s="300"/>
      <c r="SDS2" s="300"/>
      <c r="SDT2" s="300"/>
      <c r="SDU2" s="300"/>
      <c r="SDV2" s="300"/>
      <c r="SDW2" s="300"/>
      <c r="SDX2" s="300"/>
      <c r="SDY2" s="300"/>
      <c r="SDZ2" s="300"/>
      <c r="SEA2" s="300"/>
      <c r="SEB2" s="300"/>
      <c r="SEC2" s="300"/>
      <c r="SED2" s="300"/>
      <c r="SEE2" s="300"/>
      <c r="SEF2" s="300"/>
      <c r="SEG2" s="300"/>
      <c r="SEH2" s="300"/>
      <c r="SEI2" s="300"/>
      <c r="SEJ2" s="300"/>
      <c r="SEK2" s="300"/>
      <c r="SEL2" s="300"/>
      <c r="SEM2" s="300"/>
      <c r="SEN2" s="300"/>
      <c r="SEO2" s="300"/>
      <c r="SEP2" s="300"/>
      <c r="SEQ2" s="300"/>
      <c r="SER2" s="300"/>
      <c r="SES2" s="300"/>
      <c r="SET2" s="300"/>
      <c r="SEU2" s="300"/>
      <c r="SEV2" s="300"/>
      <c r="SEW2" s="300"/>
      <c r="SEX2" s="300"/>
      <c r="SEY2" s="300"/>
      <c r="SEZ2" s="300"/>
      <c r="SFA2" s="300"/>
      <c r="SFB2" s="300"/>
      <c r="SFC2" s="300"/>
      <c r="SFD2" s="300"/>
      <c r="SFE2" s="300"/>
      <c r="SFF2" s="300"/>
      <c r="SFG2" s="300"/>
      <c r="SFH2" s="300"/>
      <c r="SFI2" s="300"/>
      <c r="SFJ2" s="300"/>
      <c r="SFK2" s="300"/>
      <c r="SFL2" s="300"/>
      <c r="SFM2" s="300"/>
      <c r="SFN2" s="300"/>
      <c r="SFO2" s="300"/>
      <c r="SFP2" s="300"/>
      <c r="SFQ2" s="300"/>
      <c r="SFR2" s="300"/>
      <c r="SFS2" s="300"/>
      <c r="SFT2" s="300"/>
      <c r="SFU2" s="300"/>
      <c r="SFV2" s="300"/>
      <c r="SFW2" s="300"/>
      <c r="SFX2" s="300"/>
      <c r="SFY2" s="300"/>
      <c r="SFZ2" s="300"/>
      <c r="SGA2" s="300"/>
      <c r="SGB2" s="300"/>
      <c r="SGC2" s="300"/>
      <c r="SGD2" s="300"/>
      <c r="SGE2" s="300"/>
      <c r="SGF2" s="300"/>
      <c r="SGG2" s="300"/>
      <c r="SGH2" s="300"/>
      <c r="SGI2" s="300"/>
      <c r="SGJ2" s="300"/>
      <c r="SGK2" s="300"/>
      <c r="SGL2" s="300"/>
      <c r="SGM2" s="300"/>
      <c r="SGN2" s="300"/>
      <c r="SGO2" s="300"/>
      <c r="SGP2" s="300"/>
      <c r="SGQ2" s="300"/>
      <c r="SGR2" s="300"/>
      <c r="SGS2" s="300"/>
      <c r="SGT2" s="300"/>
      <c r="SGU2" s="300"/>
      <c r="SGV2" s="300"/>
      <c r="SGW2" s="300"/>
      <c r="SGX2" s="300"/>
      <c r="SGY2" s="300"/>
      <c r="SGZ2" s="300"/>
      <c r="SHA2" s="300"/>
      <c r="SHB2" s="300"/>
      <c r="SHC2" s="300"/>
      <c r="SHD2" s="300"/>
      <c r="SHE2" s="300"/>
      <c r="SHF2" s="300"/>
      <c r="SHG2" s="300"/>
      <c r="SHH2" s="300"/>
      <c r="SHI2" s="300"/>
      <c r="SHJ2" s="300"/>
      <c r="SHK2" s="300"/>
      <c r="SHL2" s="300"/>
      <c r="SHM2" s="300"/>
      <c r="SHN2" s="300"/>
      <c r="SHO2" s="300"/>
      <c r="SHP2" s="300"/>
      <c r="SHQ2" s="300"/>
      <c r="SHR2" s="300"/>
      <c r="SHS2" s="300"/>
      <c r="SHT2" s="300"/>
      <c r="SHU2" s="300"/>
      <c r="SHV2" s="300"/>
      <c r="SHW2" s="300"/>
      <c r="SHX2" s="300"/>
      <c r="SHY2" s="300"/>
      <c r="SHZ2" s="300"/>
      <c r="SIA2" s="300"/>
      <c r="SIB2" s="300"/>
      <c r="SIC2" s="300"/>
      <c r="SID2" s="300"/>
      <c r="SIE2" s="300"/>
      <c r="SIF2" s="300"/>
      <c r="SIG2" s="300"/>
      <c r="SIH2" s="300"/>
      <c r="SII2" s="300"/>
      <c r="SIJ2" s="300"/>
      <c r="SIK2" s="300"/>
      <c r="SIL2" s="300"/>
      <c r="SIM2" s="300"/>
      <c r="SIN2" s="300"/>
      <c r="SIO2" s="300"/>
      <c r="SIP2" s="300"/>
      <c r="SIQ2" s="300"/>
      <c r="SIR2" s="300"/>
      <c r="SIS2" s="300"/>
      <c r="SIT2" s="300"/>
      <c r="SIU2" s="300"/>
      <c r="SIV2" s="300"/>
      <c r="SIW2" s="300"/>
      <c r="SIX2" s="300"/>
      <c r="SIY2" s="300"/>
      <c r="SIZ2" s="300"/>
      <c r="SJA2" s="300"/>
      <c r="SJB2" s="300"/>
      <c r="SJC2" s="300"/>
      <c r="SJD2" s="300"/>
      <c r="SJE2" s="300"/>
      <c r="SJF2" s="300"/>
      <c r="SJG2" s="300"/>
      <c r="SJH2" s="300"/>
      <c r="SJI2" s="300"/>
      <c r="SJJ2" s="300"/>
      <c r="SJK2" s="300"/>
      <c r="SJL2" s="300"/>
      <c r="SJM2" s="300"/>
      <c r="SJN2" s="300"/>
      <c r="SJO2" s="300"/>
      <c r="SJP2" s="300"/>
      <c r="SJQ2" s="300"/>
      <c r="SJR2" s="300"/>
      <c r="SJS2" s="300"/>
      <c r="SJT2" s="300"/>
      <c r="SJU2" s="300"/>
      <c r="SJV2" s="300"/>
      <c r="SJW2" s="300"/>
      <c r="SJX2" s="300"/>
      <c r="SJY2" s="300"/>
      <c r="SJZ2" s="300"/>
      <c r="SKA2" s="300"/>
      <c r="SKB2" s="300"/>
      <c r="SKC2" s="300"/>
      <c r="SKD2" s="300"/>
      <c r="SKE2" s="300"/>
      <c r="SKF2" s="300"/>
      <c r="SKG2" s="300"/>
      <c r="SKH2" s="300"/>
      <c r="SKI2" s="300"/>
      <c r="SKJ2" s="300"/>
      <c r="SKK2" s="300"/>
      <c r="SKL2" s="300"/>
      <c r="SKM2" s="300"/>
      <c r="SKN2" s="300"/>
      <c r="SKO2" s="300"/>
      <c r="SKP2" s="300"/>
      <c r="SKQ2" s="300"/>
      <c r="SKR2" s="300"/>
      <c r="SKS2" s="300"/>
      <c r="SKT2" s="300"/>
      <c r="SKU2" s="300"/>
      <c r="SKV2" s="300"/>
      <c r="SKW2" s="300"/>
      <c r="SKX2" s="300"/>
      <c r="SKY2" s="300"/>
      <c r="SKZ2" s="300"/>
      <c r="SLA2" s="300"/>
      <c r="SLB2" s="300"/>
      <c r="SLC2" s="300"/>
      <c r="SLD2" s="300"/>
      <c r="SLE2" s="300"/>
      <c r="SLF2" s="300"/>
      <c r="SLG2" s="300"/>
      <c r="SLH2" s="300"/>
      <c r="SLI2" s="300"/>
      <c r="SLJ2" s="300"/>
      <c r="SLK2" s="300"/>
      <c r="SLL2" s="300"/>
      <c r="SLM2" s="300"/>
      <c r="SLN2" s="300"/>
      <c r="SLO2" s="300"/>
      <c r="SLP2" s="300"/>
      <c r="SLQ2" s="300"/>
      <c r="SLR2" s="300"/>
      <c r="SLS2" s="300"/>
      <c r="SLT2" s="300"/>
      <c r="SLU2" s="300"/>
      <c r="SLV2" s="300"/>
      <c r="SLW2" s="300"/>
      <c r="SLX2" s="300"/>
      <c r="SLY2" s="300"/>
      <c r="SLZ2" s="300"/>
      <c r="SMA2" s="300"/>
      <c r="SMB2" s="300"/>
      <c r="SMC2" s="300"/>
      <c r="SMD2" s="300"/>
      <c r="SME2" s="300"/>
      <c r="SMF2" s="300"/>
      <c r="SMG2" s="300"/>
      <c r="SMH2" s="300"/>
      <c r="SMI2" s="300"/>
      <c r="SMJ2" s="300"/>
      <c r="SMK2" s="300"/>
      <c r="SML2" s="300"/>
      <c r="SMM2" s="300"/>
      <c r="SMN2" s="300"/>
      <c r="SMO2" s="300"/>
      <c r="SMP2" s="300"/>
      <c r="SMQ2" s="300"/>
      <c r="SMR2" s="300"/>
      <c r="SMS2" s="300"/>
      <c r="SMT2" s="300"/>
      <c r="SMU2" s="300"/>
      <c r="SMV2" s="300"/>
      <c r="SMW2" s="300"/>
      <c r="SMX2" s="300"/>
      <c r="SMY2" s="300"/>
      <c r="SMZ2" s="300"/>
      <c r="SNA2" s="300"/>
      <c r="SNB2" s="300"/>
      <c r="SNC2" s="300"/>
      <c r="SND2" s="300"/>
      <c r="SNE2" s="300"/>
      <c r="SNF2" s="300"/>
      <c r="SNG2" s="300"/>
      <c r="SNH2" s="300"/>
      <c r="SNI2" s="300"/>
      <c r="SNJ2" s="300"/>
      <c r="SNK2" s="300"/>
      <c r="SNL2" s="300"/>
      <c r="SNM2" s="300"/>
      <c r="SNN2" s="300"/>
      <c r="SNO2" s="300"/>
      <c r="SNP2" s="300"/>
      <c r="SNQ2" s="300"/>
      <c r="SNR2" s="300"/>
      <c r="SNS2" s="300"/>
      <c r="SNT2" s="300"/>
      <c r="SNU2" s="300"/>
      <c r="SNV2" s="300"/>
      <c r="SNW2" s="300"/>
      <c r="SNX2" s="300"/>
      <c r="SNY2" s="300"/>
      <c r="SNZ2" s="300"/>
      <c r="SOA2" s="300"/>
      <c r="SOB2" s="300"/>
      <c r="SOC2" s="300"/>
      <c r="SOD2" s="300"/>
      <c r="SOE2" s="300"/>
      <c r="SOF2" s="300"/>
      <c r="SOG2" s="300"/>
      <c r="SOH2" s="300"/>
      <c r="SOI2" s="300"/>
      <c r="SOJ2" s="300"/>
      <c r="SOK2" s="300"/>
      <c r="SOL2" s="300"/>
      <c r="SOM2" s="300"/>
      <c r="SON2" s="300"/>
      <c r="SOO2" s="300"/>
      <c r="SOP2" s="300"/>
      <c r="SOQ2" s="300"/>
      <c r="SOR2" s="300"/>
      <c r="SOS2" s="300"/>
      <c r="SOT2" s="300"/>
      <c r="SOU2" s="300"/>
      <c r="SOV2" s="300"/>
      <c r="SOW2" s="300"/>
      <c r="SOX2" s="300"/>
      <c r="SOY2" s="300"/>
      <c r="SOZ2" s="300"/>
      <c r="SPA2" s="300"/>
      <c r="SPB2" s="300"/>
      <c r="SPC2" s="300"/>
      <c r="SPD2" s="300"/>
      <c r="SPE2" s="300"/>
      <c r="SPF2" s="300"/>
      <c r="SPG2" s="300"/>
      <c r="SPH2" s="300"/>
      <c r="SPI2" s="300"/>
      <c r="SPJ2" s="300"/>
      <c r="SPK2" s="300"/>
      <c r="SPL2" s="300"/>
      <c r="SPM2" s="300"/>
      <c r="SPN2" s="300"/>
      <c r="SPO2" s="300"/>
      <c r="SPP2" s="300"/>
      <c r="SPQ2" s="300"/>
      <c r="SPR2" s="300"/>
      <c r="SPS2" s="300"/>
      <c r="SPT2" s="300"/>
      <c r="SPU2" s="300"/>
      <c r="SPV2" s="300"/>
      <c r="SPW2" s="300"/>
      <c r="SPX2" s="300"/>
      <c r="SPY2" s="300"/>
      <c r="SPZ2" s="300"/>
      <c r="SQA2" s="300"/>
      <c r="SQB2" s="300"/>
      <c r="SQC2" s="300"/>
      <c r="SQD2" s="300"/>
      <c r="SQE2" s="300"/>
      <c r="SQF2" s="300"/>
      <c r="SQG2" s="300"/>
      <c r="SQH2" s="300"/>
      <c r="SQI2" s="300"/>
      <c r="SQJ2" s="300"/>
      <c r="SQK2" s="300"/>
      <c r="SQL2" s="300"/>
      <c r="SQM2" s="300"/>
      <c r="SQN2" s="300"/>
      <c r="SQO2" s="300"/>
      <c r="SQP2" s="300"/>
      <c r="SQQ2" s="300"/>
      <c r="SQR2" s="300"/>
      <c r="SQS2" s="300"/>
      <c r="SQT2" s="300"/>
      <c r="SQU2" s="300"/>
      <c r="SQV2" s="300"/>
      <c r="SQW2" s="300"/>
      <c r="SQX2" s="300"/>
      <c r="SQY2" s="300"/>
      <c r="SQZ2" s="300"/>
      <c r="SRA2" s="300"/>
      <c r="SRB2" s="300"/>
      <c r="SRC2" s="300"/>
      <c r="SRD2" s="300"/>
      <c r="SRE2" s="300"/>
      <c r="SRF2" s="300"/>
      <c r="SRG2" s="300"/>
      <c r="SRH2" s="300"/>
      <c r="SRI2" s="300"/>
      <c r="SRJ2" s="300"/>
      <c r="SRK2" s="300"/>
      <c r="SRL2" s="300"/>
      <c r="SRM2" s="300"/>
      <c r="SRN2" s="300"/>
      <c r="SRO2" s="300"/>
      <c r="SRP2" s="300"/>
      <c r="SRQ2" s="300"/>
      <c r="SRR2" s="300"/>
      <c r="SRS2" s="300"/>
      <c r="SRT2" s="300"/>
      <c r="SRU2" s="300"/>
      <c r="SRV2" s="300"/>
      <c r="SRW2" s="300"/>
      <c r="SRX2" s="300"/>
      <c r="SRY2" s="300"/>
      <c r="SRZ2" s="300"/>
      <c r="SSA2" s="300"/>
      <c r="SSB2" s="300"/>
      <c r="SSC2" s="300"/>
      <c r="SSD2" s="300"/>
      <c r="SSE2" s="300"/>
      <c r="SSF2" s="300"/>
      <c r="SSG2" s="300"/>
      <c r="SSH2" s="300"/>
      <c r="SSI2" s="300"/>
      <c r="SSJ2" s="300"/>
      <c r="SSK2" s="300"/>
      <c r="SSL2" s="300"/>
      <c r="SSM2" s="300"/>
      <c r="SSN2" s="300"/>
      <c r="SSO2" s="300"/>
      <c r="SSP2" s="300"/>
      <c r="SSQ2" s="300"/>
      <c r="SSR2" s="300"/>
      <c r="SSS2" s="300"/>
      <c r="SST2" s="300"/>
      <c r="SSU2" s="300"/>
      <c r="SSV2" s="300"/>
      <c r="SSW2" s="300"/>
      <c r="SSX2" s="300"/>
      <c r="SSY2" s="300"/>
      <c r="SSZ2" s="300"/>
      <c r="STA2" s="300"/>
      <c r="STB2" s="300"/>
      <c r="STC2" s="300"/>
      <c r="STD2" s="300"/>
      <c r="STE2" s="300"/>
      <c r="STF2" s="300"/>
      <c r="STG2" s="300"/>
      <c r="STH2" s="300"/>
      <c r="STI2" s="300"/>
      <c r="STJ2" s="300"/>
      <c r="STK2" s="300"/>
      <c r="STL2" s="300"/>
      <c r="STM2" s="300"/>
      <c r="STN2" s="300"/>
      <c r="STO2" s="300"/>
      <c r="STP2" s="300"/>
      <c r="STQ2" s="300"/>
      <c r="STR2" s="300"/>
      <c r="STS2" s="300"/>
      <c r="STT2" s="300"/>
      <c r="STU2" s="300"/>
      <c r="STV2" s="300"/>
      <c r="STW2" s="300"/>
      <c r="STX2" s="300"/>
      <c r="STY2" s="300"/>
      <c r="STZ2" s="300"/>
      <c r="SUA2" s="300"/>
      <c r="SUB2" s="300"/>
      <c r="SUC2" s="300"/>
      <c r="SUD2" s="300"/>
      <c r="SUE2" s="300"/>
      <c r="SUF2" s="300"/>
      <c r="SUG2" s="300"/>
      <c r="SUH2" s="300"/>
      <c r="SUI2" s="300"/>
      <c r="SUJ2" s="300"/>
      <c r="SUK2" s="300"/>
      <c r="SUL2" s="300"/>
      <c r="SUM2" s="300"/>
      <c r="SUN2" s="300"/>
      <c r="SUO2" s="300"/>
      <c r="SUP2" s="300"/>
      <c r="SUQ2" s="300"/>
      <c r="SUR2" s="300"/>
      <c r="SUS2" s="300"/>
      <c r="SUT2" s="300"/>
      <c r="SUU2" s="300"/>
      <c r="SUV2" s="300"/>
      <c r="SUW2" s="300"/>
      <c r="SUX2" s="300"/>
      <c r="SUY2" s="300"/>
      <c r="SUZ2" s="300"/>
      <c r="SVA2" s="300"/>
      <c r="SVB2" s="300"/>
      <c r="SVC2" s="300"/>
      <c r="SVD2" s="300"/>
      <c r="SVE2" s="300"/>
      <c r="SVF2" s="300"/>
      <c r="SVG2" s="300"/>
      <c r="SVH2" s="300"/>
      <c r="SVI2" s="300"/>
      <c r="SVJ2" s="300"/>
      <c r="SVK2" s="300"/>
      <c r="SVL2" s="300"/>
      <c r="SVM2" s="300"/>
      <c r="SVN2" s="300"/>
      <c r="SVO2" s="300"/>
      <c r="SVP2" s="300"/>
      <c r="SVQ2" s="300"/>
      <c r="SVR2" s="300"/>
      <c r="SVS2" s="300"/>
      <c r="SVT2" s="300"/>
      <c r="SVU2" s="300"/>
      <c r="SVV2" s="300"/>
      <c r="SVW2" s="300"/>
      <c r="SVX2" s="300"/>
      <c r="SVY2" s="300"/>
      <c r="SVZ2" s="300"/>
      <c r="SWA2" s="300"/>
      <c r="SWB2" s="300"/>
      <c r="SWC2" s="300"/>
      <c r="SWD2" s="300"/>
      <c r="SWE2" s="300"/>
      <c r="SWF2" s="300"/>
      <c r="SWG2" s="300"/>
      <c r="SWH2" s="300"/>
      <c r="SWI2" s="300"/>
      <c r="SWJ2" s="300"/>
      <c r="SWK2" s="300"/>
      <c r="SWL2" s="300"/>
      <c r="SWM2" s="300"/>
      <c r="SWN2" s="300"/>
      <c r="SWO2" s="300"/>
      <c r="SWP2" s="300"/>
      <c r="SWQ2" s="300"/>
      <c r="SWR2" s="300"/>
      <c r="SWS2" s="300"/>
      <c r="SWT2" s="300"/>
      <c r="SWU2" s="300"/>
      <c r="SWV2" s="300"/>
      <c r="SWW2" s="300"/>
      <c r="SWX2" s="300"/>
      <c r="SWY2" s="300"/>
      <c r="SWZ2" s="300"/>
      <c r="SXA2" s="300"/>
      <c r="SXB2" s="300"/>
      <c r="SXC2" s="300"/>
      <c r="SXD2" s="300"/>
      <c r="SXE2" s="300"/>
      <c r="SXF2" s="300"/>
      <c r="SXG2" s="300"/>
      <c r="SXH2" s="300"/>
      <c r="SXI2" s="300"/>
      <c r="SXJ2" s="300"/>
      <c r="SXK2" s="300"/>
      <c r="SXL2" s="300"/>
      <c r="SXM2" s="300"/>
      <c r="SXN2" s="300"/>
      <c r="SXO2" s="300"/>
      <c r="SXP2" s="300"/>
      <c r="SXQ2" s="300"/>
      <c r="SXR2" s="300"/>
      <c r="SXS2" s="300"/>
      <c r="SXT2" s="300"/>
      <c r="SXU2" s="300"/>
      <c r="SXV2" s="300"/>
      <c r="SXW2" s="300"/>
      <c r="SXX2" s="300"/>
      <c r="SXY2" s="300"/>
      <c r="SXZ2" s="300"/>
      <c r="SYA2" s="300"/>
      <c r="SYB2" s="300"/>
      <c r="SYC2" s="300"/>
      <c r="SYD2" s="300"/>
      <c r="SYE2" s="300"/>
      <c r="SYF2" s="300"/>
      <c r="SYG2" s="300"/>
      <c r="SYH2" s="300"/>
      <c r="SYI2" s="300"/>
      <c r="SYJ2" s="300"/>
      <c r="SYK2" s="300"/>
      <c r="SYL2" s="300"/>
      <c r="SYM2" s="300"/>
      <c r="SYN2" s="300"/>
      <c r="SYO2" s="300"/>
      <c r="SYP2" s="300"/>
      <c r="SYQ2" s="300"/>
      <c r="SYR2" s="300"/>
      <c r="SYS2" s="300"/>
      <c r="SYT2" s="300"/>
      <c r="SYU2" s="300"/>
      <c r="SYV2" s="300"/>
      <c r="SYW2" s="300"/>
      <c r="SYX2" s="300"/>
      <c r="SYY2" s="300"/>
      <c r="SYZ2" s="300"/>
      <c r="SZA2" s="300"/>
      <c r="SZB2" s="300"/>
      <c r="SZC2" s="300"/>
      <c r="SZD2" s="300"/>
      <c r="SZE2" s="300"/>
      <c r="SZF2" s="300"/>
      <c r="SZG2" s="300"/>
      <c r="SZH2" s="300"/>
      <c r="SZI2" s="300"/>
      <c r="SZJ2" s="300"/>
      <c r="SZK2" s="300"/>
      <c r="SZL2" s="300"/>
      <c r="SZM2" s="300"/>
      <c r="SZN2" s="300"/>
      <c r="SZO2" s="300"/>
      <c r="SZP2" s="300"/>
      <c r="SZQ2" s="300"/>
      <c r="SZR2" s="300"/>
      <c r="SZS2" s="300"/>
      <c r="SZT2" s="300"/>
      <c r="SZU2" s="300"/>
      <c r="SZV2" s="300"/>
      <c r="SZW2" s="300"/>
      <c r="SZX2" s="300"/>
      <c r="SZY2" s="300"/>
      <c r="SZZ2" s="300"/>
      <c r="TAA2" s="300"/>
      <c r="TAB2" s="300"/>
      <c r="TAC2" s="300"/>
      <c r="TAD2" s="300"/>
      <c r="TAE2" s="300"/>
      <c r="TAF2" s="300"/>
      <c r="TAG2" s="300"/>
      <c r="TAH2" s="300"/>
      <c r="TAI2" s="300"/>
      <c r="TAJ2" s="300"/>
      <c r="TAK2" s="300"/>
      <c r="TAL2" s="300"/>
      <c r="TAM2" s="300"/>
      <c r="TAN2" s="300"/>
      <c r="TAO2" s="300"/>
      <c r="TAP2" s="300"/>
      <c r="TAQ2" s="300"/>
      <c r="TAR2" s="300"/>
      <c r="TAS2" s="300"/>
      <c r="TAT2" s="300"/>
      <c r="TAU2" s="300"/>
      <c r="TAV2" s="300"/>
      <c r="TAW2" s="300"/>
      <c r="TAX2" s="300"/>
      <c r="TAY2" s="300"/>
      <c r="TAZ2" s="300"/>
      <c r="TBA2" s="300"/>
      <c r="TBB2" s="300"/>
      <c r="TBC2" s="300"/>
      <c r="TBD2" s="300"/>
      <c r="TBE2" s="300"/>
      <c r="TBF2" s="300"/>
      <c r="TBG2" s="300"/>
      <c r="TBH2" s="300"/>
      <c r="TBI2" s="300"/>
      <c r="TBJ2" s="300"/>
      <c r="TBK2" s="300"/>
      <c r="TBL2" s="300"/>
      <c r="TBM2" s="300"/>
      <c r="TBN2" s="300"/>
      <c r="TBO2" s="300"/>
      <c r="TBP2" s="300"/>
      <c r="TBQ2" s="300"/>
      <c r="TBR2" s="300"/>
      <c r="TBS2" s="300"/>
      <c r="TBT2" s="300"/>
      <c r="TBU2" s="300"/>
      <c r="TBV2" s="300"/>
      <c r="TBW2" s="300"/>
      <c r="TBX2" s="300"/>
      <c r="TBY2" s="300"/>
      <c r="TBZ2" s="300"/>
      <c r="TCA2" s="300"/>
      <c r="TCB2" s="300"/>
      <c r="TCC2" s="300"/>
      <c r="TCD2" s="300"/>
      <c r="TCE2" s="300"/>
      <c r="TCF2" s="300"/>
      <c r="TCG2" s="300"/>
      <c r="TCH2" s="300"/>
      <c r="TCI2" s="300"/>
      <c r="TCJ2" s="300"/>
      <c r="TCK2" s="300"/>
      <c r="TCL2" s="300"/>
      <c r="TCM2" s="300"/>
      <c r="TCN2" s="300"/>
      <c r="TCO2" s="300"/>
      <c r="TCP2" s="300"/>
      <c r="TCQ2" s="300"/>
      <c r="TCR2" s="300"/>
      <c r="TCS2" s="300"/>
      <c r="TCT2" s="300"/>
      <c r="TCU2" s="300"/>
      <c r="TCV2" s="300"/>
      <c r="TCW2" s="300"/>
      <c r="TCX2" s="300"/>
      <c r="TCY2" s="300"/>
      <c r="TCZ2" s="300"/>
      <c r="TDA2" s="300"/>
      <c r="TDB2" s="300"/>
      <c r="TDC2" s="300"/>
      <c r="TDD2" s="300"/>
      <c r="TDE2" s="300"/>
      <c r="TDF2" s="300"/>
      <c r="TDG2" s="300"/>
      <c r="TDH2" s="300"/>
      <c r="TDI2" s="300"/>
      <c r="TDJ2" s="300"/>
      <c r="TDK2" s="300"/>
      <c r="TDL2" s="300"/>
      <c r="TDM2" s="300"/>
      <c r="TDN2" s="300"/>
      <c r="TDO2" s="300"/>
      <c r="TDP2" s="300"/>
      <c r="TDQ2" s="300"/>
      <c r="TDR2" s="300"/>
      <c r="TDS2" s="300"/>
      <c r="TDT2" s="300"/>
      <c r="TDU2" s="300"/>
      <c r="TDV2" s="300"/>
      <c r="TDW2" s="300"/>
      <c r="TDX2" s="300"/>
      <c r="TDY2" s="300"/>
      <c r="TDZ2" s="300"/>
      <c r="TEA2" s="300"/>
      <c r="TEB2" s="300"/>
      <c r="TEC2" s="300"/>
      <c r="TED2" s="300"/>
      <c r="TEE2" s="300"/>
      <c r="TEF2" s="300"/>
      <c r="TEG2" s="300"/>
      <c r="TEH2" s="300"/>
      <c r="TEI2" s="300"/>
      <c r="TEJ2" s="300"/>
      <c r="TEK2" s="300"/>
      <c r="TEL2" s="300"/>
      <c r="TEM2" s="300"/>
      <c r="TEN2" s="300"/>
      <c r="TEO2" s="300"/>
      <c r="TEP2" s="300"/>
      <c r="TEQ2" s="300"/>
      <c r="TER2" s="300"/>
      <c r="TES2" s="300"/>
      <c r="TET2" s="300"/>
      <c r="TEU2" s="300"/>
      <c r="TEV2" s="300"/>
      <c r="TEW2" s="300"/>
      <c r="TEX2" s="300"/>
      <c r="TEY2" s="300"/>
      <c r="TEZ2" s="300"/>
      <c r="TFA2" s="300"/>
      <c r="TFB2" s="300"/>
      <c r="TFC2" s="300"/>
      <c r="TFD2" s="300"/>
      <c r="TFE2" s="300"/>
      <c r="TFF2" s="300"/>
      <c r="TFG2" s="300"/>
      <c r="TFH2" s="300"/>
      <c r="TFI2" s="300"/>
      <c r="TFJ2" s="300"/>
      <c r="TFK2" s="300"/>
      <c r="TFL2" s="300"/>
      <c r="TFM2" s="300"/>
      <c r="TFN2" s="300"/>
      <c r="TFO2" s="300"/>
      <c r="TFP2" s="300"/>
      <c r="TFQ2" s="300"/>
      <c r="TFR2" s="300"/>
      <c r="TFS2" s="300"/>
      <c r="TFT2" s="300"/>
      <c r="TFU2" s="300"/>
      <c r="TFV2" s="300"/>
      <c r="TFW2" s="300"/>
      <c r="TFX2" s="300"/>
      <c r="TFY2" s="300"/>
      <c r="TFZ2" s="300"/>
      <c r="TGA2" s="300"/>
      <c r="TGB2" s="300"/>
      <c r="TGC2" s="300"/>
      <c r="TGD2" s="300"/>
      <c r="TGE2" s="300"/>
      <c r="TGF2" s="300"/>
      <c r="TGG2" s="300"/>
      <c r="TGH2" s="300"/>
      <c r="TGI2" s="300"/>
      <c r="TGJ2" s="300"/>
      <c r="TGK2" s="300"/>
      <c r="TGL2" s="300"/>
      <c r="TGM2" s="300"/>
      <c r="TGN2" s="300"/>
      <c r="TGO2" s="300"/>
      <c r="TGP2" s="300"/>
      <c r="TGQ2" s="300"/>
      <c r="TGR2" s="300"/>
      <c r="TGS2" s="300"/>
      <c r="TGT2" s="300"/>
      <c r="TGU2" s="300"/>
      <c r="TGV2" s="300"/>
      <c r="TGW2" s="300"/>
      <c r="TGX2" s="300"/>
      <c r="TGY2" s="300"/>
      <c r="TGZ2" s="300"/>
      <c r="THA2" s="300"/>
      <c r="THB2" s="300"/>
      <c r="THC2" s="300"/>
      <c r="THD2" s="300"/>
      <c r="THE2" s="300"/>
      <c r="THF2" s="300"/>
      <c r="THG2" s="300"/>
      <c r="THH2" s="300"/>
      <c r="THI2" s="300"/>
      <c r="THJ2" s="300"/>
      <c r="THK2" s="300"/>
      <c r="THL2" s="300"/>
      <c r="THM2" s="300"/>
      <c r="THN2" s="300"/>
      <c r="THO2" s="300"/>
      <c r="THP2" s="300"/>
      <c r="THQ2" s="300"/>
      <c r="THR2" s="300"/>
      <c r="THS2" s="300"/>
      <c r="THT2" s="300"/>
      <c r="THU2" s="300"/>
      <c r="THV2" s="300"/>
      <c r="THW2" s="300"/>
      <c r="THX2" s="300"/>
      <c r="THY2" s="300"/>
      <c r="THZ2" s="300"/>
      <c r="TIA2" s="300"/>
      <c r="TIB2" s="300"/>
      <c r="TIC2" s="300"/>
      <c r="TID2" s="300"/>
      <c r="TIE2" s="300"/>
      <c r="TIF2" s="300"/>
      <c r="TIG2" s="300"/>
      <c r="TIH2" s="300"/>
      <c r="TII2" s="300"/>
      <c r="TIJ2" s="300"/>
      <c r="TIK2" s="300"/>
      <c r="TIL2" s="300"/>
      <c r="TIM2" s="300"/>
      <c r="TIN2" s="300"/>
      <c r="TIO2" s="300"/>
      <c r="TIP2" s="300"/>
      <c r="TIQ2" s="300"/>
      <c r="TIR2" s="300"/>
      <c r="TIS2" s="300"/>
      <c r="TIT2" s="300"/>
      <c r="TIU2" s="300"/>
      <c r="TIV2" s="300"/>
      <c r="TIW2" s="300"/>
      <c r="TIX2" s="300"/>
      <c r="TIY2" s="300"/>
      <c r="TIZ2" s="300"/>
      <c r="TJA2" s="300"/>
      <c r="TJB2" s="300"/>
      <c r="TJC2" s="300"/>
      <c r="TJD2" s="300"/>
      <c r="TJE2" s="300"/>
      <c r="TJF2" s="300"/>
      <c r="TJG2" s="300"/>
      <c r="TJH2" s="300"/>
      <c r="TJI2" s="300"/>
      <c r="TJJ2" s="300"/>
      <c r="TJK2" s="300"/>
      <c r="TJL2" s="300"/>
      <c r="TJM2" s="300"/>
      <c r="TJN2" s="300"/>
      <c r="TJO2" s="300"/>
      <c r="TJP2" s="300"/>
      <c r="TJQ2" s="300"/>
      <c r="TJR2" s="300"/>
      <c r="TJS2" s="300"/>
      <c r="TJT2" s="300"/>
      <c r="TJU2" s="300"/>
      <c r="TJV2" s="300"/>
      <c r="TJW2" s="300"/>
      <c r="TJX2" s="300"/>
      <c r="TJY2" s="300"/>
      <c r="TJZ2" s="300"/>
      <c r="TKA2" s="300"/>
      <c r="TKB2" s="300"/>
      <c r="TKC2" s="300"/>
      <c r="TKD2" s="300"/>
      <c r="TKE2" s="300"/>
      <c r="TKF2" s="300"/>
      <c r="TKG2" s="300"/>
      <c r="TKH2" s="300"/>
      <c r="TKI2" s="300"/>
      <c r="TKJ2" s="300"/>
      <c r="TKK2" s="300"/>
      <c r="TKL2" s="300"/>
      <c r="TKM2" s="300"/>
      <c r="TKN2" s="300"/>
      <c r="TKO2" s="300"/>
      <c r="TKP2" s="300"/>
      <c r="TKQ2" s="300"/>
      <c r="TKR2" s="300"/>
      <c r="TKS2" s="300"/>
      <c r="TKT2" s="300"/>
      <c r="TKU2" s="300"/>
      <c r="TKV2" s="300"/>
      <c r="TKW2" s="300"/>
      <c r="TKX2" s="300"/>
      <c r="TKY2" s="300"/>
      <c r="TKZ2" s="300"/>
      <c r="TLA2" s="300"/>
      <c r="TLB2" s="300"/>
      <c r="TLC2" s="300"/>
      <c r="TLD2" s="300"/>
      <c r="TLE2" s="300"/>
      <c r="TLF2" s="300"/>
      <c r="TLG2" s="300"/>
      <c r="TLH2" s="300"/>
      <c r="TLI2" s="300"/>
      <c r="TLJ2" s="300"/>
      <c r="TLK2" s="300"/>
      <c r="TLL2" s="300"/>
      <c r="TLM2" s="300"/>
      <c r="TLN2" s="300"/>
      <c r="TLO2" s="300"/>
      <c r="TLP2" s="300"/>
      <c r="TLQ2" s="300"/>
      <c r="TLR2" s="300"/>
      <c r="TLS2" s="300"/>
      <c r="TLT2" s="300"/>
      <c r="TLU2" s="300"/>
      <c r="TLV2" s="300"/>
      <c r="TLW2" s="300"/>
      <c r="TLX2" s="300"/>
      <c r="TLY2" s="300"/>
      <c r="TLZ2" s="300"/>
      <c r="TMA2" s="300"/>
      <c r="TMB2" s="300"/>
      <c r="TMC2" s="300"/>
      <c r="TMD2" s="300"/>
      <c r="TME2" s="300"/>
      <c r="TMF2" s="300"/>
      <c r="TMG2" s="300"/>
      <c r="TMH2" s="300"/>
      <c r="TMI2" s="300"/>
      <c r="TMJ2" s="300"/>
      <c r="TMK2" s="300"/>
      <c r="TML2" s="300"/>
      <c r="TMM2" s="300"/>
      <c r="TMN2" s="300"/>
      <c r="TMO2" s="300"/>
      <c r="TMP2" s="300"/>
      <c r="TMQ2" s="300"/>
      <c r="TMR2" s="300"/>
      <c r="TMS2" s="300"/>
      <c r="TMT2" s="300"/>
      <c r="TMU2" s="300"/>
      <c r="TMV2" s="300"/>
      <c r="TMW2" s="300"/>
      <c r="TMX2" s="300"/>
      <c r="TMY2" s="300"/>
      <c r="TMZ2" s="300"/>
      <c r="TNA2" s="300"/>
      <c r="TNB2" s="300"/>
      <c r="TNC2" s="300"/>
      <c r="TND2" s="300"/>
      <c r="TNE2" s="300"/>
      <c r="TNF2" s="300"/>
      <c r="TNG2" s="300"/>
      <c r="TNH2" s="300"/>
      <c r="TNI2" s="300"/>
      <c r="TNJ2" s="300"/>
      <c r="TNK2" s="300"/>
      <c r="TNL2" s="300"/>
      <c r="TNM2" s="300"/>
      <c r="TNN2" s="300"/>
      <c r="TNO2" s="300"/>
      <c r="TNP2" s="300"/>
      <c r="TNQ2" s="300"/>
      <c r="TNR2" s="300"/>
      <c r="TNS2" s="300"/>
      <c r="TNT2" s="300"/>
      <c r="TNU2" s="300"/>
      <c r="TNV2" s="300"/>
      <c r="TNW2" s="300"/>
      <c r="TNX2" s="300"/>
      <c r="TNY2" s="300"/>
      <c r="TNZ2" s="300"/>
      <c r="TOA2" s="300"/>
      <c r="TOB2" s="300"/>
      <c r="TOC2" s="300"/>
      <c r="TOD2" s="300"/>
      <c r="TOE2" s="300"/>
      <c r="TOF2" s="300"/>
      <c r="TOG2" s="300"/>
      <c r="TOH2" s="300"/>
      <c r="TOI2" s="300"/>
      <c r="TOJ2" s="300"/>
      <c r="TOK2" s="300"/>
      <c r="TOL2" s="300"/>
      <c r="TOM2" s="300"/>
      <c r="TON2" s="300"/>
      <c r="TOO2" s="300"/>
      <c r="TOP2" s="300"/>
      <c r="TOQ2" s="300"/>
      <c r="TOR2" s="300"/>
      <c r="TOS2" s="300"/>
      <c r="TOT2" s="300"/>
      <c r="TOU2" s="300"/>
      <c r="TOV2" s="300"/>
      <c r="TOW2" s="300"/>
      <c r="TOX2" s="300"/>
      <c r="TOY2" s="300"/>
      <c r="TOZ2" s="300"/>
      <c r="TPA2" s="300"/>
      <c r="TPB2" s="300"/>
      <c r="TPC2" s="300"/>
      <c r="TPD2" s="300"/>
      <c r="TPE2" s="300"/>
      <c r="TPF2" s="300"/>
      <c r="TPG2" s="300"/>
      <c r="TPH2" s="300"/>
      <c r="TPI2" s="300"/>
      <c r="TPJ2" s="300"/>
      <c r="TPK2" s="300"/>
      <c r="TPL2" s="300"/>
      <c r="TPM2" s="300"/>
      <c r="TPN2" s="300"/>
      <c r="TPO2" s="300"/>
      <c r="TPP2" s="300"/>
      <c r="TPQ2" s="300"/>
      <c r="TPR2" s="300"/>
      <c r="TPS2" s="300"/>
      <c r="TPT2" s="300"/>
      <c r="TPU2" s="300"/>
      <c r="TPV2" s="300"/>
      <c r="TPW2" s="300"/>
      <c r="TPX2" s="300"/>
      <c r="TPY2" s="300"/>
      <c r="TPZ2" s="300"/>
      <c r="TQA2" s="300"/>
      <c r="TQB2" s="300"/>
      <c r="TQC2" s="300"/>
      <c r="TQD2" s="300"/>
      <c r="TQE2" s="300"/>
      <c r="TQF2" s="300"/>
      <c r="TQG2" s="300"/>
      <c r="TQH2" s="300"/>
      <c r="TQI2" s="300"/>
      <c r="TQJ2" s="300"/>
      <c r="TQK2" s="300"/>
      <c r="TQL2" s="300"/>
      <c r="TQM2" s="300"/>
      <c r="TQN2" s="300"/>
      <c r="TQO2" s="300"/>
      <c r="TQP2" s="300"/>
      <c r="TQQ2" s="300"/>
      <c r="TQR2" s="300"/>
      <c r="TQS2" s="300"/>
      <c r="TQT2" s="300"/>
      <c r="TQU2" s="300"/>
      <c r="TQV2" s="300"/>
      <c r="TQW2" s="300"/>
      <c r="TQX2" s="300"/>
      <c r="TQY2" s="300"/>
      <c r="TQZ2" s="300"/>
      <c r="TRA2" s="300"/>
      <c r="TRB2" s="300"/>
      <c r="TRC2" s="300"/>
      <c r="TRD2" s="300"/>
      <c r="TRE2" s="300"/>
      <c r="TRF2" s="300"/>
      <c r="TRG2" s="300"/>
      <c r="TRH2" s="300"/>
      <c r="TRI2" s="300"/>
      <c r="TRJ2" s="300"/>
      <c r="TRK2" s="300"/>
      <c r="TRL2" s="300"/>
      <c r="TRM2" s="300"/>
      <c r="TRN2" s="300"/>
      <c r="TRO2" s="300"/>
      <c r="TRP2" s="300"/>
      <c r="TRQ2" s="300"/>
      <c r="TRR2" s="300"/>
      <c r="TRS2" s="300"/>
      <c r="TRT2" s="300"/>
      <c r="TRU2" s="300"/>
      <c r="TRV2" s="300"/>
      <c r="TRW2" s="300"/>
      <c r="TRX2" s="300"/>
      <c r="TRY2" s="300"/>
      <c r="TRZ2" s="300"/>
      <c r="TSA2" s="300"/>
      <c r="TSB2" s="300"/>
      <c r="TSC2" s="300"/>
      <c r="TSD2" s="300"/>
      <c r="TSE2" s="300"/>
      <c r="TSF2" s="300"/>
      <c r="TSG2" s="300"/>
      <c r="TSH2" s="300"/>
      <c r="TSI2" s="300"/>
      <c r="TSJ2" s="300"/>
      <c r="TSK2" s="300"/>
      <c r="TSL2" s="300"/>
      <c r="TSM2" s="300"/>
      <c r="TSN2" s="300"/>
      <c r="TSO2" s="300"/>
      <c r="TSP2" s="300"/>
      <c r="TSQ2" s="300"/>
      <c r="TSR2" s="300"/>
      <c r="TSS2" s="300"/>
      <c r="TST2" s="300"/>
      <c r="TSU2" s="300"/>
      <c r="TSV2" s="300"/>
      <c r="TSW2" s="300"/>
      <c r="TSX2" s="300"/>
      <c r="TSY2" s="300"/>
      <c r="TSZ2" s="300"/>
      <c r="TTA2" s="300"/>
      <c r="TTB2" s="300"/>
      <c r="TTC2" s="300"/>
      <c r="TTD2" s="300"/>
      <c r="TTE2" s="300"/>
      <c r="TTF2" s="300"/>
      <c r="TTG2" s="300"/>
      <c r="TTH2" s="300"/>
      <c r="TTI2" s="300"/>
      <c r="TTJ2" s="300"/>
      <c r="TTK2" s="300"/>
      <c r="TTL2" s="300"/>
      <c r="TTM2" s="300"/>
      <c r="TTN2" s="300"/>
      <c r="TTO2" s="300"/>
      <c r="TTP2" s="300"/>
      <c r="TTQ2" s="300"/>
      <c r="TTR2" s="300"/>
      <c r="TTS2" s="300"/>
      <c r="TTT2" s="300"/>
      <c r="TTU2" s="300"/>
      <c r="TTV2" s="300"/>
      <c r="TTW2" s="300"/>
      <c r="TTX2" s="300"/>
      <c r="TTY2" s="300"/>
      <c r="TTZ2" s="300"/>
      <c r="TUA2" s="300"/>
      <c r="TUB2" s="300"/>
      <c r="TUC2" s="300"/>
      <c r="TUD2" s="300"/>
      <c r="TUE2" s="300"/>
      <c r="TUF2" s="300"/>
      <c r="TUG2" s="300"/>
      <c r="TUH2" s="300"/>
      <c r="TUI2" s="300"/>
      <c r="TUJ2" s="300"/>
      <c r="TUK2" s="300"/>
      <c r="TUL2" s="300"/>
      <c r="TUM2" s="300"/>
      <c r="TUN2" s="300"/>
      <c r="TUO2" s="300"/>
      <c r="TUP2" s="300"/>
      <c r="TUQ2" s="300"/>
      <c r="TUR2" s="300"/>
      <c r="TUS2" s="300"/>
      <c r="TUT2" s="300"/>
      <c r="TUU2" s="300"/>
      <c r="TUV2" s="300"/>
      <c r="TUW2" s="300"/>
      <c r="TUX2" s="300"/>
      <c r="TUY2" s="300"/>
      <c r="TUZ2" s="300"/>
      <c r="TVA2" s="300"/>
      <c r="TVB2" s="300"/>
      <c r="TVC2" s="300"/>
      <c r="TVD2" s="300"/>
      <c r="TVE2" s="300"/>
      <c r="TVF2" s="300"/>
      <c r="TVG2" s="300"/>
      <c r="TVH2" s="300"/>
      <c r="TVI2" s="300"/>
      <c r="TVJ2" s="300"/>
      <c r="TVK2" s="300"/>
      <c r="TVL2" s="300"/>
      <c r="TVM2" s="300"/>
      <c r="TVN2" s="300"/>
      <c r="TVO2" s="300"/>
      <c r="TVP2" s="300"/>
      <c r="TVQ2" s="300"/>
      <c r="TVR2" s="300"/>
      <c r="TVS2" s="300"/>
      <c r="TVT2" s="300"/>
      <c r="TVU2" s="300"/>
      <c r="TVV2" s="300"/>
      <c r="TVW2" s="300"/>
      <c r="TVX2" s="300"/>
      <c r="TVY2" s="300"/>
      <c r="TVZ2" s="300"/>
      <c r="TWA2" s="300"/>
      <c r="TWB2" s="300"/>
      <c r="TWC2" s="300"/>
      <c r="TWD2" s="300"/>
      <c r="TWE2" s="300"/>
      <c r="TWF2" s="300"/>
      <c r="TWG2" s="300"/>
      <c r="TWH2" s="300"/>
      <c r="TWI2" s="300"/>
      <c r="TWJ2" s="300"/>
      <c r="TWK2" s="300"/>
      <c r="TWL2" s="300"/>
      <c r="TWM2" s="300"/>
      <c r="TWN2" s="300"/>
      <c r="TWO2" s="300"/>
      <c r="TWP2" s="300"/>
      <c r="TWQ2" s="300"/>
      <c r="TWR2" s="300"/>
      <c r="TWS2" s="300"/>
      <c r="TWT2" s="300"/>
      <c r="TWU2" s="300"/>
      <c r="TWV2" s="300"/>
      <c r="TWW2" s="300"/>
      <c r="TWX2" s="300"/>
      <c r="TWY2" s="300"/>
      <c r="TWZ2" s="300"/>
      <c r="TXA2" s="300"/>
      <c r="TXB2" s="300"/>
      <c r="TXC2" s="300"/>
      <c r="TXD2" s="300"/>
      <c r="TXE2" s="300"/>
      <c r="TXF2" s="300"/>
      <c r="TXG2" s="300"/>
      <c r="TXH2" s="300"/>
      <c r="TXI2" s="300"/>
      <c r="TXJ2" s="300"/>
      <c r="TXK2" s="300"/>
      <c r="TXL2" s="300"/>
      <c r="TXM2" s="300"/>
      <c r="TXN2" s="300"/>
      <c r="TXO2" s="300"/>
      <c r="TXP2" s="300"/>
      <c r="TXQ2" s="300"/>
      <c r="TXR2" s="300"/>
      <c r="TXS2" s="300"/>
      <c r="TXT2" s="300"/>
      <c r="TXU2" s="300"/>
      <c r="TXV2" s="300"/>
      <c r="TXW2" s="300"/>
      <c r="TXX2" s="300"/>
      <c r="TXY2" s="300"/>
      <c r="TXZ2" s="300"/>
      <c r="TYA2" s="300"/>
      <c r="TYB2" s="300"/>
      <c r="TYC2" s="300"/>
      <c r="TYD2" s="300"/>
      <c r="TYE2" s="300"/>
      <c r="TYF2" s="300"/>
      <c r="TYG2" s="300"/>
      <c r="TYH2" s="300"/>
      <c r="TYI2" s="300"/>
      <c r="TYJ2" s="300"/>
      <c r="TYK2" s="300"/>
      <c r="TYL2" s="300"/>
      <c r="TYM2" s="300"/>
      <c r="TYN2" s="300"/>
      <c r="TYO2" s="300"/>
      <c r="TYP2" s="300"/>
      <c r="TYQ2" s="300"/>
      <c r="TYR2" s="300"/>
      <c r="TYS2" s="300"/>
      <c r="TYT2" s="300"/>
      <c r="TYU2" s="300"/>
      <c r="TYV2" s="300"/>
      <c r="TYW2" s="300"/>
      <c r="TYX2" s="300"/>
      <c r="TYY2" s="300"/>
      <c r="TYZ2" s="300"/>
      <c r="TZA2" s="300"/>
      <c r="TZB2" s="300"/>
      <c r="TZC2" s="300"/>
      <c r="TZD2" s="300"/>
      <c r="TZE2" s="300"/>
      <c r="TZF2" s="300"/>
      <c r="TZG2" s="300"/>
      <c r="TZH2" s="300"/>
      <c r="TZI2" s="300"/>
      <c r="TZJ2" s="300"/>
      <c r="TZK2" s="300"/>
      <c r="TZL2" s="300"/>
      <c r="TZM2" s="300"/>
      <c r="TZN2" s="300"/>
      <c r="TZO2" s="300"/>
      <c r="TZP2" s="300"/>
      <c r="TZQ2" s="300"/>
      <c r="TZR2" s="300"/>
      <c r="TZS2" s="300"/>
      <c r="TZT2" s="300"/>
      <c r="TZU2" s="300"/>
      <c r="TZV2" s="300"/>
      <c r="TZW2" s="300"/>
      <c r="TZX2" s="300"/>
      <c r="TZY2" s="300"/>
      <c r="TZZ2" s="300"/>
      <c r="UAA2" s="300"/>
      <c r="UAB2" s="300"/>
      <c r="UAC2" s="300"/>
      <c r="UAD2" s="300"/>
      <c r="UAE2" s="300"/>
      <c r="UAF2" s="300"/>
      <c r="UAG2" s="300"/>
      <c r="UAH2" s="300"/>
      <c r="UAI2" s="300"/>
      <c r="UAJ2" s="300"/>
      <c r="UAK2" s="300"/>
      <c r="UAL2" s="300"/>
      <c r="UAM2" s="300"/>
      <c r="UAN2" s="300"/>
      <c r="UAO2" s="300"/>
      <c r="UAP2" s="300"/>
      <c r="UAQ2" s="300"/>
      <c r="UAR2" s="300"/>
      <c r="UAS2" s="300"/>
      <c r="UAT2" s="300"/>
      <c r="UAU2" s="300"/>
      <c r="UAV2" s="300"/>
      <c r="UAW2" s="300"/>
      <c r="UAX2" s="300"/>
      <c r="UAY2" s="300"/>
      <c r="UAZ2" s="300"/>
      <c r="UBA2" s="300"/>
      <c r="UBB2" s="300"/>
      <c r="UBC2" s="300"/>
      <c r="UBD2" s="300"/>
      <c r="UBE2" s="300"/>
      <c r="UBF2" s="300"/>
      <c r="UBG2" s="300"/>
      <c r="UBH2" s="300"/>
      <c r="UBI2" s="300"/>
      <c r="UBJ2" s="300"/>
      <c r="UBK2" s="300"/>
      <c r="UBL2" s="300"/>
      <c r="UBM2" s="300"/>
      <c r="UBN2" s="300"/>
      <c r="UBO2" s="300"/>
      <c r="UBP2" s="300"/>
      <c r="UBQ2" s="300"/>
      <c r="UBR2" s="300"/>
      <c r="UBS2" s="300"/>
      <c r="UBT2" s="300"/>
      <c r="UBU2" s="300"/>
      <c r="UBV2" s="300"/>
      <c r="UBW2" s="300"/>
      <c r="UBX2" s="300"/>
      <c r="UBY2" s="300"/>
      <c r="UBZ2" s="300"/>
      <c r="UCA2" s="300"/>
      <c r="UCB2" s="300"/>
      <c r="UCC2" s="300"/>
      <c r="UCD2" s="300"/>
      <c r="UCE2" s="300"/>
      <c r="UCF2" s="300"/>
      <c r="UCG2" s="300"/>
      <c r="UCH2" s="300"/>
      <c r="UCI2" s="300"/>
      <c r="UCJ2" s="300"/>
      <c r="UCK2" s="300"/>
      <c r="UCL2" s="300"/>
      <c r="UCM2" s="300"/>
      <c r="UCN2" s="300"/>
      <c r="UCO2" s="300"/>
      <c r="UCP2" s="300"/>
      <c r="UCQ2" s="300"/>
      <c r="UCR2" s="300"/>
      <c r="UCS2" s="300"/>
      <c r="UCT2" s="300"/>
      <c r="UCU2" s="300"/>
      <c r="UCV2" s="300"/>
      <c r="UCW2" s="300"/>
      <c r="UCX2" s="300"/>
      <c r="UCY2" s="300"/>
      <c r="UCZ2" s="300"/>
      <c r="UDA2" s="300"/>
      <c r="UDB2" s="300"/>
      <c r="UDC2" s="300"/>
      <c r="UDD2" s="300"/>
      <c r="UDE2" s="300"/>
      <c r="UDF2" s="300"/>
      <c r="UDG2" s="300"/>
      <c r="UDH2" s="300"/>
      <c r="UDI2" s="300"/>
      <c r="UDJ2" s="300"/>
      <c r="UDK2" s="300"/>
      <c r="UDL2" s="300"/>
      <c r="UDM2" s="300"/>
      <c r="UDN2" s="300"/>
      <c r="UDO2" s="300"/>
      <c r="UDP2" s="300"/>
      <c r="UDQ2" s="300"/>
      <c r="UDR2" s="300"/>
      <c r="UDS2" s="300"/>
      <c r="UDT2" s="300"/>
      <c r="UDU2" s="300"/>
      <c r="UDV2" s="300"/>
      <c r="UDW2" s="300"/>
      <c r="UDX2" s="300"/>
      <c r="UDY2" s="300"/>
      <c r="UDZ2" s="300"/>
      <c r="UEA2" s="300"/>
      <c r="UEB2" s="300"/>
      <c r="UEC2" s="300"/>
      <c r="UED2" s="300"/>
      <c r="UEE2" s="300"/>
      <c r="UEF2" s="300"/>
      <c r="UEG2" s="300"/>
      <c r="UEH2" s="300"/>
      <c r="UEI2" s="300"/>
      <c r="UEJ2" s="300"/>
      <c r="UEK2" s="300"/>
      <c r="UEL2" s="300"/>
      <c r="UEM2" s="300"/>
      <c r="UEN2" s="300"/>
      <c r="UEO2" s="300"/>
      <c r="UEP2" s="300"/>
      <c r="UEQ2" s="300"/>
      <c r="UER2" s="300"/>
      <c r="UES2" s="300"/>
      <c r="UET2" s="300"/>
      <c r="UEU2" s="300"/>
      <c r="UEV2" s="300"/>
      <c r="UEW2" s="300"/>
      <c r="UEX2" s="300"/>
      <c r="UEY2" s="300"/>
      <c r="UEZ2" s="300"/>
      <c r="UFA2" s="300"/>
      <c r="UFB2" s="300"/>
      <c r="UFC2" s="300"/>
      <c r="UFD2" s="300"/>
      <c r="UFE2" s="300"/>
      <c r="UFF2" s="300"/>
      <c r="UFG2" s="300"/>
      <c r="UFH2" s="300"/>
      <c r="UFI2" s="300"/>
      <c r="UFJ2" s="300"/>
      <c r="UFK2" s="300"/>
      <c r="UFL2" s="300"/>
      <c r="UFM2" s="300"/>
      <c r="UFN2" s="300"/>
      <c r="UFO2" s="300"/>
      <c r="UFP2" s="300"/>
      <c r="UFQ2" s="300"/>
      <c r="UFR2" s="300"/>
      <c r="UFS2" s="300"/>
      <c r="UFT2" s="300"/>
      <c r="UFU2" s="300"/>
      <c r="UFV2" s="300"/>
      <c r="UFW2" s="300"/>
      <c r="UFX2" s="300"/>
      <c r="UFY2" s="300"/>
      <c r="UFZ2" s="300"/>
      <c r="UGA2" s="300"/>
      <c r="UGB2" s="300"/>
      <c r="UGC2" s="300"/>
      <c r="UGD2" s="300"/>
      <c r="UGE2" s="300"/>
      <c r="UGF2" s="300"/>
      <c r="UGG2" s="300"/>
      <c r="UGH2" s="300"/>
      <c r="UGI2" s="300"/>
      <c r="UGJ2" s="300"/>
      <c r="UGK2" s="300"/>
      <c r="UGL2" s="300"/>
      <c r="UGM2" s="300"/>
      <c r="UGN2" s="300"/>
      <c r="UGO2" s="300"/>
      <c r="UGP2" s="300"/>
      <c r="UGQ2" s="300"/>
      <c r="UGR2" s="300"/>
      <c r="UGS2" s="300"/>
      <c r="UGT2" s="300"/>
      <c r="UGU2" s="300"/>
      <c r="UGV2" s="300"/>
      <c r="UGW2" s="300"/>
      <c r="UGX2" s="300"/>
      <c r="UGY2" s="300"/>
      <c r="UGZ2" s="300"/>
      <c r="UHA2" s="300"/>
      <c r="UHB2" s="300"/>
      <c r="UHC2" s="300"/>
      <c r="UHD2" s="300"/>
      <c r="UHE2" s="300"/>
      <c r="UHF2" s="300"/>
      <c r="UHG2" s="300"/>
      <c r="UHH2" s="300"/>
      <c r="UHI2" s="300"/>
      <c r="UHJ2" s="300"/>
      <c r="UHK2" s="300"/>
      <c r="UHL2" s="300"/>
      <c r="UHM2" s="300"/>
      <c r="UHN2" s="300"/>
      <c r="UHO2" s="300"/>
      <c r="UHP2" s="300"/>
      <c r="UHQ2" s="300"/>
      <c r="UHR2" s="300"/>
      <c r="UHS2" s="300"/>
      <c r="UHT2" s="300"/>
      <c r="UHU2" s="300"/>
      <c r="UHV2" s="300"/>
      <c r="UHW2" s="300"/>
      <c r="UHX2" s="300"/>
      <c r="UHY2" s="300"/>
      <c r="UHZ2" s="300"/>
      <c r="UIA2" s="300"/>
      <c r="UIB2" s="300"/>
      <c r="UIC2" s="300"/>
      <c r="UID2" s="300"/>
      <c r="UIE2" s="300"/>
      <c r="UIF2" s="300"/>
      <c r="UIG2" s="300"/>
      <c r="UIH2" s="300"/>
      <c r="UII2" s="300"/>
      <c r="UIJ2" s="300"/>
      <c r="UIK2" s="300"/>
      <c r="UIL2" s="300"/>
      <c r="UIM2" s="300"/>
      <c r="UIN2" s="300"/>
      <c r="UIO2" s="300"/>
      <c r="UIP2" s="300"/>
      <c r="UIQ2" s="300"/>
      <c r="UIR2" s="300"/>
      <c r="UIS2" s="300"/>
      <c r="UIT2" s="300"/>
      <c r="UIU2" s="300"/>
      <c r="UIV2" s="300"/>
      <c r="UIW2" s="300"/>
      <c r="UIX2" s="300"/>
      <c r="UIY2" s="300"/>
      <c r="UIZ2" s="300"/>
      <c r="UJA2" s="300"/>
      <c r="UJB2" s="300"/>
      <c r="UJC2" s="300"/>
      <c r="UJD2" s="300"/>
      <c r="UJE2" s="300"/>
      <c r="UJF2" s="300"/>
      <c r="UJG2" s="300"/>
      <c r="UJH2" s="300"/>
      <c r="UJI2" s="300"/>
      <c r="UJJ2" s="300"/>
      <c r="UJK2" s="300"/>
      <c r="UJL2" s="300"/>
      <c r="UJM2" s="300"/>
      <c r="UJN2" s="300"/>
      <c r="UJO2" s="300"/>
      <c r="UJP2" s="300"/>
      <c r="UJQ2" s="300"/>
      <c r="UJR2" s="300"/>
      <c r="UJS2" s="300"/>
      <c r="UJT2" s="300"/>
      <c r="UJU2" s="300"/>
      <c r="UJV2" s="300"/>
      <c r="UJW2" s="300"/>
      <c r="UJX2" s="300"/>
      <c r="UJY2" s="300"/>
      <c r="UJZ2" s="300"/>
      <c r="UKA2" s="300"/>
      <c r="UKB2" s="300"/>
      <c r="UKC2" s="300"/>
      <c r="UKD2" s="300"/>
      <c r="UKE2" s="300"/>
      <c r="UKF2" s="300"/>
      <c r="UKG2" s="300"/>
      <c r="UKH2" s="300"/>
      <c r="UKI2" s="300"/>
      <c r="UKJ2" s="300"/>
      <c r="UKK2" s="300"/>
      <c r="UKL2" s="300"/>
      <c r="UKM2" s="300"/>
      <c r="UKN2" s="300"/>
      <c r="UKO2" s="300"/>
      <c r="UKP2" s="300"/>
      <c r="UKQ2" s="300"/>
      <c r="UKR2" s="300"/>
      <c r="UKS2" s="300"/>
      <c r="UKT2" s="300"/>
      <c r="UKU2" s="300"/>
      <c r="UKV2" s="300"/>
      <c r="UKW2" s="300"/>
      <c r="UKX2" s="300"/>
      <c r="UKY2" s="300"/>
      <c r="UKZ2" s="300"/>
      <c r="ULA2" s="300"/>
      <c r="ULB2" s="300"/>
      <c r="ULC2" s="300"/>
      <c r="ULD2" s="300"/>
      <c r="ULE2" s="300"/>
      <c r="ULF2" s="300"/>
      <c r="ULG2" s="300"/>
      <c r="ULH2" s="300"/>
      <c r="ULI2" s="300"/>
      <c r="ULJ2" s="300"/>
      <c r="ULK2" s="300"/>
      <c r="ULL2" s="300"/>
      <c r="ULM2" s="300"/>
      <c r="ULN2" s="300"/>
      <c r="ULO2" s="300"/>
      <c r="ULP2" s="300"/>
      <c r="ULQ2" s="300"/>
      <c r="ULR2" s="300"/>
      <c r="ULS2" s="300"/>
      <c r="ULT2" s="300"/>
      <c r="ULU2" s="300"/>
      <c r="ULV2" s="300"/>
      <c r="ULW2" s="300"/>
      <c r="ULX2" s="300"/>
      <c r="ULY2" s="300"/>
      <c r="ULZ2" s="300"/>
      <c r="UMA2" s="300"/>
      <c r="UMB2" s="300"/>
      <c r="UMC2" s="300"/>
      <c r="UMD2" s="300"/>
      <c r="UME2" s="300"/>
      <c r="UMF2" s="300"/>
      <c r="UMG2" s="300"/>
      <c r="UMH2" s="300"/>
      <c r="UMI2" s="300"/>
      <c r="UMJ2" s="300"/>
      <c r="UMK2" s="300"/>
      <c r="UML2" s="300"/>
      <c r="UMM2" s="300"/>
      <c r="UMN2" s="300"/>
      <c r="UMO2" s="300"/>
      <c r="UMP2" s="300"/>
      <c r="UMQ2" s="300"/>
      <c r="UMR2" s="300"/>
      <c r="UMS2" s="300"/>
      <c r="UMT2" s="300"/>
      <c r="UMU2" s="300"/>
      <c r="UMV2" s="300"/>
      <c r="UMW2" s="300"/>
      <c r="UMX2" s="300"/>
      <c r="UMY2" s="300"/>
      <c r="UMZ2" s="300"/>
      <c r="UNA2" s="300"/>
      <c r="UNB2" s="300"/>
      <c r="UNC2" s="300"/>
      <c r="UND2" s="300"/>
      <c r="UNE2" s="300"/>
      <c r="UNF2" s="300"/>
      <c r="UNG2" s="300"/>
      <c r="UNH2" s="300"/>
      <c r="UNI2" s="300"/>
      <c r="UNJ2" s="300"/>
      <c r="UNK2" s="300"/>
      <c r="UNL2" s="300"/>
      <c r="UNM2" s="300"/>
      <c r="UNN2" s="300"/>
      <c r="UNO2" s="300"/>
      <c r="UNP2" s="300"/>
      <c r="UNQ2" s="300"/>
      <c r="UNR2" s="300"/>
      <c r="UNS2" s="300"/>
      <c r="UNT2" s="300"/>
      <c r="UNU2" s="300"/>
      <c r="UNV2" s="300"/>
      <c r="UNW2" s="300"/>
      <c r="UNX2" s="300"/>
      <c r="UNY2" s="300"/>
      <c r="UNZ2" s="300"/>
      <c r="UOA2" s="300"/>
      <c r="UOB2" s="300"/>
      <c r="UOC2" s="300"/>
      <c r="UOD2" s="300"/>
      <c r="UOE2" s="300"/>
      <c r="UOF2" s="300"/>
      <c r="UOG2" s="300"/>
      <c r="UOH2" s="300"/>
      <c r="UOI2" s="300"/>
      <c r="UOJ2" s="300"/>
      <c r="UOK2" s="300"/>
      <c r="UOL2" s="300"/>
      <c r="UOM2" s="300"/>
      <c r="UON2" s="300"/>
      <c r="UOO2" s="300"/>
      <c r="UOP2" s="300"/>
      <c r="UOQ2" s="300"/>
      <c r="UOR2" s="300"/>
      <c r="UOS2" s="300"/>
      <c r="UOT2" s="300"/>
      <c r="UOU2" s="300"/>
      <c r="UOV2" s="300"/>
      <c r="UOW2" s="300"/>
      <c r="UOX2" s="300"/>
      <c r="UOY2" s="300"/>
      <c r="UOZ2" s="300"/>
      <c r="UPA2" s="300"/>
      <c r="UPB2" s="300"/>
      <c r="UPC2" s="300"/>
      <c r="UPD2" s="300"/>
      <c r="UPE2" s="300"/>
      <c r="UPF2" s="300"/>
      <c r="UPG2" s="300"/>
      <c r="UPH2" s="300"/>
      <c r="UPI2" s="300"/>
      <c r="UPJ2" s="300"/>
      <c r="UPK2" s="300"/>
      <c r="UPL2" s="300"/>
      <c r="UPM2" s="300"/>
      <c r="UPN2" s="300"/>
      <c r="UPO2" s="300"/>
      <c r="UPP2" s="300"/>
      <c r="UPQ2" s="300"/>
      <c r="UPR2" s="300"/>
      <c r="UPS2" s="300"/>
      <c r="UPT2" s="300"/>
      <c r="UPU2" s="300"/>
      <c r="UPV2" s="300"/>
      <c r="UPW2" s="300"/>
      <c r="UPX2" s="300"/>
      <c r="UPY2" s="300"/>
      <c r="UPZ2" s="300"/>
      <c r="UQA2" s="300"/>
      <c r="UQB2" s="300"/>
      <c r="UQC2" s="300"/>
      <c r="UQD2" s="300"/>
      <c r="UQE2" s="300"/>
      <c r="UQF2" s="300"/>
      <c r="UQG2" s="300"/>
      <c r="UQH2" s="300"/>
      <c r="UQI2" s="300"/>
      <c r="UQJ2" s="300"/>
      <c r="UQK2" s="300"/>
      <c r="UQL2" s="300"/>
      <c r="UQM2" s="300"/>
      <c r="UQN2" s="300"/>
      <c r="UQO2" s="300"/>
      <c r="UQP2" s="300"/>
      <c r="UQQ2" s="300"/>
      <c r="UQR2" s="300"/>
      <c r="UQS2" s="300"/>
      <c r="UQT2" s="300"/>
      <c r="UQU2" s="300"/>
      <c r="UQV2" s="300"/>
      <c r="UQW2" s="300"/>
      <c r="UQX2" s="300"/>
      <c r="UQY2" s="300"/>
      <c r="UQZ2" s="300"/>
      <c r="URA2" s="300"/>
      <c r="URB2" s="300"/>
      <c r="URC2" s="300"/>
      <c r="URD2" s="300"/>
      <c r="URE2" s="300"/>
      <c r="URF2" s="300"/>
      <c r="URG2" s="300"/>
      <c r="URH2" s="300"/>
      <c r="URI2" s="300"/>
      <c r="URJ2" s="300"/>
      <c r="URK2" s="300"/>
      <c r="URL2" s="300"/>
      <c r="URM2" s="300"/>
      <c r="URN2" s="300"/>
      <c r="URO2" s="300"/>
      <c r="URP2" s="300"/>
      <c r="URQ2" s="300"/>
      <c r="URR2" s="300"/>
      <c r="URS2" s="300"/>
      <c r="URT2" s="300"/>
      <c r="URU2" s="300"/>
      <c r="URV2" s="300"/>
      <c r="URW2" s="300"/>
      <c r="URX2" s="300"/>
      <c r="URY2" s="300"/>
      <c r="URZ2" s="300"/>
      <c r="USA2" s="300"/>
      <c r="USB2" s="300"/>
      <c r="USC2" s="300"/>
      <c r="USD2" s="300"/>
      <c r="USE2" s="300"/>
      <c r="USF2" s="300"/>
      <c r="USG2" s="300"/>
      <c r="USH2" s="300"/>
      <c r="USI2" s="300"/>
      <c r="USJ2" s="300"/>
      <c r="USK2" s="300"/>
      <c r="USL2" s="300"/>
      <c r="USM2" s="300"/>
      <c r="USN2" s="300"/>
      <c r="USO2" s="300"/>
      <c r="USP2" s="300"/>
      <c r="USQ2" s="300"/>
      <c r="USR2" s="300"/>
      <c r="USS2" s="300"/>
      <c r="UST2" s="300"/>
      <c r="USU2" s="300"/>
      <c r="USV2" s="300"/>
      <c r="USW2" s="300"/>
      <c r="USX2" s="300"/>
      <c r="USY2" s="300"/>
      <c r="USZ2" s="300"/>
      <c r="UTA2" s="300"/>
      <c r="UTB2" s="300"/>
      <c r="UTC2" s="300"/>
      <c r="UTD2" s="300"/>
      <c r="UTE2" s="300"/>
      <c r="UTF2" s="300"/>
      <c r="UTG2" s="300"/>
      <c r="UTH2" s="300"/>
      <c r="UTI2" s="300"/>
      <c r="UTJ2" s="300"/>
      <c r="UTK2" s="300"/>
      <c r="UTL2" s="300"/>
      <c r="UTM2" s="300"/>
      <c r="UTN2" s="300"/>
      <c r="UTO2" s="300"/>
      <c r="UTP2" s="300"/>
      <c r="UTQ2" s="300"/>
      <c r="UTR2" s="300"/>
      <c r="UTS2" s="300"/>
      <c r="UTT2" s="300"/>
      <c r="UTU2" s="300"/>
      <c r="UTV2" s="300"/>
      <c r="UTW2" s="300"/>
      <c r="UTX2" s="300"/>
      <c r="UTY2" s="300"/>
      <c r="UTZ2" s="300"/>
      <c r="UUA2" s="300"/>
      <c r="UUB2" s="300"/>
      <c r="UUC2" s="300"/>
      <c r="UUD2" s="300"/>
      <c r="UUE2" s="300"/>
      <c r="UUF2" s="300"/>
      <c r="UUG2" s="300"/>
      <c r="UUH2" s="300"/>
      <c r="UUI2" s="300"/>
      <c r="UUJ2" s="300"/>
      <c r="UUK2" s="300"/>
      <c r="UUL2" s="300"/>
      <c r="UUM2" s="300"/>
      <c r="UUN2" s="300"/>
      <c r="UUO2" s="300"/>
      <c r="UUP2" s="300"/>
      <c r="UUQ2" s="300"/>
      <c r="UUR2" s="300"/>
      <c r="UUS2" s="300"/>
      <c r="UUT2" s="300"/>
      <c r="UUU2" s="300"/>
      <c r="UUV2" s="300"/>
      <c r="UUW2" s="300"/>
      <c r="UUX2" s="300"/>
      <c r="UUY2" s="300"/>
      <c r="UUZ2" s="300"/>
      <c r="UVA2" s="300"/>
      <c r="UVB2" s="300"/>
      <c r="UVC2" s="300"/>
      <c r="UVD2" s="300"/>
      <c r="UVE2" s="300"/>
      <c r="UVF2" s="300"/>
      <c r="UVG2" s="300"/>
      <c r="UVH2" s="300"/>
      <c r="UVI2" s="300"/>
      <c r="UVJ2" s="300"/>
      <c r="UVK2" s="300"/>
      <c r="UVL2" s="300"/>
      <c r="UVM2" s="300"/>
      <c r="UVN2" s="300"/>
      <c r="UVO2" s="300"/>
      <c r="UVP2" s="300"/>
      <c r="UVQ2" s="300"/>
      <c r="UVR2" s="300"/>
      <c r="UVS2" s="300"/>
      <c r="UVT2" s="300"/>
      <c r="UVU2" s="300"/>
      <c r="UVV2" s="300"/>
      <c r="UVW2" s="300"/>
      <c r="UVX2" s="300"/>
      <c r="UVY2" s="300"/>
      <c r="UVZ2" s="300"/>
      <c r="UWA2" s="300"/>
      <c r="UWB2" s="300"/>
      <c r="UWC2" s="300"/>
      <c r="UWD2" s="300"/>
      <c r="UWE2" s="300"/>
      <c r="UWF2" s="300"/>
      <c r="UWG2" s="300"/>
      <c r="UWH2" s="300"/>
      <c r="UWI2" s="300"/>
      <c r="UWJ2" s="300"/>
      <c r="UWK2" s="300"/>
      <c r="UWL2" s="300"/>
      <c r="UWM2" s="300"/>
      <c r="UWN2" s="300"/>
      <c r="UWO2" s="300"/>
      <c r="UWP2" s="300"/>
      <c r="UWQ2" s="300"/>
      <c r="UWR2" s="300"/>
      <c r="UWS2" s="300"/>
      <c r="UWT2" s="300"/>
      <c r="UWU2" s="300"/>
      <c r="UWV2" s="300"/>
      <c r="UWW2" s="300"/>
      <c r="UWX2" s="300"/>
      <c r="UWY2" s="300"/>
      <c r="UWZ2" s="300"/>
      <c r="UXA2" s="300"/>
      <c r="UXB2" s="300"/>
      <c r="UXC2" s="300"/>
      <c r="UXD2" s="300"/>
      <c r="UXE2" s="300"/>
      <c r="UXF2" s="300"/>
      <c r="UXG2" s="300"/>
      <c r="UXH2" s="300"/>
      <c r="UXI2" s="300"/>
      <c r="UXJ2" s="300"/>
      <c r="UXK2" s="300"/>
      <c r="UXL2" s="300"/>
      <c r="UXM2" s="300"/>
      <c r="UXN2" s="300"/>
      <c r="UXO2" s="300"/>
      <c r="UXP2" s="300"/>
      <c r="UXQ2" s="300"/>
      <c r="UXR2" s="300"/>
      <c r="UXS2" s="300"/>
      <c r="UXT2" s="300"/>
      <c r="UXU2" s="300"/>
      <c r="UXV2" s="300"/>
      <c r="UXW2" s="300"/>
      <c r="UXX2" s="300"/>
      <c r="UXY2" s="300"/>
      <c r="UXZ2" s="300"/>
      <c r="UYA2" s="300"/>
      <c r="UYB2" s="300"/>
      <c r="UYC2" s="300"/>
      <c r="UYD2" s="300"/>
      <c r="UYE2" s="300"/>
      <c r="UYF2" s="300"/>
      <c r="UYG2" s="300"/>
      <c r="UYH2" s="300"/>
      <c r="UYI2" s="300"/>
      <c r="UYJ2" s="300"/>
      <c r="UYK2" s="300"/>
      <c r="UYL2" s="300"/>
      <c r="UYM2" s="300"/>
      <c r="UYN2" s="300"/>
      <c r="UYO2" s="300"/>
      <c r="UYP2" s="300"/>
      <c r="UYQ2" s="300"/>
      <c r="UYR2" s="300"/>
      <c r="UYS2" s="300"/>
      <c r="UYT2" s="300"/>
      <c r="UYU2" s="300"/>
      <c r="UYV2" s="300"/>
      <c r="UYW2" s="300"/>
      <c r="UYX2" s="300"/>
      <c r="UYY2" s="300"/>
      <c r="UYZ2" s="300"/>
      <c r="UZA2" s="300"/>
      <c r="UZB2" s="300"/>
      <c r="UZC2" s="300"/>
      <c r="UZD2" s="300"/>
      <c r="UZE2" s="300"/>
      <c r="UZF2" s="300"/>
      <c r="UZG2" s="300"/>
      <c r="UZH2" s="300"/>
      <c r="UZI2" s="300"/>
      <c r="UZJ2" s="300"/>
      <c r="UZK2" s="300"/>
      <c r="UZL2" s="300"/>
      <c r="UZM2" s="300"/>
      <c r="UZN2" s="300"/>
      <c r="UZO2" s="300"/>
      <c r="UZP2" s="300"/>
      <c r="UZQ2" s="300"/>
      <c r="UZR2" s="300"/>
      <c r="UZS2" s="300"/>
      <c r="UZT2" s="300"/>
      <c r="UZU2" s="300"/>
      <c r="UZV2" s="300"/>
      <c r="UZW2" s="300"/>
      <c r="UZX2" s="300"/>
      <c r="UZY2" s="300"/>
      <c r="UZZ2" s="300"/>
      <c r="VAA2" s="300"/>
      <c r="VAB2" s="300"/>
      <c r="VAC2" s="300"/>
      <c r="VAD2" s="300"/>
      <c r="VAE2" s="300"/>
      <c r="VAF2" s="300"/>
      <c r="VAG2" s="300"/>
      <c r="VAH2" s="300"/>
      <c r="VAI2" s="300"/>
      <c r="VAJ2" s="300"/>
      <c r="VAK2" s="300"/>
      <c r="VAL2" s="300"/>
      <c r="VAM2" s="300"/>
      <c r="VAN2" s="300"/>
      <c r="VAO2" s="300"/>
      <c r="VAP2" s="300"/>
      <c r="VAQ2" s="300"/>
      <c r="VAR2" s="300"/>
      <c r="VAS2" s="300"/>
      <c r="VAT2" s="300"/>
      <c r="VAU2" s="300"/>
      <c r="VAV2" s="300"/>
      <c r="VAW2" s="300"/>
      <c r="VAX2" s="300"/>
      <c r="VAY2" s="300"/>
      <c r="VAZ2" s="300"/>
      <c r="VBA2" s="300"/>
      <c r="VBB2" s="300"/>
      <c r="VBC2" s="300"/>
      <c r="VBD2" s="300"/>
      <c r="VBE2" s="300"/>
      <c r="VBF2" s="300"/>
      <c r="VBG2" s="300"/>
      <c r="VBH2" s="300"/>
      <c r="VBI2" s="300"/>
      <c r="VBJ2" s="300"/>
      <c r="VBK2" s="300"/>
      <c r="VBL2" s="300"/>
      <c r="VBM2" s="300"/>
      <c r="VBN2" s="300"/>
      <c r="VBO2" s="300"/>
      <c r="VBP2" s="300"/>
      <c r="VBQ2" s="300"/>
      <c r="VBR2" s="300"/>
      <c r="VBS2" s="300"/>
      <c r="VBT2" s="300"/>
      <c r="VBU2" s="300"/>
      <c r="VBV2" s="300"/>
      <c r="VBW2" s="300"/>
      <c r="VBX2" s="300"/>
      <c r="VBY2" s="300"/>
      <c r="VBZ2" s="300"/>
      <c r="VCA2" s="300"/>
      <c r="VCB2" s="300"/>
      <c r="VCC2" s="300"/>
      <c r="VCD2" s="300"/>
      <c r="VCE2" s="300"/>
      <c r="VCF2" s="300"/>
      <c r="VCG2" s="300"/>
      <c r="VCH2" s="300"/>
      <c r="VCI2" s="300"/>
      <c r="VCJ2" s="300"/>
      <c r="VCK2" s="300"/>
      <c r="VCL2" s="300"/>
      <c r="VCM2" s="300"/>
      <c r="VCN2" s="300"/>
      <c r="VCO2" s="300"/>
      <c r="VCP2" s="300"/>
      <c r="VCQ2" s="300"/>
      <c r="VCR2" s="300"/>
      <c r="VCS2" s="300"/>
      <c r="VCT2" s="300"/>
      <c r="VCU2" s="300"/>
      <c r="VCV2" s="300"/>
      <c r="VCW2" s="300"/>
      <c r="VCX2" s="300"/>
      <c r="VCY2" s="300"/>
      <c r="VCZ2" s="300"/>
      <c r="VDA2" s="300"/>
      <c r="VDB2" s="300"/>
      <c r="VDC2" s="300"/>
      <c r="VDD2" s="300"/>
      <c r="VDE2" s="300"/>
      <c r="VDF2" s="300"/>
      <c r="VDG2" s="300"/>
      <c r="VDH2" s="300"/>
      <c r="VDI2" s="300"/>
      <c r="VDJ2" s="300"/>
      <c r="VDK2" s="300"/>
      <c r="VDL2" s="300"/>
      <c r="VDM2" s="300"/>
      <c r="VDN2" s="300"/>
      <c r="VDO2" s="300"/>
      <c r="VDP2" s="300"/>
      <c r="VDQ2" s="300"/>
      <c r="VDR2" s="300"/>
      <c r="VDS2" s="300"/>
      <c r="VDT2" s="300"/>
      <c r="VDU2" s="300"/>
      <c r="VDV2" s="300"/>
      <c r="VDW2" s="300"/>
      <c r="VDX2" s="300"/>
      <c r="VDY2" s="300"/>
      <c r="VDZ2" s="300"/>
      <c r="VEA2" s="300"/>
      <c r="VEB2" s="300"/>
      <c r="VEC2" s="300"/>
      <c r="VED2" s="300"/>
      <c r="VEE2" s="300"/>
      <c r="VEF2" s="300"/>
      <c r="VEG2" s="300"/>
      <c r="VEH2" s="300"/>
      <c r="VEI2" s="300"/>
      <c r="VEJ2" s="300"/>
      <c r="VEK2" s="300"/>
      <c r="VEL2" s="300"/>
      <c r="VEM2" s="300"/>
      <c r="VEN2" s="300"/>
      <c r="VEO2" s="300"/>
      <c r="VEP2" s="300"/>
      <c r="VEQ2" s="300"/>
      <c r="VER2" s="300"/>
      <c r="VES2" s="300"/>
      <c r="VET2" s="300"/>
      <c r="VEU2" s="300"/>
      <c r="VEV2" s="300"/>
      <c r="VEW2" s="300"/>
      <c r="VEX2" s="300"/>
      <c r="VEY2" s="300"/>
      <c r="VEZ2" s="300"/>
      <c r="VFA2" s="300"/>
      <c r="VFB2" s="300"/>
      <c r="VFC2" s="300"/>
      <c r="VFD2" s="300"/>
      <c r="VFE2" s="300"/>
      <c r="VFF2" s="300"/>
      <c r="VFG2" s="300"/>
      <c r="VFH2" s="300"/>
      <c r="VFI2" s="300"/>
      <c r="VFJ2" s="300"/>
      <c r="VFK2" s="300"/>
      <c r="VFL2" s="300"/>
      <c r="VFM2" s="300"/>
      <c r="VFN2" s="300"/>
      <c r="VFO2" s="300"/>
      <c r="VFP2" s="300"/>
      <c r="VFQ2" s="300"/>
      <c r="VFR2" s="300"/>
      <c r="VFS2" s="300"/>
      <c r="VFT2" s="300"/>
      <c r="VFU2" s="300"/>
      <c r="VFV2" s="300"/>
      <c r="VFW2" s="300"/>
      <c r="VFX2" s="300"/>
      <c r="VFY2" s="300"/>
      <c r="VFZ2" s="300"/>
      <c r="VGA2" s="300"/>
      <c r="VGB2" s="300"/>
      <c r="VGC2" s="300"/>
      <c r="VGD2" s="300"/>
      <c r="VGE2" s="300"/>
      <c r="VGF2" s="300"/>
      <c r="VGG2" s="300"/>
      <c r="VGH2" s="300"/>
      <c r="VGI2" s="300"/>
      <c r="VGJ2" s="300"/>
      <c r="VGK2" s="300"/>
      <c r="VGL2" s="300"/>
      <c r="VGM2" s="300"/>
      <c r="VGN2" s="300"/>
      <c r="VGO2" s="300"/>
      <c r="VGP2" s="300"/>
      <c r="VGQ2" s="300"/>
      <c r="VGR2" s="300"/>
      <c r="VGS2" s="300"/>
      <c r="VGT2" s="300"/>
      <c r="VGU2" s="300"/>
      <c r="VGV2" s="300"/>
      <c r="VGW2" s="300"/>
      <c r="VGX2" s="300"/>
      <c r="VGY2" s="300"/>
      <c r="VGZ2" s="300"/>
      <c r="VHA2" s="300"/>
      <c r="VHB2" s="300"/>
      <c r="VHC2" s="300"/>
      <c r="VHD2" s="300"/>
      <c r="VHE2" s="300"/>
      <c r="VHF2" s="300"/>
      <c r="VHG2" s="300"/>
      <c r="VHH2" s="300"/>
      <c r="VHI2" s="300"/>
      <c r="VHJ2" s="300"/>
      <c r="VHK2" s="300"/>
      <c r="VHL2" s="300"/>
      <c r="VHM2" s="300"/>
      <c r="VHN2" s="300"/>
      <c r="VHO2" s="300"/>
      <c r="VHP2" s="300"/>
      <c r="VHQ2" s="300"/>
      <c r="VHR2" s="300"/>
      <c r="VHS2" s="300"/>
      <c r="VHT2" s="300"/>
      <c r="VHU2" s="300"/>
      <c r="VHV2" s="300"/>
      <c r="VHW2" s="300"/>
      <c r="VHX2" s="300"/>
      <c r="VHY2" s="300"/>
      <c r="VHZ2" s="300"/>
      <c r="VIA2" s="300"/>
      <c r="VIB2" s="300"/>
      <c r="VIC2" s="300"/>
      <c r="VID2" s="300"/>
      <c r="VIE2" s="300"/>
      <c r="VIF2" s="300"/>
      <c r="VIG2" s="300"/>
      <c r="VIH2" s="300"/>
      <c r="VII2" s="300"/>
      <c r="VIJ2" s="300"/>
      <c r="VIK2" s="300"/>
      <c r="VIL2" s="300"/>
      <c r="VIM2" s="300"/>
      <c r="VIN2" s="300"/>
      <c r="VIO2" s="300"/>
      <c r="VIP2" s="300"/>
      <c r="VIQ2" s="300"/>
      <c r="VIR2" s="300"/>
      <c r="VIS2" s="300"/>
      <c r="VIT2" s="300"/>
      <c r="VIU2" s="300"/>
      <c r="VIV2" s="300"/>
      <c r="VIW2" s="300"/>
      <c r="VIX2" s="300"/>
      <c r="VIY2" s="300"/>
      <c r="VIZ2" s="300"/>
      <c r="VJA2" s="300"/>
      <c r="VJB2" s="300"/>
      <c r="VJC2" s="300"/>
      <c r="VJD2" s="300"/>
      <c r="VJE2" s="300"/>
      <c r="VJF2" s="300"/>
      <c r="VJG2" s="300"/>
      <c r="VJH2" s="300"/>
      <c r="VJI2" s="300"/>
      <c r="VJJ2" s="300"/>
      <c r="VJK2" s="300"/>
      <c r="VJL2" s="300"/>
      <c r="VJM2" s="300"/>
      <c r="VJN2" s="300"/>
      <c r="VJO2" s="300"/>
      <c r="VJP2" s="300"/>
      <c r="VJQ2" s="300"/>
      <c r="VJR2" s="300"/>
      <c r="VJS2" s="300"/>
      <c r="VJT2" s="300"/>
      <c r="VJU2" s="300"/>
      <c r="VJV2" s="300"/>
      <c r="VJW2" s="300"/>
      <c r="VJX2" s="300"/>
      <c r="VJY2" s="300"/>
      <c r="VJZ2" s="300"/>
      <c r="VKA2" s="300"/>
      <c r="VKB2" s="300"/>
      <c r="VKC2" s="300"/>
      <c r="VKD2" s="300"/>
      <c r="VKE2" s="300"/>
      <c r="VKF2" s="300"/>
      <c r="VKG2" s="300"/>
      <c r="VKH2" s="300"/>
      <c r="VKI2" s="300"/>
      <c r="VKJ2" s="300"/>
      <c r="VKK2" s="300"/>
      <c r="VKL2" s="300"/>
      <c r="VKM2" s="300"/>
      <c r="VKN2" s="300"/>
      <c r="VKO2" s="300"/>
      <c r="VKP2" s="300"/>
      <c r="VKQ2" s="300"/>
      <c r="VKR2" s="300"/>
      <c r="VKS2" s="300"/>
      <c r="VKT2" s="300"/>
      <c r="VKU2" s="300"/>
      <c r="VKV2" s="300"/>
      <c r="VKW2" s="300"/>
      <c r="VKX2" s="300"/>
      <c r="VKY2" s="300"/>
      <c r="VKZ2" s="300"/>
      <c r="VLA2" s="300"/>
      <c r="VLB2" s="300"/>
      <c r="VLC2" s="300"/>
      <c r="VLD2" s="300"/>
      <c r="VLE2" s="300"/>
      <c r="VLF2" s="300"/>
      <c r="VLG2" s="300"/>
      <c r="VLH2" s="300"/>
      <c r="VLI2" s="300"/>
      <c r="VLJ2" s="300"/>
      <c r="VLK2" s="300"/>
      <c r="VLL2" s="300"/>
      <c r="VLM2" s="300"/>
      <c r="VLN2" s="300"/>
      <c r="VLO2" s="300"/>
      <c r="VLP2" s="300"/>
      <c r="VLQ2" s="300"/>
      <c r="VLR2" s="300"/>
      <c r="VLS2" s="300"/>
      <c r="VLT2" s="300"/>
      <c r="VLU2" s="300"/>
      <c r="VLV2" s="300"/>
      <c r="VLW2" s="300"/>
      <c r="VLX2" s="300"/>
      <c r="VLY2" s="300"/>
      <c r="VLZ2" s="300"/>
      <c r="VMA2" s="300"/>
      <c r="VMB2" s="300"/>
      <c r="VMC2" s="300"/>
      <c r="VMD2" s="300"/>
      <c r="VME2" s="300"/>
      <c r="VMF2" s="300"/>
      <c r="VMG2" s="300"/>
      <c r="VMH2" s="300"/>
      <c r="VMI2" s="300"/>
      <c r="VMJ2" s="300"/>
      <c r="VMK2" s="300"/>
      <c r="VML2" s="300"/>
      <c r="VMM2" s="300"/>
      <c r="VMN2" s="300"/>
      <c r="VMO2" s="300"/>
      <c r="VMP2" s="300"/>
      <c r="VMQ2" s="300"/>
      <c r="VMR2" s="300"/>
      <c r="VMS2" s="300"/>
      <c r="VMT2" s="300"/>
      <c r="VMU2" s="300"/>
      <c r="VMV2" s="300"/>
      <c r="VMW2" s="300"/>
      <c r="VMX2" s="300"/>
      <c r="VMY2" s="300"/>
      <c r="VMZ2" s="300"/>
      <c r="VNA2" s="300"/>
      <c r="VNB2" s="300"/>
      <c r="VNC2" s="300"/>
      <c r="VND2" s="300"/>
      <c r="VNE2" s="300"/>
      <c r="VNF2" s="300"/>
      <c r="VNG2" s="300"/>
      <c r="VNH2" s="300"/>
      <c r="VNI2" s="300"/>
      <c r="VNJ2" s="300"/>
      <c r="VNK2" s="300"/>
      <c r="VNL2" s="300"/>
      <c r="VNM2" s="300"/>
      <c r="VNN2" s="300"/>
      <c r="VNO2" s="300"/>
      <c r="VNP2" s="300"/>
      <c r="VNQ2" s="300"/>
      <c r="VNR2" s="300"/>
      <c r="VNS2" s="300"/>
      <c r="VNT2" s="300"/>
      <c r="VNU2" s="300"/>
      <c r="VNV2" s="300"/>
      <c r="VNW2" s="300"/>
      <c r="VNX2" s="300"/>
      <c r="VNY2" s="300"/>
      <c r="VNZ2" s="300"/>
      <c r="VOA2" s="300"/>
      <c r="VOB2" s="300"/>
      <c r="VOC2" s="300"/>
      <c r="VOD2" s="300"/>
      <c r="VOE2" s="300"/>
      <c r="VOF2" s="300"/>
      <c r="VOG2" s="300"/>
      <c r="VOH2" s="300"/>
      <c r="VOI2" s="300"/>
      <c r="VOJ2" s="300"/>
      <c r="VOK2" s="300"/>
      <c r="VOL2" s="300"/>
      <c r="VOM2" s="300"/>
      <c r="VON2" s="300"/>
      <c r="VOO2" s="300"/>
      <c r="VOP2" s="300"/>
      <c r="VOQ2" s="300"/>
      <c r="VOR2" s="300"/>
      <c r="VOS2" s="300"/>
      <c r="VOT2" s="300"/>
      <c r="VOU2" s="300"/>
      <c r="VOV2" s="300"/>
      <c r="VOW2" s="300"/>
      <c r="VOX2" s="300"/>
      <c r="VOY2" s="300"/>
      <c r="VOZ2" s="300"/>
      <c r="VPA2" s="300"/>
      <c r="VPB2" s="300"/>
      <c r="VPC2" s="300"/>
      <c r="VPD2" s="300"/>
      <c r="VPE2" s="300"/>
      <c r="VPF2" s="300"/>
      <c r="VPG2" s="300"/>
      <c r="VPH2" s="300"/>
      <c r="VPI2" s="300"/>
      <c r="VPJ2" s="300"/>
      <c r="VPK2" s="300"/>
      <c r="VPL2" s="300"/>
      <c r="VPM2" s="300"/>
      <c r="VPN2" s="300"/>
      <c r="VPO2" s="300"/>
      <c r="VPP2" s="300"/>
      <c r="VPQ2" s="300"/>
      <c r="VPR2" s="300"/>
      <c r="VPS2" s="300"/>
      <c r="VPT2" s="300"/>
      <c r="VPU2" s="300"/>
      <c r="VPV2" s="300"/>
      <c r="VPW2" s="300"/>
      <c r="VPX2" s="300"/>
      <c r="VPY2" s="300"/>
      <c r="VPZ2" s="300"/>
      <c r="VQA2" s="300"/>
      <c r="VQB2" s="300"/>
      <c r="VQC2" s="300"/>
      <c r="VQD2" s="300"/>
      <c r="VQE2" s="300"/>
      <c r="VQF2" s="300"/>
      <c r="VQG2" s="300"/>
      <c r="VQH2" s="300"/>
      <c r="VQI2" s="300"/>
      <c r="VQJ2" s="300"/>
      <c r="VQK2" s="300"/>
      <c r="VQL2" s="300"/>
      <c r="VQM2" s="300"/>
      <c r="VQN2" s="300"/>
      <c r="VQO2" s="300"/>
      <c r="VQP2" s="300"/>
      <c r="VQQ2" s="300"/>
      <c r="VQR2" s="300"/>
      <c r="VQS2" s="300"/>
      <c r="VQT2" s="300"/>
      <c r="VQU2" s="300"/>
      <c r="VQV2" s="300"/>
      <c r="VQW2" s="300"/>
      <c r="VQX2" s="300"/>
      <c r="VQY2" s="300"/>
      <c r="VQZ2" s="300"/>
      <c r="VRA2" s="300"/>
      <c r="VRB2" s="300"/>
      <c r="VRC2" s="300"/>
      <c r="VRD2" s="300"/>
      <c r="VRE2" s="300"/>
      <c r="VRF2" s="300"/>
      <c r="VRG2" s="300"/>
      <c r="VRH2" s="300"/>
      <c r="VRI2" s="300"/>
      <c r="VRJ2" s="300"/>
      <c r="VRK2" s="300"/>
      <c r="VRL2" s="300"/>
      <c r="VRM2" s="300"/>
      <c r="VRN2" s="300"/>
      <c r="VRO2" s="300"/>
      <c r="VRP2" s="300"/>
      <c r="VRQ2" s="300"/>
      <c r="VRR2" s="300"/>
      <c r="VRS2" s="300"/>
      <c r="VRT2" s="300"/>
      <c r="VRU2" s="300"/>
      <c r="VRV2" s="300"/>
      <c r="VRW2" s="300"/>
      <c r="VRX2" s="300"/>
      <c r="VRY2" s="300"/>
      <c r="VRZ2" s="300"/>
      <c r="VSA2" s="300"/>
      <c r="VSB2" s="300"/>
      <c r="VSC2" s="300"/>
      <c r="VSD2" s="300"/>
      <c r="VSE2" s="300"/>
      <c r="VSF2" s="300"/>
      <c r="VSG2" s="300"/>
      <c r="VSH2" s="300"/>
      <c r="VSI2" s="300"/>
      <c r="VSJ2" s="300"/>
      <c r="VSK2" s="300"/>
      <c r="VSL2" s="300"/>
      <c r="VSM2" s="300"/>
      <c r="VSN2" s="300"/>
      <c r="VSO2" s="300"/>
      <c r="VSP2" s="300"/>
      <c r="VSQ2" s="300"/>
      <c r="VSR2" s="300"/>
      <c r="VSS2" s="300"/>
      <c r="VST2" s="300"/>
      <c r="VSU2" s="300"/>
      <c r="VSV2" s="300"/>
      <c r="VSW2" s="300"/>
      <c r="VSX2" s="300"/>
      <c r="VSY2" s="300"/>
      <c r="VSZ2" s="300"/>
      <c r="VTA2" s="300"/>
      <c r="VTB2" s="300"/>
      <c r="VTC2" s="300"/>
      <c r="VTD2" s="300"/>
      <c r="VTE2" s="300"/>
      <c r="VTF2" s="300"/>
      <c r="VTG2" s="300"/>
      <c r="VTH2" s="300"/>
      <c r="VTI2" s="300"/>
      <c r="VTJ2" s="300"/>
      <c r="VTK2" s="300"/>
      <c r="VTL2" s="300"/>
      <c r="VTM2" s="300"/>
      <c r="VTN2" s="300"/>
      <c r="VTO2" s="300"/>
      <c r="VTP2" s="300"/>
      <c r="VTQ2" s="300"/>
      <c r="VTR2" s="300"/>
      <c r="VTS2" s="300"/>
      <c r="VTT2" s="300"/>
      <c r="VTU2" s="300"/>
      <c r="VTV2" s="300"/>
      <c r="VTW2" s="300"/>
      <c r="VTX2" s="300"/>
      <c r="VTY2" s="300"/>
      <c r="VTZ2" s="300"/>
      <c r="VUA2" s="300"/>
      <c r="VUB2" s="300"/>
      <c r="VUC2" s="300"/>
      <c r="VUD2" s="300"/>
      <c r="VUE2" s="300"/>
      <c r="VUF2" s="300"/>
      <c r="VUG2" s="300"/>
      <c r="VUH2" s="300"/>
      <c r="VUI2" s="300"/>
      <c r="VUJ2" s="300"/>
      <c r="VUK2" s="300"/>
      <c r="VUL2" s="300"/>
      <c r="VUM2" s="300"/>
      <c r="VUN2" s="300"/>
      <c r="VUO2" s="300"/>
      <c r="VUP2" s="300"/>
      <c r="VUQ2" s="300"/>
      <c r="VUR2" s="300"/>
      <c r="VUS2" s="300"/>
      <c r="VUT2" s="300"/>
      <c r="VUU2" s="300"/>
      <c r="VUV2" s="300"/>
      <c r="VUW2" s="300"/>
      <c r="VUX2" s="300"/>
      <c r="VUY2" s="300"/>
      <c r="VUZ2" s="300"/>
      <c r="VVA2" s="300"/>
      <c r="VVB2" s="300"/>
      <c r="VVC2" s="300"/>
      <c r="VVD2" s="300"/>
      <c r="VVE2" s="300"/>
      <c r="VVF2" s="300"/>
      <c r="VVG2" s="300"/>
      <c r="VVH2" s="300"/>
      <c r="VVI2" s="300"/>
      <c r="VVJ2" s="300"/>
      <c r="VVK2" s="300"/>
      <c r="VVL2" s="300"/>
      <c r="VVM2" s="300"/>
      <c r="VVN2" s="300"/>
      <c r="VVO2" s="300"/>
      <c r="VVP2" s="300"/>
      <c r="VVQ2" s="300"/>
      <c r="VVR2" s="300"/>
      <c r="VVS2" s="300"/>
      <c r="VVT2" s="300"/>
      <c r="VVU2" s="300"/>
      <c r="VVV2" s="300"/>
      <c r="VVW2" s="300"/>
      <c r="VVX2" s="300"/>
      <c r="VVY2" s="300"/>
      <c r="VVZ2" s="300"/>
      <c r="VWA2" s="300"/>
      <c r="VWB2" s="300"/>
      <c r="VWC2" s="300"/>
      <c r="VWD2" s="300"/>
      <c r="VWE2" s="300"/>
      <c r="VWF2" s="300"/>
      <c r="VWG2" s="300"/>
      <c r="VWH2" s="300"/>
      <c r="VWI2" s="300"/>
      <c r="VWJ2" s="300"/>
      <c r="VWK2" s="300"/>
      <c r="VWL2" s="300"/>
      <c r="VWM2" s="300"/>
      <c r="VWN2" s="300"/>
      <c r="VWO2" s="300"/>
      <c r="VWP2" s="300"/>
      <c r="VWQ2" s="300"/>
      <c r="VWR2" s="300"/>
      <c r="VWS2" s="300"/>
      <c r="VWT2" s="300"/>
      <c r="VWU2" s="300"/>
      <c r="VWV2" s="300"/>
      <c r="VWW2" s="300"/>
      <c r="VWX2" s="300"/>
      <c r="VWY2" s="300"/>
      <c r="VWZ2" s="300"/>
      <c r="VXA2" s="300"/>
      <c r="VXB2" s="300"/>
      <c r="VXC2" s="300"/>
      <c r="VXD2" s="300"/>
      <c r="VXE2" s="300"/>
      <c r="VXF2" s="300"/>
      <c r="VXG2" s="300"/>
      <c r="VXH2" s="300"/>
      <c r="VXI2" s="300"/>
      <c r="VXJ2" s="300"/>
      <c r="VXK2" s="300"/>
      <c r="VXL2" s="300"/>
      <c r="VXM2" s="300"/>
      <c r="VXN2" s="300"/>
      <c r="VXO2" s="300"/>
      <c r="VXP2" s="300"/>
      <c r="VXQ2" s="300"/>
      <c r="VXR2" s="300"/>
      <c r="VXS2" s="300"/>
      <c r="VXT2" s="300"/>
      <c r="VXU2" s="300"/>
      <c r="VXV2" s="300"/>
      <c r="VXW2" s="300"/>
      <c r="VXX2" s="300"/>
      <c r="VXY2" s="300"/>
      <c r="VXZ2" s="300"/>
      <c r="VYA2" s="300"/>
      <c r="VYB2" s="300"/>
      <c r="VYC2" s="300"/>
      <c r="VYD2" s="300"/>
      <c r="VYE2" s="300"/>
      <c r="VYF2" s="300"/>
      <c r="VYG2" s="300"/>
      <c r="VYH2" s="300"/>
      <c r="VYI2" s="300"/>
      <c r="VYJ2" s="300"/>
      <c r="VYK2" s="300"/>
      <c r="VYL2" s="300"/>
      <c r="VYM2" s="300"/>
      <c r="VYN2" s="300"/>
      <c r="VYO2" s="300"/>
      <c r="VYP2" s="300"/>
      <c r="VYQ2" s="300"/>
      <c r="VYR2" s="300"/>
      <c r="VYS2" s="300"/>
      <c r="VYT2" s="300"/>
      <c r="VYU2" s="300"/>
      <c r="VYV2" s="300"/>
      <c r="VYW2" s="300"/>
      <c r="VYX2" s="300"/>
      <c r="VYY2" s="300"/>
      <c r="VYZ2" s="300"/>
      <c r="VZA2" s="300"/>
      <c r="VZB2" s="300"/>
      <c r="VZC2" s="300"/>
      <c r="VZD2" s="300"/>
      <c r="VZE2" s="300"/>
      <c r="VZF2" s="300"/>
      <c r="VZG2" s="300"/>
      <c r="VZH2" s="300"/>
      <c r="VZI2" s="300"/>
      <c r="VZJ2" s="300"/>
      <c r="VZK2" s="300"/>
      <c r="VZL2" s="300"/>
      <c r="VZM2" s="300"/>
      <c r="VZN2" s="300"/>
      <c r="VZO2" s="300"/>
      <c r="VZP2" s="300"/>
      <c r="VZQ2" s="300"/>
      <c r="VZR2" s="300"/>
      <c r="VZS2" s="300"/>
      <c r="VZT2" s="300"/>
      <c r="VZU2" s="300"/>
      <c r="VZV2" s="300"/>
      <c r="VZW2" s="300"/>
      <c r="VZX2" s="300"/>
      <c r="VZY2" s="300"/>
      <c r="VZZ2" s="300"/>
      <c r="WAA2" s="300"/>
      <c r="WAB2" s="300"/>
      <c r="WAC2" s="300"/>
      <c r="WAD2" s="300"/>
      <c r="WAE2" s="300"/>
      <c r="WAF2" s="300"/>
      <c r="WAG2" s="300"/>
      <c r="WAH2" s="300"/>
      <c r="WAI2" s="300"/>
      <c r="WAJ2" s="300"/>
      <c r="WAK2" s="300"/>
      <c r="WAL2" s="300"/>
      <c r="WAM2" s="300"/>
      <c r="WAN2" s="300"/>
      <c r="WAO2" s="300"/>
      <c r="WAP2" s="300"/>
      <c r="WAQ2" s="300"/>
      <c r="WAR2" s="300"/>
      <c r="WAS2" s="300"/>
      <c r="WAT2" s="300"/>
      <c r="WAU2" s="300"/>
      <c r="WAV2" s="300"/>
      <c r="WAW2" s="300"/>
      <c r="WAX2" s="300"/>
      <c r="WAY2" s="300"/>
      <c r="WAZ2" s="300"/>
      <c r="WBA2" s="300"/>
      <c r="WBB2" s="300"/>
      <c r="WBC2" s="300"/>
      <c r="WBD2" s="300"/>
      <c r="WBE2" s="300"/>
      <c r="WBF2" s="300"/>
      <c r="WBG2" s="300"/>
      <c r="WBH2" s="300"/>
      <c r="WBI2" s="300"/>
      <c r="WBJ2" s="300"/>
      <c r="WBK2" s="300"/>
      <c r="WBL2" s="300"/>
      <c r="WBM2" s="300"/>
      <c r="WBN2" s="300"/>
      <c r="WBO2" s="300"/>
      <c r="WBP2" s="300"/>
      <c r="WBQ2" s="300"/>
      <c r="WBR2" s="300"/>
      <c r="WBS2" s="300"/>
      <c r="WBT2" s="300"/>
      <c r="WBU2" s="300"/>
      <c r="WBV2" s="300"/>
      <c r="WBW2" s="300"/>
      <c r="WBX2" s="300"/>
      <c r="WBY2" s="300"/>
      <c r="WBZ2" s="300"/>
      <c r="WCA2" s="300"/>
      <c r="WCB2" s="300"/>
      <c r="WCC2" s="300"/>
      <c r="WCD2" s="300"/>
      <c r="WCE2" s="300"/>
      <c r="WCF2" s="300"/>
      <c r="WCG2" s="300"/>
      <c r="WCH2" s="300"/>
      <c r="WCI2" s="300"/>
      <c r="WCJ2" s="300"/>
      <c r="WCK2" s="300"/>
      <c r="WCL2" s="300"/>
      <c r="WCM2" s="300"/>
      <c r="WCN2" s="300"/>
      <c r="WCO2" s="300"/>
      <c r="WCP2" s="300"/>
      <c r="WCQ2" s="300"/>
      <c r="WCR2" s="300"/>
      <c r="WCS2" s="300"/>
      <c r="WCT2" s="300"/>
      <c r="WCU2" s="300"/>
      <c r="WCV2" s="300"/>
      <c r="WCW2" s="300"/>
      <c r="WCX2" s="300"/>
      <c r="WCY2" s="300"/>
      <c r="WCZ2" s="300"/>
      <c r="WDA2" s="300"/>
      <c r="WDB2" s="300"/>
      <c r="WDC2" s="300"/>
      <c r="WDD2" s="300"/>
      <c r="WDE2" s="300"/>
      <c r="WDF2" s="300"/>
      <c r="WDG2" s="300"/>
      <c r="WDH2" s="300"/>
      <c r="WDI2" s="300"/>
      <c r="WDJ2" s="300"/>
      <c r="WDK2" s="300"/>
      <c r="WDL2" s="300"/>
      <c r="WDM2" s="300"/>
      <c r="WDN2" s="300"/>
      <c r="WDO2" s="300"/>
      <c r="WDP2" s="300"/>
      <c r="WDQ2" s="300"/>
      <c r="WDR2" s="300"/>
      <c r="WDS2" s="300"/>
      <c r="WDT2" s="300"/>
      <c r="WDU2" s="300"/>
      <c r="WDV2" s="300"/>
      <c r="WDW2" s="300"/>
      <c r="WDX2" s="300"/>
      <c r="WDY2" s="300"/>
      <c r="WDZ2" s="300"/>
      <c r="WEA2" s="300"/>
      <c r="WEB2" s="300"/>
      <c r="WEC2" s="300"/>
      <c r="WED2" s="300"/>
      <c r="WEE2" s="300"/>
      <c r="WEF2" s="300"/>
      <c r="WEG2" s="300"/>
      <c r="WEH2" s="300"/>
      <c r="WEI2" s="300"/>
      <c r="WEJ2" s="300"/>
      <c r="WEK2" s="300"/>
      <c r="WEL2" s="300"/>
      <c r="WEM2" s="300"/>
      <c r="WEN2" s="300"/>
      <c r="WEO2" s="300"/>
      <c r="WEP2" s="300"/>
      <c r="WEQ2" s="300"/>
      <c r="WER2" s="300"/>
      <c r="WES2" s="300"/>
      <c r="WET2" s="300"/>
      <c r="WEU2" s="300"/>
      <c r="WEV2" s="300"/>
      <c r="WEW2" s="300"/>
      <c r="WEX2" s="300"/>
      <c r="WEY2" s="300"/>
      <c r="WEZ2" s="300"/>
      <c r="WFA2" s="300"/>
      <c r="WFB2" s="300"/>
      <c r="WFC2" s="300"/>
      <c r="WFD2" s="300"/>
      <c r="WFE2" s="300"/>
      <c r="WFF2" s="300"/>
      <c r="WFG2" s="300"/>
      <c r="WFH2" s="300"/>
      <c r="WFI2" s="300"/>
      <c r="WFJ2" s="300"/>
      <c r="WFK2" s="300"/>
      <c r="WFL2" s="300"/>
      <c r="WFM2" s="300"/>
      <c r="WFN2" s="300"/>
      <c r="WFO2" s="300"/>
      <c r="WFP2" s="300"/>
      <c r="WFQ2" s="300"/>
      <c r="WFR2" s="300"/>
      <c r="WFS2" s="300"/>
      <c r="WFT2" s="300"/>
      <c r="WFU2" s="300"/>
      <c r="WFV2" s="300"/>
      <c r="WFW2" s="300"/>
      <c r="WFX2" s="300"/>
      <c r="WFY2" s="300"/>
      <c r="WFZ2" s="300"/>
      <c r="WGA2" s="300"/>
      <c r="WGB2" s="300"/>
      <c r="WGC2" s="300"/>
      <c r="WGD2" s="300"/>
      <c r="WGE2" s="300"/>
      <c r="WGF2" s="300"/>
      <c r="WGG2" s="300"/>
      <c r="WGH2" s="300"/>
      <c r="WGI2" s="300"/>
      <c r="WGJ2" s="300"/>
      <c r="WGK2" s="300"/>
      <c r="WGL2" s="300"/>
      <c r="WGM2" s="300"/>
      <c r="WGN2" s="300"/>
      <c r="WGO2" s="300"/>
      <c r="WGP2" s="300"/>
      <c r="WGQ2" s="300"/>
      <c r="WGR2" s="300"/>
      <c r="WGS2" s="300"/>
      <c r="WGT2" s="300"/>
      <c r="WGU2" s="300"/>
      <c r="WGV2" s="300"/>
      <c r="WGW2" s="300"/>
      <c r="WGX2" s="300"/>
      <c r="WGY2" s="300"/>
      <c r="WGZ2" s="300"/>
      <c r="WHA2" s="300"/>
      <c r="WHB2" s="300"/>
      <c r="WHC2" s="300"/>
      <c r="WHD2" s="300"/>
      <c r="WHE2" s="300"/>
      <c r="WHF2" s="300"/>
      <c r="WHG2" s="300"/>
      <c r="WHH2" s="300"/>
      <c r="WHI2" s="300"/>
      <c r="WHJ2" s="300"/>
      <c r="WHK2" s="300"/>
      <c r="WHL2" s="300"/>
      <c r="WHM2" s="300"/>
      <c r="WHN2" s="300"/>
      <c r="WHO2" s="300"/>
      <c r="WHP2" s="300"/>
      <c r="WHQ2" s="300"/>
      <c r="WHR2" s="300"/>
      <c r="WHS2" s="300"/>
      <c r="WHT2" s="300"/>
      <c r="WHU2" s="300"/>
      <c r="WHV2" s="300"/>
      <c r="WHW2" s="300"/>
      <c r="WHX2" s="300"/>
      <c r="WHY2" s="300"/>
      <c r="WHZ2" s="300"/>
      <c r="WIA2" s="300"/>
      <c r="WIB2" s="300"/>
      <c r="WIC2" s="300"/>
      <c r="WID2" s="300"/>
      <c r="WIE2" s="300"/>
      <c r="WIF2" s="300"/>
      <c r="WIG2" s="300"/>
      <c r="WIH2" s="300"/>
      <c r="WII2" s="300"/>
      <c r="WIJ2" s="300"/>
      <c r="WIK2" s="300"/>
      <c r="WIL2" s="300"/>
      <c r="WIM2" s="300"/>
      <c r="WIN2" s="300"/>
      <c r="WIO2" s="300"/>
      <c r="WIP2" s="300"/>
      <c r="WIQ2" s="300"/>
      <c r="WIR2" s="300"/>
      <c r="WIS2" s="300"/>
      <c r="WIT2" s="300"/>
      <c r="WIU2" s="300"/>
      <c r="WIV2" s="300"/>
      <c r="WIW2" s="300"/>
      <c r="WIX2" s="300"/>
      <c r="WIY2" s="300"/>
      <c r="WIZ2" s="300"/>
      <c r="WJA2" s="300"/>
      <c r="WJB2" s="300"/>
      <c r="WJC2" s="300"/>
      <c r="WJD2" s="300"/>
      <c r="WJE2" s="300"/>
      <c r="WJF2" s="300"/>
      <c r="WJG2" s="300"/>
      <c r="WJH2" s="300"/>
      <c r="WJI2" s="300"/>
      <c r="WJJ2" s="300"/>
      <c r="WJK2" s="300"/>
      <c r="WJL2" s="300"/>
      <c r="WJM2" s="300"/>
      <c r="WJN2" s="300"/>
      <c r="WJO2" s="300"/>
      <c r="WJP2" s="300"/>
      <c r="WJQ2" s="300"/>
      <c r="WJR2" s="300"/>
      <c r="WJS2" s="300"/>
      <c r="WJT2" s="300"/>
      <c r="WJU2" s="300"/>
      <c r="WJV2" s="300"/>
      <c r="WJW2" s="300"/>
      <c r="WJX2" s="300"/>
      <c r="WJY2" s="300"/>
      <c r="WJZ2" s="300"/>
      <c r="WKA2" s="300"/>
      <c r="WKB2" s="300"/>
      <c r="WKC2" s="300"/>
      <c r="WKD2" s="300"/>
      <c r="WKE2" s="300"/>
      <c r="WKF2" s="300"/>
      <c r="WKG2" s="300"/>
      <c r="WKH2" s="300"/>
      <c r="WKI2" s="300"/>
      <c r="WKJ2" s="300"/>
      <c r="WKK2" s="300"/>
      <c r="WKL2" s="300"/>
      <c r="WKM2" s="300"/>
      <c r="WKN2" s="300"/>
      <c r="WKO2" s="300"/>
      <c r="WKP2" s="300"/>
      <c r="WKQ2" s="300"/>
      <c r="WKR2" s="300"/>
      <c r="WKS2" s="300"/>
      <c r="WKT2" s="300"/>
      <c r="WKU2" s="300"/>
      <c r="WKV2" s="300"/>
      <c r="WKW2" s="300"/>
      <c r="WKX2" s="300"/>
      <c r="WKY2" s="300"/>
      <c r="WKZ2" s="300"/>
      <c r="WLA2" s="300"/>
      <c r="WLB2" s="300"/>
      <c r="WLC2" s="300"/>
      <c r="WLD2" s="300"/>
      <c r="WLE2" s="300"/>
      <c r="WLF2" s="300"/>
      <c r="WLG2" s="300"/>
      <c r="WLH2" s="300"/>
      <c r="WLI2" s="300"/>
      <c r="WLJ2" s="300"/>
      <c r="WLK2" s="300"/>
      <c r="WLL2" s="300"/>
      <c r="WLM2" s="300"/>
      <c r="WLN2" s="300"/>
      <c r="WLO2" s="300"/>
      <c r="WLP2" s="300"/>
      <c r="WLQ2" s="300"/>
      <c r="WLR2" s="300"/>
      <c r="WLS2" s="300"/>
      <c r="WLT2" s="300"/>
      <c r="WLU2" s="300"/>
      <c r="WLV2" s="300"/>
      <c r="WLW2" s="300"/>
      <c r="WLX2" s="300"/>
      <c r="WLY2" s="300"/>
      <c r="WLZ2" s="300"/>
      <c r="WMA2" s="300"/>
      <c r="WMB2" s="300"/>
      <c r="WMC2" s="300"/>
      <c r="WMD2" s="300"/>
      <c r="WME2" s="300"/>
      <c r="WMF2" s="300"/>
      <c r="WMG2" s="300"/>
      <c r="WMH2" s="300"/>
      <c r="WMI2" s="300"/>
      <c r="WMJ2" s="300"/>
      <c r="WMK2" s="300"/>
      <c r="WML2" s="300"/>
      <c r="WMM2" s="300"/>
      <c r="WMN2" s="300"/>
      <c r="WMO2" s="300"/>
      <c r="WMP2" s="300"/>
      <c r="WMQ2" s="300"/>
      <c r="WMR2" s="300"/>
      <c r="WMS2" s="300"/>
      <c r="WMT2" s="300"/>
      <c r="WMU2" s="300"/>
      <c r="WMV2" s="300"/>
      <c r="WMW2" s="300"/>
      <c r="WMX2" s="300"/>
      <c r="WMY2" s="300"/>
      <c r="WMZ2" s="300"/>
      <c r="WNA2" s="300"/>
      <c r="WNB2" s="300"/>
      <c r="WNC2" s="300"/>
      <c r="WND2" s="300"/>
      <c r="WNE2" s="300"/>
      <c r="WNF2" s="300"/>
      <c r="WNG2" s="300"/>
      <c r="WNH2" s="300"/>
      <c r="WNI2" s="300"/>
      <c r="WNJ2" s="300"/>
      <c r="WNK2" s="300"/>
      <c r="WNL2" s="300"/>
      <c r="WNM2" s="300"/>
      <c r="WNN2" s="300"/>
      <c r="WNO2" s="300"/>
      <c r="WNP2" s="300"/>
      <c r="WNQ2" s="300"/>
      <c r="WNR2" s="300"/>
      <c r="WNS2" s="300"/>
      <c r="WNT2" s="300"/>
      <c r="WNU2" s="300"/>
      <c r="WNV2" s="300"/>
      <c r="WNW2" s="300"/>
      <c r="WNX2" s="300"/>
      <c r="WNY2" s="300"/>
      <c r="WNZ2" s="300"/>
      <c r="WOA2" s="300"/>
      <c r="WOB2" s="300"/>
      <c r="WOC2" s="300"/>
      <c r="WOD2" s="300"/>
      <c r="WOE2" s="300"/>
      <c r="WOF2" s="300"/>
      <c r="WOG2" s="300"/>
      <c r="WOH2" s="300"/>
      <c r="WOI2" s="300"/>
      <c r="WOJ2" s="300"/>
      <c r="WOK2" s="300"/>
      <c r="WOL2" s="300"/>
      <c r="WOM2" s="300"/>
      <c r="WON2" s="300"/>
      <c r="WOO2" s="300"/>
      <c r="WOP2" s="300"/>
      <c r="WOQ2" s="300"/>
      <c r="WOR2" s="300"/>
      <c r="WOS2" s="300"/>
      <c r="WOT2" s="300"/>
      <c r="WOU2" s="300"/>
      <c r="WOV2" s="300"/>
      <c r="WOW2" s="300"/>
      <c r="WOX2" s="300"/>
      <c r="WOY2" s="300"/>
      <c r="WOZ2" s="300"/>
      <c r="WPA2" s="300"/>
      <c r="WPB2" s="300"/>
      <c r="WPC2" s="300"/>
      <c r="WPD2" s="300"/>
      <c r="WPE2" s="300"/>
      <c r="WPF2" s="300"/>
      <c r="WPG2" s="300"/>
      <c r="WPH2" s="300"/>
      <c r="WPI2" s="300"/>
      <c r="WPJ2" s="300"/>
      <c r="WPK2" s="300"/>
      <c r="WPL2" s="300"/>
      <c r="WPM2" s="300"/>
      <c r="WPN2" s="300"/>
      <c r="WPO2" s="300"/>
      <c r="WPP2" s="300"/>
      <c r="WPQ2" s="300"/>
      <c r="WPR2" s="300"/>
      <c r="WPS2" s="300"/>
      <c r="WPT2" s="300"/>
      <c r="WPU2" s="300"/>
      <c r="WPV2" s="300"/>
      <c r="WPW2" s="300"/>
      <c r="WPX2" s="300"/>
      <c r="WPY2" s="300"/>
      <c r="WPZ2" s="300"/>
      <c r="WQA2" s="300"/>
      <c r="WQB2" s="300"/>
      <c r="WQC2" s="300"/>
      <c r="WQD2" s="300"/>
      <c r="WQE2" s="300"/>
      <c r="WQF2" s="300"/>
      <c r="WQG2" s="300"/>
      <c r="WQH2" s="300"/>
      <c r="WQI2" s="300"/>
      <c r="WQJ2" s="300"/>
      <c r="WQK2" s="300"/>
      <c r="WQL2" s="300"/>
      <c r="WQM2" s="300"/>
      <c r="WQN2" s="300"/>
      <c r="WQO2" s="300"/>
      <c r="WQP2" s="300"/>
      <c r="WQQ2" s="300"/>
      <c r="WQR2" s="300"/>
      <c r="WQS2" s="300"/>
      <c r="WQT2" s="300"/>
      <c r="WQU2" s="300"/>
      <c r="WQV2" s="300"/>
      <c r="WQW2" s="300"/>
      <c r="WQX2" s="300"/>
      <c r="WQY2" s="300"/>
      <c r="WQZ2" s="300"/>
      <c r="WRA2" s="300"/>
      <c r="WRB2" s="300"/>
      <c r="WRC2" s="300"/>
      <c r="WRD2" s="300"/>
      <c r="WRE2" s="300"/>
      <c r="WRF2" s="300"/>
      <c r="WRG2" s="300"/>
      <c r="WRH2" s="300"/>
      <c r="WRI2" s="300"/>
      <c r="WRJ2" s="300"/>
      <c r="WRK2" s="300"/>
      <c r="WRL2" s="300"/>
      <c r="WRM2" s="300"/>
      <c r="WRN2" s="300"/>
      <c r="WRO2" s="300"/>
      <c r="WRP2" s="300"/>
      <c r="WRQ2" s="300"/>
      <c r="WRR2" s="300"/>
      <c r="WRS2" s="300"/>
      <c r="WRT2" s="300"/>
      <c r="WRU2" s="300"/>
      <c r="WRV2" s="300"/>
      <c r="WRW2" s="300"/>
      <c r="WRX2" s="300"/>
      <c r="WRY2" s="300"/>
      <c r="WRZ2" s="300"/>
      <c r="WSA2" s="300"/>
      <c r="WSB2" s="300"/>
      <c r="WSC2" s="300"/>
      <c r="WSD2" s="300"/>
      <c r="WSE2" s="300"/>
      <c r="WSF2" s="300"/>
      <c r="WSG2" s="300"/>
      <c r="WSH2" s="300"/>
      <c r="WSI2" s="300"/>
      <c r="WSJ2" s="300"/>
      <c r="WSK2" s="300"/>
      <c r="WSL2" s="300"/>
      <c r="WSM2" s="300"/>
      <c r="WSN2" s="300"/>
      <c r="WSO2" s="300"/>
      <c r="WSP2" s="300"/>
      <c r="WSQ2" s="300"/>
      <c r="WSR2" s="300"/>
      <c r="WSS2" s="300"/>
      <c r="WST2" s="300"/>
      <c r="WSU2" s="300"/>
      <c r="WSV2" s="300"/>
      <c r="WSW2" s="300"/>
      <c r="WSX2" s="300"/>
      <c r="WSY2" s="300"/>
      <c r="WSZ2" s="300"/>
      <c r="WTA2" s="300"/>
      <c r="WTB2" s="300"/>
      <c r="WTC2" s="300"/>
      <c r="WTD2" s="300"/>
      <c r="WTE2" s="300"/>
      <c r="WTF2" s="300"/>
      <c r="WTG2" s="300"/>
      <c r="WTH2" s="300"/>
      <c r="WTI2" s="300"/>
      <c r="WTJ2" s="300"/>
      <c r="WTK2" s="300"/>
      <c r="WTL2" s="300"/>
      <c r="WTM2" s="300"/>
      <c r="WTN2" s="300"/>
      <c r="WTO2" s="300"/>
      <c r="WTP2" s="300"/>
      <c r="WTQ2" s="300"/>
      <c r="WTR2" s="300"/>
      <c r="WTS2" s="300"/>
      <c r="WTT2" s="300"/>
      <c r="WTU2" s="300"/>
      <c r="WTV2" s="300"/>
      <c r="WTW2" s="300"/>
      <c r="WTX2" s="300"/>
      <c r="WTY2" s="300"/>
      <c r="WTZ2" s="300"/>
      <c r="WUA2" s="300"/>
      <c r="WUB2" s="300"/>
      <c r="WUC2" s="300"/>
      <c r="WUD2" s="300"/>
      <c r="WUE2" s="300"/>
      <c r="WUF2" s="300"/>
      <c r="WUG2" s="300"/>
      <c r="WUH2" s="300"/>
      <c r="WUI2" s="300"/>
      <c r="WUJ2" s="300"/>
      <c r="WUK2" s="300"/>
      <c r="WUL2" s="300"/>
      <c r="WUM2" s="300"/>
      <c r="WUN2" s="300"/>
      <c r="WUO2" s="300"/>
      <c r="WUP2" s="300"/>
      <c r="WUQ2" s="300"/>
      <c r="WUR2" s="300"/>
      <c r="WUS2" s="300"/>
      <c r="WUT2" s="300"/>
      <c r="WUU2" s="300"/>
      <c r="WUV2" s="300"/>
      <c r="WUW2" s="300"/>
      <c r="WUX2" s="300"/>
      <c r="WUY2" s="300"/>
      <c r="WUZ2" s="300"/>
      <c r="WVA2" s="300"/>
      <c r="WVB2" s="300"/>
      <c r="WVC2" s="300"/>
      <c r="WVD2" s="300"/>
      <c r="WVE2" s="300"/>
      <c r="WVF2" s="300"/>
      <c r="WVG2" s="300"/>
      <c r="WVH2" s="300"/>
      <c r="WVI2" s="300"/>
      <c r="WVJ2" s="300"/>
      <c r="WVK2" s="300"/>
      <c r="WVL2" s="300"/>
      <c r="WVM2" s="300"/>
      <c r="WVN2" s="300"/>
      <c r="WVO2" s="300"/>
      <c r="WVP2" s="300"/>
      <c r="WVQ2" s="300"/>
      <c r="WVR2" s="300"/>
      <c r="WVS2" s="300"/>
      <c r="WVT2" s="300"/>
      <c r="WVU2" s="300"/>
      <c r="WVV2" s="300"/>
      <c r="WVW2" s="300"/>
      <c r="WVX2" s="300"/>
      <c r="WVY2" s="300"/>
      <c r="WVZ2" s="300"/>
      <c r="WWA2" s="300"/>
      <c r="WWB2" s="300"/>
      <c r="WWC2" s="300"/>
      <c r="WWD2" s="300"/>
      <c r="WWE2" s="300"/>
      <c r="WWF2" s="300"/>
      <c r="WWG2" s="300"/>
      <c r="WWH2" s="300"/>
      <c r="WWI2" s="300"/>
      <c r="WWJ2" s="300"/>
      <c r="WWK2" s="300"/>
      <c r="WWL2" s="300"/>
      <c r="WWM2" s="300"/>
      <c r="WWN2" s="300"/>
      <c r="WWO2" s="300"/>
      <c r="WWP2" s="300"/>
      <c r="WWQ2" s="300"/>
      <c r="WWR2" s="300"/>
      <c r="WWS2" s="300"/>
      <c r="WWT2" s="300"/>
      <c r="WWU2" s="300"/>
      <c r="WWV2" s="300"/>
      <c r="WWW2" s="300"/>
      <c r="WWX2" s="300"/>
      <c r="WWY2" s="300"/>
      <c r="WWZ2" s="300"/>
      <c r="WXA2" s="300"/>
      <c r="WXB2" s="300"/>
      <c r="WXC2" s="300"/>
      <c r="WXD2" s="300"/>
      <c r="WXE2" s="300"/>
      <c r="WXF2" s="300"/>
      <c r="WXG2" s="300"/>
      <c r="WXH2" s="300"/>
      <c r="WXI2" s="300"/>
      <c r="WXJ2" s="300"/>
      <c r="WXK2" s="300"/>
      <c r="WXL2" s="300"/>
      <c r="WXM2" s="300"/>
      <c r="WXN2" s="300"/>
      <c r="WXO2" s="300"/>
      <c r="WXP2" s="300"/>
      <c r="WXQ2" s="300"/>
      <c r="WXR2" s="300"/>
      <c r="WXS2" s="300"/>
      <c r="WXT2" s="300"/>
      <c r="WXU2" s="300"/>
      <c r="WXV2" s="300"/>
      <c r="WXW2" s="300"/>
      <c r="WXX2" s="300"/>
      <c r="WXY2" s="300"/>
      <c r="WXZ2" s="300"/>
      <c r="WYA2" s="300"/>
      <c r="WYB2" s="300"/>
      <c r="WYC2" s="300"/>
      <c r="WYD2" s="300"/>
      <c r="WYE2" s="300"/>
      <c r="WYF2" s="300"/>
      <c r="WYG2" s="300"/>
      <c r="WYH2" s="300"/>
      <c r="WYI2" s="300"/>
      <c r="WYJ2" s="300"/>
      <c r="WYK2" s="300"/>
      <c r="WYL2" s="300"/>
      <c r="WYM2" s="300"/>
      <c r="WYN2" s="300"/>
      <c r="WYO2" s="300"/>
      <c r="WYP2" s="300"/>
      <c r="WYQ2" s="300"/>
      <c r="WYR2" s="300"/>
      <c r="WYS2" s="300"/>
      <c r="WYT2" s="300"/>
      <c r="WYU2" s="300"/>
      <c r="WYV2" s="300"/>
      <c r="WYW2" s="300"/>
      <c r="WYX2" s="300"/>
      <c r="WYY2" s="300"/>
      <c r="WYZ2" s="300"/>
      <c r="WZA2" s="300"/>
      <c r="WZB2" s="300"/>
      <c r="WZC2" s="300"/>
      <c r="WZD2" s="300"/>
      <c r="WZE2" s="300"/>
      <c r="WZF2" s="300"/>
      <c r="WZG2" s="300"/>
      <c r="WZH2" s="300"/>
      <c r="WZI2" s="300"/>
      <c r="WZJ2" s="300"/>
      <c r="WZK2" s="300"/>
      <c r="WZL2" s="300"/>
      <c r="WZM2" s="300"/>
      <c r="WZN2" s="300"/>
      <c r="WZO2" s="300"/>
      <c r="WZP2" s="300"/>
      <c r="WZQ2" s="300"/>
      <c r="WZR2" s="300"/>
      <c r="WZS2" s="300"/>
      <c r="WZT2" s="300"/>
      <c r="WZU2" s="300"/>
      <c r="WZV2" s="300"/>
      <c r="WZW2" s="300"/>
      <c r="WZX2" s="300"/>
      <c r="WZY2" s="300"/>
      <c r="WZZ2" s="300"/>
      <c r="XAA2" s="300"/>
      <c r="XAB2" s="300"/>
      <c r="XAC2" s="300"/>
      <c r="XAD2" s="300"/>
      <c r="XAE2" s="300"/>
      <c r="XAF2" s="300"/>
      <c r="XAG2" s="300"/>
      <c r="XAH2" s="300"/>
      <c r="XAI2" s="300"/>
      <c r="XAJ2" s="300"/>
      <c r="XAK2" s="300"/>
      <c r="XAL2" s="300"/>
      <c r="XAM2" s="300"/>
      <c r="XAN2" s="300"/>
      <c r="XAO2" s="300"/>
      <c r="XAP2" s="300"/>
      <c r="XAQ2" s="300"/>
      <c r="XAR2" s="300"/>
      <c r="XAS2" s="300"/>
      <c r="XAT2" s="300"/>
      <c r="XAU2" s="300"/>
      <c r="XAV2" s="300"/>
      <c r="XAW2" s="300"/>
      <c r="XAX2" s="300"/>
      <c r="XAY2" s="300"/>
      <c r="XAZ2" s="300"/>
      <c r="XBA2" s="300"/>
      <c r="XBB2" s="300"/>
      <c r="XBC2" s="300"/>
      <c r="XBD2" s="300"/>
      <c r="XBE2" s="300"/>
      <c r="XBF2" s="300"/>
      <c r="XBG2" s="300"/>
      <c r="XBH2" s="300"/>
      <c r="XBI2" s="300"/>
      <c r="XBJ2" s="300"/>
      <c r="XBK2" s="300"/>
      <c r="XBL2" s="300"/>
      <c r="XBM2" s="300"/>
      <c r="XBN2" s="300"/>
      <c r="XBO2" s="300"/>
      <c r="XBP2" s="300"/>
      <c r="XBQ2" s="300"/>
      <c r="XBR2" s="300"/>
      <c r="XBS2" s="300"/>
      <c r="XBT2" s="300"/>
      <c r="XBU2" s="300"/>
      <c r="XBV2" s="300"/>
      <c r="XBW2" s="300"/>
      <c r="XBX2" s="300"/>
      <c r="XBY2" s="300"/>
      <c r="XBZ2" s="300"/>
      <c r="XCA2" s="300"/>
      <c r="XCB2" s="300"/>
      <c r="XCC2" s="300"/>
      <c r="XCD2" s="300"/>
      <c r="XCE2" s="300"/>
      <c r="XCF2" s="300"/>
      <c r="XCG2" s="300"/>
      <c r="XCH2" s="300"/>
      <c r="XCI2" s="300"/>
      <c r="XCJ2" s="300"/>
      <c r="XCK2" s="300"/>
      <c r="XCL2" s="300"/>
      <c r="XCM2" s="300"/>
      <c r="XCN2" s="300"/>
      <c r="XCO2" s="300"/>
      <c r="XCP2" s="300"/>
      <c r="XCQ2" s="300"/>
      <c r="XCR2" s="300"/>
      <c r="XCS2" s="300"/>
      <c r="XCT2" s="300"/>
      <c r="XCU2" s="300"/>
      <c r="XCV2" s="300"/>
      <c r="XCW2" s="300"/>
      <c r="XCX2" s="300"/>
      <c r="XCY2" s="300"/>
      <c r="XCZ2" s="300"/>
      <c r="XDA2" s="300"/>
      <c r="XDB2" s="300"/>
      <c r="XDC2" s="300"/>
      <c r="XDD2" s="300"/>
      <c r="XDE2" s="300"/>
      <c r="XDF2" s="300"/>
      <c r="XDG2" s="300"/>
      <c r="XDH2" s="300"/>
      <c r="XDI2" s="300"/>
      <c r="XDJ2" s="300"/>
      <c r="XDK2" s="300"/>
      <c r="XDL2" s="300"/>
      <c r="XDM2" s="300"/>
      <c r="XDN2" s="300"/>
      <c r="XDO2" s="300"/>
      <c r="XDP2" s="300"/>
      <c r="XDQ2" s="300"/>
      <c r="XDR2" s="300"/>
      <c r="XDS2" s="300"/>
      <c r="XDT2" s="300"/>
      <c r="XDU2" s="300"/>
      <c r="XDV2" s="300"/>
      <c r="XDW2" s="300"/>
      <c r="XDX2" s="300"/>
      <c r="XDY2" s="300"/>
      <c r="XDZ2" s="300"/>
      <c r="XEA2" s="300"/>
      <c r="XEB2" s="300"/>
      <c r="XEC2" s="300"/>
      <c r="XED2" s="300"/>
      <c r="XEE2" s="300"/>
      <c r="XEF2" s="300"/>
      <c r="XEG2" s="300"/>
      <c r="XEH2" s="300"/>
      <c r="XEI2" s="300"/>
      <c r="XEJ2" s="300"/>
      <c r="XEK2" s="300"/>
      <c r="XEL2" s="300"/>
      <c r="XEM2" s="300"/>
      <c r="XEN2" s="300"/>
      <c r="XEO2" s="300"/>
      <c r="XEP2" s="300"/>
      <c r="XEQ2" s="300"/>
      <c r="XER2" s="300"/>
      <c r="XES2" s="300"/>
      <c r="XET2" s="300"/>
      <c r="XEU2" s="300"/>
      <c r="XEV2" s="300"/>
      <c r="XEW2" s="300"/>
      <c r="XEX2" s="300"/>
      <c r="XEY2" s="300"/>
      <c r="XEZ2" s="300"/>
      <c r="XFA2" s="300"/>
    </row>
    <row r="3" spans="2:16381" ht="12.75" customHeight="1">
      <c r="I3" s="462"/>
      <c r="J3" s="462"/>
      <c r="K3" s="457"/>
      <c r="L3" s="461"/>
      <c r="M3" s="301"/>
      <c r="N3" s="301"/>
      <c r="O3" s="296"/>
      <c r="P3" s="302"/>
      <c r="Q3" s="302"/>
      <c r="R3" s="297"/>
      <c r="S3" s="298"/>
      <c r="T3" s="299"/>
      <c r="U3" s="300"/>
      <c r="V3" s="300"/>
      <c r="W3" s="300"/>
      <c r="X3" s="300"/>
      <c r="Y3" s="300"/>
      <c r="Z3" s="300"/>
      <c r="AA3" s="300"/>
      <c r="AB3" s="300"/>
      <c r="AC3" s="300"/>
      <c r="AD3" s="300"/>
      <c r="AE3" s="300"/>
      <c r="AF3" s="300"/>
      <c r="AG3" s="300"/>
      <c r="AH3" s="300"/>
      <c r="AI3" s="300"/>
      <c r="AJ3" s="300"/>
      <c r="AK3" s="300"/>
      <c r="AL3" s="300"/>
      <c r="AM3" s="300"/>
      <c r="AN3" s="300"/>
      <c r="AO3" s="300"/>
      <c r="AP3" s="300"/>
      <c r="AQ3" s="300"/>
      <c r="AR3" s="300"/>
      <c r="AS3" s="300"/>
      <c r="AT3" s="300"/>
      <c r="AU3" s="300"/>
      <c r="AV3" s="300"/>
      <c r="AW3" s="300"/>
      <c r="AX3" s="300"/>
      <c r="AY3" s="300"/>
      <c r="AZ3" s="300"/>
      <c r="BA3" s="300"/>
      <c r="BB3" s="300"/>
      <c r="BC3" s="300"/>
      <c r="BD3" s="300"/>
      <c r="BE3" s="300"/>
      <c r="BF3" s="300"/>
      <c r="BG3" s="300"/>
      <c r="BH3" s="300"/>
      <c r="BI3" s="300"/>
      <c r="BJ3" s="300"/>
      <c r="BK3" s="300"/>
      <c r="BL3" s="300"/>
      <c r="BM3" s="300"/>
      <c r="BN3" s="300"/>
      <c r="BO3" s="300"/>
      <c r="BP3" s="300"/>
      <c r="BQ3" s="300"/>
      <c r="BR3" s="300"/>
      <c r="BS3" s="300"/>
      <c r="BT3" s="300"/>
      <c r="BU3" s="300"/>
      <c r="BV3" s="300"/>
      <c r="BW3" s="300"/>
      <c r="BX3" s="300"/>
      <c r="BY3" s="300"/>
      <c r="BZ3" s="300"/>
      <c r="CA3" s="300"/>
      <c r="CB3" s="300"/>
      <c r="CC3" s="300"/>
      <c r="CD3" s="300"/>
      <c r="CE3" s="300"/>
      <c r="CF3" s="300"/>
      <c r="CG3" s="300"/>
      <c r="CH3" s="300"/>
      <c r="CI3" s="300"/>
      <c r="CJ3" s="300"/>
      <c r="CK3" s="300"/>
      <c r="CL3" s="300"/>
      <c r="CM3" s="300"/>
      <c r="CN3" s="300"/>
      <c r="CO3" s="300"/>
      <c r="CP3" s="300"/>
      <c r="CQ3" s="300"/>
      <c r="CR3" s="300"/>
      <c r="CS3" s="300"/>
      <c r="CT3" s="300"/>
      <c r="CU3" s="300"/>
      <c r="CV3" s="300"/>
      <c r="CW3" s="300"/>
      <c r="CX3" s="300"/>
      <c r="CY3" s="300"/>
      <c r="CZ3" s="300"/>
      <c r="DA3" s="300"/>
      <c r="DB3" s="300"/>
      <c r="DC3" s="300"/>
      <c r="DD3" s="300"/>
      <c r="DE3" s="300"/>
      <c r="DF3" s="300"/>
      <c r="DG3" s="300"/>
      <c r="DH3" s="300"/>
      <c r="DI3" s="300"/>
      <c r="DJ3" s="300"/>
      <c r="DK3" s="300"/>
      <c r="DL3" s="300"/>
      <c r="DM3" s="300"/>
      <c r="DN3" s="300"/>
      <c r="DO3" s="300"/>
      <c r="DP3" s="300"/>
      <c r="DQ3" s="300"/>
      <c r="DR3" s="300"/>
      <c r="DS3" s="300"/>
      <c r="DT3" s="300"/>
      <c r="DU3" s="300"/>
      <c r="DV3" s="300"/>
      <c r="DW3" s="300"/>
      <c r="DX3" s="300"/>
      <c r="DY3" s="300"/>
      <c r="DZ3" s="300"/>
      <c r="EA3" s="300"/>
      <c r="EB3" s="300"/>
      <c r="EC3" s="300"/>
      <c r="ED3" s="300"/>
      <c r="EE3" s="300"/>
      <c r="EF3" s="300"/>
      <c r="EG3" s="300"/>
      <c r="EH3" s="300"/>
      <c r="EI3" s="300"/>
      <c r="EJ3" s="300"/>
      <c r="EK3" s="300"/>
      <c r="EL3" s="300"/>
      <c r="EM3" s="300"/>
      <c r="EN3" s="300"/>
      <c r="EO3" s="300"/>
      <c r="EP3" s="300"/>
      <c r="EQ3" s="300"/>
      <c r="ER3" s="300"/>
      <c r="ES3" s="300"/>
      <c r="ET3" s="300"/>
      <c r="EU3" s="300"/>
      <c r="EV3" s="300"/>
      <c r="EW3" s="300"/>
      <c r="EX3" s="300"/>
      <c r="EY3" s="300"/>
      <c r="EZ3" s="300"/>
      <c r="FA3" s="300"/>
      <c r="FB3" s="300"/>
      <c r="FC3" s="300"/>
      <c r="FD3" s="300"/>
      <c r="FE3" s="300"/>
      <c r="FF3" s="300"/>
      <c r="FG3" s="300"/>
      <c r="FH3" s="300"/>
      <c r="FI3" s="300"/>
      <c r="FJ3" s="300"/>
      <c r="FK3" s="300"/>
      <c r="FL3" s="300"/>
      <c r="FM3" s="300"/>
      <c r="FN3" s="300"/>
      <c r="FO3" s="300"/>
      <c r="FP3" s="300"/>
      <c r="FQ3" s="300"/>
      <c r="FR3" s="300"/>
      <c r="FS3" s="300"/>
      <c r="FT3" s="300"/>
      <c r="FU3" s="300"/>
      <c r="FV3" s="300"/>
      <c r="FW3" s="300"/>
      <c r="FX3" s="300"/>
      <c r="FY3" s="300"/>
      <c r="FZ3" s="300"/>
      <c r="GA3" s="300"/>
      <c r="GB3" s="300"/>
      <c r="GC3" s="300"/>
      <c r="GD3" s="300"/>
      <c r="GE3" s="300"/>
      <c r="GF3" s="300"/>
      <c r="GG3" s="300"/>
      <c r="GH3" s="300"/>
      <c r="GI3" s="300"/>
      <c r="GJ3" s="300"/>
      <c r="GK3" s="300"/>
      <c r="GL3" s="300"/>
      <c r="GM3" s="300"/>
      <c r="GN3" s="300"/>
      <c r="GO3" s="300"/>
      <c r="GP3" s="300"/>
      <c r="GQ3" s="300"/>
      <c r="GR3" s="300"/>
      <c r="GS3" s="300"/>
      <c r="GT3" s="300"/>
      <c r="GU3" s="300"/>
      <c r="GV3" s="300"/>
      <c r="GW3" s="300"/>
      <c r="GX3" s="300"/>
      <c r="GY3" s="300"/>
      <c r="GZ3" s="300"/>
      <c r="HA3" s="300"/>
      <c r="HB3" s="300"/>
      <c r="HC3" s="300"/>
      <c r="HD3" s="300"/>
      <c r="HE3" s="300"/>
      <c r="HF3" s="300"/>
      <c r="HG3" s="300"/>
      <c r="HH3" s="300"/>
      <c r="HI3" s="300"/>
      <c r="HJ3" s="300"/>
      <c r="HK3" s="300"/>
      <c r="HL3" s="300"/>
      <c r="HM3" s="300"/>
      <c r="HN3" s="300"/>
      <c r="HO3" s="300"/>
      <c r="HP3" s="300"/>
      <c r="HQ3" s="300"/>
      <c r="HR3" s="300"/>
      <c r="HS3" s="300"/>
      <c r="HT3" s="300"/>
      <c r="HU3" s="300"/>
      <c r="HV3" s="300"/>
      <c r="HW3" s="300"/>
      <c r="HX3" s="300"/>
      <c r="HY3" s="300"/>
      <c r="HZ3" s="300"/>
      <c r="IA3" s="300"/>
      <c r="IB3" s="300"/>
      <c r="IC3" s="300"/>
      <c r="ID3" s="300"/>
      <c r="IE3" s="300"/>
      <c r="IF3" s="300"/>
      <c r="IG3" s="300"/>
      <c r="IH3" s="300"/>
      <c r="II3" s="300"/>
      <c r="IJ3" s="300"/>
      <c r="IK3" s="300"/>
      <c r="IL3" s="300"/>
      <c r="IM3" s="300"/>
      <c r="IN3" s="300"/>
      <c r="IO3" s="300"/>
      <c r="IP3" s="300"/>
      <c r="IQ3" s="300"/>
      <c r="IR3" s="300"/>
      <c r="IS3" s="300"/>
      <c r="IT3" s="300"/>
      <c r="IU3" s="300"/>
      <c r="IV3" s="300"/>
      <c r="IW3" s="300"/>
      <c r="IX3" s="300"/>
      <c r="IY3" s="300"/>
      <c r="IZ3" s="300"/>
      <c r="JA3" s="300"/>
      <c r="JB3" s="300"/>
      <c r="JC3" s="300"/>
      <c r="JD3" s="300"/>
      <c r="JE3" s="300"/>
      <c r="JF3" s="300"/>
      <c r="JG3" s="300"/>
      <c r="JH3" s="300"/>
      <c r="JI3" s="300"/>
      <c r="JJ3" s="300"/>
      <c r="JK3" s="300"/>
      <c r="JL3" s="300"/>
      <c r="JM3" s="300"/>
      <c r="JN3" s="300"/>
      <c r="JO3" s="300"/>
      <c r="JP3" s="300"/>
      <c r="JQ3" s="300"/>
      <c r="JR3" s="300"/>
      <c r="JS3" s="300"/>
      <c r="JT3" s="300"/>
      <c r="JU3" s="300"/>
      <c r="JV3" s="300"/>
      <c r="JW3" s="300"/>
      <c r="JX3" s="300"/>
      <c r="JY3" s="300"/>
      <c r="JZ3" s="300"/>
      <c r="KA3" s="300"/>
      <c r="KB3" s="300"/>
      <c r="KC3" s="300"/>
      <c r="KD3" s="300"/>
      <c r="KE3" s="300"/>
      <c r="KF3" s="300"/>
      <c r="KG3" s="300"/>
      <c r="KH3" s="300"/>
      <c r="KI3" s="300"/>
      <c r="KJ3" s="300"/>
      <c r="KK3" s="300"/>
      <c r="KL3" s="300"/>
      <c r="KM3" s="300"/>
      <c r="KN3" s="300"/>
      <c r="KO3" s="300"/>
      <c r="KP3" s="300"/>
      <c r="KQ3" s="300"/>
      <c r="KR3" s="300"/>
      <c r="KS3" s="300"/>
      <c r="KT3" s="300"/>
      <c r="KU3" s="300"/>
      <c r="KV3" s="300"/>
      <c r="KW3" s="300"/>
      <c r="KX3" s="300"/>
      <c r="KY3" s="300"/>
      <c r="KZ3" s="300"/>
      <c r="LA3" s="300"/>
      <c r="LB3" s="300"/>
      <c r="LC3" s="300"/>
      <c r="LD3" s="300"/>
      <c r="LE3" s="300"/>
      <c r="LF3" s="300"/>
      <c r="LG3" s="300"/>
      <c r="LH3" s="300"/>
      <c r="LI3" s="300"/>
      <c r="LJ3" s="300"/>
      <c r="LK3" s="300"/>
      <c r="LL3" s="300"/>
      <c r="LM3" s="300"/>
      <c r="LN3" s="300"/>
      <c r="LO3" s="300"/>
      <c r="LP3" s="300"/>
      <c r="LQ3" s="300"/>
      <c r="LR3" s="300"/>
      <c r="LS3" s="300"/>
      <c r="LT3" s="300"/>
      <c r="LU3" s="300"/>
      <c r="LV3" s="300"/>
      <c r="LW3" s="300"/>
      <c r="LX3" s="300"/>
      <c r="LY3" s="300"/>
      <c r="LZ3" s="300"/>
      <c r="MA3" s="300"/>
      <c r="MB3" s="300"/>
      <c r="MC3" s="300"/>
      <c r="MD3" s="300"/>
      <c r="ME3" s="300"/>
      <c r="MF3" s="300"/>
      <c r="MG3" s="300"/>
      <c r="MH3" s="300"/>
      <c r="MI3" s="300"/>
      <c r="MJ3" s="300"/>
      <c r="MK3" s="300"/>
      <c r="ML3" s="300"/>
      <c r="MM3" s="300"/>
      <c r="MN3" s="300"/>
      <c r="MO3" s="300"/>
      <c r="MP3" s="300"/>
      <c r="MQ3" s="300"/>
      <c r="MR3" s="300"/>
      <c r="MS3" s="300"/>
      <c r="MT3" s="300"/>
      <c r="MU3" s="300"/>
      <c r="MV3" s="300"/>
      <c r="MW3" s="300"/>
      <c r="MX3" s="300"/>
      <c r="MY3" s="300"/>
      <c r="MZ3" s="300"/>
      <c r="NA3" s="300"/>
      <c r="NB3" s="300"/>
      <c r="NC3" s="300"/>
      <c r="ND3" s="300"/>
      <c r="NE3" s="300"/>
      <c r="NF3" s="300"/>
      <c r="NG3" s="300"/>
      <c r="NH3" s="300"/>
      <c r="NI3" s="300"/>
      <c r="NJ3" s="300"/>
      <c r="NK3" s="300"/>
      <c r="NL3" s="300"/>
      <c r="NM3" s="300"/>
      <c r="NN3" s="300"/>
      <c r="NO3" s="300"/>
      <c r="NP3" s="300"/>
      <c r="NQ3" s="300"/>
      <c r="NR3" s="300"/>
      <c r="NS3" s="300"/>
      <c r="NT3" s="300"/>
      <c r="NU3" s="300"/>
      <c r="NV3" s="300"/>
      <c r="NW3" s="300"/>
      <c r="NX3" s="300"/>
      <c r="NY3" s="300"/>
      <c r="NZ3" s="300"/>
      <c r="OA3" s="300"/>
      <c r="OB3" s="300"/>
      <c r="OC3" s="300"/>
      <c r="OD3" s="300"/>
      <c r="OE3" s="300"/>
      <c r="OF3" s="300"/>
      <c r="OG3" s="300"/>
      <c r="OH3" s="300"/>
      <c r="OI3" s="300"/>
      <c r="OJ3" s="300"/>
      <c r="OK3" s="300"/>
      <c r="OL3" s="300"/>
      <c r="OM3" s="300"/>
      <c r="ON3" s="300"/>
      <c r="OO3" s="300"/>
      <c r="OP3" s="300"/>
      <c r="OQ3" s="300"/>
      <c r="OR3" s="300"/>
      <c r="OS3" s="300"/>
      <c r="OT3" s="300"/>
      <c r="OU3" s="300"/>
      <c r="OV3" s="300"/>
      <c r="OW3" s="300"/>
      <c r="OX3" s="300"/>
      <c r="OY3" s="300"/>
      <c r="OZ3" s="300"/>
      <c r="PA3" s="300"/>
      <c r="PB3" s="300"/>
      <c r="PC3" s="300"/>
      <c r="PD3" s="300"/>
      <c r="PE3" s="300"/>
      <c r="PF3" s="300"/>
      <c r="PG3" s="300"/>
      <c r="PH3" s="300"/>
      <c r="PI3" s="300"/>
      <c r="PJ3" s="300"/>
      <c r="PK3" s="300"/>
      <c r="PL3" s="300"/>
      <c r="PM3" s="300"/>
      <c r="PN3" s="300"/>
      <c r="PO3" s="300"/>
      <c r="PP3" s="300"/>
      <c r="PQ3" s="300"/>
      <c r="PR3" s="300"/>
      <c r="PS3" s="300"/>
      <c r="PT3" s="300"/>
      <c r="PU3" s="300"/>
      <c r="PV3" s="300"/>
      <c r="PW3" s="300"/>
      <c r="PX3" s="300"/>
      <c r="PY3" s="300"/>
      <c r="PZ3" s="300"/>
      <c r="QA3" s="300"/>
      <c r="QB3" s="300"/>
      <c r="QC3" s="300"/>
      <c r="QD3" s="300"/>
      <c r="QE3" s="300"/>
      <c r="QF3" s="300"/>
      <c r="QG3" s="300"/>
      <c r="QH3" s="300"/>
      <c r="QI3" s="300"/>
      <c r="QJ3" s="300"/>
      <c r="QK3" s="300"/>
      <c r="QL3" s="300"/>
      <c r="QM3" s="300"/>
      <c r="QN3" s="300"/>
      <c r="QO3" s="300"/>
      <c r="QP3" s="300"/>
      <c r="QQ3" s="300"/>
      <c r="QR3" s="300"/>
      <c r="QS3" s="300"/>
      <c r="QT3" s="300"/>
      <c r="QU3" s="300"/>
      <c r="QV3" s="300"/>
      <c r="QW3" s="300"/>
      <c r="QX3" s="300"/>
      <c r="QY3" s="300"/>
      <c r="QZ3" s="300"/>
      <c r="RA3" s="300"/>
      <c r="RB3" s="300"/>
      <c r="RC3" s="300"/>
      <c r="RD3" s="300"/>
      <c r="RE3" s="300"/>
      <c r="RF3" s="300"/>
      <c r="RG3" s="300"/>
      <c r="RH3" s="300"/>
      <c r="RI3" s="300"/>
      <c r="RJ3" s="300"/>
      <c r="RK3" s="300"/>
      <c r="RL3" s="300"/>
      <c r="RM3" s="300"/>
      <c r="RN3" s="300"/>
      <c r="RO3" s="300"/>
      <c r="RP3" s="300"/>
      <c r="RQ3" s="300"/>
      <c r="RR3" s="300"/>
      <c r="RS3" s="300"/>
      <c r="RT3" s="300"/>
      <c r="RU3" s="300"/>
      <c r="RV3" s="300"/>
      <c r="RW3" s="300"/>
      <c r="RX3" s="300"/>
      <c r="RY3" s="300"/>
      <c r="RZ3" s="300"/>
      <c r="SA3" s="300"/>
      <c r="SB3" s="300"/>
      <c r="SC3" s="300"/>
      <c r="SD3" s="300"/>
      <c r="SE3" s="300"/>
      <c r="SF3" s="300"/>
      <c r="SG3" s="300"/>
      <c r="SH3" s="300"/>
      <c r="SI3" s="300"/>
      <c r="SJ3" s="300"/>
      <c r="SK3" s="300"/>
      <c r="SL3" s="300"/>
      <c r="SM3" s="300"/>
      <c r="SN3" s="300"/>
      <c r="SO3" s="300"/>
      <c r="SP3" s="300"/>
      <c r="SQ3" s="300"/>
      <c r="SR3" s="300"/>
      <c r="SS3" s="300"/>
      <c r="ST3" s="300"/>
      <c r="SU3" s="300"/>
      <c r="SV3" s="300"/>
      <c r="SW3" s="300"/>
      <c r="SX3" s="300"/>
      <c r="SY3" s="300"/>
      <c r="SZ3" s="300"/>
      <c r="TA3" s="300"/>
      <c r="TB3" s="300"/>
      <c r="TC3" s="300"/>
      <c r="TD3" s="300"/>
      <c r="TE3" s="300"/>
      <c r="TF3" s="300"/>
      <c r="TG3" s="300"/>
      <c r="TH3" s="300"/>
      <c r="TI3" s="300"/>
      <c r="TJ3" s="300"/>
      <c r="TK3" s="300"/>
      <c r="TL3" s="300"/>
      <c r="TM3" s="300"/>
      <c r="TN3" s="300"/>
      <c r="TO3" s="300"/>
      <c r="TP3" s="300"/>
      <c r="TQ3" s="300"/>
      <c r="TR3" s="300"/>
      <c r="TS3" s="300"/>
      <c r="TT3" s="300"/>
      <c r="TU3" s="300"/>
      <c r="TV3" s="300"/>
      <c r="TW3" s="300"/>
      <c r="TX3" s="300"/>
      <c r="TY3" s="300"/>
      <c r="TZ3" s="300"/>
      <c r="UA3" s="300"/>
      <c r="UB3" s="300"/>
      <c r="UC3" s="300"/>
      <c r="UD3" s="300"/>
      <c r="UE3" s="300"/>
      <c r="UF3" s="300"/>
      <c r="UG3" s="300"/>
      <c r="UH3" s="300"/>
      <c r="UI3" s="300"/>
      <c r="UJ3" s="300"/>
      <c r="UK3" s="300"/>
      <c r="UL3" s="300"/>
      <c r="UM3" s="300"/>
      <c r="UN3" s="300"/>
      <c r="UO3" s="300"/>
      <c r="UP3" s="300"/>
      <c r="UQ3" s="300"/>
      <c r="UR3" s="300"/>
      <c r="US3" s="300"/>
      <c r="UT3" s="300"/>
      <c r="UU3" s="300"/>
      <c r="UV3" s="300"/>
      <c r="UW3" s="300"/>
      <c r="UX3" s="300"/>
      <c r="UY3" s="300"/>
      <c r="UZ3" s="300"/>
      <c r="VA3" s="300"/>
      <c r="VB3" s="300"/>
      <c r="VC3" s="300"/>
      <c r="VD3" s="300"/>
      <c r="VE3" s="300"/>
      <c r="VF3" s="300"/>
      <c r="VG3" s="300"/>
      <c r="VH3" s="300"/>
      <c r="VI3" s="300"/>
      <c r="VJ3" s="300"/>
      <c r="VK3" s="300"/>
      <c r="VL3" s="300"/>
      <c r="VM3" s="300"/>
      <c r="VN3" s="300"/>
      <c r="VO3" s="300"/>
      <c r="VP3" s="300"/>
      <c r="VQ3" s="300"/>
      <c r="VR3" s="300"/>
      <c r="VS3" s="300"/>
      <c r="VT3" s="300"/>
      <c r="VU3" s="300"/>
      <c r="VV3" s="300"/>
      <c r="VW3" s="300"/>
      <c r="VX3" s="300"/>
      <c r="VY3" s="300"/>
      <c r="VZ3" s="300"/>
      <c r="WA3" s="300"/>
      <c r="WB3" s="300"/>
      <c r="WC3" s="300"/>
      <c r="WD3" s="300"/>
      <c r="WE3" s="300"/>
      <c r="WF3" s="300"/>
      <c r="WG3" s="300"/>
      <c r="WH3" s="300"/>
      <c r="WI3" s="300"/>
      <c r="WJ3" s="300"/>
      <c r="WK3" s="300"/>
      <c r="WL3" s="300"/>
      <c r="WM3" s="300"/>
      <c r="WN3" s="300"/>
      <c r="WO3" s="300"/>
      <c r="WP3" s="300"/>
      <c r="WQ3" s="300"/>
      <c r="WR3" s="300"/>
      <c r="WS3" s="300"/>
      <c r="WT3" s="300"/>
      <c r="WU3" s="300"/>
      <c r="WV3" s="300"/>
      <c r="WW3" s="300"/>
      <c r="WX3" s="300"/>
      <c r="WY3" s="300"/>
      <c r="WZ3" s="300"/>
      <c r="XA3" s="300"/>
      <c r="XB3" s="300"/>
      <c r="XC3" s="300"/>
      <c r="XD3" s="300"/>
      <c r="XE3" s="300"/>
      <c r="XF3" s="300"/>
      <c r="XG3" s="300"/>
      <c r="XH3" s="300"/>
      <c r="XI3" s="300"/>
      <c r="XJ3" s="300"/>
      <c r="XK3" s="300"/>
      <c r="XL3" s="300"/>
      <c r="XM3" s="300"/>
      <c r="XN3" s="300"/>
      <c r="XO3" s="300"/>
      <c r="XP3" s="300"/>
      <c r="XQ3" s="300"/>
      <c r="XR3" s="300"/>
      <c r="XS3" s="300"/>
      <c r="XT3" s="300"/>
      <c r="XU3" s="300"/>
      <c r="XV3" s="300"/>
      <c r="XW3" s="300"/>
      <c r="XX3" s="300"/>
      <c r="XY3" s="300"/>
      <c r="XZ3" s="300"/>
      <c r="YA3" s="300"/>
      <c r="YB3" s="300"/>
      <c r="YC3" s="300"/>
      <c r="YD3" s="300"/>
      <c r="YE3" s="300"/>
      <c r="YF3" s="300"/>
      <c r="YG3" s="300"/>
      <c r="YH3" s="300"/>
      <c r="YI3" s="300"/>
      <c r="YJ3" s="300"/>
      <c r="YK3" s="300"/>
      <c r="YL3" s="300"/>
      <c r="YM3" s="300"/>
      <c r="YN3" s="300"/>
      <c r="YO3" s="300"/>
      <c r="YP3" s="300"/>
      <c r="YQ3" s="300"/>
      <c r="YR3" s="300"/>
      <c r="YS3" s="300"/>
      <c r="YT3" s="300"/>
      <c r="YU3" s="300"/>
      <c r="YV3" s="300"/>
      <c r="YW3" s="300"/>
      <c r="YX3" s="300"/>
      <c r="YY3" s="300"/>
      <c r="YZ3" s="300"/>
      <c r="ZA3" s="300"/>
      <c r="ZB3" s="300"/>
      <c r="ZC3" s="300"/>
      <c r="ZD3" s="300"/>
      <c r="ZE3" s="300"/>
      <c r="ZF3" s="300"/>
      <c r="ZG3" s="300"/>
      <c r="ZH3" s="300"/>
      <c r="ZI3" s="300"/>
      <c r="ZJ3" s="300"/>
      <c r="ZK3" s="300"/>
      <c r="ZL3" s="300"/>
      <c r="ZM3" s="300"/>
      <c r="ZN3" s="300"/>
      <c r="ZO3" s="300"/>
      <c r="ZP3" s="300"/>
      <c r="ZQ3" s="300"/>
      <c r="ZR3" s="300"/>
      <c r="ZS3" s="300"/>
      <c r="ZT3" s="300"/>
      <c r="ZU3" s="300"/>
      <c r="ZV3" s="300"/>
      <c r="ZW3" s="300"/>
      <c r="ZX3" s="300"/>
      <c r="ZY3" s="300"/>
      <c r="ZZ3" s="300"/>
      <c r="AAA3" s="300"/>
      <c r="AAB3" s="300"/>
      <c r="AAC3" s="300"/>
      <c r="AAD3" s="300"/>
      <c r="AAE3" s="300"/>
      <c r="AAF3" s="300"/>
      <c r="AAG3" s="300"/>
      <c r="AAH3" s="300"/>
      <c r="AAI3" s="300"/>
      <c r="AAJ3" s="300"/>
      <c r="AAK3" s="300"/>
      <c r="AAL3" s="300"/>
      <c r="AAM3" s="300"/>
      <c r="AAN3" s="300"/>
      <c r="AAO3" s="300"/>
      <c r="AAP3" s="300"/>
      <c r="AAQ3" s="300"/>
      <c r="AAR3" s="300"/>
      <c r="AAS3" s="300"/>
      <c r="AAT3" s="300"/>
      <c r="AAU3" s="300"/>
      <c r="AAV3" s="300"/>
      <c r="AAW3" s="300"/>
      <c r="AAX3" s="300"/>
      <c r="AAY3" s="300"/>
      <c r="AAZ3" s="300"/>
      <c r="ABA3" s="300"/>
      <c r="ABB3" s="300"/>
      <c r="ABC3" s="300"/>
      <c r="ABD3" s="300"/>
      <c r="ABE3" s="300"/>
      <c r="ABF3" s="300"/>
      <c r="ABG3" s="300"/>
      <c r="ABH3" s="300"/>
      <c r="ABI3" s="300"/>
      <c r="ABJ3" s="300"/>
      <c r="ABK3" s="300"/>
      <c r="ABL3" s="300"/>
      <c r="ABM3" s="300"/>
      <c r="ABN3" s="300"/>
      <c r="ABO3" s="300"/>
      <c r="ABP3" s="300"/>
      <c r="ABQ3" s="300"/>
      <c r="ABR3" s="300"/>
      <c r="ABS3" s="300"/>
      <c r="ABT3" s="300"/>
      <c r="ABU3" s="300"/>
      <c r="ABV3" s="300"/>
      <c r="ABW3" s="300"/>
      <c r="ABX3" s="300"/>
      <c r="ABY3" s="300"/>
      <c r="ABZ3" s="300"/>
      <c r="ACA3" s="300"/>
      <c r="ACB3" s="300"/>
      <c r="ACC3" s="300"/>
      <c r="ACD3" s="300"/>
      <c r="ACE3" s="300"/>
      <c r="ACF3" s="300"/>
      <c r="ACG3" s="300"/>
      <c r="ACH3" s="300"/>
      <c r="ACI3" s="300"/>
      <c r="ACJ3" s="300"/>
      <c r="ACK3" s="300"/>
      <c r="ACL3" s="300"/>
      <c r="ACM3" s="300"/>
      <c r="ACN3" s="300"/>
      <c r="ACO3" s="300"/>
      <c r="ACP3" s="300"/>
      <c r="ACQ3" s="300"/>
      <c r="ACR3" s="300"/>
      <c r="ACS3" s="300"/>
      <c r="ACT3" s="300"/>
      <c r="ACU3" s="300"/>
      <c r="ACV3" s="300"/>
      <c r="ACW3" s="300"/>
      <c r="ACX3" s="300"/>
      <c r="ACY3" s="300"/>
      <c r="ACZ3" s="300"/>
      <c r="ADA3" s="300"/>
      <c r="ADB3" s="300"/>
      <c r="ADC3" s="300"/>
      <c r="ADD3" s="300"/>
      <c r="ADE3" s="300"/>
      <c r="ADF3" s="300"/>
      <c r="ADG3" s="300"/>
      <c r="ADH3" s="300"/>
      <c r="ADI3" s="300"/>
      <c r="ADJ3" s="300"/>
      <c r="ADK3" s="300"/>
      <c r="ADL3" s="300"/>
      <c r="ADM3" s="300"/>
      <c r="ADN3" s="300"/>
      <c r="ADO3" s="300"/>
      <c r="ADP3" s="300"/>
      <c r="ADQ3" s="300"/>
      <c r="ADR3" s="300"/>
      <c r="ADS3" s="300"/>
      <c r="ADT3" s="300"/>
      <c r="ADU3" s="300"/>
      <c r="ADV3" s="300"/>
      <c r="ADW3" s="300"/>
      <c r="ADX3" s="300"/>
      <c r="ADY3" s="300"/>
      <c r="ADZ3" s="300"/>
      <c r="AEA3" s="300"/>
      <c r="AEB3" s="300"/>
      <c r="AEC3" s="300"/>
      <c r="AED3" s="300"/>
      <c r="AEE3" s="300"/>
      <c r="AEF3" s="300"/>
      <c r="AEG3" s="300"/>
      <c r="AEH3" s="300"/>
      <c r="AEI3" s="300"/>
      <c r="AEJ3" s="300"/>
      <c r="AEK3" s="300"/>
      <c r="AEL3" s="300"/>
      <c r="AEM3" s="300"/>
      <c r="AEN3" s="300"/>
      <c r="AEO3" s="300"/>
      <c r="AEP3" s="300"/>
      <c r="AEQ3" s="300"/>
      <c r="AER3" s="300"/>
      <c r="AES3" s="300"/>
      <c r="AET3" s="300"/>
      <c r="AEU3" s="300"/>
      <c r="AEV3" s="300"/>
      <c r="AEW3" s="300"/>
      <c r="AEX3" s="300"/>
      <c r="AEY3" s="300"/>
      <c r="AEZ3" s="300"/>
      <c r="AFA3" s="300"/>
      <c r="AFB3" s="300"/>
      <c r="AFC3" s="300"/>
      <c r="AFD3" s="300"/>
      <c r="AFE3" s="300"/>
      <c r="AFF3" s="300"/>
      <c r="AFG3" s="300"/>
      <c r="AFH3" s="300"/>
      <c r="AFI3" s="300"/>
      <c r="AFJ3" s="300"/>
      <c r="AFK3" s="300"/>
      <c r="AFL3" s="300"/>
      <c r="AFM3" s="300"/>
      <c r="AFN3" s="300"/>
      <c r="AFO3" s="300"/>
      <c r="AFP3" s="300"/>
      <c r="AFQ3" s="300"/>
      <c r="AFR3" s="300"/>
      <c r="AFS3" s="300"/>
      <c r="AFT3" s="300"/>
      <c r="AFU3" s="300"/>
      <c r="AFV3" s="300"/>
      <c r="AFW3" s="300"/>
      <c r="AFX3" s="300"/>
      <c r="AFY3" s="300"/>
      <c r="AFZ3" s="300"/>
      <c r="AGA3" s="300"/>
      <c r="AGB3" s="300"/>
      <c r="AGC3" s="300"/>
      <c r="AGD3" s="300"/>
      <c r="AGE3" s="300"/>
      <c r="AGF3" s="300"/>
      <c r="AGG3" s="300"/>
      <c r="AGH3" s="300"/>
      <c r="AGI3" s="300"/>
      <c r="AGJ3" s="300"/>
      <c r="AGK3" s="300"/>
      <c r="AGL3" s="300"/>
      <c r="AGM3" s="300"/>
      <c r="AGN3" s="300"/>
      <c r="AGO3" s="300"/>
      <c r="AGP3" s="300"/>
      <c r="AGQ3" s="300"/>
      <c r="AGR3" s="300"/>
      <c r="AGS3" s="300"/>
      <c r="AGT3" s="300"/>
      <c r="AGU3" s="300"/>
      <c r="AGV3" s="300"/>
      <c r="AGW3" s="300"/>
      <c r="AGX3" s="300"/>
      <c r="AGY3" s="300"/>
      <c r="AGZ3" s="300"/>
      <c r="AHA3" s="300"/>
      <c r="AHB3" s="300"/>
      <c r="AHC3" s="300"/>
      <c r="AHD3" s="300"/>
      <c r="AHE3" s="300"/>
      <c r="AHF3" s="300"/>
      <c r="AHG3" s="300"/>
      <c r="AHH3" s="300"/>
      <c r="AHI3" s="300"/>
      <c r="AHJ3" s="300"/>
      <c r="AHK3" s="300"/>
      <c r="AHL3" s="300"/>
      <c r="AHM3" s="300"/>
      <c r="AHN3" s="300"/>
      <c r="AHO3" s="300"/>
      <c r="AHP3" s="300"/>
      <c r="AHQ3" s="300"/>
      <c r="AHR3" s="300"/>
      <c r="AHS3" s="300"/>
      <c r="AHT3" s="300"/>
      <c r="AHU3" s="300"/>
      <c r="AHV3" s="300"/>
      <c r="AHW3" s="300"/>
      <c r="AHX3" s="300"/>
      <c r="AHY3" s="300"/>
      <c r="AHZ3" s="300"/>
      <c r="AIA3" s="300"/>
      <c r="AIB3" s="300"/>
      <c r="AIC3" s="300"/>
      <c r="AID3" s="300"/>
      <c r="AIE3" s="300"/>
      <c r="AIF3" s="300"/>
      <c r="AIG3" s="300"/>
      <c r="AIH3" s="300"/>
      <c r="AII3" s="300"/>
      <c r="AIJ3" s="300"/>
      <c r="AIK3" s="300"/>
      <c r="AIL3" s="300"/>
      <c r="AIM3" s="300"/>
      <c r="AIN3" s="300"/>
      <c r="AIO3" s="300"/>
      <c r="AIP3" s="300"/>
      <c r="AIQ3" s="300"/>
      <c r="AIR3" s="300"/>
      <c r="AIS3" s="300"/>
      <c r="AIT3" s="300"/>
      <c r="AIU3" s="300"/>
      <c r="AIV3" s="300"/>
      <c r="AIW3" s="300"/>
      <c r="AIX3" s="300"/>
      <c r="AIY3" s="300"/>
      <c r="AIZ3" s="300"/>
      <c r="AJA3" s="300"/>
      <c r="AJB3" s="300"/>
      <c r="AJC3" s="300"/>
      <c r="AJD3" s="300"/>
      <c r="AJE3" s="300"/>
      <c r="AJF3" s="300"/>
      <c r="AJG3" s="300"/>
      <c r="AJH3" s="300"/>
      <c r="AJI3" s="300"/>
      <c r="AJJ3" s="300"/>
      <c r="AJK3" s="300"/>
      <c r="AJL3" s="300"/>
      <c r="AJM3" s="300"/>
      <c r="AJN3" s="300"/>
      <c r="AJO3" s="300"/>
      <c r="AJP3" s="300"/>
      <c r="AJQ3" s="300"/>
      <c r="AJR3" s="300"/>
      <c r="AJS3" s="300"/>
      <c r="AJT3" s="300"/>
      <c r="AJU3" s="300"/>
      <c r="AJV3" s="300"/>
      <c r="AJW3" s="300"/>
      <c r="AJX3" s="300"/>
      <c r="AJY3" s="300"/>
      <c r="AJZ3" s="300"/>
      <c r="AKA3" s="300"/>
      <c r="AKB3" s="300"/>
      <c r="AKC3" s="300"/>
      <c r="AKD3" s="300"/>
      <c r="AKE3" s="300"/>
      <c r="AKF3" s="300"/>
      <c r="AKG3" s="300"/>
      <c r="AKH3" s="300"/>
      <c r="AKI3" s="300"/>
      <c r="AKJ3" s="300"/>
      <c r="AKK3" s="300"/>
      <c r="AKL3" s="300"/>
      <c r="AKM3" s="300"/>
      <c r="AKN3" s="300"/>
      <c r="AKO3" s="300"/>
      <c r="AKP3" s="300"/>
      <c r="AKQ3" s="300"/>
      <c r="AKR3" s="300"/>
      <c r="AKS3" s="300"/>
      <c r="AKT3" s="300"/>
      <c r="AKU3" s="300"/>
      <c r="AKV3" s="300"/>
      <c r="AKW3" s="300"/>
      <c r="AKX3" s="300"/>
      <c r="AKY3" s="300"/>
      <c r="AKZ3" s="300"/>
      <c r="ALA3" s="300"/>
      <c r="ALB3" s="300"/>
      <c r="ALC3" s="300"/>
      <c r="ALD3" s="300"/>
      <c r="ALE3" s="300"/>
      <c r="ALF3" s="300"/>
      <c r="ALG3" s="300"/>
      <c r="ALH3" s="300"/>
      <c r="ALI3" s="300"/>
      <c r="ALJ3" s="300"/>
      <c r="ALK3" s="300"/>
      <c r="ALL3" s="300"/>
      <c r="ALM3" s="300"/>
      <c r="ALN3" s="300"/>
      <c r="ALO3" s="300"/>
      <c r="ALP3" s="300"/>
      <c r="ALQ3" s="300"/>
      <c r="ALR3" s="300"/>
      <c r="ALS3" s="300"/>
      <c r="ALT3" s="300"/>
      <c r="ALU3" s="300"/>
      <c r="ALV3" s="300"/>
      <c r="ALW3" s="300"/>
      <c r="ALX3" s="300"/>
      <c r="ALY3" s="300"/>
      <c r="ALZ3" s="300"/>
      <c r="AMA3" s="300"/>
      <c r="AMB3" s="300"/>
      <c r="AMC3" s="300"/>
      <c r="AMD3" s="300"/>
      <c r="AME3" s="300"/>
      <c r="AMF3" s="300"/>
      <c r="AMG3" s="300"/>
      <c r="AMH3" s="300"/>
      <c r="AMI3" s="300"/>
      <c r="AMJ3" s="300"/>
      <c r="AMK3" s="300"/>
      <c r="AML3" s="300"/>
      <c r="AMM3" s="300"/>
      <c r="AMN3" s="300"/>
      <c r="AMO3" s="300"/>
      <c r="AMP3" s="300"/>
      <c r="AMQ3" s="300"/>
      <c r="AMR3" s="300"/>
      <c r="AMS3" s="300"/>
      <c r="AMT3" s="300"/>
      <c r="AMU3" s="300"/>
      <c r="AMV3" s="300"/>
      <c r="AMW3" s="300"/>
      <c r="AMX3" s="300"/>
      <c r="AMY3" s="300"/>
      <c r="AMZ3" s="300"/>
      <c r="ANA3" s="300"/>
      <c r="ANB3" s="300"/>
      <c r="ANC3" s="300"/>
      <c r="AND3" s="300"/>
      <c r="ANE3" s="300"/>
      <c r="ANF3" s="300"/>
      <c r="ANG3" s="300"/>
      <c r="ANH3" s="300"/>
      <c r="ANI3" s="300"/>
      <c r="ANJ3" s="300"/>
      <c r="ANK3" s="300"/>
      <c r="ANL3" s="300"/>
      <c r="ANM3" s="300"/>
      <c r="ANN3" s="300"/>
      <c r="ANO3" s="300"/>
      <c r="ANP3" s="300"/>
      <c r="ANQ3" s="300"/>
      <c r="ANR3" s="300"/>
      <c r="ANS3" s="300"/>
      <c r="ANT3" s="300"/>
      <c r="ANU3" s="300"/>
      <c r="ANV3" s="300"/>
      <c r="ANW3" s="300"/>
      <c r="ANX3" s="300"/>
      <c r="ANY3" s="300"/>
      <c r="ANZ3" s="300"/>
      <c r="AOA3" s="300"/>
      <c r="AOB3" s="300"/>
      <c r="AOC3" s="300"/>
      <c r="AOD3" s="300"/>
      <c r="AOE3" s="300"/>
      <c r="AOF3" s="300"/>
      <c r="AOG3" s="300"/>
      <c r="AOH3" s="300"/>
      <c r="AOI3" s="300"/>
      <c r="AOJ3" s="300"/>
      <c r="AOK3" s="300"/>
      <c r="AOL3" s="300"/>
      <c r="AOM3" s="300"/>
      <c r="AON3" s="300"/>
      <c r="AOO3" s="300"/>
      <c r="AOP3" s="300"/>
      <c r="AOQ3" s="300"/>
      <c r="AOR3" s="300"/>
      <c r="AOS3" s="300"/>
      <c r="AOT3" s="300"/>
      <c r="AOU3" s="300"/>
      <c r="AOV3" s="300"/>
      <c r="AOW3" s="300"/>
      <c r="AOX3" s="300"/>
      <c r="AOY3" s="300"/>
      <c r="AOZ3" s="300"/>
      <c r="APA3" s="300"/>
      <c r="APB3" s="300"/>
      <c r="APC3" s="300"/>
      <c r="APD3" s="300"/>
      <c r="APE3" s="300"/>
      <c r="APF3" s="300"/>
      <c r="APG3" s="300"/>
      <c r="APH3" s="300"/>
      <c r="API3" s="300"/>
      <c r="APJ3" s="300"/>
      <c r="APK3" s="300"/>
      <c r="APL3" s="300"/>
      <c r="APM3" s="300"/>
      <c r="APN3" s="300"/>
      <c r="APO3" s="300"/>
      <c r="APP3" s="300"/>
      <c r="APQ3" s="300"/>
      <c r="APR3" s="300"/>
      <c r="APS3" s="300"/>
      <c r="APT3" s="300"/>
      <c r="APU3" s="300"/>
      <c r="APV3" s="300"/>
      <c r="APW3" s="300"/>
      <c r="APX3" s="300"/>
      <c r="APY3" s="300"/>
      <c r="APZ3" s="300"/>
      <c r="AQA3" s="300"/>
      <c r="AQB3" s="300"/>
      <c r="AQC3" s="300"/>
      <c r="AQD3" s="300"/>
      <c r="AQE3" s="300"/>
      <c r="AQF3" s="300"/>
      <c r="AQG3" s="300"/>
      <c r="AQH3" s="300"/>
      <c r="AQI3" s="300"/>
      <c r="AQJ3" s="300"/>
      <c r="AQK3" s="300"/>
      <c r="AQL3" s="300"/>
      <c r="AQM3" s="300"/>
      <c r="AQN3" s="300"/>
      <c r="AQO3" s="300"/>
      <c r="AQP3" s="300"/>
      <c r="AQQ3" s="300"/>
      <c r="AQR3" s="300"/>
      <c r="AQS3" s="300"/>
      <c r="AQT3" s="300"/>
      <c r="AQU3" s="300"/>
      <c r="AQV3" s="300"/>
      <c r="AQW3" s="300"/>
      <c r="AQX3" s="300"/>
      <c r="AQY3" s="300"/>
      <c r="AQZ3" s="300"/>
      <c r="ARA3" s="300"/>
      <c r="ARB3" s="300"/>
      <c r="ARC3" s="300"/>
      <c r="ARD3" s="300"/>
      <c r="ARE3" s="300"/>
      <c r="ARF3" s="300"/>
      <c r="ARG3" s="300"/>
      <c r="ARH3" s="300"/>
      <c r="ARI3" s="300"/>
      <c r="ARJ3" s="300"/>
      <c r="ARK3" s="300"/>
      <c r="ARL3" s="300"/>
      <c r="ARM3" s="300"/>
      <c r="ARN3" s="300"/>
      <c r="ARO3" s="300"/>
      <c r="ARP3" s="300"/>
      <c r="ARQ3" s="300"/>
      <c r="ARR3" s="300"/>
      <c r="ARS3" s="300"/>
      <c r="ART3" s="300"/>
      <c r="ARU3" s="300"/>
      <c r="ARV3" s="300"/>
      <c r="ARW3" s="300"/>
      <c r="ARX3" s="300"/>
      <c r="ARY3" s="300"/>
      <c r="ARZ3" s="300"/>
      <c r="ASA3" s="300"/>
      <c r="ASB3" s="300"/>
      <c r="ASC3" s="300"/>
      <c r="ASD3" s="300"/>
      <c r="ASE3" s="300"/>
      <c r="ASF3" s="300"/>
      <c r="ASG3" s="300"/>
      <c r="ASH3" s="300"/>
      <c r="ASI3" s="300"/>
      <c r="ASJ3" s="300"/>
      <c r="ASK3" s="300"/>
      <c r="ASL3" s="300"/>
      <c r="ASM3" s="300"/>
      <c r="ASN3" s="300"/>
      <c r="ASO3" s="300"/>
      <c r="ASP3" s="300"/>
      <c r="ASQ3" s="300"/>
      <c r="ASR3" s="300"/>
      <c r="ASS3" s="300"/>
      <c r="AST3" s="300"/>
      <c r="ASU3" s="300"/>
      <c r="ASV3" s="300"/>
      <c r="ASW3" s="300"/>
      <c r="ASX3" s="300"/>
      <c r="ASY3" s="300"/>
      <c r="ASZ3" s="300"/>
      <c r="ATA3" s="300"/>
      <c r="ATB3" s="300"/>
      <c r="ATC3" s="300"/>
      <c r="ATD3" s="300"/>
      <c r="ATE3" s="300"/>
      <c r="ATF3" s="300"/>
      <c r="ATG3" s="300"/>
      <c r="ATH3" s="300"/>
      <c r="ATI3" s="300"/>
      <c r="ATJ3" s="300"/>
      <c r="ATK3" s="300"/>
      <c r="ATL3" s="300"/>
      <c r="ATM3" s="300"/>
      <c r="ATN3" s="300"/>
      <c r="ATO3" s="300"/>
      <c r="ATP3" s="300"/>
      <c r="ATQ3" s="300"/>
      <c r="ATR3" s="300"/>
      <c r="ATS3" s="300"/>
      <c r="ATT3" s="300"/>
      <c r="ATU3" s="300"/>
      <c r="ATV3" s="300"/>
      <c r="ATW3" s="300"/>
      <c r="ATX3" s="300"/>
      <c r="ATY3" s="300"/>
      <c r="ATZ3" s="300"/>
      <c r="AUA3" s="300"/>
      <c r="AUB3" s="300"/>
      <c r="AUC3" s="300"/>
      <c r="AUD3" s="300"/>
      <c r="AUE3" s="300"/>
      <c r="AUF3" s="300"/>
      <c r="AUG3" s="300"/>
      <c r="AUH3" s="300"/>
      <c r="AUI3" s="300"/>
      <c r="AUJ3" s="300"/>
      <c r="AUK3" s="300"/>
      <c r="AUL3" s="300"/>
      <c r="AUM3" s="300"/>
      <c r="AUN3" s="300"/>
      <c r="AUO3" s="300"/>
      <c r="AUP3" s="300"/>
      <c r="AUQ3" s="300"/>
      <c r="AUR3" s="300"/>
      <c r="AUS3" s="300"/>
      <c r="AUT3" s="300"/>
      <c r="AUU3" s="300"/>
      <c r="AUV3" s="300"/>
      <c r="AUW3" s="300"/>
      <c r="AUX3" s="300"/>
      <c r="AUY3" s="300"/>
      <c r="AUZ3" s="300"/>
      <c r="AVA3" s="300"/>
      <c r="AVB3" s="300"/>
      <c r="AVC3" s="300"/>
      <c r="AVD3" s="300"/>
      <c r="AVE3" s="300"/>
      <c r="AVF3" s="300"/>
      <c r="AVG3" s="300"/>
      <c r="AVH3" s="300"/>
      <c r="AVI3" s="300"/>
      <c r="AVJ3" s="300"/>
      <c r="AVK3" s="300"/>
      <c r="AVL3" s="300"/>
      <c r="AVM3" s="300"/>
      <c r="AVN3" s="300"/>
      <c r="AVO3" s="300"/>
      <c r="AVP3" s="300"/>
      <c r="AVQ3" s="300"/>
      <c r="AVR3" s="300"/>
      <c r="AVS3" s="300"/>
      <c r="AVT3" s="300"/>
      <c r="AVU3" s="300"/>
      <c r="AVV3" s="300"/>
      <c r="AVW3" s="300"/>
      <c r="AVX3" s="300"/>
      <c r="AVY3" s="300"/>
      <c r="AVZ3" s="300"/>
      <c r="AWA3" s="300"/>
      <c r="AWB3" s="300"/>
      <c r="AWC3" s="300"/>
      <c r="AWD3" s="300"/>
      <c r="AWE3" s="300"/>
      <c r="AWF3" s="300"/>
      <c r="AWG3" s="300"/>
      <c r="AWH3" s="300"/>
      <c r="AWI3" s="300"/>
      <c r="AWJ3" s="300"/>
      <c r="AWK3" s="300"/>
      <c r="AWL3" s="300"/>
      <c r="AWM3" s="300"/>
      <c r="AWN3" s="300"/>
      <c r="AWO3" s="300"/>
      <c r="AWP3" s="300"/>
      <c r="AWQ3" s="300"/>
      <c r="AWR3" s="300"/>
      <c r="AWS3" s="300"/>
      <c r="AWT3" s="300"/>
      <c r="AWU3" s="300"/>
      <c r="AWV3" s="300"/>
      <c r="AWW3" s="300"/>
      <c r="AWX3" s="300"/>
      <c r="AWY3" s="300"/>
      <c r="AWZ3" s="300"/>
      <c r="AXA3" s="300"/>
      <c r="AXB3" s="300"/>
      <c r="AXC3" s="300"/>
      <c r="AXD3" s="300"/>
      <c r="AXE3" s="300"/>
      <c r="AXF3" s="300"/>
      <c r="AXG3" s="300"/>
      <c r="AXH3" s="300"/>
      <c r="AXI3" s="300"/>
      <c r="AXJ3" s="300"/>
      <c r="AXK3" s="300"/>
      <c r="AXL3" s="300"/>
      <c r="AXM3" s="300"/>
      <c r="AXN3" s="300"/>
      <c r="AXO3" s="300"/>
      <c r="AXP3" s="300"/>
      <c r="AXQ3" s="300"/>
      <c r="AXR3" s="300"/>
      <c r="AXS3" s="300"/>
      <c r="AXT3" s="300"/>
      <c r="AXU3" s="300"/>
      <c r="AXV3" s="300"/>
      <c r="AXW3" s="300"/>
      <c r="AXX3" s="300"/>
      <c r="AXY3" s="300"/>
      <c r="AXZ3" s="300"/>
      <c r="AYA3" s="300"/>
      <c r="AYB3" s="300"/>
      <c r="AYC3" s="300"/>
      <c r="AYD3" s="300"/>
      <c r="AYE3" s="300"/>
      <c r="AYF3" s="300"/>
      <c r="AYG3" s="300"/>
      <c r="AYH3" s="300"/>
      <c r="AYI3" s="300"/>
      <c r="AYJ3" s="300"/>
      <c r="AYK3" s="300"/>
      <c r="AYL3" s="300"/>
      <c r="AYM3" s="300"/>
      <c r="AYN3" s="300"/>
      <c r="AYO3" s="300"/>
      <c r="AYP3" s="300"/>
      <c r="AYQ3" s="300"/>
      <c r="AYR3" s="300"/>
      <c r="AYS3" s="300"/>
      <c r="AYT3" s="300"/>
      <c r="AYU3" s="300"/>
      <c r="AYV3" s="300"/>
      <c r="AYW3" s="300"/>
      <c r="AYX3" s="300"/>
      <c r="AYY3" s="300"/>
      <c r="AYZ3" s="300"/>
      <c r="AZA3" s="300"/>
      <c r="AZB3" s="300"/>
      <c r="AZC3" s="300"/>
      <c r="AZD3" s="300"/>
      <c r="AZE3" s="300"/>
      <c r="AZF3" s="300"/>
      <c r="AZG3" s="300"/>
      <c r="AZH3" s="300"/>
      <c r="AZI3" s="300"/>
      <c r="AZJ3" s="300"/>
      <c r="AZK3" s="300"/>
      <c r="AZL3" s="300"/>
      <c r="AZM3" s="300"/>
      <c r="AZN3" s="300"/>
      <c r="AZO3" s="300"/>
      <c r="AZP3" s="300"/>
      <c r="AZQ3" s="300"/>
      <c r="AZR3" s="300"/>
      <c r="AZS3" s="300"/>
      <c r="AZT3" s="300"/>
      <c r="AZU3" s="300"/>
      <c r="AZV3" s="300"/>
      <c r="AZW3" s="300"/>
      <c r="AZX3" s="300"/>
      <c r="AZY3" s="300"/>
      <c r="AZZ3" s="300"/>
      <c r="BAA3" s="300"/>
      <c r="BAB3" s="300"/>
      <c r="BAC3" s="300"/>
      <c r="BAD3" s="300"/>
      <c r="BAE3" s="300"/>
      <c r="BAF3" s="300"/>
      <c r="BAG3" s="300"/>
      <c r="BAH3" s="300"/>
      <c r="BAI3" s="300"/>
      <c r="BAJ3" s="300"/>
      <c r="BAK3" s="300"/>
      <c r="BAL3" s="300"/>
      <c r="BAM3" s="300"/>
      <c r="BAN3" s="300"/>
      <c r="BAO3" s="300"/>
      <c r="BAP3" s="300"/>
      <c r="BAQ3" s="300"/>
      <c r="BAR3" s="300"/>
      <c r="BAS3" s="300"/>
      <c r="BAT3" s="300"/>
      <c r="BAU3" s="300"/>
      <c r="BAV3" s="300"/>
      <c r="BAW3" s="300"/>
      <c r="BAX3" s="300"/>
      <c r="BAY3" s="300"/>
      <c r="BAZ3" s="300"/>
      <c r="BBA3" s="300"/>
      <c r="BBB3" s="300"/>
      <c r="BBC3" s="300"/>
      <c r="BBD3" s="300"/>
      <c r="BBE3" s="300"/>
      <c r="BBF3" s="300"/>
      <c r="BBG3" s="300"/>
      <c r="BBH3" s="300"/>
      <c r="BBI3" s="300"/>
      <c r="BBJ3" s="300"/>
      <c r="BBK3" s="300"/>
      <c r="BBL3" s="300"/>
      <c r="BBM3" s="300"/>
      <c r="BBN3" s="300"/>
      <c r="BBO3" s="300"/>
      <c r="BBP3" s="300"/>
      <c r="BBQ3" s="300"/>
      <c r="BBR3" s="300"/>
      <c r="BBS3" s="300"/>
      <c r="BBT3" s="300"/>
      <c r="BBU3" s="300"/>
      <c r="BBV3" s="300"/>
      <c r="BBW3" s="300"/>
      <c r="BBX3" s="300"/>
      <c r="BBY3" s="300"/>
      <c r="BBZ3" s="300"/>
      <c r="BCA3" s="300"/>
      <c r="BCB3" s="300"/>
      <c r="BCC3" s="300"/>
      <c r="BCD3" s="300"/>
      <c r="BCE3" s="300"/>
      <c r="BCF3" s="300"/>
      <c r="BCG3" s="300"/>
      <c r="BCH3" s="300"/>
      <c r="BCI3" s="300"/>
      <c r="BCJ3" s="300"/>
      <c r="BCK3" s="300"/>
      <c r="BCL3" s="300"/>
      <c r="BCM3" s="300"/>
      <c r="BCN3" s="300"/>
      <c r="BCO3" s="300"/>
      <c r="BCP3" s="300"/>
      <c r="BCQ3" s="300"/>
      <c r="BCR3" s="300"/>
      <c r="BCS3" s="300"/>
      <c r="BCT3" s="300"/>
      <c r="BCU3" s="300"/>
      <c r="BCV3" s="300"/>
      <c r="BCW3" s="300"/>
      <c r="BCX3" s="300"/>
      <c r="BCY3" s="300"/>
      <c r="BCZ3" s="300"/>
      <c r="BDA3" s="300"/>
      <c r="BDB3" s="300"/>
      <c r="BDC3" s="300"/>
      <c r="BDD3" s="300"/>
      <c r="BDE3" s="300"/>
      <c r="BDF3" s="300"/>
      <c r="BDG3" s="300"/>
      <c r="BDH3" s="300"/>
      <c r="BDI3" s="300"/>
      <c r="BDJ3" s="300"/>
      <c r="BDK3" s="300"/>
      <c r="BDL3" s="300"/>
      <c r="BDM3" s="300"/>
      <c r="BDN3" s="300"/>
      <c r="BDO3" s="300"/>
      <c r="BDP3" s="300"/>
      <c r="BDQ3" s="300"/>
      <c r="BDR3" s="300"/>
      <c r="BDS3" s="300"/>
      <c r="BDT3" s="300"/>
      <c r="BDU3" s="300"/>
      <c r="BDV3" s="300"/>
      <c r="BDW3" s="300"/>
      <c r="BDX3" s="300"/>
      <c r="BDY3" s="300"/>
      <c r="BDZ3" s="300"/>
      <c r="BEA3" s="300"/>
      <c r="BEB3" s="300"/>
      <c r="BEC3" s="300"/>
      <c r="BED3" s="300"/>
      <c r="BEE3" s="300"/>
      <c r="BEF3" s="300"/>
      <c r="BEG3" s="300"/>
      <c r="BEH3" s="300"/>
      <c r="BEI3" s="300"/>
      <c r="BEJ3" s="300"/>
      <c r="BEK3" s="300"/>
      <c r="BEL3" s="300"/>
      <c r="BEM3" s="300"/>
      <c r="BEN3" s="300"/>
      <c r="BEO3" s="300"/>
      <c r="BEP3" s="300"/>
      <c r="BEQ3" s="300"/>
      <c r="BER3" s="300"/>
      <c r="BES3" s="300"/>
      <c r="BET3" s="300"/>
      <c r="BEU3" s="300"/>
      <c r="BEV3" s="300"/>
      <c r="BEW3" s="300"/>
      <c r="BEX3" s="300"/>
      <c r="BEY3" s="300"/>
      <c r="BEZ3" s="300"/>
      <c r="BFA3" s="300"/>
      <c r="BFB3" s="300"/>
      <c r="BFC3" s="300"/>
      <c r="BFD3" s="300"/>
      <c r="BFE3" s="300"/>
      <c r="BFF3" s="300"/>
      <c r="BFG3" s="300"/>
      <c r="BFH3" s="300"/>
      <c r="BFI3" s="300"/>
      <c r="BFJ3" s="300"/>
      <c r="BFK3" s="300"/>
      <c r="BFL3" s="300"/>
      <c r="BFM3" s="300"/>
      <c r="BFN3" s="300"/>
      <c r="BFO3" s="300"/>
      <c r="BFP3" s="300"/>
      <c r="BFQ3" s="300"/>
      <c r="BFR3" s="300"/>
      <c r="BFS3" s="300"/>
      <c r="BFT3" s="300"/>
      <c r="BFU3" s="300"/>
      <c r="BFV3" s="300"/>
      <c r="BFW3" s="300"/>
      <c r="BFX3" s="300"/>
      <c r="BFY3" s="300"/>
      <c r="BFZ3" s="300"/>
      <c r="BGA3" s="300"/>
      <c r="BGB3" s="300"/>
      <c r="BGC3" s="300"/>
      <c r="BGD3" s="300"/>
      <c r="BGE3" s="300"/>
      <c r="BGF3" s="300"/>
      <c r="BGG3" s="300"/>
      <c r="BGH3" s="300"/>
      <c r="BGI3" s="300"/>
      <c r="BGJ3" s="300"/>
      <c r="BGK3" s="300"/>
      <c r="BGL3" s="300"/>
      <c r="BGM3" s="300"/>
      <c r="BGN3" s="300"/>
      <c r="BGO3" s="300"/>
      <c r="BGP3" s="300"/>
      <c r="BGQ3" s="300"/>
      <c r="BGR3" s="300"/>
      <c r="BGS3" s="300"/>
      <c r="BGT3" s="300"/>
      <c r="BGU3" s="300"/>
      <c r="BGV3" s="300"/>
      <c r="BGW3" s="300"/>
      <c r="BGX3" s="300"/>
      <c r="BGY3" s="300"/>
      <c r="BGZ3" s="300"/>
      <c r="BHA3" s="300"/>
      <c r="BHB3" s="300"/>
      <c r="BHC3" s="300"/>
      <c r="BHD3" s="300"/>
      <c r="BHE3" s="300"/>
      <c r="BHF3" s="300"/>
      <c r="BHG3" s="300"/>
      <c r="BHH3" s="300"/>
      <c r="BHI3" s="300"/>
      <c r="BHJ3" s="300"/>
      <c r="BHK3" s="300"/>
      <c r="BHL3" s="300"/>
      <c r="BHM3" s="300"/>
      <c r="BHN3" s="300"/>
      <c r="BHO3" s="300"/>
      <c r="BHP3" s="300"/>
      <c r="BHQ3" s="300"/>
      <c r="BHR3" s="300"/>
      <c r="BHS3" s="300"/>
      <c r="BHT3" s="300"/>
      <c r="BHU3" s="300"/>
      <c r="BHV3" s="300"/>
      <c r="BHW3" s="300"/>
      <c r="BHX3" s="300"/>
      <c r="BHY3" s="300"/>
      <c r="BHZ3" s="300"/>
      <c r="BIA3" s="300"/>
      <c r="BIB3" s="300"/>
      <c r="BIC3" s="300"/>
      <c r="BID3" s="300"/>
      <c r="BIE3" s="300"/>
      <c r="BIF3" s="300"/>
      <c r="BIG3" s="300"/>
      <c r="BIH3" s="300"/>
      <c r="BII3" s="300"/>
      <c r="BIJ3" s="300"/>
      <c r="BIK3" s="300"/>
      <c r="BIL3" s="300"/>
      <c r="BIM3" s="300"/>
      <c r="BIN3" s="300"/>
      <c r="BIO3" s="300"/>
      <c r="BIP3" s="300"/>
      <c r="BIQ3" s="300"/>
      <c r="BIR3" s="300"/>
      <c r="BIS3" s="300"/>
      <c r="BIT3" s="300"/>
      <c r="BIU3" s="300"/>
      <c r="BIV3" s="300"/>
      <c r="BIW3" s="300"/>
      <c r="BIX3" s="300"/>
      <c r="BIY3" s="300"/>
      <c r="BIZ3" s="300"/>
      <c r="BJA3" s="300"/>
      <c r="BJB3" s="300"/>
      <c r="BJC3" s="300"/>
      <c r="BJD3" s="300"/>
      <c r="BJE3" s="300"/>
      <c r="BJF3" s="300"/>
      <c r="BJG3" s="300"/>
      <c r="BJH3" s="300"/>
      <c r="BJI3" s="300"/>
      <c r="BJJ3" s="300"/>
      <c r="BJK3" s="300"/>
      <c r="BJL3" s="300"/>
      <c r="BJM3" s="300"/>
      <c r="BJN3" s="300"/>
      <c r="BJO3" s="300"/>
      <c r="BJP3" s="300"/>
      <c r="BJQ3" s="300"/>
      <c r="BJR3" s="300"/>
      <c r="BJS3" s="300"/>
      <c r="BJT3" s="300"/>
      <c r="BJU3" s="300"/>
      <c r="BJV3" s="300"/>
      <c r="BJW3" s="300"/>
      <c r="BJX3" s="300"/>
      <c r="BJY3" s="300"/>
      <c r="BJZ3" s="300"/>
      <c r="BKA3" s="300"/>
      <c r="BKB3" s="300"/>
      <c r="BKC3" s="300"/>
      <c r="BKD3" s="300"/>
      <c r="BKE3" s="300"/>
      <c r="BKF3" s="300"/>
      <c r="BKG3" s="300"/>
      <c r="BKH3" s="300"/>
      <c r="BKI3" s="300"/>
      <c r="BKJ3" s="300"/>
      <c r="BKK3" s="300"/>
      <c r="BKL3" s="300"/>
      <c r="BKM3" s="300"/>
      <c r="BKN3" s="300"/>
      <c r="BKO3" s="300"/>
      <c r="BKP3" s="300"/>
      <c r="BKQ3" s="300"/>
      <c r="BKR3" s="300"/>
      <c r="BKS3" s="300"/>
      <c r="BKT3" s="300"/>
      <c r="BKU3" s="300"/>
      <c r="BKV3" s="300"/>
      <c r="BKW3" s="300"/>
      <c r="BKX3" s="300"/>
      <c r="BKY3" s="300"/>
      <c r="BKZ3" s="300"/>
      <c r="BLA3" s="300"/>
      <c r="BLB3" s="300"/>
      <c r="BLC3" s="300"/>
      <c r="BLD3" s="300"/>
      <c r="BLE3" s="300"/>
      <c r="BLF3" s="300"/>
      <c r="BLG3" s="300"/>
      <c r="BLH3" s="300"/>
      <c r="BLI3" s="300"/>
      <c r="BLJ3" s="300"/>
      <c r="BLK3" s="300"/>
      <c r="BLL3" s="300"/>
      <c r="BLM3" s="300"/>
      <c r="BLN3" s="300"/>
      <c r="BLO3" s="300"/>
      <c r="BLP3" s="300"/>
      <c r="BLQ3" s="300"/>
      <c r="BLR3" s="300"/>
      <c r="BLS3" s="300"/>
      <c r="BLT3" s="300"/>
      <c r="BLU3" s="300"/>
      <c r="BLV3" s="300"/>
      <c r="BLW3" s="300"/>
      <c r="BLX3" s="300"/>
      <c r="BLY3" s="300"/>
      <c r="BLZ3" s="300"/>
      <c r="BMA3" s="300"/>
      <c r="BMB3" s="300"/>
      <c r="BMC3" s="300"/>
      <c r="BMD3" s="300"/>
      <c r="BME3" s="300"/>
      <c r="BMF3" s="300"/>
      <c r="BMG3" s="300"/>
      <c r="BMH3" s="300"/>
      <c r="BMI3" s="300"/>
      <c r="BMJ3" s="300"/>
      <c r="BMK3" s="300"/>
      <c r="BML3" s="300"/>
      <c r="BMM3" s="300"/>
      <c r="BMN3" s="300"/>
      <c r="BMO3" s="300"/>
      <c r="BMP3" s="300"/>
      <c r="BMQ3" s="300"/>
      <c r="BMR3" s="300"/>
      <c r="BMS3" s="300"/>
      <c r="BMT3" s="300"/>
      <c r="BMU3" s="300"/>
      <c r="BMV3" s="300"/>
      <c r="BMW3" s="300"/>
      <c r="BMX3" s="300"/>
      <c r="BMY3" s="300"/>
      <c r="BMZ3" s="300"/>
      <c r="BNA3" s="300"/>
      <c r="BNB3" s="300"/>
      <c r="BNC3" s="300"/>
      <c r="BND3" s="300"/>
      <c r="BNE3" s="300"/>
      <c r="BNF3" s="300"/>
      <c r="BNG3" s="300"/>
      <c r="BNH3" s="300"/>
      <c r="BNI3" s="300"/>
      <c r="BNJ3" s="300"/>
      <c r="BNK3" s="300"/>
      <c r="BNL3" s="300"/>
      <c r="BNM3" s="300"/>
      <c r="BNN3" s="300"/>
      <c r="BNO3" s="300"/>
      <c r="BNP3" s="300"/>
      <c r="BNQ3" s="300"/>
      <c r="BNR3" s="300"/>
      <c r="BNS3" s="300"/>
      <c r="BNT3" s="300"/>
      <c r="BNU3" s="300"/>
      <c r="BNV3" s="300"/>
      <c r="BNW3" s="300"/>
      <c r="BNX3" s="300"/>
      <c r="BNY3" s="300"/>
      <c r="BNZ3" s="300"/>
      <c r="BOA3" s="300"/>
      <c r="BOB3" s="300"/>
      <c r="BOC3" s="300"/>
      <c r="BOD3" s="300"/>
      <c r="BOE3" s="300"/>
      <c r="BOF3" s="300"/>
      <c r="BOG3" s="300"/>
      <c r="BOH3" s="300"/>
      <c r="BOI3" s="300"/>
      <c r="BOJ3" s="300"/>
      <c r="BOK3" s="300"/>
      <c r="BOL3" s="300"/>
      <c r="BOM3" s="300"/>
      <c r="BON3" s="300"/>
      <c r="BOO3" s="300"/>
      <c r="BOP3" s="300"/>
      <c r="BOQ3" s="300"/>
      <c r="BOR3" s="300"/>
      <c r="BOS3" s="300"/>
      <c r="BOT3" s="300"/>
      <c r="BOU3" s="300"/>
      <c r="BOV3" s="300"/>
      <c r="BOW3" s="300"/>
      <c r="BOX3" s="300"/>
      <c r="BOY3" s="300"/>
      <c r="BOZ3" s="300"/>
      <c r="BPA3" s="300"/>
      <c r="BPB3" s="300"/>
      <c r="BPC3" s="300"/>
      <c r="BPD3" s="300"/>
      <c r="BPE3" s="300"/>
      <c r="BPF3" s="300"/>
      <c r="BPG3" s="300"/>
      <c r="BPH3" s="300"/>
      <c r="BPI3" s="300"/>
      <c r="BPJ3" s="300"/>
      <c r="BPK3" s="300"/>
      <c r="BPL3" s="300"/>
      <c r="BPM3" s="300"/>
      <c r="BPN3" s="300"/>
      <c r="BPO3" s="300"/>
      <c r="BPP3" s="300"/>
      <c r="BPQ3" s="300"/>
      <c r="BPR3" s="300"/>
      <c r="BPS3" s="300"/>
      <c r="BPT3" s="300"/>
      <c r="BPU3" s="300"/>
      <c r="BPV3" s="300"/>
      <c r="BPW3" s="300"/>
      <c r="BPX3" s="300"/>
      <c r="BPY3" s="300"/>
      <c r="BPZ3" s="300"/>
      <c r="BQA3" s="300"/>
      <c r="BQB3" s="300"/>
      <c r="BQC3" s="300"/>
      <c r="BQD3" s="300"/>
      <c r="BQE3" s="300"/>
      <c r="BQF3" s="300"/>
      <c r="BQG3" s="300"/>
      <c r="BQH3" s="300"/>
      <c r="BQI3" s="300"/>
      <c r="BQJ3" s="300"/>
      <c r="BQK3" s="300"/>
      <c r="BQL3" s="300"/>
      <c r="BQM3" s="300"/>
      <c r="BQN3" s="300"/>
      <c r="BQO3" s="300"/>
      <c r="BQP3" s="300"/>
      <c r="BQQ3" s="300"/>
      <c r="BQR3" s="300"/>
      <c r="BQS3" s="300"/>
      <c r="BQT3" s="300"/>
      <c r="BQU3" s="300"/>
      <c r="BQV3" s="300"/>
      <c r="BQW3" s="300"/>
      <c r="BQX3" s="300"/>
      <c r="BQY3" s="300"/>
      <c r="BQZ3" s="300"/>
      <c r="BRA3" s="300"/>
      <c r="BRB3" s="300"/>
      <c r="BRC3" s="300"/>
      <c r="BRD3" s="300"/>
      <c r="BRE3" s="300"/>
      <c r="BRF3" s="300"/>
      <c r="BRG3" s="300"/>
      <c r="BRH3" s="300"/>
      <c r="BRI3" s="300"/>
      <c r="BRJ3" s="300"/>
      <c r="BRK3" s="300"/>
      <c r="BRL3" s="300"/>
      <c r="BRM3" s="300"/>
      <c r="BRN3" s="300"/>
      <c r="BRO3" s="300"/>
      <c r="BRP3" s="300"/>
      <c r="BRQ3" s="300"/>
      <c r="BRR3" s="300"/>
      <c r="BRS3" s="300"/>
      <c r="BRT3" s="300"/>
      <c r="BRU3" s="300"/>
      <c r="BRV3" s="300"/>
      <c r="BRW3" s="300"/>
      <c r="BRX3" s="300"/>
      <c r="BRY3" s="300"/>
      <c r="BRZ3" s="300"/>
      <c r="BSA3" s="300"/>
      <c r="BSB3" s="300"/>
      <c r="BSC3" s="300"/>
      <c r="BSD3" s="300"/>
      <c r="BSE3" s="300"/>
      <c r="BSF3" s="300"/>
      <c r="BSG3" s="300"/>
      <c r="BSH3" s="300"/>
      <c r="BSI3" s="300"/>
      <c r="BSJ3" s="300"/>
      <c r="BSK3" s="300"/>
      <c r="BSL3" s="300"/>
      <c r="BSM3" s="300"/>
      <c r="BSN3" s="300"/>
      <c r="BSO3" s="300"/>
      <c r="BSP3" s="300"/>
      <c r="BSQ3" s="300"/>
      <c r="BSR3" s="300"/>
      <c r="BSS3" s="300"/>
      <c r="BST3" s="300"/>
      <c r="BSU3" s="300"/>
      <c r="BSV3" s="300"/>
      <c r="BSW3" s="300"/>
      <c r="BSX3" s="300"/>
      <c r="BSY3" s="300"/>
      <c r="BSZ3" s="300"/>
      <c r="BTA3" s="300"/>
      <c r="BTB3" s="300"/>
      <c r="BTC3" s="300"/>
      <c r="BTD3" s="300"/>
      <c r="BTE3" s="300"/>
      <c r="BTF3" s="300"/>
      <c r="BTG3" s="300"/>
      <c r="BTH3" s="300"/>
      <c r="BTI3" s="300"/>
      <c r="BTJ3" s="300"/>
      <c r="BTK3" s="300"/>
      <c r="BTL3" s="300"/>
      <c r="BTM3" s="300"/>
      <c r="BTN3" s="300"/>
      <c r="BTO3" s="300"/>
      <c r="BTP3" s="300"/>
      <c r="BTQ3" s="300"/>
      <c r="BTR3" s="300"/>
      <c r="BTS3" s="300"/>
      <c r="BTT3" s="300"/>
      <c r="BTU3" s="300"/>
      <c r="BTV3" s="300"/>
      <c r="BTW3" s="300"/>
      <c r="BTX3" s="300"/>
      <c r="BTY3" s="300"/>
      <c r="BTZ3" s="300"/>
      <c r="BUA3" s="300"/>
      <c r="BUB3" s="300"/>
      <c r="BUC3" s="300"/>
      <c r="BUD3" s="300"/>
      <c r="BUE3" s="300"/>
      <c r="BUF3" s="300"/>
      <c r="BUG3" s="300"/>
      <c r="BUH3" s="300"/>
      <c r="BUI3" s="300"/>
      <c r="BUJ3" s="300"/>
      <c r="BUK3" s="300"/>
      <c r="BUL3" s="300"/>
      <c r="BUM3" s="300"/>
      <c r="BUN3" s="300"/>
      <c r="BUO3" s="300"/>
      <c r="BUP3" s="300"/>
      <c r="BUQ3" s="300"/>
      <c r="BUR3" s="300"/>
      <c r="BUS3" s="300"/>
      <c r="BUT3" s="300"/>
      <c r="BUU3" s="300"/>
      <c r="BUV3" s="300"/>
      <c r="BUW3" s="300"/>
      <c r="BUX3" s="300"/>
      <c r="BUY3" s="300"/>
      <c r="BUZ3" s="300"/>
      <c r="BVA3" s="300"/>
      <c r="BVB3" s="300"/>
      <c r="BVC3" s="300"/>
      <c r="BVD3" s="300"/>
      <c r="BVE3" s="300"/>
      <c r="BVF3" s="300"/>
      <c r="BVG3" s="300"/>
      <c r="BVH3" s="300"/>
      <c r="BVI3" s="300"/>
      <c r="BVJ3" s="300"/>
      <c r="BVK3" s="300"/>
      <c r="BVL3" s="300"/>
      <c r="BVM3" s="300"/>
      <c r="BVN3" s="300"/>
      <c r="BVO3" s="300"/>
      <c r="BVP3" s="300"/>
      <c r="BVQ3" s="300"/>
      <c r="BVR3" s="300"/>
      <c r="BVS3" s="300"/>
      <c r="BVT3" s="300"/>
      <c r="BVU3" s="300"/>
      <c r="BVV3" s="300"/>
      <c r="BVW3" s="300"/>
      <c r="BVX3" s="300"/>
      <c r="BVY3" s="300"/>
      <c r="BVZ3" s="300"/>
      <c r="BWA3" s="300"/>
      <c r="BWB3" s="300"/>
      <c r="BWC3" s="300"/>
      <c r="BWD3" s="300"/>
      <c r="BWE3" s="300"/>
      <c r="BWF3" s="300"/>
      <c r="BWG3" s="300"/>
      <c r="BWH3" s="300"/>
      <c r="BWI3" s="300"/>
      <c r="BWJ3" s="300"/>
      <c r="BWK3" s="300"/>
      <c r="BWL3" s="300"/>
      <c r="BWM3" s="300"/>
      <c r="BWN3" s="300"/>
      <c r="BWO3" s="300"/>
      <c r="BWP3" s="300"/>
      <c r="BWQ3" s="300"/>
      <c r="BWR3" s="300"/>
      <c r="BWS3" s="300"/>
      <c r="BWT3" s="300"/>
      <c r="BWU3" s="300"/>
      <c r="BWV3" s="300"/>
      <c r="BWW3" s="300"/>
      <c r="BWX3" s="300"/>
      <c r="BWY3" s="300"/>
      <c r="BWZ3" s="300"/>
      <c r="BXA3" s="300"/>
      <c r="BXB3" s="300"/>
      <c r="BXC3" s="300"/>
      <c r="BXD3" s="300"/>
      <c r="BXE3" s="300"/>
      <c r="BXF3" s="300"/>
      <c r="BXG3" s="300"/>
      <c r="BXH3" s="300"/>
      <c r="BXI3" s="300"/>
      <c r="BXJ3" s="300"/>
      <c r="BXK3" s="300"/>
      <c r="BXL3" s="300"/>
      <c r="BXM3" s="300"/>
      <c r="BXN3" s="300"/>
      <c r="BXO3" s="300"/>
      <c r="BXP3" s="300"/>
      <c r="BXQ3" s="300"/>
      <c r="BXR3" s="300"/>
      <c r="BXS3" s="300"/>
      <c r="BXT3" s="300"/>
      <c r="BXU3" s="300"/>
      <c r="BXV3" s="300"/>
      <c r="BXW3" s="300"/>
      <c r="BXX3" s="300"/>
      <c r="BXY3" s="300"/>
      <c r="BXZ3" s="300"/>
      <c r="BYA3" s="300"/>
      <c r="BYB3" s="300"/>
      <c r="BYC3" s="300"/>
      <c r="BYD3" s="300"/>
      <c r="BYE3" s="300"/>
      <c r="BYF3" s="300"/>
      <c r="BYG3" s="300"/>
      <c r="BYH3" s="300"/>
      <c r="BYI3" s="300"/>
      <c r="BYJ3" s="300"/>
      <c r="BYK3" s="300"/>
      <c r="BYL3" s="300"/>
      <c r="BYM3" s="300"/>
      <c r="BYN3" s="300"/>
      <c r="BYO3" s="300"/>
      <c r="BYP3" s="300"/>
      <c r="BYQ3" s="300"/>
      <c r="BYR3" s="300"/>
      <c r="BYS3" s="300"/>
      <c r="BYT3" s="300"/>
      <c r="BYU3" s="300"/>
      <c r="BYV3" s="300"/>
      <c r="BYW3" s="300"/>
      <c r="BYX3" s="300"/>
      <c r="BYY3" s="300"/>
      <c r="BYZ3" s="300"/>
      <c r="BZA3" s="300"/>
      <c r="BZB3" s="300"/>
      <c r="BZC3" s="300"/>
      <c r="BZD3" s="300"/>
      <c r="BZE3" s="300"/>
      <c r="BZF3" s="300"/>
      <c r="BZG3" s="300"/>
      <c r="BZH3" s="300"/>
      <c r="BZI3" s="300"/>
      <c r="BZJ3" s="300"/>
      <c r="BZK3" s="300"/>
      <c r="BZL3" s="300"/>
      <c r="BZM3" s="300"/>
      <c r="BZN3" s="300"/>
      <c r="BZO3" s="300"/>
      <c r="BZP3" s="300"/>
      <c r="BZQ3" s="300"/>
      <c r="BZR3" s="300"/>
      <c r="BZS3" s="300"/>
      <c r="BZT3" s="300"/>
      <c r="BZU3" s="300"/>
      <c r="BZV3" s="300"/>
      <c r="BZW3" s="300"/>
      <c r="BZX3" s="300"/>
      <c r="BZY3" s="300"/>
      <c r="BZZ3" s="300"/>
      <c r="CAA3" s="300"/>
      <c r="CAB3" s="300"/>
      <c r="CAC3" s="300"/>
      <c r="CAD3" s="300"/>
      <c r="CAE3" s="300"/>
      <c r="CAF3" s="300"/>
      <c r="CAG3" s="300"/>
      <c r="CAH3" s="300"/>
      <c r="CAI3" s="300"/>
      <c r="CAJ3" s="300"/>
      <c r="CAK3" s="300"/>
      <c r="CAL3" s="300"/>
      <c r="CAM3" s="300"/>
      <c r="CAN3" s="300"/>
      <c r="CAO3" s="300"/>
      <c r="CAP3" s="300"/>
      <c r="CAQ3" s="300"/>
      <c r="CAR3" s="300"/>
      <c r="CAS3" s="300"/>
      <c r="CAT3" s="300"/>
      <c r="CAU3" s="300"/>
      <c r="CAV3" s="300"/>
      <c r="CAW3" s="300"/>
      <c r="CAX3" s="300"/>
      <c r="CAY3" s="300"/>
      <c r="CAZ3" s="300"/>
      <c r="CBA3" s="300"/>
      <c r="CBB3" s="300"/>
      <c r="CBC3" s="300"/>
      <c r="CBD3" s="300"/>
      <c r="CBE3" s="300"/>
      <c r="CBF3" s="300"/>
      <c r="CBG3" s="300"/>
      <c r="CBH3" s="300"/>
      <c r="CBI3" s="300"/>
      <c r="CBJ3" s="300"/>
      <c r="CBK3" s="300"/>
      <c r="CBL3" s="300"/>
      <c r="CBM3" s="300"/>
      <c r="CBN3" s="300"/>
      <c r="CBO3" s="300"/>
      <c r="CBP3" s="300"/>
      <c r="CBQ3" s="300"/>
      <c r="CBR3" s="300"/>
      <c r="CBS3" s="300"/>
      <c r="CBT3" s="300"/>
      <c r="CBU3" s="300"/>
      <c r="CBV3" s="300"/>
      <c r="CBW3" s="300"/>
      <c r="CBX3" s="300"/>
      <c r="CBY3" s="300"/>
      <c r="CBZ3" s="300"/>
      <c r="CCA3" s="300"/>
      <c r="CCB3" s="300"/>
      <c r="CCC3" s="300"/>
      <c r="CCD3" s="300"/>
      <c r="CCE3" s="300"/>
      <c r="CCF3" s="300"/>
      <c r="CCG3" s="300"/>
      <c r="CCH3" s="300"/>
      <c r="CCI3" s="300"/>
      <c r="CCJ3" s="300"/>
      <c r="CCK3" s="300"/>
      <c r="CCL3" s="300"/>
      <c r="CCM3" s="300"/>
      <c r="CCN3" s="300"/>
      <c r="CCO3" s="300"/>
      <c r="CCP3" s="300"/>
      <c r="CCQ3" s="300"/>
      <c r="CCR3" s="300"/>
      <c r="CCS3" s="300"/>
      <c r="CCT3" s="300"/>
      <c r="CCU3" s="300"/>
      <c r="CCV3" s="300"/>
      <c r="CCW3" s="300"/>
      <c r="CCX3" s="300"/>
      <c r="CCY3" s="300"/>
      <c r="CCZ3" s="300"/>
      <c r="CDA3" s="300"/>
      <c r="CDB3" s="300"/>
      <c r="CDC3" s="300"/>
      <c r="CDD3" s="300"/>
      <c r="CDE3" s="300"/>
      <c r="CDF3" s="300"/>
      <c r="CDG3" s="300"/>
      <c r="CDH3" s="300"/>
      <c r="CDI3" s="300"/>
      <c r="CDJ3" s="300"/>
      <c r="CDK3" s="300"/>
      <c r="CDL3" s="300"/>
      <c r="CDM3" s="300"/>
      <c r="CDN3" s="300"/>
      <c r="CDO3" s="300"/>
      <c r="CDP3" s="300"/>
      <c r="CDQ3" s="300"/>
      <c r="CDR3" s="300"/>
      <c r="CDS3" s="300"/>
      <c r="CDT3" s="300"/>
      <c r="CDU3" s="300"/>
      <c r="CDV3" s="300"/>
      <c r="CDW3" s="300"/>
      <c r="CDX3" s="300"/>
      <c r="CDY3" s="300"/>
      <c r="CDZ3" s="300"/>
      <c r="CEA3" s="300"/>
      <c r="CEB3" s="300"/>
      <c r="CEC3" s="300"/>
      <c r="CED3" s="300"/>
      <c r="CEE3" s="300"/>
      <c r="CEF3" s="300"/>
      <c r="CEG3" s="300"/>
      <c r="CEH3" s="300"/>
      <c r="CEI3" s="300"/>
      <c r="CEJ3" s="300"/>
      <c r="CEK3" s="300"/>
      <c r="CEL3" s="300"/>
      <c r="CEM3" s="300"/>
      <c r="CEN3" s="300"/>
      <c r="CEO3" s="300"/>
      <c r="CEP3" s="300"/>
      <c r="CEQ3" s="300"/>
      <c r="CER3" s="300"/>
      <c r="CES3" s="300"/>
      <c r="CET3" s="300"/>
      <c r="CEU3" s="300"/>
      <c r="CEV3" s="300"/>
      <c r="CEW3" s="300"/>
      <c r="CEX3" s="300"/>
      <c r="CEY3" s="300"/>
      <c r="CEZ3" s="300"/>
      <c r="CFA3" s="300"/>
      <c r="CFB3" s="300"/>
      <c r="CFC3" s="300"/>
      <c r="CFD3" s="300"/>
      <c r="CFE3" s="300"/>
      <c r="CFF3" s="300"/>
      <c r="CFG3" s="300"/>
      <c r="CFH3" s="300"/>
      <c r="CFI3" s="300"/>
      <c r="CFJ3" s="300"/>
      <c r="CFK3" s="300"/>
      <c r="CFL3" s="300"/>
      <c r="CFM3" s="300"/>
      <c r="CFN3" s="300"/>
      <c r="CFO3" s="300"/>
      <c r="CFP3" s="300"/>
      <c r="CFQ3" s="300"/>
      <c r="CFR3" s="300"/>
      <c r="CFS3" s="300"/>
      <c r="CFT3" s="300"/>
      <c r="CFU3" s="300"/>
      <c r="CFV3" s="300"/>
      <c r="CFW3" s="300"/>
      <c r="CFX3" s="300"/>
      <c r="CFY3" s="300"/>
      <c r="CFZ3" s="300"/>
      <c r="CGA3" s="300"/>
      <c r="CGB3" s="300"/>
      <c r="CGC3" s="300"/>
      <c r="CGD3" s="300"/>
      <c r="CGE3" s="300"/>
      <c r="CGF3" s="300"/>
      <c r="CGG3" s="300"/>
      <c r="CGH3" s="300"/>
      <c r="CGI3" s="300"/>
      <c r="CGJ3" s="300"/>
      <c r="CGK3" s="300"/>
      <c r="CGL3" s="300"/>
      <c r="CGM3" s="300"/>
      <c r="CGN3" s="300"/>
      <c r="CGO3" s="300"/>
      <c r="CGP3" s="300"/>
      <c r="CGQ3" s="300"/>
      <c r="CGR3" s="300"/>
      <c r="CGS3" s="300"/>
      <c r="CGT3" s="300"/>
      <c r="CGU3" s="300"/>
      <c r="CGV3" s="300"/>
      <c r="CGW3" s="300"/>
      <c r="CGX3" s="300"/>
      <c r="CGY3" s="300"/>
      <c r="CGZ3" s="300"/>
      <c r="CHA3" s="300"/>
      <c r="CHB3" s="300"/>
      <c r="CHC3" s="300"/>
      <c r="CHD3" s="300"/>
      <c r="CHE3" s="300"/>
      <c r="CHF3" s="300"/>
      <c r="CHG3" s="300"/>
      <c r="CHH3" s="300"/>
      <c r="CHI3" s="300"/>
      <c r="CHJ3" s="300"/>
      <c r="CHK3" s="300"/>
      <c r="CHL3" s="300"/>
      <c r="CHM3" s="300"/>
      <c r="CHN3" s="300"/>
      <c r="CHO3" s="300"/>
      <c r="CHP3" s="300"/>
      <c r="CHQ3" s="300"/>
      <c r="CHR3" s="300"/>
      <c r="CHS3" s="300"/>
      <c r="CHT3" s="300"/>
      <c r="CHU3" s="300"/>
      <c r="CHV3" s="300"/>
      <c r="CHW3" s="300"/>
      <c r="CHX3" s="300"/>
      <c r="CHY3" s="300"/>
      <c r="CHZ3" s="300"/>
      <c r="CIA3" s="300"/>
      <c r="CIB3" s="300"/>
      <c r="CIC3" s="300"/>
      <c r="CID3" s="300"/>
      <c r="CIE3" s="300"/>
      <c r="CIF3" s="300"/>
      <c r="CIG3" s="300"/>
      <c r="CIH3" s="300"/>
      <c r="CII3" s="300"/>
      <c r="CIJ3" s="300"/>
      <c r="CIK3" s="300"/>
      <c r="CIL3" s="300"/>
      <c r="CIM3" s="300"/>
      <c r="CIN3" s="300"/>
      <c r="CIO3" s="300"/>
      <c r="CIP3" s="300"/>
      <c r="CIQ3" s="300"/>
      <c r="CIR3" s="300"/>
      <c r="CIS3" s="300"/>
      <c r="CIT3" s="300"/>
      <c r="CIU3" s="300"/>
      <c r="CIV3" s="300"/>
      <c r="CIW3" s="300"/>
      <c r="CIX3" s="300"/>
      <c r="CIY3" s="300"/>
      <c r="CIZ3" s="300"/>
      <c r="CJA3" s="300"/>
      <c r="CJB3" s="300"/>
      <c r="CJC3" s="300"/>
      <c r="CJD3" s="300"/>
      <c r="CJE3" s="300"/>
      <c r="CJF3" s="300"/>
      <c r="CJG3" s="300"/>
      <c r="CJH3" s="300"/>
      <c r="CJI3" s="300"/>
      <c r="CJJ3" s="300"/>
      <c r="CJK3" s="300"/>
      <c r="CJL3" s="300"/>
      <c r="CJM3" s="300"/>
      <c r="CJN3" s="300"/>
      <c r="CJO3" s="300"/>
      <c r="CJP3" s="300"/>
      <c r="CJQ3" s="300"/>
      <c r="CJR3" s="300"/>
      <c r="CJS3" s="300"/>
      <c r="CJT3" s="300"/>
      <c r="CJU3" s="300"/>
      <c r="CJV3" s="300"/>
      <c r="CJW3" s="300"/>
      <c r="CJX3" s="300"/>
      <c r="CJY3" s="300"/>
      <c r="CJZ3" s="300"/>
      <c r="CKA3" s="300"/>
      <c r="CKB3" s="300"/>
      <c r="CKC3" s="300"/>
      <c r="CKD3" s="300"/>
      <c r="CKE3" s="300"/>
      <c r="CKF3" s="300"/>
      <c r="CKG3" s="300"/>
      <c r="CKH3" s="300"/>
      <c r="CKI3" s="300"/>
      <c r="CKJ3" s="300"/>
      <c r="CKK3" s="300"/>
      <c r="CKL3" s="300"/>
      <c r="CKM3" s="300"/>
      <c r="CKN3" s="300"/>
      <c r="CKO3" s="300"/>
      <c r="CKP3" s="300"/>
      <c r="CKQ3" s="300"/>
      <c r="CKR3" s="300"/>
      <c r="CKS3" s="300"/>
      <c r="CKT3" s="300"/>
      <c r="CKU3" s="300"/>
      <c r="CKV3" s="300"/>
      <c r="CKW3" s="300"/>
      <c r="CKX3" s="300"/>
      <c r="CKY3" s="300"/>
      <c r="CKZ3" s="300"/>
      <c r="CLA3" s="300"/>
      <c r="CLB3" s="300"/>
      <c r="CLC3" s="300"/>
      <c r="CLD3" s="300"/>
      <c r="CLE3" s="300"/>
      <c r="CLF3" s="300"/>
      <c r="CLG3" s="300"/>
      <c r="CLH3" s="300"/>
      <c r="CLI3" s="300"/>
      <c r="CLJ3" s="300"/>
      <c r="CLK3" s="300"/>
      <c r="CLL3" s="300"/>
      <c r="CLM3" s="300"/>
      <c r="CLN3" s="300"/>
      <c r="CLO3" s="300"/>
      <c r="CLP3" s="300"/>
      <c r="CLQ3" s="300"/>
      <c r="CLR3" s="300"/>
      <c r="CLS3" s="300"/>
      <c r="CLT3" s="300"/>
      <c r="CLU3" s="300"/>
      <c r="CLV3" s="300"/>
      <c r="CLW3" s="300"/>
      <c r="CLX3" s="300"/>
      <c r="CLY3" s="300"/>
      <c r="CLZ3" s="300"/>
      <c r="CMA3" s="300"/>
      <c r="CMB3" s="300"/>
      <c r="CMC3" s="300"/>
      <c r="CMD3" s="300"/>
      <c r="CME3" s="300"/>
      <c r="CMF3" s="300"/>
      <c r="CMG3" s="300"/>
      <c r="CMH3" s="300"/>
      <c r="CMI3" s="300"/>
      <c r="CMJ3" s="300"/>
      <c r="CMK3" s="300"/>
      <c r="CML3" s="300"/>
      <c r="CMM3" s="300"/>
      <c r="CMN3" s="300"/>
      <c r="CMO3" s="300"/>
      <c r="CMP3" s="300"/>
      <c r="CMQ3" s="300"/>
      <c r="CMR3" s="300"/>
      <c r="CMS3" s="300"/>
      <c r="CMT3" s="300"/>
      <c r="CMU3" s="300"/>
      <c r="CMV3" s="300"/>
      <c r="CMW3" s="300"/>
      <c r="CMX3" s="300"/>
      <c r="CMY3" s="300"/>
      <c r="CMZ3" s="300"/>
      <c r="CNA3" s="300"/>
      <c r="CNB3" s="300"/>
      <c r="CNC3" s="300"/>
      <c r="CND3" s="300"/>
      <c r="CNE3" s="300"/>
      <c r="CNF3" s="300"/>
      <c r="CNG3" s="300"/>
      <c r="CNH3" s="300"/>
      <c r="CNI3" s="300"/>
      <c r="CNJ3" s="300"/>
      <c r="CNK3" s="300"/>
      <c r="CNL3" s="300"/>
      <c r="CNM3" s="300"/>
      <c r="CNN3" s="300"/>
      <c r="CNO3" s="300"/>
      <c r="CNP3" s="300"/>
      <c r="CNQ3" s="300"/>
      <c r="CNR3" s="300"/>
      <c r="CNS3" s="300"/>
      <c r="CNT3" s="300"/>
      <c r="CNU3" s="300"/>
      <c r="CNV3" s="300"/>
      <c r="CNW3" s="300"/>
      <c r="CNX3" s="300"/>
      <c r="CNY3" s="300"/>
      <c r="CNZ3" s="300"/>
      <c r="COA3" s="300"/>
      <c r="COB3" s="300"/>
      <c r="COC3" s="300"/>
      <c r="COD3" s="300"/>
      <c r="COE3" s="300"/>
      <c r="COF3" s="300"/>
      <c r="COG3" s="300"/>
      <c r="COH3" s="300"/>
      <c r="COI3" s="300"/>
      <c r="COJ3" s="300"/>
      <c r="COK3" s="300"/>
      <c r="COL3" s="300"/>
      <c r="COM3" s="300"/>
      <c r="CON3" s="300"/>
      <c r="COO3" s="300"/>
      <c r="COP3" s="300"/>
      <c r="COQ3" s="300"/>
      <c r="COR3" s="300"/>
      <c r="COS3" s="300"/>
      <c r="COT3" s="300"/>
      <c r="COU3" s="300"/>
      <c r="COV3" s="300"/>
      <c r="COW3" s="300"/>
      <c r="COX3" s="300"/>
      <c r="COY3" s="300"/>
      <c r="COZ3" s="300"/>
      <c r="CPA3" s="300"/>
      <c r="CPB3" s="300"/>
      <c r="CPC3" s="300"/>
      <c r="CPD3" s="300"/>
      <c r="CPE3" s="300"/>
      <c r="CPF3" s="300"/>
      <c r="CPG3" s="300"/>
      <c r="CPH3" s="300"/>
      <c r="CPI3" s="300"/>
      <c r="CPJ3" s="300"/>
      <c r="CPK3" s="300"/>
      <c r="CPL3" s="300"/>
      <c r="CPM3" s="300"/>
      <c r="CPN3" s="300"/>
      <c r="CPO3" s="300"/>
      <c r="CPP3" s="300"/>
      <c r="CPQ3" s="300"/>
      <c r="CPR3" s="300"/>
      <c r="CPS3" s="300"/>
      <c r="CPT3" s="300"/>
      <c r="CPU3" s="300"/>
      <c r="CPV3" s="300"/>
      <c r="CPW3" s="300"/>
      <c r="CPX3" s="300"/>
      <c r="CPY3" s="300"/>
      <c r="CPZ3" s="300"/>
      <c r="CQA3" s="300"/>
      <c r="CQB3" s="300"/>
      <c r="CQC3" s="300"/>
      <c r="CQD3" s="300"/>
      <c r="CQE3" s="300"/>
      <c r="CQF3" s="300"/>
      <c r="CQG3" s="300"/>
      <c r="CQH3" s="300"/>
      <c r="CQI3" s="300"/>
      <c r="CQJ3" s="300"/>
      <c r="CQK3" s="300"/>
      <c r="CQL3" s="300"/>
      <c r="CQM3" s="300"/>
      <c r="CQN3" s="300"/>
      <c r="CQO3" s="300"/>
      <c r="CQP3" s="300"/>
      <c r="CQQ3" s="300"/>
      <c r="CQR3" s="300"/>
      <c r="CQS3" s="300"/>
      <c r="CQT3" s="300"/>
      <c r="CQU3" s="300"/>
      <c r="CQV3" s="300"/>
      <c r="CQW3" s="300"/>
      <c r="CQX3" s="300"/>
      <c r="CQY3" s="300"/>
      <c r="CQZ3" s="300"/>
      <c r="CRA3" s="300"/>
      <c r="CRB3" s="300"/>
      <c r="CRC3" s="300"/>
      <c r="CRD3" s="300"/>
      <c r="CRE3" s="300"/>
      <c r="CRF3" s="300"/>
      <c r="CRG3" s="300"/>
      <c r="CRH3" s="300"/>
      <c r="CRI3" s="300"/>
      <c r="CRJ3" s="300"/>
      <c r="CRK3" s="300"/>
      <c r="CRL3" s="300"/>
      <c r="CRM3" s="300"/>
      <c r="CRN3" s="300"/>
      <c r="CRO3" s="300"/>
      <c r="CRP3" s="300"/>
      <c r="CRQ3" s="300"/>
      <c r="CRR3" s="300"/>
      <c r="CRS3" s="300"/>
      <c r="CRT3" s="300"/>
      <c r="CRU3" s="300"/>
      <c r="CRV3" s="300"/>
      <c r="CRW3" s="300"/>
      <c r="CRX3" s="300"/>
      <c r="CRY3" s="300"/>
      <c r="CRZ3" s="300"/>
      <c r="CSA3" s="300"/>
      <c r="CSB3" s="300"/>
      <c r="CSC3" s="300"/>
      <c r="CSD3" s="300"/>
      <c r="CSE3" s="300"/>
      <c r="CSF3" s="300"/>
      <c r="CSG3" s="300"/>
      <c r="CSH3" s="300"/>
      <c r="CSI3" s="300"/>
      <c r="CSJ3" s="300"/>
      <c r="CSK3" s="300"/>
      <c r="CSL3" s="300"/>
      <c r="CSM3" s="300"/>
      <c r="CSN3" s="300"/>
      <c r="CSO3" s="300"/>
      <c r="CSP3" s="300"/>
      <c r="CSQ3" s="300"/>
      <c r="CSR3" s="300"/>
      <c r="CSS3" s="300"/>
      <c r="CST3" s="300"/>
      <c r="CSU3" s="300"/>
      <c r="CSV3" s="300"/>
      <c r="CSW3" s="300"/>
      <c r="CSX3" s="300"/>
      <c r="CSY3" s="300"/>
      <c r="CSZ3" s="300"/>
      <c r="CTA3" s="300"/>
      <c r="CTB3" s="300"/>
      <c r="CTC3" s="300"/>
      <c r="CTD3" s="300"/>
      <c r="CTE3" s="300"/>
      <c r="CTF3" s="300"/>
      <c r="CTG3" s="300"/>
      <c r="CTH3" s="300"/>
      <c r="CTI3" s="300"/>
      <c r="CTJ3" s="300"/>
      <c r="CTK3" s="300"/>
      <c r="CTL3" s="300"/>
      <c r="CTM3" s="300"/>
      <c r="CTN3" s="300"/>
      <c r="CTO3" s="300"/>
      <c r="CTP3" s="300"/>
      <c r="CTQ3" s="300"/>
      <c r="CTR3" s="300"/>
      <c r="CTS3" s="300"/>
      <c r="CTT3" s="300"/>
      <c r="CTU3" s="300"/>
      <c r="CTV3" s="300"/>
      <c r="CTW3" s="300"/>
      <c r="CTX3" s="300"/>
      <c r="CTY3" s="300"/>
      <c r="CTZ3" s="300"/>
      <c r="CUA3" s="300"/>
      <c r="CUB3" s="300"/>
      <c r="CUC3" s="300"/>
      <c r="CUD3" s="300"/>
      <c r="CUE3" s="300"/>
      <c r="CUF3" s="300"/>
      <c r="CUG3" s="300"/>
      <c r="CUH3" s="300"/>
      <c r="CUI3" s="300"/>
      <c r="CUJ3" s="300"/>
      <c r="CUK3" s="300"/>
      <c r="CUL3" s="300"/>
      <c r="CUM3" s="300"/>
      <c r="CUN3" s="300"/>
      <c r="CUO3" s="300"/>
      <c r="CUP3" s="300"/>
      <c r="CUQ3" s="300"/>
      <c r="CUR3" s="300"/>
      <c r="CUS3" s="300"/>
      <c r="CUT3" s="300"/>
      <c r="CUU3" s="300"/>
      <c r="CUV3" s="300"/>
      <c r="CUW3" s="300"/>
      <c r="CUX3" s="300"/>
      <c r="CUY3" s="300"/>
      <c r="CUZ3" s="300"/>
      <c r="CVA3" s="300"/>
      <c r="CVB3" s="300"/>
      <c r="CVC3" s="300"/>
      <c r="CVD3" s="300"/>
      <c r="CVE3" s="300"/>
      <c r="CVF3" s="300"/>
      <c r="CVG3" s="300"/>
      <c r="CVH3" s="300"/>
      <c r="CVI3" s="300"/>
      <c r="CVJ3" s="300"/>
      <c r="CVK3" s="300"/>
      <c r="CVL3" s="300"/>
      <c r="CVM3" s="300"/>
      <c r="CVN3" s="300"/>
      <c r="CVO3" s="300"/>
      <c r="CVP3" s="300"/>
      <c r="CVQ3" s="300"/>
      <c r="CVR3" s="300"/>
      <c r="CVS3" s="300"/>
      <c r="CVT3" s="300"/>
      <c r="CVU3" s="300"/>
      <c r="CVV3" s="300"/>
      <c r="CVW3" s="300"/>
      <c r="CVX3" s="300"/>
      <c r="CVY3" s="300"/>
      <c r="CVZ3" s="300"/>
      <c r="CWA3" s="300"/>
      <c r="CWB3" s="300"/>
      <c r="CWC3" s="300"/>
      <c r="CWD3" s="300"/>
      <c r="CWE3" s="300"/>
      <c r="CWF3" s="300"/>
      <c r="CWG3" s="300"/>
      <c r="CWH3" s="300"/>
      <c r="CWI3" s="300"/>
      <c r="CWJ3" s="300"/>
      <c r="CWK3" s="300"/>
      <c r="CWL3" s="300"/>
      <c r="CWM3" s="300"/>
      <c r="CWN3" s="300"/>
      <c r="CWO3" s="300"/>
      <c r="CWP3" s="300"/>
      <c r="CWQ3" s="300"/>
      <c r="CWR3" s="300"/>
      <c r="CWS3" s="300"/>
      <c r="CWT3" s="300"/>
      <c r="CWU3" s="300"/>
      <c r="CWV3" s="300"/>
      <c r="CWW3" s="300"/>
      <c r="CWX3" s="300"/>
      <c r="CWY3" s="300"/>
      <c r="CWZ3" s="300"/>
      <c r="CXA3" s="300"/>
      <c r="CXB3" s="300"/>
      <c r="CXC3" s="300"/>
      <c r="CXD3" s="300"/>
      <c r="CXE3" s="300"/>
      <c r="CXF3" s="300"/>
      <c r="CXG3" s="300"/>
      <c r="CXH3" s="300"/>
      <c r="CXI3" s="300"/>
      <c r="CXJ3" s="300"/>
      <c r="CXK3" s="300"/>
      <c r="CXL3" s="300"/>
      <c r="CXM3" s="300"/>
      <c r="CXN3" s="300"/>
      <c r="CXO3" s="300"/>
      <c r="CXP3" s="300"/>
      <c r="CXQ3" s="300"/>
      <c r="CXR3" s="300"/>
      <c r="CXS3" s="300"/>
      <c r="CXT3" s="300"/>
      <c r="CXU3" s="300"/>
      <c r="CXV3" s="300"/>
      <c r="CXW3" s="300"/>
      <c r="CXX3" s="300"/>
      <c r="CXY3" s="300"/>
      <c r="CXZ3" s="300"/>
      <c r="CYA3" s="300"/>
      <c r="CYB3" s="300"/>
      <c r="CYC3" s="300"/>
      <c r="CYD3" s="300"/>
      <c r="CYE3" s="300"/>
      <c r="CYF3" s="300"/>
      <c r="CYG3" s="300"/>
      <c r="CYH3" s="300"/>
      <c r="CYI3" s="300"/>
      <c r="CYJ3" s="300"/>
      <c r="CYK3" s="300"/>
      <c r="CYL3" s="300"/>
      <c r="CYM3" s="300"/>
      <c r="CYN3" s="300"/>
      <c r="CYO3" s="300"/>
      <c r="CYP3" s="300"/>
      <c r="CYQ3" s="300"/>
      <c r="CYR3" s="300"/>
      <c r="CYS3" s="300"/>
      <c r="CYT3" s="300"/>
      <c r="CYU3" s="300"/>
      <c r="CYV3" s="300"/>
      <c r="CYW3" s="300"/>
      <c r="CYX3" s="300"/>
      <c r="CYY3" s="300"/>
      <c r="CYZ3" s="300"/>
      <c r="CZA3" s="300"/>
      <c r="CZB3" s="300"/>
      <c r="CZC3" s="300"/>
      <c r="CZD3" s="300"/>
      <c r="CZE3" s="300"/>
      <c r="CZF3" s="300"/>
      <c r="CZG3" s="300"/>
      <c r="CZH3" s="300"/>
      <c r="CZI3" s="300"/>
      <c r="CZJ3" s="300"/>
      <c r="CZK3" s="300"/>
      <c r="CZL3" s="300"/>
      <c r="CZM3" s="300"/>
      <c r="CZN3" s="300"/>
      <c r="CZO3" s="300"/>
      <c r="CZP3" s="300"/>
      <c r="CZQ3" s="300"/>
      <c r="CZR3" s="300"/>
      <c r="CZS3" s="300"/>
      <c r="CZT3" s="300"/>
      <c r="CZU3" s="300"/>
      <c r="CZV3" s="300"/>
      <c r="CZW3" s="300"/>
      <c r="CZX3" s="300"/>
      <c r="CZY3" s="300"/>
      <c r="CZZ3" s="300"/>
      <c r="DAA3" s="300"/>
      <c r="DAB3" s="300"/>
      <c r="DAC3" s="300"/>
      <c r="DAD3" s="300"/>
      <c r="DAE3" s="300"/>
      <c r="DAF3" s="300"/>
      <c r="DAG3" s="300"/>
      <c r="DAH3" s="300"/>
      <c r="DAI3" s="300"/>
      <c r="DAJ3" s="300"/>
      <c r="DAK3" s="300"/>
      <c r="DAL3" s="300"/>
      <c r="DAM3" s="300"/>
      <c r="DAN3" s="300"/>
      <c r="DAO3" s="300"/>
      <c r="DAP3" s="300"/>
      <c r="DAQ3" s="300"/>
      <c r="DAR3" s="300"/>
      <c r="DAS3" s="300"/>
      <c r="DAT3" s="300"/>
      <c r="DAU3" s="300"/>
      <c r="DAV3" s="300"/>
      <c r="DAW3" s="300"/>
      <c r="DAX3" s="300"/>
      <c r="DAY3" s="300"/>
      <c r="DAZ3" s="300"/>
      <c r="DBA3" s="300"/>
      <c r="DBB3" s="300"/>
      <c r="DBC3" s="300"/>
      <c r="DBD3" s="300"/>
      <c r="DBE3" s="300"/>
      <c r="DBF3" s="300"/>
      <c r="DBG3" s="300"/>
      <c r="DBH3" s="300"/>
      <c r="DBI3" s="300"/>
      <c r="DBJ3" s="300"/>
      <c r="DBK3" s="300"/>
      <c r="DBL3" s="300"/>
      <c r="DBM3" s="300"/>
      <c r="DBN3" s="300"/>
      <c r="DBO3" s="300"/>
      <c r="DBP3" s="300"/>
      <c r="DBQ3" s="300"/>
      <c r="DBR3" s="300"/>
      <c r="DBS3" s="300"/>
      <c r="DBT3" s="300"/>
      <c r="DBU3" s="300"/>
      <c r="DBV3" s="300"/>
      <c r="DBW3" s="300"/>
      <c r="DBX3" s="300"/>
      <c r="DBY3" s="300"/>
      <c r="DBZ3" s="300"/>
      <c r="DCA3" s="300"/>
      <c r="DCB3" s="300"/>
      <c r="DCC3" s="300"/>
      <c r="DCD3" s="300"/>
      <c r="DCE3" s="300"/>
      <c r="DCF3" s="300"/>
      <c r="DCG3" s="300"/>
      <c r="DCH3" s="300"/>
      <c r="DCI3" s="300"/>
      <c r="DCJ3" s="300"/>
      <c r="DCK3" s="300"/>
      <c r="DCL3" s="300"/>
      <c r="DCM3" s="300"/>
      <c r="DCN3" s="300"/>
      <c r="DCO3" s="300"/>
      <c r="DCP3" s="300"/>
      <c r="DCQ3" s="300"/>
      <c r="DCR3" s="300"/>
      <c r="DCS3" s="300"/>
      <c r="DCT3" s="300"/>
      <c r="DCU3" s="300"/>
      <c r="DCV3" s="300"/>
      <c r="DCW3" s="300"/>
      <c r="DCX3" s="300"/>
      <c r="DCY3" s="300"/>
      <c r="DCZ3" s="300"/>
      <c r="DDA3" s="300"/>
      <c r="DDB3" s="300"/>
      <c r="DDC3" s="300"/>
      <c r="DDD3" s="300"/>
      <c r="DDE3" s="300"/>
      <c r="DDF3" s="300"/>
      <c r="DDG3" s="300"/>
      <c r="DDH3" s="300"/>
      <c r="DDI3" s="300"/>
      <c r="DDJ3" s="300"/>
      <c r="DDK3" s="300"/>
      <c r="DDL3" s="300"/>
      <c r="DDM3" s="300"/>
      <c r="DDN3" s="300"/>
      <c r="DDO3" s="300"/>
      <c r="DDP3" s="300"/>
      <c r="DDQ3" s="300"/>
      <c r="DDR3" s="300"/>
      <c r="DDS3" s="300"/>
      <c r="DDT3" s="300"/>
      <c r="DDU3" s="300"/>
      <c r="DDV3" s="300"/>
      <c r="DDW3" s="300"/>
      <c r="DDX3" s="300"/>
      <c r="DDY3" s="300"/>
      <c r="DDZ3" s="300"/>
      <c r="DEA3" s="300"/>
      <c r="DEB3" s="300"/>
      <c r="DEC3" s="300"/>
      <c r="DED3" s="300"/>
      <c r="DEE3" s="300"/>
      <c r="DEF3" s="300"/>
      <c r="DEG3" s="300"/>
      <c r="DEH3" s="300"/>
      <c r="DEI3" s="300"/>
      <c r="DEJ3" s="300"/>
      <c r="DEK3" s="300"/>
      <c r="DEL3" s="300"/>
      <c r="DEM3" s="300"/>
      <c r="DEN3" s="300"/>
      <c r="DEO3" s="300"/>
      <c r="DEP3" s="300"/>
      <c r="DEQ3" s="300"/>
      <c r="DER3" s="300"/>
      <c r="DES3" s="300"/>
      <c r="DET3" s="300"/>
      <c r="DEU3" s="300"/>
      <c r="DEV3" s="300"/>
      <c r="DEW3" s="300"/>
      <c r="DEX3" s="300"/>
      <c r="DEY3" s="300"/>
      <c r="DEZ3" s="300"/>
      <c r="DFA3" s="300"/>
      <c r="DFB3" s="300"/>
      <c r="DFC3" s="300"/>
      <c r="DFD3" s="300"/>
      <c r="DFE3" s="300"/>
      <c r="DFF3" s="300"/>
      <c r="DFG3" s="300"/>
      <c r="DFH3" s="300"/>
      <c r="DFI3" s="300"/>
      <c r="DFJ3" s="300"/>
      <c r="DFK3" s="300"/>
      <c r="DFL3" s="300"/>
      <c r="DFM3" s="300"/>
      <c r="DFN3" s="300"/>
      <c r="DFO3" s="300"/>
      <c r="DFP3" s="300"/>
      <c r="DFQ3" s="300"/>
      <c r="DFR3" s="300"/>
      <c r="DFS3" s="300"/>
      <c r="DFT3" s="300"/>
      <c r="DFU3" s="300"/>
      <c r="DFV3" s="300"/>
      <c r="DFW3" s="300"/>
      <c r="DFX3" s="300"/>
      <c r="DFY3" s="300"/>
      <c r="DFZ3" s="300"/>
      <c r="DGA3" s="300"/>
      <c r="DGB3" s="300"/>
      <c r="DGC3" s="300"/>
      <c r="DGD3" s="300"/>
      <c r="DGE3" s="300"/>
      <c r="DGF3" s="300"/>
      <c r="DGG3" s="300"/>
      <c r="DGH3" s="300"/>
      <c r="DGI3" s="300"/>
      <c r="DGJ3" s="300"/>
      <c r="DGK3" s="300"/>
      <c r="DGL3" s="300"/>
      <c r="DGM3" s="300"/>
      <c r="DGN3" s="300"/>
      <c r="DGO3" s="300"/>
      <c r="DGP3" s="300"/>
      <c r="DGQ3" s="300"/>
      <c r="DGR3" s="300"/>
      <c r="DGS3" s="300"/>
      <c r="DGT3" s="300"/>
      <c r="DGU3" s="300"/>
      <c r="DGV3" s="300"/>
      <c r="DGW3" s="300"/>
      <c r="DGX3" s="300"/>
      <c r="DGY3" s="300"/>
      <c r="DGZ3" s="300"/>
      <c r="DHA3" s="300"/>
      <c r="DHB3" s="300"/>
      <c r="DHC3" s="300"/>
      <c r="DHD3" s="300"/>
      <c r="DHE3" s="300"/>
      <c r="DHF3" s="300"/>
      <c r="DHG3" s="300"/>
      <c r="DHH3" s="300"/>
      <c r="DHI3" s="300"/>
      <c r="DHJ3" s="300"/>
      <c r="DHK3" s="300"/>
      <c r="DHL3" s="300"/>
      <c r="DHM3" s="300"/>
      <c r="DHN3" s="300"/>
      <c r="DHO3" s="300"/>
      <c r="DHP3" s="300"/>
      <c r="DHQ3" s="300"/>
      <c r="DHR3" s="300"/>
      <c r="DHS3" s="300"/>
      <c r="DHT3" s="300"/>
      <c r="DHU3" s="300"/>
      <c r="DHV3" s="300"/>
      <c r="DHW3" s="300"/>
      <c r="DHX3" s="300"/>
      <c r="DHY3" s="300"/>
      <c r="DHZ3" s="300"/>
      <c r="DIA3" s="300"/>
      <c r="DIB3" s="300"/>
      <c r="DIC3" s="300"/>
      <c r="DID3" s="300"/>
      <c r="DIE3" s="300"/>
      <c r="DIF3" s="300"/>
      <c r="DIG3" s="300"/>
      <c r="DIH3" s="300"/>
      <c r="DII3" s="300"/>
      <c r="DIJ3" s="300"/>
      <c r="DIK3" s="300"/>
      <c r="DIL3" s="300"/>
      <c r="DIM3" s="300"/>
      <c r="DIN3" s="300"/>
      <c r="DIO3" s="300"/>
      <c r="DIP3" s="300"/>
      <c r="DIQ3" s="300"/>
      <c r="DIR3" s="300"/>
      <c r="DIS3" s="300"/>
      <c r="DIT3" s="300"/>
      <c r="DIU3" s="300"/>
      <c r="DIV3" s="300"/>
      <c r="DIW3" s="300"/>
      <c r="DIX3" s="300"/>
      <c r="DIY3" s="300"/>
      <c r="DIZ3" s="300"/>
      <c r="DJA3" s="300"/>
      <c r="DJB3" s="300"/>
      <c r="DJC3" s="300"/>
      <c r="DJD3" s="300"/>
      <c r="DJE3" s="300"/>
      <c r="DJF3" s="300"/>
      <c r="DJG3" s="300"/>
      <c r="DJH3" s="300"/>
      <c r="DJI3" s="300"/>
      <c r="DJJ3" s="300"/>
      <c r="DJK3" s="300"/>
      <c r="DJL3" s="300"/>
      <c r="DJM3" s="300"/>
      <c r="DJN3" s="300"/>
      <c r="DJO3" s="300"/>
      <c r="DJP3" s="300"/>
      <c r="DJQ3" s="300"/>
      <c r="DJR3" s="300"/>
      <c r="DJS3" s="300"/>
      <c r="DJT3" s="300"/>
      <c r="DJU3" s="300"/>
      <c r="DJV3" s="300"/>
      <c r="DJW3" s="300"/>
      <c r="DJX3" s="300"/>
      <c r="DJY3" s="300"/>
      <c r="DJZ3" s="300"/>
      <c r="DKA3" s="300"/>
      <c r="DKB3" s="300"/>
      <c r="DKC3" s="300"/>
      <c r="DKD3" s="300"/>
      <c r="DKE3" s="300"/>
      <c r="DKF3" s="300"/>
      <c r="DKG3" s="300"/>
      <c r="DKH3" s="300"/>
      <c r="DKI3" s="300"/>
      <c r="DKJ3" s="300"/>
      <c r="DKK3" s="300"/>
      <c r="DKL3" s="300"/>
      <c r="DKM3" s="300"/>
      <c r="DKN3" s="300"/>
      <c r="DKO3" s="300"/>
      <c r="DKP3" s="300"/>
      <c r="DKQ3" s="300"/>
      <c r="DKR3" s="300"/>
      <c r="DKS3" s="300"/>
      <c r="DKT3" s="300"/>
      <c r="DKU3" s="300"/>
      <c r="DKV3" s="300"/>
      <c r="DKW3" s="300"/>
      <c r="DKX3" s="300"/>
      <c r="DKY3" s="300"/>
      <c r="DKZ3" s="300"/>
      <c r="DLA3" s="300"/>
      <c r="DLB3" s="300"/>
      <c r="DLC3" s="300"/>
      <c r="DLD3" s="300"/>
      <c r="DLE3" s="300"/>
      <c r="DLF3" s="300"/>
      <c r="DLG3" s="300"/>
      <c r="DLH3" s="300"/>
      <c r="DLI3" s="300"/>
      <c r="DLJ3" s="300"/>
      <c r="DLK3" s="300"/>
      <c r="DLL3" s="300"/>
      <c r="DLM3" s="300"/>
      <c r="DLN3" s="300"/>
      <c r="DLO3" s="300"/>
      <c r="DLP3" s="300"/>
      <c r="DLQ3" s="300"/>
      <c r="DLR3" s="300"/>
      <c r="DLS3" s="300"/>
      <c r="DLT3" s="300"/>
      <c r="DLU3" s="300"/>
      <c r="DLV3" s="300"/>
      <c r="DLW3" s="300"/>
      <c r="DLX3" s="300"/>
      <c r="DLY3" s="300"/>
      <c r="DLZ3" s="300"/>
      <c r="DMA3" s="300"/>
      <c r="DMB3" s="300"/>
      <c r="DMC3" s="300"/>
      <c r="DMD3" s="300"/>
      <c r="DME3" s="300"/>
      <c r="DMF3" s="300"/>
      <c r="DMG3" s="300"/>
      <c r="DMH3" s="300"/>
      <c r="DMI3" s="300"/>
      <c r="DMJ3" s="300"/>
      <c r="DMK3" s="300"/>
      <c r="DML3" s="300"/>
      <c r="DMM3" s="300"/>
      <c r="DMN3" s="300"/>
      <c r="DMO3" s="300"/>
      <c r="DMP3" s="300"/>
      <c r="DMQ3" s="300"/>
      <c r="DMR3" s="300"/>
      <c r="DMS3" s="300"/>
      <c r="DMT3" s="300"/>
      <c r="DMU3" s="300"/>
      <c r="DMV3" s="300"/>
      <c r="DMW3" s="300"/>
      <c r="DMX3" s="300"/>
      <c r="DMY3" s="300"/>
      <c r="DMZ3" s="300"/>
      <c r="DNA3" s="300"/>
      <c r="DNB3" s="300"/>
      <c r="DNC3" s="300"/>
      <c r="DND3" s="300"/>
      <c r="DNE3" s="300"/>
      <c r="DNF3" s="300"/>
      <c r="DNG3" s="300"/>
      <c r="DNH3" s="300"/>
      <c r="DNI3" s="300"/>
      <c r="DNJ3" s="300"/>
      <c r="DNK3" s="300"/>
      <c r="DNL3" s="300"/>
      <c r="DNM3" s="300"/>
      <c r="DNN3" s="300"/>
      <c r="DNO3" s="300"/>
      <c r="DNP3" s="300"/>
      <c r="DNQ3" s="300"/>
      <c r="DNR3" s="300"/>
      <c r="DNS3" s="300"/>
      <c r="DNT3" s="300"/>
      <c r="DNU3" s="300"/>
      <c r="DNV3" s="300"/>
      <c r="DNW3" s="300"/>
      <c r="DNX3" s="300"/>
      <c r="DNY3" s="300"/>
      <c r="DNZ3" s="300"/>
      <c r="DOA3" s="300"/>
      <c r="DOB3" s="300"/>
      <c r="DOC3" s="300"/>
      <c r="DOD3" s="300"/>
      <c r="DOE3" s="300"/>
      <c r="DOF3" s="300"/>
      <c r="DOG3" s="300"/>
      <c r="DOH3" s="300"/>
      <c r="DOI3" s="300"/>
      <c r="DOJ3" s="300"/>
      <c r="DOK3" s="300"/>
      <c r="DOL3" s="300"/>
      <c r="DOM3" s="300"/>
      <c r="DON3" s="300"/>
      <c r="DOO3" s="300"/>
      <c r="DOP3" s="300"/>
      <c r="DOQ3" s="300"/>
      <c r="DOR3" s="300"/>
      <c r="DOS3" s="300"/>
      <c r="DOT3" s="300"/>
      <c r="DOU3" s="300"/>
      <c r="DOV3" s="300"/>
      <c r="DOW3" s="300"/>
      <c r="DOX3" s="300"/>
      <c r="DOY3" s="300"/>
      <c r="DOZ3" s="300"/>
      <c r="DPA3" s="300"/>
      <c r="DPB3" s="300"/>
      <c r="DPC3" s="300"/>
      <c r="DPD3" s="300"/>
      <c r="DPE3" s="300"/>
      <c r="DPF3" s="300"/>
      <c r="DPG3" s="300"/>
      <c r="DPH3" s="300"/>
      <c r="DPI3" s="300"/>
      <c r="DPJ3" s="300"/>
      <c r="DPK3" s="300"/>
      <c r="DPL3" s="300"/>
      <c r="DPM3" s="300"/>
      <c r="DPN3" s="300"/>
      <c r="DPO3" s="300"/>
      <c r="DPP3" s="300"/>
      <c r="DPQ3" s="300"/>
      <c r="DPR3" s="300"/>
      <c r="DPS3" s="300"/>
      <c r="DPT3" s="300"/>
      <c r="DPU3" s="300"/>
      <c r="DPV3" s="300"/>
      <c r="DPW3" s="300"/>
      <c r="DPX3" s="300"/>
      <c r="DPY3" s="300"/>
      <c r="DPZ3" s="300"/>
      <c r="DQA3" s="300"/>
      <c r="DQB3" s="300"/>
      <c r="DQC3" s="300"/>
      <c r="DQD3" s="300"/>
      <c r="DQE3" s="300"/>
      <c r="DQF3" s="300"/>
      <c r="DQG3" s="300"/>
      <c r="DQH3" s="300"/>
      <c r="DQI3" s="300"/>
      <c r="DQJ3" s="300"/>
      <c r="DQK3" s="300"/>
      <c r="DQL3" s="300"/>
      <c r="DQM3" s="300"/>
      <c r="DQN3" s="300"/>
      <c r="DQO3" s="300"/>
      <c r="DQP3" s="300"/>
      <c r="DQQ3" s="300"/>
      <c r="DQR3" s="300"/>
      <c r="DQS3" s="300"/>
      <c r="DQT3" s="300"/>
      <c r="DQU3" s="300"/>
      <c r="DQV3" s="300"/>
      <c r="DQW3" s="300"/>
      <c r="DQX3" s="300"/>
      <c r="DQY3" s="300"/>
      <c r="DQZ3" s="300"/>
      <c r="DRA3" s="300"/>
      <c r="DRB3" s="300"/>
      <c r="DRC3" s="300"/>
      <c r="DRD3" s="300"/>
      <c r="DRE3" s="300"/>
      <c r="DRF3" s="300"/>
      <c r="DRG3" s="300"/>
      <c r="DRH3" s="300"/>
      <c r="DRI3" s="300"/>
      <c r="DRJ3" s="300"/>
      <c r="DRK3" s="300"/>
      <c r="DRL3" s="300"/>
      <c r="DRM3" s="300"/>
      <c r="DRN3" s="300"/>
      <c r="DRO3" s="300"/>
      <c r="DRP3" s="300"/>
      <c r="DRQ3" s="300"/>
      <c r="DRR3" s="300"/>
      <c r="DRS3" s="300"/>
      <c r="DRT3" s="300"/>
      <c r="DRU3" s="300"/>
      <c r="DRV3" s="300"/>
      <c r="DRW3" s="300"/>
      <c r="DRX3" s="300"/>
      <c r="DRY3" s="300"/>
      <c r="DRZ3" s="300"/>
      <c r="DSA3" s="300"/>
      <c r="DSB3" s="300"/>
      <c r="DSC3" s="300"/>
      <c r="DSD3" s="300"/>
      <c r="DSE3" s="300"/>
      <c r="DSF3" s="300"/>
      <c r="DSG3" s="300"/>
      <c r="DSH3" s="300"/>
      <c r="DSI3" s="300"/>
      <c r="DSJ3" s="300"/>
      <c r="DSK3" s="300"/>
      <c r="DSL3" s="300"/>
      <c r="DSM3" s="300"/>
      <c r="DSN3" s="300"/>
      <c r="DSO3" s="300"/>
      <c r="DSP3" s="300"/>
      <c r="DSQ3" s="300"/>
      <c r="DSR3" s="300"/>
      <c r="DSS3" s="300"/>
      <c r="DST3" s="300"/>
      <c r="DSU3" s="300"/>
      <c r="DSV3" s="300"/>
      <c r="DSW3" s="300"/>
      <c r="DSX3" s="300"/>
      <c r="DSY3" s="300"/>
      <c r="DSZ3" s="300"/>
      <c r="DTA3" s="300"/>
      <c r="DTB3" s="300"/>
      <c r="DTC3" s="300"/>
      <c r="DTD3" s="300"/>
      <c r="DTE3" s="300"/>
      <c r="DTF3" s="300"/>
      <c r="DTG3" s="300"/>
      <c r="DTH3" s="300"/>
      <c r="DTI3" s="300"/>
      <c r="DTJ3" s="300"/>
      <c r="DTK3" s="300"/>
      <c r="DTL3" s="300"/>
      <c r="DTM3" s="300"/>
      <c r="DTN3" s="300"/>
      <c r="DTO3" s="300"/>
      <c r="DTP3" s="300"/>
      <c r="DTQ3" s="300"/>
      <c r="DTR3" s="300"/>
      <c r="DTS3" s="300"/>
      <c r="DTT3" s="300"/>
      <c r="DTU3" s="300"/>
      <c r="DTV3" s="300"/>
      <c r="DTW3" s="300"/>
      <c r="DTX3" s="300"/>
      <c r="DTY3" s="300"/>
      <c r="DTZ3" s="300"/>
      <c r="DUA3" s="300"/>
      <c r="DUB3" s="300"/>
      <c r="DUC3" s="300"/>
      <c r="DUD3" s="300"/>
      <c r="DUE3" s="300"/>
      <c r="DUF3" s="300"/>
      <c r="DUG3" s="300"/>
      <c r="DUH3" s="300"/>
      <c r="DUI3" s="300"/>
      <c r="DUJ3" s="300"/>
      <c r="DUK3" s="300"/>
      <c r="DUL3" s="300"/>
      <c r="DUM3" s="300"/>
      <c r="DUN3" s="300"/>
      <c r="DUO3" s="300"/>
      <c r="DUP3" s="300"/>
      <c r="DUQ3" s="300"/>
      <c r="DUR3" s="300"/>
      <c r="DUS3" s="300"/>
      <c r="DUT3" s="300"/>
      <c r="DUU3" s="300"/>
      <c r="DUV3" s="300"/>
      <c r="DUW3" s="300"/>
      <c r="DUX3" s="300"/>
      <c r="DUY3" s="300"/>
      <c r="DUZ3" s="300"/>
      <c r="DVA3" s="300"/>
      <c r="DVB3" s="300"/>
      <c r="DVC3" s="300"/>
      <c r="DVD3" s="300"/>
      <c r="DVE3" s="300"/>
      <c r="DVF3" s="300"/>
      <c r="DVG3" s="300"/>
      <c r="DVH3" s="300"/>
      <c r="DVI3" s="300"/>
      <c r="DVJ3" s="300"/>
      <c r="DVK3" s="300"/>
      <c r="DVL3" s="300"/>
      <c r="DVM3" s="300"/>
      <c r="DVN3" s="300"/>
      <c r="DVO3" s="300"/>
      <c r="DVP3" s="300"/>
      <c r="DVQ3" s="300"/>
      <c r="DVR3" s="300"/>
      <c r="DVS3" s="300"/>
      <c r="DVT3" s="300"/>
      <c r="DVU3" s="300"/>
      <c r="DVV3" s="300"/>
      <c r="DVW3" s="300"/>
      <c r="DVX3" s="300"/>
      <c r="DVY3" s="300"/>
      <c r="DVZ3" s="300"/>
      <c r="DWA3" s="300"/>
      <c r="DWB3" s="300"/>
      <c r="DWC3" s="300"/>
      <c r="DWD3" s="300"/>
      <c r="DWE3" s="300"/>
      <c r="DWF3" s="300"/>
      <c r="DWG3" s="300"/>
      <c r="DWH3" s="300"/>
      <c r="DWI3" s="300"/>
      <c r="DWJ3" s="300"/>
      <c r="DWK3" s="300"/>
      <c r="DWL3" s="300"/>
      <c r="DWM3" s="300"/>
      <c r="DWN3" s="300"/>
      <c r="DWO3" s="300"/>
      <c r="DWP3" s="300"/>
      <c r="DWQ3" s="300"/>
      <c r="DWR3" s="300"/>
      <c r="DWS3" s="300"/>
      <c r="DWT3" s="300"/>
      <c r="DWU3" s="300"/>
      <c r="DWV3" s="300"/>
      <c r="DWW3" s="300"/>
      <c r="DWX3" s="300"/>
      <c r="DWY3" s="300"/>
      <c r="DWZ3" s="300"/>
      <c r="DXA3" s="300"/>
      <c r="DXB3" s="300"/>
      <c r="DXC3" s="300"/>
      <c r="DXD3" s="300"/>
      <c r="DXE3" s="300"/>
      <c r="DXF3" s="300"/>
      <c r="DXG3" s="300"/>
      <c r="DXH3" s="300"/>
      <c r="DXI3" s="300"/>
      <c r="DXJ3" s="300"/>
      <c r="DXK3" s="300"/>
      <c r="DXL3" s="300"/>
      <c r="DXM3" s="300"/>
      <c r="DXN3" s="300"/>
      <c r="DXO3" s="300"/>
      <c r="DXP3" s="300"/>
      <c r="DXQ3" s="300"/>
      <c r="DXR3" s="300"/>
      <c r="DXS3" s="300"/>
      <c r="DXT3" s="300"/>
      <c r="DXU3" s="300"/>
      <c r="DXV3" s="300"/>
      <c r="DXW3" s="300"/>
      <c r="DXX3" s="300"/>
      <c r="DXY3" s="300"/>
      <c r="DXZ3" s="300"/>
      <c r="DYA3" s="300"/>
      <c r="DYB3" s="300"/>
      <c r="DYC3" s="300"/>
      <c r="DYD3" s="300"/>
      <c r="DYE3" s="300"/>
      <c r="DYF3" s="300"/>
      <c r="DYG3" s="300"/>
      <c r="DYH3" s="300"/>
      <c r="DYI3" s="300"/>
      <c r="DYJ3" s="300"/>
      <c r="DYK3" s="300"/>
      <c r="DYL3" s="300"/>
      <c r="DYM3" s="300"/>
      <c r="DYN3" s="300"/>
      <c r="DYO3" s="300"/>
      <c r="DYP3" s="300"/>
      <c r="DYQ3" s="300"/>
      <c r="DYR3" s="300"/>
      <c r="DYS3" s="300"/>
      <c r="DYT3" s="300"/>
      <c r="DYU3" s="300"/>
      <c r="DYV3" s="300"/>
      <c r="DYW3" s="300"/>
      <c r="DYX3" s="300"/>
      <c r="DYY3" s="300"/>
      <c r="DYZ3" s="300"/>
      <c r="DZA3" s="300"/>
      <c r="DZB3" s="300"/>
      <c r="DZC3" s="300"/>
      <c r="DZD3" s="300"/>
      <c r="DZE3" s="300"/>
      <c r="DZF3" s="300"/>
      <c r="DZG3" s="300"/>
      <c r="DZH3" s="300"/>
      <c r="DZI3" s="300"/>
      <c r="DZJ3" s="300"/>
      <c r="DZK3" s="300"/>
      <c r="DZL3" s="300"/>
      <c r="DZM3" s="300"/>
      <c r="DZN3" s="300"/>
      <c r="DZO3" s="300"/>
      <c r="DZP3" s="300"/>
      <c r="DZQ3" s="300"/>
      <c r="DZR3" s="300"/>
      <c r="DZS3" s="300"/>
      <c r="DZT3" s="300"/>
      <c r="DZU3" s="300"/>
      <c r="DZV3" s="300"/>
      <c r="DZW3" s="300"/>
      <c r="DZX3" s="300"/>
      <c r="DZY3" s="300"/>
      <c r="DZZ3" s="300"/>
      <c r="EAA3" s="300"/>
      <c r="EAB3" s="300"/>
      <c r="EAC3" s="300"/>
      <c r="EAD3" s="300"/>
      <c r="EAE3" s="300"/>
      <c r="EAF3" s="300"/>
      <c r="EAG3" s="300"/>
      <c r="EAH3" s="300"/>
      <c r="EAI3" s="300"/>
      <c r="EAJ3" s="300"/>
      <c r="EAK3" s="300"/>
      <c r="EAL3" s="300"/>
      <c r="EAM3" s="300"/>
      <c r="EAN3" s="300"/>
      <c r="EAO3" s="300"/>
      <c r="EAP3" s="300"/>
      <c r="EAQ3" s="300"/>
      <c r="EAR3" s="300"/>
      <c r="EAS3" s="300"/>
      <c r="EAT3" s="300"/>
      <c r="EAU3" s="300"/>
      <c r="EAV3" s="300"/>
      <c r="EAW3" s="300"/>
      <c r="EAX3" s="300"/>
      <c r="EAY3" s="300"/>
      <c r="EAZ3" s="300"/>
      <c r="EBA3" s="300"/>
      <c r="EBB3" s="300"/>
      <c r="EBC3" s="300"/>
      <c r="EBD3" s="300"/>
      <c r="EBE3" s="300"/>
      <c r="EBF3" s="300"/>
      <c r="EBG3" s="300"/>
      <c r="EBH3" s="300"/>
      <c r="EBI3" s="300"/>
      <c r="EBJ3" s="300"/>
      <c r="EBK3" s="300"/>
      <c r="EBL3" s="300"/>
      <c r="EBM3" s="300"/>
      <c r="EBN3" s="300"/>
      <c r="EBO3" s="300"/>
      <c r="EBP3" s="300"/>
      <c r="EBQ3" s="300"/>
      <c r="EBR3" s="300"/>
      <c r="EBS3" s="300"/>
      <c r="EBT3" s="300"/>
      <c r="EBU3" s="300"/>
      <c r="EBV3" s="300"/>
      <c r="EBW3" s="300"/>
      <c r="EBX3" s="300"/>
      <c r="EBY3" s="300"/>
      <c r="EBZ3" s="300"/>
      <c r="ECA3" s="300"/>
      <c r="ECB3" s="300"/>
      <c r="ECC3" s="300"/>
      <c r="ECD3" s="300"/>
      <c r="ECE3" s="300"/>
      <c r="ECF3" s="300"/>
      <c r="ECG3" s="300"/>
      <c r="ECH3" s="300"/>
      <c r="ECI3" s="300"/>
      <c r="ECJ3" s="300"/>
      <c r="ECK3" s="300"/>
      <c r="ECL3" s="300"/>
      <c r="ECM3" s="300"/>
      <c r="ECN3" s="300"/>
      <c r="ECO3" s="300"/>
      <c r="ECP3" s="300"/>
      <c r="ECQ3" s="300"/>
      <c r="ECR3" s="300"/>
      <c r="ECS3" s="300"/>
      <c r="ECT3" s="300"/>
      <c r="ECU3" s="300"/>
      <c r="ECV3" s="300"/>
      <c r="ECW3" s="300"/>
      <c r="ECX3" s="300"/>
      <c r="ECY3" s="300"/>
      <c r="ECZ3" s="300"/>
      <c r="EDA3" s="300"/>
      <c r="EDB3" s="300"/>
      <c r="EDC3" s="300"/>
      <c r="EDD3" s="300"/>
      <c r="EDE3" s="300"/>
      <c r="EDF3" s="300"/>
      <c r="EDG3" s="300"/>
      <c r="EDH3" s="300"/>
      <c r="EDI3" s="300"/>
      <c r="EDJ3" s="300"/>
      <c r="EDK3" s="300"/>
      <c r="EDL3" s="300"/>
      <c r="EDM3" s="300"/>
      <c r="EDN3" s="300"/>
      <c r="EDO3" s="300"/>
      <c r="EDP3" s="300"/>
      <c r="EDQ3" s="300"/>
      <c r="EDR3" s="300"/>
      <c r="EDS3" s="300"/>
      <c r="EDT3" s="300"/>
      <c r="EDU3" s="300"/>
      <c r="EDV3" s="300"/>
      <c r="EDW3" s="300"/>
      <c r="EDX3" s="300"/>
      <c r="EDY3" s="300"/>
      <c r="EDZ3" s="300"/>
      <c r="EEA3" s="300"/>
      <c r="EEB3" s="300"/>
      <c r="EEC3" s="300"/>
      <c r="EED3" s="300"/>
      <c r="EEE3" s="300"/>
      <c r="EEF3" s="300"/>
      <c r="EEG3" s="300"/>
      <c r="EEH3" s="300"/>
      <c r="EEI3" s="300"/>
      <c r="EEJ3" s="300"/>
      <c r="EEK3" s="300"/>
      <c r="EEL3" s="300"/>
      <c r="EEM3" s="300"/>
      <c r="EEN3" s="300"/>
      <c r="EEO3" s="300"/>
      <c r="EEP3" s="300"/>
      <c r="EEQ3" s="300"/>
      <c r="EER3" s="300"/>
      <c r="EES3" s="300"/>
      <c r="EET3" s="300"/>
      <c r="EEU3" s="300"/>
      <c r="EEV3" s="300"/>
      <c r="EEW3" s="300"/>
      <c r="EEX3" s="300"/>
      <c r="EEY3" s="300"/>
      <c r="EEZ3" s="300"/>
      <c r="EFA3" s="300"/>
      <c r="EFB3" s="300"/>
      <c r="EFC3" s="300"/>
      <c r="EFD3" s="300"/>
      <c r="EFE3" s="300"/>
      <c r="EFF3" s="300"/>
      <c r="EFG3" s="300"/>
      <c r="EFH3" s="300"/>
      <c r="EFI3" s="300"/>
      <c r="EFJ3" s="300"/>
      <c r="EFK3" s="300"/>
      <c r="EFL3" s="300"/>
      <c r="EFM3" s="300"/>
      <c r="EFN3" s="300"/>
      <c r="EFO3" s="300"/>
      <c r="EFP3" s="300"/>
      <c r="EFQ3" s="300"/>
      <c r="EFR3" s="300"/>
      <c r="EFS3" s="300"/>
      <c r="EFT3" s="300"/>
      <c r="EFU3" s="300"/>
      <c r="EFV3" s="300"/>
      <c r="EFW3" s="300"/>
      <c r="EFX3" s="300"/>
      <c r="EFY3" s="300"/>
      <c r="EFZ3" s="300"/>
      <c r="EGA3" s="300"/>
      <c r="EGB3" s="300"/>
      <c r="EGC3" s="300"/>
      <c r="EGD3" s="300"/>
      <c r="EGE3" s="300"/>
      <c r="EGF3" s="300"/>
      <c r="EGG3" s="300"/>
      <c r="EGH3" s="300"/>
      <c r="EGI3" s="300"/>
      <c r="EGJ3" s="300"/>
      <c r="EGK3" s="300"/>
      <c r="EGL3" s="300"/>
      <c r="EGM3" s="300"/>
      <c r="EGN3" s="300"/>
      <c r="EGO3" s="300"/>
      <c r="EGP3" s="300"/>
      <c r="EGQ3" s="300"/>
      <c r="EGR3" s="300"/>
      <c r="EGS3" s="300"/>
      <c r="EGT3" s="300"/>
      <c r="EGU3" s="300"/>
      <c r="EGV3" s="300"/>
      <c r="EGW3" s="300"/>
      <c r="EGX3" s="300"/>
      <c r="EGY3" s="300"/>
      <c r="EGZ3" s="300"/>
      <c r="EHA3" s="300"/>
      <c r="EHB3" s="300"/>
      <c r="EHC3" s="300"/>
      <c r="EHD3" s="300"/>
      <c r="EHE3" s="300"/>
      <c r="EHF3" s="300"/>
      <c r="EHG3" s="300"/>
      <c r="EHH3" s="300"/>
      <c r="EHI3" s="300"/>
      <c r="EHJ3" s="300"/>
      <c r="EHK3" s="300"/>
      <c r="EHL3" s="300"/>
      <c r="EHM3" s="300"/>
      <c r="EHN3" s="300"/>
      <c r="EHO3" s="300"/>
      <c r="EHP3" s="300"/>
      <c r="EHQ3" s="300"/>
      <c r="EHR3" s="300"/>
      <c r="EHS3" s="300"/>
      <c r="EHT3" s="300"/>
      <c r="EHU3" s="300"/>
      <c r="EHV3" s="300"/>
      <c r="EHW3" s="300"/>
      <c r="EHX3" s="300"/>
      <c r="EHY3" s="300"/>
      <c r="EHZ3" s="300"/>
      <c r="EIA3" s="300"/>
      <c r="EIB3" s="300"/>
      <c r="EIC3" s="300"/>
      <c r="EID3" s="300"/>
      <c r="EIE3" s="300"/>
      <c r="EIF3" s="300"/>
      <c r="EIG3" s="300"/>
      <c r="EIH3" s="300"/>
      <c r="EII3" s="300"/>
      <c r="EIJ3" s="300"/>
      <c r="EIK3" s="300"/>
      <c r="EIL3" s="300"/>
      <c r="EIM3" s="300"/>
      <c r="EIN3" s="300"/>
      <c r="EIO3" s="300"/>
      <c r="EIP3" s="300"/>
      <c r="EIQ3" s="300"/>
      <c r="EIR3" s="300"/>
      <c r="EIS3" s="300"/>
      <c r="EIT3" s="300"/>
      <c r="EIU3" s="300"/>
      <c r="EIV3" s="300"/>
      <c r="EIW3" s="300"/>
      <c r="EIX3" s="300"/>
      <c r="EIY3" s="300"/>
      <c r="EIZ3" s="300"/>
      <c r="EJA3" s="300"/>
      <c r="EJB3" s="300"/>
      <c r="EJC3" s="300"/>
      <c r="EJD3" s="300"/>
      <c r="EJE3" s="300"/>
      <c r="EJF3" s="300"/>
      <c r="EJG3" s="300"/>
      <c r="EJH3" s="300"/>
      <c r="EJI3" s="300"/>
      <c r="EJJ3" s="300"/>
      <c r="EJK3" s="300"/>
      <c r="EJL3" s="300"/>
      <c r="EJM3" s="300"/>
      <c r="EJN3" s="300"/>
      <c r="EJO3" s="300"/>
      <c r="EJP3" s="300"/>
      <c r="EJQ3" s="300"/>
      <c r="EJR3" s="300"/>
      <c r="EJS3" s="300"/>
      <c r="EJT3" s="300"/>
      <c r="EJU3" s="300"/>
      <c r="EJV3" s="300"/>
      <c r="EJW3" s="300"/>
      <c r="EJX3" s="300"/>
      <c r="EJY3" s="300"/>
      <c r="EJZ3" s="300"/>
      <c r="EKA3" s="300"/>
      <c r="EKB3" s="300"/>
      <c r="EKC3" s="300"/>
      <c r="EKD3" s="300"/>
      <c r="EKE3" s="300"/>
      <c r="EKF3" s="300"/>
      <c r="EKG3" s="300"/>
      <c r="EKH3" s="300"/>
      <c r="EKI3" s="300"/>
      <c r="EKJ3" s="300"/>
      <c r="EKK3" s="300"/>
      <c r="EKL3" s="300"/>
      <c r="EKM3" s="300"/>
      <c r="EKN3" s="300"/>
      <c r="EKO3" s="300"/>
      <c r="EKP3" s="300"/>
      <c r="EKQ3" s="300"/>
      <c r="EKR3" s="300"/>
      <c r="EKS3" s="300"/>
      <c r="EKT3" s="300"/>
      <c r="EKU3" s="300"/>
      <c r="EKV3" s="300"/>
      <c r="EKW3" s="300"/>
      <c r="EKX3" s="300"/>
      <c r="EKY3" s="300"/>
      <c r="EKZ3" s="300"/>
      <c r="ELA3" s="300"/>
      <c r="ELB3" s="300"/>
      <c r="ELC3" s="300"/>
      <c r="ELD3" s="300"/>
      <c r="ELE3" s="300"/>
      <c r="ELF3" s="300"/>
      <c r="ELG3" s="300"/>
      <c r="ELH3" s="300"/>
      <c r="ELI3" s="300"/>
      <c r="ELJ3" s="300"/>
      <c r="ELK3" s="300"/>
      <c r="ELL3" s="300"/>
      <c r="ELM3" s="300"/>
      <c r="ELN3" s="300"/>
      <c r="ELO3" s="300"/>
      <c r="ELP3" s="300"/>
      <c r="ELQ3" s="300"/>
      <c r="ELR3" s="300"/>
      <c r="ELS3" s="300"/>
      <c r="ELT3" s="300"/>
      <c r="ELU3" s="300"/>
      <c r="ELV3" s="300"/>
      <c r="ELW3" s="300"/>
      <c r="ELX3" s="300"/>
      <c r="ELY3" s="300"/>
      <c r="ELZ3" s="300"/>
      <c r="EMA3" s="300"/>
      <c r="EMB3" s="300"/>
      <c r="EMC3" s="300"/>
      <c r="EMD3" s="300"/>
      <c r="EME3" s="300"/>
      <c r="EMF3" s="300"/>
      <c r="EMG3" s="300"/>
      <c r="EMH3" s="300"/>
      <c r="EMI3" s="300"/>
      <c r="EMJ3" s="300"/>
      <c r="EMK3" s="300"/>
      <c r="EML3" s="300"/>
      <c r="EMM3" s="300"/>
      <c r="EMN3" s="300"/>
      <c r="EMO3" s="300"/>
      <c r="EMP3" s="300"/>
      <c r="EMQ3" s="300"/>
      <c r="EMR3" s="300"/>
      <c r="EMS3" s="300"/>
      <c r="EMT3" s="300"/>
      <c r="EMU3" s="300"/>
      <c r="EMV3" s="300"/>
      <c r="EMW3" s="300"/>
      <c r="EMX3" s="300"/>
      <c r="EMY3" s="300"/>
      <c r="EMZ3" s="300"/>
      <c r="ENA3" s="300"/>
      <c r="ENB3" s="300"/>
      <c r="ENC3" s="300"/>
      <c r="END3" s="300"/>
      <c r="ENE3" s="300"/>
      <c r="ENF3" s="300"/>
      <c r="ENG3" s="300"/>
      <c r="ENH3" s="300"/>
      <c r="ENI3" s="300"/>
      <c r="ENJ3" s="300"/>
      <c r="ENK3" s="300"/>
      <c r="ENL3" s="300"/>
      <c r="ENM3" s="300"/>
      <c r="ENN3" s="300"/>
      <c r="ENO3" s="300"/>
      <c r="ENP3" s="300"/>
      <c r="ENQ3" s="300"/>
      <c r="ENR3" s="300"/>
      <c r="ENS3" s="300"/>
      <c r="ENT3" s="300"/>
      <c r="ENU3" s="300"/>
      <c r="ENV3" s="300"/>
      <c r="ENW3" s="300"/>
      <c r="ENX3" s="300"/>
      <c r="ENY3" s="300"/>
      <c r="ENZ3" s="300"/>
      <c r="EOA3" s="300"/>
      <c r="EOB3" s="300"/>
      <c r="EOC3" s="300"/>
      <c r="EOD3" s="300"/>
      <c r="EOE3" s="300"/>
      <c r="EOF3" s="300"/>
      <c r="EOG3" s="300"/>
      <c r="EOH3" s="300"/>
      <c r="EOI3" s="300"/>
      <c r="EOJ3" s="300"/>
      <c r="EOK3" s="300"/>
      <c r="EOL3" s="300"/>
      <c r="EOM3" s="300"/>
      <c r="EON3" s="300"/>
      <c r="EOO3" s="300"/>
      <c r="EOP3" s="300"/>
      <c r="EOQ3" s="300"/>
      <c r="EOR3" s="300"/>
      <c r="EOS3" s="300"/>
      <c r="EOT3" s="300"/>
      <c r="EOU3" s="300"/>
      <c r="EOV3" s="300"/>
      <c r="EOW3" s="300"/>
      <c r="EOX3" s="300"/>
      <c r="EOY3" s="300"/>
      <c r="EOZ3" s="300"/>
      <c r="EPA3" s="300"/>
      <c r="EPB3" s="300"/>
      <c r="EPC3" s="300"/>
      <c r="EPD3" s="300"/>
      <c r="EPE3" s="300"/>
      <c r="EPF3" s="300"/>
      <c r="EPG3" s="300"/>
      <c r="EPH3" s="300"/>
      <c r="EPI3" s="300"/>
      <c r="EPJ3" s="300"/>
      <c r="EPK3" s="300"/>
      <c r="EPL3" s="300"/>
      <c r="EPM3" s="300"/>
      <c r="EPN3" s="300"/>
      <c r="EPO3" s="300"/>
      <c r="EPP3" s="300"/>
      <c r="EPQ3" s="300"/>
      <c r="EPR3" s="300"/>
      <c r="EPS3" s="300"/>
      <c r="EPT3" s="300"/>
      <c r="EPU3" s="300"/>
      <c r="EPV3" s="300"/>
      <c r="EPW3" s="300"/>
      <c r="EPX3" s="300"/>
      <c r="EPY3" s="300"/>
      <c r="EPZ3" s="300"/>
      <c r="EQA3" s="300"/>
      <c r="EQB3" s="300"/>
      <c r="EQC3" s="300"/>
      <c r="EQD3" s="300"/>
      <c r="EQE3" s="300"/>
      <c r="EQF3" s="300"/>
      <c r="EQG3" s="300"/>
      <c r="EQH3" s="300"/>
      <c r="EQI3" s="300"/>
      <c r="EQJ3" s="300"/>
      <c r="EQK3" s="300"/>
      <c r="EQL3" s="300"/>
      <c r="EQM3" s="300"/>
      <c r="EQN3" s="300"/>
      <c r="EQO3" s="300"/>
      <c r="EQP3" s="300"/>
      <c r="EQQ3" s="300"/>
      <c r="EQR3" s="300"/>
      <c r="EQS3" s="300"/>
      <c r="EQT3" s="300"/>
      <c r="EQU3" s="300"/>
      <c r="EQV3" s="300"/>
      <c r="EQW3" s="300"/>
      <c r="EQX3" s="300"/>
      <c r="EQY3" s="300"/>
      <c r="EQZ3" s="300"/>
      <c r="ERA3" s="300"/>
      <c r="ERB3" s="300"/>
      <c r="ERC3" s="300"/>
      <c r="ERD3" s="300"/>
      <c r="ERE3" s="300"/>
      <c r="ERF3" s="300"/>
      <c r="ERG3" s="300"/>
      <c r="ERH3" s="300"/>
      <c r="ERI3" s="300"/>
      <c r="ERJ3" s="300"/>
      <c r="ERK3" s="300"/>
      <c r="ERL3" s="300"/>
      <c r="ERM3" s="300"/>
      <c r="ERN3" s="300"/>
      <c r="ERO3" s="300"/>
      <c r="ERP3" s="300"/>
      <c r="ERQ3" s="300"/>
      <c r="ERR3" s="300"/>
      <c r="ERS3" s="300"/>
      <c r="ERT3" s="300"/>
      <c r="ERU3" s="300"/>
      <c r="ERV3" s="300"/>
      <c r="ERW3" s="300"/>
      <c r="ERX3" s="300"/>
      <c r="ERY3" s="300"/>
      <c r="ERZ3" s="300"/>
      <c r="ESA3" s="300"/>
      <c r="ESB3" s="300"/>
      <c r="ESC3" s="300"/>
      <c r="ESD3" s="300"/>
      <c r="ESE3" s="300"/>
      <c r="ESF3" s="300"/>
      <c r="ESG3" s="300"/>
      <c r="ESH3" s="300"/>
      <c r="ESI3" s="300"/>
      <c r="ESJ3" s="300"/>
      <c r="ESK3" s="300"/>
      <c r="ESL3" s="300"/>
      <c r="ESM3" s="300"/>
      <c r="ESN3" s="300"/>
      <c r="ESO3" s="300"/>
      <c r="ESP3" s="300"/>
      <c r="ESQ3" s="300"/>
      <c r="ESR3" s="300"/>
      <c r="ESS3" s="300"/>
      <c r="EST3" s="300"/>
      <c r="ESU3" s="300"/>
      <c r="ESV3" s="300"/>
      <c r="ESW3" s="300"/>
      <c r="ESX3" s="300"/>
      <c r="ESY3" s="300"/>
      <c r="ESZ3" s="300"/>
      <c r="ETA3" s="300"/>
      <c r="ETB3" s="300"/>
      <c r="ETC3" s="300"/>
      <c r="ETD3" s="300"/>
      <c r="ETE3" s="300"/>
      <c r="ETF3" s="300"/>
      <c r="ETG3" s="300"/>
      <c r="ETH3" s="300"/>
      <c r="ETI3" s="300"/>
      <c r="ETJ3" s="300"/>
      <c r="ETK3" s="300"/>
      <c r="ETL3" s="300"/>
      <c r="ETM3" s="300"/>
      <c r="ETN3" s="300"/>
      <c r="ETO3" s="300"/>
      <c r="ETP3" s="300"/>
      <c r="ETQ3" s="300"/>
      <c r="ETR3" s="300"/>
      <c r="ETS3" s="300"/>
      <c r="ETT3" s="300"/>
      <c r="ETU3" s="300"/>
      <c r="ETV3" s="300"/>
      <c r="ETW3" s="300"/>
      <c r="ETX3" s="300"/>
      <c r="ETY3" s="300"/>
      <c r="ETZ3" s="300"/>
      <c r="EUA3" s="300"/>
      <c r="EUB3" s="300"/>
      <c r="EUC3" s="300"/>
      <c r="EUD3" s="300"/>
      <c r="EUE3" s="300"/>
      <c r="EUF3" s="300"/>
      <c r="EUG3" s="300"/>
      <c r="EUH3" s="300"/>
      <c r="EUI3" s="300"/>
      <c r="EUJ3" s="300"/>
      <c r="EUK3" s="300"/>
      <c r="EUL3" s="300"/>
      <c r="EUM3" s="300"/>
      <c r="EUN3" s="300"/>
      <c r="EUO3" s="300"/>
      <c r="EUP3" s="300"/>
      <c r="EUQ3" s="300"/>
      <c r="EUR3" s="300"/>
      <c r="EUS3" s="300"/>
      <c r="EUT3" s="300"/>
      <c r="EUU3" s="300"/>
      <c r="EUV3" s="300"/>
      <c r="EUW3" s="300"/>
      <c r="EUX3" s="300"/>
      <c r="EUY3" s="300"/>
      <c r="EUZ3" s="300"/>
      <c r="EVA3" s="300"/>
      <c r="EVB3" s="300"/>
      <c r="EVC3" s="300"/>
      <c r="EVD3" s="300"/>
      <c r="EVE3" s="300"/>
      <c r="EVF3" s="300"/>
      <c r="EVG3" s="300"/>
      <c r="EVH3" s="300"/>
      <c r="EVI3" s="300"/>
      <c r="EVJ3" s="300"/>
      <c r="EVK3" s="300"/>
      <c r="EVL3" s="300"/>
      <c r="EVM3" s="300"/>
      <c r="EVN3" s="300"/>
      <c r="EVO3" s="300"/>
      <c r="EVP3" s="300"/>
      <c r="EVQ3" s="300"/>
      <c r="EVR3" s="300"/>
      <c r="EVS3" s="300"/>
      <c r="EVT3" s="300"/>
      <c r="EVU3" s="300"/>
      <c r="EVV3" s="300"/>
      <c r="EVW3" s="300"/>
      <c r="EVX3" s="300"/>
      <c r="EVY3" s="300"/>
      <c r="EVZ3" s="300"/>
      <c r="EWA3" s="300"/>
      <c r="EWB3" s="300"/>
      <c r="EWC3" s="300"/>
      <c r="EWD3" s="300"/>
      <c r="EWE3" s="300"/>
      <c r="EWF3" s="300"/>
      <c r="EWG3" s="300"/>
      <c r="EWH3" s="300"/>
      <c r="EWI3" s="300"/>
      <c r="EWJ3" s="300"/>
      <c r="EWK3" s="300"/>
      <c r="EWL3" s="300"/>
      <c r="EWM3" s="300"/>
      <c r="EWN3" s="300"/>
      <c r="EWO3" s="300"/>
      <c r="EWP3" s="300"/>
      <c r="EWQ3" s="300"/>
      <c r="EWR3" s="300"/>
      <c r="EWS3" s="300"/>
      <c r="EWT3" s="300"/>
      <c r="EWU3" s="300"/>
      <c r="EWV3" s="300"/>
      <c r="EWW3" s="300"/>
      <c r="EWX3" s="300"/>
      <c r="EWY3" s="300"/>
      <c r="EWZ3" s="300"/>
      <c r="EXA3" s="300"/>
      <c r="EXB3" s="300"/>
      <c r="EXC3" s="300"/>
      <c r="EXD3" s="300"/>
      <c r="EXE3" s="300"/>
      <c r="EXF3" s="300"/>
      <c r="EXG3" s="300"/>
      <c r="EXH3" s="300"/>
      <c r="EXI3" s="300"/>
      <c r="EXJ3" s="300"/>
      <c r="EXK3" s="300"/>
      <c r="EXL3" s="300"/>
      <c r="EXM3" s="300"/>
      <c r="EXN3" s="300"/>
      <c r="EXO3" s="300"/>
      <c r="EXP3" s="300"/>
      <c r="EXQ3" s="300"/>
      <c r="EXR3" s="300"/>
      <c r="EXS3" s="300"/>
      <c r="EXT3" s="300"/>
      <c r="EXU3" s="300"/>
      <c r="EXV3" s="300"/>
      <c r="EXW3" s="300"/>
      <c r="EXX3" s="300"/>
      <c r="EXY3" s="300"/>
      <c r="EXZ3" s="300"/>
      <c r="EYA3" s="300"/>
      <c r="EYB3" s="300"/>
      <c r="EYC3" s="300"/>
      <c r="EYD3" s="300"/>
      <c r="EYE3" s="300"/>
      <c r="EYF3" s="300"/>
      <c r="EYG3" s="300"/>
      <c r="EYH3" s="300"/>
      <c r="EYI3" s="300"/>
      <c r="EYJ3" s="300"/>
      <c r="EYK3" s="300"/>
      <c r="EYL3" s="300"/>
      <c r="EYM3" s="300"/>
      <c r="EYN3" s="300"/>
      <c r="EYO3" s="300"/>
      <c r="EYP3" s="300"/>
      <c r="EYQ3" s="300"/>
      <c r="EYR3" s="300"/>
      <c r="EYS3" s="300"/>
      <c r="EYT3" s="300"/>
      <c r="EYU3" s="300"/>
      <c r="EYV3" s="300"/>
      <c r="EYW3" s="300"/>
      <c r="EYX3" s="300"/>
      <c r="EYY3" s="300"/>
      <c r="EYZ3" s="300"/>
      <c r="EZA3" s="300"/>
      <c r="EZB3" s="300"/>
      <c r="EZC3" s="300"/>
      <c r="EZD3" s="300"/>
      <c r="EZE3" s="300"/>
      <c r="EZF3" s="300"/>
      <c r="EZG3" s="300"/>
      <c r="EZH3" s="300"/>
      <c r="EZI3" s="300"/>
      <c r="EZJ3" s="300"/>
      <c r="EZK3" s="300"/>
      <c r="EZL3" s="300"/>
      <c r="EZM3" s="300"/>
      <c r="EZN3" s="300"/>
      <c r="EZO3" s="300"/>
      <c r="EZP3" s="300"/>
      <c r="EZQ3" s="300"/>
      <c r="EZR3" s="300"/>
      <c r="EZS3" s="300"/>
      <c r="EZT3" s="300"/>
      <c r="EZU3" s="300"/>
      <c r="EZV3" s="300"/>
      <c r="EZW3" s="300"/>
      <c r="EZX3" s="300"/>
      <c r="EZY3" s="300"/>
      <c r="EZZ3" s="300"/>
      <c r="FAA3" s="300"/>
      <c r="FAB3" s="300"/>
      <c r="FAC3" s="300"/>
      <c r="FAD3" s="300"/>
      <c r="FAE3" s="300"/>
      <c r="FAF3" s="300"/>
      <c r="FAG3" s="300"/>
      <c r="FAH3" s="300"/>
      <c r="FAI3" s="300"/>
      <c r="FAJ3" s="300"/>
      <c r="FAK3" s="300"/>
      <c r="FAL3" s="300"/>
      <c r="FAM3" s="300"/>
      <c r="FAN3" s="300"/>
      <c r="FAO3" s="300"/>
      <c r="FAP3" s="300"/>
      <c r="FAQ3" s="300"/>
      <c r="FAR3" s="300"/>
      <c r="FAS3" s="300"/>
      <c r="FAT3" s="300"/>
      <c r="FAU3" s="300"/>
      <c r="FAV3" s="300"/>
      <c r="FAW3" s="300"/>
      <c r="FAX3" s="300"/>
      <c r="FAY3" s="300"/>
      <c r="FAZ3" s="300"/>
      <c r="FBA3" s="300"/>
      <c r="FBB3" s="300"/>
      <c r="FBC3" s="300"/>
      <c r="FBD3" s="300"/>
      <c r="FBE3" s="300"/>
      <c r="FBF3" s="300"/>
      <c r="FBG3" s="300"/>
      <c r="FBH3" s="300"/>
      <c r="FBI3" s="300"/>
      <c r="FBJ3" s="300"/>
      <c r="FBK3" s="300"/>
      <c r="FBL3" s="300"/>
      <c r="FBM3" s="300"/>
      <c r="FBN3" s="300"/>
      <c r="FBO3" s="300"/>
      <c r="FBP3" s="300"/>
      <c r="FBQ3" s="300"/>
      <c r="FBR3" s="300"/>
      <c r="FBS3" s="300"/>
      <c r="FBT3" s="300"/>
      <c r="FBU3" s="300"/>
      <c r="FBV3" s="300"/>
      <c r="FBW3" s="300"/>
      <c r="FBX3" s="300"/>
      <c r="FBY3" s="300"/>
      <c r="FBZ3" s="300"/>
      <c r="FCA3" s="300"/>
      <c r="FCB3" s="300"/>
      <c r="FCC3" s="300"/>
      <c r="FCD3" s="300"/>
      <c r="FCE3" s="300"/>
      <c r="FCF3" s="300"/>
      <c r="FCG3" s="300"/>
      <c r="FCH3" s="300"/>
      <c r="FCI3" s="300"/>
      <c r="FCJ3" s="300"/>
      <c r="FCK3" s="300"/>
      <c r="FCL3" s="300"/>
      <c r="FCM3" s="300"/>
      <c r="FCN3" s="300"/>
      <c r="FCO3" s="300"/>
      <c r="FCP3" s="300"/>
      <c r="FCQ3" s="300"/>
      <c r="FCR3" s="300"/>
      <c r="FCS3" s="300"/>
      <c r="FCT3" s="300"/>
      <c r="FCU3" s="300"/>
      <c r="FCV3" s="300"/>
      <c r="FCW3" s="300"/>
      <c r="FCX3" s="300"/>
      <c r="FCY3" s="300"/>
      <c r="FCZ3" s="300"/>
      <c r="FDA3" s="300"/>
      <c r="FDB3" s="300"/>
      <c r="FDC3" s="300"/>
      <c r="FDD3" s="300"/>
      <c r="FDE3" s="300"/>
      <c r="FDF3" s="300"/>
      <c r="FDG3" s="300"/>
      <c r="FDH3" s="300"/>
      <c r="FDI3" s="300"/>
      <c r="FDJ3" s="300"/>
      <c r="FDK3" s="300"/>
      <c r="FDL3" s="300"/>
      <c r="FDM3" s="300"/>
      <c r="FDN3" s="300"/>
      <c r="FDO3" s="300"/>
      <c r="FDP3" s="300"/>
      <c r="FDQ3" s="300"/>
      <c r="FDR3" s="300"/>
      <c r="FDS3" s="300"/>
      <c r="FDT3" s="300"/>
      <c r="FDU3" s="300"/>
      <c r="FDV3" s="300"/>
      <c r="FDW3" s="300"/>
      <c r="FDX3" s="300"/>
      <c r="FDY3" s="300"/>
      <c r="FDZ3" s="300"/>
      <c r="FEA3" s="300"/>
      <c r="FEB3" s="300"/>
      <c r="FEC3" s="300"/>
      <c r="FED3" s="300"/>
      <c r="FEE3" s="300"/>
      <c r="FEF3" s="300"/>
      <c r="FEG3" s="300"/>
      <c r="FEH3" s="300"/>
      <c r="FEI3" s="300"/>
      <c r="FEJ3" s="300"/>
      <c r="FEK3" s="300"/>
      <c r="FEL3" s="300"/>
      <c r="FEM3" s="300"/>
      <c r="FEN3" s="300"/>
      <c r="FEO3" s="300"/>
      <c r="FEP3" s="300"/>
      <c r="FEQ3" s="300"/>
      <c r="FER3" s="300"/>
      <c r="FES3" s="300"/>
      <c r="FET3" s="300"/>
      <c r="FEU3" s="300"/>
      <c r="FEV3" s="300"/>
      <c r="FEW3" s="300"/>
      <c r="FEX3" s="300"/>
      <c r="FEY3" s="300"/>
      <c r="FEZ3" s="300"/>
      <c r="FFA3" s="300"/>
      <c r="FFB3" s="300"/>
      <c r="FFC3" s="300"/>
      <c r="FFD3" s="300"/>
      <c r="FFE3" s="300"/>
      <c r="FFF3" s="300"/>
      <c r="FFG3" s="300"/>
      <c r="FFH3" s="300"/>
      <c r="FFI3" s="300"/>
      <c r="FFJ3" s="300"/>
      <c r="FFK3" s="300"/>
      <c r="FFL3" s="300"/>
      <c r="FFM3" s="300"/>
      <c r="FFN3" s="300"/>
      <c r="FFO3" s="300"/>
      <c r="FFP3" s="300"/>
      <c r="FFQ3" s="300"/>
      <c r="FFR3" s="300"/>
      <c r="FFS3" s="300"/>
      <c r="FFT3" s="300"/>
      <c r="FFU3" s="300"/>
      <c r="FFV3" s="300"/>
      <c r="FFW3" s="300"/>
      <c r="FFX3" s="300"/>
      <c r="FFY3" s="300"/>
      <c r="FFZ3" s="300"/>
      <c r="FGA3" s="300"/>
      <c r="FGB3" s="300"/>
      <c r="FGC3" s="300"/>
      <c r="FGD3" s="300"/>
      <c r="FGE3" s="300"/>
      <c r="FGF3" s="300"/>
      <c r="FGG3" s="300"/>
      <c r="FGH3" s="300"/>
      <c r="FGI3" s="300"/>
      <c r="FGJ3" s="300"/>
      <c r="FGK3" s="300"/>
      <c r="FGL3" s="300"/>
      <c r="FGM3" s="300"/>
      <c r="FGN3" s="300"/>
      <c r="FGO3" s="300"/>
      <c r="FGP3" s="300"/>
      <c r="FGQ3" s="300"/>
      <c r="FGR3" s="300"/>
      <c r="FGS3" s="300"/>
      <c r="FGT3" s="300"/>
      <c r="FGU3" s="300"/>
      <c r="FGV3" s="300"/>
      <c r="FGW3" s="300"/>
      <c r="FGX3" s="300"/>
      <c r="FGY3" s="300"/>
      <c r="FGZ3" s="300"/>
      <c r="FHA3" s="300"/>
      <c r="FHB3" s="300"/>
      <c r="FHC3" s="300"/>
      <c r="FHD3" s="300"/>
      <c r="FHE3" s="300"/>
      <c r="FHF3" s="300"/>
      <c r="FHG3" s="300"/>
      <c r="FHH3" s="300"/>
      <c r="FHI3" s="300"/>
      <c r="FHJ3" s="300"/>
      <c r="FHK3" s="300"/>
      <c r="FHL3" s="300"/>
      <c r="FHM3" s="300"/>
      <c r="FHN3" s="300"/>
      <c r="FHO3" s="300"/>
      <c r="FHP3" s="300"/>
      <c r="FHQ3" s="300"/>
      <c r="FHR3" s="300"/>
      <c r="FHS3" s="300"/>
      <c r="FHT3" s="300"/>
      <c r="FHU3" s="300"/>
      <c r="FHV3" s="300"/>
      <c r="FHW3" s="300"/>
      <c r="FHX3" s="300"/>
      <c r="FHY3" s="300"/>
      <c r="FHZ3" s="300"/>
      <c r="FIA3" s="300"/>
      <c r="FIB3" s="300"/>
      <c r="FIC3" s="300"/>
      <c r="FID3" s="300"/>
      <c r="FIE3" s="300"/>
      <c r="FIF3" s="300"/>
      <c r="FIG3" s="300"/>
      <c r="FIH3" s="300"/>
      <c r="FII3" s="300"/>
      <c r="FIJ3" s="300"/>
      <c r="FIK3" s="300"/>
      <c r="FIL3" s="300"/>
      <c r="FIM3" s="300"/>
      <c r="FIN3" s="300"/>
      <c r="FIO3" s="300"/>
      <c r="FIP3" s="300"/>
      <c r="FIQ3" s="300"/>
      <c r="FIR3" s="300"/>
      <c r="FIS3" s="300"/>
      <c r="FIT3" s="300"/>
      <c r="FIU3" s="300"/>
      <c r="FIV3" s="300"/>
      <c r="FIW3" s="300"/>
      <c r="FIX3" s="300"/>
      <c r="FIY3" s="300"/>
      <c r="FIZ3" s="300"/>
      <c r="FJA3" s="300"/>
      <c r="FJB3" s="300"/>
      <c r="FJC3" s="300"/>
      <c r="FJD3" s="300"/>
      <c r="FJE3" s="300"/>
      <c r="FJF3" s="300"/>
      <c r="FJG3" s="300"/>
      <c r="FJH3" s="300"/>
      <c r="FJI3" s="300"/>
      <c r="FJJ3" s="300"/>
      <c r="FJK3" s="300"/>
      <c r="FJL3" s="300"/>
      <c r="FJM3" s="300"/>
      <c r="FJN3" s="300"/>
      <c r="FJO3" s="300"/>
      <c r="FJP3" s="300"/>
      <c r="FJQ3" s="300"/>
      <c r="FJR3" s="300"/>
      <c r="FJS3" s="300"/>
      <c r="FJT3" s="300"/>
      <c r="FJU3" s="300"/>
      <c r="FJV3" s="300"/>
      <c r="FJW3" s="300"/>
      <c r="FJX3" s="300"/>
      <c r="FJY3" s="300"/>
      <c r="FJZ3" s="300"/>
      <c r="FKA3" s="300"/>
      <c r="FKB3" s="300"/>
      <c r="FKC3" s="300"/>
      <c r="FKD3" s="300"/>
      <c r="FKE3" s="300"/>
      <c r="FKF3" s="300"/>
      <c r="FKG3" s="300"/>
      <c r="FKH3" s="300"/>
      <c r="FKI3" s="300"/>
      <c r="FKJ3" s="300"/>
      <c r="FKK3" s="300"/>
      <c r="FKL3" s="300"/>
      <c r="FKM3" s="300"/>
      <c r="FKN3" s="300"/>
      <c r="FKO3" s="300"/>
      <c r="FKP3" s="300"/>
      <c r="FKQ3" s="300"/>
      <c r="FKR3" s="300"/>
      <c r="FKS3" s="300"/>
      <c r="FKT3" s="300"/>
      <c r="FKU3" s="300"/>
      <c r="FKV3" s="300"/>
      <c r="FKW3" s="300"/>
      <c r="FKX3" s="300"/>
      <c r="FKY3" s="300"/>
      <c r="FKZ3" s="300"/>
      <c r="FLA3" s="300"/>
      <c r="FLB3" s="300"/>
      <c r="FLC3" s="300"/>
      <c r="FLD3" s="300"/>
      <c r="FLE3" s="300"/>
      <c r="FLF3" s="300"/>
      <c r="FLG3" s="300"/>
      <c r="FLH3" s="300"/>
      <c r="FLI3" s="300"/>
      <c r="FLJ3" s="300"/>
      <c r="FLK3" s="300"/>
      <c r="FLL3" s="300"/>
      <c r="FLM3" s="300"/>
      <c r="FLN3" s="300"/>
      <c r="FLO3" s="300"/>
      <c r="FLP3" s="300"/>
      <c r="FLQ3" s="300"/>
      <c r="FLR3" s="300"/>
      <c r="FLS3" s="300"/>
      <c r="FLT3" s="300"/>
      <c r="FLU3" s="300"/>
      <c r="FLV3" s="300"/>
      <c r="FLW3" s="300"/>
      <c r="FLX3" s="300"/>
      <c r="FLY3" s="300"/>
      <c r="FLZ3" s="300"/>
      <c r="FMA3" s="300"/>
      <c r="FMB3" s="300"/>
      <c r="FMC3" s="300"/>
      <c r="FMD3" s="300"/>
      <c r="FME3" s="300"/>
      <c r="FMF3" s="300"/>
      <c r="FMG3" s="300"/>
      <c r="FMH3" s="300"/>
      <c r="FMI3" s="300"/>
      <c r="FMJ3" s="300"/>
      <c r="FMK3" s="300"/>
      <c r="FML3" s="300"/>
      <c r="FMM3" s="300"/>
      <c r="FMN3" s="300"/>
      <c r="FMO3" s="300"/>
      <c r="FMP3" s="300"/>
      <c r="FMQ3" s="300"/>
      <c r="FMR3" s="300"/>
      <c r="FMS3" s="300"/>
      <c r="FMT3" s="300"/>
      <c r="FMU3" s="300"/>
      <c r="FMV3" s="300"/>
      <c r="FMW3" s="300"/>
      <c r="FMX3" s="300"/>
      <c r="FMY3" s="300"/>
      <c r="FMZ3" s="300"/>
      <c r="FNA3" s="300"/>
      <c r="FNB3" s="300"/>
      <c r="FNC3" s="300"/>
      <c r="FND3" s="300"/>
      <c r="FNE3" s="300"/>
      <c r="FNF3" s="300"/>
      <c r="FNG3" s="300"/>
      <c r="FNH3" s="300"/>
      <c r="FNI3" s="300"/>
      <c r="FNJ3" s="300"/>
      <c r="FNK3" s="300"/>
      <c r="FNL3" s="300"/>
      <c r="FNM3" s="300"/>
      <c r="FNN3" s="300"/>
      <c r="FNO3" s="300"/>
      <c r="FNP3" s="300"/>
      <c r="FNQ3" s="300"/>
      <c r="FNR3" s="300"/>
      <c r="FNS3" s="300"/>
      <c r="FNT3" s="300"/>
      <c r="FNU3" s="300"/>
      <c r="FNV3" s="300"/>
      <c r="FNW3" s="300"/>
      <c r="FNX3" s="300"/>
      <c r="FNY3" s="300"/>
      <c r="FNZ3" s="300"/>
      <c r="FOA3" s="300"/>
      <c r="FOB3" s="300"/>
      <c r="FOC3" s="300"/>
      <c r="FOD3" s="300"/>
      <c r="FOE3" s="300"/>
      <c r="FOF3" s="300"/>
      <c r="FOG3" s="300"/>
      <c r="FOH3" s="300"/>
      <c r="FOI3" s="300"/>
      <c r="FOJ3" s="300"/>
      <c r="FOK3" s="300"/>
      <c r="FOL3" s="300"/>
      <c r="FOM3" s="300"/>
      <c r="FON3" s="300"/>
      <c r="FOO3" s="300"/>
      <c r="FOP3" s="300"/>
      <c r="FOQ3" s="300"/>
      <c r="FOR3" s="300"/>
      <c r="FOS3" s="300"/>
      <c r="FOT3" s="300"/>
      <c r="FOU3" s="300"/>
      <c r="FOV3" s="300"/>
      <c r="FOW3" s="300"/>
      <c r="FOX3" s="300"/>
      <c r="FOY3" s="300"/>
      <c r="FOZ3" s="300"/>
      <c r="FPA3" s="300"/>
      <c r="FPB3" s="300"/>
      <c r="FPC3" s="300"/>
      <c r="FPD3" s="300"/>
      <c r="FPE3" s="300"/>
      <c r="FPF3" s="300"/>
      <c r="FPG3" s="300"/>
      <c r="FPH3" s="300"/>
      <c r="FPI3" s="300"/>
      <c r="FPJ3" s="300"/>
      <c r="FPK3" s="300"/>
      <c r="FPL3" s="300"/>
      <c r="FPM3" s="300"/>
      <c r="FPN3" s="300"/>
      <c r="FPO3" s="300"/>
      <c r="FPP3" s="300"/>
      <c r="FPQ3" s="300"/>
      <c r="FPR3" s="300"/>
      <c r="FPS3" s="300"/>
      <c r="FPT3" s="300"/>
      <c r="FPU3" s="300"/>
      <c r="FPV3" s="300"/>
      <c r="FPW3" s="300"/>
      <c r="FPX3" s="300"/>
      <c r="FPY3" s="300"/>
      <c r="FPZ3" s="300"/>
      <c r="FQA3" s="300"/>
      <c r="FQB3" s="300"/>
      <c r="FQC3" s="300"/>
      <c r="FQD3" s="300"/>
      <c r="FQE3" s="300"/>
      <c r="FQF3" s="300"/>
      <c r="FQG3" s="300"/>
      <c r="FQH3" s="300"/>
      <c r="FQI3" s="300"/>
      <c r="FQJ3" s="300"/>
      <c r="FQK3" s="300"/>
      <c r="FQL3" s="300"/>
      <c r="FQM3" s="300"/>
      <c r="FQN3" s="300"/>
      <c r="FQO3" s="300"/>
      <c r="FQP3" s="300"/>
      <c r="FQQ3" s="300"/>
      <c r="FQR3" s="300"/>
      <c r="FQS3" s="300"/>
      <c r="FQT3" s="300"/>
      <c r="FQU3" s="300"/>
      <c r="FQV3" s="300"/>
      <c r="FQW3" s="300"/>
      <c r="FQX3" s="300"/>
      <c r="FQY3" s="300"/>
      <c r="FQZ3" s="300"/>
      <c r="FRA3" s="300"/>
      <c r="FRB3" s="300"/>
      <c r="FRC3" s="300"/>
      <c r="FRD3" s="300"/>
      <c r="FRE3" s="300"/>
      <c r="FRF3" s="300"/>
      <c r="FRG3" s="300"/>
      <c r="FRH3" s="300"/>
      <c r="FRI3" s="300"/>
      <c r="FRJ3" s="300"/>
      <c r="FRK3" s="300"/>
      <c r="FRL3" s="300"/>
      <c r="FRM3" s="300"/>
      <c r="FRN3" s="300"/>
      <c r="FRO3" s="300"/>
      <c r="FRP3" s="300"/>
      <c r="FRQ3" s="300"/>
      <c r="FRR3" s="300"/>
      <c r="FRS3" s="300"/>
      <c r="FRT3" s="300"/>
      <c r="FRU3" s="300"/>
      <c r="FRV3" s="300"/>
      <c r="FRW3" s="300"/>
      <c r="FRX3" s="300"/>
      <c r="FRY3" s="300"/>
      <c r="FRZ3" s="300"/>
      <c r="FSA3" s="300"/>
      <c r="FSB3" s="300"/>
      <c r="FSC3" s="300"/>
      <c r="FSD3" s="300"/>
      <c r="FSE3" s="300"/>
      <c r="FSF3" s="300"/>
      <c r="FSG3" s="300"/>
      <c r="FSH3" s="300"/>
      <c r="FSI3" s="300"/>
      <c r="FSJ3" s="300"/>
      <c r="FSK3" s="300"/>
      <c r="FSL3" s="300"/>
      <c r="FSM3" s="300"/>
      <c r="FSN3" s="300"/>
      <c r="FSO3" s="300"/>
      <c r="FSP3" s="300"/>
      <c r="FSQ3" s="300"/>
      <c r="FSR3" s="300"/>
      <c r="FSS3" s="300"/>
      <c r="FST3" s="300"/>
      <c r="FSU3" s="300"/>
      <c r="FSV3" s="300"/>
      <c r="FSW3" s="300"/>
      <c r="FSX3" s="300"/>
      <c r="FSY3" s="300"/>
      <c r="FSZ3" s="300"/>
      <c r="FTA3" s="300"/>
      <c r="FTB3" s="300"/>
      <c r="FTC3" s="300"/>
      <c r="FTD3" s="300"/>
      <c r="FTE3" s="300"/>
      <c r="FTF3" s="300"/>
      <c r="FTG3" s="300"/>
      <c r="FTH3" s="300"/>
      <c r="FTI3" s="300"/>
      <c r="FTJ3" s="300"/>
      <c r="FTK3" s="300"/>
      <c r="FTL3" s="300"/>
      <c r="FTM3" s="300"/>
      <c r="FTN3" s="300"/>
      <c r="FTO3" s="300"/>
      <c r="FTP3" s="300"/>
      <c r="FTQ3" s="300"/>
      <c r="FTR3" s="300"/>
      <c r="FTS3" s="300"/>
      <c r="FTT3" s="300"/>
      <c r="FTU3" s="300"/>
      <c r="FTV3" s="300"/>
      <c r="FTW3" s="300"/>
      <c r="FTX3" s="300"/>
      <c r="FTY3" s="300"/>
      <c r="FTZ3" s="300"/>
      <c r="FUA3" s="300"/>
      <c r="FUB3" s="300"/>
      <c r="FUC3" s="300"/>
      <c r="FUD3" s="300"/>
      <c r="FUE3" s="300"/>
      <c r="FUF3" s="300"/>
      <c r="FUG3" s="300"/>
      <c r="FUH3" s="300"/>
      <c r="FUI3" s="300"/>
      <c r="FUJ3" s="300"/>
      <c r="FUK3" s="300"/>
      <c r="FUL3" s="300"/>
      <c r="FUM3" s="300"/>
      <c r="FUN3" s="300"/>
      <c r="FUO3" s="300"/>
      <c r="FUP3" s="300"/>
      <c r="FUQ3" s="300"/>
      <c r="FUR3" s="300"/>
      <c r="FUS3" s="300"/>
      <c r="FUT3" s="300"/>
      <c r="FUU3" s="300"/>
      <c r="FUV3" s="300"/>
      <c r="FUW3" s="300"/>
      <c r="FUX3" s="300"/>
      <c r="FUY3" s="300"/>
      <c r="FUZ3" s="300"/>
      <c r="FVA3" s="300"/>
      <c r="FVB3" s="300"/>
      <c r="FVC3" s="300"/>
      <c r="FVD3" s="300"/>
      <c r="FVE3" s="300"/>
      <c r="FVF3" s="300"/>
      <c r="FVG3" s="300"/>
      <c r="FVH3" s="300"/>
      <c r="FVI3" s="300"/>
      <c r="FVJ3" s="300"/>
      <c r="FVK3" s="300"/>
      <c r="FVL3" s="300"/>
      <c r="FVM3" s="300"/>
      <c r="FVN3" s="300"/>
      <c r="FVO3" s="300"/>
      <c r="FVP3" s="300"/>
      <c r="FVQ3" s="300"/>
      <c r="FVR3" s="300"/>
      <c r="FVS3" s="300"/>
      <c r="FVT3" s="300"/>
      <c r="FVU3" s="300"/>
      <c r="FVV3" s="300"/>
      <c r="FVW3" s="300"/>
      <c r="FVX3" s="300"/>
      <c r="FVY3" s="300"/>
      <c r="FVZ3" s="300"/>
      <c r="FWA3" s="300"/>
      <c r="FWB3" s="300"/>
      <c r="FWC3" s="300"/>
      <c r="FWD3" s="300"/>
      <c r="FWE3" s="300"/>
      <c r="FWF3" s="300"/>
      <c r="FWG3" s="300"/>
      <c r="FWH3" s="300"/>
      <c r="FWI3" s="300"/>
      <c r="FWJ3" s="300"/>
      <c r="FWK3" s="300"/>
      <c r="FWL3" s="300"/>
      <c r="FWM3" s="300"/>
      <c r="FWN3" s="300"/>
      <c r="FWO3" s="300"/>
      <c r="FWP3" s="300"/>
      <c r="FWQ3" s="300"/>
      <c r="FWR3" s="300"/>
      <c r="FWS3" s="300"/>
      <c r="FWT3" s="300"/>
      <c r="FWU3" s="300"/>
      <c r="FWV3" s="300"/>
      <c r="FWW3" s="300"/>
      <c r="FWX3" s="300"/>
      <c r="FWY3" s="300"/>
      <c r="FWZ3" s="300"/>
      <c r="FXA3" s="300"/>
      <c r="FXB3" s="300"/>
      <c r="FXC3" s="300"/>
      <c r="FXD3" s="300"/>
      <c r="FXE3" s="300"/>
      <c r="FXF3" s="300"/>
      <c r="FXG3" s="300"/>
      <c r="FXH3" s="300"/>
      <c r="FXI3" s="300"/>
      <c r="FXJ3" s="300"/>
      <c r="FXK3" s="300"/>
      <c r="FXL3" s="300"/>
      <c r="FXM3" s="300"/>
      <c r="FXN3" s="300"/>
      <c r="FXO3" s="300"/>
      <c r="FXP3" s="300"/>
      <c r="FXQ3" s="300"/>
      <c r="FXR3" s="300"/>
      <c r="FXS3" s="300"/>
      <c r="FXT3" s="300"/>
      <c r="FXU3" s="300"/>
      <c r="FXV3" s="300"/>
      <c r="FXW3" s="300"/>
      <c r="FXX3" s="300"/>
      <c r="FXY3" s="300"/>
      <c r="FXZ3" s="300"/>
      <c r="FYA3" s="300"/>
      <c r="FYB3" s="300"/>
      <c r="FYC3" s="300"/>
      <c r="FYD3" s="300"/>
      <c r="FYE3" s="300"/>
      <c r="FYF3" s="300"/>
      <c r="FYG3" s="300"/>
      <c r="FYH3" s="300"/>
      <c r="FYI3" s="300"/>
      <c r="FYJ3" s="300"/>
      <c r="FYK3" s="300"/>
      <c r="FYL3" s="300"/>
      <c r="FYM3" s="300"/>
      <c r="FYN3" s="300"/>
      <c r="FYO3" s="300"/>
      <c r="FYP3" s="300"/>
      <c r="FYQ3" s="300"/>
      <c r="FYR3" s="300"/>
      <c r="FYS3" s="300"/>
      <c r="FYT3" s="300"/>
      <c r="FYU3" s="300"/>
      <c r="FYV3" s="300"/>
      <c r="FYW3" s="300"/>
      <c r="FYX3" s="300"/>
      <c r="FYY3" s="300"/>
      <c r="FYZ3" s="300"/>
      <c r="FZA3" s="300"/>
      <c r="FZB3" s="300"/>
      <c r="FZC3" s="300"/>
      <c r="FZD3" s="300"/>
      <c r="FZE3" s="300"/>
      <c r="FZF3" s="300"/>
      <c r="FZG3" s="300"/>
      <c r="FZH3" s="300"/>
      <c r="FZI3" s="300"/>
      <c r="FZJ3" s="300"/>
      <c r="FZK3" s="300"/>
      <c r="FZL3" s="300"/>
      <c r="FZM3" s="300"/>
      <c r="FZN3" s="300"/>
      <c r="FZO3" s="300"/>
      <c r="FZP3" s="300"/>
      <c r="FZQ3" s="300"/>
      <c r="FZR3" s="300"/>
      <c r="FZS3" s="300"/>
      <c r="FZT3" s="300"/>
      <c r="FZU3" s="300"/>
      <c r="FZV3" s="300"/>
      <c r="FZW3" s="300"/>
      <c r="FZX3" s="300"/>
      <c r="FZY3" s="300"/>
      <c r="FZZ3" s="300"/>
      <c r="GAA3" s="300"/>
      <c r="GAB3" s="300"/>
      <c r="GAC3" s="300"/>
      <c r="GAD3" s="300"/>
      <c r="GAE3" s="300"/>
      <c r="GAF3" s="300"/>
      <c r="GAG3" s="300"/>
      <c r="GAH3" s="300"/>
      <c r="GAI3" s="300"/>
      <c r="GAJ3" s="300"/>
      <c r="GAK3" s="300"/>
      <c r="GAL3" s="300"/>
      <c r="GAM3" s="300"/>
      <c r="GAN3" s="300"/>
      <c r="GAO3" s="300"/>
      <c r="GAP3" s="300"/>
      <c r="GAQ3" s="300"/>
      <c r="GAR3" s="300"/>
      <c r="GAS3" s="300"/>
      <c r="GAT3" s="300"/>
      <c r="GAU3" s="300"/>
      <c r="GAV3" s="300"/>
      <c r="GAW3" s="300"/>
      <c r="GAX3" s="300"/>
      <c r="GAY3" s="300"/>
      <c r="GAZ3" s="300"/>
      <c r="GBA3" s="300"/>
      <c r="GBB3" s="300"/>
      <c r="GBC3" s="300"/>
      <c r="GBD3" s="300"/>
      <c r="GBE3" s="300"/>
      <c r="GBF3" s="300"/>
      <c r="GBG3" s="300"/>
      <c r="GBH3" s="300"/>
      <c r="GBI3" s="300"/>
      <c r="GBJ3" s="300"/>
      <c r="GBK3" s="300"/>
      <c r="GBL3" s="300"/>
      <c r="GBM3" s="300"/>
      <c r="GBN3" s="300"/>
      <c r="GBO3" s="300"/>
      <c r="GBP3" s="300"/>
      <c r="GBQ3" s="300"/>
      <c r="GBR3" s="300"/>
      <c r="GBS3" s="300"/>
      <c r="GBT3" s="300"/>
      <c r="GBU3" s="300"/>
      <c r="GBV3" s="300"/>
      <c r="GBW3" s="300"/>
      <c r="GBX3" s="300"/>
      <c r="GBY3" s="300"/>
      <c r="GBZ3" s="300"/>
      <c r="GCA3" s="300"/>
      <c r="GCB3" s="300"/>
      <c r="GCC3" s="300"/>
      <c r="GCD3" s="300"/>
      <c r="GCE3" s="300"/>
      <c r="GCF3" s="300"/>
      <c r="GCG3" s="300"/>
      <c r="GCH3" s="300"/>
      <c r="GCI3" s="300"/>
      <c r="GCJ3" s="300"/>
      <c r="GCK3" s="300"/>
      <c r="GCL3" s="300"/>
      <c r="GCM3" s="300"/>
      <c r="GCN3" s="300"/>
      <c r="GCO3" s="300"/>
      <c r="GCP3" s="300"/>
      <c r="GCQ3" s="300"/>
      <c r="GCR3" s="300"/>
      <c r="GCS3" s="300"/>
      <c r="GCT3" s="300"/>
      <c r="GCU3" s="300"/>
      <c r="GCV3" s="300"/>
      <c r="GCW3" s="300"/>
      <c r="GCX3" s="300"/>
      <c r="GCY3" s="300"/>
      <c r="GCZ3" s="300"/>
      <c r="GDA3" s="300"/>
      <c r="GDB3" s="300"/>
      <c r="GDC3" s="300"/>
      <c r="GDD3" s="300"/>
      <c r="GDE3" s="300"/>
      <c r="GDF3" s="300"/>
      <c r="GDG3" s="300"/>
      <c r="GDH3" s="300"/>
      <c r="GDI3" s="300"/>
      <c r="GDJ3" s="300"/>
      <c r="GDK3" s="300"/>
      <c r="GDL3" s="300"/>
      <c r="GDM3" s="300"/>
      <c r="GDN3" s="300"/>
      <c r="GDO3" s="300"/>
      <c r="GDP3" s="300"/>
      <c r="GDQ3" s="300"/>
      <c r="GDR3" s="300"/>
      <c r="GDS3" s="300"/>
      <c r="GDT3" s="300"/>
      <c r="GDU3" s="300"/>
      <c r="GDV3" s="300"/>
      <c r="GDW3" s="300"/>
      <c r="GDX3" s="300"/>
      <c r="GDY3" s="300"/>
      <c r="GDZ3" s="300"/>
      <c r="GEA3" s="300"/>
      <c r="GEB3" s="300"/>
      <c r="GEC3" s="300"/>
      <c r="GED3" s="300"/>
      <c r="GEE3" s="300"/>
      <c r="GEF3" s="300"/>
      <c r="GEG3" s="300"/>
      <c r="GEH3" s="300"/>
      <c r="GEI3" s="300"/>
      <c r="GEJ3" s="300"/>
      <c r="GEK3" s="300"/>
      <c r="GEL3" s="300"/>
      <c r="GEM3" s="300"/>
      <c r="GEN3" s="300"/>
      <c r="GEO3" s="300"/>
      <c r="GEP3" s="300"/>
      <c r="GEQ3" s="300"/>
      <c r="GER3" s="300"/>
      <c r="GES3" s="300"/>
      <c r="GET3" s="300"/>
      <c r="GEU3" s="300"/>
      <c r="GEV3" s="300"/>
      <c r="GEW3" s="300"/>
      <c r="GEX3" s="300"/>
      <c r="GEY3" s="300"/>
      <c r="GEZ3" s="300"/>
      <c r="GFA3" s="300"/>
      <c r="GFB3" s="300"/>
      <c r="GFC3" s="300"/>
      <c r="GFD3" s="300"/>
      <c r="GFE3" s="300"/>
      <c r="GFF3" s="300"/>
      <c r="GFG3" s="300"/>
      <c r="GFH3" s="300"/>
      <c r="GFI3" s="300"/>
      <c r="GFJ3" s="300"/>
      <c r="GFK3" s="300"/>
      <c r="GFL3" s="300"/>
      <c r="GFM3" s="300"/>
      <c r="GFN3" s="300"/>
      <c r="GFO3" s="300"/>
      <c r="GFP3" s="300"/>
      <c r="GFQ3" s="300"/>
      <c r="GFR3" s="300"/>
      <c r="GFS3" s="300"/>
      <c r="GFT3" s="300"/>
      <c r="GFU3" s="300"/>
      <c r="GFV3" s="300"/>
      <c r="GFW3" s="300"/>
      <c r="GFX3" s="300"/>
      <c r="GFY3" s="300"/>
      <c r="GFZ3" s="300"/>
      <c r="GGA3" s="300"/>
      <c r="GGB3" s="300"/>
      <c r="GGC3" s="300"/>
      <c r="GGD3" s="300"/>
      <c r="GGE3" s="300"/>
      <c r="GGF3" s="300"/>
      <c r="GGG3" s="300"/>
      <c r="GGH3" s="300"/>
      <c r="GGI3" s="300"/>
      <c r="GGJ3" s="300"/>
      <c r="GGK3" s="300"/>
      <c r="GGL3" s="300"/>
      <c r="GGM3" s="300"/>
      <c r="GGN3" s="300"/>
      <c r="GGO3" s="300"/>
      <c r="GGP3" s="300"/>
      <c r="GGQ3" s="300"/>
      <c r="GGR3" s="300"/>
      <c r="GGS3" s="300"/>
      <c r="GGT3" s="300"/>
      <c r="GGU3" s="300"/>
      <c r="GGV3" s="300"/>
      <c r="GGW3" s="300"/>
      <c r="GGX3" s="300"/>
      <c r="GGY3" s="300"/>
      <c r="GGZ3" s="300"/>
      <c r="GHA3" s="300"/>
      <c r="GHB3" s="300"/>
      <c r="GHC3" s="300"/>
      <c r="GHD3" s="300"/>
      <c r="GHE3" s="300"/>
      <c r="GHF3" s="300"/>
      <c r="GHG3" s="300"/>
      <c r="GHH3" s="300"/>
      <c r="GHI3" s="300"/>
      <c r="GHJ3" s="300"/>
      <c r="GHK3" s="300"/>
      <c r="GHL3" s="300"/>
      <c r="GHM3" s="300"/>
      <c r="GHN3" s="300"/>
      <c r="GHO3" s="300"/>
      <c r="GHP3" s="300"/>
      <c r="GHQ3" s="300"/>
      <c r="GHR3" s="300"/>
      <c r="GHS3" s="300"/>
      <c r="GHT3" s="300"/>
      <c r="GHU3" s="300"/>
      <c r="GHV3" s="300"/>
      <c r="GHW3" s="300"/>
      <c r="GHX3" s="300"/>
      <c r="GHY3" s="300"/>
      <c r="GHZ3" s="300"/>
      <c r="GIA3" s="300"/>
      <c r="GIB3" s="300"/>
      <c r="GIC3" s="300"/>
      <c r="GID3" s="300"/>
      <c r="GIE3" s="300"/>
      <c r="GIF3" s="300"/>
      <c r="GIG3" s="300"/>
      <c r="GIH3" s="300"/>
      <c r="GII3" s="300"/>
      <c r="GIJ3" s="300"/>
      <c r="GIK3" s="300"/>
      <c r="GIL3" s="300"/>
      <c r="GIM3" s="300"/>
      <c r="GIN3" s="300"/>
      <c r="GIO3" s="300"/>
      <c r="GIP3" s="300"/>
      <c r="GIQ3" s="300"/>
      <c r="GIR3" s="300"/>
      <c r="GIS3" s="300"/>
      <c r="GIT3" s="300"/>
      <c r="GIU3" s="300"/>
      <c r="GIV3" s="300"/>
      <c r="GIW3" s="300"/>
      <c r="GIX3" s="300"/>
      <c r="GIY3" s="300"/>
      <c r="GIZ3" s="300"/>
      <c r="GJA3" s="300"/>
      <c r="GJB3" s="300"/>
      <c r="GJC3" s="300"/>
      <c r="GJD3" s="300"/>
      <c r="GJE3" s="300"/>
      <c r="GJF3" s="300"/>
      <c r="GJG3" s="300"/>
      <c r="GJH3" s="300"/>
      <c r="GJI3" s="300"/>
      <c r="GJJ3" s="300"/>
      <c r="GJK3" s="300"/>
      <c r="GJL3" s="300"/>
      <c r="GJM3" s="300"/>
      <c r="GJN3" s="300"/>
      <c r="GJO3" s="300"/>
      <c r="GJP3" s="300"/>
      <c r="GJQ3" s="300"/>
      <c r="GJR3" s="300"/>
      <c r="GJS3" s="300"/>
      <c r="GJT3" s="300"/>
      <c r="GJU3" s="300"/>
      <c r="GJV3" s="300"/>
      <c r="GJW3" s="300"/>
      <c r="GJX3" s="300"/>
      <c r="GJY3" s="300"/>
      <c r="GJZ3" s="300"/>
      <c r="GKA3" s="300"/>
      <c r="GKB3" s="300"/>
      <c r="GKC3" s="300"/>
      <c r="GKD3" s="300"/>
      <c r="GKE3" s="300"/>
      <c r="GKF3" s="300"/>
      <c r="GKG3" s="300"/>
      <c r="GKH3" s="300"/>
      <c r="GKI3" s="300"/>
      <c r="GKJ3" s="300"/>
      <c r="GKK3" s="300"/>
      <c r="GKL3" s="300"/>
      <c r="GKM3" s="300"/>
      <c r="GKN3" s="300"/>
      <c r="GKO3" s="300"/>
      <c r="GKP3" s="300"/>
      <c r="GKQ3" s="300"/>
      <c r="GKR3" s="300"/>
      <c r="GKS3" s="300"/>
      <c r="GKT3" s="300"/>
      <c r="GKU3" s="300"/>
      <c r="GKV3" s="300"/>
      <c r="GKW3" s="300"/>
      <c r="GKX3" s="300"/>
      <c r="GKY3" s="300"/>
      <c r="GKZ3" s="300"/>
      <c r="GLA3" s="300"/>
      <c r="GLB3" s="300"/>
      <c r="GLC3" s="300"/>
      <c r="GLD3" s="300"/>
      <c r="GLE3" s="300"/>
      <c r="GLF3" s="300"/>
      <c r="GLG3" s="300"/>
      <c r="GLH3" s="300"/>
      <c r="GLI3" s="300"/>
      <c r="GLJ3" s="300"/>
      <c r="GLK3" s="300"/>
      <c r="GLL3" s="300"/>
      <c r="GLM3" s="300"/>
      <c r="GLN3" s="300"/>
      <c r="GLO3" s="300"/>
      <c r="GLP3" s="300"/>
      <c r="GLQ3" s="300"/>
      <c r="GLR3" s="300"/>
      <c r="GLS3" s="300"/>
      <c r="GLT3" s="300"/>
      <c r="GLU3" s="300"/>
      <c r="GLV3" s="300"/>
      <c r="GLW3" s="300"/>
      <c r="GLX3" s="300"/>
      <c r="GLY3" s="300"/>
      <c r="GLZ3" s="300"/>
      <c r="GMA3" s="300"/>
      <c r="GMB3" s="300"/>
      <c r="GMC3" s="300"/>
      <c r="GMD3" s="300"/>
      <c r="GME3" s="300"/>
      <c r="GMF3" s="300"/>
      <c r="GMG3" s="300"/>
      <c r="GMH3" s="300"/>
      <c r="GMI3" s="300"/>
      <c r="GMJ3" s="300"/>
      <c r="GMK3" s="300"/>
      <c r="GML3" s="300"/>
      <c r="GMM3" s="300"/>
      <c r="GMN3" s="300"/>
      <c r="GMO3" s="300"/>
      <c r="GMP3" s="300"/>
      <c r="GMQ3" s="300"/>
      <c r="GMR3" s="300"/>
      <c r="GMS3" s="300"/>
      <c r="GMT3" s="300"/>
      <c r="GMU3" s="300"/>
      <c r="GMV3" s="300"/>
      <c r="GMW3" s="300"/>
      <c r="GMX3" s="300"/>
      <c r="GMY3" s="300"/>
      <c r="GMZ3" s="300"/>
      <c r="GNA3" s="300"/>
      <c r="GNB3" s="300"/>
      <c r="GNC3" s="300"/>
      <c r="GND3" s="300"/>
      <c r="GNE3" s="300"/>
      <c r="GNF3" s="300"/>
      <c r="GNG3" s="300"/>
      <c r="GNH3" s="300"/>
      <c r="GNI3" s="300"/>
      <c r="GNJ3" s="300"/>
      <c r="GNK3" s="300"/>
      <c r="GNL3" s="300"/>
      <c r="GNM3" s="300"/>
      <c r="GNN3" s="300"/>
      <c r="GNO3" s="300"/>
      <c r="GNP3" s="300"/>
      <c r="GNQ3" s="300"/>
      <c r="GNR3" s="300"/>
      <c r="GNS3" s="300"/>
      <c r="GNT3" s="300"/>
      <c r="GNU3" s="300"/>
      <c r="GNV3" s="300"/>
      <c r="GNW3" s="300"/>
      <c r="GNX3" s="300"/>
      <c r="GNY3" s="300"/>
      <c r="GNZ3" s="300"/>
      <c r="GOA3" s="300"/>
      <c r="GOB3" s="300"/>
      <c r="GOC3" s="300"/>
      <c r="GOD3" s="300"/>
      <c r="GOE3" s="300"/>
      <c r="GOF3" s="300"/>
      <c r="GOG3" s="300"/>
      <c r="GOH3" s="300"/>
      <c r="GOI3" s="300"/>
      <c r="GOJ3" s="300"/>
      <c r="GOK3" s="300"/>
      <c r="GOL3" s="300"/>
      <c r="GOM3" s="300"/>
      <c r="GON3" s="300"/>
      <c r="GOO3" s="300"/>
      <c r="GOP3" s="300"/>
      <c r="GOQ3" s="300"/>
      <c r="GOR3" s="300"/>
      <c r="GOS3" s="300"/>
      <c r="GOT3" s="300"/>
      <c r="GOU3" s="300"/>
      <c r="GOV3" s="300"/>
      <c r="GOW3" s="300"/>
      <c r="GOX3" s="300"/>
      <c r="GOY3" s="300"/>
      <c r="GOZ3" s="300"/>
      <c r="GPA3" s="300"/>
      <c r="GPB3" s="300"/>
      <c r="GPC3" s="300"/>
      <c r="GPD3" s="300"/>
      <c r="GPE3" s="300"/>
      <c r="GPF3" s="300"/>
      <c r="GPG3" s="300"/>
      <c r="GPH3" s="300"/>
      <c r="GPI3" s="300"/>
      <c r="GPJ3" s="300"/>
      <c r="GPK3" s="300"/>
      <c r="GPL3" s="300"/>
      <c r="GPM3" s="300"/>
      <c r="GPN3" s="300"/>
      <c r="GPO3" s="300"/>
      <c r="GPP3" s="300"/>
      <c r="GPQ3" s="300"/>
      <c r="GPR3" s="300"/>
      <c r="GPS3" s="300"/>
      <c r="GPT3" s="300"/>
      <c r="GPU3" s="300"/>
      <c r="GPV3" s="300"/>
      <c r="GPW3" s="300"/>
      <c r="GPX3" s="300"/>
      <c r="GPY3" s="300"/>
      <c r="GPZ3" s="300"/>
      <c r="GQA3" s="300"/>
      <c r="GQB3" s="300"/>
      <c r="GQC3" s="300"/>
      <c r="GQD3" s="300"/>
      <c r="GQE3" s="300"/>
      <c r="GQF3" s="300"/>
      <c r="GQG3" s="300"/>
      <c r="GQH3" s="300"/>
      <c r="GQI3" s="300"/>
      <c r="GQJ3" s="300"/>
      <c r="GQK3" s="300"/>
      <c r="GQL3" s="300"/>
      <c r="GQM3" s="300"/>
      <c r="GQN3" s="300"/>
      <c r="GQO3" s="300"/>
      <c r="GQP3" s="300"/>
      <c r="GQQ3" s="300"/>
      <c r="GQR3" s="300"/>
      <c r="GQS3" s="300"/>
      <c r="GQT3" s="300"/>
      <c r="GQU3" s="300"/>
      <c r="GQV3" s="300"/>
      <c r="GQW3" s="300"/>
      <c r="GQX3" s="300"/>
      <c r="GQY3" s="300"/>
      <c r="GQZ3" s="300"/>
      <c r="GRA3" s="300"/>
      <c r="GRB3" s="300"/>
      <c r="GRC3" s="300"/>
      <c r="GRD3" s="300"/>
      <c r="GRE3" s="300"/>
      <c r="GRF3" s="300"/>
      <c r="GRG3" s="300"/>
      <c r="GRH3" s="300"/>
      <c r="GRI3" s="300"/>
      <c r="GRJ3" s="300"/>
      <c r="GRK3" s="300"/>
      <c r="GRL3" s="300"/>
      <c r="GRM3" s="300"/>
      <c r="GRN3" s="300"/>
      <c r="GRO3" s="300"/>
      <c r="GRP3" s="300"/>
      <c r="GRQ3" s="300"/>
      <c r="GRR3" s="300"/>
      <c r="GRS3" s="300"/>
      <c r="GRT3" s="300"/>
      <c r="GRU3" s="300"/>
      <c r="GRV3" s="300"/>
      <c r="GRW3" s="300"/>
      <c r="GRX3" s="300"/>
      <c r="GRY3" s="300"/>
      <c r="GRZ3" s="300"/>
      <c r="GSA3" s="300"/>
      <c r="GSB3" s="300"/>
      <c r="GSC3" s="300"/>
      <c r="GSD3" s="300"/>
      <c r="GSE3" s="300"/>
      <c r="GSF3" s="300"/>
      <c r="GSG3" s="300"/>
      <c r="GSH3" s="300"/>
      <c r="GSI3" s="300"/>
      <c r="GSJ3" s="300"/>
      <c r="GSK3" s="300"/>
      <c r="GSL3" s="300"/>
      <c r="GSM3" s="300"/>
      <c r="GSN3" s="300"/>
      <c r="GSO3" s="300"/>
      <c r="GSP3" s="300"/>
      <c r="GSQ3" s="300"/>
      <c r="GSR3" s="300"/>
      <c r="GSS3" s="300"/>
      <c r="GST3" s="300"/>
      <c r="GSU3" s="300"/>
      <c r="GSV3" s="300"/>
      <c r="GSW3" s="300"/>
      <c r="GSX3" s="300"/>
      <c r="GSY3" s="300"/>
      <c r="GSZ3" s="300"/>
      <c r="GTA3" s="300"/>
      <c r="GTB3" s="300"/>
      <c r="GTC3" s="300"/>
      <c r="GTD3" s="300"/>
      <c r="GTE3" s="300"/>
      <c r="GTF3" s="300"/>
      <c r="GTG3" s="300"/>
      <c r="GTH3" s="300"/>
      <c r="GTI3" s="300"/>
      <c r="GTJ3" s="300"/>
      <c r="GTK3" s="300"/>
      <c r="GTL3" s="300"/>
      <c r="GTM3" s="300"/>
      <c r="GTN3" s="300"/>
      <c r="GTO3" s="300"/>
      <c r="GTP3" s="300"/>
      <c r="GTQ3" s="300"/>
      <c r="GTR3" s="300"/>
      <c r="GTS3" s="300"/>
      <c r="GTT3" s="300"/>
      <c r="GTU3" s="300"/>
      <c r="GTV3" s="300"/>
      <c r="GTW3" s="300"/>
      <c r="GTX3" s="300"/>
      <c r="GTY3" s="300"/>
      <c r="GTZ3" s="300"/>
      <c r="GUA3" s="300"/>
      <c r="GUB3" s="300"/>
      <c r="GUC3" s="300"/>
      <c r="GUD3" s="300"/>
      <c r="GUE3" s="300"/>
      <c r="GUF3" s="300"/>
      <c r="GUG3" s="300"/>
      <c r="GUH3" s="300"/>
      <c r="GUI3" s="300"/>
      <c r="GUJ3" s="300"/>
      <c r="GUK3" s="300"/>
      <c r="GUL3" s="300"/>
      <c r="GUM3" s="300"/>
      <c r="GUN3" s="300"/>
      <c r="GUO3" s="300"/>
      <c r="GUP3" s="300"/>
      <c r="GUQ3" s="300"/>
      <c r="GUR3" s="300"/>
      <c r="GUS3" s="300"/>
      <c r="GUT3" s="300"/>
      <c r="GUU3" s="300"/>
      <c r="GUV3" s="300"/>
      <c r="GUW3" s="300"/>
      <c r="GUX3" s="300"/>
      <c r="GUY3" s="300"/>
      <c r="GUZ3" s="300"/>
      <c r="GVA3" s="300"/>
      <c r="GVB3" s="300"/>
      <c r="GVC3" s="300"/>
      <c r="GVD3" s="300"/>
      <c r="GVE3" s="300"/>
      <c r="GVF3" s="300"/>
      <c r="GVG3" s="300"/>
      <c r="GVH3" s="300"/>
      <c r="GVI3" s="300"/>
      <c r="GVJ3" s="300"/>
      <c r="GVK3" s="300"/>
      <c r="GVL3" s="300"/>
      <c r="GVM3" s="300"/>
      <c r="GVN3" s="300"/>
      <c r="GVO3" s="300"/>
      <c r="GVP3" s="300"/>
      <c r="GVQ3" s="300"/>
      <c r="GVR3" s="300"/>
      <c r="GVS3" s="300"/>
      <c r="GVT3" s="300"/>
      <c r="GVU3" s="300"/>
      <c r="GVV3" s="300"/>
      <c r="GVW3" s="300"/>
      <c r="GVX3" s="300"/>
      <c r="GVY3" s="300"/>
      <c r="GVZ3" s="300"/>
      <c r="GWA3" s="300"/>
      <c r="GWB3" s="300"/>
      <c r="GWC3" s="300"/>
      <c r="GWD3" s="300"/>
      <c r="GWE3" s="300"/>
      <c r="GWF3" s="300"/>
      <c r="GWG3" s="300"/>
      <c r="GWH3" s="300"/>
      <c r="GWI3" s="300"/>
      <c r="GWJ3" s="300"/>
      <c r="GWK3" s="300"/>
      <c r="GWL3" s="300"/>
      <c r="GWM3" s="300"/>
      <c r="GWN3" s="300"/>
      <c r="GWO3" s="300"/>
      <c r="GWP3" s="300"/>
      <c r="GWQ3" s="300"/>
      <c r="GWR3" s="300"/>
      <c r="GWS3" s="300"/>
      <c r="GWT3" s="300"/>
      <c r="GWU3" s="300"/>
      <c r="GWV3" s="300"/>
      <c r="GWW3" s="300"/>
      <c r="GWX3" s="300"/>
      <c r="GWY3" s="300"/>
      <c r="GWZ3" s="300"/>
      <c r="GXA3" s="300"/>
      <c r="GXB3" s="300"/>
      <c r="GXC3" s="300"/>
      <c r="GXD3" s="300"/>
      <c r="GXE3" s="300"/>
      <c r="GXF3" s="300"/>
      <c r="GXG3" s="300"/>
      <c r="GXH3" s="300"/>
      <c r="GXI3" s="300"/>
      <c r="GXJ3" s="300"/>
      <c r="GXK3" s="300"/>
      <c r="GXL3" s="300"/>
      <c r="GXM3" s="300"/>
      <c r="GXN3" s="300"/>
      <c r="GXO3" s="300"/>
      <c r="GXP3" s="300"/>
      <c r="GXQ3" s="300"/>
      <c r="GXR3" s="300"/>
      <c r="GXS3" s="300"/>
      <c r="GXT3" s="300"/>
      <c r="GXU3" s="300"/>
      <c r="GXV3" s="300"/>
      <c r="GXW3" s="300"/>
      <c r="GXX3" s="300"/>
      <c r="GXY3" s="300"/>
      <c r="GXZ3" s="300"/>
      <c r="GYA3" s="300"/>
      <c r="GYB3" s="300"/>
      <c r="GYC3" s="300"/>
      <c r="GYD3" s="300"/>
      <c r="GYE3" s="300"/>
      <c r="GYF3" s="300"/>
      <c r="GYG3" s="300"/>
      <c r="GYH3" s="300"/>
      <c r="GYI3" s="300"/>
      <c r="GYJ3" s="300"/>
      <c r="GYK3" s="300"/>
      <c r="GYL3" s="300"/>
      <c r="GYM3" s="300"/>
      <c r="GYN3" s="300"/>
      <c r="GYO3" s="300"/>
      <c r="GYP3" s="300"/>
      <c r="GYQ3" s="300"/>
      <c r="GYR3" s="300"/>
      <c r="GYS3" s="300"/>
      <c r="GYT3" s="300"/>
      <c r="GYU3" s="300"/>
      <c r="GYV3" s="300"/>
      <c r="GYW3" s="300"/>
      <c r="GYX3" s="300"/>
      <c r="GYY3" s="300"/>
      <c r="GYZ3" s="300"/>
      <c r="GZA3" s="300"/>
      <c r="GZB3" s="300"/>
      <c r="GZC3" s="300"/>
      <c r="GZD3" s="300"/>
      <c r="GZE3" s="300"/>
      <c r="GZF3" s="300"/>
      <c r="GZG3" s="300"/>
      <c r="GZH3" s="300"/>
      <c r="GZI3" s="300"/>
      <c r="GZJ3" s="300"/>
      <c r="GZK3" s="300"/>
      <c r="GZL3" s="300"/>
      <c r="GZM3" s="300"/>
      <c r="GZN3" s="300"/>
      <c r="GZO3" s="300"/>
      <c r="GZP3" s="300"/>
      <c r="GZQ3" s="300"/>
      <c r="GZR3" s="300"/>
      <c r="GZS3" s="300"/>
      <c r="GZT3" s="300"/>
      <c r="GZU3" s="300"/>
      <c r="GZV3" s="300"/>
      <c r="GZW3" s="300"/>
      <c r="GZX3" s="300"/>
      <c r="GZY3" s="300"/>
      <c r="GZZ3" s="300"/>
      <c r="HAA3" s="300"/>
      <c r="HAB3" s="300"/>
      <c r="HAC3" s="300"/>
      <c r="HAD3" s="300"/>
      <c r="HAE3" s="300"/>
      <c r="HAF3" s="300"/>
      <c r="HAG3" s="300"/>
      <c r="HAH3" s="300"/>
      <c r="HAI3" s="300"/>
      <c r="HAJ3" s="300"/>
      <c r="HAK3" s="300"/>
      <c r="HAL3" s="300"/>
      <c r="HAM3" s="300"/>
      <c r="HAN3" s="300"/>
      <c r="HAO3" s="300"/>
      <c r="HAP3" s="300"/>
      <c r="HAQ3" s="300"/>
      <c r="HAR3" s="300"/>
      <c r="HAS3" s="300"/>
      <c r="HAT3" s="300"/>
      <c r="HAU3" s="300"/>
      <c r="HAV3" s="300"/>
      <c r="HAW3" s="300"/>
      <c r="HAX3" s="300"/>
      <c r="HAY3" s="300"/>
      <c r="HAZ3" s="300"/>
      <c r="HBA3" s="300"/>
      <c r="HBB3" s="300"/>
      <c r="HBC3" s="300"/>
      <c r="HBD3" s="300"/>
      <c r="HBE3" s="300"/>
      <c r="HBF3" s="300"/>
      <c r="HBG3" s="300"/>
      <c r="HBH3" s="300"/>
      <c r="HBI3" s="300"/>
      <c r="HBJ3" s="300"/>
      <c r="HBK3" s="300"/>
      <c r="HBL3" s="300"/>
      <c r="HBM3" s="300"/>
      <c r="HBN3" s="300"/>
      <c r="HBO3" s="300"/>
      <c r="HBP3" s="300"/>
      <c r="HBQ3" s="300"/>
      <c r="HBR3" s="300"/>
      <c r="HBS3" s="300"/>
      <c r="HBT3" s="300"/>
      <c r="HBU3" s="300"/>
      <c r="HBV3" s="300"/>
      <c r="HBW3" s="300"/>
      <c r="HBX3" s="300"/>
      <c r="HBY3" s="300"/>
      <c r="HBZ3" s="300"/>
      <c r="HCA3" s="300"/>
      <c r="HCB3" s="300"/>
      <c r="HCC3" s="300"/>
      <c r="HCD3" s="300"/>
      <c r="HCE3" s="300"/>
      <c r="HCF3" s="300"/>
      <c r="HCG3" s="300"/>
      <c r="HCH3" s="300"/>
      <c r="HCI3" s="300"/>
      <c r="HCJ3" s="300"/>
      <c r="HCK3" s="300"/>
      <c r="HCL3" s="300"/>
      <c r="HCM3" s="300"/>
      <c r="HCN3" s="300"/>
      <c r="HCO3" s="300"/>
      <c r="HCP3" s="300"/>
      <c r="HCQ3" s="300"/>
      <c r="HCR3" s="300"/>
      <c r="HCS3" s="300"/>
      <c r="HCT3" s="300"/>
      <c r="HCU3" s="300"/>
      <c r="HCV3" s="300"/>
      <c r="HCW3" s="300"/>
      <c r="HCX3" s="300"/>
      <c r="HCY3" s="300"/>
      <c r="HCZ3" s="300"/>
      <c r="HDA3" s="300"/>
      <c r="HDB3" s="300"/>
      <c r="HDC3" s="300"/>
      <c r="HDD3" s="300"/>
      <c r="HDE3" s="300"/>
      <c r="HDF3" s="300"/>
      <c r="HDG3" s="300"/>
      <c r="HDH3" s="300"/>
      <c r="HDI3" s="300"/>
      <c r="HDJ3" s="300"/>
      <c r="HDK3" s="300"/>
      <c r="HDL3" s="300"/>
      <c r="HDM3" s="300"/>
      <c r="HDN3" s="300"/>
      <c r="HDO3" s="300"/>
      <c r="HDP3" s="300"/>
      <c r="HDQ3" s="300"/>
      <c r="HDR3" s="300"/>
      <c r="HDS3" s="300"/>
      <c r="HDT3" s="300"/>
      <c r="HDU3" s="300"/>
      <c r="HDV3" s="300"/>
      <c r="HDW3" s="300"/>
      <c r="HDX3" s="300"/>
      <c r="HDY3" s="300"/>
      <c r="HDZ3" s="300"/>
      <c r="HEA3" s="300"/>
      <c r="HEB3" s="300"/>
      <c r="HEC3" s="300"/>
      <c r="HED3" s="300"/>
      <c r="HEE3" s="300"/>
      <c r="HEF3" s="300"/>
      <c r="HEG3" s="300"/>
      <c r="HEH3" s="300"/>
      <c r="HEI3" s="300"/>
      <c r="HEJ3" s="300"/>
      <c r="HEK3" s="300"/>
      <c r="HEL3" s="300"/>
      <c r="HEM3" s="300"/>
      <c r="HEN3" s="300"/>
      <c r="HEO3" s="300"/>
      <c r="HEP3" s="300"/>
      <c r="HEQ3" s="300"/>
      <c r="HER3" s="300"/>
      <c r="HES3" s="300"/>
      <c r="HET3" s="300"/>
      <c r="HEU3" s="300"/>
      <c r="HEV3" s="300"/>
      <c r="HEW3" s="300"/>
      <c r="HEX3" s="300"/>
      <c r="HEY3" s="300"/>
      <c r="HEZ3" s="300"/>
      <c r="HFA3" s="300"/>
      <c r="HFB3" s="300"/>
      <c r="HFC3" s="300"/>
      <c r="HFD3" s="300"/>
      <c r="HFE3" s="300"/>
      <c r="HFF3" s="300"/>
      <c r="HFG3" s="300"/>
      <c r="HFH3" s="300"/>
      <c r="HFI3" s="300"/>
      <c r="HFJ3" s="300"/>
      <c r="HFK3" s="300"/>
      <c r="HFL3" s="300"/>
      <c r="HFM3" s="300"/>
      <c r="HFN3" s="300"/>
      <c r="HFO3" s="300"/>
      <c r="HFP3" s="300"/>
      <c r="HFQ3" s="300"/>
      <c r="HFR3" s="300"/>
      <c r="HFS3" s="300"/>
      <c r="HFT3" s="300"/>
      <c r="HFU3" s="300"/>
      <c r="HFV3" s="300"/>
      <c r="HFW3" s="300"/>
      <c r="HFX3" s="300"/>
      <c r="HFY3" s="300"/>
      <c r="HFZ3" s="300"/>
      <c r="HGA3" s="300"/>
      <c r="HGB3" s="300"/>
      <c r="HGC3" s="300"/>
      <c r="HGD3" s="300"/>
      <c r="HGE3" s="300"/>
      <c r="HGF3" s="300"/>
      <c r="HGG3" s="300"/>
      <c r="HGH3" s="300"/>
      <c r="HGI3" s="300"/>
      <c r="HGJ3" s="300"/>
      <c r="HGK3" s="300"/>
      <c r="HGL3" s="300"/>
      <c r="HGM3" s="300"/>
      <c r="HGN3" s="300"/>
      <c r="HGO3" s="300"/>
      <c r="HGP3" s="300"/>
      <c r="HGQ3" s="300"/>
      <c r="HGR3" s="300"/>
      <c r="HGS3" s="300"/>
      <c r="HGT3" s="300"/>
      <c r="HGU3" s="300"/>
      <c r="HGV3" s="300"/>
      <c r="HGW3" s="300"/>
      <c r="HGX3" s="300"/>
      <c r="HGY3" s="300"/>
      <c r="HGZ3" s="300"/>
      <c r="HHA3" s="300"/>
      <c r="HHB3" s="300"/>
      <c r="HHC3" s="300"/>
      <c r="HHD3" s="300"/>
      <c r="HHE3" s="300"/>
      <c r="HHF3" s="300"/>
      <c r="HHG3" s="300"/>
      <c r="HHH3" s="300"/>
      <c r="HHI3" s="300"/>
      <c r="HHJ3" s="300"/>
      <c r="HHK3" s="300"/>
      <c r="HHL3" s="300"/>
      <c r="HHM3" s="300"/>
      <c r="HHN3" s="300"/>
      <c r="HHO3" s="300"/>
      <c r="HHP3" s="300"/>
      <c r="HHQ3" s="300"/>
      <c r="HHR3" s="300"/>
      <c r="HHS3" s="300"/>
      <c r="HHT3" s="300"/>
      <c r="HHU3" s="300"/>
      <c r="HHV3" s="300"/>
      <c r="HHW3" s="300"/>
      <c r="HHX3" s="300"/>
      <c r="HHY3" s="300"/>
      <c r="HHZ3" s="300"/>
      <c r="HIA3" s="300"/>
      <c r="HIB3" s="300"/>
      <c r="HIC3" s="300"/>
      <c r="HID3" s="300"/>
      <c r="HIE3" s="300"/>
      <c r="HIF3" s="300"/>
      <c r="HIG3" s="300"/>
      <c r="HIH3" s="300"/>
      <c r="HII3" s="300"/>
      <c r="HIJ3" s="300"/>
      <c r="HIK3" s="300"/>
      <c r="HIL3" s="300"/>
      <c r="HIM3" s="300"/>
      <c r="HIN3" s="300"/>
      <c r="HIO3" s="300"/>
      <c r="HIP3" s="300"/>
      <c r="HIQ3" s="300"/>
      <c r="HIR3" s="300"/>
      <c r="HIS3" s="300"/>
      <c r="HIT3" s="300"/>
      <c r="HIU3" s="300"/>
      <c r="HIV3" s="300"/>
      <c r="HIW3" s="300"/>
      <c r="HIX3" s="300"/>
      <c r="HIY3" s="300"/>
      <c r="HIZ3" s="300"/>
      <c r="HJA3" s="300"/>
      <c r="HJB3" s="300"/>
      <c r="HJC3" s="300"/>
      <c r="HJD3" s="300"/>
      <c r="HJE3" s="300"/>
      <c r="HJF3" s="300"/>
      <c r="HJG3" s="300"/>
      <c r="HJH3" s="300"/>
      <c r="HJI3" s="300"/>
      <c r="HJJ3" s="300"/>
      <c r="HJK3" s="300"/>
      <c r="HJL3" s="300"/>
      <c r="HJM3" s="300"/>
      <c r="HJN3" s="300"/>
      <c r="HJO3" s="300"/>
      <c r="HJP3" s="300"/>
      <c r="HJQ3" s="300"/>
      <c r="HJR3" s="300"/>
      <c r="HJS3" s="300"/>
      <c r="HJT3" s="300"/>
      <c r="HJU3" s="300"/>
      <c r="HJV3" s="300"/>
      <c r="HJW3" s="300"/>
      <c r="HJX3" s="300"/>
      <c r="HJY3" s="300"/>
      <c r="HJZ3" s="300"/>
      <c r="HKA3" s="300"/>
      <c r="HKB3" s="300"/>
      <c r="HKC3" s="300"/>
      <c r="HKD3" s="300"/>
      <c r="HKE3" s="300"/>
      <c r="HKF3" s="300"/>
      <c r="HKG3" s="300"/>
      <c r="HKH3" s="300"/>
      <c r="HKI3" s="300"/>
      <c r="HKJ3" s="300"/>
      <c r="HKK3" s="300"/>
      <c r="HKL3" s="300"/>
      <c r="HKM3" s="300"/>
      <c r="HKN3" s="300"/>
      <c r="HKO3" s="300"/>
      <c r="HKP3" s="300"/>
      <c r="HKQ3" s="300"/>
      <c r="HKR3" s="300"/>
      <c r="HKS3" s="300"/>
      <c r="HKT3" s="300"/>
      <c r="HKU3" s="300"/>
      <c r="HKV3" s="300"/>
      <c r="HKW3" s="300"/>
      <c r="HKX3" s="300"/>
      <c r="HKY3" s="300"/>
      <c r="HKZ3" s="300"/>
      <c r="HLA3" s="300"/>
      <c r="HLB3" s="300"/>
      <c r="HLC3" s="300"/>
      <c r="HLD3" s="300"/>
      <c r="HLE3" s="300"/>
      <c r="HLF3" s="300"/>
      <c r="HLG3" s="300"/>
      <c r="HLH3" s="300"/>
      <c r="HLI3" s="300"/>
      <c r="HLJ3" s="300"/>
      <c r="HLK3" s="300"/>
      <c r="HLL3" s="300"/>
      <c r="HLM3" s="300"/>
      <c r="HLN3" s="300"/>
      <c r="HLO3" s="300"/>
      <c r="HLP3" s="300"/>
      <c r="HLQ3" s="300"/>
      <c r="HLR3" s="300"/>
      <c r="HLS3" s="300"/>
      <c r="HLT3" s="300"/>
      <c r="HLU3" s="300"/>
      <c r="HLV3" s="300"/>
      <c r="HLW3" s="300"/>
      <c r="HLX3" s="300"/>
      <c r="HLY3" s="300"/>
      <c r="HLZ3" s="300"/>
      <c r="HMA3" s="300"/>
      <c r="HMB3" s="300"/>
      <c r="HMC3" s="300"/>
      <c r="HMD3" s="300"/>
      <c r="HME3" s="300"/>
      <c r="HMF3" s="300"/>
      <c r="HMG3" s="300"/>
      <c r="HMH3" s="300"/>
      <c r="HMI3" s="300"/>
      <c r="HMJ3" s="300"/>
      <c r="HMK3" s="300"/>
      <c r="HML3" s="300"/>
      <c r="HMM3" s="300"/>
      <c r="HMN3" s="300"/>
      <c r="HMO3" s="300"/>
      <c r="HMP3" s="300"/>
      <c r="HMQ3" s="300"/>
      <c r="HMR3" s="300"/>
      <c r="HMS3" s="300"/>
      <c r="HMT3" s="300"/>
      <c r="HMU3" s="300"/>
      <c r="HMV3" s="300"/>
      <c r="HMW3" s="300"/>
      <c r="HMX3" s="300"/>
      <c r="HMY3" s="300"/>
      <c r="HMZ3" s="300"/>
      <c r="HNA3" s="300"/>
      <c r="HNB3" s="300"/>
      <c r="HNC3" s="300"/>
      <c r="HND3" s="300"/>
      <c r="HNE3" s="300"/>
      <c r="HNF3" s="300"/>
      <c r="HNG3" s="300"/>
      <c r="HNH3" s="300"/>
      <c r="HNI3" s="300"/>
      <c r="HNJ3" s="300"/>
      <c r="HNK3" s="300"/>
      <c r="HNL3" s="300"/>
      <c r="HNM3" s="300"/>
      <c r="HNN3" s="300"/>
      <c r="HNO3" s="300"/>
      <c r="HNP3" s="300"/>
      <c r="HNQ3" s="300"/>
      <c r="HNR3" s="300"/>
      <c r="HNS3" s="300"/>
      <c r="HNT3" s="300"/>
      <c r="HNU3" s="300"/>
      <c r="HNV3" s="300"/>
      <c r="HNW3" s="300"/>
      <c r="HNX3" s="300"/>
      <c r="HNY3" s="300"/>
      <c r="HNZ3" s="300"/>
      <c r="HOA3" s="300"/>
      <c r="HOB3" s="300"/>
      <c r="HOC3" s="300"/>
      <c r="HOD3" s="300"/>
      <c r="HOE3" s="300"/>
      <c r="HOF3" s="300"/>
      <c r="HOG3" s="300"/>
      <c r="HOH3" s="300"/>
      <c r="HOI3" s="300"/>
      <c r="HOJ3" s="300"/>
      <c r="HOK3" s="300"/>
      <c r="HOL3" s="300"/>
      <c r="HOM3" s="300"/>
      <c r="HON3" s="300"/>
      <c r="HOO3" s="300"/>
      <c r="HOP3" s="300"/>
      <c r="HOQ3" s="300"/>
      <c r="HOR3" s="300"/>
      <c r="HOS3" s="300"/>
      <c r="HOT3" s="300"/>
      <c r="HOU3" s="300"/>
      <c r="HOV3" s="300"/>
      <c r="HOW3" s="300"/>
      <c r="HOX3" s="300"/>
      <c r="HOY3" s="300"/>
      <c r="HOZ3" s="300"/>
      <c r="HPA3" s="300"/>
      <c r="HPB3" s="300"/>
      <c r="HPC3" s="300"/>
      <c r="HPD3" s="300"/>
      <c r="HPE3" s="300"/>
      <c r="HPF3" s="300"/>
      <c r="HPG3" s="300"/>
      <c r="HPH3" s="300"/>
      <c r="HPI3" s="300"/>
      <c r="HPJ3" s="300"/>
      <c r="HPK3" s="300"/>
      <c r="HPL3" s="300"/>
      <c r="HPM3" s="300"/>
      <c r="HPN3" s="300"/>
      <c r="HPO3" s="300"/>
      <c r="HPP3" s="300"/>
      <c r="HPQ3" s="300"/>
      <c r="HPR3" s="300"/>
      <c r="HPS3" s="300"/>
      <c r="HPT3" s="300"/>
      <c r="HPU3" s="300"/>
      <c r="HPV3" s="300"/>
      <c r="HPW3" s="300"/>
      <c r="HPX3" s="300"/>
      <c r="HPY3" s="300"/>
      <c r="HPZ3" s="300"/>
      <c r="HQA3" s="300"/>
      <c r="HQB3" s="300"/>
      <c r="HQC3" s="300"/>
      <c r="HQD3" s="300"/>
      <c r="HQE3" s="300"/>
      <c r="HQF3" s="300"/>
      <c r="HQG3" s="300"/>
      <c r="HQH3" s="300"/>
      <c r="HQI3" s="300"/>
      <c r="HQJ3" s="300"/>
      <c r="HQK3" s="300"/>
      <c r="HQL3" s="300"/>
      <c r="HQM3" s="300"/>
      <c r="HQN3" s="300"/>
      <c r="HQO3" s="300"/>
      <c r="HQP3" s="300"/>
      <c r="HQQ3" s="300"/>
      <c r="HQR3" s="300"/>
      <c r="HQS3" s="300"/>
      <c r="HQT3" s="300"/>
      <c r="HQU3" s="300"/>
      <c r="HQV3" s="300"/>
      <c r="HQW3" s="300"/>
      <c r="HQX3" s="300"/>
      <c r="HQY3" s="300"/>
      <c r="HQZ3" s="300"/>
      <c r="HRA3" s="300"/>
      <c r="HRB3" s="300"/>
      <c r="HRC3" s="300"/>
      <c r="HRD3" s="300"/>
      <c r="HRE3" s="300"/>
      <c r="HRF3" s="300"/>
      <c r="HRG3" s="300"/>
      <c r="HRH3" s="300"/>
      <c r="HRI3" s="300"/>
      <c r="HRJ3" s="300"/>
      <c r="HRK3" s="300"/>
      <c r="HRL3" s="300"/>
      <c r="HRM3" s="300"/>
      <c r="HRN3" s="300"/>
      <c r="HRO3" s="300"/>
      <c r="HRP3" s="300"/>
      <c r="HRQ3" s="300"/>
      <c r="HRR3" s="300"/>
      <c r="HRS3" s="300"/>
      <c r="HRT3" s="300"/>
      <c r="HRU3" s="300"/>
      <c r="HRV3" s="300"/>
      <c r="HRW3" s="300"/>
      <c r="HRX3" s="300"/>
      <c r="HRY3" s="300"/>
      <c r="HRZ3" s="300"/>
      <c r="HSA3" s="300"/>
      <c r="HSB3" s="300"/>
      <c r="HSC3" s="300"/>
      <c r="HSD3" s="300"/>
      <c r="HSE3" s="300"/>
      <c r="HSF3" s="300"/>
      <c r="HSG3" s="300"/>
      <c r="HSH3" s="300"/>
      <c r="HSI3" s="300"/>
      <c r="HSJ3" s="300"/>
      <c r="HSK3" s="300"/>
      <c r="HSL3" s="300"/>
      <c r="HSM3" s="300"/>
      <c r="HSN3" s="300"/>
      <c r="HSO3" s="300"/>
      <c r="HSP3" s="300"/>
      <c r="HSQ3" s="300"/>
      <c r="HSR3" s="300"/>
      <c r="HSS3" s="300"/>
      <c r="HST3" s="300"/>
      <c r="HSU3" s="300"/>
      <c r="HSV3" s="300"/>
      <c r="HSW3" s="300"/>
      <c r="HSX3" s="300"/>
      <c r="HSY3" s="300"/>
      <c r="HSZ3" s="300"/>
      <c r="HTA3" s="300"/>
      <c r="HTB3" s="300"/>
      <c r="HTC3" s="300"/>
      <c r="HTD3" s="300"/>
      <c r="HTE3" s="300"/>
      <c r="HTF3" s="300"/>
      <c r="HTG3" s="300"/>
      <c r="HTH3" s="300"/>
      <c r="HTI3" s="300"/>
      <c r="HTJ3" s="300"/>
      <c r="HTK3" s="300"/>
      <c r="HTL3" s="300"/>
      <c r="HTM3" s="300"/>
      <c r="HTN3" s="300"/>
      <c r="HTO3" s="300"/>
      <c r="HTP3" s="300"/>
      <c r="HTQ3" s="300"/>
      <c r="HTR3" s="300"/>
      <c r="HTS3" s="300"/>
      <c r="HTT3" s="300"/>
      <c r="HTU3" s="300"/>
      <c r="HTV3" s="300"/>
      <c r="HTW3" s="300"/>
      <c r="HTX3" s="300"/>
      <c r="HTY3" s="300"/>
      <c r="HTZ3" s="300"/>
      <c r="HUA3" s="300"/>
      <c r="HUB3" s="300"/>
      <c r="HUC3" s="300"/>
      <c r="HUD3" s="300"/>
      <c r="HUE3" s="300"/>
      <c r="HUF3" s="300"/>
      <c r="HUG3" s="300"/>
      <c r="HUH3" s="300"/>
      <c r="HUI3" s="300"/>
      <c r="HUJ3" s="300"/>
      <c r="HUK3" s="300"/>
      <c r="HUL3" s="300"/>
      <c r="HUM3" s="300"/>
      <c r="HUN3" s="300"/>
      <c r="HUO3" s="300"/>
      <c r="HUP3" s="300"/>
      <c r="HUQ3" s="300"/>
      <c r="HUR3" s="300"/>
      <c r="HUS3" s="300"/>
      <c r="HUT3" s="300"/>
      <c r="HUU3" s="300"/>
      <c r="HUV3" s="300"/>
      <c r="HUW3" s="300"/>
      <c r="HUX3" s="300"/>
      <c r="HUY3" s="300"/>
      <c r="HUZ3" s="300"/>
      <c r="HVA3" s="300"/>
      <c r="HVB3" s="300"/>
      <c r="HVC3" s="300"/>
      <c r="HVD3" s="300"/>
      <c r="HVE3" s="300"/>
      <c r="HVF3" s="300"/>
      <c r="HVG3" s="300"/>
      <c r="HVH3" s="300"/>
      <c r="HVI3" s="300"/>
      <c r="HVJ3" s="300"/>
      <c r="HVK3" s="300"/>
      <c r="HVL3" s="300"/>
      <c r="HVM3" s="300"/>
      <c r="HVN3" s="300"/>
      <c r="HVO3" s="300"/>
      <c r="HVP3" s="300"/>
      <c r="HVQ3" s="300"/>
      <c r="HVR3" s="300"/>
      <c r="HVS3" s="300"/>
      <c r="HVT3" s="300"/>
      <c r="HVU3" s="300"/>
      <c r="HVV3" s="300"/>
      <c r="HVW3" s="300"/>
      <c r="HVX3" s="300"/>
      <c r="HVY3" s="300"/>
      <c r="HVZ3" s="300"/>
      <c r="HWA3" s="300"/>
      <c r="HWB3" s="300"/>
      <c r="HWC3" s="300"/>
      <c r="HWD3" s="300"/>
      <c r="HWE3" s="300"/>
      <c r="HWF3" s="300"/>
      <c r="HWG3" s="300"/>
      <c r="HWH3" s="300"/>
      <c r="HWI3" s="300"/>
      <c r="HWJ3" s="300"/>
      <c r="HWK3" s="300"/>
      <c r="HWL3" s="300"/>
      <c r="HWM3" s="300"/>
      <c r="HWN3" s="300"/>
      <c r="HWO3" s="300"/>
      <c r="HWP3" s="300"/>
      <c r="HWQ3" s="300"/>
      <c r="HWR3" s="300"/>
      <c r="HWS3" s="300"/>
      <c r="HWT3" s="300"/>
      <c r="HWU3" s="300"/>
      <c r="HWV3" s="300"/>
      <c r="HWW3" s="300"/>
      <c r="HWX3" s="300"/>
      <c r="HWY3" s="300"/>
      <c r="HWZ3" s="300"/>
      <c r="HXA3" s="300"/>
      <c r="HXB3" s="300"/>
      <c r="HXC3" s="300"/>
      <c r="HXD3" s="300"/>
      <c r="HXE3" s="300"/>
      <c r="HXF3" s="300"/>
      <c r="HXG3" s="300"/>
      <c r="HXH3" s="300"/>
      <c r="HXI3" s="300"/>
      <c r="HXJ3" s="300"/>
      <c r="HXK3" s="300"/>
      <c r="HXL3" s="300"/>
      <c r="HXM3" s="300"/>
      <c r="HXN3" s="300"/>
      <c r="HXO3" s="300"/>
      <c r="HXP3" s="300"/>
      <c r="HXQ3" s="300"/>
      <c r="HXR3" s="300"/>
      <c r="HXS3" s="300"/>
      <c r="HXT3" s="300"/>
      <c r="HXU3" s="300"/>
      <c r="HXV3" s="300"/>
      <c r="HXW3" s="300"/>
      <c r="HXX3" s="300"/>
      <c r="HXY3" s="300"/>
      <c r="HXZ3" s="300"/>
      <c r="HYA3" s="300"/>
      <c r="HYB3" s="300"/>
      <c r="HYC3" s="300"/>
      <c r="HYD3" s="300"/>
      <c r="HYE3" s="300"/>
      <c r="HYF3" s="300"/>
      <c r="HYG3" s="300"/>
      <c r="HYH3" s="300"/>
      <c r="HYI3" s="300"/>
      <c r="HYJ3" s="300"/>
      <c r="HYK3" s="300"/>
      <c r="HYL3" s="300"/>
      <c r="HYM3" s="300"/>
      <c r="HYN3" s="300"/>
      <c r="HYO3" s="300"/>
      <c r="HYP3" s="300"/>
      <c r="HYQ3" s="300"/>
      <c r="HYR3" s="300"/>
      <c r="HYS3" s="300"/>
      <c r="HYT3" s="300"/>
      <c r="HYU3" s="300"/>
      <c r="HYV3" s="300"/>
      <c r="HYW3" s="300"/>
      <c r="HYX3" s="300"/>
      <c r="HYY3" s="300"/>
      <c r="HYZ3" s="300"/>
      <c r="HZA3" s="300"/>
      <c r="HZB3" s="300"/>
      <c r="HZC3" s="300"/>
      <c r="HZD3" s="300"/>
      <c r="HZE3" s="300"/>
      <c r="HZF3" s="300"/>
      <c r="HZG3" s="300"/>
      <c r="HZH3" s="300"/>
      <c r="HZI3" s="300"/>
      <c r="HZJ3" s="300"/>
      <c r="HZK3" s="300"/>
      <c r="HZL3" s="300"/>
      <c r="HZM3" s="300"/>
      <c r="HZN3" s="300"/>
      <c r="HZO3" s="300"/>
      <c r="HZP3" s="300"/>
      <c r="HZQ3" s="300"/>
      <c r="HZR3" s="300"/>
      <c r="HZS3" s="300"/>
      <c r="HZT3" s="300"/>
      <c r="HZU3" s="300"/>
      <c r="HZV3" s="300"/>
      <c r="HZW3" s="300"/>
      <c r="HZX3" s="300"/>
      <c r="HZY3" s="300"/>
      <c r="HZZ3" s="300"/>
      <c r="IAA3" s="300"/>
      <c r="IAB3" s="300"/>
      <c r="IAC3" s="300"/>
      <c r="IAD3" s="300"/>
      <c r="IAE3" s="300"/>
      <c r="IAF3" s="300"/>
      <c r="IAG3" s="300"/>
      <c r="IAH3" s="300"/>
      <c r="IAI3" s="300"/>
      <c r="IAJ3" s="300"/>
      <c r="IAK3" s="300"/>
      <c r="IAL3" s="300"/>
      <c r="IAM3" s="300"/>
      <c r="IAN3" s="300"/>
      <c r="IAO3" s="300"/>
      <c r="IAP3" s="300"/>
      <c r="IAQ3" s="300"/>
      <c r="IAR3" s="300"/>
      <c r="IAS3" s="300"/>
      <c r="IAT3" s="300"/>
      <c r="IAU3" s="300"/>
      <c r="IAV3" s="300"/>
      <c r="IAW3" s="300"/>
      <c r="IAX3" s="300"/>
      <c r="IAY3" s="300"/>
      <c r="IAZ3" s="300"/>
      <c r="IBA3" s="300"/>
      <c r="IBB3" s="300"/>
      <c r="IBC3" s="300"/>
      <c r="IBD3" s="300"/>
      <c r="IBE3" s="300"/>
      <c r="IBF3" s="300"/>
      <c r="IBG3" s="300"/>
      <c r="IBH3" s="300"/>
      <c r="IBI3" s="300"/>
      <c r="IBJ3" s="300"/>
      <c r="IBK3" s="300"/>
      <c r="IBL3" s="300"/>
      <c r="IBM3" s="300"/>
      <c r="IBN3" s="300"/>
      <c r="IBO3" s="300"/>
      <c r="IBP3" s="300"/>
      <c r="IBQ3" s="300"/>
      <c r="IBR3" s="300"/>
      <c r="IBS3" s="300"/>
      <c r="IBT3" s="300"/>
      <c r="IBU3" s="300"/>
      <c r="IBV3" s="300"/>
      <c r="IBW3" s="300"/>
      <c r="IBX3" s="300"/>
      <c r="IBY3" s="300"/>
      <c r="IBZ3" s="300"/>
      <c r="ICA3" s="300"/>
      <c r="ICB3" s="300"/>
      <c r="ICC3" s="300"/>
      <c r="ICD3" s="300"/>
      <c r="ICE3" s="300"/>
      <c r="ICF3" s="300"/>
      <c r="ICG3" s="300"/>
      <c r="ICH3" s="300"/>
      <c r="ICI3" s="300"/>
      <c r="ICJ3" s="300"/>
      <c r="ICK3" s="300"/>
      <c r="ICL3" s="300"/>
      <c r="ICM3" s="300"/>
      <c r="ICN3" s="300"/>
      <c r="ICO3" s="300"/>
      <c r="ICP3" s="300"/>
      <c r="ICQ3" s="300"/>
      <c r="ICR3" s="300"/>
      <c r="ICS3" s="300"/>
      <c r="ICT3" s="300"/>
      <c r="ICU3" s="300"/>
      <c r="ICV3" s="300"/>
      <c r="ICW3" s="300"/>
      <c r="ICX3" s="300"/>
      <c r="ICY3" s="300"/>
      <c r="ICZ3" s="300"/>
      <c r="IDA3" s="300"/>
      <c r="IDB3" s="300"/>
      <c r="IDC3" s="300"/>
      <c r="IDD3" s="300"/>
      <c r="IDE3" s="300"/>
      <c r="IDF3" s="300"/>
      <c r="IDG3" s="300"/>
      <c r="IDH3" s="300"/>
      <c r="IDI3" s="300"/>
      <c r="IDJ3" s="300"/>
      <c r="IDK3" s="300"/>
      <c r="IDL3" s="300"/>
      <c r="IDM3" s="300"/>
      <c r="IDN3" s="300"/>
      <c r="IDO3" s="300"/>
      <c r="IDP3" s="300"/>
      <c r="IDQ3" s="300"/>
      <c r="IDR3" s="300"/>
      <c r="IDS3" s="300"/>
      <c r="IDT3" s="300"/>
      <c r="IDU3" s="300"/>
      <c r="IDV3" s="300"/>
      <c r="IDW3" s="300"/>
      <c r="IDX3" s="300"/>
      <c r="IDY3" s="300"/>
      <c r="IDZ3" s="300"/>
      <c r="IEA3" s="300"/>
      <c r="IEB3" s="300"/>
      <c r="IEC3" s="300"/>
      <c r="IED3" s="300"/>
      <c r="IEE3" s="300"/>
      <c r="IEF3" s="300"/>
      <c r="IEG3" s="300"/>
      <c r="IEH3" s="300"/>
      <c r="IEI3" s="300"/>
      <c r="IEJ3" s="300"/>
      <c r="IEK3" s="300"/>
      <c r="IEL3" s="300"/>
      <c r="IEM3" s="300"/>
      <c r="IEN3" s="300"/>
      <c r="IEO3" s="300"/>
      <c r="IEP3" s="300"/>
      <c r="IEQ3" s="300"/>
      <c r="IER3" s="300"/>
      <c r="IES3" s="300"/>
      <c r="IET3" s="300"/>
      <c r="IEU3" s="300"/>
      <c r="IEV3" s="300"/>
      <c r="IEW3" s="300"/>
      <c r="IEX3" s="300"/>
      <c r="IEY3" s="300"/>
      <c r="IEZ3" s="300"/>
      <c r="IFA3" s="300"/>
      <c r="IFB3" s="300"/>
      <c r="IFC3" s="300"/>
      <c r="IFD3" s="300"/>
      <c r="IFE3" s="300"/>
      <c r="IFF3" s="300"/>
      <c r="IFG3" s="300"/>
      <c r="IFH3" s="300"/>
      <c r="IFI3" s="300"/>
      <c r="IFJ3" s="300"/>
      <c r="IFK3" s="300"/>
      <c r="IFL3" s="300"/>
      <c r="IFM3" s="300"/>
      <c r="IFN3" s="300"/>
      <c r="IFO3" s="300"/>
      <c r="IFP3" s="300"/>
      <c r="IFQ3" s="300"/>
      <c r="IFR3" s="300"/>
      <c r="IFS3" s="300"/>
      <c r="IFT3" s="300"/>
      <c r="IFU3" s="300"/>
      <c r="IFV3" s="300"/>
      <c r="IFW3" s="300"/>
      <c r="IFX3" s="300"/>
      <c r="IFY3" s="300"/>
      <c r="IFZ3" s="300"/>
      <c r="IGA3" s="300"/>
      <c r="IGB3" s="300"/>
      <c r="IGC3" s="300"/>
      <c r="IGD3" s="300"/>
      <c r="IGE3" s="300"/>
      <c r="IGF3" s="300"/>
      <c r="IGG3" s="300"/>
      <c r="IGH3" s="300"/>
      <c r="IGI3" s="300"/>
      <c r="IGJ3" s="300"/>
      <c r="IGK3" s="300"/>
      <c r="IGL3" s="300"/>
      <c r="IGM3" s="300"/>
      <c r="IGN3" s="300"/>
      <c r="IGO3" s="300"/>
      <c r="IGP3" s="300"/>
      <c r="IGQ3" s="300"/>
      <c r="IGR3" s="300"/>
      <c r="IGS3" s="300"/>
      <c r="IGT3" s="300"/>
      <c r="IGU3" s="300"/>
      <c r="IGV3" s="300"/>
      <c r="IGW3" s="300"/>
      <c r="IGX3" s="300"/>
      <c r="IGY3" s="300"/>
      <c r="IGZ3" s="300"/>
      <c r="IHA3" s="300"/>
      <c r="IHB3" s="300"/>
      <c r="IHC3" s="300"/>
      <c r="IHD3" s="300"/>
      <c r="IHE3" s="300"/>
      <c r="IHF3" s="300"/>
      <c r="IHG3" s="300"/>
      <c r="IHH3" s="300"/>
      <c r="IHI3" s="300"/>
      <c r="IHJ3" s="300"/>
      <c r="IHK3" s="300"/>
      <c r="IHL3" s="300"/>
      <c r="IHM3" s="300"/>
      <c r="IHN3" s="300"/>
      <c r="IHO3" s="300"/>
      <c r="IHP3" s="300"/>
      <c r="IHQ3" s="300"/>
      <c r="IHR3" s="300"/>
      <c r="IHS3" s="300"/>
      <c r="IHT3" s="300"/>
      <c r="IHU3" s="300"/>
      <c r="IHV3" s="300"/>
      <c r="IHW3" s="300"/>
      <c r="IHX3" s="300"/>
      <c r="IHY3" s="300"/>
      <c r="IHZ3" s="300"/>
      <c r="IIA3" s="300"/>
      <c r="IIB3" s="300"/>
      <c r="IIC3" s="300"/>
      <c r="IID3" s="300"/>
      <c r="IIE3" s="300"/>
      <c r="IIF3" s="300"/>
      <c r="IIG3" s="300"/>
      <c r="IIH3" s="300"/>
      <c r="III3" s="300"/>
      <c r="IIJ3" s="300"/>
      <c r="IIK3" s="300"/>
      <c r="IIL3" s="300"/>
      <c r="IIM3" s="300"/>
      <c r="IIN3" s="300"/>
      <c r="IIO3" s="300"/>
      <c r="IIP3" s="300"/>
      <c r="IIQ3" s="300"/>
      <c r="IIR3" s="300"/>
      <c r="IIS3" s="300"/>
      <c r="IIT3" s="300"/>
      <c r="IIU3" s="300"/>
      <c r="IIV3" s="300"/>
      <c r="IIW3" s="300"/>
      <c r="IIX3" s="300"/>
      <c r="IIY3" s="300"/>
      <c r="IIZ3" s="300"/>
      <c r="IJA3" s="300"/>
      <c r="IJB3" s="300"/>
      <c r="IJC3" s="300"/>
      <c r="IJD3" s="300"/>
      <c r="IJE3" s="300"/>
      <c r="IJF3" s="300"/>
      <c r="IJG3" s="300"/>
      <c r="IJH3" s="300"/>
      <c r="IJI3" s="300"/>
      <c r="IJJ3" s="300"/>
      <c r="IJK3" s="300"/>
      <c r="IJL3" s="300"/>
      <c r="IJM3" s="300"/>
      <c r="IJN3" s="300"/>
      <c r="IJO3" s="300"/>
      <c r="IJP3" s="300"/>
      <c r="IJQ3" s="300"/>
      <c r="IJR3" s="300"/>
      <c r="IJS3" s="300"/>
      <c r="IJT3" s="300"/>
      <c r="IJU3" s="300"/>
      <c r="IJV3" s="300"/>
      <c r="IJW3" s="300"/>
      <c r="IJX3" s="300"/>
      <c r="IJY3" s="300"/>
      <c r="IJZ3" s="300"/>
      <c r="IKA3" s="300"/>
      <c r="IKB3" s="300"/>
      <c r="IKC3" s="300"/>
      <c r="IKD3" s="300"/>
      <c r="IKE3" s="300"/>
      <c r="IKF3" s="300"/>
      <c r="IKG3" s="300"/>
      <c r="IKH3" s="300"/>
      <c r="IKI3" s="300"/>
      <c r="IKJ3" s="300"/>
      <c r="IKK3" s="300"/>
      <c r="IKL3" s="300"/>
      <c r="IKM3" s="300"/>
      <c r="IKN3" s="300"/>
      <c r="IKO3" s="300"/>
      <c r="IKP3" s="300"/>
      <c r="IKQ3" s="300"/>
      <c r="IKR3" s="300"/>
      <c r="IKS3" s="300"/>
      <c r="IKT3" s="300"/>
      <c r="IKU3" s="300"/>
      <c r="IKV3" s="300"/>
      <c r="IKW3" s="300"/>
      <c r="IKX3" s="300"/>
      <c r="IKY3" s="300"/>
      <c r="IKZ3" s="300"/>
      <c r="ILA3" s="300"/>
      <c r="ILB3" s="300"/>
      <c r="ILC3" s="300"/>
      <c r="ILD3" s="300"/>
      <c r="ILE3" s="300"/>
      <c r="ILF3" s="300"/>
      <c r="ILG3" s="300"/>
      <c r="ILH3" s="300"/>
      <c r="ILI3" s="300"/>
      <c r="ILJ3" s="300"/>
      <c r="ILK3" s="300"/>
      <c r="ILL3" s="300"/>
      <c r="ILM3" s="300"/>
      <c r="ILN3" s="300"/>
      <c r="ILO3" s="300"/>
      <c r="ILP3" s="300"/>
      <c r="ILQ3" s="300"/>
      <c r="ILR3" s="300"/>
      <c r="ILS3" s="300"/>
      <c r="ILT3" s="300"/>
      <c r="ILU3" s="300"/>
      <c r="ILV3" s="300"/>
      <c r="ILW3" s="300"/>
      <c r="ILX3" s="300"/>
      <c r="ILY3" s="300"/>
      <c r="ILZ3" s="300"/>
      <c r="IMA3" s="300"/>
      <c r="IMB3" s="300"/>
      <c r="IMC3" s="300"/>
      <c r="IMD3" s="300"/>
      <c r="IME3" s="300"/>
      <c r="IMF3" s="300"/>
      <c r="IMG3" s="300"/>
      <c r="IMH3" s="300"/>
      <c r="IMI3" s="300"/>
      <c r="IMJ3" s="300"/>
      <c r="IMK3" s="300"/>
      <c r="IML3" s="300"/>
      <c r="IMM3" s="300"/>
      <c r="IMN3" s="300"/>
      <c r="IMO3" s="300"/>
      <c r="IMP3" s="300"/>
      <c r="IMQ3" s="300"/>
      <c r="IMR3" s="300"/>
      <c r="IMS3" s="300"/>
      <c r="IMT3" s="300"/>
      <c r="IMU3" s="300"/>
      <c r="IMV3" s="300"/>
      <c r="IMW3" s="300"/>
      <c r="IMX3" s="300"/>
      <c r="IMY3" s="300"/>
      <c r="IMZ3" s="300"/>
      <c r="INA3" s="300"/>
      <c r="INB3" s="300"/>
      <c r="INC3" s="300"/>
      <c r="IND3" s="300"/>
      <c r="INE3" s="300"/>
      <c r="INF3" s="300"/>
      <c r="ING3" s="300"/>
      <c r="INH3" s="300"/>
      <c r="INI3" s="300"/>
      <c r="INJ3" s="300"/>
      <c r="INK3" s="300"/>
      <c r="INL3" s="300"/>
      <c r="INM3" s="300"/>
      <c r="INN3" s="300"/>
      <c r="INO3" s="300"/>
      <c r="INP3" s="300"/>
      <c r="INQ3" s="300"/>
      <c r="INR3" s="300"/>
      <c r="INS3" s="300"/>
      <c r="INT3" s="300"/>
      <c r="INU3" s="300"/>
      <c r="INV3" s="300"/>
      <c r="INW3" s="300"/>
      <c r="INX3" s="300"/>
      <c r="INY3" s="300"/>
      <c r="INZ3" s="300"/>
      <c r="IOA3" s="300"/>
      <c r="IOB3" s="300"/>
      <c r="IOC3" s="300"/>
      <c r="IOD3" s="300"/>
      <c r="IOE3" s="300"/>
      <c r="IOF3" s="300"/>
      <c r="IOG3" s="300"/>
      <c r="IOH3" s="300"/>
      <c r="IOI3" s="300"/>
      <c r="IOJ3" s="300"/>
      <c r="IOK3" s="300"/>
      <c r="IOL3" s="300"/>
      <c r="IOM3" s="300"/>
      <c r="ION3" s="300"/>
      <c r="IOO3" s="300"/>
      <c r="IOP3" s="300"/>
      <c r="IOQ3" s="300"/>
      <c r="IOR3" s="300"/>
      <c r="IOS3" s="300"/>
      <c r="IOT3" s="300"/>
      <c r="IOU3" s="300"/>
      <c r="IOV3" s="300"/>
      <c r="IOW3" s="300"/>
      <c r="IOX3" s="300"/>
      <c r="IOY3" s="300"/>
      <c r="IOZ3" s="300"/>
      <c r="IPA3" s="300"/>
      <c r="IPB3" s="300"/>
      <c r="IPC3" s="300"/>
      <c r="IPD3" s="300"/>
      <c r="IPE3" s="300"/>
      <c r="IPF3" s="300"/>
      <c r="IPG3" s="300"/>
      <c r="IPH3" s="300"/>
      <c r="IPI3" s="300"/>
      <c r="IPJ3" s="300"/>
      <c r="IPK3" s="300"/>
      <c r="IPL3" s="300"/>
      <c r="IPM3" s="300"/>
      <c r="IPN3" s="300"/>
      <c r="IPO3" s="300"/>
      <c r="IPP3" s="300"/>
      <c r="IPQ3" s="300"/>
      <c r="IPR3" s="300"/>
      <c r="IPS3" s="300"/>
      <c r="IPT3" s="300"/>
      <c r="IPU3" s="300"/>
      <c r="IPV3" s="300"/>
      <c r="IPW3" s="300"/>
      <c r="IPX3" s="300"/>
      <c r="IPY3" s="300"/>
      <c r="IPZ3" s="300"/>
      <c r="IQA3" s="300"/>
      <c r="IQB3" s="300"/>
      <c r="IQC3" s="300"/>
      <c r="IQD3" s="300"/>
      <c r="IQE3" s="300"/>
      <c r="IQF3" s="300"/>
      <c r="IQG3" s="300"/>
      <c r="IQH3" s="300"/>
      <c r="IQI3" s="300"/>
      <c r="IQJ3" s="300"/>
      <c r="IQK3" s="300"/>
      <c r="IQL3" s="300"/>
      <c r="IQM3" s="300"/>
      <c r="IQN3" s="300"/>
      <c r="IQO3" s="300"/>
      <c r="IQP3" s="300"/>
      <c r="IQQ3" s="300"/>
      <c r="IQR3" s="300"/>
      <c r="IQS3" s="300"/>
      <c r="IQT3" s="300"/>
      <c r="IQU3" s="300"/>
      <c r="IQV3" s="300"/>
      <c r="IQW3" s="300"/>
      <c r="IQX3" s="300"/>
      <c r="IQY3" s="300"/>
      <c r="IQZ3" s="300"/>
      <c r="IRA3" s="300"/>
      <c r="IRB3" s="300"/>
      <c r="IRC3" s="300"/>
      <c r="IRD3" s="300"/>
      <c r="IRE3" s="300"/>
      <c r="IRF3" s="300"/>
      <c r="IRG3" s="300"/>
      <c r="IRH3" s="300"/>
      <c r="IRI3" s="300"/>
      <c r="IRJ3" s="300"/>
      <c r="IRK3" s="300"/>
      <c r="IRL3" s="300"/>
      <c r="IRM3" s="300"/>
      <c r="IRN3" s="300"/>
      <c r="IRO3" s="300"/>
      <c r="IRP3" s="300"/>
      <c r="IRQ3" s="300"/>
      <c r="IRR3" s="300"/>
      <c r="IRS3" s="300"/>
      <c r="IRT3" s="300"/>
      <c r="IRU3" s="300"/>
      <c r="IRV3" s="300"/>
      <c r="IRW3" s="300"/>
      <c r="IRX3" s="300"/>
      <c r="IRY3" s="300"/>
      <c r="IRZ3" s="300"/>
      <c r="ISA3" s="300"/>
      <c r="ISB3" s="300"/>
      <c r="ISC3" s="300"/>
      <c r="ISD3" s="300"/>
      <c r="ISE3" s="300"/>
      <c r="ISF3" s="300"/>
      <c r="ISG3" s="300"/>
      <c r="ISH3" s="300"/>
      <c r="ISI3" s="300"/>
      <c r="ISJ3" s="300"/>
      <c r="ISK3" s="300"/>
      <c r="ISL3" s="300"/>
      <c r="ISM3" s="300"/>
      <c r="ISN3" s="300"/>
      <c r="ISO3" s="300"/>
      <c r="ISP3" s="300"/>
      <c r="ISQ3" s="300"/>
      <c r="ISR3" s="300"/>
      <c r="ISS3" s="300"/>
      <c r="IST3" s="300"/>
      <c r="ISU3" s="300"/>
      <c r="ISV3" s="300"/>
      <c r="ISW3" s="300"/>
      <c r="ISX3" s="300"/>
      <c r="ISY3" s="300"/>
      <c r="ISZ3" s="300"/>
      <c r="ITA3" s="300"/>
      <c r="ITB3" s="300"/>
      <c r="ITC3" s="300"/>
      <c r="ITD3" s="300"/>
      <c r="ITE3" s="300"/>
      <c r="ITF3" s="300"/>
      <c r="ITG3" s="300"/>
      <c r="ITH3" s="300"/>
      <c r="ITI3" s="300"/>
      <c r="ITJ3" s="300"/>
      <c r="ITK3" s="300"/>
      <c r="ITL3" s="300"/>
      <c r="ITM3" s="300"/>
      <c r="ITN3" s="300"/>
      <c r="ITO3" s="300"/>
      <c r="ITP3" s="300"/>
      <c r="ITQ3" s="300"/>
      <c r="ITR3" s="300"/>
      <c r="ITS3" s="300"/>
      <c r="ITT3" s="300"/>
      <c r="ITU3" s="300"/>
      <c r="ITV3" s="300"/>
      <c r="ITW3" s="300"/>
      <c r="ITX3" s="300"/>
      <c r="ITY3" s="300"/>
      <c r="ITZ3" s="300"/>
      <c r="IUA3" s="300"/>
      <c r="IUB3" s="300"/>
      <c r="IUC3" s="300"/>
      <c r="IUD3" s="300"/>
      <c r="IUE3" s="300"/>
      <c r="IUF3" s="300"/>
      <c r="IUG3" s="300"/>
      <c r="IUH3" s="300"/>
      <c r="IUI3" s="300"/>
      <c r="IUJ3" s="300"/>
      <c r="IUK3" s="300"/>
      <c r="IUL3" s="300"/>
      <c r="IUM3" s="300"/>
      <c r="IUN3" s="300"/>
      <c r="IUO3" s="300"/>
      <c r="IUP3" s="300"/>
      <c r="IUQ3" s="300"/>
      <c r="IUR3" s="300"/>
      <c r="IUS3" s="300"/>
      <c r="IUT3" s="300"/>
      <c r="IUU3" s="300"/>
      <c r="IUV3" s="300"/>
      <c r="IUW3" s="300"/>
      <c r="IUX3" s="300"/>
      <c r="IUY3" s="300"/>
      <c r="IUZ3" s="300"/>
      <c r="IVA3" s="300"/>
      <c r="IVB3" s="300"/>
      <c r="IVC3" s="300"/>
      <c r="IVD3" s="300"/>
      <c r="IVE3" s="300"/>
      <c r="IVF3" s="300"/>
      <c r="IVG3" s="300"/>
      <c r="IVH3" s="300"/>
      <c r="IVI3" s="300"/>
      <c r="IVJ3" s="300"/>
      <c r="IVK3" s="300"/>
      <c r="IVL3" s="300"/>
      <c r="IVM3" s="300"/>
      <c r="IVN3" s="300"/>
      <c r="IVO3" s="300"/>
      <c r="IVP3" s="300"/>
      <c r="IVQ3" s="300"/>
      <c r="IVR3" s="300"/>
      <c r="IVS3" s="300"/>
      <c r="IVT3" s="300"/>
      <c r="IVU3" s="300"/>
      <c r="IVV3" s="300"/>
      <c r="IVW3" s="300"/>
      <c r="IVX3" s="300"/>
      <c r="IVY3" s="300"/>
      <c r="IVZ3" s="300"/>
      <c r="IWA3" s="300"/>
      <c r="IWB3" s="300"/>
      <c r="IWC3" s="300"/>
      <c r="IWD3" s="300"/>
      <c r="IWE3" s="300"/>
      <c r="IWF3" s="300"/>
      <c r="IWG3" s="300"/>
      <c r="IWH3" s="300"/>
      <c r="IWI3" s="300"/>
      <c r="IWJ3" s="300"/>
      <c r="IWK3" s="300"/>
      <c r="IWL3" s="300"/>
      <c r="IWM3" s="300"/>
      <c r="IWN3" s="300"/>
      <c r="IWO3" s="300"/>
      <c r="IWP3" s="300"/>
      <c r="IWQ3" s="300"/>
      <c r="IWR3" s="300"/>
      <c r="IWS3" s="300"/>
      <c r="IWT3" s="300"/>
      <c r="IWU3" s="300"/>
      <c r="IWV3" s="300"/>
      <c r="IWW3" s="300"/>
      <c r="IWX3" s="300"/>
      <c r="IWY3" s="300"/>
      <c r="IWZ3" s="300"/>
      <c r="IXA3" s="300"/>
      <c r="IXB3" s="300"/>
      <c r="IXC3" s="300"/>
      <c r="IXD3" s="300"/>
      <c r="IXE3" s="300"/>
      <c r="IXF3" s="300"/>
      <c r="IXG3" s="300"/>
      <c r="IXH3" s="300"/>
      <c r="IXI3" s="300"/>
      <c r="IXJ3" s="300"/>
      <c r="IXK3" s="300"/>
      <c r="IXL3" s="300"/>
      <c r="IXM3" s="300"/>
      <c r="IXN3" s="300"/>
      <c r="IXO3" s="300"/>
      <c r="IXP3" s="300"/>
      <c r="IXQ3" s="300"/>
      <c r="IXR3" s="300"/>
      <c r="IXS3" s="300"/>
      <c r="IXT3" s="300"/>
      <c r="IXU3" s="300"/>
      <c r="IXV3" s="300"/>
      <c r="IXW3" s="300"/>
      <c r="IXX3" s="300"/>
      <c r="IXY3" s="300"/>
      <c r="IXZ3" s="300"/>
      <c r="IYA3" s="300"/>
      <c r="IYB3" s="300"/>
      <c r="IYC3" s="300"/>
      <c r="IYD3" s="300"/>
      <c r="IYE3" s="300"/>
      <c r="IYF3" s="300"/>
      <c r="IYG3" s="300"/>
      <c r="IYH3" s="300"/>
      <c r="IYI3" s="300"/>
      <c r="IYJ3" s="300"/>
      <c r="IYK3" s="300"/>
      <c r="IYL3" s="300"/>
      <c r="IYM3" s="300"/>
      <c r="IYN3" s="300"/>
      <c r="IYO3" s="300"/>
      <c r="IYP3" s="300"/>
      <c r="IYQ3" s="300"/>
      <c r="IYR3" s="300"/>
      <c r="IYS3" s="300"/>
      <c r="IYT3" s="300"/>
      <c r="IYU3" s="300"/>
      <c r="IYV3" s="300"/>
      <c r="IYW3" s="300"/>
      <c r="IYX3" s="300"/>
      <c r="IYY3" s="300"/>
      <c r="IYZ3" s="300"/>
      <c r="IZA3" s="300"/>
      <c r="IZB3" s="300"/>
      <c r="IZC3" s="300"/>
      <c r="IZD3" s="300"/>
      <c r="IZE3" s="300"/>
      <c r="IZF3" s="300"/>
      <c r="IZG3" s="300"/>
      <c r="IZH3" s="300"/>
      <c r="IZI3" s="300"/>
      <c r="IZJ3" s="300"/>
      <c r="IZK3" s="300"/>
      <c r="IZL3" s="300"/>
      <c r="IZM3" s="300"/>
      <c r="IZN3" s="300"/>
      <c r="IZO3" s="300"/>
      <c r="IZP3" s="300"/>
      <c r="IZQ3" s="300"/>
      <c r="IZR3" s="300"/>
      <c r="IZS3" s="300"/>
      <c r="IZT3" s="300"/>
      <c r="IZU3" s="300"/>
      <c r="IZV3" s="300"/>
      <c r="IZW3" s="300"/>
      <c r="IZX3" s="300"/>
      <c r="IZY3" s="300"/>
      <c r="IZZ3" s="300"/>
      <c r="JAA3" s="300"/>
      <c r="JAB3" s="300"/>
      <c r="JAC3" s="300"/>
      <c r="JAD3" s="300"/>
      <c r="JAE3" s="300"/>
      <c r="JAF3" s="300"/>
      <c r="JAG3" s="300"/>
      <c r="JAH3" s="300"/>
      <c r="JAI3" s="300"/>
      <c r="JAJ3" s="300"/>
      <c r="JAK3" s="300"/>
      <c r="JAL3" s="300"/>
      <c r="JAM3" s="300"/>
      <c r="JAN3" s="300"/>
      <c r="JAO3" s="300"/>
      <c r="JAP3" s="300"/>
      <c r="JAQ3" s="300"/>
      <c r="JAR3" s="300"/>
      <c r="JAS3" s="300"/>
      <c r="JAT3" s="300"/>
      <c r="JAU3" s="300"/>
      <c r="JAV3" s="300"/>
      <c r="JAW3" s="300"/>
      <c r="JAX3" s="300"/>
      <c r="JAY3" s="300"/>
      <c r="JAZ3" s="300"/>
      <c r="JBA3" s="300"/>
      <c r="JBB3" s="300"/>
      <c r="JBC3" s="300"/>
      <c r="JBD3" s="300"/>
      <c r="JBE3" s="300"/>
      <c r="JBF3" s="300"/>
      <c r="JBG3" s="300"/>
      <c r="JBH3" s="300"/>
      <c r="JBI3" s="300"/>
      <c r="JBJ3" s="300"/>
      <c r="JBK3" s="300"/>
      <c r="JBL3" s="300"/>
      <c r="JBM3" s="300"/>
      <c r="JBN3" s="300"/>
      <c r="JBO3" s="300"/>
      <c r="JBP3" s="300"/>
      <c r="JBQ3" s="300"/>
      <c r="JBR3" s="300"/>
      <c r="JBS3" s="300"/>
      <c r="JBT3" s="300"/>
      <c r="JBU3" s="300"/>
      <c r="JBV3" s="300"/>
      <c r="JBW3" s="300"/>
      <c r="JBX3" s="300"/>
      <c r="JBY3" s="300"/>
      <c r="JBZ3" s="300"/>
      <c r="JCA3" s="300"/>
      <c r="JCB3" s="300"/>
      <c r="JCC3" s="300"/>
      <c r="JCD3" s="300"/>
      <c r="JCE3" s="300"/>
      <c r="JCF3" s="300"/>
      <c r="JCG3" s="300"/>
      <c r="JCH3" s="300"/>
      <c r="JCI3" s="300"/>
      <c r="JCJ3" s="300"/>
      <c r="JCK3" s="300"/>
      <c r="JCL3" s="300"/>
      <c r="JCM3" s="300"/>
      <c r="JCN3" s="300"/>
      <c r="JCO3" s="300"/>
      <c r="JCP3" s="300"/>
      <c r="JCQ3" s="300"/>
      <c r="JCR3" s="300"/>
      <c r="JCS3" s="300"/>
      <c r="JCT3" s="300"/>
      <c r="JCU3" s="300"/>
      <c r="JCV3" s="300"/>
      <c r="JCW3" s="300"/>
      <c r="JCX3" s="300"/>
      <c r="JCY3" s="300"/>
      <c r="JCZ3" s="300"/>
      <c r="JDA3" s="300"/>
      <c r="JDB3" s="300"/>
      <c r="JDC3" s="300"/>
      <c r="JDD3" s="300"/>
      <c r="JDE3" s="300"/>
      <c r="JDF3" s="300"/>
      <c r="JDG3" s="300"/>
      <c r="JDH3" s="300"/>
      <c r="JDI3" s="300"/>
      <c r="JDJ3" s="300"/>
      <c r="JDK3" s="300"/>
      <c r="JDL3" s="300"/>
      <c r="JDM3" s="300"/>
      <c r="JDN3" s="300"/>
      <c r="JDO3" s="300"/>
      <c r="JDP3" s="300"/>
      <c r="JDQ3" s="300"/>
      <c r="JDR3" s="300"/>
      <c r="JDS3" s="300"/>
      <c r="JDT3" s="300"/>
      <c r="JDU3" s="300"/>
      <c r="JDV3" s="300"/>
      <c r="JDW3" s="300"/>
      <c r="JDX3" s="300"/>
      <c r="JDY3" s="300"/>
      <c r="JDZ3" s="300"/>
      <c r="JEA3" s="300"/>
      <c r="JEB3" s="300"/>
      <c r="JEC3" s="300"/>
      <c r="JED3" s="300"/>
      <c r="JEE3" s="300"/>
      <c r="JEF3" s="300"/>
      <c r="JEG3" s="300"/>
      <c r="JEH3" s="300"/>
      <c r="JEI3" s="300"/>
      <c r="JEJ3" s="300"/>
      <c r="JEK3" s="300"/>
      <c r="JEL3" s="300"/>
      <c r="JEM3" s="300"/>
      <c r="JEN3" s="300"/>
      <c r="JEO3" s="300"/>
      <c r="JEP3" s="300"/>
      <c r="JEQ3" s="300"/>
      <c r="JER3" s="300"/>
      <c r="JES3" s="300"/>
      <c r="JET3" s="300"/>
      <c r="JEU3" s="300"/>
      <c r="JEV3" s="300"/>
      <c r="JEW3" s="300"/>
      <c r="JEX3" s="300"/>
      <c r="JEY3" s="300"/>
      <c r="JEZ3" s="300"/>
      <c r="JFA3" s="300"/>
      <c r="JFB3" s="300"/>
      <c r="JFC3" s="300"/>
      <c r="JFD3" s="300"/>
      <c r="JFE3" s="300"/>
      <c r="JFF3" s="300"/>
      <c r="JFG3" s="300"/>
      <c r="JFH3" s="300"/>
      <c r="JFI3" s="300"/>
      <c r="JFJ3" s="300"/>
      <c r="JFK3" s="300"/>
      <c r="JFL3" s="300"/>
      <c r="JFM3" s="300"/>
      <c r="JFN3" s="300"/>
      <c r="JFO3" s="300"/>
      <c r="JFP3" s="300"/>
      <c r="JFQ3" s="300"/>
      <c r="JFR3" s="300"/>
      <c r="JFS3" s="300"/>
      <c r="JFT3" s="300"/>
      <c r="JFU3" s="300"/>
      <c r="JFV3" s="300"/>
      <c r="JFW3" s="300"/>
      <c r="JFX3" s="300"/>
      <c r="JFY3" s="300"/>
      <c r="JFZ3" s="300"/>
      <c r="JGA3" s="300"/>
      <c r="JGB3" s="300"/>
      <c r="JGC3" s="300"/>
      <c r="JGD3" s="300"/>
      <c r="JGE3" s="300"/>
      <c r="JGF3" s="300"/>
      <c r="JGG3" s="300"/>
      <c r="JGH3" s="300"/>
      <c r="JGI3" s="300"/>
      <c r="JGJ3" s="300"/>
      <c r="JGK3" s="300"/>
      <c r="JGL3" s="300"/>
      <c r="JGM3" s="300"/>
      <c r="JGN3" s="300"/>
      <c r="JGO3" s="300"/>
      <c r="JGP3" s="300"/>
      <c r="JGQ3" s="300"/>
      <c r="JGR3" s="300"/>
      <c r="JGS3" s="300"/>
      <c r="JGT3" s="300"/>
      <c r="JGU3" s="300"/>
      <c r="JGV3" s="300"/>
      <c r="JGW3" s="300"/>
      <c r="JGX3" s="300"/>
      <c r="JGY3" s="300"/>
      <c r="JGZ3" s="300"/>
      <c r="JHA3" s="300"/>
      <c r="JHB3" s="300"/>
      <c r="JHC3" s="300"/>
      <c r="JHD3" s="300"/>
      <c r="JHE3" s="300"/>
      <c r="JHF3" s="300"/>
      <c r="JHG3" s="300"/>
      <c r="JHH3" s="300"/>
      <c r="JHI3" s="300"/>
      <c r="JHJ3" s="300"/>
      <c r="JHK3" s="300"/>
      <c r="JHL3" s="300"/>
      <c r="JHM3" s="300"/>
      <c r="JHN3" s="300"/>
      <c r="JHO3" s="300"/>
      <c r="JHP3" s="300"/>
      <c r="JHQ3" s="300"/>
      <c r="JHR3" s="300"/>
      <c r="JHS3" s="300"/>
      <c r="JHT3" s="300"/>
      <c r="JHU3" s="300"/>
      <c r="JHV3" s="300"/>
      <c r="JHW3" s="300"/>
      <c r="JHX3" s="300"/>
      <c r="JHY3" s="300"/>
      <c r="JHZ3" s="300"/>
      <c r="JIA3" s="300"/>
      <c r="JIB3" s="300"/>
      <c r="JIC3" s="300"/>
      <c r="JID3" s="300"/>
      <c r="JIE3" s="300"/>
      <c r="JIF3" s="300"/>
      <c r="JIG3" s="300"/>
      <c r="JIH3" s="300"/>
      <c r="JII3" s="300"/>
      <c r="JIJ3" s="300"/>
      <c r="JIK3" s="300"/>
      <c r="JIL3" s="300"/>
      <c r="JIM3" s="300"/>
      <c r="JIN3" s="300"/>
      <c r="JIO3" s="300"/>
      <c r="JIP3" s="300"/>
      <c r="JIQ3" s="300"/>
      <c r="JIR3" s="300"/>
      <c r="JIS3" s="300"/>
      <c r="JIT3" s="300"/>
      <c r="JIU3" s="300"/>
      <c r="JIV3" s="300"/>
      <c r="JIW3" s="300"/>
      <c r="JIX3" s="300"/>
      <c r="JIY3" s="300"/>
      <c r="JIZ3" s="300"/>
      <c r="JJA3" s="300"/>
      <c r="JJB3" s="300"/>
      <c r="JJC3" s="300"/>
      <c r="JJD3" s="300"/>
      <c r="JJE3" s="300"/>
      <c r="JJF3" s="300"/>
      <c r="JJG3" s="300"/>
      <c r="JJH3" s="300"/>
      <c r="JJI3" s="300"/>
      <c r="JJJ3" s="300"/>
      <c r="JJK3" s="300"/>
      <c r="JJL3" s="300"/>
      <c r="JJM3" s="300"/>
      <c r="JJN3" s="300"/>
      <c r="JJO3" s="300"/>
      <c r="JJP3" s="300"/>
      <c r="JJQ3" s="300"/>
      <c r="JJR3" s="300"/>
      <c r="JJS3" s="300"/>
      <c r="JJT3" s="300"/>
      <c r="JJU3" s="300"/>
      <c r="JJV3" s="300"/>
      <c r="JJW3" s="300"/>
      <c r="JJX3" s="300"/>
      <c r="JJY3" s="300"/>
      <c r="JJZ3" s="300"/>
      <c r="JKA3" s="300"/>
      <c r="JKB3" s="300"/>
      <c r="JKC3" s="300"/>
      <c r="JKD3" s="300"/>
      <c r="JKE3" s="300"/>
      <c r="JKF3" s="300"/>
      <c r="JKG3" s="300"/>
      <c r="JKH3" s="300"/>
      <c r="JKI3" s="300"/>
      <c r="JKJ3" s="300"/>
      <c r="JKK3" s="300"/>
      <c r="JKL3" s="300"/>
      <c r="JKM3" s="300"/>
      <c r="JKN3" s="300"/>
      <c r="JKO3" s="300"/>
      <c r="JKP3" s="300"/>
      <c r="JKQ3" s="300"/>
      <c r="JKR3" s="300"/>
      <c r="JKS3" s="300"/>
      <c r="JKT3" s="300"/>
      <c r="JKU3" s="300"/>
      <c r="JKV3" s="300"/>
      <c r="JKW3" s="300"/>
      <c r="JKX3" s="300"/>
      <c r="JKY3" s="300"/>
      <c r="JKZ3" s="300"/>
      <c r="JLA3" s="300"/>
      <c r="JLB3" s="300"/>
      <c r="JLC3" s="300"/>
      <c r="JLD3" s="300"/>
      <c r="JLE3" s="300"/>
      <c r="JLF3" s="300"/>
      <c r="JLG3" s="300"/>
      <c r="JLH3" s="300"/>
      <c r="JLI3" s="300"/>
      <c r="JLJ3" s="300"/>
      <c r="JLK3" s="300"/>
      <c r="JLL3" s="300"/>
      <c r="JLM3" s="300"/>
      <c r="JLN3" s="300"/>
      <c r="JLO3" s="300"/>
      <c r="JLP3" s="300"/>
      <c r="JLQ3" s="300"/>
      <c r="JLR3" s="300"/>
      <c r="JLS3" s="300"/>
      <c r="JLT3" s="300"/>
      <c r="JLU3" s="300"/>
      <c r="JLV3" s="300"/>
      <c r="JLW3" s="300"/>
      <c r="JLX3" s="300"/>
      <c r="JLY3" s="300"/>
      <c r="JLZ3" s="300"/>
      <c r="JMA3" s="300"/>
      <c r="JMB3" s="300"/>
      <c r="JMC3" s="300"/>
      <c r="JMD3" s="300"/>
      <c r="JME3" s="300"/>
      <c r="JMF3" s="300"/>
      <c r="JMG3" s="300"/>
      <c r="JMH3" s="300"/>
      <c r="JMI3" s="300"/>
      <c r="JMJ3" s="300"/>
      <c r="JMK3" s="300"/>
      <c r="JML3" s="300"/>
      <c r="JMM3" s="300"/>
      <c r="JMN3" s="300"/>
      <c r="JMO3" s="300"/>
      <c r="JMP3" s="300"/>
      <c r="JMQ3" s="300"/>
      <c r="JMR3" s="300"/>
      <c r="JMS3" s="300"/>
      <c r="JMT3" s="300"/>
      <c r="JMU3" s="300"/>
      <c r="JMV3" s="300"/>
      <c r="JMW3" s="300"/>
      <c r="JMX3" s="300"/>
      <c r="JMY3" s="300"/>
      <c r="JMZ3" s="300"/>
      <c r="JNA3" s="300"/>
      <c r="JNB3" s="300"/>
      <c r="JNC3" s="300"/>
      <c r="JND3" s="300"/>
      <c r="JNE3" s="300"/>
      <c r="JNF3" s="300"/>
      <c r="JNG3" s="300"/>
      <c r="JNH3" s="300"/>
      <c r="JNI3" s="300"/>
      <c r="JNJ3" s="300"/>
      <c r="JNK3" s="300"/>
      <c r="JNL3" s="300"/>
      <c r="JNM3" s="300"/>
      <c r="JNN3" s="300"/>
      <c r="JNO3" s="300"/>
      <c r="JNP3" s="300"/>
      <c r="JNQ3" s="300"/>
      <c r="JNR3" s="300"/>
      <c r="JNS3" s="300"/>
      <c r="JNT3" s="300"/>
      <c r="JNU3" s="300"/>
      <c r="JNV3" s="300"/>
      <c r="JNW3" s="300"/>
      <c r="JNX3" s="300"/>
      <c r="JNY3" s="300"/>
      <c r="JNZ3" s="300"/>
      <c r="JOA3" s="300"/>
      <c r="JOB3" s="300"/>
      <c r="JOC3" s="300"/>
      <c r="JOD3" s="300"/>
      <c r="JOE3" s="300"/>
      <c r="JOF3" s="300"/>
      <c r="JOG3" s="300"/>
      <c r="JOH3" s="300"/>
      <c r="JOI3" s="300"/>
      <c r="JOJ3" s="300"/>
      <c r="JOK3" s="300"/>
      <c r="JOL3" s="300"/>
      <c r="JOM3" s="300"/>
      <c r="JON3" s="300"/>
      <c r="JOO3" s="300"/>
      <c r="JOP3" s="300"/>
      <c r="JOQ3" s="300"/>
      <c r="JOR3" s="300"/>
      <c r="JOS3" s="300"/>
      <c r="JOT3" s="300"/>
      <c r="JOU3" s="300"/>
      <c r="JOV3" s="300"/>
      <c r="JOW3" s="300"/>
      <c r="JOX3" s="300"/>
      <c r="JOY3" s="300"/>
      <c r="JOZ3" s="300"/>
      <c r="JPA3" s="300"/>
      <c r="JPB3" s="300"/>
      <c r="JPC3" s="300"/>
      <c r="JPD3" s="300"/>
      <c r="JPE3" s="300"/>
      <c r="JPF3" s="300"/>
      <c r="JPG3" s="300"/>
      <c r="JPH3" s="300"/>
      <c r="JPI3" s="300"/>
      <c r="JPJ3" s="300"/>
      <c r="JPK3" s="300"/>
      <c r="JPL3" s="300"/>
      <c r="JPM3" s="300"/>
      <c r="JPN3" s="300"/>
      <c r="JPO3" s="300"/>
      <c r="JPP3" s="300"/>
      <c r="JPQ3" s="300"/>
      <c r="JPR3" s="300"/>
      <c r="JPS3" s="300"/>
      <c r="JPT3" s="300"/>
      <c r="JPU3" s="300"/>
      <c r="JPV3" s="300"/>
      <c r="JPW3" s="300"/>
      <c r="JPX3" s="300"/>
      <c r="JPY3" s="300"/>
      <c r="JPZ3" s="300"/>
      <c r="JQA3" s="300"/>
      <c r="JQB3" s="300"/>
      <c r="JQC3" s="300"/>
      <c r="JQD3" s="300"/>
      <c r="JQE3" s="300"/>
      <c r="JQF3" s="300"/>
      <c r="JQG3" s="300"/>
      <c r="JQH3" s="300"/>
      <c r="JQI3" s="300"/>
      <c r="JQJ3" s="300"/>
      <c r="JQK3" s="300"/>
      <c r="JQL3" s="300"/>
      <c r="JQM3" s="300"/>
      <c r="JQN3" s="300"/>
      <c r="JQO3" s="300"/>
      <c r="JQP3" s="300"/>
      <c r="JQQ3" s="300"/>
      <c r="JQR3" s="300"/>
      <c r="JQS3" s="300"/>
      <c r="JQT3" s="300"/>
      <c r="JQU3" s="300"/>
      <c r="JQV3" s="300"/>
      <c r="JQW3" s="300"/>
      <c r="JQX3" s="300"/>
      <c r="JQY3" s="300"/>
      <c r="JQZ3" s="300"/>
      <c r="JRA3" s="300"/>
      <c r="JRB3" s="300"/>
      <c r="JRC3" s="300"/>
      <c r="JRD3" s="300"/>
      <c r="JRE3" s="300"/>
      <c r="JRF3" s="300"/>
      <c r="JRG3" s="300"/>
      <c r="JRH3" s="300"/>
      <c r="JRI3" s="300"/>
      <c r="JRJ3" s="300"/>
      <c r="JRK3" s="300"/>
      <c r="JRL3" s="300"/>
      <c r="JRM3" s="300"/>
      <c r="JRN3" s="300"/>
      <c r="JRO3" s="300"/>
      <c r="JRP3" s="300"/>
      <c r="JRQ3" s="300"/>
      <c r="JRR3" s="300"/>
      <c r="JRS3" s="300"/>
      <c r="JRT3" s="300"/>
      <c r="JRU3" s="300"/>
      <c r="JRV3" s="300"/>
      <c r="JRW3" s="300"/>
      <c r="JRX3" s="300"/>
      <c r="JRY3" s="300"/>
      <c r="JRZ3" s="300"/>
      <c r="JSA3" s="300"/>
      <c r="JSB3" s="300"/>
      <c r="JSC3" s="300"/>
      <c r="JSD3" s="300"/>
      <c r="JSE3" s="300"/>
      <c r="JSF3" s="300"/>
      <c r="JSG3" s="300"/>
      <c r="JSH3" s="300"/>
      <c r="JSI3" s="300"/>
      <c r="JSJ3" s="300"/>
      <c r="JSK3" s="300"/>
      <c r="JSL3" s="300"/>
      <c r="JSM3" s="300"/>
      <c r="JSN3" s="300"/>
      <c r="JSO3" s="300"/>
      <c r="JSP3" s="300"/>
      <c r="JSQ3" s="300"/>
      <c r="JSR3" s="300"/>
      <c r="JSS3" s="300"/>
      <c r="JST3" s="300"/>
      <c r="JSU3" s="300"/>
      <c r="JSV3" s="300"/>
      <c r="JSW3" s="300"/>
      <c r="JSX3" s="300"/>
      <c r="JSY3" s="300"/>
      <c r="JSZ3" s="300"/>
      <c r="JTA3" s="300"/>
      <c r="JTB3" s="300"/>
      <c r="JTC3" s="300"/>
      <c r="JTD3" s="300"/>
      <c r="JTE3" s="300"/>
      <c r="JTF3" s="300"/>
      <c r="JTG3" s="300"/>
      <c r="JTH3" s="300"/>
      <c r="JTI3" s="300"/>
      <c r="JTJ3" s="300"/>
      <c r="JTK3" s="300"/>
      <c r="JTL3" s="300"/>
      <c r="JTM3" s="300"/>
      <c r="JTN3" s="300"/>
      <c r="JTO3" s="300"/>
      <c r="JTP3" s="300"/>
      <c r="JTQ3" s="300"/>
      <c r="JTR3" s="300"/>
      <c r="JTS3" s="300"/>
      <c r="JTT3" s="300"/>
      <c r="JTU3" s="300"/>
      <c r="JTV3" s="300"/>
      <c r="JTW3" s="300"/>
      <c r="JTX3" s="300"/>
      <c r="JTY3" s="300"/>
      <c r="JTZ3" s="300"/>
      <c r="JUA3" s="300"/>
      <c r="JUB3" s="300"/>
      <c r="JUC3" s="300"/>
      <c r="JUD3" s="300"/>
      <c r="JUE3" s="300"/>
      <c r="JUF3" s="300"/>
      <c r="JUG3" s="300"/>
      <c r="JUH3" s="300"/>
      <c r="JUI3" s="300"/>
      <c r="JUJ3" s="300"/>
      <c r="JUK3" s="300"/>
      <c r="JUL3" s="300"/>
      <c r="JUM3" s="300"/>
      <c r="JUN3" s="300"/>
      <c r="JUO3" s="300"/>
      <c r="JUP3" s="300"/>
      <c r="JUQ3" s="300"/>
      <c r="JUR3" s="300"/>
      <c r="JUS3" s="300"/>
      <c r="JUT3" s="300"/>
      <c r="JUU3" s="300"/>
      <c r="JUV3" s="300"/>
      <c r="JUW3" s="300"/>
      <c r="JUX3" s="300"/>
      <c r="JUY3" s="300"/>
      <c r="JUZ3" s="300"/>
      <c r="JVA3" s="300"/>
      <c r="JVB3" s="300"/>
      <c r="JVC3" s="300"/>
      <c r="JVD3" s="300"/>
      <c r="JVE3" s="300"/>
      <c r="JVF3" s="300"/>
      <c r="JVG3" s="300"/>
      <c r="JVH3" s="300"/>
      <c r="JVI3" s="300"/>
      <c r="JVJ3" s="300"/>
      <c r="JVK3" s="300"/>
      <c r="JVL3" s="300"/>
      <c r="JVM3" s="300"/>
      <c r="JVN3" s="300"/>
      <c r="JVO3" s="300"/>
      <c r="JVP3" s="300"/>
      <c r="JVQ3" s="300"/>
      <c r="JVR3" s="300"/>
      <c r="JVS3" s="300"/>
      <c r="JVT3" s="300"/>
      <c r="JVU3" s="300"/>
      <c r="JVV3" s="300"/>
      <c r="JVW3" s="300"/>
      <c r="JVX3" s="300"/>
      <c r="JVY3" s="300"/>
      <c r="JVZ3" s="300"/>
      <c r="JWA3" s="300"/>
      <c r="JWB3" s="300"/>
      <c r="JWC3" s="300"/>
      <c r="JWD3" s="300"/>
      <c r="JWE3" s="300"/>
      <c r="JWF3" s="300"/>
      <c r="JWG3" s="300"/>
      <c r="JWH3" s="300"/>
      <c r="JWI3" s="300"/>
      <c r="JWJ3" s="300"/>
      <c r="JWK3" s="300"/>
      <c r="JWL3" s="300"/>
      <c r="JWM3" s="300"/>
      <c r="JWN3" s="300"/>
      <c r="JWO3" s="300"/>
      <c r="JWP3" s="300"/>
      <c r="JWQ3" s="300"/>
      <c r="JWR3" s="300"/>
      <c r="JWS3" s="300"/>
      <c r="JWT3" s="300"/>
      <c r="JWU3" s="300"/>
      <c r="JWV3" s="300"/>
      <c r="JWW3" s="300"/>
      <c r="JWX3" s="300"/>
      <c r="JWY3" s="300"/>
      <c r="JWZ3" s="300"/>
      <c r="JXA3" s="300"/>
      <c r="JXB3" s="300"/>
      <c r="JXC3" s="300"/>
      <c r="JXD3" s="300"/>
      <c r="JXE3" s="300"/>
      <c r="JXF3" s="300"/>
      <c r="JXG3" s="300"/>
      <c r="JXH3" s="300"/>
      <c r="JXI3" s="300"/>
      <c r="JXJ3" s="300"/>
      <c r="JXK3" s="300"/>
      <c r="JXL3" s="300"/>
      <c r="JXM3" s="300"/>
      <c r="JXN3" s="300"/>
      <c r="JXO3" s="300"/>
      <c r="JXP3" s="300"/>
      <c r="JXQ3" s="300"/>
      <c r="JXR3" s="300"/>
      <c r="JXS3" s="300"/>
      <c r="JXT3" s="300"/>
      <c r="JXU3" s="300"/>
      <c r="JXV3" s="300"/>
      <c r="JXW3" s="300"/>
      <c r="JXX3" s="300"/>
      <c r="JXY3" s="300"/>
      <c r="JXZ3" s="300"/>
      <c r="JYA3" s="300"/>
      <c r="JYB3" s="300"/>
      <c r="JYC3" s="300"/>
      <c r="JYD3" s="300"/>
      <c r="JYE3" s="300"/>
      <c r="JYF3" s="300"/>
      <c r="JYG3" s="300"/>
      <c r="JYH3" s="300"/>
      <c r="JYI3" s="300"/>
      <c r="JYJ3" s="300"/>
      <c r="JYK3" s="300"/>
      <c r="JYL3" s="300"/>
      <c r="JYM3" s="300"/>
      <c r="JYN3" s="300"/>
      <c r="JYO3" s="300"/>
      <c r="JYP3" s="300"/>
      <c r="JYQ3" s="300"/>
      <c r="JYR3" s="300"/>
      <c r="JYS3" s="300"/>
      <c r="JYT3" s="300"/>
      <c r="JYU3" s="300"/>
      <c r="JYV3" s="300"/>
      <c r="JYW3" s="300"/>
      <c r="JYX3" s="300"/>
      <c r="JYY3" s="300"/>
      <c r="JYZ3" s="300"/>
      <c r="JZA3" s="300"/>
      <c r="JZB3" s="300"/>
      <c r="JZC3" s="300"/>
      <c r="JZD3" s="300"/>
      <c r="JZE3" s="300"/>
      <c r="JZF3" s="300"/>
      <c r="JZG3" s="300"/>
      <c r="JZH3" s="300"/>
      <c r="JZI3" s="300"/>
      <c r="JZJ3" s="300"/>
      <c r="JZK3" s="300"/>
      <c r="JZL3" s="300"/>
      <c r="JZM3" s="300"/>
      <c r="JZN3" s="300"/>
      <c r="JZO3" s="300"/>
      <c r="JZP3" s="300"/>
      <c r="JZQ3" s="300"/>
      <c r="JZR3" s="300"/>
      <c r="JZS3" s="300"/>
      <c r="JZT3" s="300"/>
      <c r="JZU3" s="300"/>
      <c r="JZV3" s="300"/>
      <c r="JZW3" s="300"/>
      <c r="JZX3" s="300"/>
      <c r="JZY3" s="300"/>
      <c r="JZZ3" s="300"/>
      <c r="KAA3" s="300"/>
      <c r="KAB3" s="300"/>
      <c r="KAC3" s="300"/>
      <c r="KAD3" s="300"/>
      <c r="KAE3" s="300"/>
      <c r="KAF3" s="300"/>
      <c r="KAG3" s="300"/>
      <c r="KAH3" s="300"/>
      <c r="KAI3" s="300"/>
      <c r="KAJ3" s="300"/>
      <c r="KAK3" s="300"/>
      <c r="KAL3" s="300"/>
      <c r="KAM3" s="300"/>
      <c r="KAN3" s="300"/>
      <c r="KAO3" s="300"/>
      <c r="KAP3" s="300"/>
      <c r="KAQ3" s="300"/>
      <c r="KAR3" s="300"/>
      <c r="KAS3" s="300"/>
      <c r="KAT3" s="300"/>
      <c r="KAU3" s="300"/>
      <c r="KAV3" s="300"/>
      <c r="KAW3" s="300"/>
      <c r="KAX3" s="300"/>
      <c r="KAY3" s="300"/>
      <c r="KAZ3" s="300"/>
      <c r="KBA3" s="300"/>
      <c r="KBB3" s="300"/>
      <c r="KBC3" s="300"/>
      <c r="KBD3" s="300"/>
      <c r="KBE3" s="300"/>
      <c r="KBF3" s="300"/>
      <c r="KBG3" s="300"/>
      <c r="KBH3" s="300"/>
      <c r="KBI3" s="300"/>
      <c r="KBJ3" s="300"/>
      <c r="KBK3" s="300"/>
      <c r="KBL3" s="300"/>
      <c r="KBM3" s="300"/>
      <c r="KBN3" s="300"/>
      <c r="KBO3" s="300"/>
      <c r="KBP3" s="300"/>
      <c r="KBQ3" s="300"/>
      <c r="KBR3" s="300"/>
      <c r="KBS3" s="300"/>
      <c r="KBT3" s="300"/>
      <c r="KBU3" s="300"/>
      <c r="KBV3" s="300"/>
      <c r="KBW3" s="300"/>
      <c r="KBX3" s="300"/>
      <c r="KBY3" s="300"/>
      <c r="KBZ3" s="300"/>
      <c r="KCA3" s="300"/>
      <c r="KCB3" s="300"/>
      <c r="KCC3" s="300"/>
      <c r="KCD3" s="300"/>
      <c r="KCE3" s="300"/>
      <c r="KCF3" s="300"/>
      <c r="KCG3" s="300"/>
      <c r="KCH3" s="300"/>
      <c r="KCI3" s="300"/>
      <c r="KCJ3" s="300"/>
      <c r="KCK3" s="300"/>
      <c r="KCL3" s="300"/>
      <c r="KCM3" s="300"/>
      <c r="KCN3" s="300"/>
      <c r="KCO3" s="300"/>
      <c r="KCP3" s="300"/>
      <c r="KCQ3" s="300"/>
      <c r="KCR3" s="300"/>
      <c r="KCS3" s="300"/>
      <c r="KCT3" s="300"/>
      <c r="KCU3" s="300"/>
      <c r="KCV3" s="300"/>
      <c r="KCW3" s="300"/>
      <c r="KCX3" s="300"/>
      <c r="KCY3" s="300"/>
      <c r="KCZ3" s="300"/>
      <c r="KDA3" s="300"/>
      <c r="KDB3" s="300"/>
      <c r="KDC3" s="300"/>
      <c r="KDD3" s="300"/>
      <c r="KDE3" s="300"/>
      <c r="KDF3" s="300"/>
      <c r="KDG3" s="300"/>
      <c r="KDH3" s="300"/>
      <c r="KDI3" s="300"/>
      <c r="KDJ3" s="300"/>
      <c r="KDK3" s="300"/>
      <c r="KDL3" s="300"/>
      <c r="KDM3" s="300"/>
      <c r="KDN3" s="300"/>
      <c r="KDO3" s="300"/>
      <c r="KDP3" s="300"/>
      <c r="KDQ3" s="300"/>
      <c r="KDR3" s="300"/>
      <c r="KDS3" s="300"/>
      <c r="KDT3" s="300"/>
      <c r="KDU3" s="300"/>
      <c r="KDV3" s="300"/>
      <c r="KDW3" s="300"/>
      <c r="KDX3" s="300"/>
      <c r="KDY3" s="300"/>
      <c r="KDZ3" s="300"/>
      <c r="KEA3" s="300"/>
      <c r="KEB3" s="300"/>
      <c r="KEC3" s="300"/>
      <c r="KED3" s="300"/>
      <c r="KEE3" s="300"/>
      <c r="KEF3" s="300"/>
      <c r="KEG3" s="300"/>
      <c r="KEH3" s="300"/>
      <c r="KEI3" s="300"/>
      <c r="KEJ3" s="300"/>
      <c r="KEK3" s="300"/>
      <c r="KEL3" s="300"/>
      <c r="KEM3" s="300"/>
      <c r="KEN3" s="300"/>
      <c r="KEO3" s="300"/>
      <c r="KEP3" s="300"/>
      <c r="KEQ3" s="300"/>
      <c r="KER3" s="300"/>
      <c r="KES3" s="300"/>
      <c r="KET3" s="300"/>
      <c r="KEU3" s="300"/>
      <c r="KEV3" s="300"/>
      <c r="KEW3" s="300"/>
      <c r="KEX3" s="300"/>
      <c r="KEY3" s="300"/>
      <c r="KEZ3" s="300"/>
      <c r="KFA3" s="300"/>
      <c r="KFB3" s="300"/>
      <c r="KFC3" s="300"/>
      <c r="KFD3" s="300"/>
      <c r="KFE3" s="300"/>
      <c r="KFF3" s="300"/>
      <c r="KFG3" s="300"/>
      <c r="KFH3" s="300"/>
      <c r="KFI3" s="300"/>
      <c r="KFJ3" s="300"/>
      <c r="KFK3" s="300"/>
      <c r="KFL3" s="300"/>
      <c r="KFM3" s="300"/>
      <c r="KFN3" s="300"/>
      <c r="KFO3" s="300"/>
      <c r="KFP3" s="300"/>
      <c r="KFQ3" s="300"/>
      <c r="KFR3" s="300"/>
      <c r="KFS3" s="300"/>
      <c r="KFT3" s="300"/>
      <c r="KFU3" s="300"/>
      <c r="KFV3" s="300"/>
      <c r="KFW3" s="300"/>
      <c r="KFX3" s="300"/>
      <c r="KFY3" s="300"/>
      <c r="KFZ3" s="300"/>
      <c r="KGA3" s="300"/>
      <c r="KGB3" s="300"/>
      <c r="KGC3" s="300"/>
      <c r="KGD3" s="300"/>
      <c r="KGE3" s="300"/>
      <c r="KGF3" s="300"/>
      <c r="KGG3" s="300"/>
      <c r="KGH3" s="300"/>
      <c r="KGI3" s="300"/>
      <c r="KGJ3" s="300"/>
      <c r="KGK3" s="300"/>
      <c r="KGL3" s="300"/>
      <c r="KGM3" s="300"/>
      <c r="KGN3" s="300"/>
      <c r="KGO3" s="300"/>
      <c r="KGP3" s="300"/>
      <c r="KGQ3" s="300"/>
      <c r="KGR3" s="300"/>
      <c r="KGS3" s="300"/>
      <c r="KGT3" s="300"/>
      <c r="KGU3" s="300"/>
      <c r="KGV3" s="300"/>
      <c r="KGW3" s="300"/>
      <c r="KGX3" s="300"/>
      <c r="KGY3" s="300"/>
      <c r="KGZ3" s="300"/>
      <c r="KHA3" s="300"/>
      <c r="KHB3" s="300"/>
      <c r="KHC3" s="300"/>
      <c r="KHD3" s="300"/>
      <c r="KHE3" s="300"/>
      <c r="KHF3" s="300"/>
      <c r="KHG3" s="300"/>
      <c r="KHH3" s="300"/>
      <c r="KHI3" s="300"/>
      <c r="KHJ3" s="300"/>
      <c r="KHK3" s="300"/>
      <c r="KHL3" s="300"/>
      <c r="KHM3" s="300"/>
      <c r="KHN3" s="300"/>
      <c r="KHO3" s="300"/>
      <c r="KHP3" s="300"/>
      <c r="KHQ3" s="300"/>
      <c r="KHR3" s="300"/>
      <c r="KHS3" s="300"/>
      <c r="KHT3" s="300"/>
      <c r="KHU3" s="300"/>
      <c r="KHV3" s="300"/>
      <c r="KHW3" s="300"/>
      <c r="KHX3" s="300"/>
      <c r="KHY3" s="300"/>
      <c r="KHZ3" s="300"/>
      <c r="KIA3" s="300"/>
      <c r="KIB3" s="300"/>
      <c r="KIC3" s="300"/>
      <c r="KID3" s="300"/>
      <c r="KIE3" s="300"/>
      <c r="KIF3" s="300"/>
      <c r="KIG3" s="300"/>
      <c r="KIH3" s="300"/>
      <c r="KII3" s="300"/>
      <c r="KIJ3" s="300"/>
      <c r="KIK3" s="300"/>
      <c r="KIL3" s="300"/>
      <c r="KIM3" s="300"/>
      <c r="KIN3" s="300"/>
      <c r="KIO3" s="300"/>
      <c r="KIP3" s="300"/>
      <c r="KIQ3" s="300"/>
      <c r="KIR3" s="300"/>
      <c r="KIS3" s="300"/>
      <c r="KIT3" s="300"/>
      <c r="KIU3" s="300"/>
      <c r="KIV3" s="300"/>
      <c r="KIW3" s="300"/>
      <c r="KIX3" s="300"/>
      <c r="KIY3" s="300"/>
      <c r="KIZ3" s="300"/>
      <c r="KJA3" s="300"/>
      <c r="KJB3" s="300"/>
      <c r="KJC3" s="300"/>
      <c r="KJD3" s="300"/>
      <c r="KJE3" s="300"/>
      <c r="KJF3" s="300"/>
      <c r="KJG3" s="300"/>
      <c r="KJH3" s="300"/>
      <c r="KJI3" s="300"/>
      <c r="KJJ3" s="300"/>
      <c r="KJK3" s="300"/>
      <c r="KJL3" s="300"/>
      <c r="KJM3" s="300"/>
      <c r="KJN3" s="300"/>
      <c r="KJO3" s="300"/>
      <c r="KJP3" s="300"/>
      <c r="KJQ3" s="300"/>
      <c r="KJR3" s="300"/>
      <c r="KJS3" s="300"/>
      <c r="KJT3" s="300"/>
      <c r="KJU3" s="300"/>
      <c r="KJV3" s="300"/>
      <c r="KJW3" s="300"/>
      <c r="KJX3" s="300"/>
      <c r="KJY3" s="300"/>
      <c r="KJZ3" s="300"/>
      <c r="KKA3" s="300"/>
      <c r="KKB3" s="300"/>
      <c r="KKC3" s="300"/>
      <c r="KKD3" s="300"/>
      <c r="KKE3" s="300"/>
      <c r="KKF3" s="300"/>
      <c r="KKG3" s="300"/>
      <c r="KKH3" s="300"/>
      <c r="KKI3" s="300"/>
      <c r="KKJ3" s="300"/>
      <c r="KKK3" s="300"/>
      <c r="KKL3" s="300"/>
      <c r="KKM3" s="300"/>
      <c r="KKN3" s="300"/>
      <c r="KKO3" s="300"/>
      <c r="KKP3" s="300"/>
      <c r="KKQ3" s="300"/>
      <c r="KKR3" s="300"/>
      <c r="KKS3" s="300"/>
      <c r="KKT3" s="300"/>
      <c r="KKU3" s="300"/>
      <c r="KKV3" s="300"/>
      <c r="KKW3" s="300"/>
      <c r="KKX3" s="300"/>
      <c r="KKY3" s="300"/>
      <c r="KKZ3" s="300"/>
      <c r="KLA3" s="300"/>
      <c r="KLB3" s="300"/>
      <c r="KLC3" s="300"/>
      <c r="KLD3" s="300"/>
      <c r="KLE3" s="300"/>
      <c r="KLF3" s="300"/>
      <c r="KLG3" s="300"/>
      <c r="KLH3" s="300"/>
      <c r="KLI3" s="300"/>
      <c r="KLJ3" s="300"/>
      <c r="KLK3" s="300"/>
      <c r="KLL3" s="300"/>
      <c r="KLM3" s="300"/>
      <c r="KLN3" s="300"/>
      <c r="KLO3" s="300"/>
      <c r="KLP3" s="300"/>
      <c r="KLQ3" s="300"/>
      <c r="KLR3" s="300"/>
      <c r="KLS3" s="300"/>
      <c r="KLT3" s="300"/>
      <c r="KLU3" s="300"/>
      <c r="KLV3" s="300"/>
      <c r="KLW3" s="300"/>
      <c r="KLX3" s="300"/>
      <c r="KLY3" s="300"/>
      <c r="KLZ3" s="300"/>
      <c r="KMA3" s="300"/>
      <c r="KMB3" s="300"/>
      <c r="KMC3" s="300"/>
      <c r="KMD3" s="300"/>
      <c r="KME3" s="300"/>
      <c r="KMF3" s="300"/>
      <c r="KMG3" s="300"/>
      <c r="KMH3" s="300"/>
      <c r="KMI3" s="300"/>
      <c r="KMJ3" s="300"/>
      <c r="KMK3" s="300"/>
      <c r="KML3" s="300"/>
      <c r="KMM3" s="300"/>
      <c r="KMN3" s="300"/>
      <c r="KMO3" s="300"/>
      <c r="KMP3" s="300"/>
      <c r="KMQ3" s="300"/>
      <c r="KMR3" s="300"/>
      <c r="KMS3" s="300"/>
      <c r="KMT3" s="300"/>
      <c r="KMU3" s="300"/>
      <c r="KMV3" s="300"/>
      <c r="KMW3" s="300"/>
      <c r="KMX3" s="300"/>
      <c r="KMY3" s="300"/>
      <c r="KMZ3" s="300"/>
      <c r="KNA3" s="300"/>
      <c r="KNB3" s="300"/>
      <c r="KNC3" s="300"/>
      <c r="KND3" s="300"/>
      <c r="KNE3" s="300"/>
      <c r="KNF3" s="300"/>
      <c r="KNG3" s="300"/>
      <c r="KNH3" s="300"/>
      <c r="KNI3" s="300"/>
      <c r="KNJ3" s="300"/>
      <c r="KNK3" s="300"/>
      <c r="KNL3" s="300"/>
      <c r="KNM3" s="300"/>
      <c r="KNN3" s="300"/>
      <c r="KNO3" s="300"/>
      <c r="KNP3" s="300"/>
      <c r="KNQ3" s="300"/>
      <c r="KNR3" s="300"/>
      <c r="KNS3" s="300"/>
      <c r="KNT3" s="300"/>
      <c r="KNU3" s="300"/>
      <c r="KNV3" s="300"/>
      <c r="KNW3" s="300"/>
      <c r="KNX3" s="300"/>
      <c r="KNY3" s="300"/>
      <c r="KNZ3" s="300"/>
      <c r="KOA3" s="300"/>
      <c r="KOB3" s="300"/>
      <c r="KOC3" s="300"/>
      <c r="KOD3" s="300"/>
      <c r="KOE3" s="300"/>
      <c r="KOF3" s="300"/>
      <c r="KOG3" s="300"/>
      <c r="KOH3" s="300"/>
      <c r="KOI3" s="300"/>
      <c r="KOJ3" s="300"/>
      <c r="KOK3" s="300"/>
      <c r="KOL3" s="300"/>
      <c r="KOM3" s="300"/>
      <c r="KON3" s="300"/>
      <c r="KOO3" s="300"/>
      <c r="KOP3" s="300"/>
      <c r="KOQ3" s="300"/>
      <c r="KOR3" s="300"/>
      <c r="KOS3" s="300"/>
      <c r="KOT3" s="300"/>
      <c r="KOU3" s="300"/>
      <c r="KOV3" s="300"/>
      <c r="KOW3" s="300"/>
      <c r="KOX3" s="300"/>
      <c r="KOY3" s="300"/>
      <c r="KOZ3" s="300"/>
      <c r="KPA3" s="300"/>
      <c r="KPB3" s="300"/>
      <c r="KPC3" s="300"/>
      <c r="KPD3" s="300"/>
      <c r="KPE3" s="300"/>
      <c r="KPF3" s="300"/>
      <c r="KPG3" s="300"/>
      <c r="KPH3" s="300"/>
      <c r="KPI3" s="300"/>
      <c r="KPJ3" s="300"/>
      <c r="KPK3" s="300"/>
      <c r="KPL3" s="300"/>
      <c r="KPM3" s="300"/>
      <c r="KPN3" s="300"/>
      <c r="KPO3" s="300"/>
      <c r="KPP3" s="300"/>
      <c r="KPQ3" s="300"/>
      <c r="KPR3" s="300"/>
      <c r="KPS3" s="300"/>
      <c r="KPT3" s="300"/>
      <c r="KPU3" s="300"/>
      <c r="KPV3" s="300"/>
      <c r="KPW3" s="300"/>
      <c r="KPX3" s="300"/>
      <c r="KPY3" s="300"/>
      <c r="KPZ3" s="300"/>
      <c r="KQA3" s="300"/>
      <c r="KQB3" s="300"/>
      <c r="KQC3" s="300"/>
      <c r="KQD3" s="300"/>
      <c r="KQE3" s="300"/>
      <c r="KQF3" s="300"/>
      <c r="KQG3" s="300"/>
      <c r="KQH3" s="300"/>
      <c r="KQI3" s="300"/>
      <c r="KQJ3" s="300"/>
      <c r="KQK3" s="300"/>
      <c r="KQL3" s="300"/>
      <c r="KQM3" s="300"/>
      <c r="KQN3" s="300"/>
      <c r="KQO3" s="300"/>
      <c r="KQP3" s="300"/>
      <c r="KQQ3" s="300"/>
      <c r="KQR3" s="300"/>
      <c r="KQS3" s="300"/>
      <c r="KQT3" s="300"/>
      <c r="KQU3" s="300"/>
      <c r="KQV3" s="300"/>
      <c r="KQW3" s="300"/>
      <c r="KQX3" s="300"/>
      <c r="KQY3" s="300"/>
      <c r="KQZ3" s="300"/>
      <c r="KRA3" s="300"/>
      <c r="KRB3" s="300"/>
      <c r="KRC3" s="300"/>
      <c r="KRD3" s="300"/>
      <c r="KRE3" s="300"/>
      <c r="KRF3" s="300"/>
      <c r="KRG3" s="300"/>
      <c r="KRH3" s="300"/>
      <c r="KRI3" s="300"/>
      <c r="KRJ3" s="300"/>
      <c r="KRK3" s="300"/>
      <c r="KRL3" s="300"/>
      <c r="KRM3" s="300"/>
      <c r="KRN3" s="300"/>
      <c r="KRO3" s="300"/>
      <c r="KRP3" s="300"/>
      <c r="KRQ3" s="300"/>
      <c r="KRR3" s="300"/>
      <c r="KRS3" s="300"/>
      <c r="KRT3" s="300"/>
      <c r="KRU3" s="300"/>
      <c r="KRV3" s="300"/>
      <c r="KRW3" s="300"/>
      <c r="KRX3" s="300"/>
      <c r="KRY3" s="300"/>
      <c r="KRZ3" s="300"/>
      <c r="KSA3" s="300"/>
      <c r="KSB3" s="300"/>
      <c r="KSC3" s="300"/>
      <c r="KSD3" s="300"/>
      <c r="KSE3" s="300"/>
      <c r="KSF3" s="300"/>
      <c r="KSG3" s="300"/>
      <c r="KSH3" s="300"/>
      <c r="KSI3" s="300"/>
      <c r="KSJ3" s="300"/>
      <c r="KSK3" s="300"/>
      <c r="KSL3" s="300"/>
      <c r="KSM3" s="300"/>
      <c r="KSN3" s="300"/>
      <c r="KSO3" s="300"/>
      <c r="KSP3" s="300"/>
      <c r="KSQ3" s="300"/>
      <c r="KSR3" s="300"/>
      <c r="KSS3" s="300"/>
      <c r="KST3" s="300"/>
      <c r="KSU3" s="300"/>
      <c r="KSV3" s="300"/>
      <c r="KSW3" s="300"/>
      <c r="KSX3" s="300"/>
      <c r="KSY3" s="300"/>
      <c r="KSZ3" s="300"/>
      <c r="KTA3" s="300"/>
      <c r="KTB3" s="300"/>
      <c r="KTC3" s="300"/>
      <c r="KTD3" s="300"/>
      <c r="KTE3" s="300"/>
      <c r="KTF3" s="300"/>
      <c r="KTG3" s="300"/>
      <c r="KTH3" s="300"/>
      <c r="KTI3" s="300"/>
      <c r="KTJ3" s="300"/>
      <c r="KTK3" s="300"/>
      <c r="KTL3" s="300"/>
      <c r="KTM3" s="300"/>
      <c r="KTN3" s="300"/>
      <c r="KTO3" s="300"/>
      <c r="KTP3" s="300"/>
      <c r="KTQ3" s="300"/>
      <c r="KTR3" s="300"/>
      <c r="KTS3" s="300"/>
      <c r="KTT3" s="300"/>
      <c r="KTU3" s="300"/>
      <c r="KTV3" s="300"/>
      <c r="KTW3" s="300"/>
      <c r="KTX3" s="300"/>
      <c r="KTY3" s="300"/>
      <c r="KTZ3" s="300"/>
      <c r="KUA3" s="300"/>
      <c r="KUB3" s="300"/>
      <c r="KUC3" s="300"/>
      <c r="KUD3" s="300"/>
      <c r="KUE3" s="300"/>
      <c r="KUF3" s="300"/>
      <c r="KUG3" s="300"/>
      <c r="KUH3" s="300"/>
      <c r="KUI3" s="300"/>
      <c r="KUJ3" s="300"/>
      <c r="KUK3" s="300"/>
      <c r="KUL3" s="300"/>
      <c r="KUM3" s="300"/>
      <c r="KUN3" s="300"/>
      <c r="KUO3" s="300"/>
      <c r="KUP3" s="300"/>
      <c r="KUQ3" s="300"/>
      <c r="KUR3" s="300"/>
      <c r="KUS3" s="300"/>
      <c r="KUT3" s="300"/>
      <c r="KUU3" s="300"/>
      <c r="KUV3" s="300"/>
      <c r="KUW3" s="300"/>
      <c r="KUX3" s="300"/>
      <c r="KUY3" s="300"/>
      <c r="KUZ3" s="300"/>
      <c r="KVA3" s="300"/>
      <c r="KVB3" s="300"/>
      <c r="KVC3" s="300"/>
      <c r="KVD3" s="300"/>
      <c r="KVE3" s="300"/>
      <c r="KVF3" s="300"/>
      <c r="KVG3" s="300"/>
      <c r="KVH3" s="300"/>
      <c r="KVI3" s="300"/>
      <c r="KVJ3" s="300"/>
      <c r="KVK3" s="300"/>
      <c r="KVL3" s="300"/>
      <c r="KVM3" s="300"/>
      <c r="KVN3" s="300"/>
      <c r="KVO3" s="300"/>
      <c r="KVP3" s="300"/>
      <c r="KVQ3" s="300"/>
      <c r="KVR3" s="300"/>
      <c r="KVS3" s="300"/>
      <c r="KVT3" s="300"/>
      <c r="KVU3" s="300"/>
      <c r="KVV3" s="300"/>
      <c r="KVW3" s="300"/>
      <c r="KVX3" s="300"/>
      <c r="KVY3" s="300"/>
      <c r="KVZ3" s="300"/>
      <c r="KWA3" s="300"/>
      <c r="KWB3" s="300"/>
      <c r="KWC3" s="300"/>
      <c r="KWD3" s="300"/>
      <c r="KWE3" s="300"/>
      <c r="KWF3" s="300"/>
      <c r="KWG3" s="300"/>
      <c r="KWH3" s="300"/>
      <c r="KWI3" s="300"/>
      <c r="KWJ3" s="300"/>
      <c r="KWK3" s="300"/>
      <c r="KWL3" s="300"/>
      <c r="KWM3" s="300"/>
      <c r="KWN3" s="300"/>
      <c r="KWO3" s="300"/>
      <c r="KWP3" s="300"/>
      <c r="KWQ3" s="300"/>
      <c r="KWR3" s="300"/>
      <c r="KWS3" s="300"/>
      <c r="KWT3" s="300"/>
      <c r="KWU3" s="300"/>
      <c r="KWV3" s="300"/>
      <c r="KWW3" s="300"/>
      <c r="KWX3" s="300"/>
      <c r="KWY3" s="300"/>
      <c r="KWZ3" s="300"/>
      <c r="KXA3" s="300"/>
      <c r="KXB3" s="300"/>
      <c r="KXC3" s="300"/>
      <c r="KXD3" s="300"/>
      <c r="KXE3" s="300"/>
      <c r="KXF3" s="300"/>
      <c r="KXG3" s="300"/>
      <c r="KXH3" s="300"/>
      <c r="KXI3" s="300"/>
      <c r="KXJ3" s="300"/>
      <c r="KXK3" s="300"/>
      <c r="KXL3" s="300"/>
      <c r="KXM3" s="300"/>
      <c r="KXN3" s="300"/>
      <c r="KXO3" s="300"/>
      <c r="KXP3" s="300"/>
      <c r="KXQ3" s="300"/>
      <c r="KXR3" s="300"/>
      <c r="KXS3" s="300"/>
      <c r="KXT3" s="300"/>
      <c r="KXU3" s="300"/>
      <c r="KXV3" s="300"/>
      <c r="KXW3" s="300"/>
      <c r="KXX3" s="300"/>
      <c r="KXY3" s="300"/>
      <c r="KXZ3" s="300"/>
      <c r="KYA3" s="300"/>
      <c r="KYB3" s="300"/>
      <c r="KYC3" s="300"/>
      <c r="KYD3" s="300"/>
      <c r="KYE3" s="300"/>
      <c r="KYF3" s="300"/>
      <c r="KYG3" s="300"/>
      <c r="KYH3" s="300"/>
      <c r="KYI3" s="300"/>
      <c r="KYJ3" s="300"/>
      <c r="KYK3" s="300"/>
      <c r="KYL3" s="300"/>
      <c r="KYM3" s="300"/>
      <c r="KYN3" s="300"/>
      <c r="KYO3" s="300"/>
      <c r="KYP3" s="300"/>
      <c r="KYQ3" s="300"/>
      <c r="KYR3" s="300"/>
      <c r="KYS3" s="300"/>
      <c r="KYT3" s="300"/>
      <c r="KYU3" s="300"/>
      <c r="KYV3" s="300"/>
      <c r="KYW3" s="300"/>
      <c r="KYX3" s="300"/>
      <c r="KYY3" s="300"/>
      <c r="KYZ3" s="300"/>
      <c r="KZA3" s="300"/>
      <c r="KZB3" s="300"/>
      <c r="KZC3" s="300"/>
      <c r="KZD3" s="300"/>
      <c r="KZE3" s="300"/>
      <c r="KZF3" s="300"/>
      <c r="KZG3" s="300"/>
      <c r="KZH3" s="300"/>
      <c r="KZI3" s="300"/>
      <c r="KZJ3" s="300"/>
      <c r="KZK3" s="300"/>
      <c r="KZL3" s="300"/>
      <c r="KZM3" s="300"/>
      <c r="KZN3" s="300"/>
      <c r="KZO3" s="300"/>
      <c r="KZP3" s="300"/>
      <c r="KZQ3" s="300"/>
      <c r="KZR3" s="300"/>
      <c r="KZS3" s="300"/>
      <c r="KZT3" s="300"/>
      <c r="KZU3" s="300"/>
      <c r="KZV3" s="300"/>
      <c r="KZW3" s="300"/>
      <c r="KZX3" s="300"/>
      <c r="KZY3" s="300"/>
      <c r="KZZ3" s="300"/>
      <c r="LAA3" s="300"/>
      <c r="LAB3" s="300"/>
      <c r="LAC3" s="300"/>
      <c r="LAD3" s="300"/>
      <c r="LAE3" s="300"/>
      <c r="LAF3" s="300"/>
      <c r="LAG3" s="300"/>
      <c r="LAH3" s="300"/>
      <c r="LAI3" s="300"/>
      <c r="LAJ3" s="300"/>
      <c r="LAK3" s="300"/>
      <c r="LAL3" s="300"/>
      <c r="LAM3" s="300"/>
      <c r="LAN3" s="300"/>
      <c r="LAO3" s="300"/>
      <c r="LAP3" s="300"/>
      <c r="LAQ3" s="300"/>
      <c r="LAR3" s="300"/>
      <c r="LAS3" s="300"/>
      <c r="LAT3" s="300"/>
      <c r="LAU3" s="300"/>
      <c r="LAV3" s="300"/>
      <c r="LAW3" s="300"/>
      <c r="LAX3" s="300"/>
      <c r="LAY3" s="300"/>
      <c r="LAZ3" s="300"/>
      <c r="LBA3" s="300"/>
      <c r="LBB3" s="300"/>
      <c r="LBC3" s="300"/>
      <c r="LBD3" s="300"/>
      <c r="LBE3" s="300"/>
      <c r="LBF3" s="300"/>
      <c r="LBG3" s="300"/>
      <c r="LBH3" s="300"/>
      <c r="LBI3" s="300"/>
      <c r="LBJ3" s="300"/>
      <c r="LBK3" s="300"/>
      <c r="LBL3" s="300"/>
      <c r="LBM3" s="300"/>
      <c r="LBN3" s="300"/>
      <c r="LBO3" s="300"/>
      <c r="LBP3" s="300"/>
      <c r="LBQ3" s="300"/>
      <c r="LBR3" s="300"/>
      <c r="LBS3" s="300"/>
      <c r="LBT3" s="300"/>
      <c r="LBU3" s="300"/>
      <c r="LBV3" s="300"/>
      <c r="LBW3" s="300"/>
      <c r="LBX3" s="300"/>
      <c r="LBY3" s="300"/>
      <c r="LBZ3" s="300"/>
      <c r="LCA3" s="300"/>
      <c r="LCB3" s="300"/>
      <c r="LCC3" s="300"/>
      <c r="LCD3" s="300"/>
      <c r="LCE3" s="300"/>
      <c r="LCF3" s="300"/>
      <c r="LCG3" s="300"/>
      <c r="LCH3" s="300"/>
      <c r="LCI3" s="300"/>
      <c r="LCJ3" s="300"/>
      <c r="LCK3" s="300"/>
      <c r="LCL3" s="300"/>
      <c r="LCM3" s="300"/>
      <c r="LCN3" s="300"/>
      <c r="LCO3" s="300"/>
      <c r="LCP3" s="300"/>
      <c r="LCQ3" s="300"/>
      <c r="LCR3" s="300"/>
      <c r="LCS3" s="300"/>
      <c r="LCT3" s="300"/>
      <c r="LCU3" s="300"/>
      <c r="LCV3" s="300"/>
      <c r="LCW3" s="300"/>
      <c r="LCX3" s="300"/>
      <c r="LCY3" s="300"/>
      <c r="LCZ3" s="300"/>
      <c r="LDA3" s="300"/>
      <c r="LDB3" s="300"/>
      <c r="LDC3" s="300"/>
      <c r="LDD3" s="300"/>
      <c r="LDE3" s="300"/>
      <c r="LDF3" s="300"/>
      <c r="LDG3" s="300"/>
      <c r="LDH3" s="300"/>
      <c r="LDI3" s="300"/>
      <c r="LDJ3" s="300"/>
      <c r="LDK3" s="300"/>
      <c r="LDL3" s="300"/>
      <c r="LDM3" s="300"/>
      <c r="LDN3" s="300"/>
      <c r="LDO3" s="300"/>
      <c r="LDP3" s="300"/>
      <c r="LDQ3" s="300"/>
      <c r="LDR3" s="300"/>
      <c r="LDS3" s="300"/>
      <c r="LDT3" s="300"/>
      <c r="LDU3" s="300"/>
      <c r="LDV3" s="300"/>
      <c r="LDW3" s="300"/>
      <c r="LDX3" s="300"/>
      <c r="LDY3" s="300"/>
      <c r="LDZ3" s="300"/>
      <c r="LEA3" s="300"/>
      <c r="LEB3" s="300"/>
      <c r="LEC3" s="300"/>
      <c r="LED3" s="300"/>
      <c r="LEE3" s="300"/>
      <c r="LEF3" s="300"/>
      <c r="LEG3" s="300"/>
      <c r="LEH3" s="300"/>
      <c r="LEI3" s="300"/>
      <c r="LEJ3" s="300"/>
      <c r="LEK3" s="300"/>
      <c r="LEL3" s="300"/>
      <c r="LEM3" s="300"/>
      <c r="LEN3" s="300"/>
      <c r="LEO3" s="300"/>
      <c r="LEP3" s="300"/>
      <c r="LEQ3" s="300"/>
      <c r="LER3" s="300"/>
      <c r="LES3" s="300"/>
      <c r="LET3" s="300"/>
      <c r="LEU3" s="300"/>
      <c r="LEV3" s="300"/>
      <c r="LEW3" s="300"/>
      <c r="LEX3" s="300"/>
      <c r="LEY3" s="300"/>
      <c r="LEZ3" s="300"/>
      <c r="LFA3" s="300"/>
      <c r="LFB3" s="300"/>
      <c r="LFC3" s="300"/>
      <c r="LFD3" s="300"/>
      <c r="LFE3" s="300"/>
      <c r="LFF3" s="300"/>
      <c r="LFG3" s="300"/>
      <c r="LFH3" s="300"/>
      <c r="LFI3" s="300"/>
      <c r="LFJ3" s="300"/>
      <c r="LFK3" s="300"/>
      <c r="LFL3" s="300"/>
      <c r="LFM3" s="300"/>
      <c r="LFN3" s="300"/>
      <c r="LFO3" s="300"/>
      <c r="LFP3" s="300"/>
      <c r="LFQ3" s="300"/>
      <c r="LFR3" s="300"/>
      <c r="LFS3" s="300"/>
      <c r="LFT3" s="300"/>
      <c r="LFU3" s="300"/>
      <c r="LFV3" s="300"/>
      <c r="LFW3" s="300"/>
      <c r="LFX3" s="300"/>
      <c r="LFY3" s="300"/>
      <c r="LFZ3" s="300"/>
      <c r="LGA3" s="300"/>
      <c r="LGB3" s="300"/>
      <c r="LGC3" s="300"/>
      <c r="LGD3" s="300"/>
      <c r="LGE3" s="300"/>
      <c r="LGF3" s="300"/>
      <c r="LGG3" s="300"/>
      <c r="LGH3" s="300"/>
      <c r="LGI3" s="300"/>
      <c r="LGJ3" s="300"/>
      <c r="LGK3" s="300"/>
      <c r="LGL3" s="300"/>
      <c r="LGM3" s="300"/>
      <c r="LGN3" s="300"/>
      <c r="LGO3" s="300"/>
      <c r="LGP3" s="300"/>
      <c r="LGQ3" s="300"/>
      <c r="LGR3" s="300"/>
      <c r="LGS3" s="300"/>
      <c r="LGT3" s="300"/>
      <c r="LGU3" s="300"/>
      <c r="LGV3" s="300"/>
      <c r="LGW3" s="300"/>
      <c r="LGX3" s="300"/>
      <c r="LGY3" s="300"/>
      <c r="LGZ3" s="300"/>
      <c r="LHA3" s="300"/>
      <c r="LHB3" s="300"/>
      <c r="LHC3" s="300"/>
      <c r="LHD3" s="300"/>
      <c r="LHE3" s="300"/>
      <c r="LHF3" s="300"/>
      <c r="LHG3" s="300"/>
      <c r="LHH3" s="300"/>
      <c r="LHI3" s="300"/>
      <c r="LHJ3" s="300"/>
      <c r="LHK3" s="300"/>
      <c r="LHL3" s="300"/>
      <c r="LHM3" s="300"/>
      <c r="LHN3" s="300"/>
      <c r="LHO3" s="300"/>
      <c r="LHP3" s="300"/>
      <c r="LHQ3" s="300"/>
      <c r="LHR3" s="300"/>
      <c r="LHS3" s="300"/>
      <c r="LHT3" s="300"/>
      <c r="LHU3" s="300"/>
      <c r="LHV3" s="300"/>
      <c r="LHW3" s="300"/>
      <c r="LHX3" s="300"/>
      <c r="LHY3" s="300"/>
      <c r="LHZ3" s="300"/>
      <c r="LIA3" s="300"/>
      <c r="LIB3" s="300"/>
      <c r="LIC3" s="300"/>
      <c r="LID3" s="300"/>
      <c r="LIE3" s="300"/>
      <c r="LIF3" s="300"/>
      <c r="LIG3" s="300"/>
      <c r="LIH3" s="300"/>
      <c r="LII3" s="300"/>
      <c r="LIJ3" s="300"/>
      <c r="LIK3" s="300"/>
      <c r="LIL3" s="300"/>
      <c r="LIM3" s="300"/>
      <c r="LIN3" s="300"/>
      <c r="LIO3" s="300"/>
      <c r="LIP3" s="300"/>
      <c r="LIQ3" s="300"/>
      <c r="LIR3" s="300"/>
      <c r="LIS3" s="300"/>
      <c r="LIT3" s="300"/>
      <c r="LIU3" s="300"/>
      <c r="LIV3" s="300"/>
      <c r="LIW3" s="300"/>
      <c r="LIX3" s="300"/>
      <c r="LIY3" s="300"/>
      <c r="LIZ3" s="300"/>
      <c r="LJA3" s="300"/>
      <c r="LJB3" s="300"/>
      <c r="LJC3" s="300"/>
      <c r="LJD3" s="300"/>
      <c r="LJE3" s="300"/>
      <c r="LJF3" s="300"/>
      <c r="LJG3" s="300"/>
      <c r="LJH3" s="300"/>
      <c r="LJI3" s="300"/>
      <c r="LJJ3" s="300"/>
      <c r="LJK3" s="300"/>
      <c r="LJL3" s="300"/>
      <c r="LJM3" s="300"/>
      <c r="LJN3" s="300"/>
      <c r="LJO3" s="300"/>
      <c r="LJP3" s="300"/>
      <c r="LJQ3" s="300"/>
      <c r="LJR3" s="300"/>
      <c r="LJS3" s="300"/>
      <c r="LJT3" s="300"/>
      <c r="LJU3" s="300"/>
      <c r="LJV3" s="300"/>
      <c r="LJW3" s="300"/>
      <c r="LJX3" s="300"/>
      <c r="LJY3" s="300"/>
      <c r="LJZ3" s="300"/>
      <c r="LKA3" s="300"/>
      <c r="LKB3" s="300"/>
      <c r="LKC3" s="300"/>
      <c r="LKD3" s="300"/>
      <c r="LKE3" s="300"/>
      <c r="LKF3" s="300"/>
      <c r="LKG3" s="300"/>
      <c r="LKH3" s="300"/>
      <c r="LKI3" s="300"/>
      <c r="LKJ3" s="300"/>
      <c r="LKK3" s="300"/>
      <c r="LKL3" s="300"/>
      <c r="LKM3" s="300"/>
      <c r="LKN3" s="300"/>
      <c r="LKO3" s="300"/>
      <c r="LKP3" s="300"/>
      <c r="LKQ3" s="300"/>
      <c r="LKR3" s="300"/>
      <c r="LKS3" s="300"/>
      <c r="LKT3" s="300"/>
      <c r="LKU3" s="300"/>
      <c r="LKV3" s="300"/>
      <c r="LKW3" s="300"/>
      <c r="LKX3" s="300"/>
      <c r="LKY3" s="300"/>
      <c r="LKZ3" s="300"/>
      <c r="LLA3" s="300"/>
      <c r="LLB3" s="300"/>
      <c r="LLC3" s="300"/>
      <c r="LLD3" s="300"/>
      <c r="LLE3" s="300"/>
      <c r="LLF3" s="300"/>
      <c r="LLG3" s="300"/>
      <c r="LLH3" s="300"/>
      <c r="LLI3" s="300"/>
      <c r="LLJ3" s="300"/>
      <c r="LLK3" s="300"/>
      <c r="LLL3" s="300"/>
      <c r="LLM3" s="300"/>
      <c r="LLN3" s="300"/>
      <c r="LLO3" s="300"/>
      <c r="LLP3" s="300"/>
      <c r="LLQ3" s="300"/>
      <c r="LLR3" s="300"/>
      <c r="LLS3" s="300"/>
      <c r="LLT3" s="300"/>
      <c r="LLU3" s="300"/>
      <c r="LLV3" s="300"/>
      <c r="LLW3" s="300"/>
      <c r="LLX3" s="300"/>
      <c r="LLY3" s="300"/>
      <c r="LLZ3" s="300"/>
      <c r="LMA3" s="300"/>
      <c r="LMB3" s="300"/>
      <c r="LMC3" s="300"/>
      <c r="LMD3" s="300"/>
      <c r="LME3" s="300"/>
      <c r="LMF3" s="300"/>
      <c r="LMG3" s="300"/>
      <c r="LMH3" s="300"/>
      <c r="LMI3" s="300"/>
      <c r="LMJ3" s="300"/>
      <c r="LMK3" s="300"/>
      <c r="LML3" s="300"/>
      <c r="LMM3" s="300"/>
      <c r="LMN3" s="300"/>
      <c r="LMO3" s="300"/>
      <c r="LMP3" s="300"/>
      <c r="LMQ3" s="300"/>
      <c r="LMR3" s="300"/>
      <c r="LMS3" s="300"/>
      <c r="LMT3" s="300"/>
      <c r="LMU3" s="300"/>
      <c r="LMV3" s="300"/>
      <c r="LMW3" s="300"/>
      <c r="LMX3" s="300"/>
      <c r="LMY3" s="300"/>
      <c r="LMZ3" s="300"/>
      <c r="LNA3" s="300"/>
      <c r="LNB3" s="300"/>
      <c r="LNC3" s="300"/>
      <c r="LND3" s="300"/>
      <c r="LNE3" s="300"/>
      <c r="LNF3" s="300"/>
      <c r="LNG3" s="300"/>
      <c r="LNH3" s="300"/>
      <c r="LNI3" s="300"/>
      <c r="LNJ3" s="300"/>
      <c r="LNK3" s="300"/>
      <c r="LNL3" s="300"/>
      <c r="LNM3" s="300"/>
      <c r="LNN3" s="300"/>
      <c r="LNO3" s="300"/>
      <c r="LNP3" s="300"/>
      <c r="LNQ3" s="300"/>
      <c r="LNR3" s="300"/>
      <c r="LNS3" s="300"/>
      <c r="LNT3" s="300"/>
      <c r="LNU3" s="300"/>
      <c r="LNV3" s="300"/>
      <c r="LNW3" s="300"/>
      <c r="LNX3" s="300"/>
      <c r="LNY3" s="300"/>
      <c r="LNZ3" s="300"/>
      <c r="LOA3" s="300"/>
      <c r="LOB3" s="300"/>
      <c r="LOC3" s="300"/>
      <c r="LOD3" s="300"/>
      <c r="LOE3" s="300"/>
      <c r="LOF3" s="300"/>
      <c r="LOG3" s="300"/>
      <c r="LOH3" s="300"/>
      <c r="LOI3" s="300"/>
      <c r="LOJ3" s="300"/>
      <c r="LOK3" s="300"/>
      <c r="LOL3" s="300"/>
      <c r="LOM3" s="300"/>
      <c r="LON3" s="300"/>
      <c r="LOO3" s="300"/>
      <c r="LOP3" s="300"/>
      <c r="LOQ3" s="300"/>
      <c r="LOR3" s="300"/>
      <c r="LOS3" s="300"/>
      <c r="LOT3" s="300"/>
      <c r="LOU3" s="300"/>
      <c r="LOV3" s="300"/>
      <c r="LOW3" s="300"/>
      <c r="LOX3" s="300"/>
      <c r="LOY3" s="300"/>
      <c r="LOZ3" s="300"/>
      <c r="LPA3" s="300"/>
      <c r="LPB3" s="300"/>
      <c r="LPC3" s="300"/>
      <c r="LPD3" s="300"/>
      <c r="LPE3" s="300"/>
      <c r="LPF3" s="300"/>
      <c r="LPG3" s="300"/>
      <c r="LPH3" s="300"/>
      <c r="LPI3" s="300"/>
      <c r="LPJ3" s="300"/>
      <c r="LPK3" s="300"/>
      <c r="LPL3" s="300"/>
      <c r="LPM3" s="300"/>
      <c r="LPN3" s="300"/>
      <c r="LPO3" s="300"/>
      <c r="LPP3" s="300"/>
      <c r="LPQ3" s="300"/>
      <c r="LPR3" s="300"/>
      <c r="LPS3" s="300"/>
      <c r="LPT3" s="300"/>
      <c r="LPU3" s="300"/>
      <c r="LPV3" s="300"/>
      <c r="LPW3" s="300"/>
      <c r="LPX3" s="300"/>
      <c r="LPY3" s="300"/>
      <c r="LPZ3" s="300"/>
      <c r="LQA3" s="300"/>
      <c r="LQB3" s="300"/>
      <c r="LQC3" s="300"/>
      <c r="LQD3" s="300"/>
      <c r="LQE3" s="300"/>
      <c r="LQF3" s="300"/>
      <c r="LQG3" s="300"/>
      <c r="LQH3" s="300"/>
      <c r="LQI3" s="300"/>
      <c r="LQJ3" s="300"/>
      <c r="LQK3" s="300"/>
      <c r="LQL3" s="300"/>
      <c r="LQM3" s="300"/>
      <c r="LQN3" s="300"/>
      <c r="LQO3" s="300"/>
      <c r="LQP3" s="300"/>
      <c r="LQQ3" s="300"/>
      <c r="LQR3" s="300"/>
      <c r="LQS3" s="300"/>
      <c r="LQT3" s="300"/>
      <c r="LQU3" s="300"/>
      <c r="LQV3" s="300"/>
      <c r="LQW3" s="300"/>
      <c r="LQX3" s="300"/>
      <c r="LQY3" s="300"/>
      <c r="LQZ3" s="300"/>
      <c r="LRA3" s="300"/>
      <c r="LRB3" s="300"/>
      <c r="LRC3" s="300"/>
      <c r="LRD3" s="300"/>
      <c r="LRE3" s="300"/>
      <c r="LRF3" s="300"/>
      <c r="LRG3" s="300"/>
      <c r="LRH3" s="300"/>
      <c r="LRI3" s="300"/>
      <c r="LRJ3" s="300"/>
      <c r="LRK3" s="300"/>
      <c r="LRL3" s="300"/>
      <c r="LRM3" s="300"/>
      <c r="LRN3" s="300"/>
      <c r="LRO3" s="300"/>
      <c r="LRP3" s="300"/>
      <c r="LRQ3" s="300"/>
      <c r="LRR3" s="300"/>
      <c r="LRS3" s="300"/>
      <c r="LRT3" s="300"/>
      <c r="LRU3" s="300"/>
      <c r="LRV3" s="300"/>
      <c r="LRW3" s="300"/>
      <c r="LRX3" s="300"/>
      <c r="LRY3" s="300"/>
      <c r="LRZ3" s="300"/>
      <c r="LSA3" s="300"/>
      <c r="LSB3" s="300"/>
      <c r="LSC3" s="300"/>
      <c r="LSD3" s="300"/>
      <c r="LSE3" s="300"/>
      <c r="LSF3" s="300"/>
      <c r="LSG3" s="300"/>
      <c r="LSH3" s="300"/>
      <c r="LSI3" s="300"/>
      <c r="LSJ3" s="300"/>
      <c r="LSK3" s="300"/>
      <c r="LSL3" s="300"/>
      <c r="LSM3" s="300"/>
      <c r="LSN3" s="300"/>
      <c r="LSO3" s="300"/>
      <c r="LSP3" s="300"/>
      <c r="LSQ3" s="300"/>
      <c r="LSR3" s="300"/>
      <c r="LSS3" s="300"/>
      <c r="LST3" s="300"/>
      <c r="LSU3" s="300"/>
      <c r="LSV3" s="300"/>
      <c r="LSW3" s="300"/>
      <c r="LSX3" s="300"/>
      <c r="LSY3" s="300"/>
      <c r="LSZ3" s="300"/>
      <c r="LTA3" s="300"/>
      <c r="LTB3" s="300"/>
      <c r="LTC3" s="300"/>
      <c r="LTD3" s="300"/>
      <c r="LTE3" s="300"/>
      <c r="LTF3" s="300"/>
      <c r="LTG3" s="300"/>
      <c r="LTH3" s="300"/>
      <c r="LTI3" s="300"/>
      <c r="LTJ3" s="300"/>
      <c r="LTK3" s="300"/>
      <c r="LTL3" s="300"/>
      <c r="LTM3" s="300"/>
      <c r="LTN3" s="300"/>
      <c r="LTO3" s="300"/>
      <c r="LTP3" s="300"/>
      <c r="LTQ3" s="300"/>
      <c r="LTR3" s="300"/>
      <c r="LTS3" s="300"/>
      <c r="LTT3" s="300"/>
      <c r="LTU3" s="300"/>
      <c r="LTV3" s="300"/>
      <c r="LTW3" s="300"/>
      <c r="LTX3" s="300"/>
      <c r="LTY3" s="300"/>
      <c r="LTZ3" s="300"/>
      <c r="LUA3" s="300"/>
      <c r="LUB3" s="300"/>
      <c r="LUC3" s="300"/>
      <c r="LUD3" s="300"/>
      <c r="LUE3" s="300"/>
      <c r="LUF3" s="300"/>
      <c r="LUG3" s="300"/>
      <c r="LUH3" s="300"/>
      <c r="LUI3" s="300"/>
      <c r="LUJ3" s="300"/>
      <c r="LUK3" s="300"/>
      <c r="LUL3" s="300"/>
      <c r="LUM3" s="300"/>
      <c r="LUN3" s="300"/>
      <c r="LUO3" s="300"/>
      <c r="LUP3" s="300"/>
      <c r="LUQ3" s="300"/>
      <c r="LUR3" s="300"/>
      <c r="LUS3" s="300"/>
      <c r="LUT3" s="300"/>
      <c r="LUU3" s="300"/>
      <c r="LUV3" s="300"/>
      <c r="LUW3" s="300"/>
      <c r="LUX3" s="300"/>
      <c r="LUY3" s="300"/>
      <c r="LUZ3" s="300"/>
      <c r="LVA3" s="300"/>
      <c r="LVB3" s="300"/>
      <c r="LVC3" s="300"/>
      <c r="LVD3" s="300"/>
      <c r="LVE3" s="300"/>
      <c r="LVF3" s="300"/>
      <c r="LVG3" s="300"/>
      <c r="LVH3" s="300"/>
      <c r="LVI3" s="300"/>
      <c r="LVJ3" s="300"/>
      <c r="LVK3" s="300"/>
      <c r="LVL3" s="300"/>
      <c r="LVM3" s="300"/>
      <c r="LVN3" s="300"/>
      <c r="LVO3" s="300"/>
      <c r="LVP3" s="300"/>
      <c r="LVQ3" s="300"/>
      <c r="LVR3" s="300"/>
      <c r="LVS3" s="300"/>
      <c r="LVT3" s="300"/>
      <c r="LVU3" s="300"/>
      <c r="LVV3" s="300"/>
      <c r="LVW3" s="300"/>
      <c r="LVX3" s="300"/>
      <c r="LVY3" s="300"/>
      <c r="LVZ3" s="300"/>
      <c r="LWA3" s="300"/>
      <c r="LWB3" s="300"/>
      <c r="LWC3" s="300"/>
      <c r="LWD3" s="300"/>
      <c r="LWE3" s="300"/>
      <c r="LWF3" s="300"/>
      <c r="LWG3" s="300"/>
      <c r="LWH3" s="300"/>
      <c r="LWI3" s="300"/>
      <c r="LWJ3" s="300"/>
      <c r="LWK3" s="300"/>
      <c r="LWL3" s="300"/>
      <c r="LWM3" s="300"/>
      <c r="LWN3" s="300"/>
      <c r="LWO3" s="300"/>
      <c r="LWP3" s="300"/>
      <c r="LWQ3" s="300"/>
      <c r="LWR3" s="300"/>
      <c r="LWS3" s="300"/>
      <c r="LWT3" s="300"/>
      <c r="LWU3" s="300"/>
      <c r="LWV3" s="300"/>
      <c r="LWW3" s="300"/>
      <c r="LWX3" s="300"/>
      <c r="LWY3" s="300"/>
      <c r="LWZ3" s="300"/>
      <c r="LXA3" s="300"/>
      <c r="LXB3" s="300"/>
      <c r="LXC3" s="300"/>
      <c r="LXD3" s="300"/>
      <c r="LXE3" s="300"/>
      <c r="LXF3" s="300"/>
      <c r="LXG3" s="300"/>
      <c r="LXH3" s="300"/>
      <c r="LXI3" s="300"/>
      <c r="LXJ3" s="300"/>
      <c r="LXK3" s="300"/>
      <c r="LXL3" s="300"/>
      <c r="LXM3" s="300"/>
      <c r="LXN3" s="300"/>
      <c r="LXO3" s="300"/>
      <c r="LXP3" s="300"/>
      <c r="LXQ3" s="300"/>
      <c r="LXR3" s="300"/>
      <c r="LXS3" s="300"/>
      <c r="LXT3" s="300"/>
      <c r="LXU3" s="300"/>
      <c r="LXV3" s="300"/>
      <c r="LXW3" s="300"/>
      <c r="LXX3" s="300"/>
      <c r="LXY3" s="300"/>
      <c r="LXZ3" s="300"/>
      <c r="LYA3" s="300"/>
      <c r="LYB3" s="300"/>
      <c r="LYC3" s="300"/>
      <c r="LYD3" s="300"/>
      <c r="LYE3" s="300"/>
      <c r="LYF3" s="300"/>
      <c r="LYG3" s="300"/>
      <c r="LYH3" s="300"/>
      <c r="LYI3" s="300"/>
      <c r="LYJ3" s="300"/>
      <c r="LYK3" s="300"/>
      <c r="LYL3" s="300"/>
      <c r="LYM3" s="300"/>
      <c r="LYN3" s="300"/>
      <c r="LYO3" s="300"/>
      <c r="LYP3" s="300"/>
      <c r="LYQ3" s="300"/>
      <c r="LYR3" s="300"/>
      <c r="LYS3" s="300"/>
      <c r="LYT3" s="300"/>
      <c r="LYU3" s="300"/>
      <c r="LYV3" s="300"/>
      <c r="LYW3" s="300"/>
      <c r="LYX3" s="300"/>
      <c r="LYY3" s="300"/>
      <c r="LYZ3" s="300"/>
      <c r="LZA3" s="300"/>
      <c r="LZB3" s="300"/>
      <c r="LZC3" s="300"/>
      <c r="LZD3" s="300"/>
      <c r="LZE3" s="300"/>
      <c r="LZF3" s="300"/>
      <c r="LZG3" s="300"/>
      <c r="LZH3" s="300"/>
      <c r="LZI3" s="300"/>
      <c r="LZJ3" s="300"/>
      <c r="LZK3" s="300"/>
      <c r="LZL3" s="300"/>
      <c r="LZM3" s="300"/>
      <c r="LZN3" s="300"/>
      <c r="LZO3" s="300"/>
      <c r="LZP3" s="300"/>
      <c r="LZQ3" s="300"/>
      <c r="LZR3" s="300"/>
      <c r="LZS3" s="300"/>
      <c r="LZT3" s="300"/>
      <c r="LZU3" s="300"/>
      <c r="LZV3" s="300"/>
      <c r="LZW3" s="300"/>
      <c r="LZX3" s="300"/>
      <c r="LZY3" s="300"/>
      <c r="LZZ3" s="300"/>
      <c r="MAA3" s="300"/>
      <c r="MAB3" s="300"/>
      <c r="MAC3" s="300"/>
      <c r="MAD3" s="300"/>
      <c r="MAE3" s="300"/>
      <c r="MAF3" s="300"/>
      <c r="MAG3" s="300"/>
      <c r="MAH3" s="300"/>
      <c r="MAI3" s="300"/>
      <c r="MAJ3" s="300"/>
      <c r="MAK3" s="300"/>
      <c r="MAL3" s="300"/>
      <c r="MAM3" s="300"/>
      <c r="MAN3" s="300"/>
      <c r="MAO3" s="300"/>
      <c r="MAP3" s="300"/>
      <c r="MAQ3" s="300"/>
      <c r="MAR3" s="300"/>
      <c r="MAS3" s="300"/>
      <c r="MAT3" s="300"/>
      <c r="MAU3" s="300"/>
      <c r="MAV3" s="300"/>
      <c r="MAW3" s="300"/>
      <c r="MAX3" s="300"/>
      <c r="MAY3" s="300"/>
      <c r="MAZ3" s="300"/>
      <c r="MBA3" s="300"/>
      <c r="MBB3" s="300"/>
      <c r="MBC3" s="300"/>
      <c r="MBD3" s="300"/>
      <c r="MBE3" s="300"/>
      <c r="MBF3" s="300"/>
      <c r="MBG3" s="300"/>
      <c r="MBH3" s="300"/>
      <c r="MBI3" s="300"/>
      <c r="MBJ3" s="300"/>
      <c r="MBK3" s="300"/>
      <c r="MBL3" s="300"/>
      <c r="MBM3" s="300"/>
      <c r="MBN3" s="300"/>
      <c r="MBO3" s="300"/>
      <c r="MBP3" s="300"/>
      <c r="MBQ3" s="300"/>
      <c r="MBR3" s="300"/>
      <c r="MBS3" s="300"/>
      <c r="MBT3" s="300"/>
      <c r="MBU3" s="300"/>
      <c r="MBV3" s="300"/>
      <c r="MBW3" s="300"/>
      <c r="MBX3" s="300"/>
      <c r="MBY3" s="300"/>
      <c r="MBZ3" s="300"/>
      <c r="MCA3" s="300"/>
      <c r="MCB3" s="300"/>
      <c r="MCC3" s="300"/>
      <c r="MCD3" s="300"/>
      <c r="MCE3" s="300"/>
      <c r="MCF3" s="300"/>
      <c r="MCG3" s="300"/>
      <c r="MCH3" s="300"/>
      <c r="MCI3" s="300"/>
      <c r="MCJ3" s="300"/>
      <c r="MCK3" s="300"/>
      <c r="MCL3" s="300"/>
      <c r="MCM3" s="300"/>
      <c r="MCN3" s="300"/>
      <c r="MCO3" s="300"/>
      <c r="MCP3" s="300"/>
      <c r="MCQ3" s="300"/>
      <c r="MCR3" s="300"/>
      <c r="MCS3" s="300"/>
      <c r="MCT3" s="300"/>
      <c r="MCU3" s="300"/>
      <c r="MCV3" s="300"/>
      <c r="MCW3" s="300"/>
      <c r="MCX3" s="300"/>
      <c r="MCY3" s="300"/>
      <c r="MCZ3" s="300"/>
      <c r="MDA3" s="300"/>
      <c r="MDB3" s="300"/>
      <c r="MDC3" s="300"/>
      <c r="MDD3" s="300"/>
      <c r="MDE3" s="300"/>
      <c r="MDF3" s="300"/>
      <c r="MDG3" s="300"/>
      <c r="MDH3" s="300"/>
      <c r="MDI3" s="300"/>
      <c r="MDJ3" s="300"/>
      <c r="MDK3" s="300"/>
      <c r="MDL3" s="300"/>
      <c r="MDM3" s="300"/>
      <c r="MDN3" s="300"/>
      <c r="MDO3" s="300"/>
      <c r="MDP3" s="300"/>
      <c r="MDQ3" s="300"/>
      <c r="MDR3" s="300"/>
      <c r="MDS3" s="300"/>
      <c r="MDT3" s="300"/>
      <c r="MDU3" s="300"/>
      <c r="MDV3" s="300"/>
      <c r="MDW3" s="300"/>
      <c r="MDX3" s="300"/>
      <c r="MDY3" s="300"/>
      <c r="MDZ3" s="300"/>
      <c r="MEA3" s="300"/>
      <c r="MEB3" s="300"/>
      <c r="MEC3" s="300"/>
      <c r="MED3" s="300"/>
      <c r="MEE3" s="300"/>
      <c r="MEF3" s="300"/>
      <c r="MEG3" s="300"/>
      <c r="MEH3" s="300"/>
      <c r="MEI3" s="300"/>
      <c r="MEJ3" s="300"/>
      <c r="MEK3" s="300"/>
      <c r="MEL3" s="300"/>
      <c r="MEM3" s="300"/>
      <c r="MEN3" s="300"/>
      <c r="MEO3" s="300"/>
      <c r="MEP3" s="300"/>
      <c r="MEQ3" s="300"/>
      <c r="MER3" s="300"/>
      <c r="MES3" s="300"/>
      <c r="MET3" s="300"/>
      <c r="MEU3" s="300"/>
      <c r="MEV3" s="300"/>
      <c r="MEW3" s="300"/>
      <c r="MEX3" s="300"/>
      <c r="MEY3" s="300"/>
      <c r="MEZ3" s="300"/>
      <c r="MFA3" s="300"/>
      <c r="MFB3" s="300"/>
      <c r="MFC3" s="300"/>
      <c r="MFD3" s="300"/>
      <c r="MFE3" s="300"/>
      <c r="MFF3" s="300"/>
      <c r="MFG3" s="300"/>
      <c r="MFH3" s="300"/>
      <c r="MFI3" s="300"/>
      <c r="MFJ3" s="300"/>
      <c r="MFK3" s="300"/>
      <c r="MFL3" s="300"/>
      <c r="MFM3" s="300"/>
      <c r="MFN3" s="300"/>
      <c r="MFO3" s="300"/>
      <c r="MFP3" s="300"/>
      <c r="MFQ3" s="300"/>
      <c r="MFR3" s="300"/>
      <c r="MFS3" s="300"/>
      <c r="MFT3" s="300"/>
      <c r="MFU3" s="300"/>
      <c r="MFV3" s="300"/>
      <c r="MFW3" s="300"/>
      <c r="MFX3" s="300"/>
      <c r="MFY3" s="300"/>
      <c r="MFZ3" s="300"/>
      <c r="MGA3" s="300"/>
      <c r="MGB3" s="300"/>
      <c r="MGC3" s="300"/>
      <c r="MGD3" s="300"/>
      <c r="MGE3" s="300"/>
      <c r="MGF3" s="300"/>
      <c r="MGG3" s="300"/>
      <c r="MGH3" s="300"/>
      <c r="MGI3" s="300"/>
      <c r="MGJ3" s="300"/>
      <c r="MGK3" s="300"/>
      <c r="MGL3" s="300"/>
      <c r="MGM3" s="300"/>
      <c r="MGN3" s="300"/>
      <c r="MGO3" s="300"/>
      <c r="MGP3" s="300"/>
      <c r="MGQ3" s="300"/>
      <c r="MGR3" s="300"/>
      <c r="MGS3" s="300"/>
      <c r="MGT3" s="300"/>
      <c r="MGU3" s="300"/>
      <c r="MGV3" s="300"/>
      <c r="MGW3" s="300"/>
      <c r="MGX3" s="300"/>
      <c r="MGY3" s="300"/>
      <c r="MGZ3" s="300"/>
      <c r="MHA3" s="300"/>
      <c r="MHB3" s="300"/>
      <c r="MHC3" s="300"/>
      <c r="MHD3" s="300"/>
      <c r="MHE3" s="300"/>
      <c r="MHF3" s="300"/>
      <c r="MHG3" s="300"/>
      <c r="MHH3" s="300"/>
      <c r="MHI3" s="300"/>
      <c r="MHJ3" s="300"/>
      <c r="MHK3" s="300"/>
      <c r="MHL3" s="300"/>
      <c r="MHM3" s="300"/>
      <c r="MHN3" s="300"/>
      <c r="MHO3" s="300"/>
      <c r="MHP3" s="300"/>
      <c r="MHQ3" s="300"/>
      <c r="MHR3" s="300"/>
      <c r="MHS3" s="300"/>
      <c r="MHT3" s="300"/>
      <c r="MHU3" s="300"/>
      <c r="MHV3" s="300"/>
      <c r="MHW3" s="300"/>
      <c r="MHX3" s="300"/>
      <c r="MHY3" s="300"/>
      <c r="MHZ3" s="300"/>
      <c r="MIA3" s="300"/>
      <c r="MIB3" s="300"/>
      <c r="MIC3" s="300"/>
      <c r="MID3" s="300"/>
      <c r="MIE3" s="300"/>
      <c r="MIF3" s="300"/>
      <c r="MIG3" s="300"/>
      <c r="MIH3" s="300"/>
      <c r="MII3" s="300"/>
      <c r="MIJ3" s="300"/>
      <c r="MIK3" s="300"/>
      <c r="MIL3" s="300"/>
      <c r="MIM3" s="300"/>
      <c r="MIN3" s="300"/>
      <c r="MIO3" s="300"/>
      <c r="MIP3" s="300"/>
      <c r="MIQ3" s="300"/>
      <c r="MIR3" s="300"/>
      <c r="MIS3" s="300"/>
      <c r="MIT3" s="300"/>
      <c r="MIU3" s="300"/>
      <c r="MIV3" s="300"/>
      <c r="MIW3" s="300"/>
      <c r="MIX3" s="300"/>
      <c r="MIY3" s="300"/>
      <c r="MIZ3" s="300"/>
      <c r="MJA3" s="300"/>
      <c r="MJB3" s="300"/>
      <c r="MJC3" s="300"/>
      <c r="MJD3" s="300"/>
      <c r="MJE3" s="300"/>
      <c r="MJF3" s="300"/>
      <c r="MJG3" s="300"/>
      <c r="MJH3" s="300"/>
      <c r="MJI3" s="300"/>
      <c r="MJJ3" s="300"/>
      <c r="MJK3" s="300"/>
      <c r="MJL3" s="300"/>
      <c r="MJM3" s="300"/>
      <c r="MJN3" s="300"/>
      <c r="MJO3" s="300"/>
      <c r="MJP3" s="300"/>
      <c r="MJQ3" s="300"/>
      <c r="MJR3" s="300"/>
      <c r="MJS3" s="300"/>
      <c r="MJT3" s="300"/>
      <c r="MJU3" s="300"/>
      <c r="MJV3" s="300"/>
      <c r="MJW3" s="300"/>
      <c r="MJX3" s="300"/>
      <c r="MJY3" s="300"/>
      <c r="MJZ3" s="300"/>
      <c r="MKA3" s="300"/>
      <c r="MKB3" s="300"/>
      <c r="MKC3" s="300"/>
      <c r="MKD3" s="300"/>
      <c r="MKE3" s="300"/>
      <c r="MKF3" s="300"/>
      <c r="MKG3" s="300"/>
      <c r="MKH3" s="300"/>
      <c r="MKI3" s="300"/>
      <c r="MKJ3" s="300"/>
      <c r="MKK3" s="300"/>
      <c r="MKL3" s="300"/>
      <c r="MKM3" s="300"/>
      <c r="MKN3" s="300"/>
      <c r="MKO3" s="300"/>
      <c r="MKP3" s="300"/>
      <c r="MKQ3" s="300"/>
      <c r="MKR3" s="300"/>
      <c r="MKS3" s="300"/>
      <c r="MKT3" s="300"/>
      <c r="MKU3" s="300"/>
      <c r="MKV3" s="300"/>
      <c r="MKW3" s="300"/>
      <c r="MKX3" s="300"/>
      <c r="MKY3" s="300"/>
      <c r="MKZ3" s="300"/>
      <c r="MLA3" s="300"/>
      <c r="MLB3" s="300"/>
      <c r="MLC3" s="300"/>
      <c r="MLD3" s="300"/>
      <c r="MLE3" s="300"/>
      <c r="MLF3" s="300"/>
      <c r="MLG3" s="300"/>
      <c r="MLH3" s="300"/>
      <c r="MLI3" s="300"/>
      <c r="MLJ3" s="300"/>
      <c r="MLK3" s="300"/>
      <c r="MLL3" s="300"/>
      <c r="MLM3" s="300"/>
      <c r="MLN3" s="300"/>
      <c r="MLO3" s="300"/>
      <c r="MLP3" s="300"/>
      <c r="MLQ3" s="300"/>
      <c r="MLR3" s="300"/>
      <c r="MLS3" s="300"/>
      <c r="MLT3" s="300"/>
      <c r="MLU3" s="300"/>
      <c r="MLV3" s="300"/>
      <c r="MLW3" s="300"/>
      <c r="MLX3" s="300"/>
      <c r="MLY3" s="300"/>
      <c r="MLZ3" s="300"/>
      <c r="MMA3" s="300"/>
      <c r="MMB3" s="300"/>
      <c r="MMC3" s="300"/>
      <c r="MMD3" s="300"/>
      <c r="MME3" s="300"/>
      <c r="MMF3" s="300"/>
      <c r="MMG3" s="300"/>
      <c r="MMH3" s="300"/>
      <c r="MMI3" s="300"/>
      <c r="MMJ3" s="300"/>
      <c r="MMK3" s="300"/>
      <c r="MML3" s="300"/>
      <c r="MMM3" s="300"/>
      <c r="MMN3" s="300"/>
      <c r="MMO3" s="300"/>
      <c r="MMP3" s="300"/>
      <c r="MMQ3" s="300"/>
      <c r="MMR3" s="300"/>
      <c r="MMS3" s="300"/>
      <c r="MMT3" s="300"/>
      <c r="MMU3" s="300"/>
      <c r="MMV3" s="300"/>
      <c r="MMW3" s="300"/>
      <c r="MMX3" s="300"/>
      <c r="MMY3" s="300"/>
      <c r="MMZ3" s="300"/>
      <c r="MNA3" s="300"/>
      <c r="MNB3" s="300"/>
      <c r="MNC3" s="300"/>
      <c r="MND3" s="300"/>
      <c r="MNE3" s="300"/>
      <c r="MNF3" s="300"/>
      <c r="MNG3" s="300"/>
      <c r="MNH3" s="300"/>
      <c r="MNI3" s="300"/>
      <c r="MNJ3" s="300"/>
      <c r="MNK3" s="300"/>
      <c r="MNL3" s="300"/>
      <c r="MNM3" s="300"/>
      <c r="MNN3" s="300"/>
      <c r="MNO3" s="300"/>
      <c r="MNP3" s="300"/>
      <c r="MNQ3" s="300"/>
      <c r="MNR3" s="300"/>
      <c r="MNS3" s="300"/>
      <c r="MNT3" s="300"/>
      <c r="MNU3" s="300"/>
      <c r="MNV3" s="300"/>
      <c r="MNW3" s="300"/>
      <c r="MNX3" s="300"/>
      <c r="MNY3" s="300"/>
      <c r="MNZ3" s="300"/>
      <c r="MOA3" s="300"/>
      <c r="MOB3" s="300"/>
      <c r="MOC3" s="300"/>
      <c r="MOD3" s="300"/>
      <c r="MOE3" s="300"/>
      <c r="MOF3" s="300"/>
      <c r="MOG3" s="300"/>
      <c r="MOH3" s="300"/>
      <c r="MOI3" s="300"/>
      <c r="MOJ3" s="300"/>
      <c r="MOK3" s="300"/>
      <c r="MOL3" s="300"/>
      <c r="MOM3" s="300"/>
      <c r="MON3" s="300"/>
      <c r="MOO3" s="300"/>
      <c r="MOP3" s="300"/>
      <c r="MOQ3" s="300"/>
      <c r="MOR3" s="300"/>
      <c r="MOS3" s="300"/>
      <c r="MOT3" s="300"/>
      <c r="MOU3" s="300"/>
      <c r="MOV3" s="300"/>
      <c r="MOW3" s="300"/>
      <c r="MOX3" s="300"/>
      <c r="MOY3" s="300"/>
      <c r="MOZ3" s="300"/>
      <c r="MPA3" s="300"/>
      <c r="MPB3" s="300"/>
      <c r="MPC3" s="300"/>
      <c r="MPD3" s="300"/>
      <c r="MPE3" s="300"/>
      <c r="MPF3" s="300"/>
      <c r="MPG3" s="300"/>
      <c r="MPH3" s="300"/>
      <c r="MPI3" s="300"/>
      <c r="MPJ3" s="300"/>
      <c r="MPK3" s="300"/>
      <c r="MPL3" s="300"/>
      <c r="MPM3" s="300"/>
      <c r="MPN3" s="300"/>
      <c r="MPO3" s="300"/>
      <c r="MPP3" s="300"/>
      <c r="MPQ3" s="300"/>
      <c r="MPR3" s="300"/>
      <c r="MPS3" s="300"/>
      <c r="MPT3" s="300"/>
      <c r="MPU3" s="300"/>
      <c r="MPV3" s="300"/>
      <c r="MPW3" s="300"/>
      <c r="MPX3" s="300"/>
      <c r="MPY3" s="300"/>
      <c r="MPZ3" s="300"/>
      <c r="MQA3" s="300"/>
      <c r="MQB3" s="300"/>
      <c r="MQC3" s="300"/>
      <c r="MQD3" s="300"/>
      <c r="MQE3" s="300"/>
      <c r="MQF3" s="300"/>
      <c r="MQG3" s="300"/>
      <c r="MQH3" s="300"/>
      <c r="MQI3" s="300"/>
      <c r="MQJ3" s="300"/>
      <c r="MQK3" s="300"/>
      <c r="MQL3" s="300"/>
      <c r="MQM3" s="300"/>
      <c r="MQN3" s="300"/>
      <c r="MQO3" s="300"/>
      <c r="MQP3" s="300"/>
      <c r="MQQ3" s="300"/>
      <c r="MQR3" s="300"/>
      <c r="MQS3" s="300"/>
      <c r="MQT3" s="300"/>
      <c r="MQU3" s="300"/>
      <c r="MQV3" s="300"/>
      <c r="MQW3" s="300"/>
      <c r="MQX3" s="300"/>
      <c r="MQY3" s="300"/>
      <c r="MQZ3" s="300"/>
      <c r="MRA3" s="300"/>
      <c r="MRB3" s="300"/>
      <c r="MRC3" s="300"/>
      <c r="MRD3" s="300"/>
      <c r="MRE3" s="300"/>
      <c r="MRF3" s="300"/>
      <c r="MRG3" s="300"/>
      <c r="MRH3" s="300"/>
      <c r="MRI3" s="300"/>
      <c r="MRJ3" s="300"/>
      <c r="MRK3" s="300"/>
      <c r="MRL3" s="300"/>
      <c r="MRM3" s="300"/>
      <c r="MRN3" s="300"/>
      <c r="MRO3" s="300"/>
      <c r="MRP3" s="300"/>
      <c r="MRQ3" s="300"/>
      <c r="MRR3" s="300"/>
      <c r="MRS3" s="300"/>
      <c r="MRT3" s="300"/>
      <c r="MRU3" s="300"/>
      <c r="MRV3" s="300"/>
      <c r="MRW3" s="300"/>
      <c r="MRX3" s="300"/>
      <c r="MRY3" s="300"/>
      <c r="MRZ3" s="300"/>
      <c r="MSA3" s="300"/>
      <c r="MSB3" s="300"/>
      <c r="MSC3" s="300"/>
      <c r="MSD3" s="300"/>
      <c r="MSE3" s="300"/>
      <c r="MSF3" s="300"/>
      <c r="MSG3" s="300"/>
      <c r="MSH3" s="300"/>
      <c r="MSI3" s="300"/>
      <c r="MSJ3" s="300"/>
      <c r="MSK3" s="300"/>
      <c r="MSL3" s="300"/>
      <c r="MSM3" s="300"/>
      <c r="MSN3" s="300"/>
      <c r="MSO3" s="300"/>
      <c r="MSP3" s="300"/>
      <c r="MSQ3" s="300"/>
      <c r="MSR3" s="300"/>
      <c r="MSS3" s="300"/>
      <c r="MST3" s="300"/>
      <c r="MSU3" s="300"/>
      <c r="MSV3" s="300"/>
      <c r="MSW3" s="300"/>
      <c r="MSX3" s="300"/>
      <c r="MSY3" s="300"/>
      <c r="MSZ3" s="300"/>
      <c r="MTA3" s="300"/>
      <c r="MTB3" s="300"/>
      <c r="MTC3" s="300"/>
      <c r="MTD3" s="300"/>
      <c r="MTE3" s="300"/>
      <c r="MTF3" s="300"/>
      <c r="MTG3" s="300"/>
      <c r="MTH3" s="300"/>
      <c r="MTI3" s="300"/>
      <c r="MTJ3" s="300"/>
      <c r="MTK3" s="300"/>
      <c r="MTL3" s="300"/>
      <c r="MTM3" s="300"/>
      <c r="MTN3" s="300"/>
      <c r="MTO3" s="300"/>
      <c r="MTP3" s="300"/>
      <c r="MTQ3" s="300"/>
      <c r="MTR3" s="300"/>
      <c r="MTS3" s="300"/>
      <c r="MTT3" s="300"/>
      <c r="MTU3" s="300"/>
      <c r="MTV3" s="300"/>
      <c r="MTW3" s="300"/>
      <c r="MTX3" s="300"/>
      <c r="MTY3" s="300"/>
      <c r="MTZ3" s="300"/>
      <c r="MUA3" s="300"/>
      <c r="MUB3" s="300"/>
      <c r="MUC3" s="300"/>
      <c r="MUD3" s="300"/>
      <c r="MUE3" s="300"/>
      <c r="MUF3" s="300"/>
      <c r="MUG3" s="300"/>
      <c r="MUH3" s="300"/>
      <c r="MUI3" s="300"/>
      <c r="MUJ3" s="300"/>
      <c r="MUK3" s="300"/>
      <c r="MUL3" s="300"/>
      <c r="MUM3" s="300"/>
      <c r="MUN3" s="300"/>
      <c r="MUO3" s="300"/>
      <c r="MUP3" s="300"/>
      <c r="MUQ3" s="300"/>
      <c r="MUR3" s="300"/>
      <c r="MUS3" s="300"/>
      <c r="MUT3" s="300"/>
      <c r="MUU3" s="300"/>
      <c r="MUV3" s="300"/>
      <c r="MUW3" s="300"/>
      <c r="MUX3" s="300"/>
      <c r="MUY3" s="300"/>
      <c r="MUZ3" s="300"/>
      <c r="MVA3" s="300"/>
      <c r="MVB3" s="300"/>
      <c r="MVC3" s="300"/>
      <c r="MVD3" s="300"/>
      <c r="MVE3" s="300"/>
      <c r="MVF3" s="300"/>
      <c r="MVG3" s="300"/>
      <c r="MVH3" s="300"/>
      <c r="MVI3" s="300"/>
      <c r="MVJ3" s="300"/>
      <c r="MVK3" s="300"/>
      <c r="MVL3" s="300"/>
      <c r="MVM3" s="300"/>
      <c r="MVN3" s="300"/>
      <c r="MVO3" s="300"/>
      <c r="MVP3" s="300"/>
      <c r="MVQ3" s="300"/>
      <c r="MVR3" s="300"/>
      <c r="MVS3" s="300"/>
      <c r="MVT3" s="300"/>
      <c r="MVU3" s="300"/>
      <c r="MVV3" s="300"/>
      <c r="MVW3" s="300"/>
      <c r="MVX3" s="300"/>
      <c r="MVY3" s="300"/>
      <c r="MVZ3" s="300"/>
      <c r="MWA3" s="300"/>
      <c r="MWB3" s="300"/>
      <c r="MWC3" s="300"/>
      <c r="MWD3" s="300"/>
      <c r="MWE3" s="300"/>
      <c r="MWF3" s="300"/>
      <c r="MWG3" s="300"/>
      <c r="MWH3" s="300"/>
      <c r="MWI3" s="300"/>
      <c r="MWJ3" s="300"/>
      <c r="MWK3" s="300"/>
      <c r="MWL3" s="300"/>
      <c r="MWM3" s="300"/>
      <c r="MWN3" s="300"/>
      <c r="MWO3" s="300"/>
      <c r="MWP3" s="300"/>
      <c r="MWQ3" s="300"/>
      <c r="MWR3" s="300"/>
      <c r="MWS3" s="300"/>
      <c r="MWT3" s="300"/>
      <c r="MWU3" s="300"/>
      <c r="MWV3" s="300"/>
      <c r="MWW3" s="300"/>
      <c r="MWX3" s="300"/>
      <c r="MWY3" s="300"/>
      <c r="MWZ3" s="300"/>
      <c r="MXA3" s="300"/>
      <c r="MXB3" s="300"/>
      <c r="MXC3" s="300"/>
      <c r="MXD3" s="300"/>
      <c r="MXE3" s="300"/>
      <c r="MXF3" s="300"/>
      <c r="MXG3" s="300"/>
      <c r="MXH3" s="300"/>
      <c r="MXI3" s="300"/>
      <c r="MXJ3" s="300"/>
      <c r="MXK3" s="300"/>
      <c r="MXL3" s="300"/>
      <c r="MXM3" s="300"/>
      <c r="MXN3" s="300"/>
      <c r="MXO3" s="300"/>
      <c r="MXP3" s="300"/>
      <c r="MXQ3" s="300"/>
      <c r="MXR3" s="300"/>
      <c r="MXS3" s="300"/>
      <c r="MXT3" s="300"/>
      <c r="MXU3" s="300"/>
      <c r="MXV3" s="300"/>
      <c r="MXW3" s="300"/>
      <c r="MXX3" s="300"/>
      <c r="MXY3" s="300"/>
      <c r="MXZ3" s="300"/>
      <c r="MYA3" s="300"/>
      <c r="MYB3" s="300"/>
      <c r="MYC3" s="300"/>
      <c r="MYD3" s="300"/>
      <c r="MYE3" s="300"/>
      <c r="MYF3" s="300"/>
      <c r="MYG3" s="300"/>
      <c r="MYH3" s="300"/>
      <c r="MYI3" s="300"/>
      <c r="MYJ3" s="300"/>
      <c r="MYK3" s="300"/>
      <c r="MYL3" s="300"/>
      <c r="MYM3" s="300"/>
      <c r="MYN3" s="300"/>
      <c r="MYO3" s="300"/>
      <c r="MYP3" s="300"/>
      <c r="MYQ3" s="300"/>
      <c r="MYR3" s="300"/>
      <c r="MYS3" s="300"/>
      <c r="MYT3" s="300"/>
      <c r="MYU3" s="300"/>
      <c r="MYV3" s="300"/>
      <c r="MYW3" s="300"/>
      <c r="MYX3" s="300"/>
      <c r="MYY3" s="300"/>
      <c r="MYZ3" s="300"/>
      <c r="MZA3" s="300"/>
      <c r="MZB3" s="300"/>
      <c r="MZC3" s="300"/>
      <c r="MZD3" s="300"/>
      <c r="MZE3" s="300"/>
      <c r="MZF3" s="300"/>
      <c r="MZG3" s="300"/>
      <c r="MZH3" s="300"/>
      <c r="MZI3" s="300"/>
      <c r="MZJ3" s="300"/>
      <c r="MZK3" s="300"/>
      <c r="MZL3" s="300"/>
      <c r="MZM3" s="300"/>
      <c r="MZN3" s="300"/>
      <c r="MZO3" s="300"/>
      <c r="MZP3" s="300"/>
      <c r="MZQ3" s="300"/>
      <c r="MZR3" s="300"/>
      <c r="MZS3" s="300"/>
      <c r="MZT3" s="300"/>
      <c r="MZU3" s="300"/>
      <c r="MZV3" s="300"/>
      <c r="MZW3" s="300"/>
      <c r="MZX3" s="300"/>
      <c r="MZY3" s="300"/>
      <c r="MZZ3" s="300"/>
      <c r="NAA3" s="300"/>
      <c r="NAB3" s="300"/>
      <c r="NAC3" s="300"/>
      <c r="NAD3" s="300"/>
      <c r="NAE3" s="300"/>
      <c r="NAF3" s="300"/>
      <c r="NAG3" s="300"/>
      <c r="NAH3" s="300"/>
      <c r="NAI3" s="300"/>
      <c r="NAJ3" s="300"/>
      <c r="NAK3" s="300"/>
      <c r="NAL3" s="300"/>
      <c r="NAM3" s="300"/>
      <c r="NAN3" s="300"/>
      <c r="NAO3" s="300"/>
      <c r="NAP3" s="300"/>
      <c r="NAQ3" s="300"/>
      <c r="NAR3" s="300"/>
      <c r="NAS3" s="300"/>
      <c r="NAT3" s="300"/>
      <c r="NAU3" s="300"/>
      <c r="NAV3" s="300"/>
      <c r="NAW3" s="300"/>
      <c r="NAX3" s="300"/>
      <c r="NAY3" s="300"/>
      <c r="NAZ3" s="300"/>
      <c r="NBA3" s="300"/>
      <c r="NBB3" s="300"/>
      <c r="NBC3" s="300"/>
      <c r="NBD3" s="300"/>
      <c r="NBE3" s="300"/>
      <c r="NBF3" s="300"/>
      <c r="NBG3" s="300"/>
      <c r="NBH3" s="300"/>
      <c r="NBI3" s="300"/>
      <c r="NBJ3" s="300"/>
      <c r="NBK3" s="300"/>
      <c r="NBL3" s="300"/>
      <c r="NBM3" s="300"/>
      <c r="NBN3" s="300"/>
      <c r="NBO3" s="300"/>
      <c r="NBP3" s="300"/>
      <c r="NBQ3" s="300"/>
      <c r="NBR3" s="300"/>
      <c r="NBS3" s="300"/>
      <c r="NBT3" s="300"/>
      <c r="NBU3" s="300"/>
      <c r="NBV3" s="300"/>
      <c r="NBW3" s="300"/>
      <c r="NBX3" s="300"/>
      <c r="NBY3" s="300"/>
      <c r="NBZ3" s="300"/>
      <c r="NCA3" s="300"/>
      <c r="NCB3" s="300"/>
      <c r="NCC3" s="300"/>
      <c r="NCD3" s="300"/>
      <c r="NCE3" s="300"/>
      <c r="NCF3" s="300"/>
      <c r="NCG3" s="300"/>
      <c r="NCH3" s="300"/>
      <c r="NCI3" s="300"/>
      <c r="NCJ3" s="300"/>
      <c r="NCK3" s="300"/>
      <c r="NCL3" s="300"/>
      <c r="NCM3" s="300"/>
      <c r="NCN3" s="300"/>
      <c r="NCO3" s="300"/>
      <c r="NCP3" s="300"/>
      <c r="NCQ3" s="300"/>
      <c r="NCR3" s="300"/>
      <c r="NCS3" s="300"/>
      <c r="NCT3" s="300"/>
      <c r="NCU3" s="300"/>
      <c r="NCV3" s="300"/>
      <c r="NCW3" s="300"/>
      <c r="NCX3" s="300"/>
      <c r="NCY3" s="300"/>
      <c r="NCZ3" s="300"/>
      <c r="NDA3" s="300"/>
      <c r="NDB3" s="300"/>
      <c r="NDC3" s="300"/>
      <c r="NDD3" s="300"/>
      <c r="NDE3" s="300"/>
      <c r="NDF3" s="300"/>
      <c r="NDG3" s="300"/>
      <c r="NDH3" s="300"/>
      <c r="NDI3" s="300"/>
      <c r="NDJ3" s="300"/>
      <c r="NDK3" s="300"/>
      <c r="NDL3" s="300"/>
      <c r="NDM3" s="300"/>
      <c r="NDN3" s="300"/>
      <c r="NDO3" s="300"/>
      <c r="NDP3" s="300"/>
      <c r="NDQ3" s="300"/>
      <c r="NDR3" s="300"/>
      <c r="NDS3" s="300"/>
      <c r="NDT3" s="300"/>
      <c r="NDU3" s="300"/>
      <c r="NDV3" s="300"/>
      <c r="NDW3" s="300"/>
      <c r="NDX3" s="300"/>
      <c r="NDY3" s="300"/>
      <c r="NDZ3" s="300"/>
      <c r="NEA3" s="300"/>
      <c r="NEB3" s="300"/>
      <c r="NEC3" s="300"/>
      <c r="NED3" s="300"/>
      <c r="NEE3" s="300"/>
      <c r="NEF3" s="300"/>
      <c r="NEG3" s="300"/>
      <c r="NEH3" s="300"/>
      <c r="NEI3" s="300"/>
      <c r="NEJ3" s="300"/>
      <c r="NEK3" s="300"/>
      <c r="NEL3" s="300"/>
      <c r="NEM3" s="300"/>
      <c r="NEN3" s="300"/>
      <c r="NEO3" s="300"/>
      <c r="NEP3" s="300"/>
      <c r="NEQ3" s="300"/>
      <c r="NER3" s="300"/>
      <c r="NES3" s="300"/>
      <c r="NET3" s="300"/>
      <c r="NEU3" s="300"/>
      <c r="NEV3" s="300"/>
      <c r="NEW3" s="300"/>
      <c r="NEX3" s="300"/>
      <c r="NEY3" s="300"/>
      <c r="NEZ3" s="300"/>
      <c r="NFA3" s="300"/>
      <c r="NFB3" s="300"/>
      <c r="NFC3" s="300"/>
      <c r="NFD3" s="300"/>
      <c r="NFE3" s="300"/>
      <c r="NFF3" s="300"/>
      <c r="NFG3" s="300"/>
      <c r="NFH3" s="300"/>
      <c r="NFI3" s="300"/>
      <c r="NFJ3" s="300"/>
      <c r="NFK3" s="300"/>
      <c r="NFL3" s="300"/>
      <c r="NFM3" s="300"/>
      <c r="NFN3" s="300"/>
      <c r="NFO3" s="300"/>
      <c r="NFP3" s="300"/>
      <c r="NFQ3" s="300"/>
      <c r="NFR3" s="300"/>
      <c r="NFS3" s="300"/>
      <c r="NFT3" s="300"/>
      <c r="NFU3" s="300"/>
      <c r="NFV3" s="300"/>
      <c r="NFW3" s="300"/>
      <c r="NFX3" s="300"/>
      <c r="NFY3" s="300"/>
      <c r="NFZ3" s="300"/>
      <c r="NGA3" s="300"/>
      <c r="NGB3" s="300"/>
      <c r="NGC3" s="300"/>
      <c r="NGD3" s="300"/>
      <c r="NGE3" s="300"/>
      <c r="NGF3" s="300"/>
      <c r="NGG3" s="300"/>
      <c r="NGH3" s="300"/>
      <c r="NGI3" s="300"/>
      <c r="NGJ3" s="300"/>
      <c r="NGK3" s="300"/>
      <c r="NGL3" s="300"/>
      <c r="NGM3" s="300"/>
      <c r="NGN3" s="300"/>
      <c r="NGO3" s="300"/>
      <c r="NGP3" s="300"/>
      <c r="NGQ3" s="300"/>
      <c r="NGR3" s="300"/>
      <c r="NGS3" s="300"/>
      <c r="NGT3" s="300"/>
      <c r="NGU3" s="300"/>
      <c r="NGV3" s="300"/>
      <c r="NGW3" s="300"/>
      <c r="NGX3" s="300"/>
      <c r="NGY3" s="300"/>
      <c r="NGZ3" s="300"/>
      <c r="NHA3" s="300"/>
      <c r="NHB3" s="300"/>
      <c r="NHC3" s="300"/>
      <c r="NHD3" s="300"/>
      <c r="NHE3" s="300"/>
      <c r="NHF3" s="300"/>
      <c r="NHG3" s="300"/>
      <c r="NHH3" s="300"/>
      <c r="NHI3" s="300"/>
      <c r="NHJ3" s="300"/>
      <c r="NHK3" s="300"/>
      <c r="NHL3" s="300"/>
      <c r="NHM3" s="300"/>
      <c r="NHN3" s="300"/>
      <c r="NHO3" s="300"/>
      <c r="NHP3" s="300"/>
      <c r="NHQ3" s="300"/>
      <c r="NHR3" s="300"/>
      <c r="NHS3" s="300"/>
      <c r="NHT3" s="300"/>
      <c r="NHU3" s="300"/>
      <c r="NHV3" s="300"/>
      <c r="NHW3" s="300"/>
      <c r="NHX3" s="300"/>
      <c r="NHY3" s="300"/>
      <c r="NHZ3" s="300"/>
      <c r="NIA3" s="300"/>
      <c r="NIB3" s="300"/>
      <c r="NIC3" s="300"/>
      <c r="NID3" s="300"/>
      <c r="NIE3" s="300"/>
      <c r="NIF3" s="300"/>
      <c r="NIG3" s="300"/>
      <c r="NIH3" s="300"/>
      <c r="NII3" s="300"/>
      <c r="NIJ3" s="300"/>
      <c r="NIK3" s="300"/>
      <c r="NIL3" s="300"/>
      <c r="NIM3" s="300"/>
      <c r="NIN3" s="300"/>
      <c r="NIO3" s="300"/>
      <c r="NIP3" s="300"/>
      <c r="NIQ3" s="300"/>
      <c r="NIR3" s="300"/>
      <c r="NIS3" s="300"/>
      <c r="NIT3" s="300"/>
      <c r="NIU3" s="300"/>
      <c r="NIV3" s="300"/>
      <c r="NIW3" s="300"/>
      <c r="NIX3" s="300"/>
      <c r="NIY3" s="300"/>
      <c r="NIZ3" s="300"/>
      <c r="NJA3" s="300"/>
      <c r="NJB3" s="300"/>
      <c r="NJC3" s="300"/>
      <c r="NJD3" s="300"/>
      <c r="NJE3" s="300"/>
      <c r="NJF3" s="300"/>
      <c r="NJG3" s="300"/>
      <c r="NJH3" s="300"/>
      <c r="NJI3" s="300"/>
      <c r="NJJ3" s="300"/>
      <c r="NJK3" s="300"/>
      <c r="NJL3" s="300"/>
      <c r="NJM3" s="300"/>
      <c r="NJN3" s="300"/>
      <c r="NJO3" s="300"/>
      <c r="NJP3" s="300"/>
      <c r="NJQ3" s="300"/>
      <c r="NJR3" s="300"/>
      <c r="NJS3" s="300"/>
      <c r="NJT3" s="300"/>
      <c r="NJU3" s="300"/>
      <c r="NJV3" s="300"/>
      <c r="NJW3" s="300"/>
      <c r="NJX3" s="300"/>
      <c r="NJY3" s="300"/>
      <c r="NJZ3" s="300"/>
      <c r="NKA3" s="300"/>
      <c r="NKB3" s="300"/>
      <c r="NKC3" s="300"/>
      <c r="NKD3" s="300"/>
      <c r="NKE3" s="300"/>
      <c r="NKF3" s="300"/>
      <c r="NKG3" s="300"/>
      <c r="NKH3" s="300"/>
      <c r="NKI3" s="300"/>
      <c r="NKJ3" s="300"/>
      <c r="NKK3" s="300"/>
      <c r="NKL3" s="300"/>
      <c r="NKM3" s="300"/>
      <c r="NKN3" s="300"/>
      <c r="NKO3" s="300"/>
      <c r="NKP3" s="300"/>
      <c r="NKQ3" s="300"/>
      <c r="NKR3" s="300"/>
      <c r="NKS3" s="300"/>
      <c r="NKT3" s="300"/>
      <c r="NKU3" s="300"/>
      <c r="NKV3" s="300"/>
      <c r="NKW3" s="300"/>
      <c r="NKX3" s="300"/>
      <c r="NKY3" s="300"/>
      <c r="NKZ3" s="300"/>
      <c r="NLA3" s="300"/>
      <c r="NLB3" s="300"/>
      <c r="NLC3" s="300"/>
      <c r="NLD3" s="300"/>
      <c r="NLE3" s="300"/>
      <c r="NLF3" s="300"/>
      <c r="NLG3" s="300"/>
      <c r="NLH3" s="300"/>
      <c r="NLI3" s="300"/>
      <c r="NLJ3" s="300"/>
      <c r="NLK3" s="300"/>
      <c r="NLL3" s="300"/>
      <c r="NLM3" s="300"/>
      <c r="NLN3" s="300"/>
      <c r="NLO3" s="300"/>
      <c r="NLP3" s="300"/>
      <c r="NLQ3" s="300"/>
      <c r="NLR3" s="300"/>
      <c r="NLS3" s="300"/>
      <c r="NLT3" s="300"/>
      <c r="NLU3" s="300"/>
      <c r="NLV3" s="300"/>
      <c r="NLW3" s="300"/>
      <c r="NLX3" s="300"/>
      <c r="NLY3" s="300"/>
      <c r="NLZ3" s="300"/>
      <c r="NMA3" s="300"/>
      <c r="NMB3" s="300"/>
      <c r="NMC3" s="300"/>
      <c r="NMD3" s="300"/>
      <c r="NME3" s="300"/>
      <c r="NMF3" s="300"/>
      <c r="NMG3" s="300"/>
      <c r="NMH3" s="300"/>
      <c r="NMI3" s="300"/>
      <c r="NMJ3" s="300"/>
      <c r="NMK3" s="300"/>
      <c r="NML3" s="300"/>
      <c r="NMM3" s="300"/>
      <c r="NMN3" s="300"/>
      <c r="NMO3" s="300"/>
      <c r="NMP3" s="300"/>
      <c r="NMQ3" s="300"/>
      <c r="NMR3" s="300"/>
      <c r="NMS3" s="300"/>
      <c r="NMT3" s="300"/>
      <c r="NMU3" s="300"/>
      <c r="NMV3" s="300"/>
      <c r="NMW3" s="300"/>
      <c r="NMX3" s="300"/>
      <c r="NMY3" s="300"/>
      <c r="NMZ3" s="300"/>
      <c r="NNA3" s="300"/>
      <c r="NNB3" s="300"/>
      <c r="NNC3" s="300"/>
      <c r="NND3" s="300"/>
      <c r="NNE3" s="300"/>
      <c r="NNF3" s="300"/>
      <c r="NNG3" s="300"/>
      <c r="NNH3" s="300"/>
      <c r="NNI3" s="300"/>
      <c r="NNJ3" s="300"/>
      <c r="NNK3" s="300"/>
      <c r="NNL3" s="300"/>
      <c r="NNM3" s="300"/>
      <c r="NNN3" s="300"/>
      <c r="NNO3" s="300"/>
      <c r="NNP3" s="300"/>
      <c r="NNQ3" s="300"/>
      <c r="NNR3" s="300"/>
      <c r="NNS3" s="300"/>
      <c r="NNT3" s="300"/>
      <c r="NNU3" s="300"/>
      <c r="NNV3" s="300"/>
      <c r="NNW3" s="300"/>
      <c r="NNX3" s="300"/>
      <c r="NNY3" s="300"/>
      <c r="NNZ3" s="300"/>
      <c r="NOA3" s="300"/>
      <c r="NOB3" s="300"/>
      <c r="NOC3" s="300"/>
      <c r="NOD3" s="300"/>
      <c r="NOE3" s="300"/>
      <c r="NOF3" s="300"/>
      <c r="NOG3" s="300"/>
      <c r="NOH3" s="300"/>
      <c r="NOI3" s="300"/>
      <c r="NOJ3" s="300"/>
      <c r="NOK3" s="300"/>
      <c r="NOL3" s="300"/>
      <c r="NOM3" s="300"/>
      <c r="NON3" s="300"/>
      <c r="NOO3" s="300"/>
      <c r="NOP3" s="300"/>
      <c r="NOQ3" s="300"/>
      <c r="NOR3" s="300"/>
      <c r="NOS3" s="300"/>
      <c r="NOT3" s="300"/>
      <c r="NOU3" s="300"/>
      <c r="NOV3" s="300"/>
      <c r="NOW3" s="300"/>
      <c r="NOX3" s="300"/>
      <c r="NOY3" s="300"/>
      <c r="NOZ3" s="300"/>
      <c r="NPA3" s="300"/>
      <c r="NPB3" s="300"/>
      <c r="NPC3" s="300"/>
      <c r="NPD3" s="300"/>
      <c r="NPE3" s="300"/>
      <c r="NPF3" s="300"/>
      <c r="NPG3" s="300"/>
      <c r="NPH3" s="300"/>
      <c r="NPI3" s="300"/>
      <c r="NPJ3" s="300"/>
      <c r="NPK3" s="300"/>
      <c r="NPL3" s="300"/>
      <c r="NPM3" s="300"/>
      <c r="NPN3" s="300"/>
      <c r="NPO3" s="300"/>
      <c r="NPP3" s="300"/>
      <c r="NPQ3" s="300"/>
      <c r="NPR3" s="300"/>
      <c r="NPS3" s="300"/>
      <c r="NPT3" s="300"/>
      <c r="NPU3" s="300"/>
      <c r="NPV3" s="300"/>
      <c r="NPW3" s="300"/>
      <c r="NPX3" s="300"/>
      <c r="NPY3" s="300"/>
      <c r="NPZ3" s="300"/>
      <c r="NQA3" s="300"/>
      <c r="NQB3" s="300"/>
      <c r="NQC3" s="300"/>
      <c r="NQD3" s="300"/>
      <c r="NQE3" s="300"/>
      <c r="NQF3" s="300"/>
      <c r="NQG3" s="300"/>
      <c r="NQH3" s="300"/>
      <c r="NQI3" s="300"/>
      <c r="NQJ3" s="300"/>
      <c r="NQK3" s="300"/>
      <c r="NQL3" s="300"/>
      <c r="NQM3" s="300"/>
      <c r="NQN3" s="300"/>
      <c r="NQO3" s="300"/>
      <c r="NQP3" s="300"/>
      <c r="NQQ3" s="300"/>
      <c r="NQR3" s="300"/>
      <c r="NQS3" s="300"/>
      <c r="NQT3" s="300"/>
      <c r="NQU3" s="300"/>
      <c r="NQV3" s="300"/>
      <c r="NQW3" s="300"/>
      <c r="NQX3" s="300"/>
      <c r="NQY3" s="300"/>
      <c r="NQZ3" s="300"/>
      <c r="NRA3" s="300"/>
      <c r="NRB3" s="300"/>
      <c r="NRC3" s="300"/>
      <c r="NRD3" s="300"/>
      <c r="NRE3" s="300"/>
      <c r="NRF3" s="300"/>
      <c r="NRG3" s="300"/>
      <c r="NRH3" s="300"/>
      <c r="NRI3" s="300"/>
      <c r="NRJ3" s="300"/>
      <c r="NRK3" s="300"/>
      <c r="NRL3" s="300"/>
      <c r="NRM3" s="300"/>
      <c r="NRN3" s="300"/>
      <c r="NRO3" s="300"/>
      <c r="NRP3" s="300"/>
      <c r="NRQ3" s="300"/>
      <c r="NRR3" s="300"/>
      <c r="NRS3" s="300"/>
      <c r="NRT3" s="300"/>
      <c r="NRU3" s="300"/>
      <c r="NRV3" s="300"/>
      <c r="NRW3" s="300"/>
      <c r="NRX3" s="300"/>
      <c r="NRY3" s="300"/>
      <c r="NRZ3" s="300"/>
      <c r="NSA3" s="300"/>
      <c r="NSB3" s="300"/>
      <c r="NSC3" s="300"/>
      <c r="NSD3" s="300"/>
      <c r="NSE3" s="300"/>
      <c r="NSF3" s="300"/>
      <c r="NSG3" s="300"/>
      <c r="NSH3" s="300"/>
      <c r="NSI3" s="300"/>
      <c r="NSJ3" s="300"/>
      <c r="NSK3" s="300"/>
      <c r="NSL3" s="300"/>
      <c r="NSM3" s="300"/>
      <c r="NSN3" s="300"/>
      <c r="NSO3" s="300"/>
      <c r="NSP3" s="300"/>
      <c r="NSQ3" s="300"/>
      <c r="NSR3" s="300"/>
      <c r="NSS3" s="300"/>
      <c r="NST3" s="300"/>
      <c r="NSU3" s="300"/>
      <c r="NSV3" s="300"/>
      <c r="NSW3" s="300"/>
      <c r="NSX3" s="300"/>
      <c r="NSY3" s="300"/>
      <c r="NSZ3" s="300"/>
      <c r="NTA3" s="300"/>
      <c r="NTB3" s="300"/>
      <c r="NTC3" s="300"/>
      <c r="NTD3" s="300"/>
      <c r="NTE3" s="300"/>
      <c r="NTF3" s="300"/>
      <c r="NTG3" s="300"/>
      <c r="NTH3" s="300"/>
      <c r="NTI3" s="300"/>
      <c r="NTJ3" s="300"/>
      <c r="NTK3" s="300"/>
      <c r="NTL3" s="300"/>
      <c r="NTM3" s="300"/>
      <c r="NTN3" s="300"/>
      <c r="NTO3" s="300"/>
      <c r="NTP3" s="300"/>
      <c r="NTQ3" s="300"/>
      <c r="NTR3" s="300"/>
      <c r="NTS3" s="300"/>
      <c r="NTT3" s="300"/>
      <c r="NTU3" s="300"/>
      <c r="NTV3" s="300"/>
      <c r="NTW3" s="300"/>
      <c r="NTX3" s="300"/>
      <c r="NTY3" s="300"/>
      <c r="NTZ3" s="300"/>
      <c r="NUA3" s="300"/>
      <c r="NUB3" s="300"/>
      <c r="NUC3" s="300"/>
      <c r="NUD3" s="300"/>
      <c r="NUE3" s="300"/>
      <c r="NUF3" s="300"/>
      <c r="NUG3" s="300"/>
      <c r="NUH3" s="300"/>
      <c r="NUI3" s="300"/>
      <c r="NUJ3" s="300"/>
      <c r="NUK3" s="300"/>
      <c r="NUL3" s="300"/>
      <c r="NUM3" s="300"/>
      <c r="NUN3" s="300"/>
      <c r="NUO3" s="300"/>
      <c r="NUP3" s="300"/>
      <c r="NUQ3" s="300"/>
      <c r="NUR3" s="300"/>
      <c r="NUS3" s="300"/>
      <c r="NUT3" s="300"/>
      <c r="NUU3" s="300"/>
      <c r="NUV3" s="300"/>
      <c r="NUW3" s="300"/>
      <c r="NUX3" s="300"/>
      <c r="NUY3" s="300"/>
      <c r="NUZ3" s="300"/>
      <c r="NVA3" s="300"/>
      <c r="NVB3" s="300"/>
      <c r="NVC3" s="300"/>
      <c r="NVD3" s="300"/>
      <c r="NVE3" s="300"/>
      <c r="NVF3" s="300"/>
      <c r="NVG3" s="300"/>
      <c r="NVH3" s="300"/>
      <c r="NVI3" s="300"/>
      <c r="NVJ3" s="300"/>
      <c r="NVK3" s="300"/>
      <c r="NVL3" s="300"/>
      <c r="NVM3" s="300"/>
      <c r="NVN3" s="300"/>
      <c r="NVO3" s="300"/>
      <c r="NVP3" s="300"/>
      <c r="NVQ3" s="300"/>
      <c r="NVR3" s="300"/>
      <c r="NVS3" s="300"/>
      <c r="NVT3" s="300"/>
      <c r="NVU3" s="300"/>
      <c r="NVV3" s="300"/>
      <c r="NVW3" s="300"/>
      <c r="NVX3" s="300"/>
      <c r="NVY3" s="300"/>
      <c r="NVZ3" s="300"/>
      <c r="NWA3" s="300"/>
      <c r="NWB3" s="300"/>
      <c r="NWC3" s="300"/>
      <c r="NWD3" s="300"/>
      <c r="NWE3" s="300"/>
      <c r="NWF3" s="300"/>
      <c r="NWG3" s="300"/>
      <c r="NWH3" s="300"/>
      <c r="NWI3" s="300"/>
      <c r="NWJ3" s="300"/>
      <c r="NWK3" s="300"/>
      <c r="NWL3" s="300"/>
      <c r="NWM3" s="300"/>
      <c r="NWN3" s="300"/>
      <c r="NWO3" s="300"/>
      <c r="NWP3" s="300"/>
      <c r="NWQ3" s="300"/>
      <c r="NWR3" s="300"/>
      <c r="NWS3" s="300"/>
      <c r="NWT3" s="300"/>
      <c r="NWU3" s="300"/>
      <c r="NWV3" s="300"/>
      <c r="NWW3" s="300"/>
      <c r="NWX3" s="300"/>
      <c r="NWY3" s="300"/>
      <c r="NWZ3" s="300"/>
      <c r="NXA3" s="300"/>
      <c r="NXB3" s="300"/>
      <c r="NXC3" s="300"/>
      <c r="NXD3" s="300"/>
      <c r="NXE3" s="300"/>
      <c r="NXF3" s="300"/>
      <c r="NXG3" s="300"/>
      <c r="NXH3" s="300"/>
      <c r="NXI3" s="300"/>
      <c r="NXJ3" s="300"/>
      <c r="NXK3" s="300"/>
      <c r="NXL3" s="300"/>
      <c r="NXM3" s="300"/>
      <c r="NXN3" s="300"/>
      <c r="NXO3" s="300"/>
      <c r="NXP3" s="300"/>
      <c r="NXQ3" s="300"/>
      <c r="NXR3" s="300"/>
      <c r="NXS3" s="300"/>
      <c r="NXT3" s="300"/>
      <c r="NXU3" s="300"/>
      <c r="NXV3" s="300"/>
      <c r="NXW3" s="300"/>
      <c r="NXX3" s="300"/>
      <c r="NXY3" s="300"/>
      <c r="NXZ3" s="300"/>
      <c r="NYA3" s="300"/>
      <c r="NYB3" s="300"/>
      <c r="NYC3" s="300"/>
      <c r="NYD3" s="300"/>
      <c r="NYE3" s="300"/>
      <c r="NYF3" s="300"/>
      <c r="NYG3" s="300"/>
      <c r="NYH3" s="300"/>
      <c r="NYI3" s="300"/>
      <c r="NYJ3" s="300"/>
      <c r="NYK3" s="300"/>
      <c r="NYL3" s="300"/>
      <c r="NYM3" s="300"/>
      <c r="NYN3" s="300"/>
      <c r="NYO3" s="300"/>
      <c r="NYP3" s="300"/>
      <c r="NYQ3" s="300"/>
      <c r="NYR3" s="300"/>
      <c r="NYS3" s="300"/>
      <c r="NYT3" s="300"/>
      <c r="NYU3" s="300"/>
      <c r="NYV3" s="300"/>
      <c r="NYW3" s="300"/>
      <c r="NYX3" s="300"/>
      <c r="NYY3" s="300"/>
      <c r="NYZ3" s="300"/>
      <c r="NZA3" s="300"/>
      <c r="NZB3" s="300"/>
      <c r="NZC3" s="300"/>
      <c r="NZD3" s="300"/>
      <c r="NZE3" s="300"/>
      <c r="NZF3" s="300"/>
      <c r="NZG3" s="300"/>
      <c r="NZH3" s="300"/>
      <c r="NZI3" s="300"/>
      <c r="NZJ3" s="300"/>
      <c r="NZK3" s="300"/>
      <c r="NZL3" s="300"/>
      <c r="NZM3" s="300"/>
      <c r="NZN3" s="300"/>
      <c r="NZO3" s="300"/>
      <c r="NZP3" s="300"/>
      <c r="NZQ3" s="300"/>
      <c r="NZR3" s="300"/>
      <c r="NZS3" s="300"/>
      <c r="NZT3" s="300"/>
      <c r="NZU3" s="300"/>
      <c r="NZV3" s="300"/>
      <c r="NZW3" s="300"/>
      <c r="NZX3" s="300"/>
      <c r="NZY3" s="300"/>
      <c r="NZZ3" s="300"/>
      <c r="OAA3" s="300"/>
      <c r="OAB3" s="300"/>
      <c r="OAC3" s="300"/>
      <c r="OAD3" s="300"/>
      <c r="OAE3" s="300"/>
      <c r="OAF3" s="300"/>
      <c r="OAG3" s="300"/>
      <c r="OAH3" s="300"/>
      <c r="OAI3" s="300"/>
      <c r="OAJ3" s="300"/>
      <c r="OAK3" s="300"/>
      <c r="OAL3" s="300"/>
      <c r="OAM3" s="300"/>
      <c r="OAN3" s="300"/>
      <c r="OAO3" s="300"/>
      <c r="OAP3" s="300"/>
      <c r="OAQ3" s="300"/>
      <c r="OAR3" s="300"/>
      <c r="OAS3" s="300"/>
      <c r="OAT3" s="300"/>
      <c r="OAU3" s="300"/>
      <c r="OAV3" s="300"/>
      <c r="OAW3" s="300"/>
      <c r="OAX3" s="300"/>
      <c r="OAY3" s="300"/>
      <c r="OAZ3" s="300"/>
      <c r="OBA3" s="300"/>
      <c r="OBB3" s="300"/>
      <c r="OBC3" s="300"/>
      <c r="OBD3" s="300"/>
      <c r="OBE3" s="300"/>
      <c r="OBF3" s="300"/>
      <c r="OBG3" s="300"/>
      <c r="OBH3" s="300"/>
      <c r="OBI3" s="300"/>
      <c r="OBJ3" s="300"/>
      <c r="OBK3" s="300"/>
      <c r="OBL3" s="300"/>
      <c r="OBM3" s="300"/>
      <c r="OBN3" s="300"/>
      <c r="OBO3" s="300"/>
      <c r="OBP3" s="300"/>
      <c r="OBQ3" s="300"/>
      <c r="OBR3" s="300"/>
      <c r="OBS3" s="300"/>
      <c r="OBT3" s="300"/>
      <c r="OBU3" s="300"/>
      <c r="OBV3" s="300"/>
      <c r="OBW3" s="300"/>
      <c r="OBX3" s="300"/>
      <c r="OBY3" s="300"/>
      <c r="OBZ3" s="300"/>
      <c r="OCA3" s="300"/>
      <c r="OCB3" s="300"/>
      <c r="OCC3" s="300"/>
      <c r="OCD3" s="300"/>
      <c r="OCE3" s="300"/>
      <c r="OCF3" s="300"/>
      <c r="OCG3" s="300"/>
      <c r="OCH3" s="300"/>
      <c r="OCI3" s="300"/>
      <c r="OCJ3" s="300"/>
      <c r="OCK3" s="300"/>
      <c r="OCL3" s="300"/>
      <c r="OCM3" s="300"/>
      <c r="OCN3" s="300"/>
      <c r="OCO3" s="300"/>
      <c r="OCP3" s="300"/>
      <c r="OCQ3" s="300"/>
      <c r="OCR3" s="300"/>
      <c r="OCS3" s="300"/>
      <c r="OCT3" s="300"/>
      <c r="OCU3" s="300"/>
      <c r="OCV3" s="300"/>
      <c r="OCW3" s="300"/>
      <c r="OCX3" s="300"/>
      <c r="OCY3" s="300"/>
      <c r="OCZ3" s="300"/>
      <c r="ODA3" s="300"/>
      <c r="ODB3" s="300"/>
      <c r="ODC3" s="300"/>
      <c r="ODD3" s="300"/>
      <c r="ODE3" s="300"/>
      <c r="ODF3" s="300"/>
      <c r="ODG3" s="300"/>
      <c r="ODH3" s="300"/>
      <c r="ODI3" s="300"/>
      <c r="ODJ3" s="300"/>
      <c r="ODK3" s="300"/>
      <c r="ODL3" s="300"/>
      <c r="ODM3" s="300"/>
      <c r="ODN3" s="300"/>
      <c r="ODO3" s="300"/>
      <c r="ODP3" s="300"/>
      <c r="ODQ3" s="300"/>
      <c r="ODR3" s="300"/>
      <c r="ODS3" s="300"/>
      <c r="ODT3" s="300"/>
      <c r="ODU3" s="300"/>
      <c r="ODV3" s="300"/>
      <c r="ODW3" s="300"/>
      <c r="ODX3" s="300"/>
      <c r="ODY3" s="300"/>
      <c r="ODZ3" s="300"/>
      <c r="OEA3" s="300"/>
      <c r="OEB3" s="300"/>
      <c r="OEC3" s="300"/>
      <c r="OED3" s="300"/>
      <c r="OEE3" s="300"/>
      <c r="OEF3" s="300"/>
      <c r="OEG3" s="300"/>
      <c r="OEH3" s="300"/>
      <c r="OEI3" s="300"/>
      <c r="OEJ3" s="300"/>
      <c r="OEK3" s="300"/>
      <c r="OEL3" s="300"/>
      <c r="OEM3" s="300"/>
      <c r="OEN3" s="300"/>
      <c r="OEO3" s="300"/>
      <c r="OEP3" s="300"/>
      <c r="OEQ3" s="300"/>
      <c r="OER3" s="300"/>
      <c r="OES3" s="300"/>
      <c r="OET3" s="300"/>
      <c r="OEU3" s="300"/>
      <c r="OEV3" s="300"/>
      <c r="OEW3" s="300"/>
      <c r="OEX3" s="300"/>
      <c r="OEY3" s="300"/>
      <c r="OEZ3" s="300"/>
      <c r="OFA3" s="300"/>
      <c r="OFB3" s="300"/>
      <c r="OFC3" s="300"/>
      <c r="OFD3" s="300"/>
      <c r="OFE3" s="300"/>
      <c r="OFF3" s="300"/>
      <c r="OFG3" s="300"/>
      <c r="OFH3" s="300"/>
      <c r="OFI3" s="300"/>
      <c r="OFJ3" s="300"/>
      <c r="OFK3" s="300"/>
      <c r="OFL3" s="300"/>
      <c r="OFM3" s="300"/>
      <c r="OFN3" s="300"/>
      <c r="OFO3" s="300"/>
      <c r="OFP3" s="300"/>
      <c r="OFQ3" s="300"/>
      <c r="OFR3" s="300"/>
      <c r="OFS3" s="300"/>
      <c r="OFT3" s="300"/>
      <c r="OFU3" s="300"/>
      <c r="OFV3" s="300"/>
      <c r="OFW3" s="300"/>
      <c r="OFX3" s="300"/>
      <c r="OFY3" s="300"/>
      <c r="OFZ3" s="300"/>
      <c r="OGA3" s="300"/>
      <c r="OGB3" s="300"/>
      <c r="OGC3" s="300"/>
      <c r="OGD3" s="300"/>
      <c r="OGE3" s="300"/>
      <c r="OGF3" s="300"/>
      <c r="OGG3" s="300"/>
      <c r="OGH3" s="300"/>
      <c r="OGI3" s="300"/>
      <c r="OGJ3" s="300"/>
      <c r="OGK3" s="300"/>
      <c r="OGL3" s="300"/>
      <c r="OGM3" s="300"/>
      <c r="OGN3" s="300"/>
      <c r="OGO3" s="300"/>
      <c r="OGP3" s="300"/>
      <c r="OGQ3" s="300"/>
      <c r="OGR3" s="300"/>
      <c r="OGS3" s="300"/>
      <c r="OGT3" s="300"/>
      <c r="OGU3" s="300"/>
      <c r="OGV3" s="300"/>
      <c r="OGW3" s="300"/>
      <c r="OGX3" s="300"/>
      <c r="OGY3" s="300"/>
      <c r="OGZ3" s="300"/>
      <c r="OHA3" s="300"/>
      <c r="OHB3" s="300"/>
      <c r="OHC3" s="300"/>
      <c r="OHD3" s="300"/>
      <c r="OHE3" s="300"/>
      <c r="OHF3" s="300"/>
      <c r="OHG3" s="300"/>
      <c r="OHH3" s="300"/>
      <c r="OHI3" s="300"/>
      <c r="OHJ3" s="300"/>
      <c r="OHK3" s="300"/>
      <c r="OHL3" s="300"/>
      <c r="OHM3" s="300"/>
      <c r="OHN3" s="300"/>
      <c r="OHO3" s="300"/>
      <c r="OHP3" s="300"/>
      <c r="OHQ3" s="300"/>
      <c r="OHR3" s="300"/>
      <c r="OHS3" s="300"/>
      <c r="OHT3" s="300"/>
      <c r="OHU3" s="300"/>
      <c r="OHV3" s="300"/>
      <c r="OHW3" s="300"/>
      <c r="OHX3" s="300"/>
      <c r="OHY3" s="300"/>
      <c r="OHZ3" s="300"/>
      <c r="OIA3" s="300"/>
      <c r="OIB3" s="300"/>
      <c r="OIC3" s="300"/>
      <c r="OID3" s="300"/>
      <c r="OIE3" s="300"/>
      <c r="OIF3" s="300"/>
      <c r="OIG3" s="300"/>
      <c r="OIH3" s="300"/>
      <c r="OII3" s="300"/>
      <c r="OIJ3" s="300"/>
      <c r="OIK3" s="300"/>
      <c r="OIL3" s="300"/>
      <c r="OIM3" s="300"/>
      <c r="OIN3" s="300"/>
      <c r="OIO3" s="300"/>
      <c r="OIP3" s="300"/>
      <c r="OIQ3" s="300"/>
      <c r="OIR3" s="300"/>
      <c r="OIS3" s="300"/>
      <c r="OIT3" s="300"/>
      <c r="OIU3" s="300"/>
      <c r="OIV3" s="300"/>
      <c r="OIW3" s="300"/>
      <c r="OIX3" s="300"/>
      <c r="OIY3" s="300"/>
      <c r="OIZ3" s="300"/>
      <c r="OJA3" s="300"/>
      <c r="OJB3" s="300"/>
      <c r="OJC3" s="300"/>
      <c r="OJD3" s="300"/>
      <c r="OJE3" s="300"/>
      <c r="OJF3" s="300"/>
      <c r="OJG3" s="300"/>
      <c r="OJH3" s="300"/>
      <c r="OJI3" s="300"/>
      <c r="OJJ3" s="300"/>
      <c r="OJK3" s="300"/>
      <c r="OJL3" s="300"/>
      <c r="OJM3" s="300"/>
      <c r="OJN3" s="300"/>
      <c r="OJO3" s="300"/>
      <c r="OJP3" s="300"/>
      <c r="OJQ3" s="300"/>
      <c r="OJR3" s="300"/>
      <c r="OJS3" s="300"/>
      <c r="OJT3" s="300"/>
      <c r="OJU3" s="300"/>
      <c r="OJV3" s="300"/>
      <c r="OJW3" s="300"/>
      <c r="OJX3" s="300"/>
      <c r="OJY3" s="300"/>
      <c r="OJZ3" s="300"/>
      <c r="OKA3" s="300"/>
      <c r="OKB3" s="300"/>
      <c r="OKC3" s="300"/>
      <c r="OKD3" s="300"/>
      <c r="OKE3" s="300"/>
      <c r="OKF3" s="300"/>
      <c r="OKG3" s="300"/>
      <c r="OKH3" s="300"/>
      <c r="OKI3" s="300"/>
      <c r="OKJ3" s="300"/>
      <c r="OKK3" s="300"/>
      <c r="OKL3" s="300"/>
      <c r="OKM3" s="300"/>
      <c r="OKN3" s="300"/>
      <c r="OKO3" s="300"/>
      <c r="OKP3" s="300"/>
      <c r="OKQ3" s="300"/>
      <c r="OKR3" s="300"/>
      <c r="OKS3" s="300"/>
      <c r="OKT3" s="300"/>
      <c r="OKU3" s="300"/>
      <c r="OKV3" s="300"/>
      <c r="OKW3" s="300"/>
      <c r="OKX3" s="300"/>
      <c r="OKY3" s="300"/>
      <c r="OKZ3" s="300"/>
      <c r="OLA3" s="300"/>
      <c r="OLB3" s="300"/>
      <c r="OLC3" s="300"/>
      <c r="OLD3" s="300"/>
      <c r="OLE3" s="300"/>
      <c r="OLF3" s="300"/>
      <c r="OLG3" s="300"/>
      <c r="OLH3" s="300"/>
      <c r="OLI3" s="300"/>
      <c r="OLJ3" s="300"/>
      <c r="OLK3" s="300"/>
      <c r="OLL3" s="300"/>
      <c r="OLM3" s="300"/>
      <c r="OLN3" s="300"/>
      <c r="OLO3" s="300"/>
      <c r="OLP3" s="300"/>
      <c r="OLQ3" s="300"/>
      <c r="OLR3" s="300"/>
      <c r="OLS3" s="300"/>
      <c r="OLT3" s="300"/>
      <c r="OLU3" s="300"/>
      <c r="OLV3" s="300"/>
      <c r="OLW3" s="300"/>
      <c r="OLX3" s="300"/>
      <c r="OLY3" s="300"/>
      <c r="OLZ3" s="300"/>
      <c r="OMA3" s="300"/>
      <c r="OMB3" s="300"/>
      <c r="OMC3" s="300"/>
      <c r="OMD3" s="300"/>
      <c r="OME3" s="300"/>
      <c r="OMF3" s="300"/>
      <c r="OMG3" s="300"/>
      <c r="OMH3" s="300"/>
      <c r="OMI3" s="300"/>
      <c r="OMJ3" s="300"/>
      <c r="OMK3" s="300"/>
      <c r="OML3" s="300"/>
      <c r="OMM3" s="300"/>
      <c r="OMN3" s="300"/>
      <c r="OMO3" s="300"/>
      <c r="OMP3" s="300"/>
      <c r="OMQ3" s="300"/>
      <c r="OMR3" s="300"/>
      <c r="OMS3" s="300"/>
      <c r="OMT3" s="300"/>
      <c r="OMU3" s="300"/>
      <c r="OMV3" s="300"/>
      <c r="OMW3" s="300"/>
      <c r="OMX3" s="300"/>
      <c r="OMY3" s="300"/>
      <c r="OMZ3" s="300"/>
      <c r="ONA3" s="300"/>
      <c r="ONB3" s="300"/>
      <c r="ONC3" s="300"/>
      <c r="OND3" s="300"/>
      <c r="ONE3" s="300"/>
      <c r="ONF3" s="300"/>
      <c r="ONG3" s="300"/>
      <c r="ONH3" s="300"/>
      <c r="ONI3" s="300"/>
      <c r="ONJ3" s="300"/>
      <c r="ONK3" s="300"/>
      <c r="ONL3" s="300"/>
      <c r="ONM3" s="300"/>
      <c r="ONN3" s="300"/>
      <c r="ONO3" s="300"/>
      <c r="ONP3" s="300"/>
      <c r="ONQ3" s="300"/>
      <c r="ONR3" s="300"/>
      <c r="ONS3" s="300"/>
      <c r="ONT3" s="300"/>
      <c r="ONU3" s="300"/>
      <c r="ONV3" s="300"/>
      <c r="ONW3" s="300"/>
      <c r="ONX3" s="300"/>
      <c r="ONY3" s="300"/>
      <c r="ONZ3" s="300"/>
      <c r="OOA3" s="300"/>
      <c r="OOB3" s="300"/>
      <c r="OOC3" s="300"/>
      <c r="OOD3" s="300"/>
      <c r="OOE3" s="300"/>
      <c r="OOF3" s="300"/>
      <c r="OOG3" s="300"/>
      <c r="OOH3" s="300"/>
      <c r="OOI3" s="300"/>
      <c r="OOJ3" s="300"/>
      <c r="OOK3" s="300"/>
      <c r="OOL3" s="300"/>
      <c r="OOM3" s="300"/>
      <c r="OON3" s="300"/>
      <c r="OOO3" s="300"/>
      <c r="OOP3" s="300"/>
      <c r="OOQ3" s="300"/>
      <c r="OOR3" s="300"/>
      <c r="OOS3" s="300"/>
      <c r="OOT3" s="300"/>
      <c r="OOU3" s="300"/>
      <c r="OOV3" s="300"/>
      <c r="OOW3" s="300"/>
      <c r="OOX3" s="300"/>
      <c r="OOY3" s="300"/>
      <c r="OOZ3" s="300"/>
      <c r="OPA3" s="300"/>
      <c r="OPB3" s="300"/>
      <c r="OPC3" s="300"/>
      <c r="OPD3" s="300"/>
      <c r="OPE3" s="300"/>
      <c r="OPF3" s="300"/>
      <c r="OPG3" s="300"/>
      <c r="OPH3" s="300"/>
      <c r="OPI3" s="300"/>
      <c r="OPJ3" s="300"/>
      <c r="OPK3" s="300"/>
      <c r="OPL3" s="300"/>
      <c r="OPM3" s="300"/>
      <c r="OPN3" s="300"/>
      <c r="OPO3" s="300"/>
      <c r="OPP3" s="300"/>
      <c r="OPQ3" s="300"/>
      <c r="OPR3" s="300"/>
      <c r="OPS3" s="300"/>
      <c r="OPT3" s="300"/>
      <c r="OPU3" s="300"/>
      <c r="OPV3" s="300"/>
      <c r="OPW3" s="300"/>
      <c r="OPX3" s="300"/>
      <c r="OPY3" s="300"/>
      <c r="OPZ3" s="300"/>
      <c r="OQA3" s="300"/>
      <c r="OQB3" s="300"/>
      <c r="OQC3" s="300"/>
      <c r="OQD3" s="300"/>
      <c r="OQE3" s="300"/>
      <c r="OQF3" s="300"/>
      <c r="OQG3" s="300"/>
      <c r="OQH3" s="300"/>
      <c r="OQI3" s="300"/>
      <c r="OQJ3" s="300"/>
      <c r="OQK3" s="300"/>
      <c r="OQL3" s="300"/>
      <c r="OQM3" s="300"/>
      <c r="OQN3" s="300"/>
      <c r="OQO3" s="300"/>
      <c r="OQP3" s="300"/>
      <c r="OQQ3" s="300"/>
      <c r="OQR3" s="300"/>
      <c r="OQS3" s="300"/>
      <c r="OQT3" s="300"/>
      <c r="OQU3" s="300"/>
      <c r="OQV3" s="300"/>
      <c r="OQW3" s="300"/>
      <c r="OQX3" s="300"/>
      <c r="OQY3" s="300"/>
      <c r="OQZ3" s="300"/>
      <c r="ORA3" s="300"/>
      <c r="ORB3" s="300"/>
      <c r="ORC3" s="300"/>
      <c r="ORD3" s="300"/>
      <c r="ORE3" s="300"/>
      <c r="ORF3" s="300"/>
      <c r="ORG3" s="300"/>
      <c r="ORH3" s="300"/>
      <c r="ORI3" s="300"/>
      <c r="ORJ3" s="300"/>
      <c r="ORK3" s="300"/>
      <c r="ORL3" s="300"/>
      <c r="ORM3" s="300"/>
      <c r="ORN3" s="300"/>
      <c r="ORO3" s="300"/>
      <c r="ORP3" s="300"/>
      <c r="ORQ3" s="300"/>
      <c r="ORR3" s="300"/>
      <c r="ORS3" s="300"/>
      <c r="ORT3" s="300"/>
      <c r="ORU3" s="300"/>
      <c r="ORV3" s="300"/>
      <c r="ORW3" s="300"/>
      <c r="ORX3" s="300"/>
      <c r="ORY3" s="300"/>
      <c r="ORZ3" s="300"/>
      <c r="OSA3" s="300"/>
      <c r="OSB3" s="300"/>
      <c r="OSC3" s="300"/>
      <c r="OSD3" s="300"/>
      <c r="OSE3" s="300"/>
      <c r="OSF3" s="300"/>
      <c r="OSG3" s="300"/>
      <c r="OSH3" s="300"/>
      <c r="OSI3" s="300"/>
      <c r="OSJ3" s="300"/>
      <c r="OSK3" s="300"/>
      <c r="OSL3" s="300"/>
      <c r="OSM3" s="300"/>
      <c r="OSN3" s="300"/>
      <c r="OSO3" s="300"/>
      <c r="OSP3" s="300"/>
      <c r="OSQ3" s="300"/>
      <c r="OSR3" s="300"/>
      <c r="OSS3" s="300"/>
      <c r="OST3" s="300"/>
      <c r="OSU3" s="300"/>
      <c r="OSV3" s="300"/>
      <c r="OSW3" s="300"/>
      <c r="OSX3" s="300"/>
      <c r="OSY3" s="300"/>
      <c r="OSZ3" s="300"/>
      <c r="OTA3" s="300"/>
      <c r="OTB3" s="300"/>
      <c r="OTC3" s="300"/>
      <c r="OTD3" s="300"/>
      <c r="OTE3" s="300"/>
      <c r="OTF3" s="300"/>
      <c r="OTG3" s="300"/>
      <c r="OTH3" s="300"/>
      <c r="OTI3" s="300"/>
      <c r="OTJ3" s="300"/>
      <c r="OTK3" s="300"/>
      <c r="OTL3" s="300"/>
      <c r="OTM3" s="300"/>
      <c r="OTN3" s="300"/>
      <c r="OTO3" s="300"/>
      <c r="OTP3" s="300"/>
      <c r="OTQ3" s="300"/>
      <c r="OTR3" s="300"/>
      <c r="OTS3" s="300"/>
      <c r="OTT3" s="300"/>
      <c r="OTU3" s="300"/>
      <c r="OTV3" s="300"/>
      <c r="OTW3" s="300"/>
      <c r="OTX3" s="300"/>
      <c r="OTY3" s="300"/>
      <c r="OTZ3" s="300"/>
      <c r="OUA3" s="300"/>
      <c r="OUB3" s="300"/>
      <c r="OUC3" s="300"/>
      <c r="OUD3" s="300"/>
      <c r="OUE3" s="300"/>
      <c r="OUF3" s="300"/>
      <c r="OUG3" s="300"/>
      <c r="OUH3" s="300"/>
      <c r="OUI3" s="300"/>
      <c r="OUJ3" s="300"/>
      <c r="OUK3" s="300"/>
      <c r="OUL3" s="300"/>
      <c r="OUM3" s="300"/>
      <c r="OUN3" s="300"/>
      <c r="OUO3" s="300"/>
      <c r="OUP3" s="300"/>
      <c r="OUQ3" s="300"/>
      <c r="OUR3" s="300"/>
      <c r="OUS3" s="300"/>
      <c r="OUT3" s="300"/>
      <c r="OUU3" s="300"/>
      <c r="OUV3" s="300"/>
      <c r="OUW3" s="300"/>
      <c r="OUX3" s="300"/>
      <c r="OUY3" s="300"/>
      <c r="OUZ3" s="300"/>
      <c r="OVA3" s="300"/>
      <c r="OVB3" s="300"/>
      <c r="OVC3" s="300"/>
      <c r="OVD3" s="300"/>
      <c r="OVE3" s="300"/>
      <c r="OVF3" s="300"/>
      <c r="OVG3" s="300"/>
      <c r="OVH3" s="300"/>
      <c r="OVI3" s="300"/>
      <c r="OVJ3" s="300"/>
      <c r="OVK3" s="300"/>
      <c r="OVL3" s="300"/>
      <c r="OVM3" s="300"/>
      <c r="OVN3" s="300"/>
      <c r="OVO3" s="300"/>
      <c r="OVP3" s="300"/>
      <c r="OVQ3" s="300"/>
      <c r="OVR3" s="300"/>
      <c r="OVS3" s="300"/>
      <c r="OVT3" s="300"/>
      <c r="OVU3" s="300"/>
      <c r="OVV3" s="300"/>
      <c r="OVW3" s="300"/>
      <c r="OVX3" s="300"/>
      <c r="OVY3" s="300"/>
      <c r="OVZ3" s="300"/>
      <c r="OWA3" s="300"/>
      <c r="OWB3" s="300"/>
      <c r="OWC3" s="300"/>
      <c r="OWD3" s="300"/>
      <c r="OWE3" s="300"/>
      <c r="OWF3" s="300"/>
      <c r="OWG3" s="300"/>
      <c r="OWH3" s="300"/>
      <c r="OWI3" s="300"/>
      <c r="OWJ3" s="300"/>
      <c r="OWK3" s="300"/>
      <c r="OWL3" s="300"/>
      <c r="OWM3" s="300"/>
      <c r="OWN3" s="300"/>
      <c r="OWO3" s="300"/>
      <c r="OWP3" s="300"/>
      <c r="OWQ3" s="300"/>
      <c r="OWR3" s="300"/>
      <c r="OWS3" s="300"/>
      <c r="OWT3" s="300"/>
      <c r="OWU3" s="300"/>
      <c r="OWV3" s="300"/>
      <c r="OWW3" s="300"/>
      <c r="OWX3" s="300"/>
      <c r="OWY3" s="300"/>
      <c r="OWZ3" s="300"/>
      <c r="OXA3" s="300"/>
      <c r="OXB3" s="300"/>
      <c r="OXC3" s="300"/>
      <c r="OXD3" s="300"/>
      <c r="OXE3" s="300"/>
      <c r="OXF3" s="300"/>
      <c r="OXG3" s="300"/>
      <c r="OXH3" s="300"/>
      <c r="OXI3" s="300"/>
      <c r="OXJ3" s="300"/>
      <c r="OXK3" s="300"/>
      <c r="OXL3" s="300"/>
      <c r="OXM3" s="300"/>
      <c r="OXN3" s="300"/>
      <c r="OXO3" s="300"/>
      <c r="OXP3" s="300"/>
      <c r="OXQ3" s="300"/>
      <c r="OXR3" s="300"/>
      <c r="OXS3" s="300"/>
      <c r="OXT3" s="300"/>
      <c r="OXU3" s="300"/>
      <c r="OXV3" s="300"/>
      <c r="OXW3" s="300"/>
      <c r="OXX3" s="300"/>
      <c r="OXY3" s="300"/>
      <c r="OXZ3" s="300"/>
      <c r="OYA3" s="300"/>
      <c r="OYB3" s="300"/>
      <c r="OYC3" s="300"/>
      <c r="OYD3" s="300"/>
      <c r="OYE3" s="300"/>
      <c r="OYF3" s="300"/>
      <c r="OYG3" s="300"/>
      <c r="OYH3" s="300"/>
      <c r="OYI3" s="300"/>
      <c r="OYJ3" s="300"/>
      <c r="OYK3" s="300"/>
      <c r="OYL3" s="300"/>
      <c r="OYM3" s="300"/>
      <c r="OYN3" s="300"/>
      <c r="OYO3" s="300"/>
      <c r="OYP3" s="300"/>
      <c r="OYQ3" s="300"/>
      <c r="OYR3" s="300"/>
      <c r="OYS3" s="300"/>
      <c r="OYT3" s="300"/>
      <c r="OYU3" s="300"/>
      <c r="OYV3" s="300"/>
      <c r="OYW3" s="300"/>
      <c r="OYX3" s="300"/>
      <c r="OYY3" s="300"/>
      <c r="OYZ3" s="300"/>
      <c r="OZA3" s="300"/>
      <c r="OZB3" s="300"/>
      <c r="OZC3" s="300"/>
      <c r="OZD3" s="300"/>
      <c r="OZE3" s="300"/>
      <c r="OZF3" s="300"/>
      <c r="OZG3" s="300"/>
      <c r="OZH3" s="300"/>
      <c r="OZI3" s="300"/>
      <c r="OZJ3" s="300"/>
      <c r="OZK3" s="300"/>
      <c r="OZL3" s="300"/>
      <c r="OZM3" s="300"/>
      <c r="OZN3" s="300"/>
      <c r="OZO3" s="300"/>
      <c r="OZP3" s="300"/>
      <c r="OZQ3" s="300"/>
      <c r="OZR3" s="300"/>
      <c r="OZS3" s="300"/>
      <c r="OZT3" s="300"/>
      <c r="OZU3" s="300"/>
      <c r="OZV3" s="300"/>
      <c r="OZW3" s="300"/>
      <c r="OZX3" s="300"/>
      <c r="OZY3" s="300"/>
      <c r="OZZ3" s="300"/>
      <c r="PAA3" s="300"/>
      <c r="PAB3" s="300"/>
      <c r="PAC3" s="300"/>
      <c r="PAD3" s="300"/>
      <c r="PAE3" s="300"/>
      <c r="PAF3" s="300"/>
      <c r="PAG3" s="300"/>
      <c r="PAH3" s="300"/>
      <c r="PAI3" s="300"/>
      <c r="PAJ3" s="300"/>
      <c r="PAK3" s="300"/>
      <c r="PAL3" s="300"/>
      <c r="PAM3" s="300"/>
      <c r="PAN3" s="300"/>
      <c r="PAO3" s="300"/>
      <c r="PAP3" s="300"/>
      <c r="PAQ3" s="300"/>
      <c r="PAR3" s="300"/>
      <c r="PAS3" s="300"/>
      <c r="PAT3" s="300"/>
      <c r="PAU3" s="300"/>
      <c r="PAV3" s="300"/>
      <c r="PAW3" s="300"/>
      <c r="PAX3" s="300"/>
      <c r="PAY3" s="300"/>
      <c r="PAZ3" s="300"/>
      <c r="PBA3" s="300"/>
      <c r="PBB3" s="300"/>
      <c r="PBC3" s="300"/>
      <c r="PBD3" s="300"/>
      <c r="PBE3" s="300"/>
      <c r="PBF3" s="300"/>
      <c r="PBG3" s="300"/>
      <c r="PBH3" s="300"/>
      <c r="PBI3" s="300"/>
      <c r="PBJ3" s="300"/>
      <c r="PBK3" s="300"/>
      <c r="PBL3" s="300"/>
      <c r="PBM3" s="300"/>
      <c r="PBN3" s="300"/>
      <c r="PBO3" s="300"/>
      <c r="PBP3" s="300"/>
      <c r="PBQ3" s="300"/>
      <c r="PBR3" s="300"/>
      <c r="PBS3" s="300"/>
      <c r="PBT3" s="300"/>
      <c r="PBU3" s="300"/>
      <c r="PBV3" s="300"/>
      <c r="PBW3" s="300"/>
      <c r="PBX3" s="300"/>
      <c r="PBY3" s="300"/>
      <c r="PBZ3" s="300"/>
      <c r="PCA3" s="300"/>
      <c r="PCB3" s="300"/>
      <c r="PCC3" s="300"/>
      <c r="PCD3" s="300"/>
      <c r="PCE3" s="300"/>
      <c r="PCF3" s="300"/>
      <c r="PCG3" s="300"/>
      <c r="PCH3" s="300"/>
      <c r="PCI3" s="300"/>
      <c r="PCJ3" s="300"/>
      <c r="PCK3" s="300"/>
      <c r="PCL3" s="300"/>
      <c r="PCM3" s="300"/>
      <c r="PCN3" s="300"/>
      <c r="PCO3" s="300"/>
      <c r="PCP3" s="300"/>
      <c r="PCQ3" s="300"/>
      <c r="PCR3" s="300"/>
      <c r="PCS3" s="300"/>
      <c r="PCT3" s="300"/>
      <c r="PCU3" s="300"/>
      <c r="PCV3" s="300"/>
      <c r="PCW3" s="300"/>
      <c r="PCX3" s="300"/>
      <c r="PCY3" s="300"/>
      <c r="PCZ3" s="300"/>
      <c r="PDA3" s="300"/>
      <c r="PDB3" s="300"/>
      <c r="PDC3" s="300"/>
      <c r="PDD3" s="300"/>
      <c r="PDE3" s="300"/>
      <c r="PDF3" s="300"/>
      <c r="PDG3" s="300"/>
      <c r="PDH3" s="300"/>
      <c r="PDI3" s="300"/>
      <c r="PDJ3" s="300"/>
      <c r="PDK3" s="300"/>
      <c r="PDL3" s="300"/>
      <c r="PDM3" s="300"/>
      <c r="PDN3" s="300"/>
      <c r="PDO3" s="300"/>
      <c r="PDP3" s="300"/>
      <c r="PDQ3" s="300"/>
      <c r="PDR3" s="300"/>
      <c r="PDS3" s="300"/>
      <c r="PDT3" s="300"/>
      <c r="PDU3" s="300"/>
      <c r="PDV3" s="300"/>
      <c r="PDW3" s="300"/>
      <c r="PDX3" s="300"/>
      <c r="PDY3" s="300"/>
      <c r="PDZ3" s="300"/>
      <c r="PEA3" s="300"/>
      <c r="PEB3" s="300"/>
      <c r="PEC3" s="300"/>
      <c r="PED3" s="300"/>
      <c r="PEE3" s="300"/>
      <c r="PEF3" s="300"/>
      <c r="PEG3" s="300"/>
      <c r="PEH3" s="300"/>
      <c r="PEI3" s="300"/>
      <c r="PEJ3" s="300"/>
      <c r="PEK3" s="300"/>
      <c r="PEL3" s="300"/>
      <c r="PEM3" s="300"/>
      <c r="PEN3" s="300"/>
      <c r="PEO3" s="300"/>
      <c r="PEP3" s="300"/>
      <c r="PEQ3" s="300"/>
      <c r="PER3" s="300"/>
      <c r="PES3" s="300"/>
      <c r="PET3" s="300"/>
      <c r="PEU3" s="300"/>
      <c r="PEV3" s="300"/>
      <c r="PEW3" s="300"/>
      <c r="PEX3" s="300"/>
      <c r="PEY3" s="300"/>
      <c r="PEZ3" s="300"/>
      <c r="PFA3" s="300"/>
      <c r="PFB3" s="300"/>
      <c r="PFC3" s="300"/>
      <c r="PFD3" s="300"/>
      <c r="PFE3" s="300"/>
      <c r="PFF3" s="300"/>
      <c r="PFG3" s="300"/>
      <c r="PFH3" s="300"/>
      <c r="PFI3" s="300"/>
      <c r="PFJ3" s="300"/>
      <c r="PFK3" s="300"/>
      <c r="PFL3" s="300"/>
      <c r="PFM3" s="300"/>
      <c r="PFN3" s="300"/>
      <c r="PFO3" s="300"/>
      <c r="PFP3" s="300"/>
      <c r="PFQ3" s="300"/>
      <c r="PFR3" s="300"/>
      <c r="PFS3" s="300"/>
      <c r="PFT3" s="300"/>
      <c r="PFU3" s="300"/>
      <c r="PFV3" s="300"/>
      <c r="PFW3" s="300"/>
      <c r="PFX3" s="300"/>
      <c r="PFY3" s="300"/>
      <c r="PFZ3" s="300"/>
      <c r="PGA3" s="300"/>
      <c r="PGB3" s="300"/>
      <c r="PGC3" s="300"/>
      <c r="PGD3" s="300"/>
      <c r="PGE3" s="300"/>
      <c r="PGF3" s="300"/>
      <c r="PGG3" s="300"/>
      <c r="PGH3" s="300"/>
      <c r="PGI3" s="300"/>
      <c r="PGJ3" s="300"/>
      <c r="PGK3" s="300"/>
      <c r="PGL3" s="300"/>
      <c r="PGM3" s="300"/>
      <c r="PGN3" s="300"/>
      <c r="PGO3" s="300"/>
      <c r="PGP3" s="300"/>
      <c r="PGQ3" s="300"/>
      <c r="PGR3" s="300"/>
      <c r="PGS3" s="300"/>
      <c r="PGT3" s="300"/>
      <c r="PGU3" s="300"/>
      <c r="PGV3" s="300"/>
      <c r="PGW3" s="300"/>
      <c r="PGX3" s="300"/>
      <c r="PGY3" s="300"/>
      <c r="PGZ3" s="300"/>
      <c r="PHA3" s="300"/>
      <c r="PHB3" s="300"/>
      <c r="PHC3" s="300"/>
      <c r="PHD3" s="300"/>
      <c r="PHE3" s="300"/>
      <c r="PHF3" s="300"/>
      <c r="PHG3" s="300"/>
      <c r="PHH3" s="300"/>
      <c r="PHI3" s="300"/>
      <c r="PHJ3" s="300"/>
      <c r="PHK3" s="300"/>
      <c r="PHL3" s="300"/>
      <c r="PHM3" s="300"/>
      <c r="PHN3" s="300"/>
      <c r="PHO3" s="300"/>
      <c r="PHP3" s="300"/>
      <c r="PHQ3" s="300"/>
      <c r="PHR3" s="300"/>
      <c r="PHS3" s="300"/>
      <c r="PHT3" s="300"/>
      <c r="PHU3" s="300"/>
      <c r="PHV3" s="300"/>
      <c r="PHW3" s="300"/>
      <c r="PHX3" s="300"/>
      <c r="PHY3" s="300"/>
      <c r="PHZ3" s="300"/>
      <c r="PIA3" s="300"/>
      <c r="PIB3" s="300"/>
      <c r="PIC3" s="300"/>
      <c r="PID3" s="300"/>
      <c r="PIE3" s="300"/>
      <c r="PIF3" s="300"/>
      <c r="PIG3" s="300"/>
      <c r="PIH3" s="300"/>
      <c r="PII3" s="300"/>
      <c r="PIJ3" s="300"/>
      <c r="PIK3" s="300"/>
      <c r="PIL3" s="300"/>
      <c r="PIM3" s="300"/>
      <c r="PIN3" s="300"/>
      <c r="PIO3" s="300"/>
      <c r="PIP3" s="300"/>
      <c r="PIQ3" s="300"/>
      <c r="PIR3" s="300"/>
      <c r="PIS3" s="300"/>
      <c r="PIT3" s="300"/>
      <c r="PIU3" s="300"/>
      <c r="PIV3" s="300"/>
      <c r="PIW3" s="300"/>
      <c r="PIX3" s="300"/>
      <c r="PIY3" s="300"/>
      <c r="PIZ3" s="300"/>
      <c r="PJA3" s="300"/>
      <c r="PJB3" s="300"/>
      <c r="PJC3" s="300"/>
      <c r="PJD3" s="300"/>
      <c r="PJE3" s="300"/>
      <c r="PJF3" s="300"/>
      <c r="PJG3" s="300"/>
      <c r="PJH3" s="300"/>
      <c r="PJI3" s="300"/>
      <c r="PJJ3" s="300"/>
      <c r="PJK3" s="300"/>
      <c r="PJL3" s="300"/>
      <c r="PJM3" s="300"/>
      <c r="PJN3" s="300"/>
      <c r="PJO3" s="300"/>
      <c r="PJP3" s="300"/>
      <c r="PJQ3" s="300"/>
      <c r="PJR3" s="300"/>
      <c r="PJS3" s="300"/>
      <c r="PJT3" s="300"/>
      <c r="PJU3" s="300"/>
      <c r="PJV3" s="300"/>
      <c r="PJW3" s="300"/>
      <c r="PJX3" s="300"/>
      <c r="PJY3" s="300"/>
      <c r="PJZ3" s="300"/>
      <c r="PKA3" s="300"/>
      <c r="PKB3" s="300"/>
      <c r="PKC3" s="300"/>
      <c r="PKD3" s="300"/>
      <c r="PKE3" s="300"/>
      <c r="PKF3" s="300"/>
      <c r="PKG3" s="300"/>
      <c r="PKH3" s="300"/>
      <c r="PKI3" s="300"/>
      <c r="PKJ3" s="300"/>
      <c r="PKK3" s="300"/>
      <c r="PKL3" s="300"/>
      <c r="PKM3" s="300"/>
      <c r="PKN3" s="300"/>
      <c r="PKO3" s="300"/>
      <c r="PKP3" s="300"/>
      <c r="PKQ3" s="300"/>
      <c r="PKR3" s="300"/>
      <c r="PKS3" s="300"/>
      <c r="PKT3" s="300"/>
      <c r="PKU3" s="300"/>
      <c r="PKV3" s="300"/>
      <c r="PKW3" s="300"/>
      <c r="PKX3" s="300"/>
      <c r="PKY3" s="300"/>
      <c r="PKZ3" s="300"/>
      <c r="PLA3" s="300"/>
      <c r="PLB3" s="300"/>
      <c r="PLC3" s="300"/>
      <c r="PLD3" s="300"/>
      <c r="PLE3" s="300"/>
      <c r="PLF3" s="300"/>
      <c r="PLG3" s="300"/>
      <c r="PLH3" s="300"/>
      <c r="PLI3" s="300"/>
      <c r="PLJ3" s="300"/>
      <c r="PLK3" s="300"/>
      <c r="PLL3" s="300"/>
      <c r="PLM3" s="300"/>
      <c r="PLN3" s="300"/>
      <c r="PLO3" s="300"/>
      <c r="PLP3" s="300"/>
      <c r="PLQ3" s="300"/>
      <c r="PLR3" s="300"/>
      <c r="PLS3" s="300"/>
      <c r="PLT3" s="300"/>
      <c r="PLU3" s="300"/>
      <c r="PLV3" s="300"/>
      <c r="PLW3" s="300"/>
      <c r="PLX3" s="300"/>
      <c r="PLY3" s="300"/>
      <c r="PLZ3" s="300"/>
      <c r="PMA3" s="300"/>
      <c r="PMB3" s="300"/>
      <c r="PMC3" s="300"/>
      <c r="PMD3" s="300"/>
      <c r="PME3" s="300"/>
      <c r="PMF3" s="300"/>
      <c r="PMG3" s="300"/>
      <c r="PMH3" s="300"/>
      <c r="PMI3" s="300"/>
      <c r="PMJ3" s="300"/>
      <c r="PMK3" s="300"/>
      <c r="PML3" s="300"/>
      <c r="PMM3" s="300"/>
      <c r="PMN3" s="300"/>
      <c r="PMO3" s="300"/>
      <c r="PMP3" s="300"/>
      <c r="PMQ3" s="300"/>
      <c r="PMR3" s="300"/>
      <c r="PMS3" s="300"/>
      <c r="PMT3" s="300"/>
      <c r="PMU3" s="300"/>
      <c r="PMV3" s="300"/>
      <c r="PMW3" s="300"/>
      <c r="PMX3" s="300"/>
      <c r="PMY3" s="300"/>
      <c r="PMZ3" s="300"/>
      <c r="PNA3" s="300"/>
      <c r="PNB3" s="300"/>
      <c r="PNC3" s="300"/>
      <c r="PND3" s="300"/>
      <c r="PNE3" s="300"/>
      <c r="PNF3" s="300"/>
      <c r="PNG3" s="300"/>
      <c r="PNH3" s="300"/>
      <c r="PNI3" s="300"/>
      <c r="PNJ3" s="300"/>
      <c r="PNK3" s="300"/>
      <c r="PNL3" s="300"/>
      <c r="PNM3" s="300"/>
      <c r="PNN3" s="300"/>
      <c r="PNO3" s="300"/>
      <c r="PNP3" s="300"/>
      <c r="PNQ3" s="300"/>
      <c r="PNR3" s="300"/>
      <c r="PNS3" s="300"/>
      <c r="PNT3" s="300"/>
      <c r="PNU3" s="300"/>
      <c r="PNV3" s="300"/>
      <c r="PNW3" s="300"/>
      <c r="PNX3" s="300"/>
      <c r="PNY3" s="300"/>
      <c r="PNZ3" s="300"/>
      <c r="POA3" s="300"/>
      <c r="POB3" s="300"/>
      <c r="POC3" s="300"/>
      <c r="POD3" s="300"/>
      <c r="POE3" s="300"/>
      <c r="POF3" s="300"/>
      <c r="POG3" s="300"/>
      <c r="POH3" s="300"/>
      <c r="POI3" s="300"/>
      <c r="POJ3" s="300"/>
      <c r="POK3" s="300"/>
      <c r="POL3" s="300"/>
      <c r="POM3" s="300"/>
      <c r="PON3" s="300"/>
      <c r="POO3" s="300"/>
      <c r="POP3" s="300"/>
      <c r="POQ3" s="300"/>
      <c r="POR3" s="300"/>
      <c r="POS3" s="300"/>
      <c r="POT3" s="300"/>
      <c r="POU3" s="300"/>
      <c r="POV3" s="300"/>
      <c r="POW3" s="300"/>
      <c r="POX3" s="300"/>
      <c r="POY3" s="300"/>
      <c r="POZ3" s="300"/>
      <c r="PPA3" s="300"/>
      <c r="PPB3" s="300"/>
      <c r="PPC3" s="300"/>
      <c r="PPD3" s="300"/>
      <c r="PPE3" s="300"/>
      <c r="PPF3" s="300"/>
      <c r="PPG3" s="300"/>
      <c r="PPH3" s="300"/>
      <c r="PPI3" s="300"/>
      <c r="PPJ3" s="300"/>
      <c r="PPK3" s="300"/>
      <c r="PPL3" s="300"/>
      <c r="PPM3" s="300"/>
      <c r="PPN3" s="300"/>
      <c r="PPO3" s="300"/>
      <c r="PPP3" s="300"/>
      <c r="PPQ3" s="300"/>
      <c r="PPR3" s="300"/>
      <c r="PPS3" s="300"/>
      <c r="PPT3" s="300"/>
      <c r="PPU3" s="300"/>
      <c r="PPV3" s="300"/>
      <c r="PPW3" s="300"/>
      <c r="PPX3" s="300"/>
      <c r="PPY3" s="300"/>
      <c r="PPZ3" s="300"/>
      <c r="PQA3" s="300"/>
      <c r="PQB3" s="300"/>
      <c r="PQC3" s="300"/>
      <c r="PQD3" s="300"/>
      <c r="PQE3" s="300"/>
      <c r="PQF3" s="300"/>
      <c r="PQG3" s="300"/>
      <c r="PQH3" s="300"/>
      <c r="PQI3" s="300"/>
      <c r="PQJ3" s="300"/>
      <c r="PQK3" s="300"/>
      <c r="PQL3" s="300"/>
      <c r="PQM3" s="300"/>
      <c r="PQN3" s="300"/>
      <c r="PQO3" s="300"/>
      <c r="PQP3" s="300"/>
      <c r="PQQ3" s="300"/>
      <c r="PQR3" s="300"/>
      <c r="PQS3" s="300"/>
      <c r="PQT3" s="300"/>
      <c r="PQU3" s="300"/>
      <c r="PQV3" s="300"/>
      <c r="PQW3" s="300"/>
      <c r="PQX3" s="300"/>
      <c r="PQY3" s="300"/>
      <c r="PQZ3" s="300"/>
      <c r="PRA3" s="300"/>
      <c r="PRB3" s="300"/>
      <c r="PRC3" s="300"/>
      <c r="PRD3" s="300"/>
      <c r="PRE3" s="300"/>
      <c r="PRF3" s="300"/>
      <c r="PRG3" s="300"/>
      <c r="PRH3" s="300"/>
      <c r="PRI3" s="300"/>
      <c r="PRJ3" s="300"/>
      <c r="PRK3" s="300"/>
      <c r="PRL3" s="300"/>
      <c r="PRM3" s="300"/>
      <c r="PRN3" s="300"/>
      <c r="PRO3" s="300"/>
      <c r="PRP3" s="300"/>
      <c r="PRQ3" s="300"/>
      <c r="PRR3" s="300"/>
      <c r="PRS3" s="300"/>
      <c r="PRT3" s="300"/>
      <c r="PRU3" s="300"/>
      <c r="PRV3" s="300"/>
      <c r="PRW3" s="300"/>
      <c r="PRX3" s="300"/>
      <c r="PRY3" s="300"/>
      <c r="PRZ3" s="300"/>
      <c r="PSA3" s="300"/>
      <c r="PSB3" s="300"/>
      <c r="PSC3" s="300"/>
      <c r="PSD3" s="300"/>
      <c r="PSE3" s="300"/>
      <c r="PSF3" s="300"/>
      <c r="PSG3" s="300"/>
      <c r="PSH3" s="300"/>
      <c r="PSI3" s="300"/>
      <c r="PSJ3" s="300"/>
      <c r="PSK3" s="300"/>
      <c r="PSL3" s="300"/>
      <c r="PSM3" s="300"/>
      <c r="PSN3" s="300"/>
      <c r="PSO3" s="300"/>
      <c r="PSP3" s="300"/>
      <c r="PSQ3" s="300"/>
      <c r="PSR3" s="300"/>
      <c r="PSS3" s="300"/>
      <c r="PST3" s="300"/>
      <c r="PSU3" s="300"/>
      <c r="PSV3" s="300"/>
      <c r="PSW3" s="300"/>
      <c r="PSX3" s="300"/>
      <c r="PSY3" s="300"/>
      <c r="PSZ3" s="300"/>
      <c r="PTA3" s="300"/>
      <c r="PTB3" s="300"/>
      <c r="PTC3" s="300"/>
      <c r="PTD3" s="300"/>
      <c r="PTE3" s="300"/>
      <c r="PTF3" s="300"/>
      <c r="PTG3" s="300"/>
      <c r="PTH3" s="300"/>
      <c r="PTI3" s="300"/>
      <c r="PTJ3" s="300"/>
      <c r="PTK3" s="300"/>
      <c r="PTL3" s="300"/>
      <c r="PTM3" s="300"/>
      <c r="PTN3" s="300"/>
      <c r="PTO3" s="300"/>
      <c r="PTP3" s="300"/>
      <c r="PTQ3" s="300"/>
      <c r="PTR3" s="300"/>
      <c r="PTS3" s="300"/>
      <c r="PTT3" s="300"/>
      <c r="PTU3" s="300"/>
      <c r="PTV3" s="300"/>
      <c r="PTW3" s="300"/>
      <c r="PTX3" s="300"/>
      <c r="PTY3" s="300"/>
      <c r="PTZ3" s="300"/>
      <c r="PUA3" s="300"/>
      <c r="PUB3" s="300"/>
      <c r="PUC3" s="300"/>
      <c r="PUD3" s="300"/>
      <c r="PUE3" s="300"/>
      <c r="PUF3" s="300"/>
      <c r="PUG3" s="300"/>
      <c r="PUH3" s="300"/>
      <c r="PUI3" s="300"/>
      <c r="PUJ3" s="300"/>
      <c r="PUK3" s="300"/>
      <c r="PUL3" s="300"/>
      <c r="PUM3" s="300"/>
      <c r="PUN3" s="300"/>
      <c r="PUO3" s="300"/>
      <c r="PUP3" s="300"/>
      <c r="PUQ3" s="300"/>
      <c r="PUR3" s="300"/>
      <c r="PUS3" s="300"/>
      <c r="PUT3" s="300"/>
      <c r="PUU3" s="300"/>
      <c r="PUV3" s="300"/>
      <c r="PUW3" s="300"/>
      <c r="PUX3" s="300"/>
      <c r="PUY3" s="300"/>
      <c r="PUZ3" s="300"/>
      <c r="PVA3" s="300"/>
      <c r="PVB3" s="300"/>
      <c r="PVC3" s="300"/>
      <c r="PVD3" s="300"/>
      <c r="PVE3" s="300"/>
      <c r="PVF3" s="300"/>
      <c r="PVG3" s="300"/>
      <c r="PVH3" s="300"/>
      <c r="PVI3" s="300"/>
      <c r="PVJ3" s="300"/>
      <c r="PVK3" s="300"/>
      <c r="PVL3" s="300"/>
      <c r="PVM3" s="300"/>
      <c r="PVN3" s="300"/>
      <c r="PVO3" s="300"/>
      <c r="PVP3" s="300"/>
      <c r="PVQ3" s="300"/>
      <c r="PVR3" s="300"/>
      <c r="PVS3" s="300"/>
      <c r="PVT3" s="300"/>
      <c r="PVU3" s="300"/>
      <c r="PVV3" s="300"/>
      <c r="PVW3" s="300"/>
      <c r="PVX3" s="300"/>
      <c r="PVY3" s="300"/>
      <c r="PVZ3" s="300"/>
      <c r="PWA3" s="300"/>
      <c r="PWB3" s="300"/>
      <c r="PWC3" s="300"/>
      <c r="PWD3" s="300"/>
      <c r="PWE3" s="300"/>
      <c r="PWF3" s="300"/>
      <c r="PWG3" s="300"/>
      <c r="PWH3" s="300"/>
      <c r="PWI3" s="300"/>
      <c r="PWJ3" s="300"/>
      <c r="PWK3" s="300"/>
      <c r="PWL3" s="300"/>
      <c r="PWM3" s="300"/>
      <c r="PWN3" s="300"/>
      <c r="PWO3" s="300"/>
      <c r="PWP3" s="300"/>
      <c r="PWQ3" s="300"/>
      <c r="PWR3" s="300"/>
      <c r="PWS3" s="300"/>
      <c r="PWT3" s="300"/>
      <c r="PWU3" s="300"/>
      <c r="PWV3" s="300"/>
      <c r="PWW3" s="300"/>
      <c r="PWX3" s="300"/>
      <c r="PWY3" s="300"/>
      <c r="PWZ3" s="300"/>
      <c r="PXA3" s="300"/>
      <c r="PXB3" s="300"/>
      <c r="PXC3" s="300"/>
      <c r="PXD3" s="300"/>
      <c r="PXE3" s="300"/>
      <c r="PXF3" s="300"/>
      <c r="PXG3" s="300"/>
      <c r="PXH3" s="300"/>
      <c r="PXI3" s="300"/>
      <c r="PXJ3" s="300"/>
      <c r="PXK3" s="300"/>
      <c r="PXL3" s="300"/>
      <c r="PXM3" s="300"/>
      <c r="PXN3" s="300"/>
      <c r="PXO3" s="300"/>
      <c r="PXP3" s="300"/>
      <c r="PXQ3" s="300"/>
      <c r="PXR3" s="300"/>
      <c r="PXS3" s="300"/>
      <c r="PXT3" s="300"/>
      <c r="PXU3" s="300"/>
      <c r="PXV3" s="300"/>
      <c r="PXW3" s="300"/>
      <c r="PXX3" s="300"/>
      <c r="PXY3" s="300"/>
      <c r="PXZ3" s="300"/>
      <c r="PYA3" s="300"/>
      <c r="PYB3" s="300"/>
      <c r="PYC3" s="300"/>
      <c r="PYD3" s="300"/>
      <c r="PYE3" s="300"/>
      <c r="PYF3" s="300"/>
      <c r="PYG3" s="300"/>
      <c r="PYH3" s="300"/>
      <c r="PYI3" s="300"/>
      <c r="PYJ3" s="300"/>
      <c r="PYK3" s="300"/>
      <c r="PYL3" s="300"/>
      <c r="PYM3" s="300"/>
      <c r="PYN3" s="300"/>
      <c r="PYO3" s="300"/>
      <c r="PYP3" s="300"/>
      <c r="PYQ3" s="300"/>
      <c r="PYR3" s="300"/>
      <c r="PYS3" s="300"/>
      <c r="PYT3" s="300"/>
      <c r="PYU3" s="300"/>
      <c r="PYV3" s="300"/>
      <c r="PYW3" s="300"/>
      <c r="PYX3" s="300"/>
      <c r="PYY3" s="300"/>
      <c r="PYZ3" s="300"/>
      <c r="PZA3" s="300"/>
      <c r="PZB3" s="300"/>
      <c r="PZC3" s="300"/>
      <c r="PZD3" s="300"/>
      <c r="PZE3" s="300"/>
      <c r="PZF3" s="300"/>
      <c r="PZG3" s="300"/>
      <c r="PZH3" s="300"/>
      <c r="PZI3" s="300"/>
      <c r="PZJ3" s="300"/>
      <c r="PZK3" s="300"/>
      <c r="PZL3" s="300"/>
      <c r="PZM3" s="300"/>
      <c r="PZN3" s="300"/>
      <c r="PZO3" s="300"/>
      <c r="PZP3" s="300"/>
      <c r="PZQ3" s="300"/>
      <c r="PZR3" s="300"/>
      <c r="PZS3" s="300"/>
      <c r="PZT3" s="300"/>
      <c r="PZU3" s="300"/>
      <c r="PZV3" s="300"/>
      <c r="PZW3" s="300"/>
      <c r="PZX3" s="300"/>
      <c r="PZY3" s="300"/>
      <c r="PZZ3" s="300"/>
      <c r="QAA3" s="300"/>
      <c r="QAB3" s="300"/>
      <c r="QAC3" s="300"/>
      <c r="QAD3" s="300"/>
      <c r="QAE3" s="300"/>
      <c r="QAF3" s="300"/>
      <c r="QAG3" s="300"/>
      <c r="QAH3" s="300"/>
      <c r="QAI3" s="300"/>
      <c r="QAJ3" s="300"/>
      <c r="QAK3" s="300"/>
      <c r="QAL3" s="300"/>
      <c r="QAM3" s="300"/>
      <c r="QAN3" s="300"/>
      <c r="QAO3" s="300"/>
      <c r="QAP3" s="300"/>
      <c r="QAQ3" s="300"/>
      <c r="QAR3" s="300"/>
      <c r="QAS3" s="300"/>
      <c r="QAT3" s="300"/>
      <c r="QAU3" s="300"/>
      <c r="QAV3" s="300"/>
      <c r="QAW3" s="300"/>
      <c r="QAX3" s="300"/>
      <c r="QAY3" s="300"/>
      <c r="QAZ3" s="300"/>
      <c r="QBA3" s="300"/>
      <c r="QBB3" s="300"/>
      <c r="QBC3" s="300"/>
      <c r="QBD3" s="300"/>
      <c r="QBE3" s="300"/>
      <c r="QBF3" s="300"/>
      <c r="QBG3" s="300"/>
      <c r="QBH3" s="300"/>
      <c r="QBI3" s="300"/>
      <c r="QBJ3" s="300"/>
      <c r="QBK3" s="300"/>
      <c r="QBL3" s="300"/>
      <c r="QBM3" s="300"/>
      <c r="QBN3" s="300"/>
      <c r="QBO3" s="300"/>
      <c r="QBP3" s="300"/>
      <c r="QBQ3" s="300"/>
      <c r="QBR3" s="300"/>
      <c r="QBS3" s="300"/>
      <c r="QBT3" s="300"/>
      <c r="QBU3" s="300"/>
      <c r="QBV3" s="300"/>
      <c r="QBW3" s="300"/>
      <c r="QBX3" s="300"/>
      <c r="QBY3" s="300"/>
      <c r="QBZ3" s="300"/>
      <c r="QCA3" s="300"/>
      <c r="QCB3" s="300"/>
      <c r="QCC3" s="300"/>
      <c r="QCD3" s="300"/>
      <c r="QCE3" s="300"/>
      <c r="QCF3" s="300"/>
      <c r="QCG3" s="300"/>
      <c r="QCH3" s="300"/>
      <c r="QCI3" s="300"/>
      <c r="QCJ3" s="300"/>
      <c r="QCK3" s="300"/>
      <c r="QCL3" s="300"/>
      <c r="QCM3" s="300"/>
      <c r="QCN3" s="300"/>
      <c r="QCO3" s="300"/>
      <c r="QCP3" s="300"/>
      <c r="QCQ3" s="300"/>
      <c r="QCR3" s="300"/>
      <c r="QCS3" s="300"/>
      <c r="QCT3" s="300"/>
      <c r="QCU3" s="300"/>
      <c r="QCV3" s="300"/>
      <c r="QCW3" s="300"/>
      <c r="QCX3" s="300"/>
      <c r="QCY3" s="300"/>
      <c r="QCZ3" s="300"/>
      <c r="QDA3" s="300"/>
      <c r="QDB3" s="300"/>
      <c r="QDC3" s="300"/>
      <c r="QDD3" s="300"/>
      <c r="QDE3" s="300"/>
      <c r="QDF3" s="300"/>
      <c r="QDG3" s="300"/>
      <c r="QDH3" s="300"/>
      <c r="QDI3" s="300"/>
      <c r="QDJ3" s="300"/>
      <c r="QDK3" s="300"/>
      <c r="QDL3" s="300"/>
      <c r="QDM3" s="300"/>
      <c r="QDN3" s="300"/>
      <c r="QDO3" s="300"/>
      <c r="QDP3" s="300"/>
      <c r="QDQ3" s="300"/>
      <c r="QDR3" s="300"/>
      <c r="QDS3" s="300"/>
      <c r="QDT3" s="300"/>
      <c r="QDU3" s="300"/>
      <c r="QDV3" s="300"/>
      <c r="QDW3" s="300"/>
      <c r="QDX3" s="300"/>
      <c r="QDY3" s="300"/>
      <c r="QDZ3" s="300"/>
      <c r="QEA3" s="300"/>
      <c r="QEB3" s="300"/>
      <c r="QEC3" s="300"/>
      <c r="QED3" s="300"/>
      <c r="QEE3" s="300"/>
      <c r="QEF3" s="300"/>
      <c r="QEG3" s="300"/>
      <c r="QEH3" s="300"/>
      <c r="QEI3" s="300"/>
      <c r="QEJ3" s="300"/>
      <c r="QEK3" s="300"/>
      <c r="QEL3" s="300"/>
      <c r="QEM3" s="300"/>
      <c r="QEN3" s="300"/>
      <c r="QEO3" s="300"/>
      <c r="QEP3" s="300"/>
      <c r="QEQ3" s="300"/>
      <c r="QER3" s="300"/>
      <c r="QES3" s="300"/>
      <c r="QET3" s="300"/>
      <c r="QEU3" s="300"/>
      <c r="QEV3" s="300"/>
      <c r="QEW3" s="300"/>
      <c r="QEX3" s="300"/>
      <c r="QEY3" s="300"/>
      <c r="QEZ3" s="300"/>
      <c r="QFA3" s="300"/>
      <c r="QFB3" s="300"/>
      <c r="QFC3" s="300"/>
      <c r="QFD3" s="300"/>
      <c r="QFE3" s="300"/>
      <c r="QFF3" s="300"/>
      <c r="QFG3" s="300"/>
      <c r="QFH3" s="300"/>
      <c r="QFI3" s="300"/>
      <c r="QFJ3" s="300"/>
      <c r="QFK3" s="300"/>
      <c r="QFL3" s="300"/>
      <c r="QFM3" s="300"/>
      <c r="QFN3" s="300"/>
      <c r="QFO3" s="300"/>
      <c r="QFP3" s="300"/>
      <c r="QFQ3" s="300"/>
      <c r="QFR3" s="300"/>
      <c r="QFS3" s="300"/>
      <c r="QFT3" s="300"/>
      <c r="QFU3" s="300"/>
      <c r="QFV3" s="300"/>
      <c r="QFW3" s="300"/>
      <c r="QFX3" s="300"/>
      <c r="QFY3" s="300"/>
      <c r="QFZ3" s="300"/>
      <c r="QGA3" s="300"/>
      <c r="QGB3" s="300"/>
      <c r="QGC3" s="300"/>
      <c r="QGD3" s="300"/>
      <c r="QGE3" s="300"/>
      <c r="QGF3" s="300"/>
      <c r="QGG3" s="300"/>
      <c r="QGH3" s="300"/>
      <c r="QGI3" s="300"/>
      <c r="QGJ3" s="300"/>
      <c r="QGK3" s="300"/>
      <c r="QGL3" s="300"/>
      <c r="QGM3" s="300"/>
      <c r="QGN3" s="300"/>
      <c r="QGO3" s="300"/>
      <c r="QGP3" s="300"/>
      <c r="QGQ3" s="300"/>
      <c r="QGR3" s="300"/>
      <c r="QGS3" s="300"/>
      <c r="QGT3" s="300"/>
      <c r="QGU3" s="300"/>
      <c r="QGV3" s="300"/>
      <c r="QGW3" s="300"/>
      <c r="QGX3" s="300"/>
      <c r="QGY3" s="300"/>
      <c r="QGZ3" s="300"/>
      <c r="QHA3" s="300"/>
      <c r="QHB3" s="300"/>
      <c r="QHC3" s="300"/>
      <c r="QHD3" s="300"/>
      <c r="QHE3" s="300"/>
      <c r="QHF3" s="300"/>
      <c r="QHG3" s="300"/>
      <c r="QHH3" s="300"/>
      <c r="QHI3" s="300"/>
      <c r="QHJ3" s="300"/>
      <c r="QHK3" s="300"/>
      <c r="QHL3" s="300"/>
      <c r="QHM3" s="300"/>
      <c r="QHN3" s="300"/>
      <c r="QHO3" s="300"/>
      <c r="QHP3" s="300"/>
      <c r="QHQ3" s="300"/>
      <c r="QHR3" s="300"/>
      <c r="QHS3" s="300"/>
      <c r="QHT3" s="300"/>
      <c r="QHU3" s="300"/>
      <c r="QHV3" s="300"/>
      <c r="QHW3" s="300"/>
      <c r="QHX3" s="300"/>
      <c r="QHY3" s="300"/>
      <c r="QHZ3" s="300"/>
      <c r="QIA3" s="300"/>
      <c r="QIB3" s="300"/>
      <c r="QIC3" s="300"/>
      <c r="QID3" s="300"/>
      <c r="QIE3" s="300"/>
      <c r="QIF3" s="300"/>
      <c r="QIG3" s="300"/>
      <c r="QIH3" s="300"/>
      <c r="QII3" s="300"/>
      <c r="QIJ3" s="300"/>
      <c r="QIK3" s="300"/>
      <c r="QIL3" s="300"/>
      <c r="QIM3" s="300"/>
      <c r="QIN3" s="300"/>
      <c r="QIO3" s="300"/>
      <c r="QIP3" s="300"/>
      <c r="QIQ3" s="300"/>
      <c r="QIR3" s="300"/>
      <c r="QIS3" s="300"/>
      <c r="QIT3" s="300"/>
      <c r="QIU3" s="300"/>
      <c r="QIV3" s="300"/>
      <c r="QIW3" s="300"/>
      <c r="QIX3" s="300"/>
      <c r="QIY3" s="300"/>
      <c r="QIZ3" s="300"/>
      <c r="QJA3" s="300"/>
      <c r="QJB3" s="300"/>
      <c r="QJC3" s="300"/>
      <c r="QJD3" s="300"/>
      <c r="QJE3" s="300"/>
      <c r="QJF3" s="300"/>
      <c r="QJG3" s="300"/>
      <c r="QJH3" s="300"/>
      <c r="QJI3" s="300"/>
      <c r="QJJ3" s="300"/>
      <c r="QJK3" s="300"/>
      <c r="QJL3" s="300"/>
      <c r="QJM3" s="300"/>
      <c r="QJN3" s="300"/>
      <c r="QJO3" s="300"/>
      <c r="QJP3" s="300"/>
      <c r="QJQ3" s="300"/>
      <c r="QJR3" s="300"/>
      <c r="QJS3" s="300"/>
      <c r="QJT3" s="300"/>
      <c r="QJU3" s="300"/>
      <c r="QJV3" s="300"/>
      <c r="QJW3" s="300"/>
      <c r="QJX3" s="300"/>
      <c r="QJY3" s="300"/>
      <c r="QJZ3" s="300"/>
      <c r="QKA3" s="300"/>
      <c r="QKB3" s="300"/>
      <c r="QKC3" s="300"/>
      <c r="QKD3" s="300"/>
      <c r="QKE3" s="300"/>
      <c r="QKF3" s="300"/>
      <c r="QKG3" s="300"/>
      <c r="QKH3" s="300"/>
      <c r="QKI3" s="300"/>
      <c r="QKJ3" s="300"/>
      <c r="QKK3" s="300"/>
      <c r="QKL3" s="300"/>
      <c r="QKM3" s="300"/>
      <c r="QKN3" s="300"/>
      <c r="QKO3" s="300"/>
      <c r="QKP3" s="300"/>
      <c r="QKQ3" s="300"/>
      <c r="QKR3" s="300"/>
      <c r="QKS3" s="300"/>
      <c r="QKT3" s="300"/>
      <c r="QKU3" s="300"/>
      <c r="QKV3" s="300"/>
      <c r="QKW3" s="300"/>
      <c r="QKX3" s="300"/>
      <c r="QKY3" s="300"/>
      <c r="QKZ3" s="300"/>
      <c r="QLA3" s="300"/>
      <c r="QLB3" s="300"/>
      <c r="QLC3" s="300"/>
      <c r="QLD3" s="300"/>
      <c r="QLE3" s="300"/>
      <c r="QLF3" s="300"/>
      <c r="QLG3" s="300"/>
      <c r="QLH3" s="300"/>
      <c r="QLI3" s="300"/>
      <c r="QLJ3" s="300"/>
      <c r="QLK3" s="300"/>
      <c r="QLL3" s="300"/>
      <c r="QLM3" s="300"/>
      <c r="QLN3" s="300"/>
      <c r="QLO3" s="300"/>
      <c r="QLP3" s="300"/>
      <c r="QLQ3" s="300"/>
      <c r="QLR3" s="300"/>
      <c r="QLS3" s="300"/>
      <c r="QLT3" s="300"/>
      <c r="QLU3" s="300"/>
      <c r="QLV3" s="300"/>
      <c r="QLW3" s="300"/>
      <c r="QLX3" s="300"/>
      <c r="QLY3" s="300"/>
      <c r="QLZ3" s="300"/>
      <c r="QMA3" s="300"/>
      <c r="QMB3" s="300"/>
      <c r="QMC3" s="300"/>
      <c r="QMD3" s="300"/>
      <c r="QME3" s="300"/>
      <c r="QMF3" s="300"/>
      <c r="QMG3" s="300"/>
      <c r="QMH3" s="300"/>
      <c r="QMI3" s="300"/>
      <c r="QMJ3" s="300"/>
      <c r="QMK3" s="300"/>
      <c r="QML3" s="300"/>
      <c r="QMM3" s="300"/>
      <c r="QMN3" s="300"/>
      <c r="QMO3" s="300"/>
      <c r="QMP3" s="300"/>
      <c r="QMQ3" s="300"/>
      <c r="QMR3" s="300"/>
      <c r="QMS3" s="300"/>
      <c r="QMT3" s="300"/>
      <c r="QMU3" s="300"/>
      <c r="QMV3" s="300"/>
      <c r="QMW3" s="300"/>
      <c r="QMX3" s="300"/>
      <c r="QMY3" s="300"/>
      <c r="QMZ3" s="300"/>
      <c r="QNA3" s="300"/>
      <c r="QNB3" s="300"/>
      <c r="QNC3" s="300"/>
      <c r="QND3" s="300"/>
      <c r="QNE3" s="300"/>
      <c r="QNF3" s="300"/>
      <c r="QNG3" s="300"/>
      <c r="QNH3" s="300"/>
      <c r="QNI3" s="300"/>
      <c r="QNJ3" s="300"/>
      <c r="QNK3" s="300"/>
      <c r="QNL3" s="300"/>
      <c r="QNM3" s="300"/>
      <c r="QNN3" s="300"/>
      <c r="QNO3" s="300"/>
      <c r="QNP3" s="300"/>
      <c r="QNQ3" s="300"/>
      <c r="QNR3" s="300"/>
      <c r="QNS3" s="300"/>
      <c r="QNT3" s="300"/>
      <c r="QNU3" s="300"/>
      <c r="QNV3" s="300"/>
      <c r="QNW3" s="300"/>
      <c r="QNX3" s="300"/>
      <c r="QNY3" s="300"/>
      <c r="QNZ3" s="300"/>
      <c r="QOA3" s="300"/>
      <c r="QOB3" s="300"/>
      <c r="QOC3" s="300"/>
      <c r="QOD3" s="300"/>
      <c r="QOE3" s="300"/>
      <c r="QOF3" s="300"/>
      <c r="QOG3" s="300"/>
      <c r="QOH3" s="300"/>
      <c r="QOI3" s="300"/>
      <c r="QOJ3" s="300"/>
      <c r="QOK3" s="300"/>
      <c r="QOL3" s="300"/>
      <c r="QOM3" s="300"/>
      <c r="QON3" s="300"/>
      <c r="QOO3" s="300"/>
      <c r="QOP3" s="300"/>
      <c r="QOQ3" s="300"/>
      <c r="QOR3" s="300"/>
      <c r="QOS3" s="300"/>
      <c r="QOT3" s="300"/>
      <c r="QOU3" s="300"/>
      <c r="QOV3" s="300"/>
      <c r="QOW3" s="300"/>
      <c r="QOX3" s="300"/>
      <c r="QOY3" s="300"/>
      <c r="QOZ3" s="300"/>
      <c r="QPA3" s="300"/>
      <c r="QPB3" s="300"/>
      <c r="QPC3" s="300"/>
      <c r="QPD3" s="300"/>
      <c r="QPE3" s="300"/>
      <c r="QPF3" s="300"/>
      <c r="QPG3" s="300"/>
      <c r="QPH3" s="300"/>
      <c r="QPI3" s="300"/>
      <c r="QPJ3" s="300"/>
      <c r="QPK3" s="300"/>
      <c r="QPL3" s="300"/>
      <c r="QPM3" s="300"/>
      <c r="QPN3" s="300"/>
      <c r="QPO3" s="300"/>
      <c r="QPP3" s="300"/>
      <c r="QPQ3" s="300"/>
      <c r="QPR3" s="300"/>
      <c r="QPS3" s="300"/>
      <c r="QPT3" s="300"/>
      <c r="QPU3" s="300"/>
      <c r="QPV3" s="300"/>
      <c r="QPW3" s="300"/>
      <c r="QPX3" s="300"/>
      <c r="QPY3" s="300"/>
      <c r="QPZ3" s="300"/>
      <c r="QQA3" s="300"/>
      <c r="QQB3" s="300"/>
      <c r="QQC3" s="300"/>
      <c r="QQD3" s="300"/>
      <c r="QQE3" s="300"/>
      <c r="QQF3" s="300"/>
      <c r="QQG3" s="300"/>
      <c r="QQH3" s="300"/>
      <c r="QQI3" s="300"/>
      <c r="QQJ3" s="300"/>
      <c r="QQK3" s="300"/>
      <c r="QQL3" s="300"/>
      <c r="QQM3" s="300"/>
      <c r="QQN3" s="300"/>
      <c r="QQO3" s="300"/>
      <c r="QQP3" s="300"/>
      <c r="QQQ3" s="300"/>
      <c r="QQR3" s="300"/>
      <c r="QQS3" s="300"/>
      <c r="QQT3" s="300"/>
      <c r="QQU3" s="300"/>
      <c r="QQV3" s="300"/>
      <c r="QQW3" s="300"/>
      <c r="QQX3" s="300"/>
      <c r="QQY3" s="300"/>
      <c r="QQZ3" s="300"/>
      <c r="QRA3" s="300"/>
      <c r="QRB3" s="300"/>
      <c r="QRC3" s="300"/>
      <c r="QRD3" s="300"/>
      <c r="QRE3" s="300"/>
      <c r="QRF3" s="300"/>
      <c r="QRG3" s="300"/>
      <c r="QRH3" s="300"/>
      <c r="QRI3" s="300"/>
      <c r="QRJ3" s="300"/>
      <c r="QRK3" s="300"/>
      <c r="QRL3" s="300"/>
      <c r="QRM3" s="300"/>
      <c r="QRN3" s="300"/>
      <c r="QRO3" s="300"/>
      <c r="QRP3" s="300"/>
      <c r="QRQ3" s="300"/>
      <c r="QRR3" s="300"/>
      <c r="QRS3" s="300"/>
      <c r="QRT3" s="300"/>
      <c r="QRU3" s="300"/>
      <c r="QRV3" s="300"/>
      <c r="QRW3" s="300"/>
      <c r="QRX3" s="300"/>
      <c r="QRY3" s="300"/>
      <c r="QRZ3" s="300"/>
      <c r="QSA3" s="300"/>
      <c r="QSB3" s="300"/>
      <c r="QSC3" s="300"/>
      <c r="QSD3" s="300"/>
      <c r="QSE3" s="300"/>
      <c r="QSF3" s="300"/>
      <c r="QSG3" s="300"/>
      <c r="QSH3" s="300"/>
      <c r="QSI3" s="300"/>
      <c r="QSJ3" s="300"/>
      <c r="QSK3" s="300"/>
      <c r="QSL3" s="300"/>
      <c r="QSM3" s="300"/>
      <c r="QSN3" s="300"/>
      <c r="QSO3" s="300"/>
      <c r="QSP3" s="300"/>
      <c r="QSQ3" s="300"/>
      <c r="QSR3" s="300"/>
      <c r="QSS3" s="300"/>
      <c r="QST3" s="300"/>
      <c r="QSU3" s="300"/>
      <c r="QSV3" s="300"/>
      <c r="QSW3" s="300"/>
      <c r="QSX3" s="300"/>
      <c r="QSY3" s="300"/>
      <c r="QSZ3" s="300"/>
      <c r="QTA3" s="300"/>
      <c r="QTB3" s="300"/>
      <c r="QTC3" s="300"/>
      <c r="QTD3" s="300"/>
      <c r="QTE3" s="300"/>
      <c r="QTF3" s="300"/>
      <c r="QTG3" s="300"/>
      <c r="QTH3" s="300"/>
      <c r="QTI3" s="300"/>
      <c r="QTJ3" s="300"/>
      <c r="QTK3" s="300"/>
      <c r="QTL3" s="300"/>
      <c r="QTM3" s="300"/>
      <c r="QTN3" s="300"/>
      <c r="QTO3" s="300"/>
      <c r="QTP3" s="300"/>
      <c r="QTQ3" s="300"/>
      <c r="QTR3" s="300"/>
      <c r="QTS3" s="300"/>
      <c r="QTT3" s="300"/>
      <c r="QTU3" s="300"/>
      <c r="QTV3" s="300"/>
      <c r="QTW3" s="300"/>
      <c r="QTX3" s="300"/>
      <c r="QTY3" s="300"/>
      <c r="QTZ3" s="300"/>
      <c r="QUA3" s="300"/>
      <c r="QUB3" s="300"/>
      <c r="QUC3" s="300"/>
      <c r="QUD3" s="300"/>
      <c r="QUE3" s="300"/>
      <c r="QUF3" s="300"/>
      <c r="QUG3" s="300"/>
      <c r="QUH3" s="300"/>
      <c r="QUI3" s="300"/>
      <c r="QUJ3" s="300"/>
      <c r="QUK3" s="300"/>
      <c r="QUL3" s="300"/>
      <c r="QUM3" s="300"/>
      <c r="QUN3" s="300"/>
      <c r="QUO3" s="300"/>
      <c r="QUP3" s="300"/>
      <c r="QUQ3" s="300"/>
      <c r="QUR3" s="300"/>
      <c r="QUS3" s="300"/>
      <c r="QUT3" s="300"/>
      <c r="QUU3" s="300"/>
      <c r="QUV3" s="300"/>
      <c r="QUW3" s="300"/>
      <c r="QUX3" s="300"/>
      <c r="QUY3" s="300"/>
      <c r="QUZ3" s="300"/>
      <c r="QVA3" s="300"/>
      <c r="QVB3" s="300"/>
      <c r="QVC3" s="300"/>
      <c r="QVD3" s="300"/>
      <c r="QVE3" s="300"/>
      <c r="QVF3" s="300"/>
      <c r="QVG3" s="300"/>
      <c r="QVH3" s="300"/>
      <c r="QVI3" s="300"/>
      <c r="QVJ3" s="300"/>
      <c r="QVK3" s="300"/>
      <c r="QVL3" s="300"/>
      <c r="QVM3" s="300"/>
      <c r="QVN3" s="300"/>
      <c r="QVO3" s="300"/>
      <c r="QVP3" s="300"/>
      <c r="QVQ3" s="300"/>
      <c r="QVR3" s="300"/>
      <c r="QVS3" s="300"/>
      <c r="QVT3" s="300"/>
      <c r="QVU3" s="300"/>
      <c r="QVV3" s="300"/>
      <c r="QVW3" s="300"/>
      <c r="QVX3" s="300"/>
      <c r="QVY3" s="300"/>
      <c r="QVZ3" s="300"/>
      <c r="QWA3" s="300"/>
      <c r="QWB3" s="300"/>
      <c r="QWC3" s="300"/>
      <c r="QWD3" s="300"/>
      <c r="QWE3" s="300"/>
      <c r="QWF3" s="300"/>
      <c r="QWG3" s="300"/>
      <c r="QWH3" s="300"/>
      <c r="QWI3" s="300"/>
      <c r="QWJ3" s="300"/>
      <c r="QWK3" s="300"/>
      <c r="QWL3" s="300"/>
      <c r="QWM3" s="300"/>
      <c r="QWN3" s="300"/>
      <c r="QWO3" s="300"/>
      <c r="QWP3" s="300"/>
      <c r="QWQ3" s="300"/>
      <c r="QWR3" s="300"/>
      <c r="QWS3" s="300"/>
      <c r="QWT3" s="300"/>
      <c r="QWU3" s="300"/>
      <c r="QWV3" s="300"/>
      <c r="QWW3" s="300"/>
      <c r="QWX3" s="300"/>
      <c r="QWY3" s="300"/>
      <c r="QWZ3" s="300"/>
      <c r="QXA3" s="300"/>
      <c r="QXB3" s="300"/>
      <c r="QXC3" s="300"/>
      <c r="QXD3" s="300"/>
      <c r="QXE3" s="300"/>
      <c r="QXF3" s="300"/>
      <c r="QXG3" s="300"/>
      <c r="QXH3" s="300"/>
      <c r="QXI3" s="300"/>
      <c r="QXJ3" s="300"/>
      <c r="QXK3" s="300"/>
      <c r="QXL3" s="300"/>
      <c r="QXM3" s="300"/>
      <c r="QXN3" s="300"/>
      <c r="QXO3" s="300"/>
      <c r="QXP3" s="300"/>
      <c r="QXQ3" s="300"/>
      <c r="QXR3" s="300"/>
      <c r="QXS3" s="300"/>
      <c r="QXT3" s="300"/>
      <c r="QXU3" s="300"/>
      <c r="QXV3" s="300"/>
      <c r="QXW3" s="300"/>
      <c r="QXX3" s="300"/>
      <c r="QXY3" s="300"/>
      <c r="QXZ3" s="300"/>
      <c r="QYA3" s="300"/>
      <c r="QYB3" s="300"/>
      <c r="QYC3" s="300"/>
      <c r="QYD3" s="300"/>
      <c r="QYE3" s="300"/>
      <c r="QYF3" s="300"/>
      <c r="QYG3" s="300"/>
      <c r="QYH3" s="300"/>
      <c r="QYI3" s="300"/>
      <c r="QYJ3" s="300"/>
      <c r="QYK3" s="300"/>
      <c r="QYL3" s="300"/>
      <c r="QYM3" s="300"/>
      <c r="QYN3" s="300"/>
      <c r="QYO3" s="300"/>
      <c r="QYP3" s="300"/>
      <c r="QYQ3" s="300"/>
      <c r="QYR3" s="300"/>
      <c r="QYS3" s="300"/>
      <c r="QYT3" s="300"/>
      <c r="QYU3" s="300"/>
      <c r="QYV3" s="300"/>
      <c r="QYW3" s="300"/>
      <c r="QYX3" s="300"/>
      <c r="QYY3" s="300"/>
      <c r="QYZ3" s="300"/>
      <c r="QZA3" s="300"/>
      <c r="QZB3" s="300"/>
      <c r="QZC3" s="300"/>
      <c r="QZD3" s="300"/>
      <c r="QZE3" s="300"/>
      <c r="QZF3" s="300"/>
      <c r="QZG3" s="300"/>
      <c r="QZH3" s="300"/>
      <c r="QZI3" s="300"/>
      <c r="QZJ3" s="300"/>
      <c r="QZK3" s="300"/>
      <c r="QZL3" s="300"/>
      <c r="QZM3" s="300"/>
      <c r="QZN3" s="300"/>
      <c r="QZO3" s="300"/>
      <c r="QZP3" s="300"/>
      <c r="QZQ3" s="300"/>
      <c r="QZR3" s="300"/>
      <c r="QZS3" s="300"/>
      <c r="QZT3" s="300"/>
      <c r="QZU3" s="300"/>
      <c r="QZV3" s="300"/>
      <c r="QZW3" s="300"/>
      <c r="QZX3" s="300"/>
      <c r="QZY3" s="300"/>
      <c r="QZZ3" s="300"/>
      <c r="RAA3" s="300"/>
      <c r="RAB3" s="300"/>
      <c r="RAC3" s="300"/>
      <c r="RAD3" s="300"/>
      <c r="RAE3" s="300"/>
      <c r="RAF3" s="300"/>
      <c r="RAG3" s="300"/>
      <c r="RAH3" s="300"/>
      <c r="RAI3" s="300"/>
      <c r="RAJ3" s="300"/>
      <c r="RAK3" s="300"/>
      <c r="RAL3" s="300"/>
      <c r="RAM3" s="300"/>
      <c r="RAN3" s="300"/>
      <c r="RAO3" s="300"/>
      <c r="RAP3" s="300"/>
      <c r="RAQ3" s="300"/>
      <c r="RAR3" s="300"/>
      <c r="RAS3" s="300"/>
      <c r="RAT3" s="300"/>
      <c r="RAU3" s="300"/>
      <c r="RAV3" s="300"/>
      <c r="RAW3" s="300"/>
      <c r="RAX3" s="300"/>
      <c r="RAY3" s="300"/>
      <c r="RAZ3" s="300"/>
      <c r="RBA3" s="300"/>
      <c r="RBB3" s="300"/>
      <c r="RBC3" s="300"/>
      <c r="RBD3" s="300"/>
      <c r="RBE3" s="300"/>
      <c r="RBF3" s="300"/>
      <c r="RBG3" s="300"/>
      <c r="RBH3" s="300"/>
      <c r="RBI3" s="300"/>
      <c r="RBJ3" s="300"/>
      <c r="RBK3" s="300"/>
      <c r="RBL3" s="300"/>
      <c r="RBM3" s="300"/>
      <c r="RBN3" s="300"/>
      <c r="RBO3" s="300"/>
      <c r="RBP3" s="300"/>
      <c r="RBQ3" s="300"/>
      <c r="RBR3" s="300"/>
      <c r="RBS3" s="300"/>
      <c r="RBT3" s="300"/>
      <c r="RBU3" s="300"/>
      <c r="RBV3" s="300"/>
      <c r="RBW3" s="300"/>
      <c r="RBX3" s="300"/>
      <c r="RBY3" s="300"/>
      <c r="RBZ3" s="300"/>
      <c r="RCA3" s="300"/>
      <c r="RCB3" s="300"/>
      <c r="RCC3" s="300"/>
      <c r="RCD3" s="300"/>
      <c r="RCE3" s="300"/>
      <c r="RCF3" s="300"/>
      <c r="RCG3" s="300"/>
      <c r="RCH3" s="300"/>
      <c r="RCI3" s="300"/>
      <c r="RCJ3" s="300"/>
      <c r="RCK3" s="300"/>
      <c r="RCL3" s="300"/>
      <c r="RCM3" s="300"/>
      <c r="RCN3" s="300"/>
      <c r="RCO3" s="300"/>
      <c r="RCP3" s="300"/>
      <c r="RCQ3" s="300"/>
      <c r="RCR3" s="300"/>
      <c r="RCS3" s="300"/>
      <c r="RCT3" s="300"/>
      <c r="RCU3" s="300"/>
      <c r="RCV3" s="300"/>
      <c r="RCW3" s="300"/>
      <c r="RCX3" s="300"/>
      <c r="RCY3" s="300"/>
      <c r="RCZ3" s="300"/>
      <c r="RDA3" s="300"/>
      <c r="RDB3" s="300"/>
      <c r="RDC3" s="300"/>
      <c r="RDD3" s="300"/>
      <c r="RDE3" s="300"/>
      <c r="RDF3" s="300"/>
      <c r="RDG3" s="300"/>
      <c r="RDH3" s="300"/>
      <c r="RDI3" s="300"/>
      <c r="RDJ3" s="300"/>
      <c r="RDK3" s="300"/>
      <c r="RDL3" s="300"/>
      <c r="RDM3" s="300"/>
      <c r="RDN3" s="300"/>
      <c r="RDO3" s="300"/>
      <c r="RDP3" s="300"/>
      <c r="RDQ3" s="300"/>
      <c r="RDR3" s="300"/>
      <c r="RDS3" s="300"/>
      <c r="RDT3" s="300"/>
      <c r="RDU3" s="300"/>
      <c r="RDV3" s="300"/>
      <c r="RDW3" s="300"/>
      <c r="RDX3" s="300"/>
      <c r="RDY3" s="300"/>
      <c r="RDZ3" s="300"/>
      <c r="REA3" s="300"/>
      <c r="REB3" s="300"/>
      <c r="REC3" s="300"/>
      <c r="RED3" s="300"/>
      <c r="REE3" s="300"/>
      <c r="REF3" s="300"/>
      <c r="REG3" s="300"/>
      <c r="REH3" s="300"/>
      <c r="REI3" s="300"/>
      <c r="REJ3" s="300"/>
      <c r="REK3" s="300"/>
      <c r="REL3" s="300"/>
      <c r="REM3" s="300"/>
      <c r="REN3" s="300"/>
      <c r="REO3" s="300"/>
      <c r="REP3" s="300"/>
      <c r="REQ3" s="300"/>
      <c r="RER3" s="300"/>
      <c r="RES3" s="300"/>
      <c r="RET3" s="300"/>
      <c r="REU3" s="300"/>
      <c r="REV3" s="300"/>
      <c r="REW3" s="300"/>
      <c r="REX3" s="300"/>
      <c r="REY3" s="300"/>
      <c r="REZ3" s="300"/>
      <c r="RFA3" s="300"/>
      <c r="RFB3" s="300"/>
      <c r="RFC3" s="300"/>
      <c r="RFD3" s="300"/>
      <c r="RFE3" s="300"/>
      <c r="RFF3" s="300"/>
      <c r="RFG3" s="300"/>
      <c r="RFH3" s="300"/>
      <c r="RFI3" s="300"/>
      <c r="RFJ3" s="300"/>
      <c r="RFK3" s="300"/>
      <c r="RFL3" s="300"/>
      <c r="RFM3" s="300"/>
      <c r="RFN3" s="300"/>
      <c r="RFO3" s="300"/>
      <c r="RFP3" s="300"/>
      <c r="RFQ3" s="300"/>
      <c r="RFR3" s="300"/>
      <c r="RFS3" s="300"/>
      <c r="RFT3" s="300"/>
      <c r="RFU3" s="300"/>
      <c r="RFV3" s="300"/>
      <c r="RFW3" s="300"/>
      <c r="RFX3" s="300"/>
      <c r="RFY3" s="300"/>
      <c r="RFZ3" s="300"/>
      <c r="RGA3" s="300"/>
      <c r="RGB3" s="300"/>
      <c r="RGC3" s="300"/>
      <c r="RGD3" s="300"/>
      <c r="RGE3" s="300"/>
      <c r="RGF3" s="300"/>
      <c r="RGG3" s="300"/>
      <c r="RGH3" s="300"/>
      <c r="RGI3" s="300"/>
      <c r="RGJ3" s="300"/>
      <c r="RGK3" s="300"/>
      <c r="RGL3" s="300"/>
      <c r="RGM3" s="300"/>
      <c r="RGN3" s="300"/>
      <c r="RGO3" s="300"/>
      <c r="RGP3" s="300"/>
      <c r="RGQ3" s="300"/>
      <c r="RGR3" s="300"/>
      <c r="RGS3" s="300"/>
      <c r="RGT3" s="300"/>
      <c r="RGU3" s="300"/>
      <c r="RGV3" s="300"/>
      <c r="RGW3" s="300"/>
      <c r="RGX3" s="300"/>
      <c r="RGY3" s="300"/>
      <c r="RGZ3" s="300"/>
      <c r="RHA3" s="300"/>
      <c r="RHB3" s="300"/>
      <c r="RHC3" s="300"/>
      <c r="RHD3" s="300"/>
      <c r="RHE3" s="300"/>
      <c r="RHF3" s="300"/>
      <c r="RHG3" s="300"/>
      <c r="RHH3" s="300"/>
      <c r="RHI3" s="300"/>
      <c r="RHJ3" s="300"/>
      <c r="RHK3" s="300"/>
      <c r="RHL3" s="300"/>
      <c r="RHM3" s="300"/>
      <c r="RHN3" s="300"/>
      <c r="RHO3" s="300"/>
      <c r="RHP3" s="300"/>
      <c r="RHQ3" s="300"/>
      <c r="RHR3" s="300"/>
      <c r="RHS3" s="300"/>
      <c r="RHT3" s="300"/>
      <c r="RHU3" s="300"/>
      <c r="RHV3" s="300"/>
      <c r="RHW3" s="300"/>
      <c r="RHX3" s="300"/>
      <c r="RHY3" s="300"/>
      <c r="RHZ3" s="300"/>
      <c r="RIA3" s="300"/>
      <c r="RIB3" s="300"/>
      <c r="RIC3" s="300"/>
      <c r="RID3" s="300"/>
      <c r="RIE3" s="300"/>
      <c r="RIF3" s="300"/>
      <c r="RIG3" s="300"/>
      <c r="RIH3" s="300"/>
      <c r="RII3" s="300"/>
      <c r="RIJ3" s="300"/>
      <c r="RIK3" s="300"/>
      <c r="RIL3" s="300"/>
      <c r="RIM3" s="300"/>
      <c r="RIN3" s="300"/>
      <c r="RIO3" s="300"/>
      <c r="RIP3" s="300"/>
      <c r="RIQ3" s="300"/>
      <c r="RIR3" s="300"/>
      <c r="RIS3" s="300"/>
      <c r="RIT3" s="300"/>
      <c r="RIU3" s="300"/>
      <c r="RIV3" s="300"/>
      <c r="RIW3" s="300"/>
      <c r="RIX3" s="300"/>
      <c r="RIY3" s="300"/>
      <c r="RIZ3" s="300"/>
      <c r="RJA3" s="300"/>
      <c r="RJB3" s="300"/>
      <c r="RJC3" s="300"/>
      <c r="RJD3" s="300"/>
      <c r="RJE3" s="300"/>
      <c r="RJF3" s="300"/>
      <c r="RJG3" s="300"/>
      <c r="RJH3" s="300"/>
      <c r="RJI3" s="300"/>
      <c r="RJJ3" s="300"/>
      <c r="RJK3" s="300"/>
      <c r="RJL3" s="300"/>
      <c r="RJM3" s="300"/>
      <c r="RJN3" s="300"/>
      <c r="RJO3" s="300"/>
      <c r="RJP3" s="300"/>
      <c r="RJQ3" s="300"/>
      <c r="RJR3" s="300"/>
      <c r="RJS3" s="300"/>
      <c r="RJT3" s="300"/>
      <c r="RJU3" s="300"/>
      <c r="RJV3" s="300"/>
      <c r="RJW3" s="300"/>
      <c r="RJX3" s="300"/>
      <c r="RJY3" s="300"/>
      <c r="RJZ3" s="300"/>
      <c r="RKA3" s="300"/>
      <c r="RKB3" s="300"/>
      <c r="RKC3" s="300"/>
      <c r="RKD3" s="300"/>
      <c r="RKE3" s="300"/>
      <c r="RKF3" s="300"/>
      <c r="RKG3" s="300"/>
      <c r="RKH3" s="300"/>
      <c r="RKI3" s="300"/>
      <c r="RKJ3" s="300"/>
      <c r="RKK3" s="300"/>
      <c r="RKL3" s="300"/>
      <c r="RKM3" s="300"/>
      <c r="RKN3" s="300"/>
      <c r="RKO3" s="300"/>
      <c r="RKP3" s="300"/>
      <c r="RKQ3" s="300"/>
      <c r="RKR3" s="300"/>
      <c r="RKS3" s="300"/>
      <c r="RKT3" s="300"/>
      <c r="RKU3" s="300"/>
      <c r="RKV3" s="300"/>
      <c r="RKW3" s="300"/>
      <c r="RKX3" s="300"/>
      <c r="RKY3" s="300"/>
      <c r="RKZ3" s="300"/>
      <c r="RLA3" s="300"/>
      <c r="RLB3" s="300"/>
      <c r="RLC3" s="300"/>
      <c r="RLD3" s="300"/>
      <c r="RLE3" s="300"/>
      <c r="RLF3" s="300"/>
      <c r="RLG3" s="300"/>
      <c r="RLH3" s="300"/>
      <c r="RLI3" s="300"/>
      <c r="RLJ3" s="300"/>
      <c r="RLK3" s="300"/>
      <c r="RLL3" s="300"/>
      <c r="RLM3" s="300"/>
      <c r="RLN3" s="300"/>
      <c r="RLO3" s="300"/>
      <c r="RLP3" s="300"/>
      <c r="RLQ3" s="300"/>
      <c r="RLR3" s="300"/>
      <c r="RLS3" s="300"/>
      <c r="RLT3" s="300"/>
      <c r="RLU3" s="300"/>
      <c r="RLV3" s="300"/>
      <c r="RLW3" s="300"/>
      <c r="RLX3" s="300"/>
      <c r="RLY3" s="300"/>
      <c r="RLZ3" s="300"/>
      <c r="RMA3" s="300"/>
      <c r="RMB3" s="300"/>
      <c r="RMC3" s="300"/>
      <c r="RMD3" s="300"/>
      <c r="RME3" s="300"/>
      <c r="RMF3" s="300"/>
      <c r="RMG3" s="300"/>
      <c r="RMH3" s="300"/>
      <c r="RMI3" s="300"/>
      <c r="RMJ3" s="300"/>
      <c r="RMK3" s="300"/>
      <c r="RML3" s="300"/>
      <c r="RMM3" s="300"/>
      <c r="RMN3" s="300"/>
      <c r="RMO3" s="300"/>
      <c r="RMP3" s="300"/>
      <c r="RMQ3" s="300"/>
      <c r="RMR3" s="300"/>
      <c r="RMS3" s="300"/>
      <c r="RMT3" s="300"/>
      <c r="RMU3" s="300"/>
      <c r="RMV3" s="300"/>
      <c r="RMW3" s="300"/>
      <c r="RMX3" s="300"/>
      <c r="RMY3" s="300"/>
      <c r="RMZ3" s="300"/>
      <c r="RNA3" s="300"/>
      <c r="RNB3" s="300"/>
      <c r="RNC3" s="300"/>
      <c r="RND3" s="300"/>
      <c r="RNE3" s="300"/>
      <c r="RNF3" s="300"/>
      <c r="RNG3" s="300"/>
      <c r="RNH3" s="300"/>
      <c r="RNI3" s="300"/>
      <c r="RNJ3" s="300"/>
      <c r="RNK3" s="300"/>
      <c r="RNL3" s="300"/>
      <c r="RNM3" s="300"/>
      <c r="RNN3" s="300"/>
      <c r="RNO3" s="300"/>
      <c r="RNP3" s="300"/>
      <c r="RNQ3" s="300"/>
      <c r="RNR3" s="300"/>
      <c r="RNS3" s="300"/>
      <c r="RNT3" s="300"/>
      <c r="RNU3" s="300"/>
      <c r="RNV3" s="300"/>
      <c r="RNW3" s="300"/>
      <c r="RNX3" s="300"/>
      <c r="RNY3" s="300"/>
      <c r="RNZ3" s="300"/>
      <c r="ROA3" s="300"/>
      <c r="ROB3" s="300"/>
      <c r="ROC3" s="300"/>
      <c r="ROD3" s="300"/>
      <c r="ROE3" s="300"/>
      <c r="ROF3" s="300"/>
      <c r="ROG3" s="300"/>
      <c r="ROH3" s="300"/>
      <c r="ROI3" s="300"/>
      <c r="ROJ3" s="300"/>
      <c r="ROK3" s="300"/>
      <c r="ROL3" s="300"/>
      <c r="ROM3" s="300"/>
      <c r="RON3" s="300"/>
      <c r="ROO3" s="300"/>
      <c r="ROP3" s="300"/>
      <c r="ROQ3" s="300"/>
      <c r="ROR3" s="300"/>
      <c r="ROS3" s="300"/>
      <c r="ROT3" s="300"/>
      <c r="ROU3" s="300"/>
      <c r="ROV3" s="300"/>
      <c r="ROW3" s="300"/>
      <c r="ROX3" s="300"/>
      <c r="ROY3" s="300"/>
      <c r="ROZ3" s="300"/>
      <c r="RPA3" s="300"/>
      <c r="RPB3" s="300"/>
      <c r="RPC3" s="300"/>
      <c r="RPD3" s="300"/>
      <c r="RPE3" s="300"/>
      <c r="RPF3" s="300"/>
      <c r="RPG3" s="300"/>
      <c r="RPH3" s="300"/>
      <c r="RPI3" s="300"/>
      <c r="RPJ3" s="300"/>
      <c r="RPK3" s="300"/>
      <c r="RPL3" s="300"/>
      <c r="RPM3" s="300"/>
      <c r="RPN3" s="300"/>
      <c r="RPO3" s="300"/>
      <c r="RPP3" s="300"/>
      <c r="RPQ3" s="300"/>
      <c r="RPR3" s="300"/>
      <c r="RPS3" s="300"/>
      <c r="RPT3" s="300"/>
      <c r="RPU3" s="300"/>
      <c r="RPV3" s="300"/>
      <c r="RPW3" s="300"/>
      <c r="RPX3" s="300"/>
      <c r="RPY3" s="300"/>
      <c r="RPZ3" s="300"/>
      <c r="RQA3" s="300"/>
      <c r="RQB3" s="300"/>
      <c r="RQC3" s="300"/>
      <c r="RQD3" s="300"/>
      <c r="RQE3" s="300"/>
      <c r="RQF3" s="300"/>
      <c r="RQG3" s="300"/>
      <c r="RQH3" s="300"/>
      <c r="RQI3" s="300"/>
      <c r="RQJ3" s="300"/>
      <c r="RQK3" s="300"/>
      <c r="RQL3" s="300"/>
      <c r="RQM3" s="300"/>
      <c r="RQN3" s="300"/>
      <c r="RQO3" s="300"/>
      <c r="RQP3" s="300"/>
      <c r="RQQ3" s="300"/>
      <c r="RQR3" s="300"/>
      <c r="RQS3" s="300"/>
      <c r="RQT3" s="300"/>
      <c r="RQU3" s="300"/>
      <c r="RQV3" s="300"/>
      <c r="RQW3" s="300"/>
      <c r="RQX3" s="300"/>
      <c r="RQY3" s="300"/>
      <c r="RQZ3" s="300"/>
      <c r="RRA3" s="300"/>
      <c r="RRB3" s="300"/>
      <c r="RRC3" s="300"/>
      <c r="RRD3" s="300"/>
      <c r="RRE3" s="300"/>
      <c r="RRF3" s="300"/>
      <c r="RRG3" s="300"/>
      <c r="RRH3" s="300"/>
      <c r="RRI3" s="300"/>
      <c r="RRJ3" s="300"/>
      <c r="RRK3" s="300"/>
      <c r="RRL3" s="300"/>
      <c r="RRM3" s="300"/>
      <c r="RRN3" s="300"/>
      <c r="RRO3" s="300"/>
      <c r="RRP3" s="300"/>
      <c r="RRQ3" s="300"/>
      <c r="RRR3" s="300"/>
      <c r="RRS3" s="300"/>
      <c r="RRT3" s="300"/>
      <c r="RRU3" s="300"/>
      <c r="RRV3" s="300"/>
      <c r="RRW3" s="300"/>
      <c r="RRX3" s="300"/>
      <c r="RRY3" s="300"/>
      <c r="RRZ3" s="300"/>
      <c r="RSA3" s="300"/>
      <c r="RSB3" s="300"/>
      <c r="RSC3" s="300"/>
      <c r="RSD3" s="300"/>
      <c r="RSE3" s="300"/>
      <c r="RSF3" s="300"/>
      <c r="RSG3" s="300"/>
      <c r="RSH3" s="300"/>
      <c r="RSI3" s="300"/>
      <c r="RSJ3" s="300"/>
      <c r="RSK3" s="300"/>
      <c r="RSL3" s="300"/>
      <c r="RSM3" s="300"/>
      <c r="RSN3" s="300"/>
      <c r="RSO3" s="300"/>
      <c r="RSP3" s="300"/>
      <c r="RSQ3" s="300"/>
      <c r="RSR3" s="300"/>
      <c r="RSS3" s="300"/>
      <c r="RST3" s="300"/>
      <c r="RSU3" s="300"/>
      <c r="RSV3" s="300"/>
      <c r="RSW3" s="300"/>
      <c r="RSX3" s="300"/>
      <c r="RSY3" s="300"/>
      <c r="RSZ3" s="300"/>
      <c r="RTA3" s="300"/>
      <c r="RTB3" s="300"/>
      <c r="RTC3" s="300"/>
      <c r="RTD3" s="300"/>
      <c r="RTE3" s="300"/>
      <c r="RTF3" s="300"/>
      <c r="RTG3" s="300"/>
      <c r="RTH3" s="300"/>
      <c r="RTI3" s="300"/>
      <c r="RTJ3" s="300"/>
      <c r="RTK3" s="300"/>
      <c r="RTL3" s="300"/>
      <c r="RTM3" s="300"/>
      <c r="RTN3" s="300"/>
      <c r="RTO3" s="300"/>
      <c r="RTP3" s="300"/>
      <c r="RTQ3" s="300"/>
      <c r="RTR3" s="300"/>
      <c r="RTS3" s="300"/>
      <c r="RTT3" s="300"/>
      <c r="RTU3" s="300"/>
      <c r="RTV3" s="300"/>
      <c r="RTW3" s="300"/>
      <c r="RTX3" s="300"/>
      <c r="RTY3" s="300"/>
      <c r="RTZ3" s="300"/>
      <c r="RUA3" s="300"/>
      <c r="RUB3" s="300"/>
      <c r="RUC3" s="300"/>
      <c r="RUD3" s="300"/>
      <c r="RUE3" s="300"/>
      <c r="RUF3" s="300"/>
      <c r="RUG3" s="300"/>
      <c r="RUH3" s="300"/>
      <c r="RUI3" s="300"/>
      <c r="RUJ3" s="300"/>
      <c r="RUK3" s="300"/>
      <c r="RUL3" s="300"/>
      <c r="RUM3" s="300"/>
      <c r="RUN3" s="300"/>
      <c r="RUO3" s="300"/>
      <c r="RUP3" s="300"/>
      <c r="RUQ3" s="300"/>
      <c r="RUR3" s="300"/>
      <c r="RUS3" s="300"/>
      <c r="RUT3" s="300"/>
      <c r="RUU3" s="300"/>
      <c r="RUV3" s="300"/>
      <c r="RUW3" s="300"/>
      <c r="RUX3" s="300"/>
      <c r="RUY3" s="300"/>
      <c r="RUZ3" s="300"/>
      <c r="RVA3" s="300"/>
      <c r="RVB3" s="300"/>
      <c r="RVC3" s="300"/>
      <c r="RVD3" s="300"/>
      <c r="RVE3" s="300"/>
      <c r="RVF3" s="300"/>
      <c r="RVG3" s="300"/>
      <c r="RVH3" s="300"/>
      <c r="RVI3" s="300"/>
      <c r="RVJ3" s="300"/>
      <c r="RVK3" s="300"/>
      <c r="RVL3" s="300"/>
      <c r="RVM3" s="300"/>
      <c r="RVN3" s="300"/>
      <c r="RVO3" s="300"/>
      <c r="RVP3" s="300"/>
      <c r="RVQ3" s="300"/>
      <c r="RVR3" s="300"/>
      <c r="RVS3" s="300"/>
      <c r="RVT3" s="300"/>
      <c r="RVU3" s="300"/>
      <c r="RVV3" s="300"/>
      <c r="RVW3" s="300"/>
      <c r="RVX3" s="300"/>
      <c r="RVY3" s="300"/>
      <c r="RVZ3" s="300"/>
      <c r="RWA3" s="300"/>
      <c r="RWB3" s="300"/>
      <c r="RWC3" s="300"/>
      <c r="RWD3" s="300"/>
      <c r="RWE3" s="300"/>
      <c r="RWF3" s="300"/>
      <c r="RWG3" s="300"/>
      <c r="RWH3" s="300"/>
      <c r="RWI3" s="300"/>
      <c r="RWJ3" s="300"/>
      <c r="RWK3" s="300"/>
      <c r="RWL3" s="300"/>
      <c r="RWM3" s="300"/>
      <c r="RWN3" s="300"/>
      <c r="RWO3" s="300"/>
      <c r="RWP3" s="300"/>
      <c r="RWQ3" s="300"/>
      <c r="RWR3" s="300"/>
      <c r="RWS3" s="300"/>
      <c r="RWT3" s="300"/>
      <c r="RWU3" s="300"/>
      <c r="RWV3" s="300"/>
      <c r="RWW3" s="300"/>
      <c r="RWX3" s="300"/>
      <c r="RWY3" s="300"/>
      <c r="RWZ3" s="300"/>
      <c r="RXA3" s="300"/>
      <c r="RXB3" s="300"/>
      <c r="RXC3" s="300"/>
      <c r="RXD3" s="300"/>
      <c r="RXE3" s="300"/>
      <c r="RXF3" s="300"/>
      <c r="RXG3" s="300"/>
      <c r="RXH3" s="300"/>
      <c r="RXI3" s="300"/>
      <c r="RXJ3" s="300"/>
      <c r="RXK3" s="300"/>
      <c r="RXL3" s="300"/>
      <c r="RXM3" s="300"/>
      <c r="RXN3" s="300"/>
      <c r="RXO3" s="300"/>
      <c r="RXP3" s="300"/>
      <c r="RXQ3" s="300"/>
      <c r="RXR3" s="300"/>
      <c r="RXS3" s="300"/>
      <c r="RXT3" s="300"/>
      <c r="RXU3" s="300"/>
      <c r="RXV3" s="300"/>
      <c r="RXW3" s="300"/>
      <c r="RXX3" s="300"/>
      <c r="RXY3" s="300"/>
      <c r="RXZ3" s="300"/>
      <c r="RYA3" s="300"/>
      <c r="RYB3" s="300"/>
      <c r="RYC3" s="300"/>
      <c r="RYD3" s="300"/>
      <c r="RYE3" s="300"/>
      <c r="RYF3" s="300"/>
      <c r="RYG3" s="300"/>
      <c r="RYH3" s="300"/>
      <c r="RYI3" s="300"/>
      <c r="RYJ3" s="300"/>
      <c r="RYK3" s="300"/>
      <c r="RYL3" s="300"/>
      <c r="RYM3" s="300"/>
      <c r="RYN3" s="300"/>
      <c r="RYO3" s="300"/>
      <c r="RYP3" s="300"/>
      <c r="RYQ3" s="300"/>
      <c r="RYR3" s="300"/>
      <c r="RYS3" s="300"/>
      <c r="RYT3" s="300"/>
      <c r="RYU3" s="300"/>
      <c r="RYV3" s="300"/>
      <c r="RYW3" s="300"/>
      <c r="RYX3" s="300"/>
      <c r="RYY3" s="300"/>
      <c r="RYZ3" s="300"/>
      <c r="RZA3" s="300"/>
      <c r="RZB3" s="300"/>
      <c r="RZC3" s="300"/>
      <c r="RZD3" s="300"/>
      <c r="RZE3" s="300"/>
      <c r="RZF3" s="300"/>
      <c r="RZG3" s="300"/>
      <c r="RZH3" s="300"/>
      <c r="RZI3" s="300"/>
      <c r="RZJ3" s="300"/>
      <c r="RZK3" s="300"/>
      <c r="RZL3" s="300"/>
      <c r="RZM3" s="300"/>
      <c r="RZN3" s="300"/>
      <c r="RZO3" s="300"/>
      <c r="RZP3" s="300"/>
      <c r="RZQ3" s="300"/>
      <c r="RZR3" s="300"/>
      <c r="RZS3" s="300"/>
      <c r="RZT3" s="300"/>
      <c r="RZU3" s="300"/>
      <c r="RZV3" s="300"/>
      <c r="RZW3" s="300"/>
      <c r="RZX3" s="300"/>
      <c r="RZY3" s="300"/>
      <c r="RZZ3" s="300"/>
      <c r="SAA3" s="300"/>
      <c r="SAB3" s="300"/>
      <c r="SAC3" s="300"/>
      <c r="SAD3" s="300"/>
      <c r="SAE3" s="300"/>
      <c r="SAF3" s="300"/>
      <c r="SAG3" s="300"/>
      <c r="SAH3" s="300"/>
      <c r="SAI3" s="300"/>
      <c r="SAJ3" s="300"/>
      <c r="SAK3" s="300"/>
      <c r="SAL3" s="300"/>
      <c r="SAM3" s="300"/>
      <c r="SAN3" s="300"/>
      <c r="SAO3" s="300"/>
      <c r="SAP3" s="300"/>
      <c r="SAQ3" s="300"/>
      <c r="SAR3" s="300"/>
      <c r="SAS3" s="300"/>
      <c r="SAT3" s="300"/>
      <c r="SAU3" s="300"/>
      <c r="SAV3" s="300"/>
      <c r="SAW3" s="300"/>
      <c r="SAX3" s="300"/>
      <c r="SAY3" s="300"/>
      <c r="SAZ3" s="300"/>
      <c r="SBA3" s="300"/>
      <c r="SBB3" s="300"/>
      <c r="SBC3" s="300"/>
      <c r="SBD3" s="300"/>
      <c r="SBE3" s="300"/>
      <c r="SBF3" s="300"/>
      <c r="SBG3" s="300"/>
      <c r="SBH3" s="300"/>
      <c r="SBI3" s="300"/>
      <c r="SBJ3" s="300"/>
      <c r="SBK3" s="300"/>
      <c r="SBL3" s="300"/>
      <c r="SBM3" s="300"/>
      <c r="SBN3" s="300"/>
      <c r="SBO3" s="300"/>
      <c r="SBP3" s="300"/>
      <c r="SBQ3" s="300"/>
      <c r="SBR3" s="300"/>
      <c r="SBS3" s="300"/>
      <c r="SBT3" s="300"/>
      <c r="SBU3" s="300"/>
      <c r="SBV3" s="300"/>
      <c r="SBW3" s="300"/>
      <c r="SBX3" s="300"/>
      <c r="SBY3" s="300"/>
      <c r="SBZ3" s="300"/>
      <c r="SCA3" s="300"/>
      <c r="SCB3" s="300"/>
      <c r="SCC3" s="300"/>
      <c r="SCD3" s="300"/>
      <c r="SCE3" s="300"/>
      <c r="SCF3" s="300"/>
      <c r="SCG3" s="300"/>
      <c r="SCH3" s="300"/>
      <c r="SCI3" s="300"/>
      <c r="SCJ3" s="300"/>
      <c r="SCK3" s="300"/>
      <c r="SCL3" s="300"/>
      <c r="SCM3" s="300"/>
      <c r="SCN3" s="300"/>
      <c r="SCO3" s="300"/>
      <c r="SCP3" s="300"/>
      <c r="SCQ3" s="300"/>
      <c r="SCR3" s="300"/>
      <c r="SCS3" s="300"/>
      <c r="SCT3" s="300"/>
      <c r="SCU3" s="300"/>
      <c r="SCV3" s="300"/>
      <c r="SCW3" s="300"/>
      <c r="SCX3" s="300"/>
      <c r="SCY3" s="300"/>
      <c r="SCZ3" s="300"/>
      <c r="SDA3" s="300"/>
      <c r="SDB3" s="300"/>
      <c r="SDC3" s="300"/>
      <c r="SDD3" s="300"/>
      <c r="SDE3" s="300"/>
      <c r="SDF3" s="300"/>
      <c r="SDG3" s="300"/>
      <c r="SDH3" s="300"/>
      <c r="SDI3" s="300"/>
      <c r="SDJ3" s="300"/>
      <c r="SDK3" s="300"/>
      <c r="SDL3" s="300"/>
      <c r="SDM3" s="300"/>
      <c r="SDN3" s="300"/>
      <c r="SDO3" s="300"/>
      <c r="SDP3" s="300"/>
      <c r="SDQ3" s="300"/>
      <c r="SDR3" s="300"/>
      <c r="SDS3" s="300"/>
      <c r="SDT3" s="300"/>
      <c r="SDU3" s="300"/>
      <c r="SDV3" s="300"/>
      <c r="SDW3" s="300"/>
      <c r="SDX3" s="300"/>
      <c r="SDY3" s="300"/>
      <c r="SDZ3" s="300"/>
      <c r="SEA3" s="300"/>
      <c r="SEB3" s="300"/>
      <c r="SEC3" s="300"/>
      <c r="SED3" s="300"/>
      <c r="SEE3" s="300"/>
      <c r="SEF3" s="300"/>
      <c r="SEG3" s="300"/>
      <c r="SEH3" s="300"/>
      <c r="SEI3" s="300"/>
      <c r="SEJ3" s="300"/>
      <c r="SEK3" s="300"/>
      <c r="SEL3" s="300"/>
      <c r="SEM3" s="300"/>
      <c r="SEN3" s="300"/>
      <c r="SEO3" s="300"/>
      <c r="SEP3" s="300"/>
      <c r="SEQ3" s="300"/>
      <c r="SER3" s="300"/>
      <c r="SES3" s="300"/>
      <c r="SET3" s="300"/>
      <c r="SEU3" s="300"/>
      <c r="SEV3" s="300"/>
      <c r="SEW3" s="300"/>
      <c r="SEX3" s="300"/>
      <c r="SEY3" s="300"/>
      <c r="SEZ3" s="300"/>
      <c r="SFA3" s="300"/>
      <c r="SFB3" s="300"/>
      <c r="SFC3" s="300"/>
      <c r="SFD3" s="300"/>
      <c r="SFE3" s="300"/>
      <c r="SFF3" s="300"/>
      <c r="SFG3" s="300"/>
      <c r="SFH3" s="300"/>
      <c r="SFI3" s="300"/>
      <c r="SFJ3" s="300"/>
      <c r="SFK3" s="300"/>
      <c r="SFL3" s="300"/>
      <c r="SFM3" s="300"/>
      <c r="SFN3" s="300"/>
      <c r="SFO3" s="300"/>
      <c r="SFP3" s="300"/>
      <c r="SFQ3" s="300"/>
      <c r="SFR3" s="300"/>
      <c r="SFS3" s="300"/>
      <c r="SFT3" s="300"/>
      <c r="SFU3" s="300"/>
      <c r="SFV3" s="300"/>
      <c r="SFW3" s="300"/>
      <c r="SFX3" s="300"/>
      <c r="SFY3" s="300"/>
      <c r="SFZ3" s="300"/>
      <c r="SGA3" s="300"/>
      <c r="SGB3" s="300"/>
      <c r="SGC3" s="300"/>
      <c r="SGD3" s="300"/>
      <c r="SGE3" s="300"/>
      <c r="SGF3" s="300"/>
      <c r="SGG3" s="300"/>
      <c r="SGH3" s="300"/>
      <c r="SGI3" s="300"/>
      <c r="SGJ3" s="300"/>
      <c r="SGK3" s="300"/>
      <c r="SGL3" s="300"/>
      <c r="SGM3" s="300"/>
      <c r="SGN3" s="300"/>
      <c r="SGO3" s="300"/>
      <c r="SGP3" s="300"/>
      <c r="SGQ3" s="300"/>
      <c r="SGR3" s="300"/>
      <c r="SGS3" s="300"/>
      <c r="SGT3" s="300"/>
      <c r="SGU3" s="300"/>
      <c r="SGV3" s="300"/>
      <c r="SGW3" s="300"/>
      <c r="SGX3" s="300"/>
      <c r="SGY3" s="300"/>
      <c r="SGZ3" s="300"/>
      <c r="SHA3" s="300"/>
      <c r="SHB3" s="300"/>
      <c r="SHC3" s="300"/>
      <c r="SHD3" s="300"/>
      <c r="SHE3" s="300"/>
      <c r="SHF3" s="300"/>
      <c r="SHG3" s="300"/>
      <c r="SHH3" s="300"/>
      <c r="SHI3" s="300"/>
      <c r="SHJ3" s="300"/>
      <c r="SHK3" s="300"/>
      <c r="SHL3" s="300"/>
      <c r="SHM3" s="300"/>
      <c r="SHN3" s="300"/>
      <c r="SHO3" s="300"/>
      <c r="SHP3" s="300"/>
      <c r="SHQ3" s="300"/>
      <c r="SHR3" s="300"/>
      <c r="SHS3" s="300"/>
      <c r="SHT3" s="300"/>
      <c r="SHU3" s="300"/>
      <c r="SHV3" s="300"/>
      <c r="SHW3" s="300"/>
      <c r="SHX3" s="300"/>
      <c r="SHY3" s="300"/>
      <c r="SHZ3" s="300"/>
      <c r="SIA3" s="300"/>
      <c r="SIB3" s="300"/>
      <c r="SIC3" s="300"/>
      <c r="SID3" s="300"/>
      <c r="SIE3" s="300"/>
      <c r="SIF3" s="300"/>
      <c r="SIG3" s="300"/>
      <c r="SIH3" s="300"/>
      <c r="SII3" s="300"/>
      <c r="SIJ3" s="300"/>
      <c r="SIK3" s="300"/>
      <c r="SIL3" s="300"/>
      <c r="SIM3" s="300"/>
      <c r="SIN3" s="300"/>
      <c r="SIO3" s="300"/>
      <c r="SIP3" s="300"/>
      <c r="SIQ3" s="300"/>
      <c r="SIR3" s="300"/>
      <c r="SIS3" s="300"/>
      <c r="SIT3" s="300"/>
      <c r="SIU3" s="300"/>
      <c r="SIV3" s="300"/>
      <c r="SIW3" s="300"/>
      <c r="SIX3" s="300"/>
      <c r="SIY3" s="300"/>
      <c r="SIZ3" s="300"/>
      <c r="SJA3" s="300"/>
      <c r="SJB3" s="300"/>
      <c r="SJC3" s="300"/>
      <c r="SJD3" s="300"/>
      <c r="SJE3" s="300"/>
      <c r="SJF3" s="300"/>
      <c r="SJG3" s="300"/>
      <c r="SJH3" s="300"/>
      <c r="SJI3" s="300"/>
      <c r="SJJ3" s="300"/>
      <c r="SJK3" s="300"/>
      <c r="SJL3" s="300"/>
      <c r="SJM3" s="300"/>
      <c r="SJN3" s="300"/>
      <c r="SJO3" s="300"/>
      <c r="SJP3" s="300"/>
      <c r="SJQ3" s="300"/>
      <c r="SJR3" s="300"/>
      <c r="SJS3" s="300"/>
      <c r="SJT3" s="300"/>
      <c r="SJU3" s="300"/>
      <c r="SJV3" s="300"/>
      <c r="SJW3" s="300"/>
      <c r="SJX3" s="300"/>
      <c r="SJY3" s="300"/>
      <c r="SJZ3" s="300"/>
      <c r="SKA3" s="300"/>
      <c r="SKB3" s="300"/>
      <c r="SKC3" s="300"/>
      <c r="SKD3" s="300"/>
      <c r="SKE3" s="300"/>
      <c r="SKF3" s="300"/>
      <c r="SKG3" s="300"/>
      <c r="SKH3" s="300"/>
      <c r="SKI3" s="300"/>
      <c r="SKJ3" s="300"/>
      <c r="SKK3" s="300"/>
      <c r="SKL3" s="300"/>
      <c r="SKM3" s="300"/>
      <c r="SKN3" s="300"/>
      <c r="SKO3" s="300"/>
      <c r="SKP3" s="300"/>
      <c r="SKQ3" s="300"/>
      <c r="SKR3" s="300"/>
      <c r="SKS3" s="300"/>
      <c r="SKT3" s="300"/>
      <c r="SKU3" s="300"/>
      <c r="SKV3" s="300"/>
      <c r="SKW3" s="300"/>
      <c r="SKX3" s="300"/>
      <c r="SKY3" s="300"/>
      <c r="SKZ3" s="300"/>
      <c r="SLA3" s="300"/>
      <c r="SLB3" s="300"/>
      <c r="SLC3" s="300"/>
      <c r="SLD3" s="300"/>
      <c r="SLE3" s="300"/>
      <c r="SLF3" s="300"/>
      <c r="SLG3" s="300"/>
      <c r="SLH3" s="300"/>
      <c r="SLI3" s="300"/>
      <c r="SLJ3" s="300"/>
      <c r="SLK3" s="300"/>
      <c r="SLL3" s="300"/>
      <c r="SLM3" s="300"/>
      <c r="SLN3" s="300"/>
      <c r="SLO3" s="300"/>
      <c r="SLP3" s="300"/>
      <c r="SLQ3" s="300"/>
      <c r="SLR3" s="300"/>
      <c r="SLS3" s="300"/>
      <c r="SLT3" s="300"/>
      <c r="SLU3" s="300"/>
      <c r="SLV3" s="300"/>
      <c r="SLW3" s="300"/>
      <c r="SLX3" s="300"/>
      <c r="SLY3" s="300"/>
      <c r="SLZ3" s="300"/>
      <c r="SMA3" s="300"/>
      <c r="SMB3" s="300"/>
      <c r="SMC3" s="300"/>
      <c r="SMD3" s="300"/>
      <c r="SME3" s="300"/>
      <c r="SMF3" s="300"/>
      <c r="SMG3" s="300"/>
      <c r="SMH3" s="300"/>
      <c r="SMI3" s="300"/>
      <c r="SMJ3" s="300"/>
      <c r="SMK3" s="300"/>
      <c r="SML3" s="300"/>
      <c r="SMM3" s="300"/>
      <c r="SMN3" s="300"/>
      <c r="SMO3" s="300"/>
      <c r="SMP3" s="300"/>
      <c r="SMQ3" s="300"/>
      <c r="SMR3" s="300"/>
      <c r="SMS3" s="300"/>
      <c r="SMT3" s="300"/>
      <c r="SMU3" s="300"/>
      <c r="SMV3" s="300"/>
      <c r="SMW3" s="300"/>
      <c r="SMX3" s="300"/>
      <c r="SMY3" s="300"/>
      <c r="SMZ3" s="300"/>
      <c r="SNA3" s="300"/>
      <c r="SNB3" s="300"/>
      <c r="SNC3" s="300"/>
      <c r="SND3" s="300"/>
      <c r="SNE3" s="300"/>
      <c r="SNF3" s="300"/>
      <c r="SNG3" s="300"/>
      <c r="SNH3" s="300"/>
      <c r="SNI3" s="300"/>
      <c r="SNJ3" s="300"/>
      <c r="SNK3" s="300"/>
      <c r="SNL3" s="300"/>
      <c r="SNM3" s="300"/>
      <c r="SNN3" s="300"/>
      <c r="SNO3" s="300"/>
      <c r="SNP3" s="300"/>
      <c r="SNQ3" s="300"/>
      <c r="SNR3" s="300"/>
      <c r="SNS3" s="300"/>
      <c r="SNT3" s="300"/>
      <c r="SNU3" s="300"/>
      <c r="SNV3" s="300"/>
      <c r="SNW3" s="300"/>
      <c r="SNX3" s="300"/>
      <c r="SNY3" s="300"/>
      <c r="SNZ3" s="300"/>
      <c r="SOA3" s="300"/>
      <c r="SOB3" s="300"/>
      <c r="SOC3" s="300"/>
      <c r="SOD3" s="300"/>
      <c r="SOE3" s="300"/>
      <c r="SOF3" s="300"/>
      <c r="SOG3" s="300"/>
      <c r="SOH3" s="300"/>
      <c r="SOI3" s="300"/>
      <c r="SOJ3" s="300"/>
      <c r="SOK3" s="300"/>
      <c r="SOL3" s="300"/>
      <c r="SOM3" s="300"/>
      <c r="SON3" s="300"/>
      <c r="SOO3" s="300"/>
      <c r="SOP3" s="300"/>
      <c r="SOQ3" s="300"/>
      <c r="SOR3" s="300"/>
      <c r="SOS3" s="300"/>
      <c r="SOT3" s="300"/>
      <c r="SOU3" s="300"/>
      <c r="SOV3" s="300"/>
      <c r="SOW3" s="300"/>
      <c r="SOX3" s="300"/>
      <c r="SOY3" s="300"/>
      <c r="SOZ3" s="300"/>
      <c r="SPA3" s="300"/>
      <c r="SPB3" s="300"/>
      <c r="SPC3" s="300"/>
      <c r="SPD3" s="300"/>
      <c r="SPE3" s="300"/>
      <c r="SPF3" s="300"/>
      <c r="SPG3" s="300"/>
      <c r="SPH3" s="300"/>
      <c r="SPI3" s="300"/>
      <c r="SPJ3" s="300"/>
      <c r="SPK3" s="300"/>
      <c r="SPL3" s="300"/>
      <c r="SPM3" s="300"/>
      <c r="SPN3" s="300"/>
      <c r="SPO3" s="300"/>
      <c r="SPP3" s="300"/>
      <c r="SPQ3" s="300"/>
      <c r="SPR3" s="300"/>
      <c r="SPS3" s="300"/>
      <c r="SPT3" s="300"/>
      <c r="SPU3" s="300"/>
      <c r="SPV3" s="300"/>
      <c r="SPW3" s="300"/>
      <c r="SPX3" s="300"/>
      <c r="SPY3" s="300"/>
      <c r="SPZ3" s="300"/>
      <c r="SQA3" s="300"/>
      <c r="SQB3" s="300"/>
      <c r="SQC3" s="300"/>
      <c r="SQD3" s="300"/>
      <c r="SQE3" s="300"/>
      <c r="SQF3" s="300"/>
      <c r="SQG3" s="300"/>
      <c r="SQH3" s="300"/>
      <c r="SQI3" s="300"/>
      <c r="SQJ3" s="300"/>
      <c r="SQK3" s="300"/>
      <c r="SQL3" s="300"/>
      <c r="SQM3" s="300"/>
      <c r="SQN3" s="300"/>
      <c r="SQO3" s="300"/>
      <c r="SQP3" s="300"/>
      <c r="SQQ3" s="300"/>
      <c r="SQR3" s="300"/>
      <c r="SQS3" s="300"/>
      <c r="SQT3" s="300"/>
      <c r="SQU3" s="300"/>
      <c r="SQV3" s="300"/>
      <c r="SQW3" s="300"/>
      <c r="SQX3" s="300"/>
      <c r="SQY3" s="300"/>
      <c r="SQZ3" s="300"/>
      <c r="SRA3" s="300"/>
      <c r="SRB3" s="300"/>
      <c r="SRC3" s="300"/>
      <c r="SRD3" s="300"/>
      <c r="SRE3" s="300"/>
      <c r="SRF3" s="300"/>
      <c r="SRG3" s="300"/>
      <c r="SRH3" s="300"/>
      <c r="SRI3" s="300"/>
      <c r="SRJ3" s="300"/>
      <c r="SRK3" s="300"/>
      <c r="SRL3" s="300"/>
      <c r="SRM3" s="300"/>
      <c r="SRN3" s="300"/>
      <c r="SRO3" s="300"/>
      <c r="SRP3" s="300"/>
      <c r="SRQ3" s="300"/>
      <c r="SRR3" s="300"/>
      <c r="SRS3" s="300"/>
      <c r="SRT3" s="300"/>
      <c r="SRU3" s="300"/>
      <c r="SRV3" s="300"/>
      <c r="SRW3" s="300"/>
      <c r="SRX3" s="300"/>
      <c r="SRY3" s="300"/>
      <c r="SRZ3" s="300"/>
      <c r="SSA3" s="300"/>
      <c r="SSB3" s="300"/>
      <c r="SSC3" s="300"/>
      <c r="SSD3" s="300"/>
      <c r="SSE3" s="300"/>
      <c r="SSF3" s="300"/>
      <c r="SSG3" s="300"/>
      <c r="SSH3" s="300"/>
      <c r="SSI3" s="300"/>
      <c r="SSJ3" s="300"/>
      <c r="SSK3" s="300"/>
      <c r="SSL3" s="300"/>
      <c r="SSM3" s="300"/>
      <c r="SSN3" s="300"/>
      <c r="SSO3" s="300"/>
      <c r="SSP3" s="300"/>
      <c r="SSQ3" s="300"/>
      <c r="SSR3" s="300"/>
      <c r="SSS3" s="300"/>
      <c r="SST3" s="300"/>
      <c r="SSU3" s="300"/>
      <c r="SSV3" s="300"/>
      <c r="SSW3" s="300"/>
      <c r="SSX3" s="300"/>
      <c r="SSY3" s="300"/>
      <c r="SSZ3" s="300"/>
      <c r="STA3" s="300"/>
      <c r="STB3" s="300"/>
      <c r="STC3" s="300"/>
      <c r="STD3" s="300"/>
      <c r="STE3" s="300"/>
      <c r="STF3" s="300"/>
      <c r="STG3" s="300"/>
      <c r="STH3" s="300"/>
      <c r="STI3" s="300"/>
      <c r="STJ3" s="300"/>
      <c r="STK3" s="300"/>
      <c r="STL3" s="300"/>
      <c r="STM3" s="300"/>
      <c r="STN3" s="300"/>
      <c r="STO3" s="300"/>
      <c r="STP3" s="300"/>
      <c r="STQ3" s="300"/>
      <c r="STR3" s="300"/>
      <c r="STS3" s="300"/>
      <c r="STT3" s="300"/>
      <c r="STU3" s="300"/>
      <c r="STV3" s="300"/>
      <c r="STW3" s="300"/>
      <c r="STX3" s="300"/>
      <c r="STY3" s="300"/>
      <c r="STZ3" s="300"/>
      <c r="SUA3" s="300"/>
      <c r="SUB3" s="300"/>
      <c r="SUC3" s="300"/>
      <c r="SUD3" s="300"/>
      <c r="SUE3" s="300"/>
      <c r="SUF3" s="300"/>
      <c r="SUG3" s="300"/>
      <c r="SUH3" s="300"/>
      <c r="SUI3" s="300"/>
      <c r="SUJ3" s="300"/>
      <c r="SUK3" s="300"/>
      <c r="SUL3" s="300"/>
      <c r="SUM3" s="300"/>
      <c r="SUN3" s="300"/>
      <c r="SUO3" s="300"/>
      <c r="SUP3" s="300"/>
      <c r="SUQ3" s="300"/>
      <c r="SUR3" s="300"/>
      <c r="SUS3" s="300"/>
      <c r="SUT3" s="300"/>
      <c r="SUU3" s="300"/>
      <c r="SUV3" s="300"/>
      <c r="SUW3" s="300"/>
      <c r="SUX3" s="300"/>
      <c r="SUY3" s="300"/>
      <c r="SUZ3" s="300"/>
      <c r="SVA3" s="300"/>
      <c r="SVB3" s="300"/>
      <c r="SVC3" s="300"/>
      <c r="SVD3" s="300"/>
      <c r="SVE3" s="300"/>
      <c r="SVF3" s="300"/>
      <c r="SVG3" s="300"/>
      <c r="SVH3" s="300"/>
      <c r="SVI3" s="300"/>
      <c r="SVJ3" s="300"/>
      <c r="SVK3" s="300"/>
      <c r="SVL3" s="300"/>
      <c r="SVM3" s="300"/>
      <c r="SVN3" s="300"/>
      <c r="SVO3" s="300"/>
      <c r="SVP3" s="300"/>
      <c r="SVQ3" s="300"/>
      <c r="SVR3" s="300"/>
      <c r="SVS3" s="300"/>
      <c r="SVT3" s="300"/>
      <c r="SVU3" s="300"/>
      <c r="SVV3" s="300"/>
      <c r="SVW3" s="300"/>
      <c r="SVX3" s="300"/>
      <c r="SVY3" s="300"/>
      <c r="SVZ3" s="300"/>
      <c r="SWA3" s="300"/>
      <c r="SWB3" s="300"/>
      <c r="SWC3" s="300"/>
      <c r="SWD3" s="300"/>
      <c r="SWE3" s="300"/>
      <c r="SWF3" s="300"/>
      <c r="SWG3" s="300"/>
      <c r="SWH3" s="300"/>
      <c r="SWI3" s="300"/>
      <c r="SWJ3" s="300"/>
      <c r="SWK3" s="300"/>
      <c r="SWL3" s="300"/>
      <c r="SWM3" s="300"/>
      <c r="SWN3" s="300"/>
      <c r="SWO3" s="300"/>
      <c r="SWP3" s="300"/>
      <c r="SWQ3" s="300"/>
      <c r="SWR3" s="300"/>
      <c r="SWS3" s="300"/>
      <c r="SWT3" s="300"/>
      <c r="SWU3" s="300"/>
      <c r="SWV3" s="300"/>
      <c r="SWW3" s="300"/>
      <c r="SWX3" s="300"/>
      <c r="SWY3" s="300"/>
      <c r="SWZ3" s="300"/>
      <c r="SXA3" s="300"/>
      <c r="SXB3" s="300"/>
      <c r="SXC3" s="300"/>
      <c r="SXD3" s="300"/>
      <c r="SXE3" s="300"/>
      <c r="SXF3" s="300"/>
      <c r="SXG3" s="300"/>
      <c r="SXH3" s="300"/>
      <c r="SXI3" s="300"/>
      <c r="SXJ3" s="300"/>
      <c r="SXK3" s="300"/>
      <c r="SXL3" s="300"/>
      <c r="SXM3" s="300"/>
      <c r="SXN3" s="300"/>
      <c r="SXO3" s="300"/>
      <c r="SXP3" s="300"/>
      <c r="SXQ3" s="300"/>
      <c r="SXR3" s="300"/>
      <c r="SXS3" s="300"/>
      <c r="SXT3" s="300"/>
      <c r="SXU3" s="300"/>
      <c r="SXV3" s="300"/>
      <c r="SXW3" s="300"/>
      <c r="SXX3" s="300"/>
      <c r="SXY3" s="300"/>
      <c r="SXZ3" s="300"/>
      <c r="SYA3" s="300"/>
      <c r="SYB3" s="300"/>
      <c r="SYC3" s="300"/>
      <c r="SYD3" s="300"/>
      <c r="SYE3" s="300"/>
      <c r="SYF3" s="300"/>
      <c r="SYG3" s="300"/>
      <c r="SYH3" s="300"/>
      <c r="SYI3" s="300"/>
      <c r="SYJ3" s="300"/>
      <c r="SYK3" s="300"/>
      <c r="SYL3" s="300"/>
      <c r="SYM3" s="300"/>
      <c r="SYN3" s="300"/>
      <c r="SYO3" s="300"/>
      <c r="SYP3" s="300"/>
      <c r="SYQ3" s="300"/>
      <c r="SYR3" s="300"/>
      <c r="SYS3" s="300"/>
      <c r="SYT3" s="300"/>
      <c r="SYU3" s="300"/>
      <c r="SYV3" s="300"/>
      <c r="SYW3" s="300"/>
      <c r="SYX3" s="300"/>
      <c r="SYY3" s="300"/>
      <c r="SYZ3" s="300"/>
      <c r="SZA3" s="300"/>
      <c r="SZB3" s="300"/>
      <c r="SZC3" s="300"/>
      <c r="SZD3" s="300"/>
      <c r="SZE3" s="300"/>
      <c r="SZF3" s="300"/>
      <c r="SZG3" s="300"/>
      <c r="SZH3" s="300"/>
      <c r="SZI3" s="300"/>
      <c r="SZJ3" s="300"/>
      <c r="SZK3" s="300"/>
      <c r="SZL3" s="300"/>
      <c r="SZM3" s="300"/>
      <c r="SZN3" s="300"/>
      <c r="SZO3" s="300"/>
      <c r="SZP3" s="300"/>
      <c r="SZQ3" s="300"/>
      <c r="SZR3" s="300"/>
      <c r="SZS3" s="300"/>
      <c r="SZT3" s="300"/>
      <c r="SZU3" s="300"/>
      <c r="SZV3" s="300"/>
      <c r="SZW3" s="300"/>
      <c r="SZX3" s="300"/>
      <c r="SZY3" s="300"/>
      <c r="SZZ3" s="300"/>
      <c r="TAA3" s="300"/>
      <c r="TAB3" s="300"/>
      <c r="TAC3" s="300"/>
      <c r="TAD3" s="300"/>
      <c r="TAE3" s="300"/>
      <c r="TAF3" s="300"/>
      <c r="TAG3" s="300"/>
      <c r="TAH3" s="300"/>
      <c r="TAI3" s="300"/>
      <c r="TAJ3" s="300"/>
      <c r="TAK3" s="300"/>
      <c r="TAL3" s="300"/>
      <c r="TAM3" s="300"/>
      <c r="TAN3" s="300"/>
      <c r="TAO3" s="300"/>
      <c r="TAP3" s="300"/>
      <c r="TAQ3" s="300"/>
      <c r="TAR3" s="300"/>
      <c r="TAS3" s="300"/>
      <c r="TAT3" s="300"/>
      <c r="TAU3" s="300"/>
      <c r="TAV3" s="300"/>
      <c r="TAW3" s="300"/>
      <c r="TAX3" s="300"/>
      <c r="TAY3" s="300"/>
      <c r="TAZ3" s="300"/>
      <c r="TBA3" s="300"/>
      <c r="TBB3" s="300"/>
      <c r="TBC3" s="300"/>
      <c r="TBD3" s="300"/>
      <c r="TBE3" s="300"/>
      <c r="TBF3" s="300"/>
      <c r="TBG3" s="300"/>
      <c r="TBH3" s="300"/>
      <c r="TBI3" s="300"/>
      <c r="TBJ3" s="300"/>
      <c r="TBK3" s="300"/>
      <c r="TBL3" s="300"/>
      <c r="TBM3" s="300"/>
      <c r="TBN3" s="300"/>
      <c r="TBO3" s="300"/>
      <c r="TBP3" s="300"/>
      <c r="TBQ3" s="300"/>
      <c r="TBR3" s="300"/>
      <c r="TBS3" s="300"/>
      <c r="TBT3" s="300"/>
      <c r="TBU3" s="300"/>
      <c r="TBV3" s="300"/>
      <c r="TBW3" s="300"/>
      <c r="TBX3" s="300"/>
      <c r="TBY3" s="300"/>
      <c r="TBZ3" s="300"/>
      <c r="TCA3" s="300"/>
      <c r="TCB3" s="300"/>
      <c r="TCC3" s="300"/>
      <c r="TCD3" s="300"/>
      <c r="TCE3" s="300"/>
      <c r="TCF3" s="300"/>
      <c r="TCG3" s="300"/>
      <c r="TCH3" s="300"/>
      <c r="TCI3" s="300"/>
      <c r="TCJ3" s="300"/>
      <c r="TCK3" s="300"/>
      <c r="TCL3" s="300"/>
      <c r="TCM3" s="300"/>
      <c r="TCN3" s="300"/>
      <c r="TCO3" s="300"/>
      <c r="TCP3" s="300"/>
      <c r="TCQ3" s="300"/>
      <c r="TCR3" s="300"/>
      <c r="TCS3" s="300"/>
      <c r="TCT3" s="300"/>
      <c r="TCU3" s="300"/>
      <c r="TCV3" s="300"/>
      <c r="TCW3" s="300"/>
      <c r="TCX3" s="300"/>
      <c r="TCY3" s="300"/>
      <c r="TCZ3" s="300"/>
      <c r="TDA3" s="300"/>
      <c r="TDB3" s="300"/>
      <c r="TDC3" s="300"/>
      <c r="TDD3" s="300"/>
      <c r="TDE3" s="300"/>
      <c r="TDF3" s="300"/>
      <c r="TDG3" s="300"/>
      <c r="TDH3" s="300"/>
      <c r="TDI3" s="300"/>
      <c r="TDJ3" s="300"/>
      <c r="TDK3" s="300"/>
      <c r="TDL3" s="300"/>
      <c r="TDM3" s="300"/>
      <c r="TDN3" s="300"/>
      <c r="TDO3" s="300"/>
      <c r="TDP3" s="300"/>
      <c r="TDQ3" s="300"/>
      <c r="TDR3" s="300"/>
      <c r="TDS3" s="300"/>
      <c r="TDT3" s="300"/>
      <c r="TDU3" s="300"/>
      <c r="TDV3" s="300"/>
      <c r="TDW3" s="300"/>
      <c r="TDX3" s="300"/>
      <c r="TDY3" s="300"/>
      <c r="TDZ3" s="300"/>
      <c r="TEA3" s="300"/>
      <c r="TEB3" s="300"/>
      <c r="TEC3" s="300"/>
      <c r="TED3" s="300"/>
      <c r="TEE3" s="300"/>
      <c r="TEF3" s="300"/>
      <c r="TEG3" s="300"/>
      <c r="TEH3" s="300"/>
      <c r="TEI3" s="300"/>
      <c r="TEJ3" s="300"/>
      <c r="TEK3" s="300"/>
      <c r="TEL3" s="300"/>
      <c r="TEM3" s="300"/>
      <c r="TEN3" s="300"/>
      <c r="TEO3" s="300"/>
      <c r="TEP3" s="300"/>
      <c r="TEQ3" s="300"/>
      <c r="TER3" s="300"/>
      <c r="TES3" s="300"/>
      <c r="TET3" s="300"/>
      <c r="TEU3" s="300"/>
      <c r="TEV3" s="300"/>
      <c r="TEW3" s="300"/>
      <c r="TEX3" s="300"/>
      <c r="TEY3" s="300"/>
      <c r="TEZ3" s="300"/>
      <c r="TFA3" s="300"/>
      <c r="TFB3" s="300"/>
      <c r="TFC3" s="300"/>
      <c r="TFD3" s="300"/>
      <c r="TFE3" s="300"/>
      <c r="TFF3" s="300"/>
      <c r="TFG3" s="300"/>
      <c r="TFH3" s="300"/>
      <c r="TFI3" s="300"/>
      <c r="TFJ3" s="300"/>
      <c r="TFK3" s="300"/>
      <c r="TFL3" s="300"/>
      <c r="TFM3" s="300"/>
      <c r="TFN3" s="300"/>
      <c r="TFO3" s="300"/>
      <c r="TFP3" s="300"/>
      <c r="TFQ3" s="300"/>
      <c r="TFR3" s="300"/>
      <c r="TFS3" s="300"/>
      <c r="TFT3" s="300"/>
      <c r="TFU3" s="300"/>
      <c r="TFV3" s="300"/>
      <c r="TFW3" s="300"/>
      <c r="TFX3" s="300"/>
      <c r="TFY3" s="300"/>
      <c r="TFZ3" s="300"/>
      <c r="TGA3" s="300"/>
      <c r="TGB3" s="300"/>
      <c r="TGC3" s="300"/>
      <c r="TGD3" s="300"/>
      <c r="TGE3" s="300"/>
      <c r="TGF3" s="300"/>
      <c r="TGG3" s="300"/>
      <c r="TGH3" s="300"/>
      <c r="TGI3" s="300"/>
      <c r="TGJ3" s="300"/>
      <c r="TGK3" s="300"/>
      <c r="TGL3" s="300"/>
      <c r="TGM3" s="300"/>
      <c r="TGN3" s="300"/>
      <c r="TGO3" s="300"/>
      <c r="TGP3" s="300"/>
      <c r="TGQ3" s="300"/>
      <c r="TGR3" s="300"/>
      <c r="TGS3" s="300"/>
      <c r="TGT3" s="300"/>
      <c r="TGU3" s="300"/>
      <c r="TGV3" s="300"/>
      <c r="TGW3" s="300"/>
      <c r="TGX3" s="300"/>
      <c r="TGY3" s="300"/>
      <c r="TGZ3" s="300"/>
      <c r="THA3" s="300"/>
      <c r="THB3" s="300"/>
      <c r="THC3" s="300"/>
      <c r="THD3" s="300"/>
      <c r="THE3" s="300"/>
      <c r="THF3" s="300"/>
      <c r="THG3" s="300"/>
      <c r="THH3" s="300"/>
      <c r="THI3" s="300"/>
      <c r="THJ3" s="300"/>
      <c r="THK3" s="300"/>
      <c r="THL3" s="300"/>
      <c r="THM3" s="300"/>
      <c r="THN3" s="300"/>
      <c r="THO3" s="300"/>
      <c r="THP3" s="300"/>
      <c r="THQ3" s="300"/>
      <c r="THR3" s="300"/>
      <c r="THS3" s="300"/>
      <c r="THT3" s="300"/>
      <c r="THU3" s="300"/>
      <c r="THV3" s="300"/>
      <c r="THW3" s="300"/>
      <c r="THX3" s="300"/>
      <c r="THY3" s="300"/>
      <c r="THZ3" s="300"/>
      <c r="TIA3" s="300"/>
      <c r="TIB3" s="300"/>
      <c r="TIC3" s="300"/>
      <c r="TID3" s="300"/>
      <c r="TIE3" s="300"/>
      <c r="TIF3" s="300"/>
      <c r="TIG3" s="300"/>
      <c r="TIH3" s="300"/>
      <c r="TII3" s="300"/>
      <c r="TIJ3" s="300"/>
      <c r="TIK3" s="300"/>
      <c r="TIL3" s="300"/>
      <c r="TIM3" s="300"/>
      <c r="TIN3" s="300"/>
      <c r="TIO3" s="300"/>
      <c r="TIP3" s="300"/>
      <c r="TIQ3" s="300"/>
      <c r="TIR3" s="300"/>
      <c r="TIS3" s="300"/>
      <c r="TIT3" s="300"/>
      <c r="TIU3" s="300"/>
      <c r="TIV3" s="300"/>
      <c r="TIW3" s="300"/>
      <c r="TIX3" s="300"/>
      <c r="TIY3" s="300"/>
      <c r="TIZ3" s="300"/>
      <c r="TJA3" s="300"/>
      <c r="TJB3" s="300"/>
      <c r="TJC3" s="300"/>
      <c r="TJD3" s="300"/>
      <c r="TJE3" s="300"/>
      <c r="TJF3" s="300"/>
      <c r="TJG3" s="300"/>
      <c r="TJH3" s="300"/>
      <c r="TJI3" s="300"/>
      <c r="TJJ3" s="300"/>
      <c r="TJK3" s="300"/>
      <c r="TJL3" s="300"/>
      <c r="TJM3" s="300"/>
      <c r="TJN3" s="300"/>
      <c r="TJO3" s="300"/>
      <c r="TJP3" s="300"/>
      <c r="TJQ3" s="300"/>
      <c r="TJR3" s="300"/>
      <c r="TJS3" s="300"/>
      <c r="TJT3" s="300"/>
      <c r="TJU3" s="300"/>
      <c r="TJV3" s="300"/>
      <c r="TJW3" s="300"/>
      <c r="TJX3" s="300"/>
      <c r="TJY3" s="300"/>
      <c r="TJZ3" s="300"/>
      <c r="TKA3" s="300"/>
      <c r="TKB3" s="300"/>
      <c r="TKC3" s="300"/>
      <c r="TKD3" s="300"/>
      <c r="TKE3" s="300"/>
      <c r="TKF3" s="300"/>
      <c r="TKG3" s="300"/>
      <c r="TKH3" s="300"/>
      <c r="TKI3" s="300"/>
      <c r="TKJ3" s="300"/>
      <c r="TKK3" s="300"/>
      <c r="TKL3" s="300"/>
      <c r="TKM3" s="300"/>
      <c r="TKN3" s="300"/>
      <c r="TKO3" s="300"/>
      <c r="TKP3" s="300"/>
      <c r="TKQ3" s="300"/>
      <c r="TKR3" s="300"/>
      <c r="TKS3" s="300"/>
      <c r="TKT3" s="300"/>
      <c r="TKU3" s="300"/>
      <c r="TKV3" s="300"/>
      <c r="TKW3" s="300"/>
      <c r="TKX3" s="300"/>
      <c r="TKY3" s="300"/>
      <c r="TKZ3" s="300"/>
      <c r="TLA3" s="300"/>
      <c r="TLB3" s="300"/>
      <c r="TLC3" s="300"/>
      <c r="TLD3" s="300"/>
      <c r="TLE3" s="300"/>
      <c r="TLF3" s="300"/>
      <c r="TLG3" s="300"/>
      <c r="TLH3" s="300"/>
      <c r="TLI3" s="300"/>
      <c r="TLJ3" s="300"/>
      <c r="TLK3" s="300"/>
      <c r="TLL3" s="300"/>
      <c r="TLM3" s="300"/>
      <c r="TLN3" s="300"/>
      <c r="TLO3" s="300"/>
      <c r="TLP3" s="300"/>
      <c r="TLQ3" s="300"/>
      <c r="TLR3" s="300"/>
      <c r="TLS3" s="300"/>
      <c r="TLT3" s="300"/>
      <c r="TLU3" s="300"/>
      <c r="TLV3" s="300"/>
      <c r="TLW3" s="300"/>
      <c r="TLX3" s="300"/>
      <c r="TLY3" s="300"/>
      <c r="TLZ3" s="300"/>
      <c r="TMA3" s="300"/>
      <c r="TMB3" s="300"/>
      <c r="TMC3" s="300"/>
      <c r="TMD3" s="300"/>
      <c r="TME3" s="300"/>
      <c r="TMF3" s="300"/>
      <c r="TMG3" s="300"/>
      <c r="TMH3" s="300"/>
      <c r="TMI3" s="300"/>
      <c r="TMJ3" s="300"/>
      <c r="TMK3" s="300"/>
      <c r="TML3" s="300"/>
      <c r="TMM3" s="300"/>
      <c r="TMN3" s="300"/>
      <c r="TMO3" s="300"/>
      <c r="TMP3" s="300"/>
      <c r="TMQ3" s="300"/>
      <c r="TMR3" s="300"/>
      <c r="TMS3" s="300"/>
      <c r="TMT3" s="300"/>
      <c r="TMU3" s="300"/>
      <c r="TMV3" s="300"/>
      <c r="TMW3" s="300"/>
      <c r="TMX3" s="300"/>
      <c r="TMY3" s="300"/>
      <c r="TMZ3" s="300"/>
      <c r="TNA3" s="300"/>
      <c r="TNB3" s="300"/>
      <c r="TNC3" s="300"/>
      <c r="TND3" s="300"/>
      <c r="TNE3" s="300"/>
      <c r="TNF3" s="300"/>
      <c r="TNG3" s="300"/>
      <c r="TNH3" s="300"/>
      <c r="TNI3" s="300"/>
      <c r="TNJ3" s="300"/>
      <c r="TNK3" s="300"/>
      <c r="TNL3" s="300"/>
      <c r="TNM3" s="300"/>
      <c r="TNN3" s="300"/>
      <c r="TNO3" s="300"/>
      <c r="TNP3" s="300"/>
      <c r="TNQ3" s="300"/>
      <c r="TNR3" s="300"/>
      <c r="TNS3" s="300"/>
      <c r="TNT3" s="300"/>
      <c r="TNU3" s="300"/>
      <c r="TNV3" s="300"/>
      <c r="TNW3" s="300"/>
      <c r="TNX3" s="300"/>
      <c r="TNY3" s="300"/>
      <c r="TNZ3" s="300"/>
      <c r="TOA3" s="300"/>
      <c r="TOB3" s="300"/>
      <c r="TOC3" s="300"/>
      <c r="TOD3" s="300"/>
      <c r="TOE3" s="300"/>
      <c r="TOF3" s="300"/>
      <c r="TOG3" s="300"/>
      <c r="TOH3" s="300"/>
      <c r="TOI3" s="300"/>
      <c r="TOJ3" s="300"/>
      <c r="TOK3" s="300"/>
      <c r="TOL3" s="300"/>
      <c r="TOM3" s="300"/>
      <c r="TON3" s="300"/>
      <c r="TOO3" s="300"/>
      <c r="TOP3" s="300"/>
      <c r="TOQ3" s="300"/>
      <c r="TOR3" s="300"/>
      <c r="TOS3" s="300"/>
      <c r="TOT3" s="300"/>
      <c r="TOU3" s="300"/>
      <c r="TOV3" s="300"/>
      <c r="TOW3" s="300"/>
      <c r="TOX3" s="300"/>
      <c r="TOY3" s="300"/>
      <c r="TOZ3" s="300"/>
      <c r="TPA3" s="300"/>
      <c r="TPB3" s="300"/>
      <c r="TPC3" s="300"/>
      <c r="TPD3" s="300"/>
      <c r="TPE3" s="300"/>
      <c r="TPF3" s="300"/>
      <c r="TPG3" s="300"/>
      <c r="TPH3" s="300"/>
      <c r="TPI3" s="300"/>
      <c r="TPJ3" s="300"/>
      <c r="TPK3" s="300"/>
      <c r="TPL3" s="300"/>
      <c r="TPM3" s="300"/>
      <c r="TPN3" s="300"/>
      <c r="TPO3" s="300"/>
      <c r="TPP3" s="300"/>
      <c r="TPQ3" s="300"/>
      <c r="TPR3" s="300"/>
      <c r="TPS3" s="300"/>
      <c r="TPT3" s="300"/>
      <c r="TPU3" s="300"/>
      <c r="TPV3" s="300"/>
      <c r="TPW3" s="300"/>
      <c r="TPX3" s="300"/>
      <c r="TPY3" s="300"/>
      <c r="TPZ3" s="300"/>
      <c r="TQA3" s="300"/>
      <c r="TQB3" s="300"/>
      <c r="TQC3" s="300"/>
      <c r="TQD3" s="300"/>
      <c r="TQE3" s="300"/>
      <c r="TQF3" s="300"/>
      <c r="TQG3" s="300"/>
      <c r="TQH3" s="300"/>
      <c r="TQI3" s="300"/>
      <c r="TQJ3" s="300"/>
      <c r="TQK3" s="300"/>
      <c r="TQL3" s="300"/>
      <c r="TQM3" s="300"/>
      <c r="TQN3" s="300"/>
      <c r="TQO3" s="300"/>
      <c r="TQP3" s="300"/>
      <c r="TQQ3" s="300"/>
      <c r="TQR3" s="300"/>
      <c r="TQS3" s="300"/>
      <c r="TQT3" s="300"/>
      <c r="TQU3" s="300"/>
      <c r="TQV3" s="300"/>
      <c r="TQW3" s="300"/>
      <c r="TQX3" s="300"/>
      <c r="TQY3" s="300"/>
      <c r="TQZ3" s="300"/>
      <c r="TRA3" s="300"/>
      <c r="TRB3" s="300"/>
      <c r="TRC3" s="300"/>
      <c r="TRD3" s="300"/>
      <c r="TRE3" s="300"/>
      <c r="TRF3" s="300"/>
      <c r="TRG3" s="300"/>
      <c r="TRH3" s="300"/>
      <c r="TRI3" s="300"/>
      <c r="TRJ3" s="300"/>
      <c r="TRK3" s="300"/>
      <c r="TRL3" s="300"/>
      <c r="TRM3" s="300"/>
      <c r="TRN3" s="300"/>
      <c r="TRO3" s="300"/>
      <c r="TRP3" s="300"/>
      <c r="TRQ3" s="300"/>
      <c r="TRR3" s="300"/>
      <c r="TRS3" s="300"/>
      <c r="TRT3" s="300"/>
      <c r="TRU3" s="300"/>
      <c r="TRV3" s="300"/>
      <c r="TRW3" s="300"/>
      <c r="TRX3" s="300"/>
      <c r="TRY3" s="300"/>
      <c r="TRZ3" s="300"/>
      <c r="TSA3" s="300"/>
      <c r="TSB3" s="300"/>
      <c r="TSC3" s="300"/>
      <c r="TSD3" s="300"/>
      <c r="TSE3" s="300"/>
      <c r="TSF3" s="300"/>
      <c r="TSG3" s="300"/>
      <c r="TSH3" s="300"/>
      <c r="TSI3" s="300"/>
      <c r="TSJ3" s="300"/>
      <c r="TSK3" s="300"/>
      <c r="TSL3" s="300"/>
      <c r="TSM3" s="300"/>
      <c r="TSN3" s="300"/>
      <c r="TSO3" s="300"/>
      <c r="TSP3" s="300"/>
      <c r="TSQ3" s="300"/>
      <c r="TSR3" s="300"/>
      <c r="TSS3" s="300"/>
      <c r="TST3" s="300"/>
      <c r="TSU3" s="300"/>
      <c r="TSV3" s="300"/>
      <c r="TSW3" s="300"/>
      <c r="TSX3" s="300"/>
      <c r="TSY3" s="300"/>
      <c r="TSZ3" s="300"/>
      <c r="TTA3" s="300"/>
      <c r="TTB3" s="300"/>
      <c r="TTC3" s="300"/>
      <c r="TTD3" s="300"/>
      <c r="TTE3" s="300"/>
      <c r="TTF3" s="300"/>
      <c r="TTG3" s="300"/>
      <c r="TTH3" s="300"/>
      <c r="TTI3" s="300"/>
      <c r="TTJ3" s="300"/>
      <c r="TTK3" s="300"/>
      <c r="TTL3" s="300"/>
      <c r="TTM3" s="300"/>
      <c r="TTN3" s="300"/>
      <c r="TTO3" s="300"/>
      <c r="TTP3" s="300"/>
      <c r="TTQ3" s="300"/>
      <c r="TTR3" s="300"/>
      <c r="TTS3" s="300"/>
      <c r="TTT3" s="300"/>
      <c r="TTU3" s="300"/>
      <c r="TTV3" s="300"/>
      <c r="TTW3" s="300"/>
      <c r="TTX3" s="300"/>
      <c r="TTY3" s="300"/>
      <c r="TTZ3" s="300"/>
      <c r="TUA3" s="300"/>
      <c r="TUB3" s="300"/>
      <c r="TUC3" s="300"/>
      <c r="TUD3" s="300"/>
      <c r="TUE3" s="300"/>
      <c r="TUF3" s="300"/>
      <c r="TUG3" s="300"/>
      <c r="TUH3" s="300"/>
      <c r="TUI3" s="300"/>
      <c r="TUJ3" s="300"/>
      <c r="TUK3" s="300"/>
      <c r="TUL3" s="300"/>
      <c r="TUM3" s="300"/>
      <c r="TUN3" s="300"/>
      <c r="TUO3" s="300"/>
      <c r="TUP3" s="300"/>
      <c r="TUQ3" s="300"/>
      <c r="TUR3" s="300"/>
      <c r="TUS3" s="300"/>
      <c r="TUT3" s="300"/>
      <c r="TUU3" s="300"/>
      <c r="TUV3" s="300"/>
      <c r="TUW3" s="300"/>
      <c r="TUX3" s="300"/>
      <c r="TUY3" s="300"/>
      <c r="TUZ3" s="300"/>
      <c r="TVA3" s="300"/>
      <c r="TVB3" s="300"/>
      <c r="TVC3" s="300"/>
      <c r="TVD3" s="300"/>
      <c r="TVE3" s="300"/>
      <c r="TVF3" s="300"/>
      <c r="TVG3" s="300"/>
      <c r="TVH3" s="300"/>
      <c r="TVI3" s="300"/>
      <c r="TVJ3" s="300"/>
      <c r="TVK3" s="300"/>
      <c r="TVL3" s="300"/>
      <c r="TVM3" s="300"/>
      <c r="TVN3" s="300"/>
      <c r="TVO3" s="300"/>
      <c r="TVP3" s="300"/>
      <c r="TVQ3" s="300"/>
      <c r="TVR3" s="300"/>
      <c r="TVS3" s="300"/>
      <c r="TVT3" s="300"/>
      <c r="TVU3" s="300"/>
      <c r="TVV3" s="300"/>
      <c r="TVW3" s="300"/>
      <c r="TVX3" s="300"/>
      <c r="TVY3" s="300"/>
      <c r="TVZ3" s="300"/>
      <c r="TWA3" s="300"/>
      <c r="TWB3" s="300"/>
      <c r="TWC3" s="300"/>
      <c r="TWD3" s="300"/>
      <c r="TWE3" s="300"/>
      <c r="TWF3" s="300"/>
      <c r="TWG3" s="300"/>
      <c r="TWH3" s="300"/>
      <c r="TWI3" s="300"/>
      <c r="TWJ3" s="300"/>
      <c r="TWK3" s="300"/>
      <c r="TWL3" s="300"/>
      <c r="TWM3" s="300"/>
      <c r="TWN3" s="300"/>
      <c r="TWO3" s="300"/>
      <c r="TWP3" s="300"/>
      <c r="TWQ3" s="300"/>
      <c r="TWR3" s="300"/>
      <c r="TWS3" s="300"/>
      <c r="TWT3" s="300"/>
      <c r="TWU3" s="300"/>
      <c r="TWV3" s="300"/>
      <c r="TWW3" s="300"/>
      <c r="TWX3" s="300"/>
      <c r="TWY3" s="300"/>
      <c r="TWZ3" s="300"/>
      <c r="TXA3" s="300"/>
      <c r="TXB3" s="300"/>
      <c r="TXC3" s="300"/>
      <c r="TXD3" s="300"/>
      <c r="TXE3" s="300"/>
      <c r="TXF3" s="300"/>
      <c r="TXG3" s="300"/>
      <c r="TXH3" s="300"/>
      <c r="TXI3" s="300"/>
      <c r="TXJ3" s="300"/>
      <c r="TXK3" s="300"/>
      <c r="TXL3" s="300"/>
      <c r="TXM3" s="300"/>
      <c r="TXN3" s="300"/>
      <c r="TXO3" s="300"/>
      <c r="TXP3" s="300"/>
      <c r="TXQ3" s="300"/>
      <c r="TXR3" s="300"/>
      <c r="TXS3" s="300"/>
      <c r="TXT3" s="300"/>
      <c r="TXU3" s="300"/>
      <c r="TXV3" s="300"/>
      <c r="TXW3" s="300"/>
      <c r="TXX3" s="300"/>
      <c r="TXY3" s="300"/>
      <c r="TXZ3" s="300"/>
      <c r="TYA3" s="300"/>
      <c r="TYB3" s="300"/>
      <c r="TYC3" s="300"/>
      <c r="TYD3" s="300"/>
      <c r="TYE3" s="300"/>
      <c r="TYF3" s="300"/>
      <c r="TYG3" s="300"/>
      <c r="TYH3" s="300"/>
      <c r="TYI3" s="300"/>
      <c r="TYJ3" s="300"/>
      <c r="TYK3" s="300"/>
      <c r="TYL3" s="300"/>
      <c r="TYM3" s="300"/>
      <c r="TYN3" s="300"/>
      <c r="TYO3" s="300"/>
      <c r="TYP3" s="300"/>
      <c r="TYQ3" s="300"/>
      <c r="TYR3" s="300"/>
      <c r="TYS3" s="300"/>
      <c r="TYT3" s="300"/>
      <c r="TYU3" s="300"/>
      <c r="TYV3" s="300"/>
      <c r="TYW3" s="300"/>
      <c r="TYX3" s="300"/>
      <c r="TYY3" s="300"/>
      <c r="TYZ3" s="300"/>
      <c r="TZA3" s="300"/>
      <c r="TZB3" s="300"/>
      <c r="TZC3" s="300"/>
      <c r="TZD3" s="300"/>
      <c r="TZE3" s="300"/>
      <c r="TZF3" s="300"/>
      <c r="TZG3" s="300"/>
      <c r="TZH3" s="300"/>
      <c r="TZI3" s="300"/>
      <c r="TZJ3" s="300"/>
      <c r="TZK3" s="300"/>
      <c r="TZL3" s="300"/>
      <c r="TZM3" s="300"/>
      <c r="TZN3" s="300"/>
      <c r="TZO3" s="300"/>
      <c r="TZP3" s="300"/>
      <c r="TZQ3" s="300"/>
      <c r="TZR3" s="300"/>
      <c r="TZS3" s="300"/>
      <c r="TZT3" s="300"/>
      <c r="TZU3" s="300"/>
      <c r="TZV3" s="300"/>
      <c r="TZW3" s="300"/>
      <c r="TZX3" s="300"/>
      <c r="TZY3" s="300"/>
      <c r="TZZ3" s="300"/>
      <c r="UAA3" s="300"/>
      <c r="UAB3" s="300"/>
      <c r="UAC3" s="300"/>
      <c r="UAD3" s="300"/>
      <c r="UAE3" s="300"/>
      <c r="UAF3" s="300"/>
      <c r="UAG3" s="300"/>
      <c r="UAH3" s="300"/>
      <c r="UAI3" s="300"/>
      <c r="UAJ3" s="300"/>
      <c r="UAK3" s="300"/>
      <c r="UAL3" s="300"/>
      <c r="UAM3" s="300"/>
      <c r="UAN3" s="300"/>
      <c r="UAO3" s="300"/>
      <c r="UAP3" s="300"/>
      <c r="UAQ3" s="300"/>
      <c r="UAR3" s="300"/>
      <c r="UAS3" s="300"/>
      <c r="UAT3" s="300"/>
      <c r="UAU3" s="300"/>
      <c r="UAV3" s="300"/>
      <c r="UAW3" s="300"/>
      <c r="UAX3" s="300"/>
      <c r="UAY3" s="300"/>
      <c r="UAZ3" s="300"/>
      <c r="UBA3" s="300"/>
      <c r="UBB3" s="300"/>
      <c r="UBC3" s="300"/>
      <c r="UBD3" s="300"/>
      <c r="UBE3" s="300"/>
      <c r="UBF3" s="300"/>
      <c r="UBG3" s="300"/>
      <c r="UBH3" s="300"/>
      <c r="UBI3" s="300"/>
      <c r="UBJ3" s="300"/>
      <c r="UBK3" s="300"/>
      <c r="UBL3" s="300"/>
      <c r="UBM3" s="300"/>
      <c r="UBN3" s="300"/>
      <c r="UBO3" s="300"/>
      <c r="UBP3" s="300"/>
      <c r="UBQ3" s="300"/>
      <c r="UBR3" s="300"/>
      <c r="UBS3" s="300"/>
      <c r="UBT3" s="300"/>
      <c r="UBU3" s="300"/>
      <c r="UBV3" s="300"/>
      <c r="UBW3" s="300"/>
      <c r="UBX3" s="300"/>
      <c r="UBY3" s="300"/>
      <c r="UBZ3" s="300"/>
      <c r="UCA3" s="300"/>
      <c r="UCB3" s="300"/>
      <c r="UCC3" s="300"/>
      <c r="UCD3" s="300"/>
      <c r="UCE3" s="300"/>
      <c r="UCF3" s="300"/>
      <c r="UCG3" s="300"/>
      <c r="UCH3" s="300"/>
      <c r="UCI3" s="300"/>
      <c r="UCJ3" s="300"/>
      <c r="UCK3" s="300"/>
      <c r="UCL3" s="300"/>
      <c r="UCM3" s="300"/>
      <c r="UCN3" s="300"/>
      <c r="UCO3" s="300"/>
      <c r="UCP3" s="300"/>
      <c r="UCQ3" s="300"/>
      <c r="UCR3" s="300"/>
      <c r="UCS3" s="300"/>
      <c r="UCT3" s="300"/>
      <c r="UCU3" s="300"/>
      <c r="UCV3" s="300"/>
      <c r="UCW3" s="300"/>
      <c r="UCX3" s="300"/>
      <c r="UCY3" s="300"/>
      <c r="UCZ3" s="300"/>
      <c r="UDA3" s="300"/>
      <c r="UDB3" s="300"/>
      <c r="UDC3" s="300"/>
      <c r="UDD3" s="300"/>
      <c r="UDE3" s="300"/>
      <c r="UDF3" s="300"/>
      <c r="UDG3" s="300"/>
      <c r="UDH3" s="300"/>
      <c r="UDI3" s="300"/>
      <c r="UDJ3" s="300"/>
      <c r="UDK3" s="300"/>
      <c r="UDL3" s="300"/>
      <c r="UDM3" s="300"/>
      <c r="UDN3" s="300"/>
      <c r="UDO3" s="300"/>
      <c r="UDP3" s="300"/>
      <c r="UDQ3" s="300"/>
      <c r="UDR3" s="300"/>
      <c r="UDS3" s="300"/>
      <c r="UDT3" s="300"/>
      <c r="UDU3" s="300"/>
      <c r="UDV3" s="300"/>
      <c r="UDW3" s="300"/>
      <c r="UDX3" s="300"/>
      <c r="UDY3" s="300"/>
      <c r="UDZ3" s="300"/>
      <c r="UEA3" s="300"/>
      <c r="UEB3" s="300"/>
      <c r="UEC3" s="300"/>
      <c r="UED3" s="300"/>
      <c r="UEE3" s="300"/>
      <c r="UEF3" s="300"/>
      <c r="UEG3" s="300"/>
      <c r="UEH3" s="300"/>
      <c r="UEI3" s="300"/>
      <c r="UEJ3" s="300"/>
      <c r="UEK3" s="300"/>
      <c r="UEL3" s="300"/>
      <c r="UEM3" s="300"/>
      <c r="UEN3" s="300"/>
      <c r="UEO3" s="300"/>
      <c r="UEP3" s="300"/>
      <c r="UEQ3" s="300"/>
      <c r="UER3" s="300"/>
      <c r="UES3" s="300"/>
      <c r="UET3" s="300"/>
      <c r="UEU3" s="300"/>
      <c r="UEV3" s="300"/>
      <c r="UEW3" s="300"/>
      <c r="UEX3" s="300"/>
      <c r="UEY3" s="300"/>
      <c r="UEZ3" s="300"/>
      <c r="UFA3" s="300"/>
      <c r="UFB3" s="300"/>
      <c r="UFC3" s="300"/>
      <c r="UFD3" s="300"/>
      <c r="UFE3" s="300"/>
      <c r="UFF3" s="300"/>
      <c r="UFG3" s="300"/>
      <c r="UFH3" s="300"/>
      <c r="UFI3" s="300"/>
      <c r="UFJ3" s="300"/>
      <c r="UFK3" s="300"/>
      <c r="UFL3" s="300"/>
      <c r="UFM3" s="300"/>
      <c r="UFN3" s="300"/>
      <c r="UFO3" s="300"/>
      <c r="UFP3" s="300"/>
      <c r="UFQ3" s="300"/>
      <c r="UFR3" s="300"/>
      <c r="UFS3" s="300"/>
      <c r="UFT3" s="300"/>
      <c r="UFU3" s="300"/>
      <c r="UFV3" s="300"/>
      <c r="UFW3" s="300"/>
      <c r="UFX3" s="300"/>
      <c r="UFY3" s="300"/>
      <c r="UFZ3" s="300"/>
      <c r="UGA3" s="300"/>
      <c r="UGB3" s="300"/>
      <c r="UGC3" s="300"/>
      <c r="UGD3" s="300"/>
      <c r="UGE3" s="300"/>
      <c r="UGF3" s="300"/>
      <c r="UGG3" s="300"/>
      <c r="UGH3" s="300"/>
      <c r="UGI3" s="300"/>
      <c r="UGJ3" s="300"/>
      <c r="UGK3" s="300"/>
      <c r="UGL3" s="300"/>
      <c r="UGM3" s="300"/>
      <c r="UGN3" s="300"/>
      <c r="UGO3" s="300"/>
      <c r="UGP3" s="300"/>
      <c r="UGQ3" s="300"/>
      <c r="UGR3" s="300"/>
      <c r="UGS3" s="300"/>
      <c r="UGT3" s="300"/>
      <c r="UGU3" s="300"/>
      <c r="UGV3" s="300"/>
      <c r="UGW3" s="300"/>
      <c r="UGX3" s="300"/>
      <c r="UGY3" s="300"/>
      <c r="UGZ3" s="300"/>
      <c r="UHA3" s="300"/>
      <c r="UHB3" s="300"/>
      <c r="UHC3" s="300"/>
      <c r="UHD3" s="300"/>
      <c r="UHE3" s="300"/>
      <c r="UHF3" s="300"/>
      <c r="UHG3" s="300"/>
      <c r="UHH3" s="300"/>
      <c r="UHI3" s="300"/>
      <c r="UHJ3" s="300"/>
      <c r="UHK3" s="300"/>
      <c r="UHL3" s="300"/>
      <c r="UHM3" s="300"/>
      <c r="UHN3" s="300"/>
      <c r="UHO3" s="300"/>
      <c r="UHP3" s="300"/>
      <c r="UHQ3" s="300"/>
      <c r="UHR3" s="300"/>
      <c r="UHS3" s="300"/>
      <c r="UHT3" s="300"/>
      <c r="UHU3" s="300"/>
      <c r="UHV3" s="300"/>
      <c r="UHW3" s="300"/>
      <c r="UHX3" s="300"/>
      <c r="UHY3" s="300"/>
      <c r="UHZ3" s="300"/>
      <c r="UIA3" s="300"/>
      <c r="UIB3" s="300"/>
      <c r="UIC3" s="300"/>
      <c r="UID3" s="300"/>
      <c r="UIE3" s="300"/>
      <c r="UIF3" s="300"/>
      <c r="UIG3" s="300"/>
      <c r="UIH3" s="300"/>
      <c r="UII3" s="300"/>
      <c r="UIJ3" s="300"/>
      <c r="UIK3" s="300"/>
      <c r="UIL3" s="300"/>
      <c r="UIM3" s="300"/>
      <c r="UIN3" s="300"/>
      <c r="UIO3" s="300"/>
      <c r="UIP3" s="300"/>
      <c r="UIQ3" s="300"/>
      <c r="UIR3" s="300"/>
      <c r="UIS3" s="300"/>
      <c r="UIT3" s="300"/>
      <c r="UIU3" s="300"/>
      <c r="UIV3" s="300"/>
      <c r="UIW3" s="300"/>
      <c r="UIX3" s="300"/>
      <c r="UIY3" s="300"/>
      <c r="UIZ3" s="300"/>
      <c r="UJA3" s="300"/>
      <c r="UJB3" s="300"/>
      <c r="UJC3" s="300"/>
      <c r="UJD3" s="300"/>
      <c r="UJE3" s="300"/>
      <c r="UJF3" s="300"/>
      <c r="UJG3" s="300"/>
      <c r="UJH3" s="300"/>
      <c r="UJI3" s="300"/>
      <c r="UJJ3" s="300"/>
      <c r="UJK3" s="300"/>
      <c r="UJL3" s="300"/>
      <c r="UJM3" s="300"/>
      <c r="UJN3" s="300"/>
      <c r="UJO3" s="300"/>
      <c r="UJP3" s="300"/>
      <c r="UJQ3" s="300"/>
      <c r="UJR3" s="300"/>
      <c r="UJS3" s="300"/>
      <c r="UJT3" s="300"/>
      <c r="UJU3" s="300"/>
      <c r="UJV3" s="300"/>
      <c r="UJW3" s="300"/>
      <c r="UJX3" s="300"/>
      <c r="UJY3" s="300"/>
      <c r="UJZ3" s="300"/>
      <c r="UKA3" s="300"/>
      <c r="UKB3" s="300"/>
      <c r="UKC3" s="300"/>
      <c r="UKD3" s="300"/>
      <c r="UKE3" s="300"/>
      <c r="UKF3" s="300"/>
      <c r="UKG3" s="300"/>
      <c r="UKH3" s="300"/>
      <c r="UKI3" s="300"/>
      <c r="UKJ3" s="300"/>
      <c r="UKK3" s="300"/>
      <c r="UKL3" s="300"/>
      <c r="UKM3" s="300"/>
      <c r="UKN3" s="300"/>
      <c r="UKO3" s="300"/>
      <c r="UKP3" s="300"/>
      <c r="UKQ3" s="300"/>
      <c r="UKR3" s="300"/>
      <c r="UKS3" s="300"/>
      <c r="UKT3" s="300"/>
      <c r="UKU3" s="300"/>
      <c r="UKV3" s="300"/>
      <c r="UKW3" s="300"/>
      <c r="UKX3" s="300"/>
      <c r="UKY3" s="300"/>
      <c r="UKZ3" s="300"/>
      <c r="ULA3" s="300"/>
      <c r="ULB3" s="300"/>
      <c r="ULC3" s="300"/>
      <c r="ULD3" s="300"/>
      <c r="ULE3" s="300"/>
      <c r="ULF3" s="300"/>
      <c r="ULG3" s="300"/>
      <c r="ULH3" s="300"/>
      <c r="ULI3" s="300"/>
      <c r="ULJ3" s="300"/>
      <c r="ULK3" s="300"/>
      <c r="ULL3" s="300"/>
      <c r="ULM3" s="300"/>
      <c r="ULN3" s="300"/>
      <c r="ULO3" s="300"/>
      <c r="ULP3" s="300"/>
      <c r="ULQ3" s="300"/>
      <c r="ULR3" s="300"/>
      <c r="ULS3" s="300"/>
      <c r="ULT3" s="300"/>
      <c r="ULU3" s="300"/>
      <c r="ULV3" s="300"/>
      <c r="ULW3" s="300"/>
      <c r="ULX3" s="300"/>
      <c r="ULY3" s="300"/>
      <c r="ULZ3" s="300"/>
      <c r="UMA3" s="300"/>
      <c r="UMB3" s="300"/>
      <c r="UMC3" s="300"/>
      <c r="UMD3" s="300"/>
      <c r="UME3" s="300"/>
      <c r="UMF3" s="300"/>
      <c r="UMG3" s="300"/>
      <c r="UMH3" s="300"/>
      <c r="UMI3" s="300"/>
      <c r="UMJ3" s="300"/>
      <c r="UMK3" s="300"/>
      <c r="UML3" s="300"/>
      <c r="UMM3" s="300"/>
      <c r="UMN3" s="300"/>
      <c r="UMO3" s="300"/>
      <c r="UMP3" s="300"/>
      <c r="UMQ3" s="300"/>
      <c r="UMR3" s="300"/>
      <c r="UMS3" s="300"/>
      <c r="UMT3" s="300"/>
      <c r="UMU3" s="300"/>
      <c r="UMV3" s="300"/>
      <c r="UMW3" s="300"/>
      <c r="UMX3" s="300"/>
      <c r="UMY3" s="300"/>
      <c r="UMZ3" s="300"/>
      <c r="UNA3" s="300"/>
      <c r="UNB3" s="300"/>
      <c r="UNC3" s="300"/>
      <c r="UND3" s="300"/>
      <c r="UNE3" s="300"/>
      <c r="UNF3" s="300"/>
      <c r="UNG3" s="300"/>
      <c r="UNH3" s="300"/>
      <c r="UNI3" s="300"/>
      <c r="UNJ3" s="300"/>
      <c r="UNK3" s="300"/>
      <c r="UNL3" s="300"/>
      <c r="UNM3" s="300"/>
      <c r="UNN3" s="300"/>
      <c r="UNO3" s="300"/>
      <c r="UNP3" s="300"/>
      <c r="UNQ3" s="300"/>
      <c r="UNR3" s="300"/>
      <c r="UNS3" s="300"/>
      <c r="UNT3" s="300"/>
      <c r="UNU3" s="300"/>
      <c r="UNV3" s="300"/>
      <c r="UNW3" s="300"/>
      <c r="UNX3" s="300"/>
      <c r="UNY3" s="300"/>
      <c r="UNZ3" s="300"/>
      <c r="UOA3" s="300"/>
      <c r="UOB3" s="300"/>
      <c r="UOC3" s="300"/>
      <c r="UOD3" s="300"/>
      <c r="UOE3" s="300"/>
      <c r="UOF3" s="300"/>
      <c r="UOG3" s="300"/>
      <c r="UOH3" s="300"/>
      <c r="UOI3" s="300"/>
      <c r="UOJ3" s="300"/>
      <c r="UOK3" s="300"/>
      <c r="UOL3" s="300"/>
      <c r="UOM3" s="300"/>
      <c r="UON3" s="300"/>
      <c r="UOO3" s="300"/>
      <c r="UOP3" s="300"/>
      <c r="UOQ3" s="300"/>
      <c r="UOR3" s="300"/>
      <c r="UOS3" s="300"/>
      <c r="UOT3" s="300"/>
      <c r="UOU3" s="300"/>
      <c r="UOV3" s="300"/>
      <c r="UOW3" s="300"/>
      <c r="UOX3" s="300"/>
      <c r="UOY3" s="300"/>
      <c r="UOZ3" s="300"/>
      <c r="UPA3" s="300"/>
      <c r="UPB3" s="300"/>
      <c r="UPC3" s="300"/>
      <c r="UPD3" s="300"/>
      <c r="UPE3" s="300"/>
      <c r="UPF3" s="300"/>
      <c r="UPG3" s="300"/>
      <c r="UPH3" s="300"/>
      <c r="UPI3" s="300"/>
      <c r="UPJ3" s="300"/>
      <c r="UPK3" s="300"/>
      <c r="UPL3" s="300"/>
      <c r="UPM3" s="300"/>
      <c r="UPN3" s="300"/>
      <c r="UPO3" s="300"/>
      <c r="UPP3" s="300"/>
      <c r="UPQ3" s="300"/>
      <c r="UPR3" s="300"/>
      <c r="UPS3" s="300"/>
      <c r="UPT3" s="300"/>
      <c r="UPU3" s="300"/>
      <c r="UPV3" s="300"/>
      <c r="UPW3" s="300"/>
      <c r="UPX3" s="300"/>
      <c r="UPY3" s="300"/>
      <c r="UPZ3" s="300"/>
      <c r="UQA3" s="300"/>
      <c r="UQB3" s="300"/>
      <c r="UQC3" s="300"/>
      <c r="UQD3" s="300"/>
      <c r="UQE3" s="300"/>
      <c r="UQF3" s="300"/>
      <c r="UQG3" s="300"/>
      <c r="UQH3" s="300"/>
      <c r="UQI3" s="300"/>
      <c r="UQJ3" s="300"/>
      <c r="UQK3" s="300"/>
      <c r="UQL3" s="300"/>
      <c r="UQM3" s="300"/>
      <c r="UQN3" s="300"/>
      <c r="UQO3" s="300"/>
      <c r="UQP3" s="300"/>
      <c r="UQQ3" s="300"/>
      <c r="UQR3" s="300"/>
      <c r="UQS3" s="300"/>
      <c r="UQT3" s="300"/>
      <c r="UQU3" s="300"/>
      <c r="UQV3" s="300"/>
      <c r="UQW3" s="300"/>
      <c r="UQX3" s="300"/>
      <c r="UQY3" s="300"/>
      <c r="UQZ3" s="300"/>
      <c r="URA3" s="300"/>
      <c r="URB3" s="300"/>
      <c r="URC3" s="300"/>
      <c r="URD3" s="300"/>
      <c r="URE3" s="300"/>
      <c r="URF3" s="300"/>
      <c r="URG3" s="300"/>
      <c r="URH3" s="300"/>
      <c r="URI3" s="300"/>
      <c r="URJ3" s="300"/>
      <c r="URK3" s="300"/>
      <c r="URL3" s="300"/>
      <c r="URM3" s="300"/>
      <c r="URN3" s="300"/>
      <c r="URO3" s="300"/>
      <c r="URP3" s="300"/>
      <c r="URQ3" s="300"/>
      <c r="URR3" s="300"/>
      <c r="URS3" s="300"/>
      <c r="URT3" s="300"/>
      <c r="URU3" s="300"/>
      <c r="URV3" s="300"/>
      <c r="URW3" s="300"/>
      <c r="URX3" s="300"/>
      <c r="URY3" s="300"/>
      <c r="URZ3" s="300"/>
      <c r="USA3" s="300"/>
      <c r="USB3" s="300"/>
      <c r="USC3" s="300"/>
      <c r="USD3" s="300"/>
      <c r="USE3" s="300"/>
      <c r="USF3" s="300"/>
      <c r="USG3" s="300"/>
      <c r="USH3" s="300"/>
      <c r="USI3" s="300"/>
      <c r="USJ3" s="300"/>
      <c r="USK3" s="300"/>
      <c r="USL3" s="300"/>
      <c r="USM3" s="300"/>
      <c r="USN3" s="300"/>
      <c r="USO3" s="300"/>
      <c r="USP3" s="300"/>
      <c r="USQ3" s="300"/>
      <c r="USR3" s="300"/>
      <c r="USS3" s="300"/>
      <c r="UST3" s="300"/>
      <c r="USU3" s="300"/>
      <c r="USV3" s="300"/>
      <c r="USW3" s="300"/>
      <c r="USX3" s="300"/>
      <c r="USY3" s="300"/>
      <c r="USZ3" s="300"/>
      <c r="UTA3" s="300"/>
      <c r="UTB3" s="300"/>
      <c r="UTC3" s="300"/>
      <c r="UTD3" s="300"/>
      <c r="UTE3" s="300"/>
      <c r="UTF3" s="300"/>
      <c r="UTG3" s="300"/>
      <c r="UTH3" s="300"/>
      <c r="UTI3" s="300"/>
      <c r="UTJ3" s="300"/>
      <c r="UTK3" s="300"/>
      <c r="UTL3" s="300"/>
      <c r="UTM3" s="300"/>
      <c r="UTN3" s="300"/>
      <c r="UTO3" s="300"/>
      <c r="UTP3" s="300"/>
      <c r="UTQ3" s="300"/>
      <c r="UTR3" s="300"/>
      <c r="UTS3" s="300"/>
      <c r="UTT3" s="300"/>
      <c r="UTU3" s="300"/>
      <c r="UTV3" s="300"/>
      <c r="UTW3" s="300"/>
      <c r="UTX3" s="300"/>
      <c r="UTY3" s="300"/>
      <c r="UTZ3" s="300"/>
      <c r="UUA3" s="300"/>
      <c r="UUB3" s="300"/>
      <c r="UUC3" s="300"/>
      <c r="UUD3" s="300"/>
      <c r="UUE3" s="300"/>
      <c r="UUF3" s="300"/>
      <c r="UUG3" s="300"/>
      <c r="UUH3" s="300"/>
      <c r="UUI3" s="300"/>
      <c r="UUJ3" s="300"/>
      <c r="UUK3" s="300"/>
      <c r="UUL3" s="300"/>
      <c r="UUM3" s="300"/>
      <c r="UUN3" s="300"/>
      <c r="UUO3" s="300"/>
      <c r="UUP3" s="300"/>
      <c r="UUQ3" s="300"/>
      <c r="UUR3" s="300"/>
      <c r="UUS3" s="300"/>
      <c r="UUT3" s="300"/>
      <c r="UUU3" s="300"/>
      <c r="UUV3" s="300"/>
      <c r="UUW3" s="300"/>
      <c r="UUX3" s="300"/>
      <c r="UUY3" s="300"/>
      <c r="UUZ3" s="300"/>
      <c r="UVA3" s="300"/>
      <c r="UVB3" s="300"/>
      <c r="UVC3" s="300"/>
      <c r="UVD3" s="300"/>
      <c r="UVE3" s="300"/>
      <c r="UVF3" s="300"/>
      <c r="UVG3" s="300"/>
      <c r="UVH3" s="300"/>
      <c r="UVI3" s="300"/>
      <c r="UVJ3" s="300"/>
      <c r="UVK3" s="300"/>
      <c r="UVL3" s="300"/>
      <c r="UVM3" s="300"/>
      <c r="UVN3" s="300"/>
      <c r="UVO3" s="300"/>
      <c r="UVP3" s="300"/>
      <c r="UVQ3" s="300"/>
      <c r="UVR3" s="300"/>
      <c r="UVS3" s="300"/>
      <c r="UVT3" s="300"/>
      <c r="UVU3" s="300"/>
      <c r="UVV3" s="300"/>
      <c r="UVW3" s="300"/>
      <c r="UVX3" s="300"/>
      <c r="UVY3" s="300"/>
      <c r="UVZ3" s="300"/>
      <c r="UWA3" s="300"/>
      <c r="UWB3" s="300"/>
      <c r="UWC3" s="300"/>
      <c r="UWD3" s="300"/>
      <c r="UWE3" s="300"/>
      <c r="UWF3" s="300"/>
      <c r="UWG3" s="300"/>
      <c r="UWH3" s="300"/>
      <c r="UWI3" s="300"/>
      <c r="UWJ3" s="300"/>
      <c r="UWK3" s="300"/>
      <c r="UWL3" s="300"/>
      <c r="UWM3" s="300"/>
      <c r="UWN3" s="300"/>
      <c r="UWO3" s="300"/>
      <c r="UWP3" s="300"/>
      <c r="UWQ3" s="300"/>
      <c r="UWR3" s="300"/>
      <c r="UWS3" s="300"/>
      <c r="UWT3" s="300"/>
      <c r="UWU3" s="300"/>
      <c r="UWV3" s="300"/>
      <c r="UWW3" s="300"/>
      <c r="UWX3" s="300"/>
      <c r="UWY3" s="300"/>
      <c r="UWZ3" s="300"/>
      <c r="UXA3" s="300"/>
      <c r="UXB3" s="300"/>
      <c r="UXC3" s="300"/>
      <c r="UXD3" s="300"/>
      <c r="UXE3" s="300"/>
      <c r="UXF3" s="300"/>
      <c r="UXG3" s="300"/>
      <c r="UXH3" s="300"/>
      <c r="UXI3" s="300"/>
      <c r="UXJ3" s="300"/>
      <c r="UXK3" s="300"/>
      <c r="UXL3" s="300"/>
      <c r="UXM3" s="300"/>
      <c r="UXN3" s="300"/>
      <c r="UXO3" s="300"/>
      <c r="UXP3" s="300"/>
      <c r="UXQ3" s="300"/>
      <c r="UXR3" s="300"/>
      <c r="UXS3" s="300"/>
      <c r="UXT3" s="300"/>
      <c r="UXU3" s="300"/>
      <c r="UXV3" s="300"/>
      <c r="UXW3" s="300"/>
      <c r="UXX3" s="300"/>
      <c r="UXY3" s="300"/>
      <c r="UXZ3" s="300"/>
      <c r="UYA3" s="300"/>
      <c r="UYB3" s="300"/>
      <c r="UYC3" s="300"/>
      <c r="UYD3" s="300"/>
      <c r="UYE3" s="300"/>
      <c r="UYF3" s="300"/>
      <c r="UYG3" s="300"/>
      <c r="UYH3" s="300"/>
      <c r="UYI3" s="300"/>
      <c r="UYJ3" s="300"/>
      <c r="UYK3" s="300"/>
      <c r="UYL3" s="300"/>
      <c r="UYM3" s="300"/>
      <c r="UYN3" s="300"/>
      <c r="UYO3" s="300"/>
      <c r="UYP3" s="300"/>
      <c r="UYQ3" s="300"/>
      <c r="UYR3" s="300"/>
      <c r="UYS3" s="300"/>
      <c r="UYT3" s="300"/>
      <c r="UYU3" s="300"/>
      <c r="UYV3" s="300"/>
      <c r="UYW3" s="300"/>
      <c r="UYX3" s="300"/>
      <c r="UYY3" s="300"/>
      <c r="UYZ3" s="300"/>
      <c r="UZA3" s="300"/>
      <c r="UZB3" s="300"/>
      <c r="UZC3" s="300"/>
      <c r="UZD3" s="300"/>
      <c r="UZE3" s="300"/>
      <c r="UZF3" s="300"/>
      <c r="UZG3" s="300"/>
      <c r="UZH3" s="300"/>
      <c r="UZI3" s="300"/>
      <c r="UZJ3" s="300"/>
      <c r="UZK3" s="300"/>
      <c r="UZL3" s="300"/>
      <c r="UZM3" s="300"/>
      <c r="UZN3" s="300"/>
      <c r="UZO3" s="300"/>
      <c r="UZP3" s="300"/>
      <c r="UZQ3" s="300"/>
      <c r="UZR3" s="300"/>
      <c r="UZS3" s="300"/>
      <c r="UZT3" s="300"/>
      <c r="UZU3" s="300"/>
      <c r="UZV3" s="300"/>
      <c r="UZW3" s="300"/>
      <c r="UZX3" s="300"/>
      <c r="UZY3" s="300"/>
      <c r="UZZ3" s="300"/>
      <c r="VAA3" s="300"/>
      <c r="VAB3" s="300"/>
      <c r="VAC3" s="300"/>
      <c r="VAD3" s="300"/>
      <c r="VAE3" s="300"/>
      <c r="VAF3" s="300"/>
      <c r="VAG3" s="300"/>
      <c r="VAH3" s="300"/>
      <c r="VAI3" s="300"/>
      <c r="VAJ3" s="300"/>
      <c r="VAK3" s="300"/>
      <c r="VAL3" s="300"/>
      <c r="VAM3" s="300"/>
      <c r="VAN3" s="300"/>
      <c r="VAO3" s="300"/>
      <c r="VAP3" s="300"/>
      <c r="VAQ3" s="300"/>
      <c r="VAR3" s="300"/>
      <c r="VAS3" s="300"/>
      <c r="VAT3" s="300"/>
      <c r="VAU3" s="300"/>
      <c r="VAV3" s="300"/>
      <c r="VAW3" s="300"/>
      <c r="VAX3" s="300"/>
      <c r="VAY3" s="300"/>
      <c r="VAZ3" s="300"/>
      <c r="VBA3" s="300"/>
      <c r="VBB3" s="300"/>
      <c r="VBC3" s="300"/>
      <c r="VBD3" s="300"/>
      <c r="VBE3" s="300"/>
      <c r="VBF3" s="300"/>
      <c r="VBG3" s="300"/>
      <c r="VBH3" s="300"/>
      <c r="VBI3" s="300"/>
      <c r="VBJ3" s="300"/>
      <c r="VBK3" s="300"/>
      <c r="VBL3" s="300"/>
      <c r="VBM3" s="300"/>
      <c r="VBN3" s="300"/>
      <c r="VBO3" s="300"/>
      <c r="VBP3" s="300"/>
      <c r="VBQ3" s="300"/>
      <c r="VBR3" s="300"/>
      <c r="VBS3" s="300"/>
      <c r="VBT3" s="300"/>
      <c r="VBU3" s="300"/>
      <c r="VBV3" s="300"/>
      <c r="VBW3" s="300"/>
      <c r="VBX3" s="300"/>
      <c r="VBY3" s="300"/>
      <c r="VBZ3" s="300"/>
      <c r="VCA3" s="300"/>
      <c r="VCB3" s="300"/>
      <c r="VCC3" s="300"/>
      <c r="VCD3" s="300"/>
      <c r="VCE3" s="300"/>
      <c r="VCF3" s="300"/>
      <c r="VCG3" s="300"/>
      <c r="VCH3" s="300"/>
      <c r="VCI3" s="300"/>
      <c r="VCJ3" s="300"/>
      <c r="VCK3" s="300"/>
      <c r="VCL3" s="300"/>
      <c r="VCM3" s="300"/>
      <c r="VCN3" s="300"/>
      <c r="VCO3" s="300"/>
      <c r="VCP3" s="300"/>
      <c r="VCQ3" s="300"/>
      <c r="VCR3" s="300"/>
      <c r="VCS3" s="300"/>
      <c r="VCT3" s="300"/>
      <c r="VCU3" s="300"/>
      <c r="VCV3" s="300"/>
      <c r="VCW3" s="300"/>
      <c r="VCX3" s="300"/>
      <c r="VCY3" s="300"/>
      <c r="VCZ3" s="300"/>
      <c r="VDA3" s="300"/>
      <c r="VDB3" s="300"/>
      <c r="VDC3" s="300"/>
      <c r="VDD3" s="300"/>
      <c r="VDE3" s="300"/>
      <c r="VDF3" s="300"/>
      <c r="VDG3" s="300"/>
      <c r="VDH3" s="300"/>
      <c r="VDI3" s="300"/>
      <c r="VDJ3" s="300"/>
      <c r="VDK3" s="300"/>
      <c r="VDL3" s="300"/>
      <c r="VDM3" s="300"/>
      <c r="VDN3" s="300"/>
      <c r="VDO3" s="300"/>
      <c r="VDP3" s="300"/>
      <c r="VDQ3" s="300"/>
      <c r="VDR3" s="300"/>
      <c r="VDS3" s="300"/>
      <c r="VDT3" s="300"/>
      <c r="VDU3" s="300"/>
      <c r="VDV3" s="300"/>
      <c r="VDW3" s="300"/>
      <c r="VDX3" s="300"/>
      <c r="VDY3" s="300"/>
      <c r="VDZ3" s="300"/>
      <c r="VEA3" s="300"/>
      <c r="VEB3" s="300"/>
      <c r="VEC3" s="300"/>
      <c r="VED3" s="300"/>
      <c r="VEE3" s="300"/>
      <c r="VEF3" s="300"/>
      <c r="VEG3" s="300"/>
      <c r="VEH3" s="300"/>
      <c r="VEI3" s="300"/>
      <c r="VEJ3" s="300"/>
      <c r="VEK3" s="300"/>
      <c r="VEL3" s="300"/>
      <c r="VEM3" s="300"/>
      <c r="VEN3" s="300"/>
      <c r="VEO3" s="300"/>
      <c r="VEP3" s="300"/>
      <c r="VEQ3" s="300"/>
      <c r="VER3" s="300"/>
      <c r="VES3" s="300"/>
      <c r="VET3" s="300"/>
      <c r="VEU3" s="300"/>
      <c r="VEV3" s="300"/>
      <c r="VEW3" s="300"/>
      <c r="VEX3" s="300"/>
      <c r="VEY3" s="300"/>
      <c r="VEZ3" s="300"/>
      <c r="VFA3" s="300"/>
      <c r="VFB3" s="300"/>
      <c r="VFC3" s="300"/>
      <c r="VFD3" s="300"/>
      <c r="VFE3" s="300"/>
      <c r="VFF3" s="300"/>
      <c r="VFG3" s="300"/>
      <c r="VFH3" s="300"/>
      <c r="VFI3" s="300"/>
      <c r="VFJ3" s="300"/>
      <c r="VFK3" s="300"/>
      <c r="VFL3" s="300"/>
      <c r="VFM3" s="300"/>
      <c r="VFN3" s="300"/>
      <c r="VFO3" s="300"/>
      <c r="VFP3" s="300"/>
      <c r="VFQ3" s="300"/>
      <c r="VFR3" s="300"/>
      <c r="VFS3" s="300"/>
      <c r="VFT3" s="300"/>
      <c r="VFU3" s="300"/>
      <c r="VFV3" s="300"/>
      <c r="VFW3" s="300"/>
      <c r="VFX3" s="300"/>
      <c r="VFY3" s="300"/>
      <c r="VFZ3" s="300"/>
      <c r="VGA3" s="300"/>
      <c r="VGB3" s="300"/>
      <c r="VGC3" s="300"/>
      <c r="VGD3" s="300"/>
      <c r="VGE3" s="300"/>
      <c r="VGF3" s="300"/>
      <c r="VGG3" s="300"/>
      <c r="VGH3" s="300"/>
      <c r="VGI3" s="300"/>
      <c r="VGJ3" s="300"/>
      <c r="VGK3" s="300"/>
      <c r="VGL3" s="300"/>
      <c r="VGM3" s="300"/>
      <c r="VGN3" s="300"/>
      <c r="VGO3" s="300"/>
      <c r="VGP3" s="300"/>
      <c r="VGQ3" s="300"/>
      <c r="VGR3" s="300"/>
      <c r="VGS3" s="300"/>
      <c r="VGT3" s="300"/>
      <c r="VGU3" s="300"/>
      <c r="VGV3" s="300"/>
      <c r="VGW3" s="300"/>
      <c r="VGX3" s="300"/>
      <c r="VGY3" s="300"/>
      <c r="VGZ3" s="300"/>
      <c r="VHA3" s="300"/>
      <c r="VHB3" s="300"/>
      <c r="VHC3" s="300"/>
      <c r="VHD3" s="300"/>
      <c r="VHE3" s="300"/>
      <c r="VHF3" s="300"/>
      <c r="VHG3" s="300"/>
      <c r="VHH3" s="300"/>
      <c r="VHI3" s="300"/>
      <c r="VHJ3" s="300"/>
      <c r="VHK3" s="300"/>
      <c r="VHL3" s="300"/>
      <c r="VHM3" s="300"/>
      <c r="VHN3" s="300"/>
      <c r="VHO3" s="300"/>
      <c r="VHP3" s="300"/>
      <c r="VHQ3" s="300"/>
      <c r="VHR3" s="300"/>
      <c r="VHS3" s="300"/>
      <c r="VHT3" s="300"/>
      <c r="VHU3" s="300"/>
      <c r="VHV3" s="300"/>
      <c r="VHW3" s="300"/>
      <c r="VHX3" s="300"/>
      <c r="VHY3" s="300"/>
      <c r="VHZ3" s="300"/>
      <c r="VIA3" s="300"/>
      <c r="VIB3" s="300"/>
      <c r="VIC3" s="300"/>
      <c r="VID3" s="300"/>
      <c r="VIE3" s="300"/>
      <c r="VIF3" s="300"/>
      <c r="VIG3" s="300"/>
      <c r="VIH3" s="300"/>
      <c r="VII3" s="300"/>
      <c r="VIJ3" s="300"/>
      <c r="VIK3" s="300"/>
      <c r="VIL3" s="300"/>
      <c r="VIM3" s="300"/>
      <c r="VIN3" s="300"/>
      <c r="VIO3" s="300"/>
      <c r="VIP3" s="300"/>
      <c r="VIQ3" s="300"/>
      <c r="VIR3" s="300"/>
      <c r="VIS3" s="300"/>
      <c r="VIT3" s="300"/>
      <c r="VIU3" s="300"/>
      <c r="VIV3" s="300"/>
      <c r="VIW3" s="300"/>
      <c r="VIX3" s="300"/>
      <c r="VIY3" s="300"/>
      <c r="VIZ3" s="300"/>
      <c r="VJA3" s="300"/>
      <c r="VJB3" s="300"/>
      <c r="VJC3" s="300"/>
      <c r="VJD3" s="300"/>
      <c r="VJE3" s="300"/>
      <c r="VJF3" s="300"/>
      <c r="VJG3" s="300"/>
      <c r="VJH3" s="300"/>
      <c r="VJI3" s="300"/>
      <c r="VJJ3" s="300"/>
      <c r="VJK3" s="300"/>
      <c r="VJL3" s="300"/>
      <c r="VJM3" s="300"/>
      <c r="VJN3" s="300"/>
      <c r="VJO3" s="300"/>
      <c r="VJP3" s="300"/>
      <c r="VJQ3" s="300"/>
      <c r="VJR3" s="300"/>
      <c r="VJS3" s="300"/>
      <c r="VJT3" s="300"/>
      <c r="VJU3" s="300"/>
      <c r="VJV3" s="300"/>
      <c r="VJW3" s="300"/>
      <c r="VJX3" s="300"/>
      <c r="VJY3" s="300"/>
      <c r="VJZ3" s="300"/>
      <c r="VKA3" s="300"/>
      <c r="VKB3" s="300"/>
      <c r="VKC3" s="300"/>
      <c r="VKD3" s="300"/>
      <c r="VKE3" s="300"/>
      <c r="VKF3" s="300"/>
      <c r="VKG3" s="300"/>
      <c r="VKH3" s="300"/>
      <c r="VKI3" s="300"/>
      <c r="VKJ3" s="300"/>
      <c r="VKK3" s="300"/>
      <c r="VKL3" s="300"/>
      <c r="VKM3" s="300"/>
      <c r="VKN3" s="300"/>
      <c r="VKO3" s="300"/>
      <c r="VKP3" s="300"/>
      <c r="VKQ3" s="300"/>
      <c r="VKR3" s="300"/>
      <c r="VKS3" s="300"/>
      <c r="VKT3" s="300"/>
      <c r="VKU3" s="300"/>
      <c r="VKV3" s="300"/>
      <c r="VKW3" s="300"/>
      <c r="VKX3" s="300"/>
      <c r="VKY3" s="300"/>
      <c r="VKZ3" s="300"/>
      <c r="VLA3" s="300"/>
      <c r="VLB3" s="300"/>
      <c r="VLC3" s="300"/>
      <c r="VLD3" s="300"/>
      <c r="VLE3" s="300"/>
      <c r="VLF3" s="300"/>
      <c r="VLG3" s="300"/>
      <c r="VLH3" s="300"/>
      <c r="VLI3" s="300"/>
      <c r="VLJ3" s="300"/>
      <c r="VLK3" s="300"/>
      <c r="VLL3" s="300"/>
      <c r="VLM3" s="300"/>
      <c r="VLN3" s="300"/>
      <c r="VLO3" s="300"/>
      <c r="VLP3" s="300"/>
      <c r="VLQ3" s="300"/>
      <c r="VLR3" s="300"/>
      <c r="VLS3" s="300"/>
      <c r="VLT3" s="300"/>
      <c r="VLU3" s="300"/>
      <c r="VLV3" s="300"/>
      <c r="VLW3" s="300"/>
      <c r="VLX3" s="300"/>
      <c r="VLY3" s="300"/>
      <c r="VLZ3" s="300"/>
      <c r="VMA3" s="300"/>
      <c r="VMB3" s="300"/>
      <c r="VMC3" s="300"/>
      <c r="VMD3" s="300"/>
      <c r="VME3" s="300"/>
      <c r="VMF3" s="300"/>
      <c r="VMG3" s="300"/>
      <c r="VMH3" s="300"/>
      <c r="VMI3" s="300"/>
      <c r="VMJ3" s="300"/>
      <c r="VMK3" s="300"/>
      <c r="VML3" s="300"/>
      <c r="VMM3" s="300"/>
      <c r="VMN3" s="300"/>
      <c r="VMO3" s="300"/>
      <c r="VMP3" s="300"/>
      <c r="VMQ3" s="300"/>
      <c r="VMR3" s="300"/>
      <c r="VMS3" s="300"/>
      <c r="VMT3" s="300"/>
      <c r="VMU3" s="300"/>
      <c r="VMV3" s="300"/>
      <c r="VMW3" s="300"/>
      <c r="VMX3" s="300"/>
      <c r="VMY3" s="300"/>
      <c r="VMZ3" s="300"/>
      <c r="VNA3" s="300"/>
      <c r="VNB3" s="300"/>
      <c r="VNC3" s="300"/>
      <c r="VND3" s="300"/>
      <c r="VNE3" s="300"/>
      <c r="VNF3" s="300"/>
      <c r="VNG3" s="300"/>
      <c r="VNH3" s="300"/>
      <c r="VNI3" s="300"/>
      <c r="VNJ3" s="300"/>
      <c r="VNK3" s="300"/>
      <c r="VNL3" s="300"/>
      <c r="VNM3" s="300"/>
      <c r="VNN3" s="300"/>
      <c r="VNO3" s="300"/>
      <c r="VNP3" s="300"/>
      <c r="VNQ3" s="300"/>
      <c r="VNR3" s="300"/>
      <c r="VNS3" s="300"/>
      <c r="VNT3" s="300"/>
      <c r="VNU3" s="300"/>
      <c r="VNV3" s="300"/>
      <c r="VNW3" s="300"/>
      <c r="VNX3" s="300"/>
      <c r="VNY3" s="300"/>
      <c r="VNZ3" s="300"/>
      <c r="VOA3" s="300"/>
      <c r="VOB3" s="300"/>
      <c r="VOC3" s="300"/>
      <c r="VOD3" s="300"/>
      <c r="VOE3" s="300"/>
      <c r="VOF3" s="300"/>
      <c r="VOG3" s="300"/>
      <c r="VOH3" s="300"/>
      <c r="VOI3" s="300"/>
      <c r="VOJ3" s="300"/>
      <c r="VOK3" s="300"/>
      <c r="VOL3" s="300"/>
      <c r="VOM3" s="300"/>
      <c r="VON3" s="300"/>
      <c r="VOO3" s="300"/>
      <c r="VOP3" s="300"/>
      <c r="VOQ3" s="300"/>
      <c r="VOR3" s="300"/>
      <c r="VOS3" s="300"/>
      <c r="VOT3" s="300"/>
      <c r="VOU3" s="300"/>
      <c r="VOV3" s="300"/>
      <c r="VOW3" s="300"/>
      <c r="VOX3" s="300"/>
      <c r="VOY3" s="300"/>
      <c r="VOZ3" s="300"/>
      <c r="VPA3" s="300"/>
      <c r="VPB3" s="300"/>
      <c r="VPC3" s="300"/>
      <c r="VPD3" s="300"/>
      <c r="VPE3" s="300"/>
      <c r="VPF3" s="300"/>
      <c r="VPG3" s="300"/>
      <c r="VPH3" s="300"/>
      <c r="VPI3" s="300"/>
      <c r="VPJ3" s="300"/>
      <c r="VPK3" s="300"/>
      <c r="VPL3" s="300"/>
      <c r="VPM3" s="300"/>
      <c r="VPN3" s="300"/>
      <c r="VPO3" s="300"/>
      <c r="VPP3" s="300"/>
      <c r="VPQ3" s="300"/>
      <c r="VPR3" s="300"/>
      <c r="VPS3" s="300"/>
      <c r="VPT3" s="300"/>
      <c r="VPU3" s="300"/>
      <c r="VPV3" s="300"/>
      <c r="VPW3" s="300"/>
      <c r="VPX3" s="300"/>
      <c r="VPY3" s="300"/>
      <c r="VPZ3" s="300"/>
      <c r="VQA3" s="300"/>
      <c r="VQB3" s="300"/>
      <c r="VQC3" s="300"/>
      <c r="VQD3" s="300"/>
      <c r="VQE3" s="300"/>
      <c r="VQF3" s="300"/>
      <c r="VQG3" s="300"/>
      <c r="VQH3" s="300"/>
      <c r="VQI3" s="300"/>
      <c r="VQJ3" s="300"/>
      <c r="VQK3" s="300"/>
      <c r="VQL3" s="300"/>
      <c r="VQM3" s="300"/>
      <c r="VQN3" s="300"/>
      <c r="VQO3" s="300"/>
      <c r="VQP3" s="300"/>
      <c r="VQQ3" s="300"/>
      <c r="VQR3" s="300"/>
      <c r="VQS3" s="300"/>
      <c r="VQT3" s="300"/>
      <c r="VQU3" s="300"/>
      <c r="VQV3" s="300"/>
      <c r="VQW3" s="300"/>
      <c r="VQX3" s="300"/>
      <c r="VQY3" s="300"/>
      <c r="VQZ3" s="300"/>
      <c r="VRA3" s="300"/>
      <c r="VRB3" s="300"/>
      <c r="VRC3" s="300"/>
      <c r="VRD3" s="300"/>
      <c r="VRE3" s="300"/>
      <c r="VRF3" s="300"/>
      <c r="VRG3" s="300"/>
      <c r="VRH3" s="300"/>
      <c r="VRI3" s="300"/>
      <c r="VRJ3" s="300"/>
      <c r="VRK3" s="300"/>
      <c r="VRL3" s="300"/>
      <c r="VRM3" s="300"/>
      <c r="VRN3" s="300"/>
      <c r="VRO3" s="300"/>
      <c r="VRP3" s="300"/>
      <c r="VRQ3" s="300"/>
      <c r="VRR3" s="300"/>
      <c r="VRS3" s="300"/>
      <c r="VRT3" s="300"/>
      <c r="VRU3" s="300"/>
      <c r="VRV3" s="300"/>
      <c r="VRW3" s="300"/>
      <c r="VRX3" s="300"/>
      <c r="VRY3" s="300"/>
      <c r="VRZ3" s="300"/>
      <c r="VSA3" s="300"/>
      <c r="VSB3" s="300"/>
      <c r="VSC3" s="300"/>
      <c r="VSD3" s="300"/>
      <c r="VSE3" s="300"/>
      <c r="VSF3" s="300"/>
      <c r="VSG3" s="300"/>
      <c r="VSH3" s="300"/>
      <c r="VSI3" s="300"/>
      <c r="VSJ3" s="300"/>
      <c r="VSK3" s="300"/>
      <c r="VSL3" s="300"/>
      <c r="VSM3" s="300"/>
      <c r="VSN3" s="300"/>
      <c r="VSO3" s="300"/>
      <c r="VSP3" s="300"/>
      <c r="VSQ3" s="300"/>
      <c r="VSR3" s="300"/>
      <c r="VSS3" s="300"/>
      <c r="VST3" s="300"/>
      <c r="VSU3" s="300"/>
      <c r="VSV3" s="300"/>
      <c r="VSW3" s="300"/>
      <c r="VSX3" s="300"/>
      <c r="VSY3" s="300"/>
      <c r="VSZ3" s="300"/>
      <c r="VTA3" s="300"/>
      <c r="VTB3" s="300"/>
      <c r="VTC3" s="300"/>
      <c r="VTD3" s="300"/>
      <c r="VTE3" s="300"/>
      <c r="VTF3" s="300"/>
      <c r="VTG3" s="300"/>
      <c r="VTH3" s="300"/>
      <c r="VTI3" s="300"/>
      <c r="VTJ3" s="300"/>
      <c r="VTK3" s="300"/>
      <c r="VTL3" s="300"/>
      <c r="VTM3" s="300"/>
      <c r="VTN3" s="300"/>
      <c r="VTO3" s="300"/>
      <c r="VTP3" s="300"/>
      <c r="VTQ3" s="300"/>
      <c r="VTR3" s="300"/>
      <c r="VTS3" s="300"/>
      <c r="VTT3" s="300"/>
      <c r="VTU3" s="300"/>
      <c r="VTV3" s="300"/>
      <c r="VTW3" s="300"/>
      <c r="VTX3" s="300"/>
      <c r="VTY3" s="300"/>
      <c r="VTZ3" s="300"/>
      <c r="VUA3" s="300"/>
      <c r="VUB3" s="300"/>
      <c r="VUC3" s="300"/>
      <c r="VUD3" s="300"/>
      <c r="VUE3" s="300"/>
      <c r="VUF3" s="300"/>
      <c r="VUG3" s="300"/>
      <c r="VUH3" s="300"/>
      <c r="VUI3" s="300"/>
      <c r="VUJ3" s="300"/>
      <c r="VUK3" s="300"/>
      <c r="VUL3" s="300"/>
      <c r="VUM3" s="300"/>
      <c r="VUN3" s="300"/>
      <c r="VUO3" s="300"/>
      <c r="VUP3" s="300"/>
      <c r="VUQ3" s="300"/>
      <c r="VUR3" s="300"/>
      <c r="VUS3" s="300"/>
      <c r="VUT3" s="300"/>
      <c r="VUU3" s="300"/>
      <c r="VUV3" s="300"/>
      <c r="VUW3" s="300"/>
      <c r="VUX3" s="300"/>
      <c r="VUY3" s="300"/>
      <c r="VUZ3" s="300"/>
      <c r="VVA3" s="300"/>
      <c r="VVB3" s="300"/>
      <c r="VVC3" s="300"/>
      <c r="VVD3" s="300"/>
      <c r="VVE3" s="300"/>
      <c r="VVF3" s="300"/>
      <c r="VVG3" s="300"/>
      <c r="VVH3" s="300"/>
      <c r="VVI3" s="300"/>
      <c r="VVJ3" s="300"/>
      <c r="VVK3" s="300"/>
      <c r="VVL3" s="300"/>
      <c r="VVM3" s="300"/>
      <c r="VVN3" s="300"/>
      <c r="VVO3" s="300"/>
      <c r="VVP3" s="300"/>
      <c r="VVQ3" s="300"/>
      <c r="VVR3" s="300"/>
      <c r="VVS3" s="300"/>
      <c r="VVT3" s="300"/>
      <c r="VVU3" s="300"/>
      <c r="VVV3" s="300"/>
      <c r="VVW3" s="300"/>
      <c r="VVX3" s="300"/>
      <c r="VVY3" s="300"/>
      <c r="VVZ3" s="300"/>
      <c r="VWA3" s="300"/>
      <c r="VWB3" s="300"/>
      <c r="VWC3" s="300"/>
      <c r="VWD3" s="300"/>
      <c r="VWE3" s="300"/>
      <c r="VWF3" s="300"/>
      <c r="VWG3" s="300"/>
      <c r="VWH3" s="300"/>
      <c r="VWI3" s="300"/>
      <c r="VWJ3" s="300"/>
      <c r="VWK3" s="300"/>
      <c r="VWL3" s="300"/>
      <c r="VWM3" s="300"/>
      <c r="VWN3" s="300"/>
      <c r="VWO3" s="300"/>
      <c r="VWP3" s="300"/>
      <c r="VWQ3" s="300"/>
      <c r="VWR3" s="300"/>
      <c r="VWS3" s="300"/>
      <c r="VWT3" s="300"/>
      <c r="VWU3" s="300"/>
      <c r="VWV3" s="300"/>
      <c r="VWW3" s="300"/>
      <c r="VWX3" s="300"/>
      <c r="VWY3" s="300"/>
      <c r="VWZ3" s="300"/>
      <c r="VXA3" s="300"/>
      <c r="VXB3" s="300"/>
      <c r="VXC3" s="300"/>
      <c r="VXD3" s="300"/>
      <c r="VXE3" s="300"/>
      <c r="VXF3" s="300"/>
      <c r="VXG3" s="300"/>
      <c r="VXH3" s="300"/>
      <c r="VXI3" s="300"/>
      <c r="VXJ3" s="300"/>
      <c r="VXK3" s="300"/>
      <c r="VXL3" s="300"/>
      <c r="VXM3" s="300"/>
      <c r="VXN3" s="300"/>
      <c r="VXO3" s="300"/>
      <c r="VXP3" s="300"/>
      <c r="VXQ3" s="300"/>
      <c r="VXR3" s="300"/>
      <c r="VXS3" s="300"/>
      <c r="VXT3" s="300"/>
      <c r="VXU3" s="300"/>
      <c r="VXV3" s="300"/>
      <c r="VXW3" s="300"/>
      <c r="VXX3" s="300"/>
      <c r="VXY3" s="300"/>
      <c r="VXZ3" s="300"/>
      <c r="VYA3" s="300"/>
      <c r="VYB3" s="300"/>
      <c r="VYC3" s="300"/>
      <c r="VYD3" s="300"/>
      <c r="VYE3" s="300"/>
      <c r="VYF3" s="300"/>
      <c r="VYG3" s="300"/>
      <c r="VYH3" s="300"/>
      <c r="VYI3" s="300"/>
      <c r="VYJ3" s="300"/>
      <c r="VYK3" s="300"/>
      <c r="VYL3" s="300"/>
      <c r="VYM3" s="300"/>
      <c r="VYN3" s="300"/>
      <c r="VYO3" s="300"/>
      <c r="VYP3" s="300"/>
      <c r="VYQ3" s="300"/>
      <c r="VYR3" s="300"/>
      <c r="VYS3" s="300"/>
      <c r="VYT3" s="300"/>
      <c r="VYU3" s="300"/>
      <c r="VYV3" s="300"/>
      <c r="VYW3" s="300"/>
      <c r="VYX3" s="300"/>
      <c r="VYY3" s="300"/>
      <c r="VYZ3" s="300"/>
      <c r="VZA3" s="300"/>
      <c r="VZB3" s="300"/>
      <c r="VZC3" s="300"/>
      <c r="VZD3" s="300"/>
      <c r="VZE3" s="300"/>
      <c r="VZF3" s="300"/>
      <c r="VZG3" s="300"/>
      <c r="VZH3" s="300"/>
      <c r="VZI3" s="300"/>
      <c r="VZJ3" s="300"/>
      <c r="VZK3" s="300"/>
      <c r="VZL3" s="300"/>
      <c r="VZM3" s="300"/>
      <c r="VZN3" s="300"/>
      <c r="VZO3" s="300"/>
      <c r="VZP3" s="300"/>
      <c r="VZQ3" s="300"/>
      <c r="VZR3" s="300"/>
      <c r="VZS3" s="300"/>
      <c r="VZT3" s="300"/>
      <c r="VZU3" s="300"/>
      <c r="VZV3" s="300"/>
      <c r="VZW3" s="300"/>
      <c r="VZX3" s="300"/>
      <c r="VZY3" s="300"/>
      <c r="VZZ3" s="300"/>
      <c r="WAA3" s="300"/>
      <c r="WAB3" s="300"/>
      <c r="WAC3" s="300"/>
      <c r="WAD3" s="300"/>
      <c r="WAE3" s="300"/>
      <c r="WAF3" s="300"/>
      <c r="WAG3" s="300"/>
      <c r="WAH3" s="300"/>
      <c r="WAI3" s="300"/>
      <c r="WAJ3" s="300"/>
      <c r="WAK3" s="300"/>
      <c r="WAL3" s="300"/>
      <c r="WAM3" s="300"/>
      <c r="WAN3" s="300"/>
      <c r="WAO3" s="300"/>
      <c r="WAP3" s="300"/>
      <c r="WAQ3" s="300"/>
      <c r="WAR3" s="300"/>
      <c r="WAS3" s="300"/>
      <c r="WAT3" s="300"/>
      <c r="WAU3" s="300"/>
      <c r="WAV3" s="300"/>
      <c r="WAW3" s="300"/>
      <c r="WAX3" s="300"/>
      <c r="WAY3" s="300"/>
      <c r="WAZ3" s="300"/>
      <c r="WBA3" s="300"/>
      <c r="WBB3" s="300"/>
      <c r="WBC3" s="300"/>
      <c r="WBD3" s="300"/>
      <c r="WBE3" s="300"/>
      <c r="WBF3" s="300"/>
      <c r="WBG3" s="300"/>
      <c r="WBH3" s="300"/>
      <c r="WBI3" s="300"/>
      <c r="WBJ3" s="300"/>
      <c r="WBK3" s="300"/>
      <c r="WBL3" s="300"/>
      <c r="WBM3" s="300"/>
      <c r="WBN3" s="300"/>
      <c r="WBO3" s="300"/>
      <c r="WBP3" s="300"/>
      <c r="WBQ3" s="300"/>
      <c r="WBR3" s="300"/>
      <c r="WBS3" s="300"/>
      <c r="WBT3" s="300"/>
      <c r="WBU3" s="300"/>
      <c r="WBV3" s="300"/>
      <c r="WBW3" s="300"/>
      <c r="WBX3" s="300"/>
      <c r="WBY3" s="300"/>
      <c r="WBZ3" s="300"/>
      <c r="WCA3" s="300"/>
      <c r="WCB3" s="300"/>
      <c r="WCC3" s="300"/>
      <c r="WCD3" s="300"/>
      <c r="WCE3" s="300"/>
      <c r="WCF3" s="300"/>
      <c r="WCG3" s="300"/>
      <c r="WCH3" s="300"/>
      <c r="WCI3" s="300"/>
      <c r="WCJ3" s="300"/>
      <c r="WCK3" s="300"/>
      <c r="WCL3" s="300"/>
      <c r="WCM3" s="300"/>
      <c r="WCN3" s="300"/>
      <c r="WCO3" s="300"/>
      <c r="WCP3" s="300"/>
      <c r="WCQ3" s="300"/>
      <c r="WCR3" s="300"/>
      <c r="WCS3" s="300"/>
      <c r="WCT3" s="300"/>
      <c r="WCU3" s="300"/>
      <c r="WCV3" s="300"/>
      <c r="WCW3" s="300"/>
      <c r="WCX3" s="300"/>
      <c r="WCY3" s="300"/>
      <c r="WCZ3" s="300"/>
      <c r="WDA3" s="300"/>
      <c r="WDB3" s="300"/>
      <c r="WDC3" s="300"/>
      <c r="WDD3" s="300"/>
      <c r="WDE3" s="300"/>
      <c r="WDF3" s="300"/>
      <c r="WDG3" s="300"/>
      <c r="WDH3" s="300"/>
      <c r="WDI3" s="300"/>
      <c r="WDJ3" s="300"/>
      <c r="WDK3" s="300"/>
      <c r="WDL3" s="300"/>
      <c r="WDM3" s="300"/>
      <c r="WDN3" s="300"/>
      <c r="WDO3" s="300"/>
      <c r="WDP3" s="300"/>
      <c r="WDQ3" s="300"/>
      <c r="WDR3" s="300"/>
      <c r="WDS3" s="300"/>
      <c r="WDT3" s="300"/>
      <c r="WDU3" s="300"/>
      <c r="WDV3" s="300"/>
      <c r="WDW3" s="300"/>
      <c r="WDX3" s="300"/>
      <c r="WDY3" s="300"/>
      <c r="WDZ3" s="300"/>
      <c r="WEA3" s="300"/>
      <c r="WEB3" s="300"/>
      <c r="WEC3" s="300"/>
      <c r="WED3" s="300"/>
      <c r="WEE3" s="300"/>
      <c r="WEF3" s="300"/>
      <c r="WEG3" s="300"/>
      <c r="WEH3" s="300"/>
      <c r="WEI3" s="300"/>
      <c r="WEJ3" s="300"/>
      <c r="WEK3" s="300"/>
      <c r="WEL3" s="300"/>
      <c r="WEM3" s="300"/>
      <c r="WEN3" s="300"/>
      <c r="WEO3" s="300"/>
      <c r="WEP3" s="300"/>
      <c r="WEQ3" s="300"/>
      <c r="WER3" s="300"/>
      <c r="WES3" s="300"/>
      <c r="WET3" s="300"/>
      <c r="WEU3" s="300"/>
      <c r="WEV3" s="300"/>
      <c r="WEW3" s="300"/>
      <c r="WEX3" s="300"/>
      <c r="WEY3" s="300"/>
      <c r="WEZ3" s="300"/>
      <c r="WFA3" s="300"/>
      <c r="WFB3" s="300"/>
      <c r="WFC3" s="300"/>
      <c r="WFD3" s="300"/>
      <c r="WFE3" s="300"/>
      <c r="WFF3" s="300"/>
      <c r="WFG3" s="300"/>
      <c r="WFH3" s="300"/>
      <c r="WFI3" s="300"/>
      <c r="WFJ3" s="300"/>
      <c r="WFK3" s="300"/>
      <c r="WFL3" s="300"/>
      <c r="WFM3" s="300"/>
      <c r="WFN3" s="300"/>
      <c r="WFO3" s="300"/>
      <c r="WFP3" s="300"/>
      <c r="WFQ3" s="300"/>
      <c r="WFR3" s="300"/>
      <c r="WFS3" s="300"/>
      <c r="WFT3" s="300"/>
      <c r="WFU3" s="300"/>
      <c r="WFV3" s="300"/>
      <c r="WFW3" s="300"/>
      <c r="WFX3" s="300"/>
      <c r="WFY3" s="300"/>
      <c r="WFZ3" s="300"/>
      <c r="WGA3" s="300"/>
      <c r="WGB3" s="300"/>
      <c r="WGC3" s="300"/>
      <c r="WGD3" s="300"/>
      <c r="WGE3" s="300"/>
      <c r="WGF3" s="300"/>
      <c r="WGG3" s="300"/>
      <c r="WGH3" s="300"/>
      <c r="WGI3" s="300"/>
      <c r="WGJ3" s="300"/>
      <c r="WGK3" s="300"/>
      <c r="WGL3" s="300"/>
      <c r="WGM3" s="300"/>
      <c r="WGN3" s="300"/>
      <c r="WGO3" s="300"/>
      <c r="WGP3" s="300"/>
      <c r="WGQ3" s="300"/>
      <c r="WGR3" s="300"/>
      <c r="WGS3" s="300"/>
      <c r="WGT3" s="300"/>
      <c r="WGU3" s="300"/>
      <c r="WGV3" s="300"/>
      <c r="WGW3" s="300"/>
      <c r="WGX3" s="300"/>
      <c r="WGY3" s="300"/>
      <c r="WGZ3" s="300"/>
      <c r="WHA3" s="300"/>
      <c r="WHB3" s="300"/>
      <c r="WHC3" s="300"/>
      <c r="WHD3" s="300"/>
      <c r="WHE3" s="300"/>
      <c r="WHF3" s="300"/>
      <c r="WHG3" s="300"/>
      <c r="WHH3" s="300"/>
      <c r="WHI3" s="300"/>
      <c r="WHJ3" s="300"/>
      <c r="WHK3" s="300"/>
      <c r="WHL3" s="300"/>
      <c r="WHM3" s="300"/>
      <c r="WHN3" s="300"/>
      <c r="WHO3" s="300"/>
      <c r="WHP3" s="300"/>
      <c r="WHQ3" s="300"/>
      <c r="WHR3" s="300"/>
      <c r="WHS3" s="300"/>
      <c r="WHT3" s="300"/>
      <c r="WHU3" s="300"/>
      <c r="WHV3" s="300"/>
      <c r="WHW3" s="300"/>
      <c r="WHX3" s="300"/>
      <c r="WHY3" s="300"/>
      <c r="WHZ3" s="300"/>
      <c r="WIA3" s="300"/>
      <c r="WIB3" s="300"/>
      <c r="WIC3" s="300"/>
      <c r="WID3" s="300"/>
      <c r="WIE3" s="300"/>
      <c r="WIF3" s="300"/>
      <c r="WIG3" s="300"/>
      <c r="WIH3" s="300"/>
      <c r="WII3" s="300"/>
      <c r="WIJ3" s="300"/>
      <c r="WIK3" s="300"/>
      <c r="WIL3" s="300"/>
      <c r="WIM3" s="300"/>
      <c r="WIN3" s="300"/>
      <c r="WIO3" s="300"/>
      <c r="WIP3" s="300"/>
      <c r="WIQ3" s="300"/>
      <c r="WIR3" s="300"/>
      <c r="WIS3" s="300"/>
      <c r="WIT3" s="300"/>
      <c r="WIU3" s="300"/>
      <c r="WIV3" s="300"/>
      <c r="WIW3" s="300"/>
      <c r="WIX3" s="300"/>
      <c r="WIY3" s="300"/>
      <c r="WIZ3" s="300"/>
      <c r="WJA3" s="300"/>
      <c r="WJB3" s="300"/>
      <c r="WJC3" s="300"/>
      <c r="WJD3" s="300"/>
      <c r="WJE3" s="300"/>
      <c r="WJF3" s="300"/>
      <c r="WJG3" s="300"/>
      <c r="WJH3" s="300"/>
      <c r="WJI3" s="300"/>
      <c r="WJJ3" s="300"/>
      <c r="WJK3" s="300"/>
      <c r="WJL3" s="300"/>
      <c r="WJM3" s="300"/>
      <c r="WJN3" s="300"/>
      <c r="WJO3" s="300"/>
      <c r="WJP3" s="300"/>
      <c r="WJQ3" s="300"/>
      <c r="WJR3" s="300"/>
      <c r="WJS3" s="300"/>
      <c r="WJT3" s="300"/>
      <c r="WJU3" s="300"/>
      <c r="WJV3" s="300"/>
      <c r="WJW3" s="300"/>
      <c r="WJX3" s="300"/>
      <c r="WJY3" s="300"/>
      <c r="WJZ3" s="300"/>
      <c r="WKA3" s="300"/>
      <c r="WKB3" s="300"/>
      <c r="WKC3" s="300"/>
      <c r="WKD3" s="300"/>
      <c r="WKE3" s="300"/>
      <c r="WKF3" s="300"/>
      <c r="WKG3" s="300"/>
      <c r="WKH3" s="300"/>
      <c r="WKI3" s="300"/>
      <c r="WKJ3" s="300"/>
      <c r="WKK3" s="300"/>
      <c r="WKL3" s="300"/>
      <c r="WKM3" s="300"/>
      <c r="WKN3" s="300"/>
      <c r="WKO3" s="300"/>
      <c r="WKP3" s="300"/>
      <c r="WKQ3" s="300"/>
      <c r="WKR3" s="300"/>
      <c r="WKS3" s="300"/>
      <c r="WKT3" s="300"/>
      <c r="WKU3" s="300"/>
      <c r="WKV3" s="300"/>
      <c r="WKW3" s="300"/>
      <c r="WKX3" s="300"/>
      <c r="WKY3" s="300"/>
      <c r="WKZ3" s="300"/>
      <c r="WLA3" s="300"/>
      <c r="WLB3" s="300"/>
      <c r="WLC3" s="300"/>
      <c r="WLD3" s="300"/>
      <c r="WLE3" s="300"/>
      <c r="WLF3" s="300"/>
      <c r="WLG3" s="300"/>
      <c r="WLH3" s="300"/>
      <c r="WLI3" s="300"/>
      <c r="WLJ3" s="300"/>
      <c r="WLK3" s="300"/>
      <c r="WLL3" s="300"/>
      <c r="WLM3" s="300"/>
      <c r="WLN3" s="300"/>
      <c r="WLO3" s="300"/>
      <c r="WLP3" s="300"/>
      <c r="WLQ3" s="300"/>
      <c r="WLR3" s="300"/>
      <c r="WLS3" s="300"/>
      <c r="WLT3" s="300"/>
      <c r="WLU3" s="300"/>
      <c r="WLV3" s="300"/>
      <c r="WLW3" s="300"/>
      <c r="WLX3" s="300"/>
      <c r="WLY3" s="300"/>
      <c r="WLZ3" s="300"/>
      <c r="WMA3" s="300"/>
      <c r="WMB3" s="300"/>
      <c r="WMC3" s="300"/>
      <c r="WMD3" s="300"/>
      <c r="WME3" s="300"/>
      <c r="WMF3" s="300"/>
      <c r="WMG3" s="300"/>
      <c r="WMH3" s="300"/>
      <c r="WMI3" s="300"/>
      <c r="WMJ3" s="300"/>
      <c r="WMK3" s="300"/>
      <c r="WML3" s="300"/>
      <c r="WMM3" s="300"/>
      <c r="WMN3" s="300"/>
      <c r="WMO3" s="300"/>
      <c r="WMP3" s="300"/>
      <c r="WMQ3" s="300"/>
      <c r="WMR3" s="300"/>
      <c r="WMS3" s="300"/>
      <c r="WMT3" s="300"/>
      <c r="WMU3" s="300"/>
      <c r="WMV3" s="300"/>
      <c r="WMW3" s="300"/>
      <c r="WMX3" s="300"/>
      <c r="WMY3" s="300"/>
      <c r="WMZ3" s="300"/>
      <c r="WNA3" s="300"/>
      <c r="WNB3" s="300"/>
      <c r="WNC3" s="300"/>
      <c r="WND3" s="300"/>
      <c r="WNE3" s="300"/>
      <c r="WNF3" s="300"/>
      <c r="WNG3" s="300"/>
      <c r="WNH3" s="300"/>
      <c r="WNI3" s="300"/>
      <c r="WNJ3" s="300"/>
      <c r="WNK3" s="300"/>
      <c r="WNL3" s="300"/>
      <c r="WNM3" s="300"/>
      <c r="WNN3" s="300"/>
      <c r="WNO3" s="300"/>
      <c r="WNP3" s="300"/>
      <c r="WNQ3" s="300"/>
      <c r="WNR3" s="300"/>
      <c r="WNS3" s="300"/>
      <c r="WNT3" s="300"/>
      <c r="WNU3" s="300"/>
      <c r="WNV3" s="300"/>
      <c r="WNW3" s="300"/>
      <c r="WNX3" s="300"/>
      <c r="WNY3" s="300"/>
      <c r="WNZ3" s="300"/>
      <c r="WOA3" s="300"/>
      <c r="WOB3" s="300"/>
      <c r="WOC3" s="300"/>
      <c r="WOD3" s="300"/>
      <c r="WOE3" s="300"/>
      <c r="WOF3" s="300"/>
      <c r="WOG3" s="300"/>
      <c r="WOH3" s="300"/>
      <c r="WOI3" s="300"/>
      <c r="WOJ3" s="300"/>
      <c r="WOK3" s="300"/>
      <c r="WOL3" s="300"/>
      <c r="WOM3" s="300"/>
      <c r="WON3" s="300"/>
      <c r="WOO3" s="300"/>
      <c r="WOP3" s="300"/>
      <c r="WOQ3" s="300"/>
      <c r="WOR3" s="300"/>
      <c r="WOS3" s="300"/>
      <c r="WOT3" s="300"/>
      <c r="WOU3" s="300"/>
      <c r="WOV3" s="300"/>
      <c r="WOW3" s="300"/>
      <c r="WOX3" s="300"/>
      <c r="WOY3" s="300"/>
      <c r="WOZ3" s="300"/>
      <c r="WPA3" s="300"/>
      <c r="WPB3" s="300"/>
      <c r="WPC3" s="300"/>
      <c r="WPD3" s="300"/>
      <c r="WPE3" s="300"/>
      <c r="WPF3" s="300"/>
      <c r="WPG3" s="300"/>
      <c r="WPH3" s="300"/>
      <c r="WPI3" s="300"/>
      <c r="WPJ3" s="300"/>
      <c r="WPK3" s="300"/>
      <c r="WPL3" s="300"/>
      <c r="WPM3" s="300"/>
      <c r="WPN3" s="300"/>
      <c r="WPO3" s="300"/>
      <c r="WPP3" s="300"/>
      <c r="WPQ3" s="300"/>
      <c r="WPR3" s="300"/>
      <c r="WPS3" s="300"/>
      <c r="WPT3" s="300"/>
      <c r="WPU3" s="300"/>
      <c r="WPV3" s="300"/>
      <c r="WPW3" s="300"/>
      <c r="WPX3" s="300"/>
      <c r="WPY3" s="300"/>
      <c r="WPZ3" s="300"/>
      <c r="WQA3" s="300"/>
      <c r="WQB3" s="300"/>
      <c r="WQC3" s="300"/>
      <c r="WQD3" s="300"/>
      <c r="WQE3" s="300"/>
      <c r="WQF3" s="300"/>
      <c r="WQG3" s="300"/>
      <c r="WQH3" s="300"/>
      <c r="WQI3" s="300"/>
      <c r="WQJ3" s="300"/>
      <c r="WQK3" s="300"/>
      <c r="WQL3" s="300"/>
      <c r="WQM3" s="300"/>
      <c r="WQN3" s="300"/>
      <c r="WQO3" s="300"/>
      <c r="WQP3" s="300"/>
      <c r="WQQ3" s="300"/>
      <c r="WQR3" s="300"/>
      <c r="WQS3" s="300"/>
      <c r="WQT3" s="300"/>
      <c r="WQU3" s="300"/>
      <c r="WQV3" s="300"/>
      <c r="WQW3" s="300"/>
      <c r="WQX3" s="300"/>
      <c r="WQY3" s="300"/>
      <c r="WQZ3" s="300"/>
      <c r="WRA3" s="300"/>
      <c r="WRB3" s="300"/>
      <c r="WRC3" s="300"/>
      <c r="WRD3" s="300"/>
      <c r="WRE3" s="300"/>
      <c r="WRF3" s="300"/>
      <c r="WRG3" s="300"/>
      <c r="WRH3" s="300"/>
      <c r="WRI3" s="300"/>
      <c r="WRJ3" s="300"/>
      <c r="WRK3" s="300"/>
      <c r="WRL3" s="300"/>
      <c r="WRM3" s="300"/>
      <c r="WRN3" s="300"/>
      <c r="WRO3" s="300"/>
      <c r="WRP3" s="300"/>
      <c r="WRQ3" s="300"/>
      <c r="WRR3" s="300"/>
      <c r="WRS3" s="300"/>
      <c r="WRT3" s="300"/>
      <c r="WRU3" s="300"/>
      <c r="WRV3" s="300"/>
      <c r="WRW3" s="300"/>
      <c r="WRX3" s="300"/>
      <c r="WRY3" s="300"/>
      <c r="WRZ3" s="300"/>
      <c r="WSA3" s="300"/>
      <c r="WSB3" s="300"/>
      <c r="WSC3" s="300"/>
      <c r="WSD3" s="300"/>
      <c r="WSE3" s="300"/>
      <c r="WSF3" s="300"/>
      <c r="WSG3" s="300"/>
      <c r="WSH3" s="300"/>
      <c r="WSI3" s="300"/>
      <c r="WSJ3" s="300"/>
      <c r="WSK3" s="300"/>
      <c r="WSL3" s="300"/>
      <c r="WSM3" s="300"/>
      <c r="WSN3" s="300"/>
      <c r="WSO3" s="300"/>
      <c r="WSP3" s="300"/>
      <c r="WSQ3" s="300"/>
      <c r="WSR3" s="300"/>
      <c r="WSS3" s="300"/>
      <c r="WST3" s="300"/>
      <c r="WSU3" s="300"/>
      <c r="WSV3" s="300"/>
      <c r="WSW3" s="300"/>
      <c r="WSX3" s="300"/>
      <c r="WSY3" s="300"/>
      <c r="WSZ3" s="300"/>
      <c r="WTA3" s="300"/>
      <c r="WTB3" s="300"/>
      <c r="WTC3" s="300"/>
      <c r="WTD3" s="300"/>
      <c r="WTE3" s="300"/>
      <c r="WTF3" s="300"/>
      <c r="WTG3" s="300"/>
      <c r="WTH3" s="300"/>
      <c r="WTI3" s="300"/>
      <c r="WTJ3" s="300"/>
      <c r="WTK3" s="300"/>
      <c r="WTL3" s="300"/>
      <c r="WTM3" s="300"/>
      <c r="WTN3" s="300"/>
      <c r="WTO3" s="300"/>
      <c r="WTP3" s="300"/>
      <c r="WTQ3" s="300"/>
      <c r="WTR3" s="300"/>
      <c r="WTS3" s="300"/>
      <c r="WTT3" s="300"/>
      <c r="WTU3" s="300"/>
      <c r="WTV3" s="300"/>
      <c r="WTW3" s="300"/>
      <c r="WTX3" s="300"/>
      <c r="WTY3" s="300"/>
      <c r="WTZ3" s="300"/>
      <c r="WUA3" s="300"/>
      <c r="WUB3" s="300"/>
      <c r="WUC3" s="300"/>
      <c r="WUD3" s="300"/>
      <c r="WUE3" s="300"/>
      <c r="WUF3" s="300"/>
      <c r="WUG3" s="300"/>
      <c r="WUH3" s="300"/>
      <c r="WUI3" s="300"/>
      <c r="WUJ3" s="300"/>
      <c r="WUK3" s="300"/>
      <c r="WUL3" s="300"/>
      <c r="WUM3" s="300"/>
      <c r="WUN3" s="300"/>
      <c r="WUO3" s="300"/>
      <c r="WUP3" s="300"/>
      <c r="WUQ3" s="300"/>
      <c r="WUR3" s="300"/>
      <c r="WUS3" s="300"/>
      <c r="WUT3" s="300"/>
      <c r="WUU3" s="300"/>
      <c r="WUV3" s="300"/>
      <c r="WUW3" s="300"/>
      <c r="WUX3" s="300"/>
      <c r="WUY3" s="300"/>
      <c r="WUZ3" s="300"/>
      <c r="WVA3" s="300"/>
      <c r="WVB3" s="300"/>
      <c r="WVC3" s="300"/>
      <c r="WVD3" s="300"/>
      <c r="WVE3" s="300"/>
      <c r="WVF3" s="300"/>
      <c r="WVG3" s="300"/>
      <c r="WVH3" s="300"/>
      <c r="WVI3" s="300"/>
      <c r="WVJ3" s="300"/>
      <c r="WVK3" s="300"/>
      <c r="WVL3" s="300"/>
      <c r="WVM3" s="300"/>
      <c r="WVN3" s="300"/>
      <c r="WVO3" s="300"/>
      <c r="WVP3" s="300"/>
      <c r="WVQ3" s="300"/>
      <c r="WVR3" s="300"/>
      <c r="WVS3" s="300"/>
      <c r="WVT3" s="300"/>
      <c r="WVU3" s="300"/>
      <c r="WVV3" s="300"/>
      <c r="WVW3" s="300"/>
      <c r="WVX3" s="300"/>
      <c r="WVY3" s="300"/>
      <c r="WVZ3" s="300"/>
      <c r="WWA3" s="300"/>
      <c r="WWB3" s="300"/>
      <c r="WWC3" s="300"/>
      <c r="WWD3" s="300"/>
      <c r="WWE3" s="300"/>
      <c r="WWF3" s="300"/>
      <c r="WWG3" s="300"/>
      <c r="WWH3" s="300"/>
      <c r="WWI3" s="300"/>
      <c r="WWJ3" s="300"/>
      <c r="WWK3" s="300"/>
      <c r="WWL3" s="300"/>
      <c r="WWM3" s="300"/>
      <c r="WWN3" s="300"/>
      <c r="WWO3" s="300"/>
      <c r="WWP3" s="300"/>
      <c r="WWQ3" s="300"/>
      <c r="WWR3" s="300"/>
      <c r="WWS3" s="300"/>
      <c r="WWT3" s="300"/>
      <c r="WWU3" s="300"/>
      <c r="WWV3" s="300"/>
      <c r="WWW3" s="300"/>
      <c r="WWX3" s="300"/>
      <c r="WWY3" s="300"/>
      <c r="WWZ3" s="300"/>
      <c r="WXA3" s="300"/>
      <c r="WXB3" s="300"/>
      <c r="WXC3" s="300"/>
      <c r="WXD3" s="300"/>
      <c r="WXE3" s="300"/>
      <c r="WXF3" s="300"/>
      <c r="WXG3" s="300"/>
      <c r="WXH3" s="300"/>
      <c r="WXI3" s="300"/>
      <c r="WXJ3" s="300"/>
      <c r="WXK3" s="300"/>
      <c r="WXL3" s="300"/>
      <c r="WXM3" s="300"/>
      <c r="WXN3" s="300"/>
      <c r="WXO3" s="300"/>
      <c r="WXP3" s="300"/>
      <c r="WXQ3" s="300"/>
      <c r="WXR3" s="300"/>
      <c r="WXS3" s="300"/>
      <c r="WXT3" s="300"/>
      <c r="WXU3" s="300"/>
      <c r="WXV3" s="300"/>
      <c r="WXW3" s="300"/>
      <c r="WXX3" s="300"/>
      <c r="WXY3" s="300"/>
      <c r="WXZ3" s="300"/>
      <c r="WYA3" s="300"/>
      <c r="WYB3" s="300"/>
      <c r="WYC3" s="300"/>
      <c r="WYD3" s="300"/>
      <c r="WYE3" s="300"/>
      <c r="WYF3" s="300"/>
      <c r="WYG3" s="300"/>
      <c r="WYH3" s="300"/>
      <c r="WYI3" s="300"/>
      <c r="WYJ3" s="300"/>
      <c r="WYK3" s="300"/>
      <c r="WYL3" s="300"/>
      <c r="WYM3" s="300"/>
      <c r="WYN3" s="300"/>
      <c r="WYO3" s="300"/>
      <c r="WYP3" s="300"/>
      <c r="WYQ3" s="300"/>
      <c r="WYR3" s="300"/>
      <c r="WYS3" s="300"/>
      <c r="WYT3" s="300"/>
      <c r="WYU3" s="300"/>
      <c r="WYV3" s="300"/>
      <c r="WYW3" s="300"/>
      <c r="WYX3" s="300"/>
      <c r="WYY3" s="300"/>
      <c r="WYZ3" s="300"/>
      <c r="WZA3" s="300"/>
      <c r="WZB3" s="300"/>
      <c r="WZC3" s="300"/>
      <c r="WZD3" s="300"/>
      <c r="WZE3" s="300"/>
      <c r="WZF3" s="300"/>
      <c r="WZG3" s="300"/>
      <c r="WZH3" s="300"/>
      <c r="WZI3" s="300"/>
      <c r="WZJ3" s="300"/>
      <c r="WZK3" s="300"/>
      <c r="WZL3" s="300"/>
      <c r="WZM3" s="300"/>
      <c r="WZN3" s="300"/>
      <c r="WZO3" s="300"/>
      <c r="WZP3" s="300"/>
      <c r="WZQ3" s="300"/>
      <c r="WZR3" s="300"/>
      <c r="WZS3" s="300"/>
      <c r="WZT3" s="300"/>
      <c r="WZU3" s="300"/>
      <c r="WZV3" s="300"/>
      <c r="WZW3" s="300"/>
      <c r="WZX3" s="300"/>
      <c r="WZY3" s="300"/>
      <c r="WZZ3" s="300"/>
      <c r="XAA3" s="300"/>
      <c r="XAB3" s="300"/>
      <c r="XAC3" s="300"/>
      <c r="XAD3" s="300"/>
      <c r="XAE3" s="300"/>
      <c r="XAF3" s="300"/>
      <c r="XAG3" s="300"/>
      <c r="XAH3" s="300"/>
      <c r="XAI3" s="300"/>
      <c r="XAJ3" s="300"/>
      <c r="XAK3" s="300"/>
      <c r="XAL3" s="300"/>
      <c r="XAM3" s="300"/>
      <c r="XAN3" s="300"/>
      <c r="XAO3" s="300"/>
      <c r="XAP3" s="300"/>
      <c r="XAQ3" s="300"/>
      <c r="XAR3" s="300"/>
      <c r="XAS3" s="300"/>
      <c r="XAT3" s="300"/>
      <c r="XAU3" s="300"/>
      <c r="XAV3" s="300"/>
      <c r="XAW3" s="300"/>
      <c r="XAX3" s="300"/>
      <c r="XAY3" s="300"/>
      <c r="XAZ3" s="300"/>
      <c r="XBA3" s="300"/>
      <c r="XBB3" s="300"/>
      <c r="XBC3" s="300"/>
      <c r="XBD3" s="300"/>
      <c r="XBE3" s="300"/>
      <c r="XBF3" s="300"/>
      <c r="XBG3" s="300"/>
      <c r="XBH3" s="300"/>
      <c r="XBI3" s="300"/>
      <c r="XBJ3" s="300"/>
      <c r="XBK3" s="300"/>
      <c r="XBL3" s="300"/>
      <c r="XBM3" s="300"/>
      <c r="XBN3" s="300"/>
      <c r="XBO3" s="300"/>
      <c r="XBP3" s="300"/>
      <c r="XBQ3" s="300"/>
      <c r="XBR3" s="300"/>
      <c r="XBS3" s="300"/>
      <c r="XBT3" s="300"/>
      <c r="XBU3" s="300"/>
      <c r="XBV3" s="300"/>
      <c r="XBW3" s="300"/>
      <c r="XBX3" s="300"/>
      <c r="XBY3" s="300"/>
      <c r="XBZ3" s="300"/>
      <c r="XCA3" s="300"/>
      <c r="XCB3" s="300"/>
      <c r="XCC3" s="300"/>
      <c r="XCD3" s="300"/>
      <c r="XCE3" s="300"/>
      <c r="XCF3" s="300"/>
      <c r="XCG3" s="300"/>
      <c r="XCH3" s="300"/>
      <c r="XCI3" s="300"/>
      <c r="XCJ3" s="300"/>
      <c r="XCK3" s="300"/>
      <c r="XCL3" s="300"/>
      <c r="XCM3" s="300"/>
      <c r="XCN3" s="300"/>
      <c r="XCO3" s="300"/>
      <c r="XCP3" s="300"/>
      <c r="XCQ3" s="300"/>
      <c r="XCR3" s="300"/>
      <c r="XCS3" s="300"/>
      <c r="XCT3" s="300"/>
      <c r="XCU3" s="300"/>
      <c r="XCV3" s="300"/>
      <c r="XCW3" s="300"/>
      <c r="XCX3" s="300"/>
      <c r="XCY3" s="300"/>
      <c r="XCZ3" s="300"/>
      <c r="XDA3" s="300"/>
      <c r="XDB3" s="300"/>
      <c r="XDC3" s="300"/>
      <c r="XDD3" s="300"/>
      <c r="XDE3" s="300"/>
      <c r="XDF3" s="300"/>
      <c r="XDG3" s="300"/>
      <c r="XDH3" s="300"/>
      <c r="XDI3" s="300"/>
      <c r="XDJ3" s="300"/>
      <c r="XDK3" s="300"/>
      <c r="XDL3" s="300"/>
      <c r="XDM3" s="300"/>
      <c r="XDN3" s="300"/>
      <c r="XDO3" s="300"/>
      <c r="XDP3" s="300"/>
      <c r="XDQ3" s="300"/>
      <c r="XDR3" s="300"/>
      <c r="XDS3" s="300"/>
      <c r="XDT3" s="300"/>
      <c r="XDU3" s="300"/>
      <c r="XDV3" s="300"/>
      <c r="XDW3" s="300"/>
      <c r="XDX3" s="300"/>
      <c r="XDY3" s="300"/>
      <c r="XDZ3" s="300"/>
      <c r="XEA3" s="300"/>
      <c r="XEB3" s="300"/>
      <c r="XEC3" s="300"/>
      <c r="XED3" s="300"/>
      <c r="XEE3" s="300"/>
      <c r="XEF3" s="300"/>
      <c r="XEG3" s="300"/>
      <c r="XEH3" s="300"/>
      <c r="XEI3" s="300"/>
      <c r="XEJ3" s="300"/>
      <c r="XEK3" s="300"/>
      <c r="XEL3" s="300"/>
      <c r="XEM3" s="300"/>
      <c r="XEN3" s="300"/>
      <c r="XEO3" s="300"/>
      <c r="XEP3" s="300"/>
      <c r="XEQ3" s="300"/>
      <c r="XER3" s="300"/>
      <c r="XES3" s="300"/>
      <c r="XET3" s="300"/>
      <c r="XEU3" s="300"/>
      <c r="XEV3" s="300"/>
      <c r="XEW3" s="300"/>
      <c r="XEX3" s="300"/>
      <c r="XEY3" s="300"/>
      <c r="XEZ3" s="300"/>
      <c r="XFA3" s="300"/>
    </row>
    <row r="4" spans="2:16381" ht="18.75" customHeight="1">
      <c r="C4" s="623" t="str">
        <f>Poisson!C2</f>
        <v>Cagliari</v>
      </c>
      <c r="D4" s="623"/>
      <c r="E4" s="623"/>
      <c r="F4" s="633" t="s">
        <v>517</v>
      </c>
      <c r="G4" s="630" t="str">
        <f>Poisson!L2</f>
        <v>Juventus</v>
      </c>
      <c r="H4" s="631"/>
      <c r="I4" s="631"/>
      <c r="J4" s="226"/>
      <c r="K4" s="635" t="s">
        <v>514</v>
      </c>
      <c r="L4" s="636"/>
      <c r="M4" s="280"/>
      <c r="N4" s="280"/>
      <c r="O4" s="281"/>
      <c r="P4" s="282"/>
      <c r="Q4" s="282"/>
      <c r="R4" s="211">
        <v>90</v>
      </c>
      <c r="S4" s="212"/>
      <c r="T4" s="107"/>
    </row>
    <row r="5" spans="2:16381" ht="15.95" customHeight="1">
      <c r="C5" s="624"/>
      <c r="D5" s="624"/>
      <c r="E5" s="624"/>
      <c r="F5" s="634"/>
      <c r="G5" s="632"/>
      <c r="H5" s="632"/>
      <c r="I5" s="632"/>
      <c r="J5" s="226"/>
      <c r="K5" s="381"/>
      <c r="L5" s="382" t="str">
        <f>IF(AND(D10&lt;C10,D10&lt;E10),"Ltd (Contra o Empate)",IF(C10&gt;=75%,"Back Home",IF(C10&gt;=67%,"Back Home Se Melhor",IF(AND(C10&lt;E10,C10&lt;D10),"Lay Home se Pior",IF(AND(C10=E10,C10=D10)," ",IF(E10&gt;=75%,"Back Visitante",IF(AND(D10&lt;25%,D10&gt;E10),"Ltd (Contra o Empate)",IF(E10&gt;=67%,"Back Visitante se Melhor",IF(AND(E10&lt;C10,E10&lt;D10),"Lay Visitante se Pior",IF(AND(E10=C10,E10=D10)," "," "))))))))))</f>
        <v>Ltd (Contra o Empate)</v>
      </c>
      <c r="M5" s="280"/>
      <c r="N5" s="280"/>
      <c r="O5" s="281"/>
      <c r="P5" s="282"/>
      <c r="Q5" s="282"/>
      <c r="R5" s="213"/>
      <c r="S5" s="212"/>
      <c r="T5" s="107"/>
    </row>
    <row r="6" spans="2:16381" ht="15.95" customHeight="1">
      <c r="B6" s="107"/>
      <c r="C6" s="629">
        <f>R4*Date!D29/90</f>
        <v>1.0069082338415807</v>
      </c>
      <c r="D6" s="629"/>
      <c r="E6" s="629"/>
      <c r="F6" s="374"/>
      <c r="G6" s="629">
        <f>R4*Date!D30/90</f>
        <v>1.836951760121351</v>
      </c>
      <c r="H6" s="629"/>
      <c r="I6" s="629"/>
      <c r="J6" s="226"/>
      <c r="K6" s="381"/>
      <c r="L6" s="383" t="str">
        <f>Tratamento!CR32</f>
        <v xml:space="preserve"> </v>
      </c>
      <c r="M6" s="280"/>
      <c r="N6" s="280"/>
      <c r="O6" s="281"/>
      <c r="P6" s="282"/>
      <c r="Q6" s="282"/>
      <c r="R6" s="213"/>
      <c r="S6" s="212"/>
    </row>
    <row r="7" spans="2:16381" s="225" customFormat="1" ht="15.95" customHeight="1">
      <c r="B7" s="106"/>
      <c r="C7" s="106"/>
      <c r="D7" s="214"/>
      <c r="E7" s="106"/>
      <c r="F7" s="106"/>
      <c r="G7" s="214"/>
      <c r="H7" s="106"/>
      <c r="I7" s="210"/>
      <c r="J7" s="210"/>
      <c r="K7" s="384"/>
      <c r="L7" s="385" t="str">
        <f>IF(D33&gt;=82%,"Back Over 0.5",IF(AND(D33&gt;=70%,D33&lt;82%),"Back Over 0.5 Entrar aos Poucos",IF(AND(D33&gt;=65%,D33&lt;=69%)," Over 0.5 Entrar no 2º Tempo se Estiver 0x0"," ")))</f>
        <v>Back Over 0.5</v>
      </c>
      <c r="M7" s="283"/>
      <c r="N7" s="283"/>
      <c r="O7" s="283"/>
      <c r="P7" s="283"/>
      <c r="Q7" s="283"/>
    </row>
    <row r="8" spans="2:16381" s="224" customFormat="1" ht="15.95" customHeight="1">
      <c r="B8" s="106"/>
      <c r="C8" s="626" t="s">
        <v>518</v>
      </c>
      <c r="D8" s="626"/>
      <c r="E8" s="626"/>
      <c r="F8" s="371"/>
      <c r="G8" s="625" t="s">
        <v>513</v>
      </c>
      <c r="H8" s="625"/>
      <c r="I8" s="625"/>
      <c r="J8" s="107"/>
      <c r="K8" s="386"/>
      <c r="L8" s="387" t="str">
        <f>IF(D34&gt;=79%,"Back Over 1.5",IF(AND(D34&gt;=74%,D34&lt;=79%),"Back Over 1.5 Odd Acima de 1.52",IF(AND(D34&gt;=71%,D34&lt;=74%),"Back Over 1.5 Odd Acima de 1.55",IF(AND(D34&gt;66%,D34&lt;71%),"Back Over 1.5 aos Poucos e Sair no 1º Gol",IF(AND(D34&lt;51%,D34&lt;39%)," "," ")))))</f>
        <v>Back Over 1.5</v>
      </c>
      <c r="M8" s="284"/>
      <c r="N8" s="284"/>
      <c r="O8" s="284"/>
      <c r="P8" s="284"/>
      <c r="Q8" s="284"/>
    </row>
    <row r="9" spans="2:16381" ht="15.95" customHeight="1">
      <c r="C9" s="372">
        <v>1</v>
      </c>
      <c r="D9" s="372" t="s">
        <v>152</v>
      </c>
      <c r="E9" s="372">
        <v>2</v>
      </c>
      <c r="G9" s="372" t="s">
        <v>161</v>
      </c>
      <c r="H9" s="372">
        <v>12</v>
      </c>
      <c r="I9" s="372" t="s">
        <v>162</v>
      </c>
      <c r="J9" s="217"/>
      <c r="K9" s="388"/>
      <c r="L9" s="387" t="str">
        <f>IF(D35&lt;25%,"Back Under 2.5 Até os 8 Min",IF(D35&gt;=79%,"Back Over 2.5",IF(AND(D35&gt;=77%,D35&lt;=79%),"Back Over 2.5 Odd 1.75 e Sair no 2º Gol",IF(AND(D35&gt;=74%,D35&lt;=77%),"Back Over 2.5 Odd 1.70 e Sair no 2º Gol"," "))))</f>
        <v>Back Over 2.5</v>
      </c>
      <c r="M9" s="285">
        <f>Date!K106</f>
        <v>20.457791553885951</v>
      </c>
      <c r="N9" s="285">
        <f>Date!L106</f>
        <v>22.713449482978039</v>
      </c>
      <c r="O9" s="285">
        <f>Date!M106</f>
        <v>56.814417855709856</v>
      </c>
      <c r="P9" s="286"/>
      <c r="Q9" s="287">
        <f>TAB!F21</f>
        <v>45.906461452614998</v>
      </c>
      <c r="R9" s="218">
        <f>100-H35</f>
        <v>99.92307692307692</v>
      </c>
      <c r="S9" s="219"/>
    </row>
    <row r="10" spans="2:16381" ht="15.95" customHeight="1">
      <c r="C10" s="370">
        <f>Tratamento!BF25</f>
        <v>0.53846153846153844</v>
      </c>
      <c r="D10" s="370">
        <f>Tratamento!BF27</f>
        <v>7.6923076923076872E-2</v>
      </c>
      <c r="E10" s="370">
        <f>Tratamento!BF26</f>
        <v>0.38461538461538464</v>
      </c>
      <c r="G10" s="370">
        <f>(C10+D10)</f>
        <v>0.61538461538461531</v>
      </c>
      <c r="H10" s="370">
        <f>(C10+E10)</f>
        <v>0.92307692307692313</v>
      </c>
      <c r="I10" s="370">
        <f>(E10+D10)</f>
        <v>0.46153846153846151</v>
      </c>
      <c r="J10" s="217"/>
      <c r="K10" s="388"/>
      <c r="L10" s="387" t="str">
        <f>IF(H36&gt;=90%,"Under 3.5 Até a Odd chegar em 1.09",IF(AND(H36&gt;=82%,H36&lt;90%),"Under 3.5 Pegar de 3 à 5 Tickets e Sair",IF(AND(H36&gt;=70%,H36&lt;75%),"Under 3.5 Pegar de 3 à 5 Tickets e Sair",IF(AND(H36&lt;70%,H36&gt;=50%,H36&lt;=40%,H36&lt;40%)," "," "))))</f>
        <v xml:space="preserve"> </v>
      </c>
      <c r="M10" s="288">
        <f>100/M9</f>
        <v>4.888113154178904</v>
      </c>
      <c r="N10" s="288">
        <f>100/N9</f>
        <v>4.4026778087996812</v>
      </c>
      <c r="O10" s="288">
        <f>100/O9</f>
        <v>1.7601166002257997</v>
      </c>
      <c r="P10" s="289"/>
      <c r="Q10" s="288">
        <f>100/Q9</f>
        <v>2.1783425869846398</v>
      </c>
      <c r="R10" s="220">
        <f>100/R9</f>
        <v>1.0007698229407236</v>
      </c>
      <c r="S10" s="221"/>
    </row>
    <row r="11" spans="2:16381" ht="18" hidden="1" customHeight="1">
      <c r="K11" s="389"/>
      <c r="L11" s="390"/>
      <c r="M11" s="290"/>
      <c r="N11" s="290"/>
      <c r="O11" s="291"/>
      <c r="P11" s="291"/>
      <c r="Q11" s="291"/>
      <c r="R11" s="222"/>
      <c r="S11" s="222"/>
    </row>
    <row r="12" spans="2:16381" ht="18" hidden="1" customHeight="1">
      <c r="K12" s="389"/>
      <c r="L12" s="390"/>
      <c r="M12" s="290"/>
      <c r="N12" s="290"/>
      <c r="O12" s="291"/>
      <c r="P12" s="291"/>
      <c r="Q12" s="291"/>
      <c r="R12" s="222"/>
      <c r="S12" s="222"/>
    </row>
    <row r="13" spans="2:16381" ht="18" hidden="1" customHeight="1">
      <c r="D13" s="622"/>
      <c r="E13" s="622"/>
      <c r="K13" s="389"/>
      <c r="L13" s="390"/>
      <c r="M13" s="290"/>
      <c r="N13" s="290"/>
      <c r="O13" s="291"/>
      <c r="P13" s="291"/>
      <c r="Q13" s="291"/>
      <c r="R13" s="222"/>
      <c r="S13" s="222"/>
    </row>
    <row r="14" spans="2:16381" ht="18" hidden="1" customHeight="1">
      <c r="D14" s="622"/>
      <c r="E14" s="622"/>
      <c r="K14" s="389"/>
      <c r="L14" s="390"/>
      <c r="M14" s="290"/>
      <c r="N14" s="290"/>
      <c r="O14" s="290"/>
      <c r="P14" s="290"/>
      <c r="Q14" s="292"/>
      <c r="R14" s="223"/>
      <c r="S14" s="223"/>
    </row>
    <row r="15" spans="2:16381" ht="18" hidden="1" customHeight="1">
      <c r="D15" s="622"/>
      <c r="E15" s="622"/>
      <c r="F15" s="108"/>
      <c r="G15" s="108"/>
      <c r="H15" s="227"/>
      <c r="I15" s="227"/>
      <c r="J15" s="107"/>
      <c r="K15" s="386"/>
      <c r="L15" s="390"/>
      <c r="M15" s="293"/>
      <c r="N15" s="290"/>
      <c r="O15" s="290"/>
      <c r="P15" s="290"/>
      <c r="Q15" s="292"/>
      <c r="R15" s="223"/>
      <c r="S15" s="223"/>
    </row>
    <row r="16" spans="2:16381" ht="15.95" customHeight="1">
      <c r="D16" s="622"/>
      <c r="E16" s="622"/>
      <c r="F16" s="228"/>
      <c r="G16" s="294"/>
      <c r="H16" s="273"/>
      <c r="I16" s="273"/>
      <c r="K16" s="389"/>
      <c r="L16" s="390" t="str">
        <f>IF(H37&gt;=90,"Back Under 4.5 Fazendo Scalping",IF(AND(H37&gt;=80,H37&lt;=89),"Back Under 4.5 Fazendo Scalping",IF(AND(H37&gt;=75,H37&lt;=79,H37&lt;=50),"Back Under 4.5 Pegar 3 Tickets e Sair'"," ")))</f>
        <v xml:space="preserve"> </v>
      </c>
      <c r="M16" s="290"/>
      <c r="N16" s="290"/>
      <c r="O16" s="290"/>
      <c r="P16" s="290"/>
      <c r="Q16" s="292"/>
      <c r="R16" s="223"/>
      <c r="S16" s="223"/>
    </row>
    <row r="17" spans="2:19" ht="18" hidden="1" customHeight="1">
      <c r="D17" s="109"/>
      <c r="E17" s="109"/>
      <c r="K17" s="389"/>
      <c r="L17" s="390"/>
      <c r="M17" s="290"/>
      <c r="N17" s="290"/>
      <c r="O17" s="290"/>
      <c r="P17" s="290"/>
      <c r="Q17" s="292"/>
      <c r="R17" s="223"/>
      <c r="S17" s="223"/>
    </row>
    <row r="18" spans="2:19" ht="15.95" customHeight="1">
      <c r="C18" s="617" t="s">
        <v>629</v>
      </c>
      <c r="D18" s="617"/>
      <c r="E18" s="617"/>
      <c r="F18" s="617"/>
      <c r="G18" s="617"/>
      <c r="H18" s="617"/>
      <c r="I18" s="617"/>
      <c r="K18" s="389"/>
      <c r="L18" s="390" t="str">
        <f>Analise!AE11</f>
        <v>Bts (Ambos Marcam)</v>
      </c>
      <c r="M18" s="290"/>
      <c r="N18" s="290"/>
      <c r="O18" s="290"/>
      <c r="P18" s="290"/>
      <c r="Q18" s="292"/>
      <c r="R18" s="223"/>
      <c r="S18" s="223"/>
    </row>
    <row r="19" spans="2:19" ht="15.95" customHeight="1">
      <c r="B19" s="110"/>
      <c r="C19" s="616" t="s">
        <v>625</v>
      </c>
      <c r="D19" s="616"/>
      <c r="E19" s="616"/>
      <c r="F19" s="373"/>
      <c r="G19" s="616" t="s">
        <v>626</v>
      </c>
      <c r="H19" s="616"/>
      <c r="I19" s="616"/>
      <c r="K19" s="391">
        <f>Tratamento!CA48</f>
        <v>8.615384615384615</v>
      </c>
      <c r="L19" s="392" t="str">
        <f>IF(K19&lt;=0," ",IF(K19&lt;=1," ",IF(K19&lt;=2,"Provável Que Aconteça 1 Canto",IF(K19&lt;=3,"Provável Que Aconteça 2 Cantos",IF(K19&lt;=4,"Provável Que Aconteça 3 Cantos",IF(K19&lt;=5," Provável Que Aconteça 4 Cantos",IF(K19&lt;=5," Provável Que Aconteça 5 Cantos",IF(K19&lt;=6,"Provável Que Aconteça 5 Cantos",IF(K19&lt;=7,"Provável Que Aconteça 6 Cantos",IF(K19&lt;=8,"Provável Que Aconteça 7 Cantos",IF(K19&lt;=9,"Provável Que Aconteça 8 Cantos",IF(K19&lt;=10,"Provável Que Aconteça 9 Cantos",IF(K19&lt;=11,"Provável Que Aconteça 10 Cantos",IF(K19&lt;=12,"Provável Que Aconteça 11 Cantos",IF(K19&lt;=13,"Provável Que Aconteça 12 Cantos",IF(K19&lt;=14,"Provável Que Aconteça 13 Cantos",IF(K19&lt;=15,"Provável Que Aconteça 14 Cantos",IF(K19&lt;=16,"Provável Que Aconteça 15 Cantos",IF(K19&lt;=17,"Provável Que Aconteça 16 Cantos",IF(K19&lt;=18,"Provável Que Aconteça 17 Cantos",IF(K19&lt;=19,"Provável Que Aconteça 18 Cantos",IF(K19&lt;=20,"Provável Que Aconteça 19 Cantos",IF(K19&lt;=21,"Provável Que Aconteça 20 Cantos"," ")))))))))))))))))))))))</f>
        <v>Provável Que Aconteça 8 Cantos</v>
      </c>
      <c r="M19" s="290"/>
      <c r="N19" s="290"/>
      <c r="O19" s="290"/>
      <c r="P19" s="290"/>
      <c r="Q19" s="290"/>
    </row>
    <row r="20" spans="2:19" ht="12.75" customHeight="1">
      <c r="B20" s="110"/>
      <c r="C20" s="367">
        <f>Tratamento!CE20</f>
        <v>0</v>
      </c>
      <c r="D20" s="353">
        <f>Tratamento!CF20</f>
        <v>3</v>
      </c>
      <c r="E20" s="354">
        <f>Tratamento!CG20</f>
        <v>7</v>
      </c>
      <c r="F20" s="369"/>
      <c r="G20" s="367">
        <f>Tratamento!CI20</f>
        <v>7</v>
      </c>
      <c r="H20" s="353">
        <f>Tratamento!CJ20</f>
        <v>3</v>
      </c>
      <c r="I20" s="354">
        <f>Tratamento!CK20</f>
        <v>0</v>
      </c>
    </row>
    <row r="21" spans="2:19" ht="17.25" hidden="1" customHeight="1">
      <c r="B21" s="110"/>
      <c r="C21" s="368"/>
      <c r="D21" s="368"/>
      <c r="E21" s="368"/>
      <c r="F21" s="272"/>
      <c r="G21" s="216"/>
      <c r="H21" s="215"/>
      <c r="I21" s="215"/>
    </row>
    <row r="22" spans="2:19" ht="12.75" customHeight="1">
      <c r="B22" s="110"/>
      <c r="C22" s="368"/>
      <c r="D22" s="368"/>
      <c r="E22" s="368"/>
      <c r="F22" s="144"/>
      <c r="G22" s="215"/>
      <c r="H22" s="215"/>
      <c r="I22" s="215"/>
    </row>
    <row r="23" spans="2:19" ht="3.75" customHeight="1">
      <c r="B23" s="110"/>
      <c r="C23" s="613"/>
      <c r="D23" s="613"/>
      <c r="E23" s="613"/>
      <c r="F23" s="144"/>
      <c r="G23" s="215"/>
      <c r="H23" s="215"/>
      <c r="I23" s="215"/>
    </row>
    <row r="24" spans="2:19" ht="7.5" customHeight="1">
      <c r="B24" s="110"/>
      <c r="C24" s="614"/>
      <c r="D24" s="614"/>
      <c r="E24" s="614"/>
      <c r="F24" s="144"/>
      <c r="G24" s="215"/>
      <c r="H24" s="215"/>
      <c r="I24" s="215"/>
    </row>
    <row r="25" spans="2:19" ht="12.75" hidden="1" customHeight="1">
      <c r="B25" s="110"/>
      <c r="C25" s="614"/>
      <c r="D25" s="614"/>
      <c r="E25" s="614"/>
      <c r="F25" s="144"/>
      <c r="G25" s="215"/>
      <c r="H25" s="215"/>
      <c r="I25" s="215"/>
    </row>
    <row r="26" spans="2:19" ht="12.75" hidden="1" customHeight="1">
      <c r="B26" s="110"/>
      <c r="C26" s="144"/>
      <c r="D26" s="144"/>
      <c r="E26" s="144"/>
      <c r="F26" s="144"/>
      <c r="G26" s="215"/>
      <c r="H26" s="215"/>
      <c r="I26" s="215"/>
    </row>
    <row r="27" spans="2:19" ht="12.75" hidden="1" customHeight="1">
      <c r="B27" s="110"/>
      <c r="C27" s="144"/>
      <c r="D27" s="144"/>
      <c r="E27" s="144"/>
      <c r="F27" s="144"/>
      <c r="G27" s="215"/>
      <c r="H27" s="215"/>
      <c r="I27" s="215"/>
    </row>
    <row r="28" spans="2:19" ht="12.75" hidden="1" customHeight="1">
      <c r="B28" s="110"/>
      <c r="C28" s="144"/>
      <c r="D28" s="144"/>
      <c r="E28" s="144"/>
      <c r="F28" s="144"/>
      <c r="G28" s="215"/>
      <c r="H28" s="215"/>
      <c r="I28" s="215"/>
    </row>
    <row r="29" spans="2:19" ht="12.75" hidden="1" customHeight="1">
      <c r="B29" s="110"/>
      <c r="C29" s="144"/>
      <c r="D29" s="144"/>
      <c r="E29" s="144"/>
      <c r="F29" s="144"/>
      <c r="G29" s="215"/>
      <c r="H29" s="215"/>
      <c r="I29" s="215"/>
    </row>
    <row r="30" spans="2:19" ht="10.5" customHeight="1">
      <c r="B30" s="110"/>
      <c r="C30" s="144"/>
      <c r="D30" s="144"/>
      <c r="E30" s="144"/>
      <c r="F30" s="144"/>
      <c r="G30" s="111"/>
      <c r="H30" s="111"/>
      <c r="I30" s="111"/>
    </row>
    <row r="31" spans="2:19">
      <c r="B31" s="110"/>
      <c r="C31" s="615" t="s">
        <v>267</v>
      </c>
      <c r="D31" s="615"/>
      <c r="E31" s="615"/>
      <c r="F31" s="376"/>
      <c r="G31" s="615" t="s">
        <v>277</v>
      </c>
      <c r="H31" s="615"/>
      <c r="I31" s="615"/>
      <c r="K31" s="618" t="s">
        <v>559</v>
      </c>
      <c r="L31" s="619"/>
      <c r="M31" s="620"/>
    </row>
    <row r="32" spans="2:19">
      <c r="B32" s="110"/>
      <c r="C32" s="377" t="s">
        <v>198</v>
      </c>
      <c r="D32" s="377" t="s">
        <v>515</v>
      </c>
      <c r="E32" s="377" t="s">
        <v>512</v>
      </c>
      <c r="F32" s="376"/>
      <c r="G32" s="377" t="s">
        <v>198</v>
      </c>
      <c r="H32" s="377" t="s">
        <v>515</v>
      </c>
      <c r="I32" s="377" t="s">
        <v>512</v>
      </c>
    </row>
    <row r="33" spans="2:9" ht="15" customHeight="1">
      <c r="B33" s="110"/>
      <c r="C33" s="378" t="s">
        <v>268</v>
      </c>
      <c r="D33" s="458">
        <f>Tratamento!CS24</f>
        <v>1</v>
      </c>
      <c r="E33" s="459">
        <f>IFERROR(1/D33,5)</f>
        <v>1</v>
      </c>
      <c r="F33" s="375"/>
      <c r="G33" s="378" t="s">
        <v>269</v>
      </c>
      <c r="H33" s="458">
        <f>Tratamento!CU24</f>
        <v>0</v>
      </c>
      <c r="I33" s="379">
        <f>IFERROR(1/H33,5)</f>
        <v>5</v>
      </c>
    </row>
    <row r="34" spans="2:9" ht="15" customHeight="1">
      <c r="B34" s="110"/>
      <c r="C34" s="378" t="s">
        <v>270</v>
      </c>
      <c r="D34" s="458">
        <f>Tratamento!CS25</f>
        <v>1</v>
      </c>
      <c r="E34" s="459">
        <f t="shared" ref="E34:E37" si="0">IFERROR(1/D34,5)</f>
        <v>1</v>
      </c>
      <c r="F34" s="375"/>
      <c r="G34" s="378" t="s">
        <v>271</v>
      </c>
      <c r="H34" s="458">
        <f>Tratamento!CU25</f>
        <v>0</v>
      </c>
      <c r="I34" s="379">
        <f t="shared" ref="I34:I37" si="1">IFERROR(1/H34,5)</f>
        <v>5</v>
      </c>
    </row>
    <row r="35" spans="2:9" ht="15" customHeight="1">
      <c r="B35" s="110"/>
      <c r="C35" s="378" t="s">
        <v>231</v>
      </c>
      <c r="D35" s="458">
        <f>Tratamento!CS26</f>
        <v>0.92307692307692313</v>
      </c>
      <c r="E35" s="459">
        <f t="shared" si="0"/>
        <v>1.0833333333333333</v>
      </c>
      <c r="F35" s="375"/>
      <c r="G35" s="378" t="s">
        <v>232</v>
      </c>
      <c r="H35" s="458">
        <f>Tratamento!CU26</f>
        <v>7.6923076923076872E-2</v>
      </c>
      <c r="I35" s="379">
        <f t="shared" si="1"/>
        <v>13.000000000000009</v>
      </c>
    </row>
    <row r="36" spans="2:9" ht="15" customHeight="1">
      <c r="B36" s="110"/>
      <c r="C36" s="378" t="s">
        <v>273</v>
      </c>
      <c r="D36" s="458">
        <f>Tratamento!CU27</f>
        <v>0.46153846153846156</v>
      </c>
      <c r="E36" s="459">
        <f t="shared" si="0"/>
        <v>2.1666666666666665</v>
      </c>
      <c r="F36" s="375"/>
      <c r="G36" s="378" t="s">
        <v>274</v>
      </c>
      <c r="H36" s="458">
        <f>Tratamento!CS27</f>
        <v>0.53846153846153844</v>
      </c>
      <c r="I36" s="379">
        <f t="shared" si="1"/>
        <v>1.8571428571428572</v>
      </c>
    </row>
    <row r="37" spans="2:9" ht="15" customHeight="1">
      <c r="B37" s="110"/>
      <c r="C37" s="378" t="s">
        <v>275</v>
      </c>
      <c r="D37" s="458">
        <f>Tratamento!CU28</f>
        <v>0.23076923076923073</v>
      </c>
      <c r="E37" s="459">
        <f t="shared" si="0"/>
        <v>4.3333333333333339</v>
      </c>
      <c r="F37" s="375"/>
      <c r="G37" s="378" t="s">
        <v>276</v>
      </c>
      <c r="H37" s="458">
        <f>Tratamento!CS28</f>
        <v>0.76923076923076927</v>
      </c>
      <c r="I37" s="379">
        <f t="shared" si="1"/>
        <v>1.2999999999999998</v>
      </c>
    </row>
    <row r="38" spans="2:9">
      <c r="B38" s="110"/>
      <c r="C38" s="376"/>
      <c r="D38" s="376"/>
      <c r="E38" s="111"/>
      <c r="F38" s="111"/>
      <c r="G38" s="376"/>
      <c r="H38" s="376"/>
      <c r="I38" s="380"/>
    </row>
    <row r="39" spans="2:9">
      <c r="B39" s="249">
        <f ca="1">(TODAY())</f>
        <v>42778</v>
      </c>
      <c r="C39" s="250" t="str">
        <f>C4&amp;" vs "&amp;G4</f>
        <v>Cagliari vs Juventus</v>
      </c>
      <c r="D39" s="250"/>
      <c r="E39" s="273"/>
    </row>
    <row r="40" spans="2:9"/>
    <row r="41" spans="2:9"/>
    <row r="42" spans="2:9" hidden="1"/>
    <row r="43" spans="2:9" hidden="1"/>
    <row r="44" spans="2:9" hidden="1"/>
    <row r="45" spans="2:9" hidden="1"/>
    <row r="46" spans="2:9" hidden="1"/>
    <row r="47" spans="2:9" hidden="1"/>
    <row r="48" spans="2:9" hidden="1"/>
  </sheetData>
  <sheetProtection algorithmName="SHA-512" hashValue="fYpuKMik96ELutW6eSo2FxSrxiBL8SWiAxmfmU2oY1KtrB3KRmfLHhXlnhO80HOHXXnLpQoBeJCoX2/+sKUNWg==" saltValue="lpmGQHHsNpu+wC8unJcvXA==" spinCount="100000" sheet="1" objects="1" scenarios="1"/>
  <mergeCells count="21">
    <mergeCell ref="C18:I18"/>
    <mergeCell ref="K31:M31"/>
    <mergeCell ref="P2:Q2"/>
    <mergeCell ref="D13:E14"/>
    <mergeCell ref="D15:E16"/>
    <mergeCell ref="C4:E5"/>
    <mergeCell ref="G8:I8"/>
    <mergeCell ref="C8:E8"/>
    <mergeCell ref="M2:N2"/>
    <mergeCell ref="I2:J2"/>
    <mergeCell ref="C6:E6"/>
    <mergeCell ref="G4:I5"/>
    <mergeCell ref="F4:F5"/>
    <mergeCell ref="K4:L4"/>
    <mergeCell ref="G6:I6"/>
    <mergeCell ref="G19:I19"/>
    <mergeCell ref="C23:E23"/>
    <mergeCell ref="C24:E25"/>
    <mergeCell ref="C31:E31"/>
    <mergeCell ref="G31:I31"/>
    <mergeCell ref="C19:E19"/>
  </mergeCells>
  <conditionalFormatting sqref="O4:P4 O5:O6">
    <cfRule type="containsText" dxfId="150" priority="60" stopIfTrue="1" operator="containsText" text="X2">
      <formula>NOT(ISERROR(SEARCH("X2",O4)))</formula>
    </cfRule>
    <cfRule type="containsText" dxfId="149" priority="61" stopIfTrue="1" operator="containsText" text="1X">
      <formula>NOT(ISERROR(SEARCH("1X",O4)))</formula>
    </cfRule>
    <cfRule type="containsText" dxfId="148" priority="62" stopIfTrue="1" operator="containsText" text="2">
      <formula>NOT(ISERROR(SEARCH("2",O4)))</formula>
    </cfRule>
    <cfRule type="containsText" dxfId="147" priority="63" stopIfTrue="1" operator="containsText" text="1">
      <formula>NOT(ISERROR(SEARCH("1",O4)))</formula>
    </cfRule>
  </conditionalFormatting>
  <conditionalFormatting sqref="G30:I30">
    <cfRule type="containsText" dxfId="146" priority="55" stopIfTrue="1" operator="containsText" text="BET">
      <formula>NOT(ISERROR(SEARCH("BET",G30)))</formula>
    </cfRule>
    <cfRule type="containsText" dxfId="145" priority="56" stopIfTrue="1" operator="containsText" text="NO">
      <formula>NOT(ISERROR(SEARCH("NO",G30)))</formula>
    </cfRule>
  </conditionalFormatting>
  <conditionalFormatting sqref="E38:F38 F33:F37">
    <cfRule type="containsText" dxfId="144" priority="53" stopIfTrue="1" operator="containsText" text="BET">
      <formula>NOT(ISERROR(SEARCH("BET",E33)))</formula>
    </cfRule>
    <cfRule type="containsText" dxfId="143" priority="54" stopIfTrue="1" operator="containsText" text="Não">
      <formula>NOT(ISERROR(SEARCH("Não",E33)))</formula>
    </cfRule>
  </conditionalFormatting>
  <conditionalFormatting sqref="P9">
    <cfRule type="cellIs" dxfId="142" priority="49" operator="lessThan">
      <formula>36.38</formula>
    </cfRule>
    <cfRule type="cellIs" dxfId="141" priority="50" operator="lessThan">
      <formula>36.38</formula>
    </cfRule>
    <cfRule type="cellIs" dxfId="140" priority="52" operator="greaterThan">
      <formula>36.38</formula>
    </cfRule>
  </conditionalFormatting>
  <conditionalFormatting sqref="S9">
    <cfRule type="cellIs" dxfId="139" priority="48" operator="lessThan">
      <formula>50</formula>
    </cfRule>
    <cfRule type="cellIs" dxfId="138" priority="51" operator="greaterThan">
      <formula>50</formula>
    </cfRule>
  </conditionalFormatting>
  <conditionalFormatting sqref="C24">
    <cfRule type="containsText" dxfId="137" priority="41" stopIfTrue="1" operator="containsText" text="X2">
      <formula>NOT(ISERROR(SEARCH("X2",C24)))</formula>
    </cfRule>
    <cfRule type="containsText" dxfId="136" priority="42" stopIfTrue="1" operator="containsText" text="1X">
      <formula>NOT(ISERROR(SEARCH("1X",C24)))</formula>
    </cfRule>
    <cfRule type="containsText" dxfId="135" priority="43" stopIfTrue="1" operator="containsText" text="2">
      <formula>NOT(ISERROR(SEARCH("2",C24)))</formula>
    </cfRule>
    <cfRule type="containsText" dxfId="134" priority="44" stopIfTrue="1" operator="containsText" text="1">
      <formula>NOT(ISERROR(SEARCH("1",C24)))</formula>
    </cfRule>
  </conditionalFormatting>
  <conditionalFormatting sqref="H10">
    <cfRule type="cellIs" dxfId="133" priority="21" operator="between">
      <formula>0.52</formula>
      <formula>0.75</formula>
    </cfRule>
    <cfRule type="cellIs" dxfId="132" priority="22" operator="between">
      <formula>0.75</formula>
      <formula>10</formula>
    </cfRule>
    <cfRule type="cellIs" dxfId="131" priority="23" operator="lessThanOrEqual">
      <formula>0.6</formula>
    </cfRule>
  </conditionalFormatting>
  <conditionalFormatting sqref="I10">
    <cfRule type="cellIs" dxfId="130" priority="18" operator="between">
      <formula>0.52</formula>
      <formula>0.75</formula>
    </cfRule>
    <cfRule type="cellIs" dxfId="129" priority="19" operator="between">
      <formula>0.75</formula>
      <formula>10</formula>
    </cfRule>
    <cfRule type="cellIs" dxfId="128" priority="20" operator="lessThanOrEqual">
      <formula>0.6</formula>
    </cfRule>
  </conditionalFormatting>
  <conditionalFormatting sqref="G10">
    <cfRule type="cellIs" dxfId="127" priority="15" operator="between">
      <formula>0.52</formula>
      <formula>0.75</formula>
    </cfRule>
    <cfRule type="cellIs" dxfId="126" priority="16" operator="between">
      <formula>0.75</formula>
      <formula>10</formula>
    </cfRule>
    <cfRule type="cellIs" dxfId="125" priority="17" operator="lessThanOrEqual">
      <formula>0.6</formula>
    </cfRule>
  </conditionalFormatting>
  <conditionalFormatting sqref="C10:E10">
    <cfRule type="cellIs" dxfId="124" priority="12" operator="between">
      <formula>0.52</formula>
      <formula>0.75</formula>
    </cfRule>
    <cfRule type="cellIs" dxfId="123" priority="13" operator="between">
      <formula>0.75</formula>
      <formula>10</formula>
    </cfRule>
    <cfRule type="cellIs" dxfId="122" priority="14" operator="lessThanOrEqual">
      <formula>0.6</formula>
    </cfRule>
  </conditionalFormatting>
  <conditionalFormatting sqref="D33">
    <cfRule type="cellIs" dxfId="121" priority="9" operator="between">
      <formula>0.74</formula>
      <formula>0.78</formula>
    </cfRule>
    <cfRule type="cellIs" dxfId="120" priority="10" operator="between">
      <formula>0.78</formula>
      <formula>10</formula>
    </cfRule>
    <cfRule type="cellIs" dxfId="119" priority="11" operator="lessThanOrEqual">
      <formula>0.74</formula>
    </cfRule>
  </conditionalFormatting>
  <conditionalFormatting sqref="D34:D37">
    <cfRule type="cellIs" dxfId="118" priority="6" operator="between">
      <formula>0.7</formula>
      <formula>0.78</formula>
    </cfRule>
    <cfRule type="cellIs" dxfId="117" priority="7" operator="between">
      <formula>0.78</formula>
      <formula>10</formula>
    </cfRule>
    <cfRule type="cellIs" dxfId="116" priority="8" operator="lessThanOrEqual">
      <formula>0.7</formula>
    </cfRule>
  </conditionalFormatting>
  <conditionalFormatting sqref="H33:H37">
    <cfRule type="cellIs" dxfId="115" priority="3" operator="between">
      <formula>0.74</formula>
      <formula>0.78</formula>
    </cfRule>
    <cfRule type="cellIs" dxfId="114" priority="4" operator="between">
      <formula>0.78</formula>
      <formula>10</formula>
    </cfRule>
    <cfRule type="cellIs" dxfId="113" priority="5" operator="lessThanOrEqual">
      <formula>0.74</formula>
    </cfRule>
  </conditionalFormatting>
  <conditionalFormatting sqref="E33:E37">
    <cfRule type="containsText" dxfId="112" priority="1" stopIfTrue="1" operator="containsText" text="BET">
      <formula>NOT(ISERROR(SEARCH("BET",E33)))</formula>
    </cfRule>
    <cfRule type="containsText" dxfId="111" priority="2" stopIfTrue="1" operator="containsText" text="Não">
      <formula>NOT(ISERROR(SEARCH("Não",E33)))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P284"/>
  <sheetViews>
    <sheetView showGridLines="0" showRowColHeaders="0" workbookViewId="0">
      <selection activeCell="L2" sqref="L2:L3"/>
    </sheetView>
  </sheetViews>
  <sheetFormatPr defaultColWidth="0" defaultRowHeight="12.75"/>
  <cols>
    <col min="1" max="1" width="18" style="328" customWidth="1"/>
    <col min="2" max="2" width="36.7109375" style="327" bestFit="1" customWidth="1"/>
    <col min="3" max="3" width="6" style="72" customWidth="1"/>
    <col min="4" max="4" width="5.85546875" style="72" customWidth="1"/>
    <col min="5" max="5" width="6.140625" style="72" customWidth="1"/>
    <col min="6" max="6" width="5.140625" style="72" customWidth="1"/>
    <col min="7" max="11" width="6.85546875" style="72" customWidth="1"/>
    <col min="12" max="12" width="26" style="331" bestFit="1" customWidth="1"/>
    <col min="13" max="13" width="13.5703125" style="329" customWidth="1"/>
    <col min="14" max="14" width="9.140625" style="72" customWidth="1"/>
    <col min="15" max="16" width="0" style="72" hidden="1" customWidth="1"/>
    <col min="17" max="16384" width="9.140625" style="72" hidden="1"/>
  </cols>
  <sheetData>
    <row r="1" spans="1:16" s="229" customFormat="1" ht="21.75" customHeight="1">
      <c r="A1" s="637" t="s">
        <v>527</v>
      </c>
      <c r="B1" s="637"/>
      <c r="C1" s="637"/>
      <c r="D1" s="637"/>
      <c r="E1" s="637"/>
      <c r="F1" s="637"/>
      <c r="G1" s="637"/>
      <c r="H1" s="637"/>
      <c r="I1" s="637"/>
      <c r="J1" s="637"/>
      <c r="K1" s="637"/>
      <c r="L1" s="279"/>
      <c r="M1" s="278"/>
    </row>
    <row r="2" spans="1:16" s="229" customFormat="1" ht="12.75" customHeight="1">
      <c r="A2" s="637"/>
      <c r="B2" s="637"/>
      <c r="C2" s="637"/>
      <c r="D2" s="637"/>
      <c r="E2" s="637"/>
      <c r="F2" s="637"/>
      <c r="G2" s="637"/>
      <c r="H2" s="637"/>
      <c r="I2" s="637"/>
      <c r="J2" s="637"/>
      <c r="K2" s="637"/>
      <c r="L2" s="639" t="s">
        <v>612</v>
      </c>
      <c r="M2" s="641" t="s">
        <v>613</v>
      </c>
    </row>
    <row r="3" spans="1:16" customFormat="1" ht="14.25" customHeight="1">
      <c r="A3" s="638"/>
      <c r="B3" s="638"/>
      <c r="C3" s="638"/>
      <c r="D3" s="638"/>
      <c r="E3" s="638"/>
      <c r="F3" s="638"/>
      <c r="G3" s="638"/>
      <c r="H3" s="638"/>
      <c r="I3" s="638"/>
      <c r="J3" s="638"/>
      <c r="K3" s="638"/>
      <c r="L3" s="640"/>
      <c r="M3" s="640"/>
    </row>
    <row r="4" spans="1:16" customFormat="1" ht="22.5" customHeight="1">
      <c r="A4" s="334" t="s">
        <v>520</v>
      </c>
      <c r="B4" s="335" t="s">
        <v>521</v>
      </c>
      <c r="C4" s="336" t="s">
        <v>522</v>
      </c>
      <c r="D4" s="336" t="s">
        <v>523</v>
      </c>
      <c r="E4" s="336" t="s">
        <v>349</v>
      </c>
      <c r="F4" s="337" t="s">
        <v>622</v>
      </c>
      <c r="G4" s="337" t="s">
        <v>528</v>
      </c>
      <c r="H4" s="337" t="s">
        <v>235</v>
      </c>
      <c r="I4" s="337" t="s">
        <v>234</v>
      </c>
      <c r="J4" s="337" t="s">
        <v>524</v>
      </c>
      <c r="K4" s="337" t="s">
        <v>525</v>
      </c>
      <c r="L4" s="337" t="s">
        <v>611</v>
      </c>
      <c r="M4" s="336" t="s">
        <v>526</v>
      </c>
    </row>
    <row r="5" spans="1:16" customFormat="1" ht="15">
      <c r="A5" s="340">
        <v>42778</v>
      </c>
      <c r="B5" s="340" t="s">
        <v>2631</v>
      </c>
      <c r="C5" s="345">
        <v>0.5</v>
      </c>
      <c r="D5" s="345">
        <v>0.40909090909090912</v>
      </c>
      <c r="E5" s="345">
        <v>9.0909090909090828E-2</v>
      </c>
      <c r="F5" s="345">
        <v>0.75</v>
      </c>
      <c r="G5" s="345">
        <v>1</v>
      </c>
      <c r="H5" s="345">
        <v>0.875</v>
      </c>
      <c r="I5" s="345">
        <v>0.625</v>
      </c>
      <c r="J5" s="345">
        <v>0.67500000000000004</v>
      </c>
      <c r="K5" s="345">
        <v>0.82499999999999996</v>
      </c>
      <c r="L5" s="341" t="s">
        <v>2632</v>
      </c>
      <c r="M5" s="342"/>
    </row>
    <row r="6" spans="1:16" customFormat="1" ht="15">
      <c r="A6" s="340">
        <v>42778</v>
      </c>
      <c r="B6" s="340" t="s">
        <v>2631</v>
      </c>
      <c r="C6" s="345">
        <v>0.5</v>
      </c>
      <c r="D6" s="345">
        <v>0.40909090909090912</v>
      </c>
      <c r="E6" s="345">
        <v>9.0909090909090828E-2</v>
      </c>
      <c r="F6" s="345">
        <v>0.75</v>
      </c>
      <c r="G6" s="345">
        <v>1</v>
      </c>
      <c r="H6" s="345">
        <v>0.875</v>
      </c>
      <c r="I6" s="345">
        <v>0.625</v>
      </c>
      <c r="J6" s="345">
        <v>0.67500000000000004</v>
      </c>
      <c r="K6" s="345">
        <v>0.82499999999999996</v>
      </c>
      <c r="L6" s="341" t="s">
        <v>2632</v>
      </c>
      <c r="M6" s="342"/>
    </row>
    <row r="7" spans="1:16" customFormat="1" ht="15">
      <c r="A7" s="340"/>
      <c r="B7" s="340"/>
      <c r="C7" s="345"/>
      <c r="D7" s="345"/>
      <c r="E7" s="345"/>
      <c r="F7" s="345"/>
      <c r="G7" s="345"/>
      <c r="H7" s="345"/>
      <c r="I7" s="345"/>
      <c r="J7" s="345"/>
      <c r="K7" s="345"/>
      <c r="L7" s="341"/>
      <c r="M7" s="342"/>
    </row>
    <row r="8" spans="1:16" customFormat="1" ht="15">
      <c r="A8" s="340"/>
      <c r="B8" s="340"/>
      <c r="C8" s="345"/>
      <c r="D8" s="345"/>
      <c r="E8" s="345"/>
      <c r="F8" s="345"/>
      <c r="G8" s="345"/>
      <c r="H8" s="345"/>
      <c r="I8" s="345"/>
      <c r="J8" s="345"/>
      <c r="K8" s="345"/>
      <c r="L8" s="341"/>
      <c r="M8" s="342"/>
    </row>
    <row r="9" spans="1:16" customFormat="1" ht="15">
      <c r="A9" s="340"/>
      <c r="B9" s="340"/>
      <c r="C9" s="345"/>
      <c r="D9" s="345"/>
      <c r="E9" s="345"/>
      <c r="F9" s="345"/>
      <c r="G9" s="345"/>
      <c r="H9" s="345"/>
      <c r="I9" s="345"/>
      <c r="J9" s="345"/>
      <c r="K9" s="345"/>
      <c r="L9" s="341"/>
      <c r="M9" s="342"/>
      <c r="N9" s="246"/>
      <c r="O9" s="246"/>
      <c r="P9" s="246"/>
    </row>
    <row r="10" spans="1:16" customFormat="1" ht="15">
      <c r="A10" s="340"/>
      <c r="B10" s="340"/>
      <c r="C10" s="345"/>
      <c r="D10" s="345"/>
      <c r="E10" s="345"/>
      <c r="F10" s="345"/>
      <c r="G10" s="345"/>
      <c r="H10" s="345"/>
      <c r="I10" s="345"/>
      <c r="J10" s="345"/>
      <c r="K10" s="345"/>
      <c r="L10" s="341"/>
      <c r="M10" s="342"/>
      <c r="N10" s="246"/>
      <c r="O10" s="246"/>
      <c r="P10" s="246"/>
    </row>
    <row r="11" spans="1:16" customFormat="1" ht="15">
      <c r="A11" s="340"/>
      <c r="B11" s="340"/>
      <c r="C11" s="345"/>
      <c r="D11" s="345"/>
      <c r="E11" s="345"/>
      <c r="F11" s="345"/>
      <c r="G11" s="345"/>
      <c r="H11" s="345"/>
      <c r="I11" s="345"/>
      <c r="J11" s="345"/>
      <c r="K11" s="345"/>
      <c r="L11" s="341"/>
      <c r="M11" s="342"/>
      <c r="N11" s="246"/>
      <c r="O11" s="246"/>
      <c r="P11" s="246"/>
    </row>
    <row r="12" spans="1:16" customFormat="1" ht="15">
      <c r="A12" s="340"/>
      <c r="B12" s="340"/>
      <c r="C12" s="345"/>
      <c r="D12" s="345"/>
      <c r="E12" s="345"/>
      <c r="F12" s="345"/>
      <c r="G12" s="345"/>
      <c r="H12" s="345"/>
      <c r="I12" s="345"/>
      <c r="J12" s="345"/>
      <c r="K12" s="345"/>
      <c r="L12" s="341"/>
      <c r="M12" s="342"/>
      <c r="N12" s="246"/>
      <c r="O12" s="246"/>
      <c r="P12" s="246"/>
    </row>
    <row r="13" spans="1:16" customFormat="1" ht="15">
      <c r="A13" s="340"/>
      <c r="B13" s="340"/>
      <c r="C13" s="345"/>
      <c r="D13" s="345"/>
      <c r="E13" s="345"/>
      <c r="F13" s="345"/>
      <c r="G13" s="345"/>
      <c r="H13" s="345"/>
      <c r="I13" s="345"/>
      <c r="J13" s="345"/>
      <c r="K13" s="345"/>
      <c r="L13" s="341"/>
      <c r="M13" s="342"/>
      <c r="N13" s="246"/>
      <c r="O13" s="246"/>
      <c r="P13" s="246"/>
    </row>
    <row r="14" spans="1:16" customFormat="1" ht="15">
      <c r="A14" s="340"/>
      <c r="B14" s="340"/>
      <c r="C14" s="345"/>
      <c r="D14" s="345"/>
      <c r="E14" s="345"/>
      <c r="F14" s="345"/>
      <c r="G14" s="345"/>
      <c r="H14" s="345"/>
      <c r="I14" s="345"/>
      <c r="J14" s="345"/>
      <c r="K14" s="345"/>
      <c r="L14" s="341"/>
      <c r="M14" s="342"/>
      <c r="N14" s="246"/>
      <c r="O14" s="246"/>
      <c r="P14" s="246"/>
    </row>
    <row r="15" spans="1:16" customFormat="1" ht="15">
      <c r="A15" s="340"/>
      <c r="B15" s="340"/>
      <c r="C15" s="345"/>
      <c r="D15" s="345"/>
      <c r="E15" s="345"/>
      <c r="F15" s="345"/>
      <c r="G15" s="345"/>
      <c r="H15" s="345"/>
      <c r="I15" s="345"/>
      <c r="J15" s="345"/>
      <c r="K15" s="345"/>
      <c r="L15" s="341"/>
      <c r="M15" s="342"/>
      <c r="N15" s="246"/>
      <c r="O15" s="246"/>
      <c r="P15" s="246"/>
    </row>
    <row r="16" spans="1:16" customFormat="1" ht="15">
      <c r="A16" s="340"/>
      <c r="B16" s="340"/>
      <c r="C16" s="345"/>
      <c r="D16" s="345"/>
      <c r="E16" s="345"/>
      <c r="F16" s="345"/>
      <c r="G16" s="345"/>
      <c r="H16" s="345"/>
      <c r="I16" s="345"/>
      <c r="J16" s="345"/>
      <c r="K16" s="345"/>
      <c r="L16" s="341"/>
      <c r="M16" s="342"/>
      <c r="N16" s="246"/>
      <c r="O16" s="246"/>
      <c r="P16" s="246"/>
    </row>
    <row r="17" spans="1:16" customFormat="1" ht="15">
      <c r="A17" s="340"/>
      <c r="B17" s="340"/>
      <c r="C17" s="345"/>
      <c r="D17" s="345"/>
      <c r="E17" s="345"/>
      <c r="F17" s="345"/>
      <c r="G17" s="345"/>
      <c r="H17" s="345"/>
      <c r="I17" s="345"/>
      <c r="J17" s="345"/>
      <c r="K17" s="345"/>
      <c r="L17" s="341"/>
      <c r="M17" s="342"/>
      <c r="N17" s="246"/>
      <c r="O17" s="246"/>
      <c r="P17" s="246"/>
    </row>
    <row r="18" spans="1:16" customFormat="1" ht="15">
      <c r="A18" s="340"/>
      <c r="B18" s="340"/>
      <c r="C18" s="345"/>
      <c r="D18" s="345"/>
      <c r="E18" s="345"/>
      <c r="F18" s="345"/>
      <c r="G18" s="345"/>
      <c r="H18" s="345"/>
      <c r="I18" s="345"/>
      <c r="J18" s="345"/>
      <c r="K18" s="345"/>
      <c r="L18" s="341"/>
      <c r="M18" s="342"/>
      <c r="N18" s="246"/>
      <c r="O18" s="246"/>
      <c r="P18" s="246"/>
    </row>
    <row r="19" spans="1:16" customFormat="1" ht="15">
      <c r="A19" s="340"/>
      <c r="B19" s="340"/>
      <c r="C19" s="345"/>
      <c r="D19" s="345"/>
      <c r="E19" s="345"/>
      <c r="F19" s="345"/>
      <c r="G19" s="345"/>
      <c r="H19" s="345"/>
      <c r="I19" s="345"/>
      <c r="J19" s="345"/>
      <c r="K19" s="345"/>
      <c r="L19" s="341"/>
      <c r="M19" s="342"/>
      <c r="N19" s="246"/>
      <c r="O19" s="246"/>
      <c r="P19" s="246"/>
    </row>
    <row r="20" spans="1:16" customFormat="1" ht="15">
      <c r="A20" s="340"/>
      <c r="B20" s="340"/>
      <c r="C20" s="345"/>
      <c r="D20" s="345"/>
      <c r="E20" s="345"/>
      <c r="F20" s="345"/>
      <c r="G20" s="345"/>
      <c r="H20" s="345"/>
      <c r="I20" s="345"/>
      <c r="J20" s="345"/>
      <c r="K20" s="345"/>
      <c r="L20" s="341"/>
      <c r="M20" s="342"/>
      <c r="N20" s="246"/>
      <c r="O20" s="246"/>
      <c r="P20" s="246"/>
    </row>
    <row r="21" spans="1:16" customFormat="1" ht="15">
      <c r="A21" s="340"/>
      <c r="B21" s="340"/>
      <c r="C21" s="345"/>
      <c r="D21" s="345"/>
      <c r="E21" s="345"/>
      <c r="F21" s="345"/>
      <c r="G21" s="345"/>
      <c r="H21" s="345"/>
      <c r="I21" s="345"/>
      <c r="J21" s="345"/>
      <c r="K21" s="345"/>
      <c r="L21" s="341"/>
      <c r="M21" s="342"/>
      <c r="N21" s="246"/>
      <c r="O21" s="246"/>
      <c r="P21" s="246"/>
    </row>
    <row r="22" spans="1:16" customFormat="1" ht="15">
      <c r="A22" s="340"/>
      <c r="B22" s="340"/>
      <c r="C22" s="345"/>
      <c r="D22" s="345"/>
      <c r="E22" s="345"/>
      <c r="F22" s="345"/>
      <c r="G22" s="345"/>
      <c r="H22" s="345"/>
      <c r="I22" s="345"/>
      <c r="J22" s="345"/>
      <c r="K22" s="345"/>
      <c r="L22" s="341"/>
      <c r="M22" s="342"/>
      <c r="N22" s="246"/>
      <c r="O22" s="246"/>
      <c r="P22" s="246"/>
    </row>
    <row r="23" spans="1:16" customFormat="1" ht="15">
      <c r="A23" s="340"/>
      <c r="B23" s="340"/>
      <c r="C23" s="345"/>
      <c r="D23" s="345"/>
      <c r="E23" s="345"/>
      <c r="F23" s="345"/>
      <c r="G23" s="345"/>
      <c r="H23" s="345"/>
      <c r="I23" s="345"/>
      <c r="J23" s="345"/>
      <c r="K23" s="345"/>
      <c r="L23" s="339"/>
      <c r="M23" s="342"/>
      <c r="N23" s="246"/>
      <c r="O23" s="246"/>
      <c r="P23" s="246"/>
    </row>
    <row r="24" spans="1:16" customFormat="1" ht="15">
      <c r="A24" s="340"/>
      <c r="B24" s="340"/>
      <c r="C24" s="345"/>
      <c r="D24" s="345"/>
      <c r="E24" s="345"/>
      <c r="F24" s="345"/>
      <c r="G24" s="345"/>
      <c r="H24" s="345"/>
      <c r="I24" s="345"/>
      <c r="J24" s="345"/>
      <c r="K24" s="345"/>
      <c r="L24" s="339"/>
      <c r="M24" s="342"/>
      <c r="N24" s="246"/>
      <c r="O24" s="246"/>
      <c r="P24" s="246"/>
    </row>
    <row r="25" spans="1:16" customFormat="1" ht="15">
      <c r="A25" s="340"/>
      <c r="B25" s="340"/>
      <c r="C25" s="345"/>
      <c r="D25" s="345"/>
      <c r="E25" s="345"/>
      <c r="F25" s="345"/>
      <c r="G25" s="345"/>
      <c r="H25" s="345"/>
      <c r="I25" s="345"/>
      <c r="J25" s="345"/>
      <c r="K25" s="345"/>
      <c r="L25" s="339"/>
      <c r="M25" s="342"/>
      <c r="N25" s="246"/>
      <c r="O25" s="246"/>
      <c r="P25" s="246"/>
    </row>
    <row r="26" spans="1:16" customFormat="1" ht="15">
      <c r="A26" s="340"/>
      <c r="B26" s="340"/>
      <c r="C26" s="345"/>
      <c r="D26" s="345"/>
      <c r="E26" s="345"/>
      <c r="F26" s="345"/>
      <c r="G26" s="345"/>
      <c r="H26" s="345"/>
      <c r="I26" s="345"/>
      <c r="J26" s="345"/>
      <c r="K26" s="345"/>
      <c r="L26" s="339"/>
      <c r="M26" s="342"/>
      <c r="N26" s="246"/>
      <c r="O26" s="246"/>
      <c r="P26" s="246"/>
    </row>
    <row r="27" spans="1:16" customFormat="1" ht="15">
      <c r="A27" s="340"/>
      <c r="B27" s="340"/>
      <c r="C27" s="345"/>
      <c r="D27" s="345"/>
      <c r="E27" s="345"/>
      <c r="F27" s="345"/>
      <c r="G27" s="345"/>
      <c r="H27" s="345"/>
      <c r="I27" s="345"/>
      <c r="J27" s="345"/>
      <c r="K27" s="345"/>
      <c r="L27" s="339"/>
      <c r="M27" s="342"/>
      <c r="N27" s="246"/>
      <c r="O27" s="246"/>
      <c r="P27" s="246"/>
    </row>
    <row r="28" spans="1:16" customFormat="1" ht="15">
      <c r="A28" s="340"/>
      <c r="B28" s="340"/>
      <c r="C28" s="345"/>
      <c r="D28" s="345"/>
      <c r="E28" s="345"/>
      <c r="F28" s="345"/>
      <c r="G28" s="345"/>
      <c r="H28" s="345"/>
      <c r="I28" s="345"/>
      <c r="J28" s="345"/>
      <c r="K28" s="345"/>
      <c r="L28" s="339"/>
      <c r="M28" s="342"/>
      <c r="N28" s="246"/>
      <c r="O28" s="246"/>
      <c r="P28" s="246"/>
    </row>
    <row r="29" spans="1:16" customFormat="1" ht="15">
      <c r="A29" s="340"/>
      <c r="B29" s="340"/>
      <c r="C29" s="345"/>
      <c r="D29" s="345"/>
      <c r="E29" s="345"/>
      <c r="F29" s="345"/>
      <c r="G29" s="345"/>
      <c r="H29" s="345"/>
      <c r="I29" s="345"/>
      <c r="J29" s="345"/>
      <c r="K29" s="345"/>
      <c r="L29" s="339"/>
      <c r="M29" s="342"/>
      <c r="N29" s="246"/>
      <c r="O29" s="246"/>
      <c r="P29" s="246"/>
    </row>
    <row r="30" spans="1:16" customFormat="1" ht="15">
      <c r="A30" s="340"/>
      <c r="B30" s="340"/>
      <c r="C30" s="345"/>
      <c r="D30" s="345"/>
      <c r="E30" s="345"/>
      <c r="F30" s="345"/>
      <c r="G30" s="345"/>
      <c r="H30" s="345"/>
      <c r="I30" s="345"/>
      <c r="J30" s="345"/>
      <c r="K30" s="345"/>
      <c r="L30" s="339"/>
      <c r="M30" s="342"/>
      <c r="N30" s="246"/>
      <c r="O30" s="246"/>
      <c r="P30" s="246"/>
    </row>
    <row r="31" spans="1:16" customFormat="1" ht="15">
      <c r="A31" s="340"/>
      <c r="B31" s="340"/>
      <c r="C31" s="345"/>
      <c r="D31" s="345"/>
      <c r="E31" s="345"/>
      <c r="F31" s="345"/>
      <c r="G31" s="345"/>
      <c r="H31" s="345"/>
      <c r="I31" s="345"/>
      <c r="J31" s="345"/>
      <c r="K31" s="345"/>
      <c r="L31" s="339"/>
      <c r="M31" s="342"/>
      <c r="N31" s="246"/>
      <c r="O31" s="246"/>
      <c r="P31" s="246"/>
    </row>
    <row r="32" spans="1:16" customFormat="1" ht="15">
      <c r="A32" s="340"/>
      <c r="B32" s="340"/>
      <c r="C32" s="345"/>
      <c r="D32" s="345"/>
      <c r="E32" s="345"/>
      <c r="F32" s="345"/>
      <c r="G32" s="345"/>
      <c r="H32" s="345"/>
      <c r="I32" s="345"/>
      <c r="J32" s="345"/>
      <c r="K32" s="345"/>
      <c r="L32" s="339"/>
      <c r="M32" s="342"/>
      <c r="N32" s="246"/>
      <c r="O32" s="246"/>
      <c r="P32" s="246"/>
    </row>
    <row r="33" spans="1:16" customFormat="1" ht="15">
      <c r="A33" s="340"/>
      <c r="B33" s="340"/>
      <c r="C33" s="345"/>
      <c r="D33" s="345"/>
      <c r="E33" s="345"/>
      <c r="F33" s="345"/>
      <c r="G33" s="345"/>
      <c r="H33" s="345"/>
      <c r="I33" s="345"/>
      <c r="J33" s="345"/>
      <c r="K33" s="345"/>
      <c r="L33" s="339"/>
      <c r="M33" s="342"/>
      <c r="N33" s="246"/>
      <c r="O33" s="246"/>
      <c r="P33" s="246"/>
    </row>
    <row r="34" spans="1:16" customFormat="1" ht="15">
      <c r="A34" s="340"/>
      <c r="B34" s="340"/>
      <c r="C34" s="345"/>
      <c r="D34" s="345"/>
      <c r="E34" s="345"/>
      <c r="F34" s="345"/>
      <c r="G34" s="345"/>
      <c r="H34" s="345"/>
      <c r="I34" s="345"/>
      <c r="J34" s="345"/>
      <c r="K34" s="345"/>
      <c r="L34" s="339"/>
      <c r="M34" s="342"/>
      <c r="N34" s="246"/>
      <c r="O34" s="246"/>
      <c r="P34" s="246"/>
    </row>
    <row r="35" spans="1:16" customFormat="1" ht="15">
      <c r="A35" s="340"/>
      <c r="B35" s="340"/>
      <c r="C35" s="345"/>
      <c r="D35" s="345"/>
      <c r="E35" s="345"/>
      <c r="F35" s="345"/>
      <c r="G35" s="345"/>
      <c r="H35" s="345"/>
      <c r="I35" s="345"/>
      <c r="J35" s="345"/>
      <c r="K35" s="345"/>
      <c r="L35" s="339"/>
      <c r="M35" s="342"/>
      <c r="N35" s="246"/>
      <c r="O35" s="246"/>
      <c r="P35" s="246"/>
    </row>
    <row r="36" spans="1:16" customFormat="1" ht="15">
      <c r="A36" s="340"/>
      <c r="B36" s="340"/>
      <c r="C36" s="345"/>
      <c r="D36" s="345"/>
      <c r="E36" s="345"/>
      <c r="F36" s="345"/>
      <c r="G36" s="345"/>
      <c r="H36" s="345"/>
      <c r="I36" s="345"/>
      <c r="J36" s="345"/>
      <c r="K36" s="345"/>
      <c r="L36" s="339"/>
      <c r="M36" s="342"/>
      <c r="N36" s="246"/>
      <c r="O36" s="246"/>
      <c r="P36" s="246"/>
    </row>
    <row r="37" spans="1:16" customFormat="1" ht="15">
      <c r="A37" s="340"/>
      <c r="B37" s="340"/>
      <c r="C37" s="345"/>
      <c r="D37" s="345"/>
      <c r="E37" s="345"/>
      <c r="F37" s="345"/>
      <c r="G37" s="345"/>
      <c r="H37" s="345"/>
      <c r="I37" s="345"/>
      <c r="J37" s="345"/>
      <c r="K37" s="345"/>
      <c r="L37" s="339"/>
      <c r="M37" s="342"/>
      <c r="N37" s="246"/>
      <c r="O37" s="246"/>
      <c r="P37" s="246"/>
    </row>
    <row r="38" spans="1:16" customFormat="1" ht="15">
      <c r="A38" s="340"/>
      <c r="B38" s="340"/>
      <c r="C38" s="345"/>
      <c r="D38" s="345"/>
      <c r="E38" s="345"/>
      <c r="F38" s="345"/>
      <c r="G38" s="345"/>
      <c r="H38" s="345"/>
      <c r="I38" s="345"/>
      <c r="J38" s="345"/>
      <c r="K38" s="345"/>
      <c r="L38" s="339"/>
      <c r="M38" s="342"/>
      <c r="N38" s="246"/>
      <c r="O38" s="246"/>
      <c r="P38" s="246"/>
    </row>
    <row r="39" spans="1:16" customFormat="1" ht="15">
      <c r="A39" s="340"/>
      <c r="B39" s="340"/>
      <c r="C39" s="345"/>
      <c r="D39" s="345"/>
      <c r="E39" s="345"/>
      <c r="F39" s="345"/>
      <c r="G39" s="345"/>
      <c r="H39" s="345"/>
      <c r="I39" s="345"/>
      <c r="J39" s="345"/>
      <c r="K39" s="345"/>
      <c r="L39" s="339"/>
      <c r="M39" s="342"/>
      <c r="N39" s="246"/>
      <c r="O39" s="246"/>
      <c r="P39" s="246"/>
    </row>
    <row r="40" spans="1:16" customFormat="1" ht="15">
      <c r="A40" s="340"/>
      <c r="B40" s="340"/>
      <c r="C40" s="345"/>
      <c r="D40" s="345"/>
      <c r="E40" s="345"/>
      <c r="F40" s="345"/>
      <c r="G40" s="345"/>
      <c r="H40" s="345"/>
      <c r="I40" s="345"/>
      <c r="J40" s="345"/>
      <c r="K40" s="345"/>
      <c r="L40" s="339"/>
      <c r="M40" s="342"/>
      <c r="N40" s="246"/>
      <c r="O40" s="246"/>
      <c r="P40" s="246"/>
    </row>
    <row r="41" spans="1:16" customFormat="1" ht="15">
      <c r="A41" s="340"/>
      <c r="B41" s="340"/>
      <c r="C41" s="345"/>
      <c r="D41" s="345"/>
      <c r="E41" s="345"/>
      <c r="F41" s="345"/>
      <c r="G41" s="345"/>
      <c r="H41" s="345"/>
      <c r="I41" s="345"/>
      <c r="J41" s="345"/>
      <c r="K41" s="345"/>
      <c r="L41" s="339"/>
      <c r="M41" s="342"/>
      <c r="N41" s="246"/>
      <c r="O41" s="246"/>
      <c r="P41" s="246"/>
    </row>
    <row r="42" spans="1:16" customFormat="1" ht="15">
      <c r="A42" s="340"/>
      <c r="B42" s="340"/>
      <c r="C42" s="345"/>
      <c r="D42" s="345"/>
      <c r="E42" s="345"/>
      <c r="F42" s="345"/>
      <c r="G42" s="345"/>
      <c r="H42" s="345"/>
      <c r="I42" s="345"/>
      <c r="J42" s="345"/>
      <c r="K42" s="345"/>
      <c r="L42" s="339"/>
      <c r="M42" s="342"/>
      <c r="N42" s="246"/>
      <c r="O42" s="246"/>
      <c r="P42" s="246"/>
    </row>
    <row r="43" spans="1:16" ht="15">
      <c r="A43" s="340"/>
      <c r="B43" s="340"/>
      <c r="C43" s="345"/>
      <c r="D43" s="345"/>
      <c r="E43" s="345"/>
      <c r="F43" s="345"/>
      <c r="G43" s="345"/>
      <c r="H43" s="345"/>
      <c r="I43" s="345"/>
      <c r="J43" s="345"/>
      <c r="K43" s="345"/>
      <c r="L43" s="339"/>
      <c r="M43" s="342"/>
    </row>
    <row r="44" spans="1:16" ht="15">
      <c r="A44" s="340"/>
      <c r="B44" s="340"/>
      <c r="C44" s="345"/>
      <c r="D44" s="345"/>
      <c r="E44" s="345"/>
      <c r="F44" s="345"/>
      <c r="G44" s="345"/>
      <c r="H44" s="345"/>
      <c r="I44" s="345"/>
      <c r="J44" s="345"/>
      <c r="K44" s="345"/>
      <c r="L44" s="339"/>
      <c r="M44" s="342"/>
    </row>
    <row r="45" spans="1:16" ht="15">
      <c r="A45" s="340"/>
      <c r="B45" s="340"/>
      <c r="C45" s="345"/>
      <c r="D45" s="345"/>
      <c r="E45" s="345"/>
      <c r="F45" s="345"/>
      <c r="G45" s="345"/>
      <c r="H45" s="345"/>
      <c r="I45" s="345"/>
      <c r="J45" s="345"/>
      <c r="K45" s="345"/>
      <c r="L45" s="339"/>
      <c r="M45" s="342"/>
    </row>
    <row r="46" spans="1:16" ht="15">
      <c r="A46" s="340"/>
      <c r="B46" s="340"/>
      <c r="C46" s="345"/>
      <c r="D46" s="345"/>
      <c r="E46" s="345"/>
      <c r="F46" s="345"/>
      <c r="G46" s="345"/>
      <c r="H46" s="345"/>
      <c r="I46" s="345"/>
      <c r="J46" s="345"/>
      <c r="K46" s="345"/>
      <c r="L46" s="339"/>
      <c r="M46" s="342"/>
    </row>
    <row r="47" spans="1:16" ht="15">
      <c r="A47" s="340"/>
      <c r="B47" s="340"/>
      <c r="C47" s="345"/>
      <c r="D47" s="345"/>
      <c r="E47" s="345"/>
      <c r="F47" s="345"/>
      <c r="G47" s="345"/>
      <c r="H47" s="345"/>
      <c r="I47" s="345"/>
      <c r="J47" s="345"/>
      <c r="K47" s="345"/>
      <c r="L47" s="339"/>
      <c r="M47" s="342"/>
    </row>
    <row r="48" spans="1:16" ht="15">
      <c r="A48" s="340"/>
      <c r="B48" s="340"/>
      <c r="C48" s="345"/>
      <c r="D48" s="345"/>
      <c r="E48" s="345"/>
      <c r="F48" s="345"/>
      <c r="G48" s="345"/>
      <c r="H48" s="345"/>
      <c r="I48" s="345"/>
      <c r="J48" s="345"/>
      <c r="K48" s="345"/>
      <c r="L48" s="339"/>
      <c r="M48" s="342"/>
    </row>
    <row r="49" spans="1:13" ht="15">
      <c r="A49" s="340"/>
      <c r="B49" s="340"/>
      <c r="C49" s="345"/>
      <c r="D49" s="345"/>
      <c r="E49" s="345"/>
      <c r="F49" s="345"/>
      <c r="G49" s="345"/>
      <c r="H49" s="345"/>
      <c r="I49" s="345"/>
      <c r="J49" s="345"/>
      <c r="K49" s="345"/>
      <c r="L49" s="339"/>
      <c r="M49" s="342"/>
    </row>
    <row r="50" spans="1:13" ht="15">
      <c r="A50" s="340"/>
      <c r="B50" s="340"/>
      <c r="C50" s="345"/>
      <c r="D50" s="345"/>
      <c r="E50" s="345"/>
      <c r="F50" s="345"/>
      <c r="G50" s="345"/>
      <c r="H50" s="345"/>
      <c r="I50" s="345"/>
      <c r="J50" s="345"/>
      <c r="K50" s="345"/>
      <c r="L50" s="339"/>
      <c r="M50" s="342"/>
    </row>
    <row r="51" spans="1:13" ht="15">
      <c r="A51" s="340"/>
      <c r="B51" s="340"/>
      <c r="C51" s="345"/>
      <c r="D51" s="345"/>
      <c r="E51" s="345"/>
      <c r="F51" s="345"/>
      <c r="G51" s="345"/>
      <c r="H51" s="345"/>
      <c r="I51" s="345"/>
      <c r="J51" s="345"/>
      <c r="K51" s="345"/>
      <c r="L51" s="339"/>
      <c r="M51" s="342"/>
    </row>
    <row r="52" spans="1:13" ht="15">
      <c r="A52" s="340"/>
      <c r="B52" s="340"/>
      <c r="C52" s="345"/>
      <c r="D52" s="345"/>
      <c r="E52" s="345"/>
      <c r="F52" s="345"/>
      <c r="G52" s="345"/>
      <c r="H52" s="345"/>
      <c r="I52" s="345"/>
      <c r="J52" s="345"/>
      <c r="K52" s="345"/>
      <c r="L52" s="339"/>
      <c r="M52" s="342"/>
    </row>
    <row r="53" spans="1:13" ht="15">
      <c r="A53" s="340"/>
      <c r="B53" s="340"/>
      <c r="C53" s="345"/>
      <c r="D53" s="345"/>
      <c r="E53" s="345"/>
      <c r="F53" s="345"/>
      <c r="G53" s="345"/>
      <c r="H53" s="345"/>
      <c r="I53" s="345"/>
      <c r="J53" s="345"/>
      <c r="K53" s="345"/>
      <c r="L53" s="339"/>
      <c r="M53" s="342"/>
    </row>
    <row r="54" spans="1:13" ht="15">
      <c r="A54" s="340"/>
      <c r="B54" s="340"/>
      <c r="C54" s="345"/>
      <c r="D54" s="345"/>
      <c r="E54" s="345"/>
      <c r="F54" s="345"/>
      <c r="G54" s="345"/>
      <c r="H54" s="345"/>
      <c r="I54" s="345"/>
      <c r="J54" s="345"/>
      <c r="K54" s="345"/>
      <c r="L54" s="339"/>
      <c r="M54" s="342"/>
    </row>
    <row r="55" spans="1:13" ht="15">
      <c r="A55" s="340"/>
      <c r="B55" s="340"/>
      <c r="C55" s="345"/>
      <c r="D55" s="345"/>
      <c r="E55" s="345"/>
      <c r="F55" s="345"/>
      <c r="G55" s="345"/>
      <c r="H55" s="345"/>
      <c r="I55" s="345"/>
      <c r="J55" s="345"/>
      <c r="K55" s="345"/>
      <c r="L55" s="339"/>
      <c r="M55" s="342"/>
    </row>
    <row r="56" spans="1:13" ht="15">
      <c r="A56" s="340"/>
      <c r="B56" s="340"/>
      <c r="C56" s="345"/>
      <c r="D56" s="345"/>
      <c r="E56" s="345"/>
      <c r="F56" s="345"/>
      <c r="G56" s="345"/>
      <c r="H56" s="345"/>
      <c r="I56" s="345"/>
      <c r="J56" s="345"/>
      <c r="K56" s="345"/>
      <c r="L56" s="339"/>
      <c r="M56" s="342"/>
    </row>
    <row r="57" spans="1:13" ht="15">
      <c r="A57" s="340"/>
      <c r="B57" s="340"/>
      <c r="C57" s="345"/>
      <c r="D57" s="345"/>
      <c r="E57" s="345"/>
      <c r="F57" s="345"/>
      <c r="G57" s="345"/>
      <c r="H57" s="345"/>
      <c r="I57" s="345"/>
      <c r="J57" s="345"/>
      <c r="K57" s="345"/>
      <c r="L57" s="339"/>
      <c r="M57" s="342"/>
    </row>
    <row r="58" spans="1:13" ht="15">
      <c r="A58" s="340"/>
      <c r="B58" s="340"/>
      <c r="C58" s="345"/>
      <c r="D58" s="345"/>
      <c r="E58" s="345"/>
      <c r="F58" s="345"/>
      <c r="G58" s="345"/>
      <c r="H58" s="345"/>
      <c r="I58" s="345"/>
      <c r="J58" s="345"/>
      <c r="K58" s="345"/>
      <c r="L58" s="339"/>
      <c r="M58" s="342"/>
    </row>
    <row r="59" spans="1:13" ht="15">
      <c r="A59" s="340"/>
      <c r="B59" s="340"/>
      <c r="C59" s="345"/>
      <c r="D59" s="345"/>
      <c r="E59" s="345"/>
      <c r="F59" s="345"/>
      <c r="G59" s="345"/>
      <c r="H59" s="345"/>
      <c r="I59" s="345"/>
      <c r="J59" s="345"/>
      <c r="K59" s="345"/>
      <c r="L59" s="339"/>
      <c r="M59" s="342"/>
    </row>
    <row r="60" spans="1:13" ht="15">
      <c r="A60" s="340"/>
      <c r="B60" s="340"/>
      <c r="C60" s="345"/>
      <c r="D60" s="345"/>
      <c r="E60" s="345"/>
      <c r="F60" s="345"/>
      <c r="G60" s="345"/>
      <c r="H60" s="345"/>
      <c r="I60" s="345"/>
      <c r="J60" s="345"/>
      <c r="K60" s="345"/>
      <c r="L60" s="339"/>
      <c r="M60" s="342"/>
    </row>
    <row r="61" spans="1:13" ht="15">
      <c r="A61" s="340"/>
      <c r="B61" s="340"/>
      <c r="C61" s="345"/>
      <c r="D61" s="345"/>
      <c r="E61" s="345"/>
      <c r="F61" s="345"/>
      <c r="G61" s="345"/>
      <c r="H61" s="345"/>
      <c r="I61" s="345"/>
      <c r="J61" s="345"/>
      <c r="K61" s="345"/>
      <c r="L61" s="339"/>
      <c r="M61" s="342"/>
    </row>
    <row r="62" spans="1:13" ht="15">
      <c r="A62" s="340"/>
      <c r="B62" s="340"/>
      <c r="C62" s="345"/>
      <c r="D62" s="345"/>
      <c r="E62" s="345"/>
      <c r="F62" s="345"/>
      <c r="G62" s="345"/>
      <c r="H62" s="345"/>
      <c r="I62" s="345"/>
      <c r="J62" s="345"/>
      <c r="K62" s="345"/>
      <c r="L62" s="339"/>
      <c r="M62" s="342"/>
    </row>
    <row r="63" spans="1:13" ht="15">
      <c r="A63" s="340"/>
      <c r="B63" s="340"/>
      <c r="C63" s="345"/>
      <c r="D63" s="345"/>
      <c r="E63" s="345"/>
      <c r="F63" s="345"/>
      <c r="G63" s="345"/>
      <c r="H63" s="345"/>
      <c r="I63" s="345"/>
      <c r="J63" s="345"/>
      <c r="K63" s="345"/>
      <c r="L63" s="339"/>
      <c r="M63" s="342"/>
    </row>
    <row r="64" spans="1:13" ht="15">
      <c r="A64" s="340"/>
      <c r="B64" s="340"/>
      <c r="C64" s="345"/>
      <c r="D64" s="345"/>
      <c r="E64" s="345"/>
      <c r="F64" s="345"/>
      <c r="G64" s="345"/>
      <c r="H64" s="345"/>
      <c r="I64" s="345"/>
      <c r="J64" s="345"/>
      <c r="K64" s="345"/>
      <c r="L64" s="339"/>
      <c r="M64" s="342"/>
    </row>
    <row r="65" spans="1:13" ht="15">
      <c r="A65" s="340"/>
      <c r="B65" s="340"/>
      <c r="C65" s="345"/>
      <c r="D65" s="345"/>
      <c r="E65" s="345"/>
      <c r="F65" s="345"/>
      <c r="G65" s="345"/>
      <c r="H65" s="345"/>
      <c r="I65" s="345"/>
      <c r="J65" s="345"/>
      <c r="K65" s="345"/>
      <c r="L65" s="339"/>
      <c r="M65" s="342"/>
    </row>
    <row r="66" spans="1:13" ht="15">
      <c r="A66" s="340"/>
      <c r="B66" s="340"/>
      <c r="C66" s="345"/>
      <c r="D66" s="345"/>
      <c r="E66" s="345"/>
      <c r="F66" s="345"/>
      <c r="G66" s="345"/>
      <c r="H66" s="345"/>
      <c r="I66" s="345"/>
      <c r="J66" s="345"/>
      <c r="K66" s="345"/>
      <c r="L66" s="339"/>
      <c r="M66" s="342"/>
    </row>
    <row r="67" spans="1:13" ht="15">
      <c r="A67" s="340"/>
      <c r="B67" s="340"/>
      <c r="C67" s="345"/>
      <c r="D67" s="345"/>
      <c r="E67" s="345"/>
      <c r="F67" s="345"/>
      <c r="G67" s="345"/>
      <c r="H67" s="345"/>
      <c r="I67" s="345"/>
      <c r="J67" s="345"/>
      <c r="K67" s="345"/>
      <c r="L67" s="339"/>
      <c r="M67" s="342"/>
    </row>
    <row r="68" spans="1:13" ht="15">
      <c r="A68" s="340"/>
      <c r="B68" s="340"/>
      <c r="C68" s="345"/>
      <c r="D68" s="345"/>
      <c r="E68" s="345"/>
      <c r="F68" s="345"/>
      <c r="G68" s="345"/>
      <c r="H68" s="345"/>
      <c r="I68" s="345"/>
      <c r="J68" s="345"/>
      <c r="K68" s="345"/>
      <c r="L68" s="339"/>
      <c r="M68" s="342"/>
    </row>
    <row r="69" spans="1:13" ht="15">
      <c r="A69" s="340"/>
      <c r="B69" s="340"/>
      <c r="C69" s="345"/>
      <c r="D69" s="345"/>
      <c r="E69" s="345"/>
      <c r="F69" s="345"/>
      <c r="G69" s="345"/>
      <c r="H69" s="345"/>
      <c r="I69" s="345"/>
      <c r="J69" s="345"/>
      <c r="K69" s="345"/>
      <c r="L69" s="339"/>
      <c r="M69" s="342"/>
    </row>
    <row r="70" spans="1:13" ht="15">
      <c r="A70" s="340"/>
      <c r="B70" s="340"/>
      <c r="C70" s="345"/>
      <c r="D70" s="345"/>
      <c r="E70" s="345"/>
      <c r="F70" s="345"/>
      <c r="G70" s="345"/>
      <c r="H70" s="345"/>
      <c r="I70" s="345"/>
      <c r="J70" s="345"/>
      <c r="K70" s="345"/>
      <c r="L70" s="339"/>
      <c r="M70" s="342"/>
    </row>
    <row r="71" spans="1:13" ht="15">
      <c r="A71" s="340"/>
      <c r="B71" s="340"/>
      <c r="C71" s="345"/>
      <c r="D71" s="345"/>
      <c r="E71" s="345"/>
      <c r="F71" s="345"/>
      <c r="G71" s="345"/>
      <c r="H71" s="345"/>
      <c r="I71" s="345"/>
      <c r="J71" s="345"/>
      <c r="K71" s="345"/>
      <c r="L71" s="339"/>
      <c r="M71" s="342"/>
    </row>
    <row r="72" spans="1:13" ht="15">
      <c r="A72" s="340"/>
      <c r="B72" s="340"/>
      <c r="C72" s="345"/>
      <c r="D72" s="345"/>
      <c r="E72" s="345"/>
      <c r="F72" s="345"/>
      <c r="G72" s="345"/>
      <c r="H72" s="345"/>
      <c r="I72" s="345"/>
      <c r="J72" s="345"/>
      <c r="K72" s="345"/>
      <c r="L72" s="339"/>
      <c r="M72" s="342"/>
    </row>
    <row r="73" spans="1:13" ht="15">
      <c r="A73" s="340"/>
      <c r="B73" s="340"/>
      <c r="C73" s="345"/>
      <c r="D73" s="345"/>
      <c r="E73" s="345"/>
      <c r="F73" s="345"/>
      <c r="G73" s="345"/>
      <c r="H73" s="345"/>
      <c r="I73" s="345"/>
      <c r="J73" s="345"/>
      <c r="K73" s="345"/>
      <c r="L73" s="339"/>
      <c r="M73" s="342"/>
    </row>
    <row r="74" spans="1:13" ht="15">
      <c r="A74" s="340"/>
      <c r="B74" s="340"/>
      <c r="C74" s="345"/>
      <c r="D74" s="345"/>
      <c r="E74" s="345"/>
      <c r="F74" s="345"/>
      <c r="G74" s="345"/>
      <c r="H74" s="345"/>
      <c r="I74" s="345"/>
      <c r="J74" s="345"/>
      <c r="K74" s="345"/>
      <c r="L74" s="339"/>
      <c r="M74" s="342"/>
    </row>
    <row r="75" spans="1:13" ht="15">
      <c r="A75" s="340"/>
      <c r="B75" s="340"/>
      <c r="C75" s="345"/>
      <c r="D75" s="345"/>
      <c r="E75" s="345"/>
      <c r="F75" s="345"/>
      <c r="G75" s="345"/>
      <c r="H75" s="345"/>
      <c r="I75" s="345"/>
      <c r="J75" s="345"/>
      <c r="K75" s="345"/>
      <c r="L75" s="339"/>
      <c r="M75" s="342"/>
    </row>
    <row r="76" spans="1:13" ht="15">
      <c r="A76" s="340"/>
      <c r="B76" s="340"/>
      <c r="C76" s="345"/>
      <c r="D76" s="345"/>
      <c r="E76" s="345"/>
      <c r="F76" s="345"/>
      <c r="G76" s="345"/>
      <c r="H76" s="345"/>
      <c r="I76" s="345"/>
      <c r="J76" s="345"/>
      <c r="K76" s="345"/>
      <c r="L76" s="339"/>
      <c r="M76" s="342"/>
    </row>
    <row r="77" spans="1:13" ht="15">
      <c r="A77" s="340"/>
      <c r="B77" s="340"/>
      <c r="C77" s="345"/>
      <c r="D77" s="345"/>
      <c r="E77" s="345"/>
      <c r="F77" s="345"/>
      <c r="G77" s="345"/>
      <c r="H77" s="345"/>
      <c r="I77" s="345"/>
      <c r="J77" s="345"/>
      <c r="K77" s="345"/>
      <c r="L77" s="339"/>
      <c r="M77" s="342"/>
    </row>
    <row r="78" spans="1:13" ht="15">
      <c r="A78" s="340"/>
      <c r="B78" s="340"/>
      <c r="C78" s="345"/>
      <c r="D78" s="345"/>
      <c r="E78" s="345"/>
      <c r="F78" s="345"/>
      <c r="G78" s="345"/>
      <c r="H78" s="345"/>
      <c r="I78" s="345"/>
      <c r="J78" s="345"/>
      <c r="K78" s="345"/>
      <c r="L78" s="339"/>
      <c r="M78" s="342"/>
    </row>
    <row r="79" spans="1:13" ht="15">
      <c r="A79" s="340"/>
      <c r="B79" s="340"/>
      <c r="C79" s="345"/>
      <c r="D79" s="345"/>
      <c r="E79" s="345"/>
      <c r="F79" s="345"/>
      <c r="G79" s="345"/>
      <c r="H79" s="345"/>
      <c r="I79" s="345"/>
      <c r="J79" s="345"/>
      <c r="K79" s="345"/>
      <c r="L79" s="339"/>
      <c r="M79" s="342"/>
    </row>
    <row r="80" spans="1:13" ht="15">
      <c r="A80" s="340"/>
      <c r="B80" s="340"/>
      <c r="C80" s="345"/>
      <c r="D80" s="345"/>
      <c r="E80" s="345"/>
      <c r="F80" s="345"/>
      <c r="G80" s="345"/>
      <c r="H80" s="345"/>
      <c r="I80" s="345"/>
      <c r="J80" s="345"/>
      <c r="K80" s="345"/>
      <c r="L80" s="339"/>
      <c r="M80" s="342"/>
    </row>
    <row r="81" spans="1:13" ht="15">
      <c r="A81" s="340"/>
      <c r="B81" s="340"/>
      <c r="C81" s="345"/>
      <c r="D81" s="345"/>
      <c r="E81" s="345"/>
      <c r="F81" s="345"/>
      <c r="G81" s="345"/>
      <c r="H81" s="345"/>
      <c r="I81" s="345"/>
      <c r="J81" s="345"/>
      <c r="K81" s="345"/>
      <c r="L81" s="339"/>
      <c r="M81" s="342"/>
    </row>
    <row r="82" spans="1:13" ht="15">
      <c r="A82" s="340"/>
      <c r="B82" s="340"/>
      <c r="C82" s="345"/>
      <c r="D82" s="345"/>
      <c r="E82" s="345"/>
      <c r="F82" s="345"/>
      <c r="G82" s="345"/>
      <c r="H82" s="345"/>
      <c r="I82" s="345"/>
      <c r="J82" s="345"/>
      <c r="K82" s="345"/>
      <c r="L82" s="339"/>
      <c r="M82" s="342"/>
    </row>
    <row r="83" spans="1:13" ht="15">
      <c r="A83" s="340"/>
      <c r="B83" s="340"/>
      <c r="C83" s="345"/>
      <c r="D83" s="345"/>
      <c r="E83" s="345"/>
      <c r="F83" s="345"/>
      <c r="G83" s="345"/>
      <c r="H83" s="345"/>
      <c r="I83" s="345"/>
      <c r="J83" s="345"/>
      <c r="K83" s="345"/>
      <c r="L83" s="339"/>
      <c r="M83" s="342"/>
    </row>
    <row r="84" spans="1:13" ht="15">
      <c r="A84" s="340"/>
      <c r="B84" s="340"/>
      <c r="C84" s="345"/>
      <c r="D84" s="345"/>
      <c r="E84" s="345"/>
      <c r="F84" s="345"/>
      <c r="G84" s="345"/>
      <c r="H84" s="345"/>
      <c r="I84" s="345"/>
      <c r="J84" s="345"/>
      <c r="K84" s="345"/>
      <c r="L84" s="339"/>
      <c r="M84" s="342"/>
    </row>
    <row r="85" spans="1:13" ht="15">
      <c r="A85" s="340"/>
      <c r="B85" s="340"/>
      <c r="C85" s="345"/>
      <c r="D85" s="345"/>
      <c r="E85" s="345"/>
      <c r="F85" s="345"/>
      <c r="G85" s="345"/>
      <c r="H85" s="345"/>
      <c r="I85" s="345"/>
      <c r="J85" s="345"/>
      <c r="K85" s="345"/>
      <c r="L85" s="339"/>
      <c r="M85" s="342"/>
    </row>
    <row r="86" spans="1:13" ht="15">
      <c r="A86" s="340"/>
      <c r="B86" s="340"/>
      <c r="C86" s="345"/>
      <c r="D86" s="345"/>
      <c r="E86" s="345"/>
      <c r="F86" s="345"/>
      <c r="G86" s="345"/>
      <c r="H86" s="345"/>
      <c r="I86" s="345"/>
      <c r="J86" s="345"/>
      <c r="K86" s="345"/>
      <c r="L86" s="339"/>
      <c r="M86" s="342"/>
    </row>
    <row r="87" spans="1:13" ht="15">
      <c r="A87" s="340"/>
      <c r="B87" s="340"/>
      <c r="C87" s="345"/>
      <c r="D87" s="345"/>
      <c r="E87" s="345"/>
      <c r="F87" s="345"/>
      <c r="G87" s="345"/>
      <c r="H87" s="345"/>
      <c r="I87" s="345"/>
      <c r="J87" s="345"/>
      <c r="K87" s="345"/>
      <c r="L87" s="339"/>
      <c r="M87" s="342"/>
    </row>
    <row r="88" spans="1:13" ht="15">
      <c r="A88" s="340"/>
      <c r="B88" s="340"/>
      <c r="C88" s="345"/>
      <c r="D88" s="345"/>
      <c r="E88" s="345"/>
      <c r="F88" s="345"/>
      <c r="G88" s="345"/>
      <c r="H88" s="345"/>
      <c r="I88" s="345"/>
      <c r="J88" s="345"/>
      <c r="K88" s="345"/>
      <c r="L88" s="339"/>
      <c r="M88" s="342"/>
    </row>
    <row r="89" spans="1:13" ht="15">
      <c r="A89" s="340"/>
      <c r="B89" s="340"/>
      <c r="C89" s="345"/>
      <c r="D89" s="345"/>
      <c r="E89" s="345"/>
      <c r="F89" s="345"/>
      <c r="G89" s="345"/>
      <c r="H89" s="345"/>
      <c r="I89" s="345"/>
      <c r="J89" s="345"/>
      <c r="K89" s="345"/>
      <c r="L89" s="339"/>
      <c r="M89" s="342"/>
    </row>
    <row r="90" spans="1:13" ht="15">
      <c r="A90" s="340"/>
      <c r="B90" s="340"/>
      <c r="C90" s="345"/>
      <c r="D90" s="345"/>
      <c r="E90" s="345"/>
      <c r="F90" s="345"/>
      <c r="G90" s="345"/>
      <c r="H90" s="345"/>
      <c r="I90" s="345"/>
      <c r="J90" s="345"/>
      <c r="K90" s="345"/>
      <c r="L90" s="339"/>
      <c r="M90" s="342"/>
    </row>
    <row r="91" spans="1:13" ht="15">
      <c r="A91" s="340"/>
      <c r="B91" s="340"/>
      <c r="C91" s="345"/>
      <c r="D91" s="345"/>
      <c r="E91" s="345"/>
      <c r="F91" s="345"/>
      <c r="G91" s="345"/>
      <c r="H91" s="345"/>
      <c r="I91" s="345"/>
      <c r="J91" s="345"/>
      <c r="K91" s="345"/>
      <c r="L91" s="339"/>
      <c r="M91" s="342"/>
    </row>
    <row r="92" spans="1:13" ht="15">
      <c r="A92" s="340"/>
      <c r="B92" s="340"/>
      <c r="C92" s="345"/>
      <c r="D92" s="345"/>
      <c r="E92" s="345"/>
      <c r="F92" s="345"/>
      <c r="G92" s="345"/>
      <c r="H92" s="345"/>
      <c r="I92" s="345"/>
      <c r="J92" s="345"/>
      <c r="K92" s="345"/>
      <c r="L92" s="339"/>
      <c r="M92" s="342"/>
    </row>
    <row r="93" spans="1:13" ht="15">
      <c r="A93" s="340"/>
      <c r="B93" s="340"/>
      <c r="C93" s="345"/>
      <c r="D93" s="345"/>
      <c r="E93" s="345"/>
      <c r="F93" s="345"/>
      <c r="G93" s="345"/>
      <c r="H93" s="345"/>
      <c r="I93" s="345"/>
      <c r="J93" s="345"/>
      <c r="K93" s="345"/>
      <c r="L93" s="339"/>
      <c r="M93" s="342"/>
    </row>
    <row r="94" spans="1:13" ht="15">
      <c r="A94" s="340"/>
      <c r="B94" s="340"/>
      <c r="C94" s="345"/>
      <c r="D94" s="345"/>
      <c r="E94" s="345"/>
      <c r="F94" s="345"/>
      <c r="G94" s="345"/>
      <c r="H94" s="345"/>
      <c r="I94" s="345"/>
      <c r="J94" s="345"/>
      <c r="K94" s="345"/>
      <c r="L94" s="339"/>
      <c r="M94" s="342"/>
    </row>
    <row r="95" spans="1:13" ht="15">
      <c r="A95" s="340"/>
      <c r="B95" s="340"/>
      <c r="C95" s="345"/>
      <c r="D95" s="345"/>
      <c r="E95" s="345"/>
      <c r="F95" s="345"/>
      <c r="G95" s="345"/>
      <c r="H95" s="345"/>
      <c r="I95" s="345"/>
      <c r="J95" s="345"/>
      <c r="K95" s="345"/>
      <c r="L95" s="339"/>
      <c r="M95" s="342"/>
    </row>
    <row r="96" spans="1:13" ht="15">
      <c r="A96" s="340"/>
      <c r="B96" s="340"/>
      <c r="C96" s="345"/>
      <c r="D96" s="345"/>
      <c r="E96" s="345"/>
      <c r="F96" s="345"/>
      <c r="G96" s="345"/>
      <c r="H96" s="345"/>
      <c r="I96" s="345"/>
      <c r="J96" s="345"/>
      <c r="K96" s="345"/>
      <c r="L96" s="339"/>
      <c r="M96" s="342"/>
    </row>
    <row r="97" spans="1:13" ht="15">
      <c r="A97" s="340"/>
      <c r="B97" s="340"/>
      <c r="C97" s="345"/>
      <c r="D97" s="364"/>
      <c r="E97" s="364"/>
      <c r="F97" s="364"/>
      <c r="G97" s="364"/>
      <c r="H97" s="345"/>
      <c r="I97" s="364"/>
      <c r="J97" s="364"/>
      <c r="K97" s="364"/>
      <c r="L97" s="338"/>
      <c r="M97" s="342"/>
    </row>
    <row r="98" spans="1:13" ht="15">
      <c r="A98" s="340"/>
      <c r="B98" s="340"/>
      <c r="C98" s="345"/>
      <c r="D98" s="364"/>
      <c r="E98" s="364"/>
      <c r="F98" s="364"/>
      <c r="G98" s="364"/>
      <c r="H98" s="345"/>
      <c r="I98" s="364"/>
      <c r="J98" s="364"/>
      <c r="K98" s="364"/>
      <c r="L98" s="338"/>
      <c r="M98" s="342"/>
    </row>
    <row r="99" spans="1:13" ht="15">
      <c r="A99" s="340"/>
      <c r="B99" s="340"/>
      <c r="C99" s="345"/>
      <c r="D99" s="364"/>
      <c r="E99" s="364"/>
      <c r="F99" s="364"/>
      <c r="G99" s="364"/>
      <c r="H99" s="345"/>
      <c r="I99" s="364"/>
      <c r="J99" s="364"/>
      <c r="K99" s="364"/>
      <c r="L99" s="338"/>
      <c r="M99" s="342"/>
    </row>
    <row r="100" spans="1:13" ht="15">
      <c r="A100" s="340"/>
      <c r="B100" s="340"/>
      <c r="C100" s="345"/>
      <c r="D100" s="364"/>
      <c r="E100" s="364"/>
      <c r="F100" s="364"/>
      <c r="G100" s="364"/>
      <c r="H100" s="345"/>
      <c r="I100" s="364"/>
      <c r="J100" s="364"/>
      <c r="K100" s="364"/>
      <c r="L100" s="338"/>
      <c r="M100" s="342"/>
    </row>
    <row r="101" spans="1:13" ht="15">
      <c r="A101" s="340"/>
      <c r="B101" s="340"/>
      <c r="C101" s="345"/>
      <c r="D101" s="364"/>
      <c r="E101" s="364"/>
      <c r="F101" s="364"/>
      <c r="G101" s="364"/>
      <c r="H101" s="345"/>
      <c r="I101" s="364"/>
      <c r="J101" s="364"/>
      <c r="K101" s="364"/>
      <c r="L101" s="338"/>
      <c r="M101" s="342"/>
    </row>
    <row r="102" spans="1:13" ht="15">
      <c r="A102" s="340"/>
      <c r="B102" s="340"/>
      <c r="C102" s="345"/>
      <c r="D102" s="364"/>
      <c r="E102" s="364"/>
      <c r="F102" s="364"/>
      <c r="G102" s="364"/>
      <c r="H102" s="345"/>
      <c r="I102" s="364"/>
      <c r="J102" s="364"/>
      <c r="K102" s="364"/>
      <c r="L102" s="338"/>
      <c r="M102" s="342"/>
    </row>
    <row r="103" spans="1:13" ht="15">
      <c r="A103" s="340"/>
      <c r="B103" s="340"/>
      <c r="C103" s="345"/>
      <c r="D103" s="364"/>
      <c r="E103" s="364"/>
      <c r="F103" s="364"/>
      <c r="G103" s="364"/>
      <c r="H103" s="345"/>
      <c r="I103" s="364"/>
      <c r="J103" s="364"/>
      <c r="K103" s="364"/>
      <c r="L103" s="338"/>
      <c r="M103" s="342"/>
    </row>
    <row r="104" spans="1:13" ht="15">
      <c r="A104" s="340"/>
      <c r="B104" s="340"/>
      <c r="C104" s="345"/>
      <c r="D104" s="364"/>
      <c r="E104" s="364"/>
      <c r="F104" s="364"/>
      <c r="G104" s="364"/>
      <c r="H104" s="345"/>
      <c r="I104" s="364"/>
      <c r="J104" s="364"/>
      <c r="K104" s="364"/>
      <c r="L104" s="338"/>
      <c r="M104" s="342"/>
    </row>
    <row r="105" spans="1:13" ht="15">
      <c r="A105" s="340"/>
      <c r="B105" s="340"/>
      <c r="C105" s="345"/>
      <c r="D105" s="364"/>
      <c r="E105" s="364"/>
      <c r="F105" s="364"/>
      <c r="G105" s="364"/>
      <c r="H105" s="345"/>
      <c r="I105" s="364"/>
      <c r="J105" s="364"/>
      <c r="K105" s="364"/>
      <c r="L105" s="338"/>
      <c r="M105" s="342"/>
    </row>
    <row r="106" spans="1:13" ht="15">
      <c r="A106" s="340"/>
      <c r="B106" s="340"/>
      <c r="C106" s="345"/>
      <c r="D106" s="364"/>
      <c r="E106" s="364"/>
      <c r="F106" s="364"/>
      <c r="G106" s="364"/>
      <c r="H106" s="345"/>
      <c r="I106" s="364"/>
      <c r="J106" s="364"/>
      <c r="K106" s="364"/>
      <c r="L106" s="338"/>
      <c r="M106" s="342"/>
    </row>
    <row r="107" spans="1:13" ht="15">
      <c r="A107" s="340"/>
      <c r="B107" s="340"/>
      <c r="C107" s="345"/>
      <c r="D107" s="364"/>
      <c r="E107" s="364"/>
      <c r="F107" s="364"/>
      <c r="G107" s="364"/>
      <c r="H107" s="345"/>
      <c r="I107" s="364"/>
      <c r="J107" s="364"/>
      <c r="K107" s="364"/>
      <c r="L107" s="338"/>
      <c r="M107" s="342"/>
    </row>
    <row r="108" spans="1:13" ht="15">
      <c r="A108" s="340"/>
      <c r="B108" s="340"/>
      <c r="C108" s="345"/>
      <c r="D108" s="364"/>
      <c r="E108" s="364"/>
      <c r="F108" s="364"/>
      <c r="G108" s="364"/>
      <c r="H108" s="345"/>
      <c r="I108" s="364"/>
      <c r="J108" s="364"/>
      <c r="K108" s="364"/>
      <c r="L108" s="338"/>
      <c r="M108" s="342"/>
    </row>
    <row r="109" spans="1:13" ht="15">
      <c r="A109" s="340"/>
      <c r="B109" s="340"/>
      <c r="C109" s="345"/>
      <c r="D109" s="364"/>
      <c r="E109" s="364"/>
      <c r="F109" s="364"/>
      <c r="G109" s="364"/>
      <c r="H109" s="345"/>
      <c r="I109" s="364"/>
      <c r="J109" s="364"/>
      <c r="K109" s="364"/>
      <c r="L109" s="338"/>
      <c r="M109" s="342"/>
    </row>
    <row r="110" spans="1:13" ht="15">
      <c r="A110" s="340"/>
      <c r="B110" s="340"/>
      <c r="C110" s="345"/>
      <c r="D110" s="364"/>
      <c r="E110" s="364"/>
      <c r="F110" s="364"/>
      <c r="G110" s="364"/>
      <c r="H110" s="345"/>
      <c r="I110" s="364"/>
      <c r="J110" s="364"/>
      <c r="K110" s="364"/>
      <c r="L110" s="338"/>
      <c r="M110" s="342"/>
    </row>
    <row r="111" spans="1:13" ht="15">
      <c r="A111" s="340"/>
      <c r="B111" s="340"/>
      <c r="C111" s="345"/>
      <c r="D111" s="364"/>
      <c r="E111" s="364"/>
      <c r="F111" s="364"/>
      <c r="G111" s="364"/>
      <c r="H111" s="345"/>
      <c r="I111" s="364"/>
      <c r="J111" s="364"/>
      <c r="K111" s="364"/>
      <c r="L111" s="338"/>
      <c r="M111" s="342"/>
    </row>
    <row r="112" spans="1:13" ht="15">
      <c r="A112" s="340"/>
      <c r="B112" s="340"/>
      <c r="C112" s="345"/>
      <c r="D112" s="364"/>
      <c r="E112" s="364"/>
      <c r="F112" s="364"/>
      <c r="G112" s="364"/>
      <c r="H112" s="345"/>
      <c r="I112" s="364"/>
      <c r="J112" s="364"/>
      <c r="K112" s="364"/>
      <c r="L112" s="338"/>
      <c r="M112" s="342"/>
    </row>
    <row r="113" spans="1:13" ht="15">
      <c r="A113" s="340"/>
      <c r="B113" s="340"/>
      <c r="C113" s="345"/>
      <c r="D113" s="364"/>
      <c r="E113" s="364"/>
      <c r="F113" s="364"/>
      <c r="G113" s="364"/>
      <c r="H113" s="345"/>
      <c r="I113" s="364"/>
      <c r="J113" s="364"/>
      <c r="K113" s="364"/>
      <c r="L113" s="338"/>
      <c r="M113" s="342"/>
    </row>
    <row r="114" spans="1:13" ht="15">
      <c r="A114" s="340"/>
      <c r="B114" s="340"/>
      <c r="C114" s="345"/>
      <c r="D114" s="364"/>
      <c r="E114" s="364"/>
      <c r="F114" s="364"/>
      <c r="G114" s="364"/>
      <c r="H114" s="345"/>
      <c r="I114" s="364"/>
      <c r="J114" s="364"/>
      <c r="K114" s="364"/>
      <c r="L114" s="338"/>
      <c r="M114" s="342"/>
    </row>
    <row r="115" spans="1:13" ht="15">
      <c r="A115" s="340"/>
      <c r="B115" s="340"/>
      <c r="C115" s="345"/>
      <c r="D115" s="364"/>
      <c r="E115" s="364"/>
      <c r="F115" s="364"/>
      <c r="G115" s="364"/>
      <c r="H115" s="345"/>
      <c r="I115" s="364"/>
      <c r="J115" s="364"/>
      <c r="K115" s="364"/>
      <c r="L115" s="338"/>
      <c r="M115" s="342"/>
    </row>
    <row r="116" spans="1:13" ht="15">
      <c r="A116" s="340"/>
      <c r="B116" s="340"/>
      <c r="C116" s="345"/>
      <c r="D116" s="364"/>
      <c r="E116" s="364"/>
      <c r="F116" s="364"/>
      <c r="G116" s="364"/>
      <c r="H116" s="364"/>
      <c r="I116" s="364"/>
      <c r="J116" s="364"/>
      <c r="K116" s="364"/>
      <c r="L116" s="338"/>
      <c r="M116" s="342"/>
    </row>
    <row r="117" spans="1:13" ht="15">
      <c r="A117" s="340"/>
      <c r="B117" s="340"/>
      <c r="C117" s="345"/>
      <c r="D117" s="364"/>
      <c r="E117" s="364"/>
      <c r="F117" s="364"/>
      <c r="G117" s="364"/>
      <c r="H117" s="364"/>
      <c r="I117" s="364"/>
      <c r="J117" s="364"/>
      <c r="K117" s="364"/>
      <c r="L117" s="338"/>
      <c r="M117" s="342"/>
    </row>
    <row r="118" spans="1:13" ht="15">
      <c r="A118" s="340"/>
      <c r="B118" s="340"/>
      <c r="C118" s="345"/>
      <c r="D118" s="364"/>
      <c r="E118" s="364"/>
      <c r="F118" s="364"/>
      <c r="G118" s="364"/>
      <c r="H118" s="364"/>
      <c r="I118" s="364"/>
      <c r="J118" s="364"/>
      <c r="K118" s="364"/>
      <c r="L118" s="338"/>
      <c r="M118" s="342"/>
    </row>
    <row r="119" spans="1:13" ht="15">
      <c r="A119" s="340"/>
      <c r="B119" s="340"/>
      <c r="C119" s="345"/>
      <c r="D119" s="364"/>
      <c r="E119" s="364"/>
      <c r="F119" s="364"/>
      <c r="G119" s="364"/>
      <c r="H119" s="364"/>
      <c r="I119" s="364"/>
      <c r="J119" s="364"/>
      <c r="K119" s="364"/>
      <c r="L119" s="338"/>
      <c r="M119" s="342"/>
    </row>
    <row r="120" spans="1:13" ht="15">
      <c r="A120" s="340"/>
      <c r="B120" s="340"/>
      <c r="C120" s="345"/>
      <c r="D120" s="364"/>
      <c r="E120" s="364"/>
      <c r="F120" s="364"/>
      <c r="G120" s="364"/>
      <c r="H120" s="364"/>
      <c r="I120" s="364"/>
      <c r="J120" s="364"/>
      <c r="K120" s="364"/>
      <c r="L120" s="338"/>
      <c r="M120" s="342"/>
    </row>
    <row r="121" spans="1:13" ht="15">
      <c r="A121" s="340"/>
      <c r="B121" s="340"/>
      <c r="C121" s="345"/>
      <c r="D121" s="364"/>
      <c r="E121" s="364"/>
      <c r="F121" s="364"/>
      <c r="G121" s="364"/>
      <c r="H121" s="364"/>
      <c r="I121" s="364"/>
      <c r="J121" s="364"/>
      <c r="K121" s="364"/>
      <c r="L121" s="338"/>
      <c r="M121" s="342"/>
    </row>
    <row r="122" spans="1:13" ht="15">
      <c r="A122" s="340"/>
      <c r="B122" s="340"/>
      <c r="C122" s="345"/>
      <c r="D122" s="364"/>
      <c r="E122" s="364"/>
      <c r="F122" s="364"/>
      <c r="G122" s="364"/>
      <c r="H122" s="364"/>
      <c r="I122" s="364"/>
      <c r="J122" s="364"/>
      <c r="K122" s="364"/>
      <c r="L122" s="338"/>
      <c r="M122" s="342"/>
    </row>
    <row r="123" spans="1:13" ht="15">
      <c r="A123" s="340"/>
      <c r="B123" s="340"/>
      <c r="C123" s="345"/>
      <c r="D123" s="364"/>
      <c r="E123" s="364"/>
      <c r="F123" s="364"/>
      <c r="G123" s="364"/>
      <c r="H123" s="364"/>
      <c r="I123" s="364"/>
      <c r="J123" s="364"/>
      <c r="K123" s="364"/>
      <c r="L123" s="338"/>
      <c r="M123" s="342"/>
    </row>
    <row r="124" spans="1:13" ht="15">
      <c r="A124" s="340"/>
      <c r="B124" s="340"/>
      <c r="C124" s="345"/>
      <c r="D124" s="364"/>
      <c r="E124" s="364"/>
      <c r="F124" s="364"/>
      <c r="G124" s="364"/>
      <c r="H124" s="364"/>
      <c r="I124" s="364"/>
      <c r="J124" s="364"/>
      <c r="K124" s="364"/>
      <c r="L124" s="338"/>
      <c r="M124" s="342"/>
    </row>
    <row r="125" spans="1:13" ht="15">
      <c r="A125" s="340"/>
      <c r="B125" s="340"/>
      <c r="C125" s="345"/>
      <c r="D125" s="364"/>
      <c r="E125" s="364"/>
      <c r="F125" s="364"/>
      <c r="G125" s="364"/>
      <c r="H125" s="364"/>
      <c r="I125" s="364"/>
      <c r="J125" s="364"/>
      <c r="K125" s="364"/>
      <c r="L125" s="338"/>
      <c r="M125" s="342"/>
    </row>
    <row r="126" spans="1:13" ht="15">
      <c r="A126" s="340"/>
      <c r="B126" s="340"/>
      <c r="C126" s="345"/>
      <c r="D126" s="364"/>
      <c r="E126" s="364"/>
      <c r="F126" s="364"/>
      <c r="G126" s="364"/>
      <c r="H126" s="364"/>
      <c r="I126" s="364"/>
      <c r="J126" s="364"/>
      <c r="K126" s="364"/>
      <c r="L126" s="338"/>
      <c r="M126" s="342"/>
    </row>
    <row r="127" spans="1:13" ht="15">
      <c r="A127" s="340"/>
      <c r="B127" s="340"/>
      <c r="C127" s="345"/>
      <c r="D127" s="364"/>
      <c r="E127" s="364"/>
      <c r="F127" s="364"/>
      <c r="G127" s="364"/>
      <c r="H127" s="364"/>
      <c r="I127" s="364"/>
      <c r="J127" s="364"/>
      <c r="K127" s="364"/>
      <c r="L127" s="338"/>
      <c r="M127" s="342"/>
    </row>
    <row r="128" spans="1:13" ht="15">
      <c r="A128" s="340"/>
      <c r="B128" s="340"/>
      <c r="C128" s="345"/>
      <c r="D128" s="364"/>
      <c r="E128" s="364"/>
      <c r="F128" s="364"/>
      <c r="G128" s="364"/>
      <c r="H128" s="364"/>
      <c r="I128" s="364"/>
      <c r="J128" s="364"/>
      <c r="K128" s="364"/>
      <c r="L128" s="338"/>
      <c r="M128" s="342"/>
    </row>
    <row r="129" spans="1:13" ht="15">
      <c r="A129" s="340"/>
      <c r="B129" s="340"/>
      <c r="C129" s="345"/>
      <c r="D129" s="364"/>
      <c r="E129" s="364"/>
      <c r="F129" s="364"/>
      <c r="G129" s="364"/>
      <c r="H129" s="364"/>
      <c r="I129" s="364"/>
      <c r="J129" s="364"/>
      <c r="K129" s="364"/>
      <c r="L129" s="338"/>
      <c r="M129" s="342"/>
    </row>
    <row r="130" spans="1:13" ht="15">
      <c r="A130" s="340"/>
      <c r="B130" s="340"/>
      <c r="C130" s="345"/>
      <c r="D130" s="364"/>
      <c r="E130" s="364"/>
      <c r="F130" s="364"/>
      <c r="G130" s="364"/>
      <c r="H130" s="364"/>
      <c r="I130" s="364"/>
      <c r="J130" s="364"/>
      <c r="K130" s="364"/>
      <c r="L130" s="338"/>
      <c r="M130" s="342"/>
    </row>
    <row r="131" spans="1:13" ht="15">
      <c r="A131" s="340"/>
      <c r="B131" s="340"/>
      <c r="C131" s="345"/>
      <c r="D131" s="364"/>
      <c r="E131" s="364"/>
      <c r="F131" s="364"/>
      <c r="G131" s="364"/>
      <c r="H131" s="364"/>
      <c r="I131" s="364"/>
      <c r="J131" s="364"/>
      <c r="K131" s="364"/>
      <c r="L131" s="338"/>
      <c r="M131" s="342"/>
    </row>
    <row r="132" spans="1:13" ht="15">
      <c r="A132" s="340"/>
      <c r="B132" s="340"/>
      <c r="C132" s="345"/>
      <c r="D132" s="364"/>
      <c r="E132" s="364"/>
      <c r="F132" s="364"/>
      <c r="G132" s="364"/>
      <c r="H132" s="364"/>
      <c r="I132" s="364"/>
      <c r="J132" s="364"/>
      <c r="K132" s="364"/>
      <c r="L132" s="338"/>
      <c r="M132" s="342"/>
    </row>
    <row r="133" spans="1:13" ht="15">
      <c r="A133" s="340"/>
      <c r="B133" s="340"/>
      <c r="C133" s="345"/>
      <c r="D133" s="364"/>
      <c r="E133" s="364"/>
      <c r="F133" s="364"/>
      <c r="G133" s="364"/>
      <c r="H133" s="364"/>
      <c r="I133" s="364"/>
      <c r="J133" s="364"/>
      <c r="K133" s="364"/>
      <c r="L133" s="338"/>
      <c r="M133" s="342"/>
    </row>
    <row r="134" spans="1:13" ht="15">
      <c r="A134" s="340"/>
      <c r="B134" s="340"/>
      <c r="C134" s="345"/>
      <c r="D134" s="364"/>
      <c r="E134" s="364"/>
      <c r="F134" s="364"/>
      <c r="G134" s="364"/>
      <c r="H134" s="364"/>
      <c r="I134" s="364"/>
      <c r="J134" s="364"/>
      <c r="K134" s="364"/>
      <c r="L134" s="338"/>
      <c r="M134" s="342"/>
    </row>
    <row r="135" spans="1:13" ht="15">
      <c r="A135" s="340"/>
      <c r="B135" s="340"/>
      <c r="C135" s="345"/>
      <c r="D135" s="325"/>
      <c r="E135" s="364"/>
      <c r="F135" s="364"/>
      <c r="G135" s="364"/>
      <c r="H135" s="364"/>
      <c r="I135" s="364"/>
      <c r="J135" s="364"/>
      <c r="K135" s="364"/>
      <c r="L135" s="338"/>
      <c r="M135" s="342"/>
    </row>
    <row r="136" spans="1:13" ht="15">
      <c r="A136" s="340"/>
      <c r="B136" s="340"/>
      <c r="C136" s="345"/>
      <c r="D136" s="325"/>
      <c r="E136" s="364"/>
      <c r="F136" s="364"/>
      <c r="G136" s="364"/>
      <c r="H136" s="364"/>
      <c r="I136" s="364"/>
      <c r="J136" s="364"/>
      <c r="K136" s="364"/>
      <c r="L136" s="338"/>
      <c r="M136" s="342"/>
    </row>
    <row r="137" spans="1:13" ht="15">
      <c r="A137" s="340"/>
      <c r="B137" s="340"/>
      <c r="C137" s="345"/>
      <c r="D137" s="325"/>
      <c r="E137" s="364"/>
      <c r="F137" s="364"/>
      <c r="G137" s="364"/>
      <c r="H137" s="364"/>
      <c r="I137" s="364"/>
      <c r="J137" s="364"/>
      <c r="K137" s="364"/>
      <c r="L137" s="338"/>
      <c r="M137" s="342"/>
    </row>
    <row r="138" spans="1:13" ht="15">
      <c r="A138" s="340"/>
      <c r="B138" s="340"/>
      <c r="C138" s="345"/>
      <c r="D138" s="325"/>
      <c r="E138" s="364"/>
      <c r="F138" s="364"/>
      <c r="G138" s="364"/>
      <c r="H138" s="364"/>
      <c r="I138" s="364"/>
      <c r="J138" s="364"/>
      <c r="K138" s="364"/>
      <c r="L138" s="338"/>
      <c r="M138" s="342"/>
    </row>
    <row r="139" spans="1:13" ht="15">
      <c r="A139" s="340"/>
      <c r="B139" s="340"/>
      <c r="C139" s="345"/>
      <c r="D139" s="325"/>
      <c r="E139" s="364"/>
      <c r="F139" s="364"/>
      <c r="G139" s="364"/>
      <c r="H139" s="364"/>
      <c r="I139" s="364"/>
      <c r="J139" s="364"/>
      <c r="K139" s="364"/>
      <c r="L139" s="338"/>
      <c r="M139" s="342"/>
    </row>
    <row r="140" spans="1:13" ht="15">
      <c r="A140" s="340"/>
      <c r="B140" s="340"/>
      <c r="C140" s="345"/>
      <c r="D140" s="325"/>
      <c r="E140" s="364"/>
      <c r="F140" s="364"/>
      <c r="G140" s="364"/>
      <c r="H140" s="364"/>
      <c r="I140" s="364"/>
      <c r="J140" s="364"/>
      <c r="K140" s="364"/>
      <c r="L140" s="338"/>
      <c r="M140" s="342"/>
    </row>
    <row r="141" spans="1:13" ht="15">
      <c r="A141" s="340"/>
      <c r="B141" s="340"/>
      <c r="C141" s="345"/>
      <c r="D141" s="325"/>
      <c r="E141" s="364"/>
      <c r="F141" s="364"/>
      <c r="G141" s="364"/>
      <c r="H141" s="364"/>
      <c r="I141" s="364"/>
      <c r="J141" s="364"/>
      <c r="K141" s="364"/>
      <c r="L141" s="338"/>
      <c r="M141" s="342"/>
    </row>
    <row r="142" spans="1:13" ht="15">
      <c r="A142" s="340"/>
      <c r="B142" s="340"/>
      <c r="C142" s="345"/>
      <c r="D142" s="325"/>
      <c r="E142" s="364"/>
      <c r="F142" s="364"/>
      <c r="G142" s="364"/>
      <c r="H142" s="364"/>
      <c r="I142" s="364"/>
      <c r="J142" s="364"/>
      <c r="K142" s="364"/>
      <c r="L142" s="338"/>
      <c r="M142" s="342"/>
    </row>
    <row r="143" spans="1:13" ht="15">
      <c r="A143" s="340"/>
      <c r="B143" s="340"/>
      <c r="C143" s="345"/>
      <c r="D143" s="325"/>
      <c r="E143" s="364"/>
      <c r="F143" s="364"/>
      <c r="G143" s="364"/>
      <c r="H143" s="364"/>
      <c r="I143" s="364"/>
      <c r="J143" s="364"/>
      <c r="K143" s="364"/>
      <c r="L143" s="338"/>
      <c r="M143" s="342"/>
    </row>
    <row r="144" spans="1:13" ht="15">
      <c r="A144" s="340"/>
      <c r="B144" s="340"/>
      <c r="C144" s="345"/>
      <c r="D144" s="325"/>
      <c r="E144" s="364"/>
      <c r="F144" s="364"/>
      <c r="G144" s="364"/>
      <c r="H144" s="364"/>
      <c r="I144" s="364"/>
      <c r="J144" s="364"/>
      <c r="K144" s="364"/>
      <c r="L144" s="338"/>
      <c r="M144" s="342"/>
    </row>
    <row r="145" spans="1:13" ht="15">
      <c r="A145" s="340"/>
      <c r="B145" s="340"/>
      <c r="C145" s="345"/>
      <c r="D145" s="325"/>
      <c r="E145" s="364"/>
      <c r="F145" s="364"/>
      <c r="G145" s="364"/>
      <c r="H145" s="364"/>
      <c r="I145" s="364"/>
      <c r="J145" s="364"/>
      <c r="K145" s="364"/>
      <c r="L145" s="338"/>
      <c r="M145" s="342"/>
    </row>
    <row r="146" spans="1:13" ht="15">
      <c r="A146" s="340"/>
      <c r="B146" s="340"/>
      <c r="C146" s="345"/>
      <c r="D146" s="325"/>
      <c r="E146" s="364"/>
      <c r="F146" s="364"/>
      <c r="G146" s="364"/>
      <c r="H146" s="364"/>
      <c r="I146" s="364"/>
      <c r="J146" s="364"/>
      <c r="K146" s="364"/>
      <c r="L146" s="338"/>
      <c r="M146" s="342"/>
    </row>
    <row r="147" spans="1:13" ht="15">
      <c r="A147" s="340"/>
      <c r="B147" s="340"/>
      <c r="C147" s="345"/>
      <c r="D147" s="325"/>
      <c r="E147" s="364"/>
      <c r="F147" s="364"/>
      <c r="G147" s="364"/>
      <c r="H147" s="364"/>
      <c r="I147" s="364"/>
      <c r="J147" s="364"/>
      <c r="K147" s="364"/>
      <c r="L147" s="338"/>
      <c r="M147" s="342"/>
    </row>
    <row r="148" spans="1:13" ht="15">
      <c r="A148" s="340"/>
      <c r="B148" s="340"/>
      <c r="C148" s="345"/>
      <c r="D148" s="325"/>
      <c r="E148" s="364"/>
      <c r="F148" s="364"/>
      <c r="G148" s="364"/>
      <c r="H148" s="364"/>
      <c r="I148" s="364"/>
      <c r="J148" s="364"/>
      <c r="K148" s="364"/>
      <c r="L148" s="338"/>
      <c r="M148" s="342"/>
    </row>
    <row r="149" spans="1:13" ht="15">
      <c r="A149" s="340"/>
      <c r="B149" s="340"/>
      <c r="C149" s="345"/>
      <c r="D149" s="325"/>
      <c r="E149" s="364"/>
      <c r="F149" s="364"/>
      <c r="G149" s="364"/>
      <c r="H149" s="364"/>
      <c r="I149" s="364"/>
      <c r="J149" s="364"/>
      <c r="K149" s="364"/>
      <c r="L149" s="338"/>
      <c r="M149" s="342"/>
    </row>
    <row r="150" spans="1:13" ht="15">
      <c r="A150" s="340"/>
      <c r="B150" s="340"/>
      <c r="C150" s="345"/>
      <c r="D150" s="325"/>
      <c r="E150" s="364"/>
      <c r="F150" s="364"/>
      <c r="G150" s="364"/>
      <c r="H150" s="364"/>
      <c r="I150" s="364"/>
      <c r="J150" s="364"/>
      <c r="K150" s="364"/>
      <c r="L150" s="338"/>
      <c r="M150" s="342"/>
    </row>
    <row r="151" spans="1:13" ht="15">
      <c r="A151" s="340"/>
      <c r="B151" s="340"/>
      <c r="C151" s="345"/>
      <c r="D151" s="325"/>
      <c r="E151" s="364"/>
      <c r="F151" s="364"/>
      <c r="G151" s="364"/>
      <c r="H151" s="364"/>
      <c r="I151" s="364"/>
      <c r="J151" s="364"/>
      <c r="K151" s="364"/>
      <c r="L151" s="338"/>
      <c r="M151" s="342"/>
    </row>
    <row r="152" spans="1:13" ht="15">
      <c r="A152" s="340"/>
      <c r="B152" s="340"/>
      <c r="C152" s="345"/>
      <c r="D152" s="325"/>
      <c r="E152" s="364"/>
      <c r="F152" s="364"/>
      <c r="G152" s="364"/>
      <c r="H152" s="364"/>
      <c r="I152" s="364"/>
      <c r="J152" s="364"/>
      <c r="K152" s="364"/>
      <c r="L152" s="338"/>
      <c r="M152" s="342"/>
    </row>
    <row r="153" spans="1:13" ht="15">
      <c r="A153" s="340"/>
      <c r="B153" s="340"/>
      <c r="C153" s="345"/>
      <c r="D153" s="325"/>
      <c r="E153" s="364"/>
      <c r="F153" s="364"/>
      <c r="G153" s="364"/>
      <c r="H153" s="364"/>
      <c r="I153" s="364"/>
      <c r="J153" s="364"/>
      <c r="K153" s="364"/>
      <c r="L153" s="338"/>
      <c r="M153" s="342"/>
    </row>
    <row r="154" spans="1:13" ht="15">
      <c r="A154" s="340"/>
      <c r="B154" s="340"/>
      <c r="C154" s="345"/>
      <c r="D154" s="325"/>
      <c r="E154" s="364"/>
      <c r="F154" s="364"/>
      <c r="G154" s="364"/>
      <c r="H154" s="364"/>
      <c r="I154" s="364"/>
      <c r="J154" s="364"/>
      <c r="K154" s="364"/>
      <c r="L154" s="338"/>
      <c r="M154" s="342"/>
    </row>
    <row r="155" spans="1:13" ht="15">
      <c r="A155" s="340"/>
      <c r="B155" s="340"/>
      <c r="C155" s="345"/>
      <c r="D155" s="325"/>
      <c r="E155" s="364"/>
      <c r="F155" s="364"/>
      <c r="G155" s="364"/>
      <c r="H155" s="364"/>
      <c r="I155" s="364"/>
      <c r="J155" s="364"/>
      <c r="K155" s="364"/>
      <c r="L155" s="338"/>
      <c r="M155" s="342"/>
    </row>
    <row r="156" spans="1:13" ht="15">
      <c r="A156" s="340"/>
      <c r="B156" s="340"/>
      <c r="C156" s="345"/>
      <c r="D156" s="325"/>
      <c r="E156" s="364"/>
      <c r="F156" s="364"/>
      <c r="G156" s="364"/>
      <c r="H156" s="364"/>
      <c r="I156" s="364"/>
      <c r="J156" s="364"/>
      <c r="K156" s="364"/>
      <c r="L156" s="338"/>
      <c r="M156" s="342"/>
    </row>
    <row r="157" spans="1:13" ht="15">
      <c r="A157" s="340"/>
      <c r="B157" s="340"/>
      <c r="C157" s="345"/>
      <c r="D157" s="325"/>
      <c r="E157" s="364"/>
      <c r="F157" s="364"/>
      <c r="G157" s="364"/>
      <c r="H157" s="364"/>
      <c r="I157" s="364"/>
      <c r="J157" s="364"/>
      <c r="K157" s="364"/>
      <c r="L157" s="338"/>
      <c r="M157" s="342"/>
    </row>
    <row r="158" spans="1:13" ht="15">
      <c r="A158" s="340"/>
      <c r="B158" s="340"/>
      <c r="C158" s="345"/>
      <c r="D158" s="325"/>
      <c r="E158" s="364"/>
      <c r="F158" s="364"/>
      <c r="G158" s="364"/>
      <c r="H158" s="364"/>
      <c r="I158" s="364"/>
      <c r="J158" s="364"/>
      <c r="K158" s="364"/>
      <c r="L158" s="338"/>
      <c r="M158" s="342"/>
    </row>
    <row r="159" spans="1:13" ht="15">
      <c r="A159" s="340"/>
      <c r="B159" s="340"/>
      <c r="C159" s="345"/>
      <c r="D159" s="325"/>
      <c r="E159" s="364"/>
      <c r="F159" s="364"/>
      <c r="G159" s="364"/>
      <c r="H159" s="364"/>
      <c r="I159" s="364"/>
      <c r="J159" s="364"/>
      <c r="K159" s="364"/>
      <c r="L159" s="338"/>
      <c r="M159" s="342"/>
    </row>
    <row r="160" spans="1:13" ht="15">
      <c r="A160" s="340"/>
      <c r="B160" s="340"/>
      <c r="C160" s="345"/>
      <c r="D160" s="325"/>
      <c r="E160" s="364"/>
      <c r="F160" s="364"/>
      <c r="G160" s="364"/>
      <c r="H160" s="364"/>
      <c r="I160" s="364"/>
      <c r="J160" s="364"/>
      <c r="K160" s="364"/>
      <c r="L160" s="338"/>
      <c r="M160" s="342"/>
    </row>
    <row r="161" spans="1:13">
      <c r="A161" s="333"/>
      <c r="B161" s="333"/>
      <c r="C161" s="363"/>
      <c r="D161" s="333"/>
      <c r="E161" s="365"/>
      <c r="F161" s="365"/>
      <c r="G161" s="365"/>
      <c r="H161" s="365"/>
      <c r="I161" s="365"/>
      <c r="J161" s="365"/>
      <c r="K161" s="365"/>
      <c r="L161" s="192"/>
      <c r="M161" s="333"/>
    </row>
    <row r="162" spans="1:13">
      <c r="A162" s="333"/>
      <c r="B162" s="333"/>
      <c r="C162" s="363"/>
      <c r="D162" s="333"/>
      <c r="E162" s="365"/>
      <c r="F162" s="365"/>
      <c r="G162" s="365"/>
      <c r="H162" s="365"/>
      <c r="I162" s="365"/>
      <c r="J162" s="365"/>
      <c r="K162" s="365"/>
      <c r="L162" s="192"/>
      <c r="M162" s="333"/>
    </row>
    <row r="163" spans="1:13">
      <c r="A163" s="333"/>
      <c r="B163" s="333"/>
      <c r="C163" s="363"/>
      <c r="D163" s="333"/>
      <c r="E163" s="365"/>
      <c r="F163" s="365"/>
      <c r="G163" s="365"/>
      <c r="H163" s="365"/>
      <c r="I163" s="365"/>
      <c r="J163" s="365"/>
      <c r="K163" s="365"/>
      <c r="L163" s="192"/>
      <c r="M163" s="333"/>
    </row>
    <row r="164" spans="1:13">
      <c r="A164" s="333"/>
      <c r="B164" s="333"/>
      <c r="C164" s="363"/>
      <c r="D164" s="333"/>
      <c r="E164" s="365"/>
      <c r="F164" s="365"/>
      <c r="G164" s="365"/>
      <c r="H164" s="365"/>
      <c r="I164" s="365"/>
      <c r="J164" s="365"/>
      <c r="K164" s="365"/>
      <c r="L164" s="192"/>
      <c r="M164" s="333"/>
    </row>
    <row r="165" spans="1:13">
      <c r="A165" s="333"/>
      <c r="B165" s="333"/>
      <c r="C165" s="363"/>
      <c r="D165" s="333"/>
      <c r="E165" s="365"/>
      <c r="F165" s="365"/>
      <c r="G165" s="365"/>
      <c r="H165" s="365"/>
      <c r="I165" s="365"/>
      <c r="J165" s="365"/>
      <c r="K165" s="365"/>
      <c r="L165" s="192"/>
      <c r="M165" s="333"/>
    </row>
    <row r="166" spans="1:13">
      <c r="A166" s="333"/>
      <c r="B166" s="333"/>
      <c r="C166" s="363"/>
      <c r="D166" s="333"/>
      <c r="E166" s="365"/>
      <c r="F166" s="365"/>
      <c r="G166" s="365"/>
      <c r="H166" s="365"/>
      <c r="I166" s="365"/>
      <c r="J166" s="365"/>
      <c r="K166" s="365"/>
      <c r="L166" s="192"/>
      <c r="M166" s="333"/>
    </row>
    <row r="167" spans="1:13">
      <c r="A167" s="333"/>
      <c r="B167" s="333"/>
      <c r="C167" s="363"/>
      <c r="D167" s="333"/>
      <c r="E167" s="365"/>
      <c r="F167" s="365"/>
      <c r="G167" s="365"/>
      <c r="H167" s="365"/>
      <c r="I167" s="365"/>
      <c r="J167" s="365"/>
      <c r="K167" s="365"/>
      <c r="L167" s="192"/>
      <c r="M167" s="333"/>
    </row>
    <row r="168" spans="1:13">
      <c r="A168" s="333"/>
      <c r="B168" s="333"/>
      <c r="C168" s="363"/>
      <c r="D168" s="333"/>
      <c r="E168" s="365"/>
      <c r="F168" s="365"/>
      <c r="G168" s="365"/>
      <c r="H168" s="365"/>
      <c r="I168" s="365"/>
      <c r="J168" s="365"/>
      <c r="K168" s="365"/>
      <c r="L168" s="192"/>
      <c r="M168" s="333"/>
    </row>
    <row r="169" spans="1:13">
      <c r="A169" s="333"/>
      <c r="B169" s="333"/>
      <c r="C169" s="363"/>
      <c r="D169" s="333"/>
      <c r="E169" s="365"/>
      <c r="F169" s="365"/>
      <c r="G169" s="365"/>
      <c r="H169" s="365"/>
      <c r="I169" s="365"/>
      <c r="J169" s="365"/>
      <c r="K169" s="365"/>
      <c r="L169" s="192"/>
      <c r="M169" s="333"/>
    </row>
    <row r="170" spans="1:13">
      <c r="A170" s="333"/>
      <c r="B170" s="333"/>
      <c r="C170" s="363"/>
      <c r="D170" s="333"/>
      <c r="E170" s="365"/>
      <c r="F170" s="365"/>
      <c r="G170" s="365"/>
      <c r="H170" s="365"/>
      <c r="I170" s="365"/>
      <c r="J170" s="365"/>
      <c r="K170" s="365"/>
      <c r="L170" s="192"/>
      <c r="M170" s="333"/>
    </row>
    <row r="171" spans="1:13">
      <c r="A171" s="333"/>
      <c r="B171" s="333"/>
      <c r="C171" s="363"/>
      <c r="D171" s="333"/>
      <c r="E171" s="365"/>
      <c r="F171" s="365"/>
      <c r="G171" s="365"/>
      <c r="H171" s="365"/>
      <c r="I171" s="365"/>
      <c r="J171" s="365"/>
      <c r="K171" s="365"/>
      <c r="L171" s="192"/>
      <c r="M171" s="333"/>
    </row>
    <row r="172" spans="1:13">
      <c r="A172" s="333"/>
      <c r="B172" s="333"/>
      <c r="C172" s="363"/>
      <c r="D172" s="333"/>
      <c r="E172" s="365"/>
      <c r="F172" s="365"/>
      <c r="G172" s="365"/>
      <c r="H172" s="365"/>
      <c r="I172" s="365"/>
      <c r="J172" s="365"/>
      <c r="K172" s="365"/>
      <c r="L172" s="192"/>
      <c r="M172" s="333"/>
    </row>
    <row r="173" spans="1:13">
      <c r="A173" s="333"/>
      <c r="B173" s="333"/>
      <c r="C173" s="363"/>
      <c r="D173" s="333"/>
      <c r="E173" s="365"/>
      <c r="F173" s="365"/>
      <c r="G173" s="365"/>
      <c r="H173" s="365"/>
      <c r="I173" s="365"/>
      <c r="J173" s="365"/>
      <c r="K173" s="365"/>
      <c r="L173" s="192"/>
      <c r="M173" s="333"/>
    </row>
    <row r="174" spans="1:13">
      <c r="A174" s="333"/>
      <c r="B174" s="333"/>
      <c r="C174" s="363"/>
      <c r="D174" s="333"/>
      <c r="E174" s="365"/>
      <c r="F174" s="365"/>
      <c r="G174" s="365"/>
      <c r="H174" s="365"/>
      <c r="I174" s="365"/>
      <c r="J174" s="365"/>
      <c r="K174" s="365"/>
      <c r="L174" s="192"/>
      <c r="M174" s="333"/>
    </row>
    <row r="175" spans="1:13">
      <c r="A175" s="333"/>
      <c r="B175" s="333"/>
      <c r="C175" s="363"/>
      <c r="D175" s="333"/>
      <c r="E175" s="365"/>
      <c r="F175" s="365"/>
      <c r="G175" s="365"/>
      <c r="H175" s="365"/>
      <c r="I175" s="365"/>
      <c r="J175" s="365"/>
      <c r="K175" s="365"/>
      <c r="L175" s="192"/>
      <c r="M175" s="333"/>
    </row>
    <row r="176" spans="1:13">
      <c r="A176" s="333"/>
      <c r="B176" s="333"/>
      <c r="C176" s="363"/>
      <c r="D176" s="333"/>
      <c r="E176" s="365"/>
      <c r="F176" s="365"/>
      <c r="G176" s="365"/>
      <c r="H176" s="365"/>
      <c r="I176" s="365"/>
      <c r="J176" s="365"/>
      <c r="K176" s="365"/>
      <c r="L176" s="192"/>
      <c r="M176" s="333"/>
    </row>
    <row r="177" spans="1:13">
      <c r="A177" s="333"/>
      <c r="B177" s="333"/>
      <c r="C177" s="363"/>
      <c r="D177" s="333"/>
      <c r="E177" s="365"/>
      <c r="F177" s="365"/>
      <c r="G177" s="365"/>
      <c r="H177" s="365"/>
      <c r="I177" s="365"/>
      <c r="J177" s="365"/>
      <c r="K177" s="365"/>
      <c r="L177" s="192"/>
      <c r="M177" s="333"/>
    </row>
    <row r="178" spans="1:13">
      <c r="A178" s="333"/>
      <c r="B178" s="333"/>
      <c r="C178" s="363"/>
      <c r="D178" s="333"/>
      <c r="E178" s="365"/>
      <c r="F178" s="365"/>
      <c r="G178" s="365"/>
      <c r="H178" s="365"/>
      <c r="I178" s="365"/>
      <c r="J178" s="365"/>
      <c r="K178" s="365"/>
      <c r="L178" s="192"/>
      <c r="M178" s="333"/>
    </row>
    <row r="179" spans="1:13">
      <c r="A179" s="333"/>
      <c r="B179" s="333"/>
      <c r="C179" s="363"/>
      <c r="D179" s="333"/>
      <c r="E179" s="365"/>
      <c r="F179" s="365"/>
      <c r="G179" s="365"/>
      <c r="H179" s="365"/>
      <c r="I179" s="365"/>
      <c r="J179" s="365"/>
      <c r="K179" s="365"/>
      <c r="L179" s="192"/>
      <c r="M179" s="333"/>
    </row>
    <row r="180" spans="1:13">
      <c r="A180" s="333"/>
      <c r="B180" s="333"/>
      <c r="C180" s="363"/>
      <c r="D180" s="333"/>
      <c r="E180" s="365"/>
      <c r="F180" s="365"/>
      <c r="G180" s="365"/>
      <c r="H180" s="365"/>
      <c r="I180" s="365"/>
      <c r="J180" s="365"/>
      <c r="K180" s="365"/>
      <c r="L180" s="192"/>
      <c r="M180" s="333"/>
    </row>
    <row r="181" spans="1:13">
      <c r="A181" s="333"/>
      <c r="B181" s="333"/>
      <c r="C181" s="363"/>
      <c r="D181" s="333"/>
      <c r="E181" s="365"/>
      <c r="F181" s="365"/>
      <c r="G181" s="365"/>
      <c r="H181" s="365"/>
      <c r="I181" s="365"/>
      <c r="J181" s="365"/>
      <c r="K181" s="365"/>
      <c r="L181" s="192"/>
      <c r="M181" s="333"/>
    </row>
    <row r="182" spans="1:13">
      <c r="A182" s="333"/>
      <c r="B182" s="333"/>
      <c r="C182" s="363"/>
      <c r="D182" s="333"/>
      <c r="E182" s="365"/>
      <c r="F182" s="365"/>
      <c r="G182" s="365"/>
      <c r="H182" s="365"/>
      <c r="I182" s="365"/>
      <c r="J182" s="365"/>
      <c r="K182" s="365"/>
      <c r="L182" s="192"/>
      <c r="M182" s="333"/>
    </row>
    <row r="183" spans="1:13">
      <c r="A183" s="333"/>
      <c r="B183" s="333"/>
      <c r="C183" s="363"/>
      <c r="D183" s="333"/>
      <c r="E183" s="365"/>
      <c r="F183" s="365"/>
      <c r="G183" s="365"/>
      <c r="H183" s="365"/>
      <c r="I183" s="365"/>
      <c r="J183" s="365"/>
      <c r="K183" s="365"/>
      <c r="L183" s="192"/>
      <c r="M183" s="333"/>
    </row>
    <row r="184" spans="1:13">
      <c r="A184" s="333"/>
      <c r="B184" s="333"/>
      <c r="C184" s="333"/>
      <c r="D184" s="333"/>
      <c r="E184" s="365"/>
      <c r="F184" s="365"/>
      <c r="G184" s="365"/>
      <c r="H184" s="365"/>
      <c r="I184" s="365"/>
      <c r="J184" s="365"/>
      <c r="K184" s="365"/>
      <c r="L184" s="192"/>
      <c r="M184" s="333"/>
    </row>
    <row r="185" spans="1:13">
      <c r="A185" s="333"/>
      <c r="B185" s="333"/>
      <c r="C185" s="333"/>
      <c r="D185" s="333"/>
      <c r="E185" s="365"/>
      <c r="F185" s="365"/>
      <c r="G185" s="365"/>
      <c r="H185" s="365"/>
      <c r="I185" s="365"/>
      <c r="J185" s="365"/>
      <c r="K185" s="365"/>
      <c r="L185" s="192"/>
      <c r="M185" s="333"/>
    </row>
    <row r="186" spans="1:13">
      <c r="A186" s="333"/>
      <c r="B186" s="333"/>
      <c r="C186" s="333"/>
      <c r="D186" s="333"/>
      <c r="E186" s="365"/>
      <c r="F186" s="365"/>
      <c r="G186" s="365"/>
      <c r="H186" s="365"/>
      <c r="I186" s="365"/>
      <c r="J186" s="365"/>
      <c r="K186" s="365"/>
      <c r="L186" s="192"/>
      <c r="M186" s="333"/>
    </row>
    <row r="187" spans="1:13">
      <c r="A187" s="333"/>
      <c r="B187" s="333"/>
      <c r="C187" s="333"/>
      <c r="D187" s="333"/>
      <c r="E187" s="365"/>
      <c r="F187" s="365"/>
      <c r="G187" s="365"/>
      <c r="H187" s="365"/>
      <c r="I187" s="365"/>
      <c r="J187" s="365"/>
      <c r="K187" s="365"/>
      <c r="L187" s="192"/>
      <c r="M187" s="333"/>
    </row>
    <row r="188" spans="1:13">
      <c r="A188" s="333"/>
      <c r="B188" s="333"/>
      <c r="C188" s="333"/>
      <c r="D188" s="333"/>
      <c r="E188" s="365"/>
      <c r="F188" s="365"/>
      <c r="G188" s="365"/>
      <c r="H188" s="365"/>
      <c r="I188" s="365"/>
      <c r="J188" s="365"/>
      <c r="K188" s="365"/>
      <c r="L188" s="192"/>
      <c r="M188" s="333"/>
    </row>
    <row r="189" spans="1:13">
      <c r="A189" s="333"/>
      <c r="B189" s="333"/>
      <c r="C189" s="333"/>
      <c r="D189" s="333"/>
      <c r="E189" s="365"/>
      <c r="F189" s="365"/>
      <c r="G189" s="365"/>
      <c r="H189" s="365"/>
      <c r="I189" s="365"/>
      <c r="J189" s="365"/>
      <c r="K189" s="365"/>
      <c r="L189" s="192"/>
      <c r="M189" s="333"/>
    </row>
    <row r="190" spans="1:13">
      <c r="A190" s="333"/>
      <c r="B190" s="333"/>
      <c r="C190" s="333"/>
      <c r="D190" s="333"/>
      <c r="E190" s="365"/>
      <c r="F190" s="365"/>
      <c r="G190" s="365"/>
      <c r="H190" s="365"/>
      <c r="I190" s="365"/>
      <c r="J190" s="365"/>
      <c r="K190" s="365"/>
      <c r="L190" s="192"/>
      <c r="M190" s="333"/>
    </row>
    <row r="191" spans="1:13">
      <c r="A191" s="333"/>
      <c r="B191" s="333"/>
      <c r="C191" s="333"/>
      <c r="D191" s="333"/>
      <c r="E191" s="365"/>
      <c r="F191" s="365"/>
      <c r="G191" s="365"/>
      <c r="H191" s="365"/>
      <c r="I191" s="365"/>
      <c r="J191" s="365"/>
      <c r="K191" s="365"/>
      <c r="L191" s="192"/>
      <c r="M191" s="333"/>
    </row>
    <row r="192" spans="1:13">
      <c r="A192" s="333"/>
      <c r="B192" s="333"/>
      <c r="C192" s="333"/>
      <c r="D192" s="333"/>
      <c r="E192" s="365"/>
      <c r="F192" s="365"/>
      <c r="G192" s="365"/>
      <c r="H192" s="365"/>
      <c r="I192" s="365"/>
      <c r="J192" s="365"/>
      <c r="K192" s="365"/>
      <c r="L192" s="192"/>
      <c r="M192" s="333"/>
    </row>
    <row r="193" spans="1:13">
      <c r="A193" s="333"/>
      <c r="B193" s="333"/>
      <c r="C193" s="333"/>
      <c r="D193" s="333"/>
      <c r="E193" s="365"/>
      <c r="F193" s="365"/>
      <c r="G193" s="365"/>
      <c r="H193" s="365"/>
      <c r="I193" s="365"/>
      <c r="J193" s="365"/>
      <c r="K193" s="365"/>
      <c r="L193" s="192"/>
      <c r="M193" s="333"/>
    </row>
    <row r="194" spans="1:13">
      <c r="A194" s="333"/>
      <c r="B194" s="333"/>
      <c r="C194" s="333"/>
      <c r="D194" s="333"/>
      <c r="E194" s="365"/>
      <c r="F194" s="365"/>
      <c r="G194" s="365"/>
      <c r="H194" s="365"/>
      <c r="I194" s="365"/>
      <c r="J194" s="365"/>
      <c r="K194" s="365"/>
      <c r="L194" s="192"/>
      <c r="M194" s="333"/>
    </row>
    <row r="195" spans="1:13">
      <c r="A195" s="333"/>
      <c r="B195" s="333"/>
      <c r="C195" s="333"/>
      <c r="D195" s="333"/>
      <c r="E195" s="365"/>
      <c r="F195" s="365"/>
      <c r="G195" s="365"/>
      <c r="H195" s="365"/>
      <c r="I195" s="365"/>
      <c r="J195" s="365"/>
      <c r="K195" s="365"/>
      <c r="L195" s="192"/>
      <c r="M195" s="333"/>
    </row>
    <row r="196" spans="1:13">
      <c r="A196" s="333"/>
      <c r="B196" s="333"/>
      <c r="C196" s="333"/>
      <c r="D196" s="333"/>
      <c r="E196" s="365"/>
      <c r="F196" s="365"/>
      <c r="G196" s="365"/>
      <c r="H196" s="365"/>
      <c r="I196" s="365"/>
      <c r="J196" s="365"/>
      <c r="K196" s="365"/>
      <c r="L196" s="192"/>
      <c r="M196" s="333"/>
    </row>
    <row r="197" spans="1:13">
      <c r="A197" s="333"/>
      <c r="B197" s="333"/>
      <c r="C197" s="333"/>
      <c r="D197" s="333"/>
      <c r="E197" s="365"/>
      <c r="F197" s="365"/>
      <c r="G197" s="365"/>
      <c r="H197" s="365"/>
      <c r="I197" s="365"/>
      <c r="J197" s="365"/>
      <c r="K197" s="365"/>
      <c r="L197" s="192"/>
      <c r="M197" s="333"/>
    </row>
    <row r="198" spans="1:13">
      <c r="A198" s="333"/>
      <c r="B198" s="333"/>
      <c r="C198" s="333"/>
      <c r="D198" s="333"/>
      <c r="E198" s="365"/>
      <c r="F198" s="365"/>
      <c r="G198" s="365"/>
      <c r="H198" s="365"/>
      <c r="I198" s="365"/>
      <c r="J198" s="365"/>
      <c r="K198" s="365"/>
      <c r="L198" s="192"/>
      <c r="M198" s="333"/>
    </row>
    <row r="199" spans="1:13">
      <c r="A199" s="333"/>
      <c r="B199" s="333"/>
      <c r="C199" s="333"/>
      <c r="D199" s="333"/>
      <c r="E199" s="365"/>
      <c r="F199" s="365"/>
      <c r="G199" s="365"/>
      <c r="H199" s="365"/>
      <c r="I199" s="365"/>
      <c r="J199" s="365"/>
      <c r="K199" s="365"/>
      <c r="L199" s="192"/>
      <c r="M199" s="333"/>
    </row>
    <row r="200" spans="1:13">
      <c r="A200" s="333"/>
      <c r="B200" s="333"/>
      <c r="C200" s="333"/>
      <c r="D200" s="333"/>
      <c r="E200" s="365"/>
      <c r="F200" s="365"/>
      <c r="G200" s="365"/>
      <c r="H200" s="365"/>
      <c r="I200" s="365"/>
      <c r="J200" s="365"/>
      <c r="K200" s="365"/>
      <c r="L200" s="192"/>
      <c r="M200" s="333"/>
    </row>
    <row r="201" spans="1:13">
      <c r="A201" s="333"/>
      <c r="B201" s="333"/>
      <c r="C201" s="333"/>
      <c r="D201" s="333"/>
      <c r="E201" s="365"/>
      <c r="F201" s="365"/>
      <c r="G201" s="365"/>
      <c r="H201" s="365"/>
      <c r="I201" s="365"/>
      <c r="J201" s="365"/>
      <c r="K201" s="365"/>
      <c r="L201" s="192"/>
      <c r="M201" s="333"/>
    </row>
    <row r="202" spans="1:13">
      <c r="A202" s="333"/>
      <c r="B202" s="333"/>
      <c r="C202" s="333"/>
      <c r="D202" s="333"/>
      <c r="E202" s="365"/>
      <c r="F202" s="365"/>
      <c r="G202" s="365"/>
      <c r="H202" s="365"/>
      <c r="I202" s="365"/>
      <c r="J202" s="365"/>
      <c r="K202" s="365"/>
      <c r="L202" s="192"/>
      <c r="M202" s="333"/>
    </row>
    <row r="203" spans="1:13">
      <c r="A203" s="333"/>
      <c r="B203" s="333"/>
      <c r="C203" s="333"/>
      <c r="D203" s="333"/>
      <c r="E203" s="365"/>
      <c r="F203" s="365"/>
      <c r="G203" s="365"/>
      <c r="H203" s="365"/>
      <c r="I203" s="365"/>
      <c r="J203" s="365"/>
      <c r="K203" s="365"/>
      <c r="L203" s="192"/>
      <c r="M203" s="333"/>
    </row>
    <row r="204" spans="1:13">
      <c r="A204" s="333"/>
      <c r="B204" s="333"/>
      <c r="C204" s="333"/>
      <c r="D204" s="333"/>
      <c r="E204" s="365"/>
      <c r="F204" s="365"/>
      <c r="G204" s="365"/>
      <c r="H204" s="365"/>
      <c r="I204" s="365"/>
      <c r="J204" s="365"/>
      <c r="K204" s="365"/>
      <c r="L204" s="192"/>
      <c r="M204" s="333"/>
    </row>
    <row r="205" spans="1:13">
      <c r="A205" s="333"/>
      <c r="B205" s="333"/>
      <c r="C205" s="333"/>
      <c r="D205" s="333"/>
      <c r="E205" s="365"/>
      <c r="F205" s="365"/>
      <c r="G205" s="365"/>
      <c r="H205" s="365"/>
      <c r="I205" s="365"/>
      <c r="J205" s="365"/>
      <c r="K205" s="365"/>
      <c r="L205" s="192"/>
      <c r="M205" s="333"/>
    </row>
    <row r="206" spans="1:13">
      <c r="A206" s="333"/>
      <c r="B206" s="333"/>
      <c r="C206" s="333"/>
      <c r="D206" s="333"/>
      <c r="E206" s="365"/>
      <c r="F206" s="365"/>
      <c r="G206" s="365"/>
      <c r="H206" s="365"/>
      <c r="I206" s="365"/>
      <c r="J206" s="365"/>
      <c r="K206" s="365"/>
      <c r="L206" s="192"/>
      <c r="M206" s="333"/>
    </row>
    <row r="207" spans="1:13">
      <c r="A207" s="333"/>
      <c r="B207" s="333"/>
      <c r="C207" s="333"/>
      <c r="D207" s="333"/>
      <c r="E207" s="365"/>
      <c r="F207" s="365"/>
      <c r="G207" s="365"/>
      <c r="H207" s="365"/>
      <c r="I207" s="365"/>
      <c r="J207" s="365"/>
      <c r="K207" s="365"/>
      <c r="L207" s="192"/>
      <c r="M207" s="333"/>
    </row>
    <row r="208" spans="1:13">
      <c r="A208" s="333"/>
      <c r="B208" s="333"/>
      <c r="C208" s="333"/>
      <c r="D208" s="333"/>
      <c r="E208" s="365"/>
      <c r="F208" s="365"/>
      <c r="G208" s="365"/>
      <c r="H208" s="365"/>
      <c r="I208" s="365"/>
      <c r="J208" s="365"/>
      <c r="K208" s="365"/>
      <c r="L208" s="192"/>
      <c r="M208" s="333"/>
    </row>
    <row r="209" spans="1:13">
      <c r="A209" s="333"/>
      <c r="B209" s="333"/>
      <c r="C209" s="333"/>
      <c r="D209" s="333"/>
      <c r="E209" s="365"/>
      <c r="F209" s="365"/>
      <c r="G209" s="365"/>
      <c r="H209" s="365"/>
      <c r="I209" s="365"/>
      <c r="J209" s="365"/>
      <c r="K209" s="365"/>
      <c r="L209" s="192"/>
      <c r="M209" s="333"/>
    </row>
    <row r="210" spans="1:13">
      <c r="A210" s="333"/>
      <c r="B210" s="333"/>
      <c r="C210" s="333"/>
      <c r="D210" s="333"/>
      <c r="E210" s="365"/>
      <c r="F210" s="365"/>
      <c r="G210" s="365"/>
      <c r="H210" s="365"/>
      <c r="I210" s="365"/>
      <c r="J210" s="365"/>
      <c r="K210" s="365"/>
      <c r="L210" s="192"/>
      <c r="M210" s="333"/>
    </row>
    <row r="211" spans="1:13">
      <c r="A211" s="333"/>
      <c r="B211" s="333"/>
      <c r="C211" s="333"/>
      <c r="D211" s="333"/>
      <c r="E211" s="365"/>
      <c r="F211" s="365"/>
      <c r="G211" s="365"/>
      <c r="H211" s="365"/>
      <c r="I211" s="365"/>
      <c r="J211" s="365"/>
      <c r="K211" s="365"/>
      <c r="L211" s="192"/>
      <c r="M211" s="333"/>
    </row>
    <row r="212" spans="1:13">
      <c r="A212" s="333"/>
      <c r="B212" s="333"/>
      <c r="C212" s="333"/>
      <c r="D212" s="333"/>
      <c r="E212" s="365"/>
      <c r="F212" s="365"/>
      <c r="G212" s="365"/>
      <c r="H212" s="365"/>
      <c r="I212" s="365"/>
      <c r="J212" s="365"/>
      <c r="K212" s="365"/>
      <c r="L212" s="192"/>
      <c r="M212" s="333"/>
    </row>
    <row r="213" spans="1:13">
      <c r="A213" s="333"/>
      <c r="B213" s="333"/>
      <c r="C213" s="333"/>
      <c r="D213" s="333"/>
      <c r="E213" s="365"/>
      <c r="F213" s="365"/>
      <c r="G213" s="365"/>
      <c r="H213" s="365"/>
      <c r="I213" s="365"/>
      <c r="J213" s="365"/>
      <c r="K213" s="365"/>
      <c r="L213" s="192"/>
      <c r="M213" s="333"/>
    </row>
    <row r="214" spans="1:13">
      <c r="A214" s="333"/>
      <c r="B214" s="333"/>
      <c r="C214" s="333"/>
      <c r="D214" s="333"/>
      <c r="E214" s="365"/>
      <c r="F214" s="365"/>
      <c r="G214" s="365"/>
      <c r="H214" s="365"/>
      <c r="I214" s="365"/>
      <c r="J214" s="365"/>
      <c r="K214" s="365"/>
      <c r="L214" s="192"/>
      <c r="M214" s="333"/>
    </row>
    <row r="215" spans="1:13">
      <c r="A215" s="333"/>
      <c r="B215" s="333"/>
      <c r="C215" s="333"/>
      <c r="D215" s="333"/>
      <c r="E215" s="365"/>
      <c r="F215" s="365"/>
      <c r="G215" s="365"/>
      <c r="H215" s="365"/>
      <c r="I215" s="365"/>
      <c r="J215" s="365"/>
      <c r="K215" s="365"/>
      <c r="L215" s="192"/>
      <c r="M215" s="333"/>
    </row>
    <row r="216" spans="1:13">
      <c r="A216" s="333"/>
      <c r="B216" s="333"/>
      <c r="C216" s="333"/>
      <c r="D216" s="333"/>
      <c r="E216" s="365"/>
      <c r="F216" s="365"/>
      <c r="G216" s="365"/>
      <c r="H216" s="365"/>
      <c r="I216" s="365"/>
      <c r="J216" s="365"/>
      <c r="K216" s="365"/>
      <c r="L216" s="192"/>
      <c r="M216" s="333"/>
    </row>
    <row r="217" spans="1:13">
      <c r="A217" s="333"/>
      <c r="B217" s="333"/>
      <c r="C217" s="333"/>
      <c r="D217" s="333"/>
      <c r="E217" s="365"/>
      <c r="F217" s="365"/>
      <c r="G217" s="365"/>
      <c r="H217" s="365"/>
      <c r="I217" s="365"/>
      <c r="J217" s="365"/>
      <c r="K217" s="365"/>
      <c r="L217" s="192"/>
      <c r="M217" s="333"/>
    </row>
    <row r="218" spans="1:13">
      <c r="A218" s="333"/>
      <c r="B218" s="333"/>
      <c r="C218" s="333"/>
      <c r="D218" s="333"/>
      <c r="E218" s="365"/>
      <c r="F218" s="365"/>
      <c r="G218" s="365"/>
      <c r="H218" s="365"/>
      <c r="I218" s="365"/>
      <c r="J218" s="365"/>
      <c r="K218" s="365"/>
      <c r="L218" s="192"/>
      <c r="M218" s="333"/>
    </row>
    <row r="219" spans="1:13">
      <c r="A219" s="333"/>
      <c r="B219" s="333"/>
      <c r="C219" s="333"/>
      <c r="D219" s="333"/>
      <c r="E219" s="365"/>
      <c r="F219" s="365"/>
      <c r="G219" s="365"/>
      <c r="H219" s="365"/>
      <c r="I219" s="365"/>
      <c r="J219" s="365"/>
      <c r="K219" s="365"/>
      <c r="L219" s="192"/>
      <c r="M219" s="333"/>
    </row>
    <row r="220" spans="1:13">
      <c r="A220" s="333"/>
      <c r="B220" s="333"/>
      <c r="C220" s="333"/>
      <c r="D220" s="333"/>
      <c r="E220" s="365"/>
      <c r="F220" s="365"/>
      <c r="G220" s="365"/>
      <c r="H220" s="365"/>
      <c r="I220" s="365"/>
      <c r="J220" s="365"/>
      <c r="K220" s="365"/>
      <c r="L220" s="192"/>
      <c r="M220" s="333"/>
    </row>
    <row r="221" spans="1:13">
      <c r="A221" s="333"/>
      <c r="B221" s="333"/>
      <c r="C221" s="333"/>
      <c r="D221" s="333"/>
      <c r="E221" s="365"/>
      <c r="F221" s="365"/>
      <c r="G221" s="365"/>
      <c r="H221" s="365"/>
      <c r="I221" s="365"/>
      <c r="J221" s="365"/>
      <c r="K221" s="365"/>
      <c r="L221" s="192"/>
      <c r="M221" s="333"/>
    </row>
    <row r="222" spans="1:13">
      <c r="A222" s="333"/>
      <c r="B222" s="333"/>
      <c r="C222" s="333"/>
      <c r="D222" s="333"/>
      <c r="E222" s="365"/>
      <c r="F222" s="365"/>
      <c r="G222" s="365"/>
      <c r="H222" s="365"/>
      <c r="I222" s="365"/>
      <c r="J222" s="365"/>
      <c r="K222" s="365"/>
      <c r="L222" s="192"/>
      <c r="M222" s="333"/>
    </row>
    <row r="223" spans="1:13">
      <c r="A223" s="333"/>
      <c r="B223" s="333"/>
      <c r="C223" s="333"/>
      <c r="D223" s="333"/>
      <c r="E223" s="365"/>
      <c r="F223" s="365"/>
      <c r="G223" s="365"/>
      <c r="H223" s="365"/>
      <c r="I223" s="365"/>
      <c r="J223" s="365"/>
      <c r="K223" s="365"/>
      <c r="L223" s="192"/>
      <c r="M223" s="333"/>
    </row>
    <row r="224" spans="1:13">
      <c r="A224" s="333"/>
      <c r="B224" s="333"/>
      <c r="C224" s="333"/>
      <c r="D224" s="333"/>
      <c r="E224" s="365"/>
      <c r="F224" s="365"/>
      <c r="G224" s="365"/>
      <c r="H224" s="365"/>
      <c r="I224" s="365"/>
      <c r="J224" s="365"/>
      <c r="K224" s="365"/>
      <c r="L224" s="192"/>
      <c r="M224" s="333"/>
    </row>
    <row r="225" spans="1:13">
      <c r="A225" s="333"/>
      <c r="B225" s="333"/>
      <c r="C225" s="333"/>
      <c r="D225" s="333"/>
      <c r="E225" s="365"/>
      <c r="F225" s="365"/>
      <c r="G225" s="365"/>
      <c r="H225" s="365"/>
      <c r="I225" s="365"/>
      <c r="J225" s="365"/>
      <c r="K225" s="365"/>
      <c r="L225" s="192"/>
      <c r="M225" s="333"/>
    </row>
    <row r="226" spans="1:13">
      <c r="A226" s="333"/>
      <c r="B226" s="333"/>
      <c r="C226" s="333"/>
      <c r="D226" s="333"/>
      <c r="E226" s="365"/>
      <c r="F226" s="365"/>
      <c r="G226" s="365"/>
      <c r="H226" s="365"/>
      <c r="I226" s="365"/>
      <c r="J226" s="365"/>
      <c r="K226" s="365"/>
      <c r="L226" s="192"/>
      <c r="M226" s="333"/>
    </row>
    <row r="227" spans="1:13">
      <c r="A227" s="333"/>
      <c r="B227" s="333"/>
      <c r="C227" s="333"/>
      <c r="D227" s="333"/>
      <c r="E227" s="365"/>
      <c r="F227" s="365"/>
      <c r="G227" s="365"/>
      <c r="H227" s="365"/>
      <c r="I227" s="365"/>
      <c r="J227" s="365"/>
      <c r="K227" s="365"/>
      <c r="L227" s="192"/>
      <c r="M227" s="333"/>
    </row>
    <row r="228" spans="1:13">
      <c r="A228" s="333"/>
      <c r="B228" s="333"/>
      <c r="C228" s="333"/>
      <c r="D228" s="333"/>
      <c r="E228" s="365"/>
      <c r="F228" s="365"/>
      <c r="G228" s="365"/>
      <c r="H228" s="365"/>
      <c r="I228" s="365"/>
      <c r="J228" s="365"/>
      <c r="K228" s="365"/>
      <c r="L228" s="192"/>
      <c r="M228" s="333"/>
    </row>
    <row r="229" spans="1:13">
      <c r="A229" s="333"/>
      <c r="B229" s="333"/>
      <c r="C229" s="333"/>
      <c r="D229" s="333"/>
      <c r="E229" s="365"/>
      <c r="F229" s="365"/>
      <c r="G229" s="365"/>
      <c r="H229" s="365"/>
      <c r="I229" s="365"/>
      <c r="J229" s="365"/>
      <c r="K229" s="365"/>
      <c r="L229" s="192"/>
      <c r="M229" s="333"/>
    </row>
    <row r="230" spans="1:13">
      <c r="A230" s="333"/>
      <c r="B230" s="333"/>
      <c r="C230" s="333"/>
      <c r="D230" s="333"/>
      <c r="E230" s="365"/>
      <c r="F230" s="365"/>
      <c r="G230" s="365"/>
      <c r="H230" s="365"/>
      <c r="I230" s="365"/>
      <c r="J230" s="365"/>
      <c r="K230" s="365"/>
      <c r="L230" s="192"/>
      <c r="M230" s="333"/>
    </row>
    <row r="231" spans="1:13">
      <c r="A231" s="333"/>
      <c r="B231" s="333"/>
      <c r="C231" s="333"/>
      <c r="D231" s="333"/>
      <c r="E231" s="365"/>
      <c r="F231" s="365"/>
      <c r="G231" s="365"/>
      <c r="H231" s="365"/>
      <c r="I231" s="365"/>
      <c r="J231" s="365"/>
      <c r="K231" s="365"/>
      <c r="L231" s="192"/>
      <c r="M231" s="333"/>
    </row>
    <row r="232" spans="1:13">
      <c r="A232" s="333"/>
      <c r="B232" s="333"/>
      <c r="C232" s="333"/>
      <c r="D232" s="333"/>
      <c r="E232" s="365"/>
      <c r="F232" s="365"/>
      <c r="G232" s="365"/>
      <c r="H232" s="365"/>
      <c r="I232" s="365"/>
      <c r="J232" s="365"/>
      <c r="K232" s="365"/>
      <c r="L232" s="192"/>
      <c r="M232" s="333"/>
    </row>
    <row r="233" spans="1:13">
      <c r="A233" s="333"/>
      <c r="B233" s="333"/>
      <c r="C233" s="333"/>
      <c r="D233" s="333"/>
      <c r="E233" s="365"/>
      <c r="F233" s="365"/>
      <c r="G233" s="365"/>
      <c r="H233" s="365"/>
      <c r="I233" s="365"/>
      <c r="J233" s="365"/>
      <c r="K233" s="365"/>
      <c r="L233" s="192"/>
      <c r="M233" s="333"/>
    </row>
    <row r="234" spans="1:13">
      <c r="A234" s="333"/>
      <c r="B234" s="333"/>
      <c r="C234" s="333"/>
      <c r="D234" s="333"/>
      <c r="E234" s="365"/>
      <c r="F234" s="365"/>
      <c r="G234" s="365"/>
      <c r="H234" s="365"/>
      <c r="I234" s="365"/>
      <c r="J234" s="365"/>
      <c r="K234" s="365"/>
      <c r="L234" s="192"/>
      <c r="M234" s="333"/>
    </row>
    <row r="235" spans="1:13">
      <c r="A235" s="333"/>
      <c r="B235" s="333"/>
      <c r="C235" s="333"/>
      <c r="D235" s="333"/>
      <c r="E235" s="365"/>
      <c r="F235" s="365"/>
      <c r="G235" s="365"/>
      <c r="H235" s="365"/>
      <c r="I235" s="365"/>
      <c r="J235" s="365"/>
      <c r="K235" s="365"/>
      <c r="L235" s="192"/>
      <c r="M235" s="333"/>
    </row>
    <row r="236" spans="1:13">
      <c r="A236" s="333"/>
      <c r="B236" s="333"/>
      <c r="C236" s="333"/>
      <c r="D236" s="333"/>
      <c r="E236" s="365"/>
      <c r="F236" s="365"/>
      <c r="G236" s="365"/>
      <c r="H236" s="365"/>
      <c r="I236" s="365"/>
      <c r="J236" s="365"/>
      <c r="K236" s="365"/>
      <c r="L236" s="192"/>
      <c r="M236" s="333"/>
    </row>
    <row r="237" spans="1:13">
      <c r="A237" s="333"/>
      <c r="B237" s="333"/>
      <c r="C237" s="333"/>
      <c r="D237" s="333"/>
      <c r="E237" s="365"/>
      <c r="F237" s="365"/>
      <c r="G237" s="365"/>
      <c r="H237" s="365"/>
      <c r="I237" s="365"/>
      <c r="J237" s="365"/>
      <c r="K237" s="365"/>
      <c r="L237" s="192"/>
      <c r="M237" s="333"/>
    </row>
    <row r="238" spans="1:13">
      <c r="A238" s="333"/>
      <c r="B238" s="333"/>
      <c r="C238" s="333"/>
      <c r="D238" s="333"/>
      <c r="E238" s="365"/>
      <c r="F238" s="365"/>
      <c r="G238" s="365"/>
      <c r="H238" s="365"/>
      <c r="I238" s="365"/>
      <c r="J238" s="365"/>
      <c r="K238" s="365"/>
      <c r="L238" s="192"/>
      <c r="M238" s="333"/>
    </row>
    <row r="239" spans="1:13">
      <c r="A239" s="333"/>
      <c r="B239" s="333"/>
      <c r="C239" s="333"/>
      <c r="D239" s="333"/>
      <c r="E239" s="365"/>
      <c r="F239" s="365"/>
      <c r="G239" s="365"/>
      <c r="H239" s="365"/>
      <c r="I239" s="365"/>
      <c r="J239" s="365"/>
      <c r="K239" s="365"/>
      <c r="L239" s="192"/>
      <c r="M239" s="333"/>
    </row>
    <row r="240" spans="1:13">
      <c r="A240" s="333"/>
      <c r="B240" s="333"/>
      <c r="C240" s="333"/>
      <c r="D240" s="343"/>
      <c r="E240" s="343"/>
      <c r="F240" s="343"/>
      <c r="G240" s="343"/>
      <c r="H240" s="343"/>
      <c r="I240" s="343"/>
      <c r="J240" s="343"/>
      <c r="K240" s="343"/>
      <c r="L240" s="192"/>
      <c r="M240" s="344"/>
    </row>
    <row r="241" spans="1:13">
      <c r="A241" s="333"/>
      <c r="B241" s="333"/>
      <c r="C241" s="333"/>
      <c r="D241" s="343"/>
      <c r="E241" s="343"/>
      <c r="F241" s="343"/>
      <c r="G241" s="343"/>
      <c r="H241" s="343"/>
      <c r="I241" s="343"/>
      <c r="J241" s="343"/>
      <c r="K241" s="343"/>
      <c r="L241" s="192"/>
      <c r="M241" s="344"/>
    </row>
    <row r="242" spans="1:13">
      <c r="A242" s="333"/>
      <c r="B242" s="333"/>
      <c r="C242" s="333"/>
      <c r="D242" s="343"/>
      <c r="E242" s="343"/>
      <c r="F242" s="343"/>
      <c r="G242" s="343"/>
      <c r="H242" s="343"/>
      <c r="I242" s="343"/>
      <c r="J242" s="343"/>
      <c r="K242" s="343"/>
      <c r="L242" s="192"/>
      <c r="M242" s="344"/>
    </row>
    <row r="243" spans="1:13">
      <c r="A243" s="333"/>
      <c r="B243" s="333"/>
      <c r="C243" s="333"/>
      <c r="D243" s="343"/>
      <c r="E243" s="343"/>
      <c r="F243" s="343"/>
      <c r="G243" s="343"/>
      <c r="H243" s="343"/>
      <c r="I243" s="343"/>
      <c r="J243" s="343"/>
      <c r="K243" s="343"/>
      <c r="L243" s="192"/>
      <c r="M243" s="344"/>
    </row>
    <row r="244" spans="1:13">
      <c r="A244" s="333"/>
      <c r="B244" s="333"/>
      <c r="C244" s="333"/>
      <c r="D244" s="343"/>
      <c r="E244" s="343"/>
      <c r="F244" s="343"/>
      <c r="G244" s="343"/>
      <c r="H244" s="343"/>
      <c r="I244" s="343"/>
      <c r="J244" s="343"/>
      <c r="K244" s="343"/>
      <c r="L244" s="192"/>
      <c r="M244" s="344"/>
    </row>
    <row r="245" spans="1:13">
      <c r="A245" s="333"/>
      <c r="B245" s="333"/>
      <c r="C245" s="333"/>
      <c r="D245" s="343"/>
      <c r="E245" s="343"/>
      <c r="F245" s="343"/>
      <c r="G245" s="343"/>
      <c r="H245" s="343"/>
      <c r="I245" s="343"/>
      <c r="J245" s="343"/>
      <c r="K245" s="343"/>
      <c r="L245" s="192"/>
      <c r="M245" s="344"/>
    </row>
    <row r="246" spans="1:13">
      <c r="A246" s="333"/>
      <c r="B246" s="333"/>
      <c r="C246" s="333"/>
      <c r="D246" s="343"/>
      <c r="E246" s="343"/>
      <c r="F246" s="343"/>
      <c r="G246" s="343"/>
      <c r="H246" s="343"/>
      <c r="I246" s="343"/>
      <c r="J246" s="343"/>
      <c r="K246" s="343"/>
      <c r="L246" s="192"/>
      <c r="M246" s="344"/>
    </row>
    <row r="247" spans="1:13">
      <c r="A247" s="333"/>
      <c r="B247" s="333"/>
      <c r="C247" s="333"/>
      <c r="D247" s="343"/>
      <c r="E247" s="343"/>
      <c r="F247" s="343"/>
      <c r="G247" s="343"/>
      <c r="H247" s="343"/>
      <c r="I247" s="343"/>
      <c r="J247" s="343"/>
      <c r="K247" s="343"/>
      <c r="L247" s="192"/>
      <c r="M247" s="344"/>
    </row>
    <row r="248" spans="1:13">
      <c r="A248" s="333"/>
      <c r="B248" s="333"/>
      <c r="C248" s="333"/>
      <c r="D248" s="343"/>
      <c r="E248" s="343"/>
      <c r="F248" s="343"/>
      <c r="G248" s="343"/>
      <c r="H248" s="343"/>
      <c r="I248" s="343"/>
      <c r="J248" s="343"/>
      <c r="K248" s="343"/>
      <c r="L248" s="192"/>
      <c r="M248" s="344"/>
    </row>
    <row r="249" spans="1:13">
      <c r="A249" s="333"/>
      <c r="B249" s="333"/>
      <c r="C249" s="333"/>
      <c r="D249" s="343"/>
      <c r="E249" s="343"/>
      <c r="F249" s="343"/>
      <c r="G249" s="343"/>
      <c r="H249" s="343"/>
      <c r="I249" s="343"/>
      <c r="J249" s="343"/>
      <c r="K249" s="343"/>
      <c r="L249" s="192"/>
      <c r="M249" s="344"/>
    </row>
    <row r="250" spans="1:13">
      <c r="A250" s="333"/>
      <c r="B250" s="333"/>
      <c r="C250" s="333"/>
      <c r="D250" s="343"/>
      <c r="E250" s="343"/>
      <c r="F250" s="343"/>
      <c r="G250" s="343"/>
      <c r="H250" s="343"/>
      <c r="I250" s="343"/>
      <c r="J250" s="343"/>
      <c r="K250" s="343"/>
      <c r="L250" s="192"/>
      <c r="M250" s="344"/>
    </row>
    <row r="251" spans="1:13">
      <c r="A251" s="333"/>
      <c r="B251" s="333"/>
      <c r="C251" s="333"/>
      <c r="D251" s="343"/>
      <c r="E251" s="343"/>
      <c r="F251" s="343"/>
      <c r="G251" s="343"/>
      <c r="H251" s="343"/>
      <c r="I251" s="343"/>
      <c r="J251" s="343"/>
      <c r="K251" s="343"/>
      <c r="L251" s="192"/>
      <c r="M251" s="344"/>
    </row>
    <row r="252" spans="1:13">
      <c r="A252" s="333"/>
      <c r="B252" s="333"/>
      <c r="C252" s="333"/>
      <c r="D252" s="343"/>
      <c r="E252" s="343"/>
      <c r="F252" s="343"/>
      <c r="G252" s="343"/>
      <c r="H252" s="343"/>
      <c r="I252" s="343"/>
      <c r="J252" s="343"/>
      <c r="K252" s="343"/>
      <c r="L252" s="192"/>
      <c r="M252" s="344"/>
    </row>
    <row r="253" spans="1:13">
      <c r="A253" s="333"/>
      <c r="B253" s="333"/>
      <c r="C253" s="333"/>
      <c r="D253" s="343"/>
      <c r="E253" s="343"/>
      <c r="F253" s="343"/>
      <c r="G253" s="343"/>
      <c r="H253" s="343"/>
      <c r="I253" s="343"/>
      <c r="J253" s="343"/>
      <c r="K253" s="343"/>
      <c r="L253" s="192"/>
      <c r="M253" s="344"/>
    </row>
    <row r="254" spans="1:13">
      <c r="A254" s="333"/>
      <c r="B254" s="333"/>
      <c r="C254" s="333"/>
      <c r="D254" s="343"/>
      <c r="E254" s="343"/>
      <c r="F254" s="343"/>
      <c r="G254" s="343"/>
      <c r="H254" s="343"/>
      <c r="I254" s="343"/>
      <c r="J254" s="343"/>
      <c r="K254" s="343"/>
      <c r="L254" s="192"/>
      <c r="M254" s="344"/>
    </row>
    <row r="255" spans="1:13">
      <c r="A255" s="333"/>
      <c r="B255" s="333"/>
      <c r="C255" s="333"/>
      <c r="D255" s="343"/>
      <c r="E255" s="343"/>
      <c r="F255" s="343"/>
      <c r="G255" s="343"/>
      <c r="H255" s="343"/>
      <c r="I255" s="343"/>
      <c r="J255" s="343"/>
      <c r="K255" s="343"/>
      <c r="L255" s="192"/>
      <c r="M255" s="344"/>
    </row>
    <row r="256" spans="1:13">
      <c r="A256" s="333"/>
      <c r="B256" s="333"/>
      <c r="C256" s="333"/>
      <c r="D256" s="343"/>
      <c r="E256" s="343"/>
      <c r="F256" s="343"/>
      <c r="G256" s="343"/>
      <c r="H256" s="343"/>
      <c r="I256" s="343"/>
      <c r="J256" s="343"/>
      <c r="K256" s="343"/>
      <c r="L256" s="192"/>
      <c r="M256" s="344"/>
    </row>
    <row r="257" spans="1:13">
      <c r="A257" s="333"/>
      <c r="B257" s="333"/>
      <c r="C257" s="333"/>
      <c r="D257" s="343"/>
      <c r="E257" s="343"/>
      <c r="F257" s="343"/>
      <c r="G257" s="343"/>
      <c r="H257" s="343"/>
      <c r="I257" s="343"/>
      <c r="J257" s="343"/>
      <c r="K257" s="343"/>
      <c r="L257" s="192"/>
      <c r="M257" s="344"/>
    </row>
    <row r="258" spans="1:13">
      <c r="A258" s="333"/>
      <c r="B258" s="333"/>
      <c r="C258" s="333"/>
      <c r="D258" s="343"/>
      <c r="E258" s="343"/>
      <c r="F258" s="343"/>
      <c r="G258" s="343"/>
      <c r="H258" s="343"/>
      <c r="I258" s="343"/>
      <c r="J258" s="343"/>
      <c r="K258" s="343"/>
      <c r="L258" s="192"/>
      <c r="M258" s="344"/>
    </row>
    <row r="259" spans="1:13">
      <c r="A259" s="333"/>
      <c r="B259" s="333"/>
      <c r="C259" s="333"/>
      <c r="D259" s="343"/>
      <c r="E259" s="343"/>
      <c r="F259" s="343"/>
      <c r="G259" s="343"/>
      <c r="H259" s="343"/>
      <c r="I259" s="343"/>
      <c r="J259" s="343"/>
      <c r="K259" s="343"/>
      <c r="L259" s="192"/>
      <c r="M259" s="344"/>
    </row>
    <row r="260" spans="1:13">
      <c r="A260" s="333"/>
      <c r="B260" s="333"/>
      <c r="C260" s="333"/>
      <c r="D260" s="343"/>
      <c r="E260" s="343"/>
      <c r="F260" s="343"/>
      <c r="G260" s="343"/>
      <c r="H260" s="343"/>
      <c r="I260" s="343"/>
      <c r="J260" s="343"/>
      <c r="K260" s="343"/>
      <c r="L260" s="192"/>
      <c r="M260" s="344"/>
    </row>
    <row r="261" spans="1:13">
      <c r="A261" s="333"/>
      <c r="B261" s="333"/>
      <c r="C261" s="333"/>
      <c r="D261" s="343"/>
      <c r="E261" s="343"/>
      <c r="F261" s="343"/>
      <c r="G261" s="343"/>
      <c r="H261" s="343"/>
      <c r="I261" s="343"/>
      <c r="J261" s="343"/>
      <c r="K261" s="343"/>
      <c r="L261" s="192"/>
      <c r="M261" s="344"/>
    </row>
    <row r="262" spans="1:13">
      <c r="A262" s="333"/>
      <c r="B262" s="333"/>
      <c r="C262" s="333"/>
      <c r="D262" s="343"/>
      <c r="E262" s="343"/>
      <c r="F262" s="343"/>
      <c r="G262" s="343"/>
      <c r="H262" s="343"/>
      <c r="I262" s="343"/>
      <c r="J262" s="343"/>
      <c r="K262" s="343"/>
      <c r="L262" s="192"/>
      <c r="M262" s="344"/>
    </row>
    <row r="263" spans="1:13">
      <c r="A263" s="333"/>
      <c r="B263" s="333"/>
      <c r="C263" s="333"/>
      <c r="D263" s="343"/>
      <c r="E263" s="343"/>
      <c r="F263" s="343"/>
      <c r="G263" s="343"/>
      <c r="H263" s="343"/>
      <c r="I263" s="343"/>
      <c r="J263" s="343"/>
      <c r="K263" s="343"/>
      <c r="L263" s="192"/>
      <c r="M263" s="344"/>
    </row>
    <row r="264" spans="1:13">
      <c r="A264" s="333"/>
      <c r="B264" s="333"/>
      <c r="C264" s="333"/>
      <c r="D264" s="343"/>
      <c r="E264" s="343"/>
      <c r="F264" s="343"/>
      <c r="G264" s="343"/>
      <c r="H264" s="343"/>
      <c r="I264" s="343"/>
      <c r="J264" s="343"/>
      <c r="K264" s="343"/>
      <c r="L264" s="343"/>
      <c r="M264" s="344"/>
    </row>
    <row r="265" spans="1:13">
      <c r="A265" s="333"/>
      <c r="B265" s="333"/>
      <c r="C265" s="333"/>
      <c r="D265" s="343"/>
      <c r="E265" s="343"/>
      <c r="F265" s="343"/>
      <c r="G265" s="343"/>
      <c r="H265" s="343"/>
      <c r="I265" s="343"/>
      <c r="J265" s="343"/>
      <c r="K265" s="343"/>
      <c r="L265" s="343"/>
      <c r="M265" s="344"/>
    </row>
    <row r="266" spans="1:13">
      <c r="A266" s="333"/>
      <c r="B266" s="333"/>
      <c r="C266" s="333"/>
      <c r="D266" s="343"/>
      <c r="E266" s="343"/>
      <c r="F266" s="343"/>
      <c r="G266" s="343"/>
      <c r="H266" s="343"/>
      <c r="I266" s="343"/>
      <c r="J266" s="343"/>
      <c r="K266" s="343"/>
      <c r="L266" s="343"/>
      <c r="M266" s="344"/>
    </row>
    <row r="267" spans="1:13">
      <c r="A267" s="333"/>
      <c r="B267" s="333"/>
      <c r="C267" s="333"/>
      <c r="D267" s="343"/>
      <c r="E267" s="343"/>
      <c r="F267" s="343"/>
      <c r="G267" s="343"/>
      <c r="H267" s="343"/>
      <c r="I267" s="343"/>
      <c r="J267" s="343"/>
      <c r="K267" s="343"/>
      <c r="L267" s="343"/>
      <c r="M267" s="344"/>
    </row>
    <row r="268" spans="1:13">
      <c r="A268" s="333"/>
      <c r="B268" s="333"/>
      <c r="C268" s="333"/>
      <c r="D268" s="343"/>
      <c r="E268" s="343"/>
      <c r="F268" s="343"/>
      <c r="G268" s="343"/>
      <c r="H268" s="343"/>
      <c r="I268" s="343"/>
      <c r="J268" s="343"/>
      <c r="K268" s="343"/>
      <c r="L268" s="343"/>
      <c r="M268" s="344"/>
    </row>
    <row r="269" spans="1:13">
      <c r="A269" s="333"/>
      <c r="B269" s="333"/>
      <c r="C269" s="333"/>
      <c r="D269" s="343"/>
      <c r="E269" s="343"/>
      <c r="F269" s="343"/>
      <c r="G269" s="343"/>
      <c r="H269" s="343"/>
      <c r="I269" s="343"/>
      <c r="J269" s="343"/>
      <c r="K269" s="343"/>
      <c r="L269" s="343"/>
      <c r="M269" s="344"/>
    </row>
    <row r="270" spans="1:13">
      <c r="A270" s="333"/>
      <c r="B270" s="333"/>
      <c r="C270" s="333"/>
      <c r="D270" s="343"/>
      <c r="E270" s="343"/>
      <c r="F270" s="343"/>
      <c r="G270" s="343"/>
      <c r="H270" s="343"/>
      <c r="I270" s="343"/>
      <c r="J270" s="343"/>
      <c r="K270" s="343"/>
      <c r="L270" s="343"/>
      <c r="M270" s="344"/>
    </row>
    <row r="271" spans="1:13">
      <c r="A271" s="333"/>
      <c r="B271" s="333"/>
      <c r="C271" s="333"/>
      <c r="D271" s="343"/>
      <c r="E271" s="343"/>
      <c r="F271" s="343"/>
      <c r="G271" s="343"/>
      <c r="H271" s="343"/>
      <c r="I271" s="343"/>
      <c r="J271" s="343"/>
      <c r="K271" s="343"/>
      <c r="L271" s="343"/>
      <c r="M271" s="344"/>
    </row>
    <row r="272" spans="1:13">
      <c r="A272" s="333"/>
      <c r="B272" s="333"/>
      <c r="C272" s="333"/>
      <c r="D272" s="343"/>
      <c r="E272" s="343"/>
      <c r="F272" s="343"/>
      <c r="G272" s="343"/>
      <c r="H272" s="343"/>
      <c r="I272" s="343"/>
      <c r="J272" s="343"/>
      <c r="K272" s="343"/>
      <c r="L272" s="343"/>
      <c r="M272" s="344"/>
    </row>
    <row r="273" spans="1:13">
      <c r="A273" s="333"/>
      <c r="B273" s="333"/>
      <c r="C273" s="333"/>
      <c r="D273" s="343"/>
      <c r="E273" s="343"/>
      <c r="F273" s="343"/>
      <c r="G273" s="343"/>
      <c r="H273" s="343"/>
      <c r="I273" s="343"/>
      <c r="J273" s="343"/>
      <c r="K273" s="343"/>
      <c r="L273" s="343"/>
      <c r="M273" s="344"/>
    </row>
    <row r="274" spans="1:13">
      <c r="A274" s="333"/>
      <c r="B274" s="333"/>
      <c r="C274" s="333"/>
      <c r="D274" s="343"/>
      <c r="E274" s="343"/>
      <c r="F274" s="343"/>
      <c r="G274" s="343"/>
      <c r="H274" s="343"/>
      <c r="I274" s="343"/>
      <c r="J274" s="343"/>
      <c r="K274" s="343"/>
      <c r="L274" s="343"/>
      <c r="M274" s="344"/>
    </row>
    <row r="275" spans="1:13">
      <c r="A275" s="333"/>
      <c r="B275" s="333"/>
      <c r="C275" s="332"/>
      <c r="D275" s="247"/>
      <c r="E275" s="366"/>
      <c r="F275" s="366"/>
      <c r="G275" s="366"/>
      <c r="H275" s="366"/>
      <c r="I275" s="366"/>
      <c r="J275" s="366"/>
      <c r="K275" s="366"/>
      <c r="L275" s="330"/>
    </row>
    <row r="276" spans="1:13">
      <c r="A276" s="333"/>
      <c r="B276" s="333"/>
      <c r="C276" s="332"/>
      <c r="D276" s="247"/>
      <c r="E276" s="366"/>
      <c r="F276" s="366"/>
      <c r="G276" s="366"/>
      <c r="H276" s="366"/>
      <c r="I276" s="366"/>
      <c r="J276" s="366"/>
      <c r="K276" s="366"/>
      <c r="L276" s="330"/>
    </row>
    <row r="277" spans="1:13">
      <c r="A277" s="333"/>
      <c r="B277" s="333"/>
      <c r="C277" s="332"/>
      <c r="D277" s="247"/>
      <c r="E277" s="366"/>
      <c r="F277" s="366"/>
      <c r="G277" s="366"/>
      <c r="H277" s="366"/>
      <c r="I277" s="366"/>
      <c r="J277" s="366"/>
      <c r="K277" s="366"/>
      <c r="L277" s="330"/>
    </row>
    <row r="278" spans="1:13">
      <c r="A278" s="333"/>
      <c r="B278" s="333"/>
      <c r="C278" s="332"/>
      <c r="D278" s="247"/>
      <c r="E278" s="366"/>
      <c r="F278" s="366"/>
      <c r="G278" s="366"/>
      <c r="H278" s="366"/>
      <c r="I278" s="366"/>
      <c r="J278" s="366"/>
      <c r="K278" s="366"/>
      <c r="L278" s="330"/>
    </row>
    <row r="279" spans="1:13">
      <c r="A279" s="333"/>
      <c r="B279" s="333"/>
      <c r="C279" s="332"/>
      <c r="D279" s="247"/>
      <c r="E279" s="247"/>
      <c r="F279" s="247"/>
      <c r="G279" s="247"/>
      <c r="H279" s="247"/>
      <c r="I279" s="247"/>
      <c r="J279" s="247"/>
      <c r="K279" s="247"/>
      <c r="L279" s="330"/>
    </row>
    <row r="280" spans="1:13">
      <c r="A280" s="333"/>
      <c r="B280" s="333"/>
      <c r="C280" s="332"/>
      <c r="D280" s="247"/>
      <c r="E280" s="247"/>
      <c r="F280" s="247"/>
      <c r="G280" s="247"/>
      <c r="H280" s="247"/>
      <c r="I280" s="247"/>
      <c r="J280" s="247"/>
      <c r="K280" s="247"/>
      <c r="L280" s="330"/>
    </row>
    <row r="281" spans="1:13">
      <c r="A281" s="326"/>
      <c r="C281" s="248"/>
      <c r="D281" s="247"/>
      <c r="E281" s="247"/>
      <c r="F281" s="247"/>
      <c r="G281" s="247"/>
      <c r="H281" s="247"/>
      <c r="I281" s="247"/>
      <c r="J281" s="247"/>
      <c r="K281" s="247"/>
      <c r="L281" s="330"/>
    </row>
    <row r="282" spans="1:13">
      <c r="A282" s="326"/>
      <c r="C282" s="248"/>
      <c r="D282" s="247"/>
      <c r="E282" s="247"/>
      <c r="F282" s="247"/>
      <c r="G282" s="247"/>
      <c r="H282" s="247"/>
      <c r="I282" s="247"/>
      <c r="J282" s="247"/>
      <c r="K282" s="247"/>
      <c r="L282" s="330"/>
    </row>
    <row r="283" spans="1:13">
      <c r="A283" s="326"/>
      <c r="C283" s="247"/>
      <c r="D283" s="247"/>
      <c r="E283" s="247"/>
      <c r="F283" s="247"/>
      <c r="G283" s="247"/>
      <c r="H283" s="247"/>
      <c r="I283" s="247"/>
      <c r="J283" s="247"/>
      <c r="K283" s="247"/>
      <c r="L283" s="330"/>
    </row>
    <row r="284" spans="1:13">
      <c r="A284" s="326"/>
    </row>
  </sheetData>
  <mergeCells count="3">
    <mergeCell ref="A1:K3"/>
    <mergeCell ref="L2:L3"/>
    <mergeCell ref="M2:M3"/>
  </mergeCells>
  <conditionalFormatting sqref="D240:D1048576">
    <cfRule type="cellIs" dxfId="110" priority="87" operator="greaterThanOrEqual">
      <formula>0.65</formula>
    </cfRule>
  </conditionalFormatting>
  <conditionalFormatting sqref="C281:C1048576">
    <cfRule type="cellIs" dxfId="109" priority="85" operator="greaterThanOrEqual">
      <formula>0.67</formula>
    </cfRule>
  </conditionalFormatting>
  <conditionalFormatting sqref="D5:D1048576">
    <cfRule type="cellIs" dxfId="108" priority="10" operator="greaterThanOrEqual">
      <formula>0.65</formula>
    </cfRule>
  </conditionalFormatting>
  <conditionalFormatting sqref="F5:F1048576">
    <cfRule type="cellIs" dxfId="107" priority="9" operator="greaterThanOrEqual">
      <formula>0.85</formula>
    </cfRule>
  </conditionalFormatting>
  <conditionalFormatting sqref="G5:G1048576">
    <cfRule type="cellIs" dxfId="106" priority="8" operator="greaterThanOrEqual">
      <formula>0.92</formula>
    </cfRule>
  </conditionalFormatting>
  <conditionalFormatting sqref="H5:H1048576">
    <cfRule type="cellIs" dxfId="105" priority="7" operator="greaterThanOrEqual">
      <formula>0.79</formula>
    </cfRule>
  </conditionalFormatting>
  <conditionalFormatting sqref="I5:I1048576">
    <cfRule type="cellIs" dxfId="104" priority="6" operator="greaterThanOrEqual">
      <formula>0.75</formula>
    </cfRule>
  </conditionalFormatting>
  <conditionalFormatting sqref="J5:K1048576">
    <cfRule type="cellIs" dxfId="103" priority="5" operator="greaterThanOrEqual">
      <formula>0.85</formula>
    </cfRule>
  </conditionalFormatting>
  <conditionalFormatting sqref="E5">
    <cfRule type="cellIs" dxfId="102" priority="4" operator="lessThanOrEqual">
      <formula>0.27</formula>
    </cfRule>
  </conditionalFormatting>
  <conditionalFormatting sqref="E5:E88">
    <cfRule type="cellIs" dxfId="101" priority="3" operator="lessThanOrEqual">
      <formula>0.27</formula>
    </cfRule>
  </conditionalFormatting>
  <conditionalFormatting sqref="C5">
    <cfRule type="cellIs" dxfId="100" priority="2" operator="greaterThanOrEqual">
      <formula>0.65</formula>
    </cfRule>
  </conditionalFormatting>
  <conditionalFormatting sqref="C5:C183">
    <cfRule type="cellIs" dxfId="99" priority="1" operator="greaterThanOrEqual">
      <formula>0.65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4:Z216"/>
  <sheetViews>
    <sheetView workbookViewId="0">
      <selection activeCell="H27" sqref="H27"/>
    </sheetView>
  </sheetViews>
  <sheetFormatPr defaultRowHeight="12.75"/>
  <sheetData>
    <row r="4" spans="1:26">
      <c r="A4" t="e">
        <v>#VALUE!</v>
      </c>
      <c r="B4" t="e">
        <v>#VALUE!</v>
      </c>
      <c r="C4">
        <v>0.31715218424967895</v>
      </c>
      <c r="D4">
        <v>0.28228039838181629</v>
      </c>
      <c r="E4">
        <v>0.40056741736850476</v>
      </c>
      <c r="F4">
        <v>0.59943258263149524</v>
      </c>
      <c r="G4">
        <v>0.68284781575032105</v>
      </c>
      <c r="H4">
        <v>0.71771960161818371</v>
      </c>
      <c r="I4">
        <v>2</v>
      </c>
      <c r="J4">
        <v>12</v>
      </c>
      <c r="K4">
        <v>0.66948478559085567</v>
      </c>
      <c r="L4">
        <v>0.40435111402946555</v>
      </c>
      <c r="M4">
        <v>0.20095199834634014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0.88863750628456517</v>
      </c>
      <c r="U4">
        <v>0.91503267973856217</v>
      </c>
      <c r="V4">
        <v>1.3939411863287297</v>
      </c>
      <c r="W4">
        <v>1.1123680241327301</v>
      </c>
      <c r="X4">
        <v>1.0939806029938857</v>
      </c>
      <c r="Y4">
        <v>1.0778337227299164</v>
      </c>
      <c r="Z4" t="e">
        <v>#REF!</v>
      </c>
    </row>
    <row r="5" spans="1:26">
      <c r="A5" t="e">
        <v>#VALUE!</v>
      </c>
      <c r="B5" t="e">
        <v>#VALUE!</v>
      </c>
      <c r="C5">
        <v>0.61899148497682743</v>
      </c>
      <c r="D5">
        <v>0.20960031062892492</v>
      </c>
      <c r="E5">
        <v>0.17140820439424764</v>
      </c>
      <c r="F5">
        <v>0.82859179560575236</v>
      </c>
      <c r="G5">
        <v>0.38100851502317257</v>
      </c>
      <c r="H5">
        <v>0.79039968937107508</v>
      </c>
      <c r="I5">
        <v>1</v>
      </c>
      <c r="J5" t="s">
        <v>161</v>
      </c>
      <c r="K5">
        <v>0.79454130690362867</v>
      </c>
      <c r="L5">
        <v>0.56741032622406551</v>
      </c>
      <c r="M5">
        <v>0.34343394249838533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1.2196002431980544</v>
      </c>
      <c r="U5">
        <v>1.2112451818334171</v>
      </c>
      <c r="V5">
        <v>2.3635758693384115</v>
      </c>
      <c r="W5">
        <v>0.78336373309013518</v>
      </c>
      <c r="X5">
        <v>0.79332160214513148</v>
      </c>
      <c r="Y5">
        <v>0.53267946154067758</v>
      </c>
      <c r="Z5" t="e">
        <v>#REF!</v>
      </c>
    </row>
    <row r="6" spans="1:26">
      <c r="A6" t="e">
        <v>#VALUE!</v>
      </c>
      <c r="B6" t="e">
        <v>#VALUE!</v>
      </c>
      <c r="C6">
        <v>0.53732113718573604</v>
      </c>
      <c r="D6">
        <v>0.23659115071402348</v>
      </c>
      <c r="E6">
        <v>0.22608771210024048</v>
      </c>
      <c r="F6">
        <v>0.77391228789975952</v>
      </c>
      <c r="G6">
        <v>0.46267886281426396</v>
      </c>
      <c r="H6">
        <v>0.76340884928597652</v>
      </c>
      <c r="I6">
        <v>1</v>
      </c>
      <c r="J6" t="s">
        <v>161</v>
      </c>
      <c r="K6">
        <v>0.76570993967017598</v>
      </c>
      <c r="L6">
        <v>0.5260648508436605</v>
      </c>
      <c r="M6">
        <v>0.30389388307741172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0.95655270655270674</v>
      </c>
      <c r="U6">
        <v>1.2207446808510638</v>
      </c>
      <c r="V6">
        <v>1.9919701309328972</v>
      </c>
      <c r="W6">
        <v>1.0534188034188037</v>
      </c>
      <c r="X6">
        <v>0.81382978723404253</v>
      </c>
      <c r="Y6">
        <v>0.50429623567921444</v>
      </c>
      <c r="Z6" t="e">
        <v>#REF!</v>
      </c>
    </row>
    <row r="7" spans="1:26">
      <c r="A7" t="e">
        <v>#VALUE!</v>
      </c>
      <c r="B7" t="e">
        <v>#VALUE!</v>
      </c>
      <c r="C7" t="e">
        <v>#DIV/0!</v>
      </c>
      <c r="D7" t="e">
        <v>#DIV/0!</v>
      </c>
      <c r="E7" t="e">
        <v>#DIV/0!</v>
      </c>
      <c r="F7" t="e">
        <v>#DIV/0!</v>
      </c>
      <c r="G7" t="e">
        <v>#DIV/0!</v>
      </c>
      <c r="H7" t="e">
        <v>#DIV/0!</v>
      </c>
      <c r="I7" t="e">
        <v>#DIV/0!</v>
      </c>
      <c r="J7" t="e">
        <v>#DIV/0!</v>
      </c>
      <c r="K7" t="e">
        <v>#DIV/0!</v>
      </c>
      <c r="L7" t="e">
        <v>#DIV/0!</v>
      </c>
      <c r="M7" t="e">
        <v>#DIV/0!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 t="e">
        <v>#DIV/0!</v>
      </c>
      <c r="U7" t="e">
        <v>#DIV/0!</v>
      </c>
      <c r="V7" t="e">
        <v>#DIV/0!</v>
      </c>
      <c r="W7" t="e">
        <v>#DIV/0!</v>
      </c>
      <c r="X7" t="e">
        <v>#DIV/0!</v>
      </c>
      <c r="Y7" t="e">
        <v>#DIV/0!</v>
      </c>
      <c r="Z7" t="e">
        <v>#REF!</v>
      </c>
    </row>
    <row r="8" spans="1:26">
      <c r="A8" t="e">
        <v>#VALUE!</v>
      </c>
      <c r="B8" t="e">
        <v>#VALUE!</v>
      </c>
      <c r="C8" t="e">
        <v>#DIV/0!</v>
      </c>
      <c r="D8" t="e">
        <v>#DIV/0!</v>
      </c>
      <c r="E8" t="e">
        <v>#DIV/0!</v>
      </c>
      <c r="F8" t="e">
        <v>#DIV/0!</v>
      </c>
      <c r="G8" t="e">
        <v>#DIV/0!</v>
      </c>
      <c r="H8" t="e">
        <v>#DIV/0!</v>
      </c>
      <c r="I8" t="e">
        <v>#DIV/0!</v>
      </c>
      <c r="J8" t="e">
        <v>#DIV/0!</v>
      </c>
      <c r="K8" t="e">
        <v>#DIV/0!</v>
      </c>
      <c r="L8" t="e">
        <v>#DIV/0!</v>
      </c>
      <c r="M8" t="e">
        <v>#DIV/0!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 t="e">
        <v>#DIV/0!</v>
      </c>
      <c r="U8" t="e">
        <v>#DIV/0!</v>
      </c>
      <c r="V8" t="e">
        <v>#DIV/0!</v>
      </c>
      <c r="W8" t="e">
        <v>#DIV/0!</v>
      </c>
      <c r="X8" t="e">
        <v>#DIV/0!</v>
      </c>
      <c r="Y8" t="e">
        <v>#DIV/0!</v>
      </c>
      <c r="Z8" t="e">
        <v>#REF!</v>
      </c>
    </row>
    <row r="9" spans="1:26">
      <c r="A9" t="e">
        <v>#VALUE!</v>
      </c>
      <c r="B9" t="e">
        <v>#VALUE!</v>
      </c>
      <c r="C9" t="e">
        <v>#DIV/0!</v>
      </c>
      <c r="D9" t="e">
        <v>#DIV/0!</v>
      </c>
      <c r="E9" t="e">
        <v>#DIV/0!</v>
      </c>
      <c r="F9" t="e">
        <v>#DIV/0!</v>
      </c>
      <c r="G9" t="e">
        <v>#DIV/0!</v>
      </c>
      <c r="H9" t="e">
        <v>#DIV/0!</v>
      </c>
      <c r="I9" t="e">
        <v>#DIV/0!</v>
      </c>
      <c r="J9" t="e">
        <v>#DIV/0!</v>
      </c>
      <c r="K9" t="e">
        <v>#DIV/0!</v>
      </c>
      <c r="L9" t="e">
        <v>#DIV/0!</v>
      </c>
      <c r="M9" t="e">
        <v>#DIV/0!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 t="e">
        <v>#DIV/0!</v>
      </c>
      <c r="U9" t="e">
        <v>#DIV/0!</v>
      </c>
      <c r="V9" t="e">
        <v>#DIV/0!</v>
      </c>
      <c r="W9" t="e">
        <v>#DIV/0!</v>
      </c>
      <c r="X9" t="e">
        <v>#DIV/0!</v>
      </c>
      <c r="Y9" t="e">
        <v>#DIV/0!</v>
      </c>
      <c r="Z9" t="e">
        <v>#REF!</v>
      </c>
    </row>
    <row r="10" spans="1:26">
      <c r="A10" t="e">
        <v>#VALUE!</v>
      </c>
      <c r="B10" t="e">
        <v>#VALUE!</v>
      </c>
      <c r="C10">
        <v>0.31906677529531519</v>
      </c>
      <c r="D10">
        <v>0.38709330872418934</v>
      </c>
      <c r="E10">
        <v>0.29383991598049547</v>
      </c>
      <c r="F10">
        <v>0.70616008401950459</v>
      </c>
      <c r="G10">
        <v>0.68093322470468487</v>
      </c>
      <c r="H10">
        <v>0.61290669127581066</v>
      </c>
      <c r="I10" t="s">
        <v>152</v>
      </c>
      <c r="J10" t="s">
        <v>161</v>
      </c>
      <c r="K10">
        <v>0.60049404003627282</v>
      </c>
      <c r="L10">
        <v>0.16049352955455276</v>
      </c>
      <c r="M10">
        <v>5.0946165617014261E-2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1.2574404761904761</v>
      </c>
      <c r="U10">
        <v>0.66326530612244894</v>
      </c>
      <c r="V10">
        <v>0.57739613702623893</v>
      </c>
      <c r="W10">
        <v>0.73511904761904745</v>
      </c>
      <c r="X10">
        <v>1.3117913832199546</v>
      </c>
      <c r="Y10">
        <v>0.51925075585789848</v>
      </c>
      <c r="Z10" t="e">
        <v>#REF!</v>
      </c>
    </row>
    <row r="11" spans="1:26">
      <c r="A11" t="e">
        <v>#VALUE!</v>
      </c>
      <c r="B11" t="e">
        <v>#VALUE!</v>
      </c>
      <c r="C11" t="e">
        <v>#DIV/0!</v>
      </c>
      <c r="D11" t="e">
        <v>#DIV/0!</v>
      </c>
      <c r="E11" t="e">
        <v>#DIV/0!</v>
      </c>
      <c r="F11" t="e">
        <v>#DIV/0!</v>
      </c>
      <c r="G11" t="e">
        <v>#DIV/0!</v>
      </c>
      <c r="H11" t="e">
        <v>#DIV/0!</v>
      </c>
      <c r="I11" t="e">
        <v>#DIV/0!</v>
      </c>
      <c r="J11" t="e">
        <v>#DIV/0!</v>
      </c>
      <c r="K11" t="e">
        <v>#DIV/0!</v>
      </c>
      <c r="L11" t="e">
        <v>#DIV/0!</v>
      </c>
      <c r="M11" t="e">
        <v>#DIV/0!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  <c r="U11" t="e">
        <v>#DIV/0!</v>
      </c>
      <c r="V11" t="e">
        <v>#DIV/0!</v>
      </c>
      <c r="W11" t="e">
        <v>#DIV/0!</v>
      </c>
      <c r="X11">
        <v>1</v>
      </c>
      <c r="Y11" t="e">
        <v>#DIV/0!</v>
      </c>
      <c r="Z11" t="e">
        <v>#REF!</v>
      </c>
    </row>
    <row r="12" spans="1:26">
      <c r="A12" t="e">
        <v>#VALUE!</v>
      </c>
      <c r="B12" t="e">
        <v>#VALUE!</v>
      </c>
      <c r="C12">
        <v>0.31906677529531519</v>
      </c>
      <c r="D12">
        <v>0.38709330872418934</v>
      </c>
      <c r="E12">
        <v>0.29383991598049547</v>
      </c>
      <c r="F12">
        <v>0.70616008401950459</v>
      </c>
      <c r="G12">
        <v>0.68093322470468487</v>
      </c>
      <c r="H12">
        <v>0.61290669127581066</v>
      </c>
      <c r="I12" t="s">
        <v>152</v>
      </c>
      <c r="J12" t="s">
        <v>161</v>
      </c>
      <c r="K12">
        <v>0.60049404003627282</v>
      </c>
      <c r="L12">
        <v>0.16049352955455276</v>
      </c>
      <c r="M12">
        <v>5.0946165617014261E-2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1.2574404761904761</v>
      </c>
      <c r="U12">
        <v>0.66326530612244894</v>
      </c>
      <c r="V12">
        <v>0.57739613702623893</v>
      </c>
      <c r="W12">
        <v>0.73511904761904745</v>
      </c>
      <c r="X12">
        <v>1.3117913832199546</v>
      </c>
      <c r="Y12">
        <v>0.51925075585789848</v>
      </c>
      <c r="Z12" t="e">
        <v>#REF!</v>
      </c>
    </row>
    <row r="13" spans="1:26">
      <c r="A13" t="e">
        <v>#VALUE!</v>
      </c>
      <c r="B13" t="e">
        <v>#VALUE!</v>
      </c>
      <c r="C13">
        <v>0.36038104296958096</v>
      </c>
      <c r="D13">
        <v>0.27849918401291279</v>
      </c>
      <c r="E13">
        <v>0.36111977301750631</v>
      </c>
      <c r="F13">
        <v>0.6388802269824938</v>
      </c>
      <c r="G13">
        <v>0.63961895703041916</v>
      </c>
      <c r="H13">
        <v>0.72150081598708726</v>
      </c>
      <c r="I13">
        <v>2</v>
      </c>
      <c r="J13">
        <v>12</v>
      </c>
      <c r="K13">
        <v>0.68557370169352394</v>
      </c>
      <c r="L13">
        <v>0.42314986112827713</v>
      </c>
      <c r="M13">
        <v>0.2155964599539455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1.0918544194107449</v>
      </c>
      <c r="U13">
        <v>0.79372197309417025</v>
      </c>
      <c r="V13">
        <v>1.1699489395434863</v>
      </c>
      <c r="W13">
        <v>0.90814558058925465</v>
      </c>
      <c r="X13">
        <v>1.2062780269058295</v>
      </c>
      <c r="Y13">
        <v>1.394242257031852</v>
      </c>
      <c r="Z13" t="e">
        <v>#REF!</v>
      </c>
    </row>
    <row r="14" spans="1:26">
      <c r="A14" t="e">
        <v>#VALUE!</v>
      </c>
      <c r="B14" t="e">
        <v>#VALUE!</v>
      </c>
      <c r="C14">
        <v>0.34727555252717413</v>
      </c>
      <c r="D14">
        <v>0.30009526731150393</v>
      </c>
      <c r="E14">
        <v>0.35262918016132194</v>
      </c>
      <c r="F14">
        <v>0.64737081983867806</v>
      </c>
      <c r="G14">
        <v>0.65272444747282587</v>
      </c>
      <c r="H14">
        <v>0.69990473268849607</v>
      </c>
      <c r="I14">
        <v>2</v>
      </c>
      <c r="J14">
        <v>12</v>
      </c>
      <c r="K14">
        <v>0.61877520040385903</v>
      </c>
      <c r="L14">
        <v>0.34868079930110052</v>
      </c>
      <c r="M14">
        <v>0.16017741519813378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1.052295918367347</v>
      </c>
      <c r="U14">
        <v>0.99702380952380953</v>
      </c>
      <c r="V14">
        <v>1.1191083576287659</v>
      </c>
      <c r="W14">
        <v>0.92793367346938782</v>
      </c>
      <c r="X14">
        <v>0.98214285714285721</v>
      </c>
      <c r="Y14">
        <v>0.72909074344023339</v>
      </c>
      <c r="Z14" t="e">
        <v>#REF!</v>
      </c>
    </row>
    <row r="15" spans="1:26">
      <c r="A15" t="e">
        <v>#VALUE!</v>
      </c>
      <c r="B15" t="e">
        <v>#VALUE!</v>
      </c>
      <c r="C15" t="e">
        <v>#DIV/0!</v>
      </c>
      <c r="D15" t="e">
        <v>#DIV/0!</v>
      </c>
      <c r="E15" t="e">
        <v>#DIV/0!</v>
      </c>
      <c r="F15" t="e">
        <v>#DIV/0!</v>
      </c>
      <c r="G15" t="e">
        <v>#DIV/0!</v>
      </c>
      <c r="H15" t="e">
        <v>#DIV/0!</v>
      </c>
      <c r="I15" t="e">
        <v>#DIV/0!</v>
      </c>
      <c r="J15" t="e">
        <v>#DIV/0!</v>
      </c>
      <c r="K15" t="e">
        <v>#DIV/0!</v>
      </c>
      <c r="L15" t="e">
        <v>#DIV/0!</v>
      </c>
      <c r="M15" t="e">
        <v>#DIV/0!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 t="e">
        <v>#DIV/0!</v>
      </c>
      <c r="U15" t="e">
        <v>#DIV/0!</v>
      </c>
      <c r="V15" t="e">
        <v>#DIV/0!</v>
      </c>
      <c r="W15" t="e">
        <v>#DIV/0!</v>
      </c>
      <c r="X15" t="e">
        <v>#DIV/0!</v>
      </c>
      <c r="Y15" t="e">
        <v>#DIV/0!</v>
      </c>
      <c r="Z15" t="e">
        <v>#REF!</v>
      </c>
    </row>
    <row r="16" spans="1:26">
      <c r="A16" t="e">
        <v>#VALUE!</v>
      </c>
      <c r="B16" t="e">
        <v>#VALUE!</v>
      </c>
      <c r="C16">
        <v>0.61088368069708476</v>
      </c>
      <c r="D16">
        <v>0.2005687568421107</v>
      </c>
      <c r="E16">
        <v>0.18854756246080451</v>
      </c>
      <c r="F16">
        <v>0.81145243753919549</v>
      </c>
      <c r="G16">
        <v>0.38911631930291524</v>
      </c>
      <c r="H16">
        <v>0.79943124315788927</v>
      </c>
      <c r="I16">
        <v>1</v>
      </c>
      <c r="J16" t="s">
        <v>161</v>
      </c>
      <c r="K16">
        <v>0.84038514291356359</v>
      </c>
      <c r="L16">
        <v>0.63889721348871542</v>
      </c>
      <c r="M16">
        <v>0.41782017981422948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1.1111111111111112</v>
      </c>
      <c r="U16">
        <v>1.8333333333333335</v>
      </c>
      <c r="V16">
        <v>5.2962962962962976</v>
      </c>
      <c r="W16">
        <v>0.90277777777777779</v>
      </c>
      <c r="X16">
        <v>0.25</v>
      </c>
      <c r="Y16">
        <v>0.49652777777777785</v>
      </c>
      <c r="Z16" t="e">
        <v>#REF!</v>
      </c>
    </row>
    <row r="17" spans="1:26">
      <c r="A17" t="e">
        <v>#VALUE!</v>
      </c>
      <c r="B17" t="e">
        <v>#VALUE!</v>
      </c>
      <c r="C17">
        <v>0.48920299578124171</v>
      </c>
      <c r="D17">
        <v>0.21603179865140651</v>
      </c>
      <c r="E17">
        <v>0.29476520556735175</v>
      </c>
      <c r="F17">
        <v>0.70523479443264825</v>
      </c>
      <c r="G17">
        <v>0.51079700421875829</v>
      </c>
      <c r="H17">
        <v>0.78396820134859346</v>
      </c>
      <c r="I17">
        <v>1</v>
      </c>
      <c r="J17">
        <v>12</v>
      </c>
      <c r="K17">
        <v>0.86629735215578729</v>
      </c>
      <c r="L17">
        <v>0.68298891681215457</v>
      </c>
      <c r="M17">
        <v>0.46785610033247449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1.0923076923076924</v>
      </c>
      <c r="U17">
        <v>0.99310344827586194</v>
      </c>
      <c r="V17">
        <v>3.2543236074270556</v>
      </c>
      <c r="W17">
        <v>0.93461538461538463</v>
      </c>
      <c r="X17">
        <v>0.87487684729064041</v>
      </c>
      <c r="Y17">
        <v>1.0902311481621827</v>
      </c>
      <c r="Z17" t="e">
        <v>#REF!</v>
      </c>
    </row>
    <row r="18" spans="1:26">
      <c r="A18" t="e">
        <v>#VALUE!</v>
      </c>
      <c r="B18" t="e">
        <v>#VALUE!</v>
      </c>
      <c r="C18">
        <v>0.390354769842649</v>
      </c>
      <c r="D18">
        <v>0.26652475650956131</v>
      </c>
      <c r="E18">
        <v>0.34312047364778969</v>
      </c>
      <c r="F18">
        <v>0.65687952635221025</v>
      </c>
      <c r="G18">
        <v>0.60964523015735095</v>
      </c>
      <c r="H18">
        <v>0.73347524349043869</v>
      </c>
      <c r="I18">
        <v>1</v>
      </c>
      <c r="J18">
        <v>12</v>
      </c>
      <c r="K18">
        <v>0.72281008569590632</v>
      </c>
      <c r="L18">
        <v>0.46894706910965711</v>
      </c>
      <c r="M18">
        <v>0.25316350501134544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1.0728395061728395</v>
      </c>
      <c r="U18">
        <v>0.65476190476190477</v>
      </c>
      <c r="V18">
        <v>1.0856114050558496</v>
      </c>
      <c r="W18">
        <v>0.95061728395061718</v>
      </c>
      <c r="X18">
        <v>1.3357142857142856</v>
      </c>
      <c r="Y18">
        <v>1.1543209876543208</v>
      </c>
      <c r="Z18" t="e">
        <v>#REF!</v>
      </c>
    </row>
    <row r="19" spans="1:26">
      <c r="A19" t="e">
        <v>#VALUE!</v>
      </c>
      <c r="B19" t="e">
        <v>#VALUE!</v>
      </c>
      <c r="C19">
        <v>0.67983390764209672</v>
      </c>
      <c r="D19">
        <v>0.18780562538405859</v>
      </c>
      <c r="E19">
        <v>0.13236046697384474</v>
      </c>
      <c r="F19">
        <v>0.86763953302615526</v>
      </c>
      <c r="G19">
        <v>0.32016609235790333</v>
      </c>
      <c r="H19">
        <v>0.81219437461594146</v>
      </c>
      <c r="I19">
        <v>1</v>
      </c>
      <c r="J19" t="s">
        <v>161</v>
      </c>
      <c r="K19">
        <v>0.806989274389741</v>
      </c>
      <c r="L19">
        <v>0.58607987645652138</v>
      </c>
      <c r="M19">
        <v>0.36210229244089598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1.4985507246376812</v>
      </c>
      <c r="U19">
        <v>1.3020408163265305</v>
      </c>
      <c r="V19">
        <v>2.3059331558710441</v>
      </c>
      <c r="W19">
        <v>0.51014492753623186</v>
      </c>
      <c r="X19">
        <v>0.67346938775510201</v>
      </c>
      <c r="Y19">
        <v>0.3123336291038154</v>
      </c>
      <c r="Z19" t="e">
        <v>#REF!</v>
      </c>
    </row>
    <row r="20" spans="1:26">
      <c r="A20" t="e">
        <v>#VALUE!</v>
      </c>
      <c r="B20" t="e">
        <v>#VALUE!</v>
      </c>
      <c r="C20">
        <v>0.31665399244071279</v>
      </c>
      <c r="D20">
        <v>0.24999729645236282</v>
      </c>
      <c r="E20">
        <v>0.43334871110692441</v>
      </c>
      <c r="F20">
        <v>0.56665128889307559</v>
      </c>
      <c r="G20">
        <v>0.68334600755928721</v>
      </c>
      <c r="H20">
        <v>0.75000270354763721</v>
      </c>
      <c r="I20">
        <v>2</v>
      </c>
      <c r="J20">
        <v>12</v>
      </c>
      <c r="K20">
        <v>0.77033686755106667</v>
      </c>
      <c r="L20">
        <v>0.53253040977304966</v>
      </c>
      <c r="M20">
        <v>0.30991714235307255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0.65476190476190477</v>
      </c>
      <c r="U20">
        <v>0.83645833333333341</v>
      </c>
      <c r="V20">
        <v>0.84641617063492069</v>
      </c>
      <c r="W20">
        <v>1.3357142857142856</v>
      </c>
      <c r="X20">
        <v>1.16875</v>
      </c>
      <c r="Y20">
        <v>1.5611160714285712</v>
      </c>
      <c r="Z20" t="e">
        <v>#REF!</v>
      </c>
    </row>
    <row r="21" spans="1:26">
      <c r="A21" t="e">
        <v>#VALUE!</v>
      </c>
      <c r="B21" t="e">
        <v>#VALUE!</v>
      </c>
      <c r="C21">
        <v>0.40064298941885085</v>
      </c>
      <c r="D21">
        <v>0.31391826922828203</v>
      </c>
      <c r="E21">
        <v>0.28543874135286712</v>
      </c>
      <c r="F21">
        <v>0.71456125864713282</v>
      </c>
      <c r="G21">
        <v>0.59935701058114921</v>
      </c>
      <c r="H21">
        <v>0.68608173077171797</v>
      </c>
      <c r="I21">
        <v>1</v>
      </c>
      <c r="J21" t="s">
        <v>161</v>
      </c>
      <c r="K21">
        <v>0.57096863677048426</v>
      </c>
      <c r="L21">
        <v>0.30078102826046771</v>
      </c>
      <c r="M21">
        <v>0.12816116726795734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0.94901960784313732</v>
      </c>
      <c r="U21">
        <v>1.0345238095238096</v>
      </c>
      <c r="V21">
        <v>0.98178338001867427</v>
      </c>
      <c r="W21">
        <v>1.0137254901960786</v>
      </c>
      <c r="X21">
        <v>0.98214285714285721</v>
      </c>
      <c r="Y21">
        <v>0.54306722689075637</v>
      </c>
      <c r="Z21" t="e">
        <v>#REF!</v>
      </c>
    </row>
    <row r="22" spans="1:26">
      <c r="A22" t="e">
        <v>#VALUE!</v>
      </c>
      <c r="B22" t="e">
        <v>#VALUE!</v>
      </c>
      <c r="C22">
        <v>0.2029908649251691</v>
      </c>
      <c r="D22">
        <v>0.3116142212405188</v>
      </c>
      <c r="E22">
        <v>0.48539491383431205</v>
      </c>
      <c r="F22">
        <v>0.5146050861656879</v>
      </c>
      <c r="G22">
        <v>0.79700913507483084</v>
      </c>
      <c r="H22">
        <v>0.68838577875948115</v>
      </c>
      <c r="I22">
        <v>2</v>
      </c>
      <c r="J22" t="s">
        <v>162</v>
      </c>
      <c r="K22">
        <v>0.53963800151819785</v>
      </c>
      <c r="L22">
        <v>0.27161146657124469</v>
      </c>
      <c r="M22">
        <v>0.11005102745044226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0.76153846153846161</v>
      </c>
      <c r="U22">
        <v>0.97777777777777786</v>
      </c>
      <c r="V22">
        <v>1.0153846153846156</v>
      </c>
      <c r="W22">
        <v>1.1987179487179487</v>
      </c>
      <c r="X22">
        <v>1.0185185185185186</v>
      </c>
      <c r="Y22">
        <v>1.2209164292497627</v>
      </c>
      <c r="Z22" t="e">
        <v>#REF!</v>
      </c>
    </row>
    <row r="23" spans="1:26">
      <c r="A23" t="e">
        <v>#VALUE!</v>
      </c>
      <c r="B23" t="e">
        <v>#VALUE!</v>
      </c>
      <c r="C23">
        <v>0.58024399980429786</v>
      </c>
      <c r="D23">
        <v>0.25767167351719961</v>
      </c>
      <c r="E23">
        <v>0.16208432667850259</v>
      </c>
      <c r="F23">
        <v>0.83791567332149741</v>
      </c>
      <c r="G23">
        <v>0.41975600019570219</v>
      </c>
      <c r="H23">
        <v>0.74232832648280045</v>
      </c>
      <c r="I23">
        <v>1</v>
      </c>
      <c r="J23" t="s">
        <v>161</v>
      </c>
      <c r="K23">
        <v>0.64339388308609569</v>
      </c>
      <c r="L23">
        <v>0.37505088372993989</v>
      </c>
      <c r="M23">
        <v>0.17901141475585935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1.2571428571428573</v>
      </c>
      <c r="U23">
        <v>1.3869565217391304</v>
      </c>
      <c r="V23">
        <v>2.694658385093168</v>
      </c>
      <c r="W23">
        <v>0.7857142857142857</v>
      </c>
      <c r="X23">
        <v>0.55797101449275366</v>
      </c>
      <c r="Y23">
        <v>0.43840579710144928</v>
      </c>
      <c r="Z23" t="e">
        <v>#REF!</v>
      </c>
    </row>
    <row r="24" spans="1:26">
      <c r="A24" t="e">
        <v>#VALUE!</v>
      </c>
      <c r="B24" t="e">
        <v>#VALUE!</v>
      </c>
      <c r="C24">
        <v>0.27295453488246374</v>
      </c>
      <c r="D24">
        <v>0.28383748171378309</v>
      </c>
      <c r="E24">
        <v>0.44320798340375317</v>
      </c>
      <c r="F24">
        <v>0.55679201659624677</v>
      </c>
      <c r="G24">
        <v>0.7270454651175362</v>
      </c>
      <c r="H24">
        <v>0.71616251828621691</v>
      </c>
      <c r="I24">
        <v>2</v>
      </c>
      <c r="J24" t="s">
        <v>162</v>
      </c>
      <c r="K24">
        <v>0.65148257490267558</v>
      </c>
      <c r="L24">
        <v>0.38398194271314967</v>
      </c>
      <c r="M24">
        <v>0.18558564050591808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0.532258064516129</v>
      </c>
      <c r="U24">
        <v>0.8833333333333333</v>
      </c>
      <c r="V24">
        <v>0.89758064516129032</v>
      </c>
      <c r="W24">
        <v>1.4430107526881719</v>
      </c>
      <c r="X24">
        <v>1.0333333333333334</v>
      </c>
      <c r="Y24">
        <v>1.3555555555555556</v>
      </c>
      <c r="Z24" t="e">
        <v>#REF!</v>
      </c>
    </row>
    <row r="25" spans="1:26">
      <c r="A25" t="e">
        <v>#VALUE!</v>
      </c>
      <c r="B25" t="e">
        <v>#VALUE!</v>
      </c>
      <c r="C25">
        <v>0.27132707087177627</v>
      </c>
      <c r="D25">
        <v>0.30313940843403991</v>
      </c>
      <c r="E25">
        <v>0.42553352069418376</v>
      </c>
      <c r="F25">
        <v>0.57446647930581618</v>
      </c>
      <c r="G25">
        <v>0.72867292912822368</v>
      </c>
      <c r="H25">
        <v>0.69686059156596003</v>
      </c>
      <c r="I25">
        <v>2</v>
      </c>
      <c r="J25" t="s">
        <v>162</v>
      </c>
      <c r="K25">
        <v>0.59600432208564369</v>
      </c>
      <c r="L25">
        <v>0.32533749244853583</v>
      </c>
      <c r="M25">
        <v>0.14422164265664172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0.7432432432432432</v>
      </c>
      <c r="U25">
        <v>0.82485875706214695</v>
      </c>
      <c r="V25">
        <v>1.0071875749841852</v>
      </c>
      <c r="W25">
        <v>1.2567567567567568</v>
      </c>
      <c r="X25">
        <v>1.1751412429378532</v>
      </c>
      <c r="Y25">
        <v>1.4768666972056803</v>
      </c>
      <c r="Z25" t="e">
        <v>#REF!</v>
      </c>
    </row>
    <row r="26" spans="1:26">
      <c r="A26" t="e">
        <v>#VALUE!</v>
      </c>
      <c r="B26" t="e">
        <v>#VALUE!</v>
      </c>
      <c r="C26">
        <v>0.49969086433047033</v>
      </c>
      <c r="D26">
        <v>0.24690587158217558</v>
      </c>
      <c r="E26">
        <v>0.25340326408735409</v>
      </c>
      <c r="F26">
        <v>0.74659673591264597</v>
      </c>
      <c r="G26">
        <v>0.50030913566952973</v>
      </c>
      <c r="H26">
        <v>0.75309412841782442</v>
      </c>
      <c r="I26">
        <v>1</v>
      </c>
      <c r="J26">
        <v>12</v>
      </c>
      <c r="K26">
        <v>0.75284776444893009</v>
      </c>
      <c r="L26">
        <v>0.50841466632082377</v>
      </c>
      <c r="M26">
        <v>0.28774589717739452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1.2316468253968254</v>
      </c>
      <c r="U26">
        <v>1.3298059964726634</v>
      </c>
      <c r="V26">
        <v>2.141805590548977</v>
      </c>
      <c r="W26">
        <v>0.77380952380952384</v>
      </c>
      <c r="X26">
        <v>0.6649029982363317</v>
      </c>
      <c r="Y26">
        <v>1.2269043419837073</v>
      </c>
      <c r="Z26" t="e">
        <v>#REF!</v>
      </c>
    </row>
    <row r="27" spans="1:26">
      <c r="A27" t="e">
        <v>#VALUE!</v>
      </c>
      <c r="B27" t="e">
        <v>#VALUE!</v>
      </c>
      <c r="C27">
        <v>0.34949842617132809</v>
      </c>
      <c r="D27">
        <v>0.3010031173433047</v>
      </c>
      <c r="E27">
        <v>0.34949845648536715</v>
      </c>
      <c r="F27">
        <v>0.65050154351463285</v>
      </c>
      <c r="G27">
        <v>0.65050157382867191</v>
      </c>
      <c r="H27">
        <v>0.69899688265669524</v>
      </c>
      <c r="I27">
        <v>2</v>
      </c>
      <c r="J27">
        <v>12</v>
      </c>
      <c r="K27">
        <v>0.61608037971395402</v>
      </c>
      <c r="L27">
        <v>0.34586668300361778</v>
      </c>
      <c r="M27">
        <v>0.15821828251032855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0.86507936507936511</v>
      </c>
      <c r="U27">
        <v>1.1977225672877847</v>
      </c>
      <c r="V27">
        <v>1.4346347234545993</v>
      </c>
      <c r="W27">
        <v>1.1349206349206349</v>
      </c>
      <c r="X27">
        <v>0.74016563146997938</v>
      </c>
      <c r="Y27">
        <v>1.3569703243616289</v>
      </c>
      <c r="Z27" t="e">
        <v>#REF!</v>
      </c>
    </row>
    <row r="28" spans="1:26">
      <c r="A28" t="e">
        <v>#VALUE!</v>
      </c>
      <c r="B28" t="e">
        <v>#VALUE!</v>
      </c>
      <c r="C28">
        <v>0.56332635986860435</v>
      </c>
      <c r="D28">
        <v>0.28578833258988856</v>
      </c>
      <c r="E28">
        <v>0.15088530754150709</v>
      </c>
      <c r="F28">
        <v>0.84911469245849291</v>
      </c>
      <c r="G28">
        <v>0.43667364013139565</v>
      </c>
      <c r="H28">
        <v>0.71421166741011144</v>
      </c>
      <c r="I28">
        <v>1</v>
      </c>
      <c r="J28" t="s">
        <v>161</v>
      </c>
      <c r="K28">
        <v>0.55910447032083077</v>
      </c>
      <c r="L28">
        <v>0.28953519266372996</v>
      </c>
      <c r="M28">
        <v>0.12105439412804186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1.3265306122448979</v>
      </c>
      <c r="U28">
        <v>1.2602040816326532</v>
      </c>
      <c r="V28">
        <v>1.543107038733861</v>
      </c>
      <c r="W28">
        <v>0.63378684807256225</v>
      </c>
      <c r="X28">
        <v>0.78486394557823136</v>
      </c>
      <c r="Y28">
        <v>0.34437907816187696</v>
      </c>
      <c r="Z28" t="e">
        <v>#REF!</v>
      </c>
    </row>
    <row r="29" spans="1:26">
      <c r="A29" t="e">
        <v>#VALUE!</v>
      </c>
      <c r="B29" t="e">
        <v>#VALUE!</v>
      </c>
      <c r="C29">
        <v>0.49841778504948003</v>
      </c>
      <c r="D29">
        <v>0.26956421693026067</v>
      </c>
      <c r="E29">
        <v>0.2320179980202593</v>
      </c>
      <c r="F29">
        <v>0.76798200197974076</v>
      </c>
      <c r="G29">
        <v>0.50158221495052002</v>
      </c>
      <c r="H29">
        <v>0.73043578306973933</v>
      </c>
      <c r="I29">
        <v>1</v>
      </c>
      <c r="J29" t="s">
        <v>161</v>
      </c>
      <c r="K29">
        <v>0.67133605521741935</v>
      </c>
      <c r="L29">
        <v>0.40648515966592036</v>
      </c>
      <c r="M29">
        <v>0.20259200991595694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1.1863539445628997</v>
      </c>
      <c r="U29">
        <v>1</v>
      </c>
      <c r="V29">
        <v>1.4601279317697227</v>
      </c>
      <c r="W29">
        <v>0.77611940298507454</v>
      </c>
      <c r="X29">
        <v>1.0119047619047619</v>
      </c>
      <c r="Y29">
        <v>0.71991234304667129</v>
      </c>
      <c r="Z29" t="e">
        <v>#REF!</v>
      </c>
    </row>
    <row r="30" spans="1:26">
      <c r="A30" t="e">
        <v>#VALUE!</v>
      </c>
      <c r="B30" t="e">
        <v>#VALUE!</v>
      </c>
      <c r="C30">
        <v>0.6415524794351678</v>
      </c>
      <c r="D30">
        <v>0.24440162459455542</v>
      </c>
      <c r="E30">
        <v>0.11404589597027681</v>
      </c>
      <c r="F30">
        <v>0.88595410402972319</v>
      </c>
      <c r="G30">
        <v>0.3584475205648322</v>
      </c>
      <c r="H30">
        <v>0.75559837540544461</v>
      </c>
      <c r="I30">
        <v>1</v>
      </c>
      <c r="J30" t="s">
        <v>161</v>
      </c>
      <c r="K30">
        <v>0.61608037971395413</v>
      </c>
      <c r="L30">
        <v>0.34586668300361778</v>
      </c>
      <c r="M30">
        <v>0.15821828251032855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1.4057539682539681</v>
      </c>
      <c r="U30">
        <v>1.3154761904761905</v>
      </c>
      <c r="V30">
        <v>1.7069869614512472</v>
      </c>
      <c r="W30">
        <v>0.56746031746031744</v>
      </c>
      <c r="X30">
        <v>0.70748299319727892</v>
      </c>
      <c r="Y30">
        <v>0.37058632977000328</v>
      </c>
      <c r="Z30" t="e">
        <v>#REF!</v>
      </c>
    </row>
    <row r="31" spans="1:26">
      <c r="A31" t="e">
        <v>#VALUE!</v>
      </c>
      <c r="B31" t="e">
        <v>#VALUE!</v>
      </c>
      <c r="C31">
        <v>0.42759419030965318</v>
      </c>
      <c r="D31">
        <v>0.29318826801883741</v>
      </c>
      <c r="E31">
        <v>0.27921754167150947</v>
      </c>
      <c r="F31">
        <v>0.72078245832849053</v>
      </c>
      <c r="G31">
        <v>0.57240580969034682</v>
      </c>
      <c r="H31">
        <v>0.70681173198116265</v>
      </c>
      <c r="I31">
        <v>1</v>
      </c>
      <c r="J31" t="s">
        <v>161</v>
      </c>
      <c r="K31">
        <v>0.62677197416650121</v>
      </c>
      <c r="L31">
        <v>0.35711472550179824</v>
      </c>
      <c r="M31">
        <v>0.16610750769763383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1.0766045548654244</v>
      </c>
      <c r="U31">
        <v>1.0983102918586789</v>
      </c>
      <c r="V31">
        <v>1.3643606110045698</v>
      </c>
      <c r="W31">
        <v>0.94202898550724634</v>
      </c>
      <c r="X31">
        <v>0.89861751152073732</v>
      </c>
      <c r="Y31">
        <v>0.52093768783810857</v>
      </c>
      <c r="Z31" t="e">
        <v>#REF!</v>
      </c>
    </row>
    <row r="32" spans="1:26">
      <c r="A32" t="e">
        <v>#VALUE!</v>
      </c>
      <c r="B32" t="e">
        <v>#VALUE!</v>
      </c>
      <c r="C32">
        <v>0.66297746597805085</v>
      </c>
      <c r="D32">
        <v>0.19761853020641626</v>
      </c>
      <c r="E32">
        <v>0.13940400381553286</v>
      </c>
      <c r="F32">
        <v>0.86059599618446714</v>
      </c>
      <c r="G32">
        <v>0.33702253402194915</v>
      </c>
      <c r="H32">
        <v>0.80238146979358371</v>
      </c>
      <c r="I32">
        <v>1</v>
      </c>
      <c r="J32" t="s">
        <v>161</v>
      </c>
      <c r="K32">
        <v>0.78805441562728207</v>
      </c>
      <c r="L32">
        <v>0.55788301415868324</v>
      </c>
      <c r="M32">
        <v>0.33410526273087893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1.4209956709956708</v>
      </c>
      <c r="U32">
        <v>1.3068783068783072</v>
      </c>
      <c r="V32">
        <v>3.4284339998625719</v>
      </c>
      <c r="W32">
        <v>0.58387445887445888</v>
      </c>
      <c r="X32">
        <v>0.73368606701940042</v>
      </c>
      <c r="Y32">
        <v>0.6590470082533576</v>
      </c>
      <c r="Z32" t="e">
        <v>#REF!</v>
      </c>
    </row>
    <row r="33" spans="1:26">
      <c r="A33" t="e">
        <v>#VALUE!</v>
      </c>
      <c r="B33" t="e">
        <v>#VALUE!</v>
      </c>
      <c r="C33">
        <v>0.6415524794351678</v>
      </c>
      <c r="D33">
        <v>0.24440162459455542</v>
      </c>
      <c r="E33">
        <v>0.11404589597027681</v>
      </c>
      <c r="F33">
        <v>0.88595410402972319</v>
      </c>
      <c r="G33">
        <v>0.3584475205648322</v>
      </c>
      <c r="H33">
        <v>0.75559837540544461</v>
      </c>
      <c r="I33">
        <v>1</v>
      </c>
      <c r="J33" t="s">
        <v>161</v>
      </c>
      <c r="K33">
        <v>0.61608037971395413</v>
      </c>
      <c r="L33">
        <v>0.34586668300361778</v>
      </c>
      <c r="M33">
        <v>0.15821828251032855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1.4057539682539681</v>
      </c>
      <c r="U33">
        <v>1.3154761904761905</v>
      </c>
      <c r="V33">
        <v>1.7069869614512472</v>
      </c>
      <c r="W33">
        <v>0.56746031746031744</v>
      </c>
      <c r="X33">
        <v>0.70748299319727892</v>
      </c>
      <c r="Y33">
        <v>0.37058632977000328</v>
      </c>
      <c r="Z33" t="e">
        <v>#REF!</v>
      </c>
    </row>
    <row r="34" spans="1:26">
      <c r="A34" t="e">
        <v>#VALUE!</v>
      </c>
      <c r="B34" t="e">
        <v>#VALUE!</v>
      </c>
      <c r="C34">
        <v>0.26436863903669833</v>
      </c>
      <c r="D34">
        <v>0.30430623958133335</v>
      </c>
      <c r="E34">
        <v>0.43132512138196827</v>
      </c>
      <c r="F34">
        <v>0.56867487861803168</v>
      </c>
      <c r="G34">
        <v>0.73563136096330162</v>
      </c>
      <c r="H34">
        <v>0.6956937604186666</v>
      </c>
      <c r="I34">
        <v>2</v>
      </c>
      <c r="J34" t="s">
        <v>162</v>
      </c>
      <c r="K34">
        <v>0.59022178390631508</v>
      </c>
      <c r="L34">
        <v>0.31956433103487569</v>
      </c>
      <c r="M34">
        <v>0.14037907288387641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0.57831325301204817</v>
      </c>
      <c r="U34">
        <v>0.79720279720279719</v>
      </c>
      <c r="V34">
        <v>0.6531300025275929</v>
      </c>
      <c r="W34">
        <v>1.4216867469879519</v>
      </c>
      <c r="X34">
        <v>1.2027972027972027</v>
      </c>
      <c r="Y34">
        <v>1.5200007489164113</v>
      </c>
      <c r="Z34" t="e">
        <v>#REF!</v>
      </c>
    </row>
    <row r="35" spans="1:26">
      <c r="A35" t="e">
        <v>#VALUE!</v>
      </c>
      <c r="B35" t="e">
        <v>#VALUE!</v>
      </c>
      <c r="C35">
        <v>0.26344300660494185</v>
      </c>
      <c r="D35">
        <v>0.24604905527588369</v>
      </c>
      <c r="E35">
        <v>0.49050793811917442</v>
      </c>
      <c r="F35">
        <v>0.50949206188082552</v>
      </c>
      <c r="G35">
        <v>0.73655699339505809</v>
      </c>
      <c r="H35">
        <v>0.75395094472411628</v>
      </c>
      <c r="I35">
        <v>2</v>
      </c>
      <c r="J35">
        <v>12</v>
      </c>
      <c r="K35">
        <v>0.76120122991215755</v>
      </c>
      <c r="L35">
        <v>0.51982425396399667</v>
      </c>
      <c r="M35">
        <v>0.29813534953888032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0.87867647058823539</v>
      </c>
      <c r="U35">
        <v>0.95409181636726548</v>
      </c>
      <c r="V35">
        <v>1.0669756743198098</v>
      </c>
      <c r="W35">
        <v>1.1213235294117647</v>
      </c>
      <c r="X35">
        <v>1.0459081836327344</v>
      </c>
      <c r="Y35">
        <v>1.4073617470940469</v>
      </c>
      <c r="Z35" t="e">
        <v>#REF!</v>
      </c>
    </row>
    <row r="36" spans="1:26">
      <c r="A36" t="e">
        <v>#VALUE!</v>
      </c>
      <c r="B36" t="e">
        <v>#VALUE!</v>
      </c>
      <c r="C36">
        <v>0.47795650671753837</v>
      </c>
      <c r="D36">
        <v>0.25902569972425654</v>
      </c>
      <c r="E36">
        <v>0.26301779355820504</v>
      </c>
      <c r="F36">
        <v>0.73698220644179491</v>
      </c>
      <c r="G36">
        <v>0.52204349328246158</v>
      </c>
      <c r="H36">
        <v>0.7409743002757434</v>
      </c>
      <c r="I36">
        <v>1</v>
      </c>
      <c r="J36">
        <v>12</v>
      </c>
      <c r="K36">
        <v>0.72114664384653104</v>
      </c>
      <c r="L36">
        <v>0.4668296491781343</v>
      </c>
      <c r="M36">
        <v>0.25136663980629825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1.0285714285714285</v>
      </c>
      <c r="U36">
        <v>1.15171650055371</v>
      </c>
      <c r="V36">
        <v>1.6288561936402468</v>
      </c>
      <c r="W36">
        <v>1.0031746031746032</v>
      </c>
      <c r="X36">
        <v>0.80324843115540789</v>
      </c>
      <c r="Y36">
        <v>0.90652322944681751</v>
      </c>
      <c r="Z36" t="e">
        <v>#REF!</v>
      </c>
    </row>
    <row r="37" spans="1:26">
      <c r="A37" t="e">
        <v>#VALUE!</v>
      </c>
      <c r="B37" t="e">
        <v>#VALUE!</v>
      </c>
      <c r="C37">
        <v>0.47795650671753837</v>
      </c>
      <c r="D37">
        <v>0.25902569972425654</v>
      </c>
      <c r="E37">
        <v>0.26301779355820504</v>
      </c>
      <c r="F37">
        <v>0.73698220644179491</v>
      </c>
      <c r="G37">
        <v>0.52204349328246158</v>
      </c>
      <c r="H37">
        <v>0.7409743002757434</v>
      </c>
      <c r="I37">
        <v>1</v>
      </c>
      <c r="J37">
        <v>12</v>
      </c>
      <c r="K37">
        <v>0.72114664384653104</v>
      </c>
      <c r="L37">
        <v>0.4668296491781343</v>
      </c>
      <c r="M37">
        <v>0.25136663980629825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1.0285714285714285</v>
      </c>
      <c r="U37">
        <v>1.15171650055371</v>
      </c>
      <c r="V37">
        <v>1.6288561936402468</v>
      </c>
      <c r="W37">
        <v>1.0031746031746032</v>
      </c>
      <c r="X37">
        <v>0.80324843115540789</v>
      </c>
      <c r="Y37">
        <v>0.90652322944681751</v>
      </c>
      <c r="Z37" t="e">
        <v>#REF!</v>
      </c>
    </row>
    <row r="38" spans="1:26">
      <c r="A38" t="e">
        <v>#VALUE!</v>
      </c>
      <c r="B38" t="e">
        <v>#VALUE!</v>
      </c>
      <c r="C38">
        <v>0.47795650671753837</v>
      </c>
      <c r="D38">
        <v>0.25902569972425654</v>
      </c>
      <c r="E38">
        <v>0.26301779355820504</v>
      </c>
      <c r="F38">
        <v>0.73698220644179491</v>
      </c>
      <c r="G38">
        <v>0.52204349328246158</v>
      </c>
      <c r="H38">
        <v>0.7409743002757434</v>
      </c>
      <c r="I38">
        <v>1</v>
      </c>
      <c r="J38">
        <v>12</v>
      </c>
      <c r="K38">
        <v>0.72114664384653104</v>
      </c>
      <c r="L38">
        <v>0.4668296491781343</v>
      </c>
      <c r="M38">
        <v>0.25136663980629825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1.0285714285714285</v>
      </c>
      <c r="U38">
        <v>1.15171650055371</v>
      </c>
      <c r="V38">
        <v>1.6288561936402468</v>
      </c>
      <c r="W38">
        <v>1.0031746031746032</v>
      </c>
      <c r="X38">
        <v>0.80324843115540789</v>
      </c>
      <c r="Y38">
        <v>0.90652322944681751</v>
      </c>
      <c r="Z38" t="e">
        <v>#REF!</v>
      </c>
    </row>
    <row r="39" spans="1:26">
      <c r="A39" t="e">
        <v>#VALUE!</v>
      </c>
      <c r="B39" t="e">
        <v>#VALUE!</v>
      </c>
      <c r="C39">
        <v>0.47795650671753837</v>
      </c>
      <c r="D39">
        <v>0.25902569972425654</v>
      </c>
      <c r="E39">
        <v>0.26301779355820504</v>
      </c>
      <c r="F39">
        <v>0.73698220644179491</v>
      </c>
      <c r="G39">
        <v>0.52204349328246158</v>
      </c>
      <c r="H39">
        <v>0.7409743002757434</v>
      </c>
      <c r="I39">
        <v>1</v>
      </c>
      <c r="J39">
        <v>12</v>
      </c>
      <c r="K39">
        <v>0.72114664384653104</v>
      </c>
      <c r="L39">
        <v>0.4668296491781343</v>
      </c>
      <c r="M39">
        <v>0.25136663980629825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1.0285714285714285</v>
      </c>
      <c r="U39">
        <v>1.15171650055371</v>
      </c>
      <c r="V39">
        <v>1.6288561936402468</v>
      </c>
      <c r="W39">
        <v>1.0031746031746032</v>
      </c>
      <c r="X39">
        <v>0.80324843115540789</v>
      </c>
      <c r="Y39">
        <v>0.90652322944681751</v>
      </c>
      <c r="Z39" t="e">
        <v>#REF!</v>
      </c>
    </row>
    <row r="40" spans="1:26">
      <c r="A40" t="e">
        <v>#VALUE!</v>
      </c>
      <c r="B40" t="e">
        <v>#VALUE!</v>
      </c>
      <c r="C40">
        <v>0.36743722039601351</v>
      </c>
      <c r="D40">
        <v>0.29135164662185736</v>
      </c>
      <c r="E40">
        <v>0.34121113298212918</v>
      </c>
      <c r="F40">
        <v>0.65878886701787087</v>
      </c>
      <c r="G40">
        <v>0.63256277960398655</v>
      </c>
      <c r="H40">
        <v>0.70864835337814269</v>
      </c>
      <c r="I40">
        <v>1</v>
      </c>
      <c r="J40">
        <v>12</v>
      </c>
      <c r="K40">
        <v>0.64492175684815201</v>
      </c>
      <c r="L40">
        <v>0.37672756467654112</v>
      </c>
      <c r="M40">
        <v>0.18023806971747913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0.96710526315789458</v>
      </c>
      <c r="U40">
        <v>1.2510638297872341</v>
      </c>
      <c r="V40">
        <v>1.4115621500559909</v>
      </c>
      <c r="W40">
        <v>0.99473684210526303</v>
      </c>
      <c r="X40">
        <v>0.81382978723404253</v>
      </c>
      <c r="Y40">
        <v>0.52042273236282188</v>
      </c>
      <c r="Z40" t="e">
        <v>#REF!</v>
      </c>
    </row>
    <row r="41" spans="1:26">
      <c r="A41" t="e">
        <v>#VALUE!</v>
      </c>
      <c r="B41" t="e">
        <v>#VALUE!</v>
      </c>
      <c r="C41" t="e">
        <v>#DIV/0!</v>
      </c>
      <c r="D41" t="e">
        <v>#DIV/0!</v>
      </c>
      <c r="E41" t="e">
        <v>#DIV/0!</v>
      </c>
      <c r="F41" t="e">
        <v>#DIV/0!</v>
      </c>
      <c r="G41" t="e">
        <v>#DIV/0!</v>
      </c>
      <c r="H41" t="e">
        <v>#DIV/0!</v>
      </c>
      <c r="I41" t="e">
        <v>#DIV/0!</v>
      </c>
      <c r="J41" t="e">
        <v>#DIV/0!</v>
      </c>
      <c r="K41" t="e">
        <v>#DIV/0!</v>
      </c>
      <c r="L41" t="e">
        <v>#DIV/0!</v>
      </c>
      <c r="M41" t="e">
        <v>#DIV/0!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 t="e">
        <v>#DIV/0!</v>
      </c>
      <c r="U41" t="e">
        <v>#DIV/0!</v>
      </c>
      <c r="V41" t="e">
        <v>#DIV/0!</v>
      </c>
      <c r="W41" t="e">
        <v>#DIV/0!</v>
      </c>
      <c r="X41" t="e">
        <v>#DIV/0!</v>
      </c>
      <c r="Y41" t="e">
        <v>#DIV/0!</v>
      </c>
      <c r="Z41" t="e">
        <v>#REF!</v>
      </c>
    </row>
    <row r="42" spans="1:26">
      <c r="A42" t="e">
        <v>#VALUE!</v>
      </c>
      <c r="B42" t="e">
        <v>#VALUE!</v>
      </c>
      <c r="C42">
        <v>0.19404153302168012</v>
      </c>
      <c r="D42">
        <v>0.22670056146653908</v>
      </c>
      <c r="E42">
        <v>0.5792579055117808</v>
      </c>
      <c r="F42">
        <v>0.4207420944882192</v>
      </c>
      <c r="G42">
        <v>0.80595846697831985</v>
      </c>
      <c r="H42">
        <v>0.77329943853346095</v>
      </c>
      <c r="I42">
        <v>2</v>
      </c>
      <c r="J42" t="s">
        <v>162</v>
      </c>
      <c r="K42">
        <v>0.76749905524433648</v>
      </c>
      <c r="L42">
        <v>0.52855749365821614</v>
      </c>
      <c r="M42">
        <v>0.30620909607113189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0.73506891271056662</v>
      </c>
      <c r="U42">
        <v>0.87167070217917675</v>
      </c>
      <c r="V42">
        <v>0.98246498744850552</v>
      </c>
      <c r="W42">
        <v>1.2666812513673156</v>
      </c>
      <c r="X42">
        <v>1.1093990755007705</v>
      </c>
      <c r="Y42">
        <v>1.6687403234500076</v>
      </c>
      <c r="Z42" t="e">
        <v>#REF!</v>
      </c>
    </row>
    <row r="43" spans="1:26">
      <c r="A43" t="e">
        <v>#VALUE!</v>
      </c>
      <c r="B43" t="e">
        <v>#VALUE!</v>
      </c>
      <c r="C43" t="e">
        <v>#DIV/0!</v>
      </c>
      <c r="D43" t="e">
        <v>#DIV/0!</v>
      </c>
      <c r="E43" t="e">
        <v>#DIV/0!</v>
      </c>
      <c r="F43" t="e">
        <v>#DIV/0!</v>
      </c>
      <c r="G43" t="e">
        <v>#DIV/0!</v>
      </c>
      <c r="H43" t="e">
        <v>#DIV/0!</v>
      </c>
      <c r="I43" t="e">
        <v>#DIV/0!</v>
      </c>
      <c r="J43" t="e">
        <v>#DIV/0!</v>
      </c>
      <c r="K43" t="e">
        <v>#DIV/0!</v>
      </c>
      <c r="L43" t="e">
        <v>#DIV/0!</v>
      </c>
      <c r="M43" t="e">
        <v>#DIV/0!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 t="e">
        <v>#DIV/0!</v>
      </c>
      <c r="U43" t="e">
        <v>#DIV/0!</v>
      </c>
      <c r="V43" t="e">
        <v>#DIV/0!</v>
      </c>
      <c r="W43" t="e">
        <v>#DIV/0!</v>
      </c>
      <c r="X43" t="e">
        <v>#DIV/0!</v>
      </c>
      <c r="Y43" t="e">
        <v>#DIV/0!</v>
      </c>
      <c r="Z43" t="e">
        <v>#REF!</v>
      </c>
    </row>
    <row r="44" spans="1:26">
      <c r="A44" t="e">
        <v>#VALUE!</v>
      </c>
      <c r="B44" t="e">
        <v>#VALUE!</v>
      </c>
      <c r="C44" t="e">
        <v>#DIV/0!</v>
      </c>
      <c r="D44" t="e">
        <v>#DIV/0!</v>
      </c>
      <c r="E44" t="e">
        <v>#DIV/0!</v>
      </c>
      <c r="F44" t="e">
        <v>#DIV/0!</v>
      </c>
      <c r="G44" t="e">
        <v>#DIV/0!</v>
      </c>
      <c r="H44" t="e">
        <v>#DIV/0!</v>
      </c>
      <c r="I44" t="e">
        <v>#DIV/0!</v>
      </c>
      <c r="J44" t="e">
        <v>#DIV/0!</v>
      </c>
      <c r="K44" t="e">
        <v>#DIV/0!</v>
      </c>
      <c r="L44" t="e">
        <v>#DIV/0!</v>
      </c>
      <c r="M44" t="e">
        <v>#DIV/0!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 t="e">
        <v>#DIV/0!</v>
      </c>
      <c r="U44" t="e">
        <v>#DIV/0!</v>
      </c>
      <c r="V44" t="e">
        <v>#DIV/0!</v>
      </c>
      <c r="W44" t="e">
        <v>#DIV/0!</v>
      </c>
      <c r="X44" t="e">
        <v>#DIV/0!</v>
      </c>
      <c r="Y44" t="e">
        <v>#DIV/0!</v>
      </c>
      <c r="Z44" t="e">
        <v>#REF!</v>
      </c>
    </row>
    <row r="45" spans="1:26">
      <c r="A45" t="e">
        <v>#VALUE!</v>
      </c>
      <c r="B45" t="e">
        <v>#VALUE!</v>
      </c>
      <c r="C45" t="e">
        <v>#DIV/0!</v>
      </c>
      <c r="D45" t="e">
        <v>#DIV/0!</v>
      </c>
      <c r="E45" t="e">
        <v>#DIV/0!</v>
      </c>
      <c r="F45" t="e">
        <v>#DIV/0!</v>
      </c>
      <c r="G45" t="e">
        <v>#DIV/0!</v>
      </c>
      <c r="H45" t="e">
        <v>#DIV/0!</v>
      </c>
      <c r="I45" t="e">
        <v>#DIV/0!</v>
      </c>
      <c r="J45" t="e">
        <v>#DIV/0!</v>
      </c>
      <c r="K45" t="e">
        <v>#DIV/0!</v>
      </c>
      <c r="L45" t="e">
        <v>#DIV/0!</v>
      </c>
      <c r="M45" t="e">
        <v>#DIV/0!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 t="e">
        <v>#DIV/0!</v>
      </c>
      <c r="U45" t="e">
        <v>#DIV/0!</v>
      </c>
      <c r="V45" t="e">
        <v>#DIV/0!</v>
      </c>
      <c r="W45" t="e">
        <v>#DIV/0!</v>
      </c>
      <c r="X45" t="e">
        <v>#DIV/0!</v>
      </c>
      <c r="Y45" t="e">
        <v>#DIV/0!</v>
      </c>
      <c r="Z45" t="e">
        <v>#REF!</v>
      </c>
    </row>
    <row r="46" spans="1:26">
      <c r="A46" t="e">
        <v>#VALUE!</v>
      </c>
      <c r="B46" t="e">
        <v>#VALUE!</v>
      </c>
      <c r="C46">
        <v>0.50886193987375516</v>
      </c>
      <c r="D46">
        <v>0.25622781740634315</v>
      </c>
      <c r="E46">
        <v>0.23491024271990169</v>
      </c>
      <c r="F46">
        <v>0.76508975728009831</v>
      </c>
      <c r="G46">
        <v>0.49113806012624484</v>
      </c>
      <c r="H46">
        <v>0.74377218259365685</v>
      </c>
      <c r="I46">
        <v>1</v>
      </c>
      <c r="J46" t="s">
        <v>161</v>
      </c>
      <c r="K46">
        <v>0.71270250481635422</v>
      </c>
      <c r="L46">
        <v>0.45618688411667052</v>
      </c>
      <c r="M46">
        <v>0.24242386686693418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1.1288515406162465</v>
      </c>
      <c r="U46">
        <v>1.0158730158730158</v>
      </c>
      <c r="V46">
        <v>1.8524743230625582</v>
      </c>
      <c r="W46">
        <v>0.85574229691876746</v>
      </c>
      <c r="X46">
        <v>0.95238095238095244</v>
      </c>
      <c r="Y46">
        <v>0.81499266373215951</v>
      </c>
      <c r="Z46" t="e">
        <v>#REF!</v>
      </c>
    </row>
    <row r="47" spans="1:26">
      <c r="A47" t="e">
        <v>#VALUE!</v>
      </c>
      <c r="B47" t="e">
        <v>#VALUE!</v>
      </c>
      <c r="C47" t="e">
        <v>#DIV/0!</v>
      </c>
      <c r="D47" t="e">
        <v>#DIV/0!</v>
      </c>
      <c r="E47" t="e">
        <v>#DIV/0!</v>
      </c>
      <c r="F47" t="e">
        <v>#DIV/0!</v>
      </c>
      <c r="G47" t="e">
        <v>#DIV/0!</v>
      </c>
      <c r="H47" t="e">
        <v>#DIV/0!</v>
      </c>
      <c r="I47" t="e">
        <v>#DIV/0!</v>
      </c>
      <c r="J47" t="e">
        <v>#DIV/0!</v>
      </c>
      <c r="K47" t="e">
        <v>#DIV/0!</v>
      </c>
      <c r="L47" t="e">
        <v>#DIV/0!</v>
      </c>
      <c r="M47" t="e">
        <v>#DIV/0!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 t="e">
        <v>#DIV/0!</v>
      </c>
      <c r="U47" t="e">
        <v>#DIV/0!</v>
      </c>
      <c r="V47" t="e">
        <v>#DIV/0!</v>
      </c>
      <c r="W47" t="e">
        <v>#DIV/0!</v>
      </c>
      <c r="X47" t="e">
        <v>#DIV/0!</v>
      </c>
      <c r="Y47" t="e">
        <v>#DIV/0!</v>
      </c>
      <c r="Z47" t="e">
        <v>#REF!</v>
      </c>
    </row>
    <row r="48" spans="1:26">
      <c r="A48" t="e">
        <v>#VALUE!</v>
      </c>
      <c r="B48" t="e">
        <v>#VALUE!</v>
      </c>
      <c r="C48" t="e">
        <v>#DIV/0!</v>
      </c>
      <c r="D48" t="e">
        <v>#DIV/0!</v>
      </c>
      <c r="E48" t="e">
        <v>#DIV/0!</v>
      </c>
      <c r="F48" t="e">
        <v>#DIV/0!</v>
      </c>
      <c r="G48" t="e">
        <v>#DIV/0!</v>
      </c>
      <c r="H48" t="e">
        <v>#DIV/0!</v>
      </c>
      <c r="I48" t="e">
        <v>#DIV/0!</v>
      </c>
      <c r="J48" t="e">
        <v>#DIV/0!</v>
      </c>
      <c r="K48" t="e">
        <v>#DIV/0!</v>
      </c>
      <c r="L48" t="e">
        <v>#DIV/0!</v>
      </c>
      <c r="M48" t="e">
        <v>#DIV/0!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 t="e">
        <v>#DIV/0!</v>
      </c>
      <c r="U48" t="e">
        <v>#DIV/0!</v>
      </c>
      <c r="V48" t="e">
        <v>#DIV/0!</v>
      </c>
      <c r="W48" t="e">
        <v>#DIV/0!</v>
      </c>
      <c r="X48" t="e">
        <v>#DIV/0!</v>
      </c>
      <c r="Y48" t="e">
        <v>#DIV/0!</v>
      </c>
      <c r="Z48" t="e">
        <v>#REF!</v>
      </c>
    </row>
    <row r="49" spans="1:26">
      <c r="A49" t="e">
        <v>#VALUE!</v>
      </c>
      <c r="B49" t="e">
        <v>#VALUE!</v>
      </c>
      <c r="C49">
        <v>0.36019503104262102</v>
      </c>
      <c r="D49">
        <v>0.32481104362691526</v>
      </c>
      <c r="E49">
        <v>0.31499392533046372</v>
      </c>
      <c r="F49">
        <v>0.68500607466953634</v>
      </c>
      <c r="G49">
        <v>0.63980496895737904</v>
      </c>
      <c r="H49">
        <v>0.67518895637308474</v>
      </c>
      <c r="I49">
        <v>1</v>
      </c>
      <c r="J49" t="s">
        <v>161</v>
      </c>
      <c r="K49">
        <v>0.54700738610753397</v>
      </c>
      <c r="L49">
        <v>0.27832059061249281</v>
      </c>
      <c r="M49">
        <v>0.11412310447663443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1.0000000000000002</v>
      </c>
      <c r="U49">
        <v>1.0476190476190477</v>
      </c>
      <c r="V49">
        <v>1.1349206349206351</v>
      </c>
      <c r="W49">
        <v>1.0000000000000002</v>
      </c>
      <c r="X49">
        <v>0.95238095238095233</v>
      </c>
      <c r="Y49">
        <v>1.0317460317460319</v>
      </c>
      <c r="Z49" t="e">
        <v>#REF!</v>
      </c>
    </row>
    <row r="50" spans="1:26">
      <c r="A50" t="e">
        <v>#VALUE!</v>
      </c>
      <c r="B50" t="e">
        <v>#VALUE!</v>
      </c>
      <c r="C50" t="e">
        <v>#DIV/0!</v>
      </c>
      <c r="D50" t="e">
        <v>#DIV/0!</v>
      </c>
      <c r="E50" t="e">
        <v>#DIV/0!</v>
      </c>
      <c r="F50" t="e">
        <v>#DIV/0!</v>
      </c>
      <c r="G50" t="e">
        <v>#DIV/0!</v>
      </c>
      <c r="H50" t="e">
        <v>#DIV/0!</v>
      </c>
      <c r="I50" t="e">
        <v>#DIV/0!</v>
      </c>
      <c r="J50" t="e">
        <v>#DIV/0!</v>
      </c>
      <c r="K50" t="e">
        <v>#DIV/0!</v>
      </c>
      <c r="L50" t="e">
        <v>#DIV/0!</v>
      </c>
      <c r="M50" t="e">
        <v>#DIV/0!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 t="e">
        <v>#DIV/0!</v>
      </c>
      <c r="U50" t="e">
        <v>#DIV/0!</v>
      </c>
      <c r="V50" t="e">
        <v>#DIV/0!</v>
      </c>
      <c r="W50" t="e">
        <v>#DIV/0!</v>
      </c>
      <c r="X50" t="e">
        <v>#DIV/0!</v>
      </c>
      <c r="Y50" t="e">
        <v>#DIV/0!</v>
      </c>
      <c r="Z50" t="e">
        <v>#REF!</v>
      </c>
    </row>
    <row r="51" spans="1:26">
      <c r="A51" t="e">
        <v>#VALUE!</v>
      </c>
      <c r="B51" t="e">
        <v>#VALUE!</v>
      </c>
      <c r="C51" t="e">
        <v>#DIV/0!</v>
      </c>
      <c r="D51" t="e">
        <v>#DIV/0!</v>
      </c>
      <c r="E51" t="e">
        <v>#DIV/0!</v>
      </c>
      <c r="F51" t="e">
        <v>#DIV/0!</v>
      </c>
      <c r="G51" t="e">
        <v>#DIV/0!</v>
      </c>
      <c r="H51" t="e">
        <v>#DIV/0!</v>
      </c>
      <c r="I51" t="e">
        <v>#DIV/0!</v>
      </c>
      <c r="J51" t="e">
        <v>#DIV/0!</v>
      </c>
      <c r="K51" t="e">
        <v>#DIV/0!</v>
      </c>
      <c r="L51" t="e">
        <v>#DIV/0!</v>
      </c>
      <c r="M51" t="e">
        <v>#DIV/0!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 t="e">
        <v>#DIV/0!</v>
      </c>
      <c r="U51" t="e">
        <v>#DIV/0!</v>
      </c>
      <c r="V51" t="e">
        <v>#DIV/0!</v>
      </c>
      <c r="W51" t="e">
        <v>#DIV/0!</v>
      </c>
      <c r="X51" t="e">
        <v>#DIV/0!</v>
      </c>
      <c r="Y51" t="e">
        <v>#DIV/0!</v>
      </c>
      <c r="Z51" t="e">
        <v>#REF!</v>
      </c>
    </row>
    <row r="52" spans="1:26">
      <c r="A52" t="e">
        <v>#VALUE!</v>
      </c>
      <c r="B52" t="e">
        <v>#VALUE!</v>
      </c>
      <c r="C52">
        <v>0.30427897197658199</v>
      </c>
      <c r="D52">
        <v>0.23334518545492602</v>
      </c>
      <c r="E52">
        <v>0.46237584256849201</v>
      </c>
      <c r="F52">
        <v>0.53762415743150804</v>
      </c>
      <c r="G52">
        <v>0.69572102802341806</v>
      </c>
      <c r="H52">
        <v>0.766654814545074</v>
      </c>
      <c r="I52">
        <v>2</v>
      </c>
      <c r="J52">
        <v>12</v>
      </c>
      <c r="K52">
        <v>0.81843297234092349</v>
      </c>
      <c r="L52">
        <v>0.6037133216731474</v>
      </c>
      <c r="M52">
        <v>0.380217431315379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0.82610837438423645</v>
      </c>
      <c r="U52">
        <v>0.89887873754152814</v>
      </c>
      <c r="V52">
        <v>1.3201266713581983</v>
      </c>
      <c r="W52">
        <v>1.2144616467276566</v>
      </c>
      <c r="X52">
        <v>1.1110465116279069</v>
      </c>
      <c r="Y52">
        <v>2.2834703287890936</v>
      </c>
      <c r="Z52" t="e">
        <v>#REF!</v>
      </c>
    </row>
    <row r="53" spans="1:26">
      <c r="A53" t="e">
        <v>#VALUE!</v>
      </c>
      <c r="B53" t="e">
        <v>#VALUE!</v>
      </c>
      <c r="C53" t="e">
        <v>#DIV/0!</v>
      </c>
      <c r="D53" t="e">
        <v>#DIV/0!</v>
      </c>
      <c r="E53" t="e">
        <v>#DIV/0!</v>
      </c>
      <c r="F53" t="e">
        <v>#DIV/0!</v>
      </c>
      <c r="G53" t="e">
        <v>#DIV/0!</v>
      </c>
      <c r="H53" t="e">
        <v>#DIV/0!</v>
      </c>
      <c r="I53" t="e">
        <v>#DIV/0!</v>
      </c>
      <c r="J53" t="e">
        <v>#DIV/0!</v>
      </c>
      <c r="K53" t="e">
        <v>#DIV/0!</v>
      </c>
      <c r="L53" t="e">
        <v>#DIV/0!</v>
      </c>
      <c r="M53" t="e">
        <v>#DIV/0!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 t="e">
        <v>#DIV/0!</v>
      </c>
      <c r="U53" t="e">
        <v>#DIV/0!</v>
      </c>
      <c r="V53" t="e">
        <v>#DIV/0!</v>
      </c>
      <c r="W53" t="e">
        <v>#DIV/0!</v>
      </c>
      <c r="X53" t="e">
        <v>#DIV/0!</v>
      </c>
      <c r="Y53" t="e">
        <v>#DIV/0!</v>
      </c>
      <c r="Z53" t="e">
        <v>#REF!</v>
      </c>
    </row>
    <row r="54" spans="1:26">
      <c r="A54" t="e">
        <v>#VALUE!</v>
      </c>
      <c r="B54" t="e">
        <v>#VALUE!</v>
      </c>
      <c r="C54" t="e">
        <v>#DIV/0!</v>
      </c>
      <c r="D54" t="e">
        <v>#DIV/0!</v>
      </c>
      <c r="E54" t="e">
        <v>#DIV/0!</v>
      </c>
      <c r="F54" t="e">
        <v>#DIV/0!</v>
      </c>
      <c r="G54" t="e">
        <v>#DIV/0!</v>
      </c>
      <c r="H54" t="e">
        <v>#DIV/0!</v>
      </c>
      <c r="I54" t="e">
        <v>#DIV/0!</v>
      </c>
      <c r="J54" t="e">
        <v>#DIV/0!</v>
      </c>
      <c r="K54" t="e">
        <v>#DIV/0!</v>
      </c>
      <c r="L54" t="e">
        <v>#DIV/0!</v>
      </c>
      <c r="M54" t="e">
        <v>#DIV/0!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 t="e">
        <v>#DIV/0!</v>
      </c>
      <c r="U54" t="e">
        <v>#DIV/0!</v>
      </c>
      <c r="V54" t="e">
        <v>#DIV/0!</v>
      </c>
      <c r="W54" t="e">
        <v>#DIV/0!</v>
      </c>
      <c r="X54" t="e">
        <v>#DIV/0!</v>
      </c>
      <c r="Y54" t="e">
        <v>#DIV/0!</v>
      </c>
      <c r="Z54" t="e">
        <v>#REF!</v>
      </c>
    </row>
    <row r="55" spans="1:26">
      <c r="A55" t="e">
        <v>#VALUE!</v>
      </c>
      <c r="B55" t="e">
        <v>#VALUE!</v>
      </c>
      <c r="C55" t="e">
        <v>#DIV/0!</v>
      </c>
      <c r="D55" t="e">
        <v>#DIV/0!</v>
      </c>
      <c r="E55" t="e">
        <v>#DIV/0!</v>
      </c>
      <c r="F55" t="e">
        <v>#DIV/0!</v>
      </c>
      <c r="G55" t="e">
        <v>#DIV/0!</v>
      </c>
      <c r="H55" t="e">
        <v>#DIV/0!</v>
      </c>
      <c r="I55" t="e">
        <v>#DIV/0!</v>
      </c>
      <c r="J55" t="e">
        <v>#DIV/0!</v>
      </c>
      <c r="K55" t="e">
        <v>#DIV/0!</v>
      </c>
      <c r="L55" t="e">
        <v>#DIV/0!</v>
      </c>
      <c r="M55" t="e">
        <v>#DIV/0!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 t="e">
        <v>#DIV/0!</v>
      </c>
      <c r="U55" t="e">
        <v>#DIV/0!</v>
      </c>
      <c r="V55" t="e">
        <v>#DIV/0!</v>
      </c>
      <c r="W55" t="e">
        <v>#DIV/0!</v>
      </c>
      <c r="X55" t="e">
        <v>#DIV/0!</v>
      </c>
      <c r="Y55" t="e">
        <v>#DIV/0!</v>
      </c>
      <c r="Z55" t="e">
        <v>#REF!</v>
      </c>
    </row>
    <row r="56" spans="1:26">
      <c r="A56" t="e">
        <v>#VALUE!</v>
      </c>
      <c r="B56" t="e">
        <v>#VALUE!</v>
      </c>
      <c r="C56" t="e">
        <v>#DIV/0!</v>
      </c>
      <c r="D56" t="e">
        <v>#DIV/0!</v>
      </c>
      <c r="E56" t="e">
        <v>#DIV/0!</v>
      </c>
      <c r="F56" t="e">
        <v>#DIV/0!</v>
      </c>
      <c r="G56" t="e">
        <v>#DIV/0!</v>
      </c>
      <c r="H56" t="e">
        <v>#DIV/0!</v>
      </c>
      <c r="I56" t="e">
        <v>#DIV/0!</v>
      </c>
      <c r="J56" t="e">
        <v>#DIV/0!</v>
      </c>
      <c r="K56" t="e">
        <v>#DIV/0!</v>
      </c>
      <c r="L56" t="e">
        <v>#DIV/0!</v>
      </c>
      <c r="M56" t="e">
        <v>#DIV/0!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 t="e">
        <v>#DIV/0!</v>
      </c>
      <c r="U56" t="e">
        <v>#DIV/0!</v>
      </c>
      <c r="V56" t="e">
        <v>#DIV/0!</v>
      </c>
      <c r="W56" t="e">
        <v>#DIV/0!</v>
      </c>
      <c r="X56" t="e">
        <v>#DIV/0!</v>
      </c>
      <c r="Y56" t="e">
        <v>#DIV/0!</v>
      </c>
      <c r="Z56" t="e">
        <v>#REF!</v>
      </c>
    </row>
    <row r="57" spans="1:26">
      <c r="A57" t="e">
        <v>#VALUE!</v>
      </c>
      <c r="B57" t="e">
        <v>#VALUE!</v>
      </c>
      <c r="C57" t="e">
        <v>#DIV/0!</v>
      </c>
      <c r="D57" t="e">
        <v>#DIV/0!</v>
      </c>
      <c r="E57" t="e">
        <v>#DIV/0!</v>
      </c>
      <c r="F57" t="e">
        <v>#DIV/0!</v>
      </c>
      <c r="G57" t="e">
        <v>#DIV/0!</v>
      </c>
      <c r="H57" t="e">
        <v>#DIV/0!</v>
      </c>
      <c r="I57" t="e">
        <v>#DIV/0!</v>
      </c>
      <c r="J57" t="e">
        <v>#DIV/0!</v>
      </c>
      <c r="K57" t="e">
        <v>#DIV/0!</v>
      </c>
      <c r="L57" t="e">
        <v>#DIV/0!</v>
      </c>
      <c r="M57" t="e">
        <v>#DIV/0!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 t="e">
        <v>#DIV/0!</v>
      </c>
      <c r="U57" t="e">
        <v>#DIV/0!</v>
      </c>
      <c r="V57" t="e">
        <v>#DIV/0!</v>
      </c>
      <c r="W57" t="e">
        <v>#DIV/0!</v>
      </c>
      <c r="X57" t="e">
        <v>#DIV/0!</v>
      </c>
      <c r="Y57" t="e">
        <v>#DIV/0!</v>
      </c>
      <c r="Z57" t="e">
        <v>#REF!</v>
      </c>
    </row>
    <row r="58" spans="1:26">
      <c r="A58" t="e">
        <v>#VALUE!</v>
      </c>
      <c r="B58" t="e">
        <v>#VALUE!</v>
      </c>
      <c r="C58" t="e">
        <v>#DIV/0!</v>
      </c>
      <c r="D58" t="e">
        <v>#DIV/0!</v>
      </c>
      <c r="E58" t="e">
        <v>#DIV/0!</v>
      </c>
      <c r="F58" t="e">
        <v>#DIV/0!</v>
      </c>
      <c r="G58" t="e">
        <v>#DIV/0!</v>
      </c>
      <c r="H58" t="e">
        <v>#DIV/0!</v>
      </c>
      <c r="I58" t="e">
        <v>#DIV/0!</v>
      </c>
      <c r="J58" t="e">
        <v>#DIV/0!</v>
      </c>
      <c r="K58" t="e">
        <v>#DIV/0!</v>
      </c>
      <c r="L58" t="e">
        <v>#DIV/0!</v>
      </c>
      <c r="M58" t="e">
        <v>#DIV/0!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 t="e">
        <v>#DIV/0!</v>
      </c>
      <c r="U58" t="e">
        <v>#DIV/0!</v>
      </c>
      <c r="V58" t="e">
        <v>#DIV/0!</v>
      </c>
      <c r="W58" t="e">
        <v>#DIV/0!</v>
      </c>
      <c r="X58" t="e">
        <v>#DIV/0!</v>
      </c>
      <c r="Y58" t="e">
        <v>#DIV/0!</v>
      </c>
      <c r="Z58" t="e">
        <v>#REF!</v>
      </c>
    </row>
    <row r="59" spans="1:26">
      <c r="A59" t="e">
        <v>#VALUE!</v>
      </c>
      <c r="B59" t="e">
        <v>#VALUE!</v>
      </c>
      <c r="C59" t="e">
        <v>#DIV/0!</v>
      </c>
      <c r="D59" t="e">
        <v>#DIV/0!</v>
      </c>
      <c r="E59" t="e">
        <v>#DIV/0!</v>
      </c>
      <c r="F59" t="e">
        <v>#DIV/0!</v>
      </c>
      <c r="G59" t="e">
        <v>#DIV/0!</v>
      </c>
      <c r="H59" t="e">
        <v>#DIV/0!</v>
      </c>
      <c r="I59" t="e">
        <v>#DIV/0!</v>
      </c>
      <c r="J59" t="e">
        <v>#DIV/0!</v>
      </c>
      <c r="K59" t="e">
        <v>#DIV/0!</v>
      </c>
      <c r="L59" t="e">
        <v>#DIV/0!</v>
      </c>
      <c r="M59" t="e">
        <v>#DIV/0!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 t="e">
        <v>#DIV/0!</v>
      </c>
      <c r="U59" t="e">
        <v>#DIV/0!</v>
      </c>
      <c r="V59" t="e">
        <v>#DIV/0!</v>
      </c>
      <c r="W59" t="e">
        <v>#DIV/0!</v>
      </c>
      <c r="X59" t="e">
        <v>#DIV/0!</v>
      </c>
      <c r="Y59" t="e">
        <v>#DIV/0!</v>
      </c>
      <c r="Z59" t="e">
        <v>#REF!</v>
      </c>
    </row>
    <row r="60" spans="1:26">
      <c r="A60" t="e">
        <v>#VALUE!</v>
      </c>
      <c r="B60" t="e">
        <v>#VALUE!</v>
      </c>
      <c r="C60" t="e">
        <v>#DIV/0!</v>
      </c>
      <c r="D60" t="e">
        <v>#DIV/0!</v>
      </c>
      <c r="E60" t="e">
        <v>#DIV/0!</v>
      </c>
      <c r="F60" t="e">
        <v>#DIV/0!</v>
      </c>
      <c r="G60" t="e">
        <v>#DIV/0!</v>
      </c>
      <c r="H60" t="e">
        <v>#DIV/0!</v>
      </c>
      <c r="I60" t="e">
        <v>#DIV/0!</v>
      </c>
      <c r="J60" t="e">
        <v>#DIV/0!</v>
      </c>
      <c r="K60" t="e">
        <v>#DIV/0!</v>
      </c>
      <c r="L60" t="e">
        <v>#DIV/0!</v>
      </c>
      <c r="M60" t="e">
        <v>#DIV/0!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 t="e">
        <v>#DIV/0!</v>
      </c>
      <c r="U60" t="e">
        <v>#DIV/0!</v>
      </c>
      <c r="V60" t="e">
        <v>#DIV/0!</v>
      </c>
      <c r="W60" t="e">
        <v>#DIV/0!</v>
      </c>
      <c r="X60" t="e">
        <v>#DIV/0!</v>
      </c>
      <c r="Y60" t="e">
        <v>#DIV/0!</v>
      </c>
      <c r="Z60" t="e">
        <v>#REF!</v>
      </c>
    </row>
    <row r="61" spans="1:26">
      <c r="A61" t="e">
        <v>#VALUE!</v>
      </c>
      <c r="B61" t="e">
        <v>#VALUE!</v>
      </c>
      <c r="C61" t="e">
        <v>#DIV/0!</v>
      </c>
      <c r="D61" t="e">
        <v>#DIV/0!</v>
      </c>
      <c r="E61" t="e">
        <v>#DIV/0!</v>
      </c>
      <c r="F61" t="e">
        <v>#DIV/0!</v>
      </c>
      <c r="G61" t="e">
        <v>#DIV/0!</v>
      </c>
      <c r="H61" t="e">
        <v>#DIV/0!</v>
      </c>
      <c r="I61" t="e">
        <v>#DIV/0!</v>
      </c>
      <c r="J61" t="e">
        <v>#DIV/0!</v>
      </c>
      <c r="K61" t="e">
        <v>#DIV/0!</v>
      </c>
      <c r="L61" t="e">
        <v>#DIV/0!</v>
      </c>
      <c r="M61" t="e">
        <v>#DIV/0!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 t="e">
        <v>#DIV/0!</v>
      </c>
      <c r="U61" t="e">
        <v>#DIV/0!</v>
      </c>
      <c r="V61" t="e">
        <v>#DIV/0!</v>
      </c>
      <c r="W61" t="e">
        <v>#DIV/0!</v>
      </c>
      <c r="X61" t="e">
        <v>#DIV/0!</v>
      </c>
      <c r="Y61" t="e">
        <v>#DIV/0!</v>
      </c>
      <c r="Z61" t="e">
        <v>#REF!</v>
      </c>
    </row>
    <row r="62" spans="1:26">
      <c r="A62" t="e">
        <v>#VALUE!</v>
      </c>
      <c r="B62" t="e">
        <v>#VALUE!</v>
      </c>
      <c r="C62" t="e">
        <v>#DIV/0!</v>
      </c>
      <c r="D62" t="e">
        <v>#DIV/0!</v>
      </c>
      <c r="E62" t="e">
        <v>#DIV/0!</v>
      </c>
      <c r="F62" t="e">
        <v>#DIV/0!</v>
      </c>
      <c r="G62" t="e">
        <v>#DIV/0!</v>
      </c>
      <c r="H62" t="e">
        <v>#DIV/0!</v>
      </c>
      <c r="I62" t="e">
        <v>#DIV/0!</v>
      </c>
      <c r="J62" t="e">
        <v>#DIV/0!</v>
      </c>
      <c r="K62" t="e">
        <v>#DIV/0!</v>
      </c>
      <c r="L62" t="e">
        <v>#DIV/0!</v>
      </c>
      <c r="M62" t="e">
        <v>#DIV/0!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 t="e">
        <v>#DIV/0!</v>
      </c>
      <c r="U62" t="e">
        <v>#DIV/0!</v>
      </c>
      <c r="V62" t="e">
        <v>#DIV/0!</v>
      </c>
      <c r="W62" t="e">
        <v>#DIV/0!</v>
      </c>
      <c r="X62" t="e">
        <v>#DIV/0!</v>
      </c>
      <c r="Y62" t="e">
        <v>#DIV/0!</v>
      </c>
      <c r="Z62" t="e">
        <v>#REF!</v>
      </c>
    </row>
    <row r="63" spans="1:26">
      <c r="A63" t="e">
        <v>#VALUE!</v>
      </c>
      <c r="B63" t="e">
        <v>#VALUE!</v>
      </c>
      <c r="C63">
        <v>0.4237966712589834</v>
      </c>
      <c r="D63">
        <v>0.22724816752712085</v>
      </c>
      <c r="E63">
        <v>0.34895516121389575</v>
      </c>
      <c r="F63">
        <v>0.65104483878610431</v>
      </c>
      <c r="G63">
        <v>0.57620332874101665</v>
      </c>
      <c r="H63">
        <v>0.77275183247287915</v>
      </c>
      <c r="I63">
        <v>1</v>
      </c>
      <c r="J63">
        <v>12</v>
      </c>
      <c r="K63">
        <v>0.84787206364506884</v>
      </c>
      <c r="L63">
        <v>0.65133556851667118</v>
      </c>
      <c r="M63">
        <v>0.43159684826894873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1.2075471698113209</v>
      </c>
      <c r="U63">
        <v>0.82269503546099287</v>
      </c>
      <c r="V63">
        <v>1.7385253579553059</v>
      </c>
      <c r="W63">
        <v>0.79245283018867929</v>
      </c>
      <c r="X63">
        <v>1.1773049645390072</v>
      </c>
      <c r="Y63">
        <v>0.83966278602970712</v>
      </c>
      <c r="Z63" t="e">
        <v>#REF!</v>
      </c>
    </row>
    <row r="64" spans="1:26">
      <c r="A64" t="e">
        <v>#VALUE!</v>
      </c>
      <c r="B64" t="e">
        <v>#VALUE!</v>
      </c>
      <c r="C64">
        <v>0.10823025947586302</v>
      </c>
      <c r="D64">
        <v>0.2008941575620258</v>
      </c>
      <c r="E64">
        <v>0.69087558296211116</v>
      </c>
      <c r="F64">
        <v>0.30912441703788884</v>
      </c>
      <c r="G64">
        <v>0.89176974052413693</v>
      </c>
      <c r="H64">
        <v>0.79910584243797422</v>
      </c>
      <c r="I64">
        <v>2</v>
      </c>
      <c r="J64" t="s">
        <v>162</v>
      </c>
      <c r="K64">
        <v>0.72611178050168057</v>
      </c>
      <c r="L64">
        <v>0.47317046377184635</v>
      </c>
      <c r="M64">
        <v>0.25676511501409938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0.49056603773584911</v>
      </c>
      <c r="U64">
        <v>0.53608247422680422</v>
      </c>
      <c r="V64">
        <v>0.3681773973935033</v>
      </c>
      <c r="W64">
        <v>1.5094339622641511</v>
      </c>
      <c r="X64">
        <v>1.463917525773196</v>
      </c>
      <c r="Y64">
        <v>2.7621085391947093</v>
      </c>
      <c r="Z64" t="e">
        <v>#REF!</v>
      </c>
    </row>
    <row r="65" spans="1:26">
      <c r="A65" t="e">
        <v>#VALUE!</v>
      </c>
      <c r="B65" t="e">
        <v>#VALUE!</v>
      </c>
      <c r="C65">
        <v>0.27554307884170665</v>
      </c>
      <c r="D65">
        <v>0.25948174762552489</v>
      </c>
      <c r="E65">
        <v>0.46497517353276846</v>
      </c>
      <c r="F65">
        <v>0.53502482646723148</v>
      </c>
      <c r="G65">
        <v>0.72445692115829341</v>
      </c>
      <c r="H65">
        <v>0.74051825237447511</v>
      </c>
      <c r="I65">
        <v>2</v>
      </c>
      <c r="J65">
        <v>12</v>
      </c>
      <c r="K65">
        <v>0.72587705579818795</v>
      </c>
      <c r="L65">
        <v>0.47286930360269941</v>
      </c>
      <c r="M65">
        <v>0.25650751551489082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0.76807228915662651</v>
      </c>
      <c r="U65">
        <v>1.151551915883126</v>
      </c>
      <c r="V65">
        <v>1.3527266481759612</v>
      </c>
      <c r="W65">
        <v>1.2408363613182891</v>
      </c>
      <c r="X65">
        <v>0.87977707006369421</v>
      </c>
      <c r="Y65">
        <v>1.5283231297447397</v>
      </c>
      <c r="Z65" t="e">
        <v>#REF!</v>
      </c>
    </row>
    <row r="66" spans="1:26">
      <c r="A66" t="e">
        <v>#VALUE!</v>
      </c>
      <c r="B66" t="e">
        <v>#VALUE!</v>
      </c>
      <c r="C66">
        <v>0.4237966712589834</v>
      </c>
      <c r="D66">
        <v>0.22724816752712085</v>
      </c>
      <c r="E66">
        <v>0.34895516121389575</v>
      </c>
      <c r="F66">
        <v>0.65104483878610431</v>
      </c>
      <c r="G66">
        <v>0.57620332874101665</v>
      </c>
      <c r="H66">
        <v>0.77275183247287915</v>
      </c>
      <c r="I66">
        <v>1</v>
      </c>
      <c r="J66">
        <v>12</v>
      </c>
      <c r="K66">
        <v>0.84787206364506884</v>
      </c>
      <c r="L66">
        <v>0.65133556851667118</v>
      </c>
      <c r="M66">
        <v>0.43159684826894873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1.2075471698113209</v>
      </c>
      <c r="U66">
        <v>0.82269503546099287</v>
      </c>
      <c r="V66">
        <v>1.7385253579553059</v>
      </c>
      <c r="W66">
        <v>0.79245283018867929</v>
      </c>
      <c r="X66">
        <v>1.1773049645390072</v>
      </c>
      <c r="Y66">
        <v>0.83966278602970712</v>
      </c>
      <c r="Z66" t="e">
        <v>#REF!</v>
      </c>
    </row>
    <row r="67" spans="1:26">
      <c r="A67" t="e">
        <v>#VALUE!</v>
      </c>
      <c r="B67" t="e">
        <v>#VALUE!</v>
      </c>
      <c r="C67">
        <v>0.4237966712589834</v>
      </c>
      <c r="D67">
        <v>0.22724816752712085</v>
      </c>
      <c r="E67">
        <v>0.34895516121389575</v>
      </c>
      <c r="F67">
        <v>0.65104483878610431</v>
      </c>
      <c r="G67">
        <v>0.57620332874101665</v>
      </c>
      <c r="H67">
        <v>0.77275183247287915</v>
      </c>
      <c r="I67">
        <v>1</v>
      </c>
      <c r="J67">
        <v>12</v>
      </c>
      <c r="K67">
        <v>0.84787206364506884</v>
      </c>
      <c r="L67">
        <v>0.65133556851667118</v>
      </c>
      <c r="M67">
        <v>0.43159684826894873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1.2075471698113209</v>
      </c>
      <c r="U67">
        <v>0.82269503546099287</v>
      </c>
      <c r="V67">
        <v>1.7385253579553059</v>
      </c>
      <c r="W67">
        <v>0.79245283018867929</v>
      </c>
      <c r="X67">
        <v>1.1773049645390072</v>
      </c>
      <c r="Y67">
        <v>0.83966278602970712</v>
      </c>
      <c r="Z67" t="e">
        <v>#REF!</v>
      </c>
    </row>
    <row r="68" spans="1:26">
      <c r="A68" t="e">
        <v>#VALUE!</v>
      </c>
      <c r="B68" t="e">
        <v>#VALUE!</v>
      </c>
      <c r="C68" t="e">
        <v>#DIV/0!</v>
      </c>
      <c r="D68" t="e">
        <v>#DIV/0!</v>
      </c>
      <c r="E68" t="e">
        <v>#DIV/0!</v>
      </c>
      <c r="F68" t="e">
        <v>#DIV/0!</v>
      </c>
      <c r="G68" t="e">
        <v>#DIV/0!</v>
      </c>
      <c r="H68" t="e">
        <v>#DIV/0!</v>
      </c>
      <c r="I68" t="e">
        <v>#DIV/0!</v>
      </c>
      <c r="J68" t="e">
        <v>#DIV/0!</v>
      </c>
      <c r="K68" t="e">
        <v>#DIV/0!</v>
      </c>
      <c r="L68" t="e">
        <v>#DIV/0!</v>
      </c>
      <c r="M68" t="e">
        <v>#DIV/0!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 t="e">
        <v>#DIV/0!</v>
      </c>
      <c r="U68" t="e">
        <v>#DIV/0!</v>
      </c>
      <c r="V68" t="e">
        <v>#DIV/0!</v>
      </c>
      <c r="W68" t="e">
        <v>#DIV/0!</v>
      </c>
      <c r="X68" t="e">
        <v>#DIV/0!</v>
      </c>
      <c r="Y68" t="e">
        <v>#DIV/0!</v>
      </c>
      <c r="Z68" t="e">
        <v>#REF!</v>
      </c>
    </row>
    <row r="69" spans="1:26">
      <c r="A69" t="e">
        <v>#VALUE!</v>
      </c>
      <c r="B69" t="e">
        <v>#VALUE!</v>
      </c>
      <c r="C69" t="e">
        <v>#DIV/0!</v>
      </c>
      <c r="D69" t="e">
        <v>#DIV/0!</v>
      </c>
      <c r="E69" t="e">
        <v>#DIV/0!</v>
      </c>
      <c r="F69" t="e">
        <v>#DIV/0!</v>
      </c>
      <c r="G69" t="e">
        <v>#DIV/0!</v>
      </c>
      <c r="H69" t="e">
        <v>#DIV/0!</v>
      </c>
      <c r="I69" t="e">
        <v>#DIV/0!</v>
      </c>
      <c r="J69" t="e">
        <v>#DIV/0!</v>
      </c>
      <c r="K69" t="e">
        <v>#DIV/0!</v>
      </c>
      <c r="L69" t="e">
        <v>#DIV/0!</v>
      </c>
      <c r="M69" t="e">
        <v>#DIV/0!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 t="e">
        <v>#DIV/0!</v>
      </c>
      <c r="U69" t="e">
        <v>#DIV/0!</v>
      </c>
      <c r="V69" t="e">
        <v>#DIV/0!</v>
      </c>
      <c r="W69" t="e">
        <v>#DIV/0!</v>
      </c>
      <c r="X69" t="e">
        <v>#DIV/0!</v>
      </c>
      <c r="Y69" t="e">
        <v>#DIV/0!</v>
      </c>
      <c r="Z69" t="e">
        <v>#REF!</v>
      </c>
    </row>
    <row r="70" spans="1:26">
      <c r="A70" t="e">
        <v>#VALUE!</v>
      </c>
      <c r="B70" t="e">
        <v>#VALUE!</v>
      </c>
      <c r="C70" t="e">
        <v>#DIV/0!</v>
      </c>
      <c r="D70" t="e">
        <v>#DIV/0!</v>
      </c>
      <c r="E70" t="e">
        <v>#DIV/0!</v>
      </c>
      <c r="F70" t="e">
        <v>#DIV/0!</v>
      </c>
      <c r="G70" t="e">
        <v>#DIV/0!</v>
      </c>
      <c r="H70" t="e">
        <v>#DIV/0!</v>
      </c>
      <c r="I70" t="e">
        <v>#DIV/0!</v>
      </c>
      <c r="J70" t="e">
        <v>#DIV/0!</v>
      </c>
      <c r="K70" t="e">
        <v>#DIV/0!</v>
      </c>
      <c r="L70" t="e">
        <v>#DIV/0!</v>
      </c>
      <c r="M70" t="e">
        <v>#DIV/0!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 t="e">
        <v>#DIV/0!</v>
      </c>
      <c r="U70" t="e">
        <v>#DIV/0!</v>
      </c>
      <c r="V70" t="e">
        <v>#DIV/0!</v>
      </c>
      <c r="W70" t="e">
        <v>#DIV/0!</v>
      </c>
      <c r="X70" t="e">
        <v>#DIV/0!</v>
      </c>
      <c r="Y70" t="e">
        <v>#DIV/0!</v>
      </c>
      <c r="Z70" t="e">
        <v>#REF!</v>
      </c>
    </row>
    <row r="71" spans="1:26">
      <c r="A71" t="e">
        <v>#VALUE!</v>
      </c>
      <c r="B71" t="e">
        <v>#VALUE!</v>
      </c>
      <c r="C71">
        <v>0.38796915768801948</v>
      </c>
      <c r="D71">
        <v>0.25164146923401948</v>
      </c>
      <c r="E71">
        <v>0.36038937307796109</v>
      </c>
      <c r="F71">
        <v>0.63961062692203896</v>
      </c>
      <c r="G71">
        <v>0.61203084231198057</v>
      </c>
      <c r="H71">
        <v>0.74835853076598058</v>
      </c>
      <c r="I71">
        <v>1</v>
      </c>
      <c r="J71">
        <v>12</v>
      </c>
      <c r="K71">
        <v>0.77229529337642777</v>
      </c>
      <c r="L71">
        <v>0.53528604188111117</v>
      </c>
      <c r="M71">
        <v>0.31250204804002757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1.0312710911136109</v>
      </c>
      <c r="U71">
        <v>1.0162162162162161</v>
      </c>
      <c r="V71">
        <v>1.375492658012343</v>
      </c>
      <c r="W71">
        <v>0.98162729658792669</v>
      </c>
      <c r="X71">
        <v>0.9896525096525095</v>
      </c>
      <c r="Y71">
        <v>1.2952932234821999</v>
      </c>
      <c r="Z71" t="e">
        <v>#REF!</v>
      </c>
    </row>
    <row r="72" spans="1:26">
      <c r="A72" t="e">
        <v>#VALUE!</v>
      </c>
      <c r="B72" t="e">
        <v>#VALUE!</v>
      </c>
      <c r="C72">
        <v>0.30427897197658199</v>
      </c>
      <c r="D72">
        <v>0.23334518545492602</v>
      </c>
      <c r="E72">
        <v>0.46237584256849201</v>
      </c>
      <c r="F72">
        <v>0.53762415743150804</v>
      </c>
      <c r="G72">
        <v>0.69572102802341806</v>
      </c>
      <c r="H72">
        <v>0.766654814545074</v>
      </c>
      <c r="I72">
        <v>2</v>
      </c>
      <c r="J72">
        <v>12</v>
      </c>
      <c r="K72">
        <v>0.81843297234092349</v>
      </c>
      <c r="L72">
        <v>0.6037133216731474</v>
      </c>
      <c r="M72">
        <v>0.380217431315379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0.82610837438423645</v>
      </c>
      <c r="U72">
        <v>0.89887873754152814</v>
      </c>
      <c r="V72">
        <v>1.3201266713581983</v>
      </c>
      <c r="W72">
        <v>1.2144616467276566</v>
      </c>
      <c r="X72">
        <v>1.1110465116279069</v>
      </c>
      <c r="Y72">
        <v>2.2834703287890936</v>
      </c>
      <c r="Z72" t="e">
        <v>#REF!</v>
      </c>
    </row>
    <row r="73" spans="1:26">
      <c r="A73" t="e">
        <v>#VALUE!</v>
      </c>
      <c r="B73" t="e">
        <v>#VALUE!</v>
      </c>
      <c r="C73">
        <v>0.30427897197658199</v>
      </c>
      <c r="D73">
        <v>0.23334518545492602</v>
      </c>
      <c r="E73">
        <v>0.46237584256849201</v>
      </c>
      <c r="F73">
        <v>0.53762415743150804</v>
      </c>
      <c r="G73">
        <v>0.69572102802341806</v>
      </c>
      <c r="H73">
        <v>0.766654814545074</v>
      </c>
      <c r="I73">
        <v>2</v>
      </c>
      <c r="J73">
        <v>12</v>
      </c>
      <c r="K73">
        <v>0.81843297234092349</v>
      </c>
      <c r="L73">
        <v>0.6037133216731474</v>
      </c>
      <c r="M73">
        <v>0.380217431315379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0.82610837438423645</v>
      </c>
      <c r="U73">
        <v>0.89887873754152814</v>
      </c>
      <c r="V73">
        <v>1.3201266713581983</v>
      </c>
      <c r="W73">
        <v>1.2144616467276566</v>
      </c>
      <c r="X73">
        <v>1.1110465116279069</v>
      </c>
      <c r="Y73">
        <v>2.2834703287890936</v>
      </c>
      <c r="Z73" t="e">
        <v>#REF!</v>
      </c>
    </row>
    <row r="74" spans="1:26">
      <c r="A74" t="e">
        <v>#VALUE!</v>
      </c>
      <c r="B74" t="e">
        <v>#VALUE!</v>
      </c>
      <c r="C74">
        <v>0.30427897197658199</v>
      </c>
      <c r="D74">
        <v>0.23334518545492602</v>
      </c>
      <c r="E74">
        <v>0.46237584256849201</v>
      </c>
      <c r="F74">
        <v>0.53762415743150804</v>
      </c>
      <c r="G74">
        <v>0.69572102802341806</v>
      </c>
      <c r="H74">
        <v>0.766654814545074</v>
      </c>
      <c r="I74">
        <v>2</v>
      </c>
      <c r="J74">
        <v>12</v>
      </c>
      <c r="K74">
        <v>0.81843297234092349</v>
      </c>
      <c r="L74">
        <v>0.6037133216731474</v>
      </c>
      <c r="M74">
        <v>0.380217431315379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0.82610837438423645</v>
      </c>
      <c r="U74">
        <v>0.89887873754152814</v>
      </c>
      <c r="V74">
        <v>1.3201266713581983</v>
      </c>
      <c r="W74">
        <v>1.2144616467276566</v>
      </c>
      <c r="X74">
        <v>1.1110465116279069</v>
      </c>
      <c r="Y74">
        <v>2.2834703287890936</v>
      </c>
      <c r="Z74" t="e">
        <v>#REF!</v>
      </c>
    </row>
    <row r="75" spans="1:26">
      <c r="A75" t="e">
        <v>#VALUE!</v>
      </c>
      <c r="B75" t="e">
        <v>#VALUE!</v>
      </c>
      <c r="C75" t="e">
        <v>#DIV/0!</v>
      </c>
      <c r="D75" t="e">
        <v>#DIV/0!</v>
      </c>
      <c r="E75" t="e">
        <v>#DIV/0!</v>
      </c>
      <c r="F75" t="e">
        <v>#DIV/0!</v>
      </c>
      <c r="G75" t="e">
        <v>#DIV/0!</v>
      </c>
      <c r="H75" t="e">
        <v>#DIV/0!</v>
      </c>
      <c r="I75" t="e">
        <v>#DIV/0!</v>
      </c>
      <c r="J75" t="e">
        <v>#DIV/0!</v>
      </c>
      <c r="K75" t="e">
        <v>#DIV/0!</v>
      </c>
      <c r="L75" t="e">
        <v>#DIV/0!</v>
      </c>
      <c r="M75" t="e">
        <v>#DIV/0!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 t="e">
        <v>#DIV/0!</v>
      </c>
      <c r="U75" t="e">
        <v>#DIV/0!</v>
      </c>
      <c r="V75" t="e">
        <v>#DIV/0!</v>
      </c>
      <c r="W75" t="e">
        <v>#DIV/0!</v>
      </c>
      <c r="X75" t="e">
        <v>#DIV/0!</v>
      </c>
      <c r="Y75" t="e">
        <v>#DIV/0!</v>
      </c>
      <c r="Z75" t="e">
        <v>#REF!</v>
      </c>
    </row>
    <row r="76" spans="1:26">
      <c r="A76" t="e">
        <v>#VALUE!</v>
      </c>
      <c r="B76" t="e">
        <v>#VALUE!</v>
      </c>
      <c r="C76" t="e">
        <v>#DIV/0!</v>
      </c>
      <c r="D76" t="e">
        <v>#DIV/0!</v>
      </c>
      <c r="E76" t="e">
        <v>#DIV/0!</v>
      </c>
      <c r="F76" t="e">
        <v>#DIV/0!</v>
      </c>
      <c r="G76" t="e">
        <v>#DIV/0!</v>
      </c>
      <c r="H76" t="e">
        <v>#DIV/0!</v>
      </c>
      <c r="I76" t="e">
        <v>#DIV/0!</v>
      </c>
      <c r="J76" t="e">
        <v>#DIV/0!</v>
      </c>
      <c r="K76" t="e">
        <v>#DIV/0!</v>
      </c>
      <c r="L76" t="e">
        <v>#DIV/0!</v>
      </c>
      <c r="M76" t="e">
        <v>#DIV/0!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 t="e">
        <v>#DIV/0!</v>
      </c>
      <c r="U76" t="e">
        <v>#DIV/0!</v>
      </c>
      <c r="V76" t="e">
        <v>#DIV/0!</v>
      </c>
      <c r="W76" t="e">
        <v>#DIV/0!</v>
      </c>
      <c r="X76" t="e">
        <v>#DIV/0!</v>
      </c>
      <c r="Y76" t="e">
        <v>#DIV/0!</v>
      </c>
      <c r="Z76" t="e">
        <v>#REF!</v>
      </c>
    </row>
    <row r="77" spans="1:26">
      <c r="A77" t="e">
        <v>#VALUE!</v>
      </c>
      <c r="B77" t="e">
        <v>#VALUE!</v>
      </c>
      <c r="C77">
        <v>0.58824757917940151</v>
      </c>
      <c r="D77">
        <v>0.25008013499674658</v>
      </c>
      <c r="E77">
        <v>0.16167228582385196</v>
      </c>
      <c r="F77">
        <v>0.83832771417614804</v>
      </c>
      <c r="G77">
        <v>0.41175242082059854</v>
      </c>
      <c r="H77">
        <v>0.74991986500325347</v>
      </c>
      <c r="I77">
        <v>1</v>
      </c>
      <c r="J77" t="s">
        <v>161</v>
      </c>
      <c r="K77">
        <v>0.66389657002305547</v>
      </c>
      <c r="L77">
        <v>0.39795428776445951</v>
      </c>
      <c r="M77">
        <v>0.19607032508164424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1.220125786163522</v>
      </c>
      <c r="U77">
        <v>1.097826086956522</v>
      </c>
      <c r="V77">
        <v>2.1049064416578775</v>
      </c>
      <c r="W77">
        <v>0.77987421383647793</v>
      </c>
      <c r="X77">
        <v>0.90217391304347827</v>
      </c>
      <c r="Y77">
        <v>0.49250751982499308</v>
      </c>
      <c r="Z77" t="e">
        <v>#REF!</v>
      </c>
    </row>
    <row r="78" spans="1:26">
      <c r="A78" t="e">
        <v>#VALUE!</v>
      </c>
      <c r="B78" t="e">
        <v>#VALUE!</v>
      </c>
      <c r="C78">
        <v>0.32146634477022729</v>
      </c>
      <c r="D78">
        <v>0.29370993669471351</v>
      </c>
      <c r="E78">
        <v>0.38482371853505914</v>
      </c>
      <c r="F78">
        <v>0.61517628146494086</v>
      </c>
      <c r="G78">
        <v>0.67853365522977271</v>
      </c>
      <c r="H78">
        <v>0.70629006330528643</v>
      </c>
      <c r="I78">
        <v>2</v>
      </c>
      <c r="J78">
        <v>12</v>
      </c>
      <c r="K78">
        <v>0.63575051358076706</v>
      </c>
      <c r="L78">
        <v>0.36673433467318084</v>
      </c>
      <c r="M78">
        <v>0.17297863438855043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0.93043043043043039</v>
      </c>
      <c r="U78">
        <v>0.72488479262672822</v>
      </c>
      <c r="V78">
        <v>1.103653423008262</v>
      </c>
      <c r="W78">
        <v>1.104247104247104</v>
      </c>
      <c r="X78">
        <v>1.3069892473118283</v>
      </c>
      <c r="Y78">
        <v>0.99916552497197664</v>
      </c>
      <c r="Z78" t="e">
        <v>#REF!</v>
      </c>
    </row>
    <row r="79" spans="1:26">
      <c r="A79" t="e">
        <v>#VALUE!</v>
      </c>
      <c r="B79" t="e">
        <v>#VALUE!</v>
      </c>
      <c r="C79">
        <v>0.32146634477022729</v>
      </c>
      <c r="D79">
        <v>0.29370993669471351</v>
      </c>
      <c r="E79">
        <v>0.38482371853505914</v>
      </c>
      <c r="F79">
        <v>0.61517628146494086</v>
      </c>
      <c r="G79">
        <v>0.67853365522977271</v>
      </c>
      <c r="H79">
        <v>0.70629006330528643</v>
      </c>
      <c r="I79">
        <v>2</v>
      </c>
      <c r="J79">
        <v>12</v>
      </c>
      <c r="K79">
        <v>0.63575051358076706</v>
      </c>
      <c r="L79">
        <v>0.36673433467318084</v>
      </c>
      <c r="M79">
        <v>0.17297863438855043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0.93043043043043039</v>
      </c>
      <c r="U79">
        <v>0.72488479262672822</v>
      </c>
      <c r="V79">
        <v>1.103653423008262</v>
      </c>
      <c r="W79">
        <v>1.104247104247104</v>
      </c>
      <c r="X79">
        <v>1.3069892473118283</v>
      </c>
      <c r="Y79">
        <v>0.99916552497197664</v>
      </c>
      <c r="Z79" t="e">
        <v>#REF!</v>
      </c>
    </row>
    <row r="80" spans="1:26">
      <c r="A80" t="e">
        <v>#VALUE!</v>
      </c>
      <c r="B80" t="e">
        <v>#VALUE!</v>
      </c>
      <c r="C80" t="e">
        <v>#DIV/0!</v>
      </c>
      <c r="D80" t="e">
        <v>#DIV/0!</v>
      </c>
      <c r="E80" t="e">
        <v>#DIV/0!</v>
      </c>
      <c r="F80" t="e">
        <v>#DIV/0!</v>
      </c>
      <c r="G80" t="e">
        <v>#DIV/0!</v>
      </c>
      <c r="H80" t="e">
        <v>#DIV/0!</v>
      </c>
      <c r="I80" t="e">
        <v>#DIV/0!</v>
      </c>
      <c r="J80" t="e">
        <v>#DIV/0!</v>
      </c>
      <c r="K80" t="e">
        <v>#DIV/0!</v>
      </c>
      <c r="L80" t="e">
        <v>#DIV/0!</v>
      </c>
      <c r="M80" t="e">
        <v>#DIV/0!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1</v>
      </c>
      <c r="U80" t="e">
        <v>#DIV/0!</v>
      </c>
      <c r="V80" t="e">
        <v>#DIV/0!</v>
      </c>
      <c r="W80" t="e">
        <v>#DIV/0!</v>
      </c>
      <c r="X80">
        <v>1</v>
      </c>
      <c r="Y80" t="e">
        <v>#DIV/0!</v>
      </c>
      <c r="Z80" t="e">
        <v>#REF!</v>
      </c>
    </row>
    <row r="81" spans="1:26">
      <c r="A81" t="e">
        <v>#VALUE!</v>
      </c>
      <c r="B81" t="e">
        <v>#VALUE!</v>
      </c>
      <c r="C81">
        <v>0.35154420547644011</v>
      </c>
      <c r="D81">
        <v>0.23820826694734229</v>
      </c>
      <c r="E81">
        <v>0.41024752757621757</v>
      </c>
      <c r="F81">
        <v>0.58975247242378237</v>
      </c>
      <c r="G81">
        <v>0.64845579452355984</v>
      </c>
      <c r="H81">
        <v>0.76179173305265768</v>
      </c>
      <c r="I81">
        <v>2</v>
      </c>
      <c r="J81">
        <v>12</v>
      </c>
      <c r="K81">
        <v>0.81442359215220028</v>
      </c>
      <c r="L81">
        <v>0.59748246938069682</v>
      </c>
      <c r="M81">
        <v>0.37376193652258383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1.0469077568134173</v>
      </c>
      <c r="U81">
        <v>0.88305555555555548</v>
      </c>
      <c r="V81">
        <v>1.4682881289308174</v>
      </c>
      <c r="W81">
        <v>0.93107966457023073</v>
      </c>
      <c r="X81">
        <v>1.1333333333333331</v>
      </c>
      <c r="Y81">
        <v>1.6138714185883993</v>
      </c>
      <c r="Z81" t="e">
        <v>#REF!</v>
      </c>
    </row>
    <row r="82" spans="1:26">
      <c r="A82" t="e">
        <v>#VALUE!</v>
      </c>
      <c r="B82" t="e">
        <v>#VALUE!</v>
      </c>
      <c r="C82">
        <v>0.35154420547644011</v>
      </c>
      <c r="D82">
        <v>0.23820826694734229</v>
      </c>
      <c r="E82">
        <v>0.41024752757621757</v>
      </c>
      <c r="F82">
        <v>0.58975247242378237</v>
      </c>
      <c r="G82">
        <v>0.64845579452355984</v>
      </c>
      <c r="H82">
        <v>0.76179173305265768</v>
      </c>
      <c r="I82">
        <v>2</v>
      </c>
      <c r="J82">
        <v>12</v>
      </c>
      <c r="K82">
        <v>0.81442359215220028</v>
      </c>
      <c r="L82">
        <v>0.59748246938069682</v>
      </c>
      <c r="M82">
        <v>0.37376193652258383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1.0469077568134173</v>
      </c>
      <c r="U82">
        <v>0.88305555555555548</v>
      </c>
      <c r="V82">
        <v>1.4682881289308174</v>
      </c>
      <c r="W82">
        <v>0.93107966457023073</v>
      </c>
      <c r="X82">
        <v>1.1333333333333331</v>
      </c>
      <c r="Y82">
        <v>1.6138714185883993</v>
      </c>
      <c r="Z82" t="e">
        <v>#REF!</v>
      </c>
    </row>
    <row r="83" spans="1:26">
      <c r="A83" t="e">
        <v>#VALUE!</v>
      </c>
      <c r="B83" t="e">
        <v>#VALUE!</v>
      </c>
      <c r="C83">
        <v>0.29004710945364315</v>
      </c>
      <c r="D83">
        <v>0.31007656086346264</v>
      </c>
      <c r="E83">
        <v>0.39987632968289427</v>
      </c>
      <c r="F83">
        <v>0.60012367031710578</v>
      </c>
      <c r="G83">
        <v>0.70995289054635691</v>
      </c>
      <c r="H83">
        <v>0.68992343913653742</v>
      </c>
      <c r="I83">
        <v>2</v>
      </c>
      <c r="J83" t="s">
        <v>162</v>
      </c>
      <c r="K83">
        <v>0.58259874875853146</v>
      </c>
      <c r="L83">
        <v>0.31204729218799043</v>
      </c>
      <c r="M83">
        <v>0.13543731359333167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0.76190476190476186</v>
      </c>
      <c r="U83">
        <v>1.0344827586206897</v>
      </c>
      <c r="V83">
        <v>0.8538587848932675</v>
      </c>
      <c r="W83">
        <v>1.2380952380952379</v>
      </c>
      <c r="X83">
        <v>0.9655172413793105</v>
      </c>
      <c r="Y83">
        <v>0.79693486590038309</v>
      </c>
      <c r="Z83" t="e">
        <v>#REF!</v>
      </c>
    </row>
    <row r="84" spans="1:26">
      <c r="A84" t="e">
        <v>#VALUE!</v>
      </c>
      <c r="B84" t="e">
        <v>#VALUE!</v>
      </c>
      <c r="C84">
        <v>0.29004710945364315</v>
      </c>
      <c r="D84">
        <v>0.31007656086346264</v>
      </c>
      <c r="E84">
        <v>0.39987632968289427</v>
      </c>
      <c r="F84">
        <v>0.60012367031710578</v>
      </c>
      <c r="G84">
        <v>0.70995289054635691</v>
      </c>
      <c r="H84">
        <v>0.68992343913653742</v>
      </c>
      <c r="I84">
        <v>2</v>
      </c>
      <c r="J84" t="s">
        <v>162</v>
      </c>
      <c r="K84">
        <v>0.58259874875853146</v>
      </c>
      <c r="L84">
        <v>0.31204729218799043</v>
      </c>
      <c r="M84">
        <v>0.13543731359333167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0.76190476190476186</v>
      </c>
      <c r="U84">
        <v>1.0344827586206897</v>
      </c>
      <c r="V84">
        <v>0.8538587848932675</v>
      </c>
      <c r="W84">
        <v>1.2380952380952379</v>
      </c>
      <c r="X84">
        <v>0.9655172413793105</v>
      </c>
      <c r="Y84">
        <v>0.79693486590038309</v>
      </c>
      <c r="Z84" t="e">
        <v>#REF!</v>
      </c>
    </row>
    <row r="85" spans="1:26">
      <c r="A85" t="e">
        <v>#VALUE!</v>
      </c>
      <c r="B85" t="e">
        <v>#VALUE!</v>
      </c>
      <c r="C85">
        <v>0.36964944504078878</v>
      </c>
      <c r="D85">
        <v>0.27270335303590676</v>
      </c>
      <c r="E85">
        <v>0.35764720192330446</v>
      </c>
      <c r="F85">
        <v>0.64235279807669554</v>
      </c>
      <c r="G85">
        <v>0.63035055495921122</v>
      </c>
      <c r="H85">
        <v>0.72729664696409324</v>
      </c>
      <c r="I85">
        <v>1</v>
      </c>
      <c r="J85">
        <v>12</v>
      </c>
      <c r="K85">
        <v>0.70404461308069832</v>
      </c>
      <c r="L85">
        <v>0.44545507947977225</v>
      </c>
      <c r="M85">
        <v>0.23355532277901336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1.037037037037037</v>
      </c>
      <c r="U85">
        <v>0.8</v>
      </c>
      <c r="V85">
        <v>1.2444444444444445</v>
      </c>
      <c r="W85">
        <v>0.9629629629629628</v>
      </c>
      <c r="X85">
        <v>1.2</v>
      </c>
      <c r="Y85">
        <v>1.3866666666666663</v>
      </c>
      <c r="Z85" t="e">
        <v>#REF!</v>
      </c>
    </row>
    <row r="86" spans="1:26">
      <c r="A86" t="e">
        <v>#VALUE!</v>
      </c>
      <c r="B86" t="e">
        <v>#VALUE!</v>
      </c>
      <c r="C86">
        <v>0.39757904914034065</v>
      </c>
      <c r="D86">
        <v>0.34687718448120841</v>
      </c>
      <c r="E86">
        <v>0.25554376637845094</v>
      </c>
      <c r="F86">
        <v>0.744456233621549</v>
      </c>
      <c r="G86">
        <v>0.60242095085965941</v>
      </c>
      <c r="H86">
        <v>0.65312281551879159</v>
      </c>
      <c r="I86">
        <v>1</v>
      </c>
      <c r="J86" t="s">
        <v>161</v>
      </c>
      <c r="K86">
        <v>0.51956392575958332</v>
      </c>
      <c r="L86">
        <v>0.22095746609434874</v>
      </c>
      <c r="M86">
        <v>8.1127327260078763E-2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1.0625000000000002</v>
      </c>
      <c r="U86">
        <v>0.96324324324324329</v>
      </c>
      <c r="V86">
        <v>1.0234459459459462</v>
      </c>
      <c r="W86">
        <v>0.90000000000000013</v>
      </c>
      <c r="X86">
        <v>1.1148648648648651</v>
      </c>
      <c r="Y86">
        <v>0.3344594594594596</v>
      </c>
      <c r="Z86" t="e">
        <v>#REF!</v>
      </c>
    </row>
    <row r="87" spans="1:26">
      <c r="A87" t="e">
        <v>#VALUE!</v>
      </c>
      <c r="B87" t="e">
        <v>#VALUE!</v>
      </c>
      <c r="C87" t="e">
        <v>#DIV/0!</v>
      </c>
      <c r="D87" t="e">
        <v>#DIV/0!</v>
      </c>
      <c r="E87" t="e">
        <v>#DIV/0!</v>
      </c>
      <c r="F87" t="e">
        <v>#DIV/0!</v>
      </c>
      <c r="G87" t="e">
        <v>#DIV/0!</v>
      </c>
      <c r="H87" t="e">
        <v>#DIV/0!</v>
      </c>
      <c r="I87" t="e">
        <v>#DIV/0!</v>
      </c>
      <c r="J87" t="e">
        <v>#DIV/0!</v>
      </c>
      <c r="K87" t="e">
        <v>#DIV/0!</v>
      </c>
      <c r="L87" t="e">
        <v>#DIV/0!</v>
      </c>
      <c r="M87" t="e">
        <v>#DIV/0!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 t="e">
        <v>#DIV/0!</v>
      </c>
      <c r="U87" t="e">
        <v>#DIV/0!</v>
      </c>
      <c r="V87" t="e">
        <v>#DIV/0!</v>
      </c>
      <c r="W87" t="e">
        <v>#DIV/0!</v>
      </c>
      <c r="X87" t="e">
        <v>#DIV/0!</v>
      </c>
      <c r="Y87" t="e">
        <v>#DIV/0!</v>
      </c>
      <c r="Z87" t="e">
        <v>#REF!</v>
      </c>
    </row>
    <row r="88" spans="1:26">
      <c r="A88" t="e">
        <v>#VALUE!</v>
      </c>
      <c r="B88" t="e">
        <v>#VALUE!</v>
      </c>
      <c r="C88" t="e">
        <v>#DIV/0!</v>
      </c>
      <c r="D88" t="e">
        <v>#DIV/0!</v>
      </c>
      <c r="E88" t="e">
        <v>#DIV/0!</v>
      </c>
      <c r="F88" t="e">
        <v>#DIV/0!</v>
      </c>
      <c r="G88" t="e">
        <v>#DIV/0!</v>
      </c>
      <c r="H88" t="e">
        <v>#DIV/0!</v>
      </c>
      <c r="I88" t="e">
        <v>#DIV/0!</v>
      </c>
      <c r="J88" t="e">
        <v>#DIV/0!</v>
      </c>
      <c r="K88" t="e">
        <v>#DIV/0!</v>
      </c>
      <c r="L88" t="e">
        <v>#DIV/0!</v>
      </c>
      <c r="M88" t="e">
        <v>#DIV/0!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 t="e">
        <v>#DIV/0!</v>
      </c>
      <c r="U88" t="e">
        <v>#DIV/0!</v>
      </c>
      <c r="V88" t="e">
        <v>#DIV/0!</v>
      </c>
      <c r="W88" t="e">
        <v>#DIV/0!</v>
      </c>
      <c r="X88" t="e">
        <v>#DIV/0!</v>
      </c>
      <c r="Y88" t="e">
        <v>#DIV/0!</v>
      </c>
      <c r="Z88" t="e">
        <v>#REF!</v>
      </c>
    </row>
    <row r="89" spans="1:26">
      <c r="A89" t="e">
        <v>#VALUE!</v>
      </c>
      <c r="B89" t="e">
        <v>#VALUE!</v>
      </c>
      <c r="C89">
        <v>0.37509398944927036</v>
      </c>
      <c r="D89">
        <v>0.25770801783640601</v>
      </c>
      <c r="E89">
        <v>0.36719799271432368</v>
      </c>
      <c r="F89">
        <v>0.63280200728567637</v>
      </c>
      <c r="G89">
        <v>0.6249060105507297</v>
      </c>
      <c r="H89">
        <v>0.74229198216359404</v>
      </c>
      <c r="I89">
        <v>1</v>
      </c>
      <c r="J89">
        <v>12</v>
      </c>
      <c r="K89">
        <v>0.75284776444893009</v>
      </c>
      <c r="L89">
        <v>0.50841466632082377</v>
      </c>
      <c r="M89">
        <v>0.28774589717739429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1.1025641025641026</v>
      </c>
      <c r="U89">
        <v>0.86111111111111116</v>
      </c>
      <c r="V89">
        <v>1.4799941344058993</v>
      </c>
      <c r="W89">
        <v>0.89743589743589758</v>
      </c>
      <c r="X89">
        <v>1.1388888888888891</v>
      </c>
      <c r="Y89">
        <v>0.75152924417630318</v>
      </c>
      <c r="Z89" t="e">
        <v>#REF!</v>
      </c>
    </row>
    <row r="90" spans="1:26">
      <c r="A90" t="e">
        <v>#VALUE!</v>
      </c>
      <c r="B90" t="e">
        <v>#VALUE!</v>
      </c>
      <c r="C90">
        <v>0.37509398944927036</v>
      </c>
      <c r="D90">
        <v>0.25770801783640601</v>
      </c>
      <c r="E90">
        <v>0.36719799271432368</v>
      </c>
      <c r="F90">
        <v>0.63280200728567637</v>
      </c>
      <c r="G90">
        <v>0.6249060105507297</v>
      </c>
      <c r="H90">
        <v>0.74229198216359404</v>
      </c>
      <c r="I90">
        <v>1</v>
      </c>
      <c r="J90">
        <v>12</v>
      </c>
      <c r="K90">
        <v>0.75284776444893009</v>
      </c>
      <c r="L90">
        <v>0.50841466632082377</v>
      </c>
      <c r="M90">
        <v>0.28774589717739429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1.1025641025641026</v>
      </c>
      <c r="U90">
        <v>0.86111111111111116</v>
      </c>
      <c r="V90">
        <v>1.4799941344058993</v>
      </c>
      <c r="W90">
        <v>0.89743589743589758</v>
      </c>
      <c r="X90">
        <v>1.1388888888888891</v>
      </c>
      <c r="Y90">
        <v>0.75152924417630318</v>
      </c>
      <c r="Z90" t="e">
        <v>#REF!</v>
      </c>
    </row>
    <row r="91" spans="1:26">
      <c r="A91" t="e">
        <v>#VALUE!</v>
      </c>
      <c r="B91" t="e">
        <v>#VALUE!</v>
      </c>
      <c r="C91">
        <v>0.37509398944927036</v>
      </c>
      <c r="D91">
        <v>0.25770801783640601</v>
      </c>
      <c r="E91">
        <v>0.36719799271432368</v>
      </c>
      <c r="F91">
        <v>0.63280200728567637</v>
      </c>
      <c r="G91">
        <v>0.6249060105507297</v>
      </c>
      <c r="H91">
        <v>0.74229198216359404</v>
      </c>
      <c r="I91">
        <v>1</v>
      </c>
      <c r="J91">
        <v>12</v>
      </c>
      <c r="K91">
        <v>0.75284776444893009</v>
      </c>
      <c r="L91">
        <v>0.50841466632082377</v>
      </c>
      <c r="M91">
        <v>0.28774589717739429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1.1025641025641026</v>
      </c>
      <c r="U91">
        <v>0.86111111111111116</v>
      </c>
      <c r="V91">
        <v>1.4799941344058993</v>
      </c>
      <c r="W91">
        <v>0.89743589743589758</v>
      </c>
      <c r="X91">
        <v>1.1388888888888891</v>
      </c>
      <c r="Y91">
        <v>0.75152924417630318</v>
      </c>
      <c r="Z91" t="e">
        <v>#REF!</v>
      </c>
    </row>
    <row r="92" spans="1:26">
      <c r="A92" t="e">
        <v>#VALUE!</v>
      </c>
      <c r="B92" t="e">
        <v>#VALUE!</v>
      </c>
      <c r="C92">
        <v>0.37509398944927036</v>
      </c>
      <c r="D92">
        <v>0.25770801783640601</v>
      </c>
      <c r="E92">
        <v>0.36719799271432368</v>
      </c>
      <c r="F92">
        <v>0.63280200728567637</v>
      </c>
      <c r="G92">
        <v>0.6249060105507297</v>
      </c>
      <c r="H92">
        <v>0.74229198216359404</v>
      </c>
      <c r="I92">
        <v>1</v>
      </c>
      <c r="J92">
        <v>12</v>
      </c>
      <c r="K92">
        <v>0.75284776444893009</v>
      </c>
      <c r="L92">
        <v>0.50841466632082377</v>
      </c>
      <c r="M92">
        <v>0.28774589717739429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1.1025641025641026</v>
      </c>
      <c r="U92">
        <v>0.86111111111111116</v>
      </c>
      <c r="V92">
        <v>1.4799941344058993</v>
      </c>
      <c r="W92">
        <v>0.89743589743589758</v>
      </c>
      <c r="X92">
        <v>1.1388888888888891</v>
      </c>
      <c r="Y92">
        <v>0.75152924417630318</v>
      </c>
      <c r="Z92" t="e">
        <v>#REF!</v>
      </c>
    </row>
    <row r="93" spans="1:26">
      <c r="A93" t="e">
        <v>#VALUE!</v>
      </c>
      <c r="B93" t="e">
        <v>#VALUE!</v>
      </c>
      <c r="C93" t="e">
        <v>#DIV/0!</v>
      </c>
      <c r="D93" t="e">
        <v>#DIV/0!</v>
      </c>
      <c r="E93" t="e">
        <v>#DIV/0!</v>
      </c>
      <c r="F93" t="e">
        <v>#DIV/0!</v>
      </c>
      <c r="G93" t="e">
        <v>#DIV/0!</v>
      </c>
      <c r="H93" t="e">
        <v>#DIV/0!</v>
      </c>
      <c r="I93" t="e">
        <v>#DIV/0!</v>
      </c>
      <c r="J93" t="e">
        <v>#DIV/0!</v>
      </c>
      <c r="K93" t="e">
        <v>#DIV/0!</v>
      </c>
      <c r="L93" t="e">
        <v>#DIV/0!</v>
      </c>
      <c r="M93" t="e">
        <v>#DIV/0!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 t="e">
        <v>#DIV/0!</v>
      </c>
      <c r="U93" t="e">
        <v>#DIV/0!</v>
      </c>
      <c r="V93" t="e">
        <v>#DIV/0!</v>
      </c>
      <c r="W93" t="e">
        <v>#DIV/0!</v>
      </c>
      <c r="X93" t="e">
        <v>#DIV/0!</v>
      </c>
      <c r="Y93" t="e">
        <v>#DIV/0!</v>
      </c>
      <c r="Z93" t="e">
        <v>#REF!</v>
      </c>
    </row>
    <row r="94" spans="1:26">
      <c r="A94" t="e">
        <v>#VALUE!</v>
      </c>
      <c r="B94" t="e">
        <v>#VALUE!</v>
      </c>
      <c r="C94" t="e">
        <v>#DIV/0!</v>
      </c>
      <c r="D94" t="e">
        <v>#DIV/0!</v>
      </c>
      <c r="E94" t="e">
        <v>#DIV/0!</v>
      </c>
      <c r="F94" t="e">
        <v>#DIV/0!</v>
      </c>
      <c r="G94" t="e">
        <v>#DIV/0!</v>
      </c>
      <c r="H94" t="e">
        <v>#DIV/0!</v>
      </c>
      <c r="I94" t="e">
        <v>#DIV/0!</v>
      </c>
      <c r="J94" t="e">
        <v>#DIV/0!</v>
      </c>
      <c r="K94" t="e">
        <v>#DIV/0!</v>
      </c>
      <c r="L94" t="e">
        <v>#DIV/0!</v>
      </c>
      <c r="M94" t="e">
        <v>#DIV/0!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 t="e">
        <v>#DIV/0!</v>
      </c>
      <c r="U94" t="e">
        <v>#DIV/0!</v>
      </c>
      <c r="V94" t="e">
        <v>#DIV/0!</v>
      </c>
      <c r="W94" t="e">
        <v>#DIV/0!</v>
      </c>
      <c r="X94" t="e">
        <v>#DIV/0!</v>
      </c>
      <c r="Y94" t="e">
        <v>#DIV/0!</v>
      </c>
      <c r="Z94" t="e">
        <v>#REF!</v>
      </c>
    </row>
    <row r="95" spans="1:26">
      <c r="A95" t="e">
        <v>#VALUE!</v>
      </c>
      <c r="B95" t="e">
        <v>#VALUE!</v>
      </c>
      <c r="C95" t="e">
        <v>#DIV/0!</v>
      </c>
      <c r="D95" t="e">
        <v>#DIV/0!</v>
      </c>
      <c r="E95" t="e">
        <v>#DIV/0!</v>
      </c>
      <c r="F95" t="e">
        <v>#DIV/0!</v>
      </c>
      <c r="G95" t="e">
        <v>#DIV/0!</v>
      </c>
      <c r="H95" t="e">
        <v>#DIV/0!</v>
      </c>
      <c r="I95" t="e">
        <v>#DIV/0!</v>
      </c>
      <c r="J95" t="e">
        <v>#DIV/0!</v>
      </c>
      <c r="K95" t="e">
        <v>#DIV/0!</v>
      </c>
      <c r="L95" t="e">
        <v>#DIV/0!</v>
      </c>
      <c r="M95" t="e">
        <v>#DIV/0!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 t="e">
        <v>#DIV/0!</v>
      </c>
      <c r="U95" t="e">
        <v>#DIV/0!</v>
      </c>
      <c r="V95" t="e">
        <v>#DIV/0!</v>
      </c>
      <c r="W95" t="e">
        <v>#DIV/0!</v>
      </c>
      <c r="X95" t="e">
        <v>#DIV/0!</v>
      </c>
      <c r="Y95" t="e">
        <v>#DIV/0!</v>
      </c>
      <c r="Z95" t="e">
        <v>#REF!</v>
      </c>
    </row>
    <row r="96" spans="1:26">
      <c r="A96" t="e">
        <v>#VALUE!</v>
      </c>
      <c r="B96" t="e">
        <v>#VALUE!</v>
      </c>
      <c r="C96" t="e">
        <v>#DIV/0!</v>
      </c>
      <c r="D96" t="e">
        <v>#DIV/0!</v>
      </c>
      <c r="E96" t="e">
        <v>#DIV/0!</v>
      </c>
      <c r="F96" t="e">
        <v>#DIV/0!</v>
      </c>
      <c r="G96" t="e">
        <v>#DIV/0!</v>
      </c>
      <c r="H96" t="e">
        <v>#DIV/0!</v>
      </c>
      <c r="I96" t="e">
        <v>#DIV/0!</v>
      </c>
      <c r="J96" t="e">
        <v>#DIV/0!</v>
      </c>
      <c r="K96" t="e">
        <v>#DIV/0!</v>
      </c>
      <c r="L96" t="e">
        <v>#DIV/0!</v>
      </c>
      <c r="M96" t="e">
        <v>#DIV/0!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 t="e">
        <v>#DIV/0!</v>
      </c>
      <c r="U96" t="e">
        <v>#DIV/0!</v>
      </c>
      <c r="V96" t="e">
        <v>#DIV/0!</v>
      </c>
      <c r="W96" t="e">
        <v>#DIV/0!</v>
      </c>
      <c r="X96" t="e">
        <v>#DIV/0!</v>
      </c>
      <c r="Y96" t="e">
        <v>#DIV/0!</v>
      </c>
      <c r="Z96" t="e">
        <v>#REF!</v>
      </c>
    </row>
    <row r="97" spans="1:26">
      <c r="A97" t="e">
        <v>#VALUE!</v>
      </c>
      <c r="B97" t="e">
        <v>#VALUE!</v>
      </c>
      <c r="C97" t="e">
        <v>#DIV/0!</v>
      </c>
      <c r="D97" t="e">
        <v>#DIV/0!</v>
      </c>
      <c r="E97" t="e">
        <v>#DIV/0!</v>
      </c>
      <c r="F97" t="e">
        <v>#DIV/0!</v>
      </c>
      <c r="G97" t="e">
        <v>#DIV/0!</v>
      </c>
      <c r="H97" t="e">
        <v>#DIV/0!</v>
      </c>
      <c r="I97" t="e">
        <v>#DIV/0!</v>
      </c>
      <c r="J97" t="e">
        <v>#DIV/0!</v>
      </c>
      <c r="K97" t="e">
        <v>#DIV/0!</v>
      </c>
      <c r="L97" t="e">
        <v>#DIV/0!</v>
      </c>
      <c r="M97" t="e">
        <v>#DIV/0!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 t="e">
        <v>#DIV/0!</v>
      </c>
      <c r="U97" t="e">
        <v>#DIV/0!</v>
      </c>
      <c r="V97" t="e">
        <v>#DIV/0!</v>
      </c>
      <c r="W97" t="e">
        <v>#DIV/0!</v>
      </c>
      <c r="X97" t="e">
        <v>#DIV/0!</v>
      </c>
      <c r="Y97" t="e">
        <v>#DIV/0!</v>
      </c>
      <c r="Z97" t="e">
        <v>#REF!</v>
      </c>
    </row>
    <row r="98" spans="1:26">
      <c r="A98" t="e">
        <v>#VALUE!</v>
      </c>
      <c r="B98" t="e">
        <v>#VALUE!</v>
      </c>
      <c r="C98" t="e">
        <v>#DIV/0!</v>
      </c>
      <c r="D98" t="e">
        <v>#DIV/0!</v>
      </c>
      <c r="E98" t="e">
        <v>#DIV/0!</v>
      </c>
      <c r="F98" t="e">
        <v>#DIV/0!</v>
      </c>
      <c r="G98" t="e">
        <v>#DIV/0!</v>
      </c>
      <c r="H98" t="e">
        <v>#DIV/0!</v>
      </c>
      <c r="I98" t="e">
        <v>#DIV/0!</v>
      </c>
      <c r="J98" t="e">
        <v>#DIV/0!</v>
      </c>
      <c r="K98" t="e">
        <v>#DIV/0!</v>
      </c>
      <c r="L98" t="e">
        <v>#DIV/0!</v>
      </c>
      <c r="M98" t="e">
        <v>#DIV/0!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 t="e">
        <v>#DIV/0!</v>
      </c>
      <c r="U98" t="e">
        <v>#DIV/0!</v>
      </c>
      <c r="V98" t="e">
        <v>#DIV/0!</v>
      </c>
      <c r="W98" t="e">
        <v>#DIV/0!</v>
      </c>
      <c r="X98" t="e">
        <v>#DIV/0!</v>
      </c>
      <c r="Y98" t="e">
        <v>#DIV/0!</v>
      </c>
      <c r="Z98" t="e">
        <v>#REF!</v>
      </c>
    </row>
    <row r="99" spans="1:26">
      <c r="A99" t="e">
        <v>#VALUE!</v>
      </c>
      <c r="B99" t="e">
        <v>#VALUE!</v>
      </c>
      <c r="C99" t="e">
        <v>#DIV/0!</v>
      </c>
      <c r="D99" t="e">
        <v>#DIV/0!</v>
      </c>
      <c r="E99" t="e">
        <v>#DIV/0!</v>
      </c>
      <c r="F99" t="e">
        <v>#DIV/0!</v>
      </c>
      <c r="G99" t="e">
        <v>#DIV/0!</v>
      </c>
      <c r="H99" t="e">
        <v>#DIV/0!</v>
      </c>
      <c r="I99" t="e">
        <v>#DIV/0!</v>
      </c>
      <c r="J99" t="e">
        <v>#DIV/0!</v>
      </c>
      <c r="K99" t="e">
        <v>#DIV/0!</v>
      </c>
      <c r="L99" t="e">
        <v>#DIV/0!</v>
      </c>
      <c r="M99" t="e">
        <v>#DIV/0!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 t="e">
        <v>#DIV/0!</v>
      </c>
      <c r="U99" t="e">
        <v>#DIV/0!</v>
      </c>
      <c r="V99" t="e">
        <v>#DIV/0!</v>
      </c>
      <c r="W99" t="e">
        <v>#DIV/0!</v>
      </c>
      <c r="X99" t="e">
        <v>#DIV/0!</v>
      </c>
      <c r="Y99" t="e">
        <v>#DIV/0!</v>
      </c>
      <c r="Z99" t="e">
        <v>#REF!</v>
      </c>
    </row>
    <row r="100" spans="1:26">
      <c r="A100" t="e">
        <v>#VALUE!</v>
      </c>
      <c r="B100" t="e">
        <v>#VALUE!</v>
      </c>
      <c r="C100" t="e">
        <v>#DIV/0!</v>
      </c>
      <c r="D100" t="e">
        <v>#DIV/0!</v>
      </c>
      <c r="E100" t="e">
        <v>#DIV/0!</v>
      </c>
      <c r="F100" t="e">
        <v>#DIV/0!</v>
      </c>
      <c r="G100" t="e">
        <v>#DIV/0!</v>
      </c>
      <c r="H100" t="e">
        <v>#DIV/0!</v>
      </c>
      <c r="I100" t="e">
        <v>#DIV/0!</v>
      </c>
      <c r="J100" t="e">
        <v>#DIV/0!</v>
      </c>
      <c r="K100" t="e">
        <v>#DIV/0!</v>
      </c>
      <c r="L100" t="e">
        <v>#DIV/0!</v>
      </c>
      <c r="M100" t="e">
        <v>#DIV/0!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 t="e">
        <v>#DIV/0!</v>
      </c>
      <c r="U100" t="e">
        <v>#DIV/0!</v>
      </c>
      <c r="V100" t="e">
        <v>#DIV/0!</v>
      </c>
      <c r="W100" t="e">
        <v>#DIV/0!</v>
      </c>
      <c r="X100" t="e">
        <v>#DIV/0!</v>
      </c>
      <c r="Y100" t="e">
        <v>#DIV/0!</v>
      </c>
      <c r="Z100" t="e">
        <v>#REF!</v>
      </c>
    </row>
    <row r="101" spans="1:26">
      <c r="A101" t="e">
        <v>#VALUE!</v>
      </c>
      <c r="B101" t="e">
        <v>#VALUE!</v>
      </c>
      <c r="C101">
        <v>0.37509398944927036</v>
      </c>
      <c r="D101">
        <v>0.25770801783640601</v>
      </c>
      <c r="E101">
        <v>0.36719799271432368</v>
      </c>
      <c r="F101">
        <v>0.63280200728567637</v>
      </c>
      <c r="G101">
        <v>0.6249060105507297</v>
      </c>
      <c r="H101">
        <v>0.74229198216359404</v>
      </c>
      <c r="I101">
        <v>1</v>
      </c>
      <c r="J101">
        <v>12</v>
      </c>
      <c r="K101">
        <v>0.75284776444893009</v>
      </c>
      <c r="L101">
        <v>0.50841466632082377</v>
      </c>
      <c r="M101">
        <v>0.28774589717739429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1.1025641025641026</v>
      </c>
      <c r="U101">
        <v>0.86111111111111116</v>
      </c>
      <c r="V101">
        <v>1.4799941344058993</v>
      </c>
      <c r="W101">
        <v>0.89743589743589758</v>
      </c>
      <c r="X101">
        <v>1.1388888888888891</v>
      </c>
      <c r="Y101">
        <v>0.75152924417630318</v>
      </c>
      <c r="Z101" t="e">
        <v>#REF!</v>
      </c>
    </row>
    <row r="102" spans="1:26">
      <c r="A102" t="e">
        <v>#VALUE!</v>
      </c>
      <c r="B102" t="e">
        <v>#VALUE!</v>
      </c>
      <c r="C102" t="e">
        <v>#DIV/0!</v>
      </c>
      <c r="D102" t="e">
        <v>#DIV/0!</v>
      </c>
      <c r="E102" t="e">
        <v>#DIV/0!</v>
      </c>
      <c r="F102" t="e">
        <v>#DIV/0!</v>
      </c>
      <c r="G102" t="e">
        <v>#DIV/0!</v>
      </c>
      <c r="H102" t="e">
        <v>#DIV/0!</v>
      </c>
      <c r="I102" t="e">
        <v>#DIV/0!</v>
      </c>
      <c r="J102" t="e">
        <v>#DIV/0!</v>
      </c>
      <c r="K102" t="e">
        <v>#DIV/0!</v>
      </c>
      <c r="L102" t="e">
        <v>#DIV/0!</v>
      </c>
      <c r="M102" t="e">
        <v>#DIV/0!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t="e">
        <v>#DIV/0!</v>
      </c>
      <c r="U102" t="e">
        <v>#DIV/0!</v>
      </c>
      <c r="V102" t="e">
        <v>#DIV/0!</v>
      </c>
      <c r="W102" t="e">
        <v>#DIV/0!</v>
      </c>
      <c r="X102" t="e">
        <v>#DIV/0!</v>
      </c>
      <c r="Y102" t="e">
        <v>#DIV/0!</v>
      </c>
      <c r="Z102" t="e">
        <v>#REF!</v>
      </c>
    </row>
    <row r="103" spans="1:26">
      <c r="A103" t="e">
        <v>#VALUE!</v>
      </c>
      <c r="B103" t="e">
        <v>#VALUE!</v>
      </c>
      <c r="C103" t="e">
        <v>#DIV/0!</v>
      </c>
      <c r="D103" t="e">
        <v>#DIV/0!</v>
      </c>
      <c r="E103" t="e">
        <v>#DIV/0!</v>
      </c>
      <c r="F103" t="e">
        <v>#DIV/0!</v>
      </c>
      <c r="G103" t="e">
        <v>#DIV/0!</v>
      </c>
      <c r="H103" t="e">
        <v>#DIV/0!</v>
      </c>
      <c r="I103" t="e">
        <v>#DIV/0!</v>
      </c>
      <c r="J103" t="e">
        <v>#DIV/0!</v>
      </c>
      <c r="K103" t="e">
        <v>#DIV/0!</v>
      </c>
      <c r="L103" t="e">
        <v>#DIV/0!</v>
      </c>
      <c r="M103" t="e">
        <v>#DIV/0!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 t="e">
        <v>#DIV/0!</v>
      </c>
      <c r="U103" t="e">
        <v>#DIV/0!</v>
      </c>
      <c r="V103" t="e">
        <v>#DIV/0!</v>
      </c>
      <c r="W103" t="e">
        <v>#DIV/0!</v>
      </c>
      <c r="X103" t="e">
        <v>#DIV/0!</v>
      </c>
      <c r="Y103" t="e">
        <v>#DIV/0!</v>
      </c>
      <c r="Z103" t="e">
        <v>#REF!</v>
      </c>
    </row>
    <row r="104" spans="1:26">
      <c r="A104" t="e">
        <v>#VALUE!</v>
      </c>
      <c r="B104" t="e">
        <v>#VALUE!</v>
      </c>
      <c r="C104" t="e">
        <v>#DIV/0!</v>
      </c>
      <c r="D104" t="e">
        <v>#DIV/0!</v>
      </c>
      <c r="E104" t="e">
        <v>#DIV/0!</v>
      </c>
      <c r="F104" t="e">
        <v>#DIV/0!</v>
      </c>
      <c r="G104" t="e">
        <v>#DIV/0!</v>
      </c>
      <c r="H104" t="e">
        <v>#DIV/0!</v>
      </c>
      <c r="I104" t="e">
        <v>#DIV/0!</v>
      </c>
      <c r="J104" t="e">
        <v>#DIV/0!</v>
      </c>
      <c r="K104" t="e">
        <v>#DIV/0!</v>
      </c>
      <c r="L104" t="e">
        <v>#DIV/0!</v>
      </c>
      <c r="M104" t="e">
        <v>#DIV/0!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 t="e">
        <v>#DIV/0!</v>
      </c>
      <c r="U104" t="e">
        <v>#DIV/0!</v>
      </c>
      <c r="V104" t="e">
        <v>#DIV/0!</v>
      </c>
      <c r="W104" t="e">
        <v>#DIV/0!</v>
      </c>
      <c r="X104" t="e">
        <v>#DIV/0!</v>
      </c>
      <c r="Y104" t="e">
        <v>#DIV/0!</v>
      </c>
      <c r="Z104" t="e">
        <v>#REF!</v>
      </c>
    </row>
    <row r="105" spans="1:26">
      <c r="A105" t="e">
        <v>#VALUE!</v>
      </c>
      <c r="B105" t="e">
        <v>#VALUE!</v>
      </c>
      <c r="C105" t="e">
        <v>#DIV/0!</v>
      </c>
      <c r="D105" t="e">
        <v>#DIV/0!</v>
      </c>
      <c r="E105" t="e">
        <v>#DIV/0!</v>
      </c>
      <c r="F105" t="e">
        <v>#DIV/0!</v>
      </c>
      <c r="G105" t="e">
        <v>#DIV/0!</v>
      </c>
      <c r="H105" t="e">
        <v>#DIV/0!</v>
      </c>
      <c r="I105" t="e">
        <v>#DIV/0!</v>
      </c>
      <c r="J105" t="e">
        <v>#DIV/0!</v>
      </c>
      <c r="K105" t="e">
        <v>#DIV/0!</v>
      </c>
      <c r="L105" t="e">
        <v>#DIV/0!</v>
      </c>
      <c r="M105" t="e">
        <v>#DIV/0!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 t="e">
        <v>#DIV/0!</v>
      </c>
      <c r="U105" t="e">
        <v>#DIV/0!</v>
      </c>
      <c r="V105" t="e">
        <v>#DIV/0!</v>
      </c>
      <c r="W105" t="e">
        <v>#DIV/0!</v>
      </c>
      <c r="X105" t="e">
        <v>#DIV/0!</v>
      </c>
      <c r="Y105" t="e">
        <v>#DIV/0!</v>
      </c>
      <c r="Z105" t="e">
        <v>#REF!</v>
      </c>
    </row>
    <row r="106" spans="1:26">
      <c r="A106" t="e">
        <v>#VALUE!</v>
      </c>
      <c r="B106" t="e">
        <v>#VALUE!</v>
      </c>
      <c r="C106" t="e">
        <v>#DIV/0!</v>
      </c>
      <c r="D106" t="e">
        <v>#DIV/0!</v>
      </c>
      <c r="E106" t="e">
        <v>#DIV/0!</v>
      </c>
      <c r="F106" t="e">
        <v>#DIV/0!</v>
      </c>
      <c r="G106" t="e">
        <v>#DIV/0!</v>
      </c>
      <c r="H106" t="e">
        <v>#DIV/0!</v>
      </c>
      <c r="I106" t="e">
        <v>#DIV/0!</v>
      </c>
      <c r="J106" t="e">
        <v>#DIV/0!</v>
      </c>
      <c r="K106" t="e">
        <v>#DIV/0!</v>
      </c>
      <c r="L106" t="e">
        <v>#DIV/0!</v>
      </c>
      <c r="M106" t="e">
        <v>#DIV/0!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 t="e">
        <v>#DIV/0!</v>
      </c>
      <c r="U106" t="e">
        <v>#DIV/0!</v>
      </c>
      <c r="V106" t="e">
        <v>#DIV/0!</v>
      </c>
      <c r="W106" t="e">
        <v>#DIV/0!</v>
      </c>
      <c r="X106" t="e">
        <v>#DIV/0!</v>
      </c>
      <c r="Y106" t="e">
        <v>#DIV/0!</v>
      </c>
      <c r="Z106" t="e">
        <v>#REF!</v>
      </c>
    </row>
    <row r="107" spans="1:26">
      <c r="A107" t="e">
        <v>#VALUE!</v>
      </c>
      <c r="B107" t="e">
        <v>#VALUE!</v>
      </c>
      <c r="C107" t="e">
        <v>#DIV/0!</v>
      </c>
      <c r="D107" t="e">
        <v>#DIV/0!</v>
      </c>
      <c r="E107" t="e">
        <v>#DIV/0!</v>
      </c>
      <c r="F107" t="e">
        <v>#DIV/0!</v>
      </c>
      <c r="G107" t="e">
        <v>#DIV/0!</v>
      </c>
      <c r="H107" t="e">
        <v>#DIV/0!</v>
      </c>
      <c r="I107" t="e">
        <v>#DIV/0!</v>
      </c>
      <c r="J107" t="e">
        <v>#DIV/0!</v>
      </c>
      <c r="K107" t="e">
        <v>#DIV/0!</v>
      </c>
      <c r="L107" t="e">
        <v>#DIV/0!</v>
      </c>
      <c r="M107" t="e">
        <v>#DIV/0!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 t="e">
        <v>#DIV/0!</v>
      </c>
      <c r="U107" t="e">
        <v>#DIV/0!</v>
      </c>
      <c r="V107" t="e">
        <v>#DIV/0!</v>
      </c>
      <c r="W107" t="e">
        <v>#DIV/0!</v>
      </c>
      <c r="X107" t="e">
        <v>#DIV/0!</v>
      </c>
      <c r="Y107" t="e">
        <v>#DIV/0!</v>
      </c>
      <c r="Z107" t="e">
        <v>#REF!</v>
      </c>
    </row>
    <row r="108" spans="1:26">
      <c r="A108" t="e">
        <v>#VALUE!</v>
      </c>
      <c r="B108" t="e">
        <v>#VALUE!</v>
      </c>
      <c r="C108" t="e">
        <v>#DIV/0!</v>
      </c>
      <c r="D108" t="e">
        <v>#DIV/0!</v>
      </c>
      <c r="E108" t="e">
        <v>#DIV/0!</v>
      </c>
      <c r="F108" t="e">
        <v>#DIV/0!</v>
      </c>
      <c r="G108" t="e">
        <v>#DIV/0!</v>
      </c>
      <c r="H108" t="e">
        <v>#DIV/0!</v>
      </c>
      <c r="I108" t="e">
        <v>#DIV/0!</v>
      </c>
      <c r="J108" t="e">
        <v>#DIV/0!</v>
      </c>
      <c r="K108" t="e">
        <v>#DIV/0!</v>
      </c>
      <c r="L108" t="e">
        <v>#DIV/0!</v>
      </c>
      <c r="M108" t="e">
        <v>#DIV/0!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 t="e">
        <v>#DIV/0!</v>
      </c>
      <c r="U108" t="e">
        <v>#DIV/0!</v>
      </c>
      <c r="V108" t="e">
        <v>#DIV/0!</v>
      </c>
      <c r="W108" t="e">
        <v>#DIV/0!</v>
      </c>
      <c r="X108" t="e">
        <v>#DIV/0!</v>
      </c>
      <c r="Y108" t="e">
        <v>#DIV/0!</v>
      </c>
      <c r="Z108" t="e">
        <v>#REF!</v>
      </c>
    </row>
    <row r="109" spans="1:26">
      <c r="A109" t="e">
        <v>#VALUE!</v>
      </c>
      <c r="B109" t="e">
        <v>#VALUE!</v>
      </c>
      <c r="C109" t="e">
        <v>#DIV/0!</v>
      </c>
      <c r="D109" t="e">
        <v>#DIV/0!</v>
      </c>
      <c r="E109" t="e">
        <v>#DIV/0!</v>
      </c>
      <c r="F109" t="e">
        <v>#DIV/0!</v>
      </c>
      <c r="G109" t="e">
        <v>#DIV/0!</v>
      </c>
      <c r="H109" t="e">
        <v>#DIV/0!</v>
      </c>
      <c r="I109" t="e">
        <v>#DIV/0!</v>
      </c>
      <c r="J109" t="e">
        <v>#DIV/0!</v>
      </c>
      <c r="K109" t="e">
        <v>#DIV/0!</v>
      </c>
      <c r="L109" t="e">
        <v>#DIV/0!</v>
      </c>
      <c r="M109" t="e">
        <v>#DIV/0!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 t="e">
        <v>#DIV/0!</v>
      </c>
      <c r="U109" t="e">
        <v>#DIV/0!</v>
      </c>
      <c r="V109" t="e">
        <v>#DIV/0!</v>
      </c>
      <c r="W109" t="e">
        <v>#DIV/0!</v>
      </c>
      <c r="X109" t="e">
        <v>#DIV/0!</v>
      </c>
      <c r="Y109" t="e">
        <v>#DIV/0!</v>
      </c>
      <c r="Z109" t="e">
        <v>#REF!</v>
      </c>
    </row>
    <row r="110" spans="1:26">
      <c r="A110" t="e">
        <v>#VALUE!</v>
      </c>
      <c r="B110" t="e">
        <v>#VALUE!</v>
      </c>
      <c r="C110" t="e">
        <v>#DIV/0!</v>
      </c>
      <c r="D110" t="e">
        <v>#DIV/0!</v>
      </c>
      <c r="E110" t="e">
        <v>#DIV/0!</v>
      </c>
      <c r="F110" t="e">
        <v>#DIV/0!</v>
      </c>
      <c r="G110" t="e">
        <v>#DIV/0!</v>
      </c>
      <c r="H110" t="e">
        <v>#DIV/0!</v>
      </c>
      <c r="I110" t="e">
        <v>#DIV/0!</v>
      </c>
      <c r="J110" t="e">
        <v>#DIV/0!</v>
      </c>
      <c r="K110" t="e">
        <v>#DIV/0!</v>
      </c>
      <c r="L110" t="e">
        <v>#DIV/0!</v>
      </c>
      <c r="M110" t="e">
        <v>#DIV/0!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 t="e">
        <v>#DIV/0!</v>
      </c>
      <c r="U110" t="e">
        <v>#DIV/0!</v>
      </c>
      <c r="V110" t="e">
        <v>#DIV/0!</v>
      </c>
      <c r="W110" t="e">
        <v>#DIV/0!</v>
      </c>
      <c r="X110" t="e">
        <v>#DIV/0!</v>
      </c>
      <c r="Y110" t="e">
        <v>#DIV/0!</v>
      </c>
      <c r="Z110" t="e">
        <v>#REF!</v>
      </c>
    </row>
    <row r="111" spans="1:26">
      <c r="A111" t="e">
        <v>#VALUE!</v>
      </c>
      <c r="B111" t="e">
        <v>#VALUE!</v>
      </c>
      <c r="C111" t="e">
        <v>#DIV/0!</v>
      </c>
      <c r="D111" t="e">
        <v>#DIV/0!</v>
      </c>
      <c r="E111" t="e">
        <v>#DIV/0!</v>
      </c>
      <c r="F111" t="e">
        <v>#DIV/0!</v>
      </c>
      <c r="G111" t="e">
        <v>#DIV/0!</v>
      </c>
      <c r="H111" t="e">
        <v>#DIV/0!</v>
      </c>
      <c r="I111" t="e">
        <v>#DIV/0!</v>
      </c>
      <c r="J111" t="e">
        <v>#DIV/0!</v>
      </c>
      <c r="K111" t="e">
        <v>#DIV/0!</v>
      </c>
      <c r="L111" t="e">
        <v>#DIV/0!</v>
      </c>
      <c r="M111" t="e">
        <v>#DIV/0!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t="e">
        <v>#DIV/0!</v>
      </c>
      <c r="U111" t="e">
        <v>#DIV/0!</v>
      </c>
      <c r="V111" t="e">
        <v>#DIV/0!</v>
      </c>
      <c r="W111" t="e">
        <v>#DIV/0!</v>
      </c>
      <c r="X111" t="e">
        <v>#DIV/0!</v>
      </c>
      <c r="Y111" t="e">
        <v>#DIV/0!</v>
      </c>
      <c r="Z111" t="e">
        <v>#REF!</v>
      </c>
    </row>
    <row r="112" spans="1:26">
      <c r="A112" t="e">
        <v>#VALUE!</v>
      </c>
      <c r="B112" t="e">
        <v>#VALUE!</v>
      </c>
      <c r="C112" t="e">
        <v>#DIV/0!</v>
      </c>
      <c r="D112" t="e">
        <v>#DIV/0!</v>
      </c>
      <c r="E112" t="e">
        <v>#DIV/0!</v>
      </c>
      <c r="F112" t="e">
        <v>#DIV/0!</v>
      </c>
      <c r="G112" t="e">
        <v>#DIV/0!</v>
      </c>
      <c r="H112" t="e">
        <v>#DIV/0!</v>
      </c>
      <c r="I112" t="e">
        <v>#DIV/0!</v>
      </c>
      <c r="J112" t="e">
        <v>#DIV/0!</v>
      </c>
      <c r="K112" t="e">
        <v>#DIV/0!</v>
      </c>
      <c r="L112" t="e">
        <v>#DIV/0!</v>
      </c>
      <c r="M112" t="e">
        <v>#DIV/0!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 t="e">
        <v>#DIV/0!</v>
      </c>
      <c r="U112" t="e">
        <v>#DIV/0!</v>
      </c>
      <c r="V112" t="e">
        <v>#DIV/0!</v>
      </c>
      <c r="W112" t="e">
        <v>#DIV/0!</v>
      </c>
      <c r="X112" t="e">
        <v>#DIV/0!</v>
      </c>
      <c r="Y112" t="e">
        <v>#DIV/0!</v>
      </c>
      <c r="Z112" t="e">
        <v>#REF!</v>
      </c>
    </row>
    <row r="113" spans="1:26">
      <c r="A113" t="e">
        <v>#VALUE!</v>
      </c>
      <c r="B113" t="e">
        <v>#VALUE!</v>
      </c>
      <c r="C113" t="e">
        <v>#DIV/0!</v>
      </c>
      <c r="D113" t="e">
        <v>#DIV/0!</v>
      </c>
      <c r="E113" t="e">
        <v>#DIV/0!</v>
      </c>
      <c r="F113" t="e">
        <v>#DIV/0!</v>
      </c>
      <c r="G113" t="e">
        <v>#DIV/0!</v>
      </c>
      <c r="H113" t="e">
        <v>#DIV/0!</v>
      </c>
      <c r="I113" t="e">
        <v>#DIV/0!</v>
      </c>
      <c r="J113" t="e">
        <v>#DIV/0!</v>
      </c>
      <c r="K113" t="e">
        <v>#DIV/0!</v>
      </c>
      <c r="L113" t="e">
        <v>#DIV/0!</v>
      </c>
      <c r="M113" t="e">
        <v>#DIV/0!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 t="e">
        <v>#DIV/0!</v>
      </c>
      <c r="U113" t="e">
        <v>#DIV/0!</v>
      </c>
      <c r="V113" t="e">
        <v>#DIV/0!</v>
      </c>
      <c r="W113" t="e">
        <v>#DIV/0!</v>
      </c>
      <c r="X113" t="e">
        <v>#DIV/0!</v>
      </c>
      <c r="Y113" t="e">
        <v>#DIV/0!</v>
      </c>
      <c r="Z113" t="e">
        <v>#REF!</v>
      </c>
    </row>
    <row r="114" spans="1:26">
      <c r="A114" t="e">
        <v>#VALUE!</v>
      </c>
      <c r="B114" t="e">
        <v>#VALUE!</v>
      </c>
      <c r="C114" t="e">
        <v>#DIV/0!</v>
      </c>
      <c r="D114" t="e">
        <v>#DIV/0!</v>
      </c>
      <c r="E114" t="e">
        <v>#DIV/0!</v>
      </c>
      <c r="F114" t="e">
        <v>#DIV/0!</v>
      </c>
      <c r="G114" t="e">
        <v>#DIV/0!</v>
      </c>
      <c r="H114" t="e">
        <v>#DIV/0!</v>
      </c>
      <c r="I114" t="e">
        <v>#DIV/0!</v>
      </c>
      <c r="J114" t="e">
        <v>#DIV/0!</v>
      </c>
      <c r="K114" t="e">
        <v>#DIV/0!</v>
      </c>
      <c r="L114" t="e">
        <v>#DIV/0!</v>
      </c>
      <c r="M114" t="e">
        <v>#DIV/0!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 t="e">
        <v>#DIV/0!</v>
      </c>
      <c r="U114" t="e">
        <v>#DIV/0!</v>
      </c>
      <c r="V114" t="e">
        <v>#DIV/0!</v>
      </c>
      <c r="W114" t="e">
        <v>#DIV/0!</v>
      </c>
      <c r="X114" t="e">
        <v>#DIV/0!</v>
      </c>
      <c r="Y114" t="e">
        <v>#DIV/0!</v>
      </c>
      <c r="Z114" t="e">
        <v>#REF!</v>
      </c>
    </row>
    <row r="115" spans="1:26">
      <c r="A115" t="e">
        <v>#VALUE!</v>
      </c>
      <c r="B115" t="e">
        <v>#VALUE!</v>
      </c>
      <c r="C115" t="e">
        <v>#DIV/0!</v>
      </c>
      <c r="D115" t="e">
        <v>#DIV/0!</v>
      </c>
      <c r="E115" t="e">
        <v>#DIV/0!</v>
      </c>
      <c r="F115" t="e">
        <v>#DIV/0!</v>
      </c>
      <c r="G115" t="e">
        <v>#DIV/0!</v>
      </c>
      <c r="H115" t="e">
        <v>#DIV/0!</v>
      </c>
      <c r="I115" t="e">
        <v>#DIV/0!</v>
      </c>
      <c r="J115" t="e">
        <v>#DIV/0!</v>
      </c>
      <c r="K115" t="e">
        <v>#DIV/0!</v>
      </c>
      <c r="L115" t="e">
        <v>#DIV/0!</v>
      </c>
      <c r="M115" t="e">
        <v>#DIV/0!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 t="e">
        <v>#DIV/0!</v>
      </c>
      <c r="U115" t="e">
        <v>#DIV/0!</v>
      </c>
      <c r="V115" t="e">
        <v>#DIV/0!</v>
      </c>
      <c r="W115" t="e">
        <v>#DIV/0!</v>
      </c>
      <c r="X115" t="e">
        <v>#DIV/0!</v>
      </c>
      <c r="Y115" t="e">
        <v>#DIV/0!</v>
      </c>
      <c r="Z115" t="e">
        <v>#REF!</v>
      </c>
    </row>
    <row r="116" spans="1:26">
      <c r="A116" t="e">
        <v>#VALUE!</v>
      </c>
      <c r="B116" t="e">
        <v>#VALUE!</v>
      </c>
      <c r="C116" t="e">
        <v>#DIV/0!</v>
      </c>
      <c r="D116" t="e">
        <v>#DIV/0!</v>
      </c>
      <c r="E116" t="e">
        <v>#DIV/0!</v>
      </c>
      <c r="F116" t="e">
        <v>#DIV/0!</v>
      </c>
      <c r="G116" t="e">
        <v>#DIV/0!</v>
      </c>
      <c r="H116" t="e">
        <v>#DIV/0!</v>
      </c>
      <c r="I116" t="e">
        <v>#DIV/0!</v>
      </c>
      <c r="J116" t="e">
        <v>#DIV/0!</v>
      </c>
      <c r="K116" t="e">
        <v>#DIV/0!</v>
      </c>
      <c r="L116" t="e">
        <v>#DIV/0!</v>
      </c>
      <c r="M116" t="e">
        <v>#DIV/0!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 t="e">
        <v>#DIV/0!</v>
      </c>
      <c r="U116" t="e">
        <v>#DIV/0!</v>
      </c>
      <c r="V116" t="e">
        <v>#DIV/0!</v>
      </c>
      <c r="W116" t="e">
        <v>#DIV/0!</v>
      </c>
      <c r="X116" t="e">
        <v>#DIV/0!</v>
      </c>
      <c r="Y116" t="e">
        <v>#DIV/0!</v>
      </c>
      <c r="Z116" t="e">
        <v>#REF!</v>
      </c>
    </row>
    <row r="117" spans="1:26">
      <c r="A117" t="e">
        <v>#VALUE!</v>
      </c>
      <c r="B117" t="e">
        <v>#VALUE!</v>
      </c>
      <c r="C117" t="e">
        <v>#DIV/0!</v>
      </c>
      <c r="D117" t="e">
        <v>#DIV/0!</v>
      </c>
      <c r="E117" t="e">
        <v>#DIV/0!</v>
      </c>
      <c r="F117" t="e">
        <v>#DIV/0!</v>
      </c>
      <c r="G117" t="e">
        <v>#DIV/0!</v>
      </c>
      <c r="H117" t="e">
        <v>#DIV/0!</v>
      </c>
      <c r="I117" t="e">
        <v>#DIV/0!</v>
      </c>
      <c r="J117" t="e">
        <v>#DIV/0!</v>
      </c>
      <c r="K117" t="e">
        <v>#DIV/0!</v>
      </c>
      <c r="L117" t="e">
        <v>#DIV/0!</v>
      </c>
      <c r="M117" t="e">
        <v>#DIV/0!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 t="e">
        <v>#DIV/0!</v>
      </c>
      <c r="U117" t="e">
        <v>#DIV/0!</v>
      </c>
      <c r="V117" t="e">
        <v>#DIV/0!</v>
      </c>
      <c r="W117" t="e">
        <v>#DIV/0!</v>
      </c>
      <c r="X117" t="e">
        <v>#DIV/0!</v>
      </c>
      <c r="Y117" t="e">
        <v>#DIV/0!</v>
      </c>
      <c r="Z117" t="e">
        <v>#REF!</v>
      </c>
    </row>
    <row r="118" spans="1:26">
      <c r="A118" t="e">
        <v>#VALUE!</v>
      </c>
      <c r="B118" t="e">
        <v>#VALUE!</v>
      </c>
      <c r="C118" t="e">
        <v>#DIV/0!</v>
      </c>
      <c r="D118" t="e">
        <v>#DIV/0!</v>
      </c>
      <c r="E118" t="e">
        <v>#DIV/0!</v>
      </c>
      <c r="F118" t="e">
        <v>#DIV/0!</v>
      </c>
      <c r="G118" t="e">
        <v>#DIV/0!</v>
      </c>
      <c r="H118" t="e">
        <v>#DIV/0!</v>
      </c>
      <c r="I118" t="e">
        <v>#DIV/0!</v>
      </c>
      <c r="J118" t="e">
        <v>#DIV/0!</v>
      </c>
      <c r="K118" t="e">
        <v>#DIV/0!</v>
      </c>
      <c r="L118" t="e">
        <v>#DIV/0!</v>
      </c>
      <c r="M118" t="e">
        <v>#DIV/0!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 t="e">
        <v>#DIV/0!</v>
      </c>
      <c r="U118" t="e">
        <v>#DIV/0!</v>
      </c>
      <c r="V118" t="e">
        <v>#DIV/0!</v>
      </c>
      <c r="W118" t="e">
        <v>#DIV/0!</v>
      </c>
      <c r="X118" t="e">
        <v>#DIV/0!</v>
      </c>
      <c r="Y118" t="e">
        <v>#DIV/0!</v>
      </c>
      <c r="Z118" t="e">
        <v>#REF!</v>
      </c>
    </row>
    <row r="119" spans="1:26">
      <c r="A119" t="e">
        <v>#VALUE!</v>
      </c>
      <c r="B119" t="e">
        <v>#VALUE!</v>
      </c>
      <c r="C119" t="e">
        <v>#DIV/0!</v>
      </c>
      <c r="D119" t="e">
        <v>#DIV/0!</v>
      </c>
      <c r="E119" t="e">
        <v>#DIV/0!</v>
      </c>
      <c r="F119" t="e">
        <v>#DIV/0!</v>
      </c>
      <c r="G119" t="e">
        <v>#DIV/0!</v>
      </c>
      <c r="H119" t="e">
        <v>#DIV/0!</v>
      </c>
      <c r="I119" t="e">
        <v>#DIV/0!</v>
      </c>
      <c r="J119" t="e">
        <v>#DIV/0!</v>
      </c>
      <c r="K119" t="e">
        <v>#DIV/0!</v>
      </c>
      <c r="L119" t="e">
        <v>#DIV/0!</v>
      </c>
      <c r="M119" t="e">
        <v>#DIV/0!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 t="e">
        <v>#DIV/0!</v>
      </c>
      <c r="U119" t="e">
        <v>#DIV/0!</v>
      </c>
      <c r="V119" t="e">
        <v>#DIV/0!</v>
      </c>
      <c r="W119" t="e">
        <v>#DIV/0!</v>
      </c>
      <c r="X119" t="e">
        <v>#DIV/0!</v>
      </c>
      <c r="Y119" t="e">
        <v>#DIV/0!</v>
      </c>
      <c r="Z119" t="e">
        <v>#REF!</v>
      </c>
    </row>
    <row r="120" spans="1:26">
      <c r="A120" t="e">
        <v>#VALUE!</v>
      </c>
      <c r="B120" t="e">
        <v>#VALUE!</v>
      </c>
      <c r="C120" t="e">
        <v>#DIV/0!</v>
      </c>
      <c r="D120" t="e">
        <v>#DIV/0!</v>
      </c>
      <c r="E120" t="e">
        <v>#DIV/0!</v>
      </c>
      <c r="F120" t="e">
        <v>#DIV/0!</v>
      </c>
      <c r="G120" t="e">
        <v>#DIV/0!</v>
      </c>
      <c r="H120" t="e">
        <v>#DIV/0!</v>
      </c>
      <c r="I120" t="e">
        <v>#DIV/0!</v>
      </c>
      <c r="J120" t="e">
        <v>#DIV/0!</v>
      </c>
      <c r="K120" t="e">
        <v>#DIV/0!</v>
      </c>
      <c r="L120" t="e">
        <v>#DIV/0!</v>
      </c>
      <c r="M120" t="e">
        <v>#DIV/0!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 t="e">
        <v>#DIV/0!</v>
      </c>
      <c r="U120" t="e">
        <v>#DIV/0!</v>
      </c>
      <c r="V120" t="e">
        <v>#DIV/0!</v>
      </c>
      <c r="W120" t="e">
        <v>#DIV/0!</v>
      </c>
      <c r="X120" t="e">
        <v>#DIV/0!</v>
      </c>
      <c r="Y120" t="e">
        <v>#DIV/0!</v>
      </c>
      <c r="Z120" t="e">
        <v>#REF!</v>
      </c>
    </row>
    <row r="121" spans="1:26">
      <c r="A121" t="e">
        <v>#VALUE!</v>
      </c>
      <c r="B121" t="e">
        <v>#VALUE!</v>
      </c>
      <c r="C121" t="e">
        <v>#DIV/0!</v>
      </c>
      <c r="D121" t="e">
        <v>#DIV/0!</v>
      </c>
      <c r="E121" t="e">
        <v>#DIV/0!</v>
      </c>
      <c r="F121" t="e">
        <v>#DIV/0!</v>
      </c>
      <c r="G121" t="e">
        <v>#DIV/0!</v>
      </c>
      <c r="H121" t="e">
        <v>#DIV/0!</v>
      </c>
      <c r="I121" t="e">
        <v>#DIV/0!</v>
      </c>
      <c r="J121" t="e">
        <v>#DIV/0!</v>
      </c>
      <c r="K121" t="e">
        <v>#DIV/0!</v>
      </c>
      <c r="L121" t="e">
        <v>#DIV/0!</v>
      </c>
      <c r="M121" t="e">
        <v>#DIV/0!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 t="e">
        <v>#DIV/0!</v>
      </c>
      <c r="U121" t="e">
        <v>#DIV/0!</v>
      </c>
      <c r="V121" t="e">
        <v>#DIV/0!</v>
      </c>
      <c r="W121" t="e">
        <v>#DIV/0!</v>
      </c>
      <c r="X121" t="e">
        <v>#DIV/0!</v>
      </c>
      <c r="Y121" t="e">
        <v>#DIV/0!</v>
      </c>
      <c r="Z121" t="e">
        <v>#REF!</v>
      </c>
    </row>
    <row r="122" spans="1:26">
      <c r="A122" t="e">
        <v>#VALUE!</v>
      </c>
      <c r="B122" t="e">
        <v>#VALUE!</v>
      </c>
      <c r="C122" t="e">
        <v>#DIV/0!</v>
      </c>
      <c r="D122" t="e">
        <v>#DIV/0!</v>
      </c>
      <c r="E122" t="e">
        <v>#DIV/0!</v>
      </c>
      <c r="F122" t="e">
        <v>#DIV/0!</v>
      </c>
      <c r="G122" t="e">
        <v>#DIV/0!</v>
      </c>
      <c r="H122" t="e">
        <v>#DIV/0!</v>
      </c>
      <c r="I122" t="e">
        <v>#DIV/0!</v>
      </c>
      <c r="J122" t="e">
        <v>#DIV/0!</v>
      </c>
      <c r="K122" t="e">
        <v>#DIV/0!</v>
      </c>
      <c r="L122" t="e">
        <v>#DIV/0!</v>
      </c>
      <c r="M122" t="e">
        <v>#DIV/0!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 t="e">
        <v>#DIV/0!</v>
      </c>
      <c r="U122" t="e">
        <v>#DIV/0!</v>
      </c>
      <c r="V122" t="e">
        <v>#DIV/0!</v>
      </c>
      <c r="W122" t="e">
        <v>#DIV/0!</v>
      </c>
      <c r="X122" t="e">
        <v>#DIV/0!</v>
      </c>
      <c r="Y122" t="e">
        <v>#DIV/0!</v>
      </c>
      <c r="Z122" t="e">
        <v>#REF!</v>
      </c>
    </row>
    <row r="123" spans="1:26">
      <c r="A123" t="e">
        <v>#VALUE!</v>
      </c>
      <c r="B123" t="e">
        <v>#VALUE!</v>
      </c>
      <c r="C123">
        <v>0.37509398944927036</v>
      </c>
      <c r="D123">
        <v>0.25770801783640601</v>
      </c>
      <c r="E123">
        <v>0.36719799271432368</v>
      </c>
      <c r="F123">
        <v>0.63280200728567637</v>
      </c>
      <c r="G123">
        <v>0.6249060105507297</v>
      </c>
      <c r="H123">
        <v>0.74229198216359404</v>
      </c>
      <c r="I123">
        <v>1</v>
      </c>
      <c r="J123">
        <v>12</v>
      </c>
      <c r="K123">
        <v>0.75284776444893009</v>
      </c>
      <c r="L123">
        <v>0.50841466632082377</v>
      </c>
      <c r="M123">
        <v>0.28774589717739429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1.1025641025641026</v>
      </c>
      <c r="U123">
        <v>0.86111111111111116</v>
      </c>
      <c r="V123">
        <v>1.4799941344058993</v>
      </c>
      <c r="W123">
        <v>0.89743589743589758</v>
      </c>
      <c r="X123">
        <v>1.1388888888888891</v>
      </c>
      <c r="Y123">
        <v>0.75152924417630318</v>
      </c>
      <c r="Z123" t="e">
        <v>#REF!</v>
      </c>
    </row>
    <row r="124" spans="1:26">
      <c r="A124" t="e">
        <v>#VALUE!</v>
      </c>
      <c r="B124" t="e">
        <v>#VALUE!</v>
      </c>
      <c r="C124">
        <v>0.37509398944927036</v>
      </c>
      <c r="D124">
        <v>0.25770801783640601</v>
      </c>
      <c r="E124">
        <v>0.36719799271432368</v>
      </c>
      <c r="F124">
        <v>0.63280200728567637</v>
      </c>
      <c r="G124">
        <v>0.6249060105507297</v>
      </c>
      <c r="H124">
        <v>0.74229198216359404</v>
      </c>
      <c r="I124">
        <v>1</v>
      </c>
      <c r="J124">
        <v>12</v>
      </c>
      <c r="K124">
        <v>0.75284776444893009</v>
      </c>
      <c r="L124">
        <v>0.50841466632082377</v>
      </c>
      <c r="M124">
        <v>0.28774589717739429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1.1025641025641026</v>
      </c>
      <c r="U124">
        <v>0.86111111111111116</v>
      </c>
      <c r="V124">
        <v>1.4799941344058993</v>
      </c>
      <c r="W124">
        <v>0.89743589743589758</v>
      </c>
      <c r="X124">
        <v>1.1388888888888891</v>
      </c>
      <c r="Y124">
        <v>0.75152924417630318</v>
      </c>
      <c r="Z124" t="e">
        <v>#REF!</v>
      </c>
    </row>
    <row r="125" spans="1:26">
      <c r="A125" t="e">
        <v>#VALUE!</v>
      </c>
      <c r="B125" t="e">
        <v>#VALUE!</v>
      </c>
      <c r="C125" t="e">
        <v>#DIV/0!</v>
      </c>
      <c r="D125" t="e">
        <v>#DIV/0!</v>
      </c>
      <c r="E125" t="e">
        <v>#DIV/0!</v>
      </c>
      <c r="F125" t="e">
        <v>#DIV/0!</v>
      </c>
      <c r="G125" t="e">
        <v>#DIV/0!</v>
      </c>
      <c r="H125" t="e">
        <v>#DIV/0!</v>
      </c>
      <c r="I125" t="e">
        <v>#DIV/0!</v>
      </c>
      <c r="J125" t="e">
        <v>#DIV/0!</v>
      </c>
      <c r="K125" t="e">
        <v>#DIV/0!</v>
      </c>
      <c r="L125" t="e">
        <v>#DIV/0!</v>
      </c>
      <c r="M125" t="e">
        <v>#DIV/0!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 t="e">
        <v>#DIV/0!</v>
      </c>
      <c r="U125" t="e">
        <v>#DIV/0!</v>
      </c>
      <c r="V125" t="e">
        <v>#DIV/0!</v>
      </c>
      <c r="W125" t="e">
        <v>#DIV/0!</v>
      </c>
      <c r="X125" t="e">
        <v>#DIV/0!</v>
      </c>
      <c r="Y125" t="e">
        <v>#DIV/0!</v>
      </c>
      <c r="Z125" t="e">
        <v>#REF!</v>
      </c>
    </row>
    <row r="126" spans="1:26">
      <c r="A126" t="e">
        <v>#VALUE!</v>
      </c>
      <c r="B126" t="e">
        <v>#VALUE!</v>
      </c>
      <c r="C126" t="e">
        <v>#DIV/0!</v>
      </c>
      <c r="D126" t="e">
        <v>#DIV/0!</v>
      </c>
      <c r="E126" t="e">
        <v>#DIV/0!</v>
      </c>
      <c r="F126" t="e">
        <v>#DIV/0!</v>
      </c>
      <c r="G126" t="e">
        <v>#DIV/0!</v>
      </c>
      <c r="H126" t="e">
        <v>#DIV/0!</v>
      </c>
      <c r="I126" t="e">
        <v>#DIV/0!</v>
      </c>
      <c r="J126" t="e">
        <v>#DIV/0!</v>
      </c>
      <c r="K126" t="e">
        <v>#DIV/0!</v>
      </c>
      <c r="L126" t="e">
        <v>#DIV/0!</v>
      </c>
      <c r="M126" t="e">
        <v>#DIV/0!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 t="e">
        <v>#DIV/0!</v>
      </c>
      <c r="U126" t="e">
        <v>#DIV/0!</v>
      </c>
      <c r="V126" t="e">
        <v>#DIV/0!</v>
      </c>
      <c r="W126" t="e">
        <v>#DIV/0!</v>
      </c>
      <c r="X126" t="e">
        <v>#DIV/0!</v>
      </c>
      <c r="Y126" t="e">
        <v>#DIV/0!</v>
      </c>
      <c r="Z126" t="e">
        <v>#REF!</v>
      </c>
    </row>
    <row r="127" spans="1:26">
      <c r="A127" t="e">
        <v>#VALUE!</v>
      </c>
      <c r="B127" t="e">
        <v>#VALUE!</v>
      </c>
      <c r="C127" t="e">
        <v>#DIV/0!</v>
      </c>
      <c r="D127" t="e">
        <v>#DIV/0!</v>
      </c>
      <c r="E127" t="e">
        <v>#DIV/0!</v>
      </c>
      <c r="F127" t="e">
        <v>#DIV/0!</v>
      </c>
      <c r="G127" t="e">
        <v>#DIV/0!</v>
      </c>
      <c r="H127" t="e">
        <v>#DIV/0!</v>
      </c>
      <c r="I127" t="e">
        <v>#DIV/0!</v>
      </c>
      <c r="J127" t="e">
        <v>#DIV/0!</v>
      </c>
      <c r="K127" t="e">
        <v>#DIV/0!</v>
      </c>
      <c r="L127" t="e">
        <v>#DIV/0!</v>
      </c>
      <c r="M127" t="e">
        <v>#DIV/0!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 t="e">
        <v>#DIV/0!</v>
      </c>
      <c r="U127" t="e">
        <v>#DIV/0!</v>
      </c>
      <c r="V127" t="e">
        <v>#DIV/0!</v>
      </c>
      <c r="W127" t="e">
        <v>#DIV/0!</v>
      </c>
      <c r="X127" t="e">
        <v>#DIV/0!</v>
      </c>
      <c r="Y127" t="e">
        <v>#DIV/0!</v>
      </c>
      <c r="Z127" t="e">
        <v>#REF!</v>
      </c>
    </row>
    <row r="128" spans="1:26">
      <c r="A128" t="e">
        <v>#VALUE!</v>
      </c>
      <c r="B128" t="e">
        <v>#VALUE!</v>
      </c>
      <c r="C128" t="e">
        <v>#DIV/0!</v>
      </c>
      <c r="D128" t="e">
        <v>#DIV/0!</v>
      </c>
      <c r="E128" t="e">
        <v>#DIV/0!</v>
      </c>
      <c r="F128" t="e">
        <v>#DIV/0!</v>
      </c>
      <c r="G128" t="e">
        <v>#DIV/0!</v>
      </c>
      <c r="H128" t="e">
        <v>#DIV/0!</v>
      </c>
      <c r="I128" t="e">
        <v>#DIV/0!</v>
      </c>
      <c r="J128" t="e">
        <v>#DIV/0!</v>
      </c>
      <c r="K128" t="e">
        <v>#DIV/0!</v>
      </c>
      <c r="L128" t="e">
        <v>#DIV/0!</v>
      </c>
      <c r="M128" t="e">
        <v>#DIV/0!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 t="e">
        <v>#DIV/0!</v>
      </c>
      <c r="U128" t="e">
        <v>#DIV/0!</v>
      </c>
      <c r="V128" t="e">
        <v>#DIV/0!</v>
      </c>
      <c r="W128" t="e">
        <v>#DIV/0!</v>
      </c>
      <c r="X128" t="e">
        <v>#DIV/0!</v>
      </c>
      <c r="Y128" t="e">
        <v>#DIV/0!</v>
      </c>
      <c r="Z128" t="e">
        <v>#REF!</v>
      </c>
    </row>
    <row r="129" spans="1:26">
      <c r="A129" t="e">
        <v>#VALUE!</v>
      </c>
      <c r="B129" t="e">
        <v>#VALUE!</v>
      </c>
      <c r="C129" t="e">
        <v>#DIV/0!</v>
      </c>
      <c r="D129" t="e">
        <v>#DIV/0!</v>
      </c>
      <c r="E129" t="e">
        <v>#DIV/0!</v>
      </c>
      <c r="F129" t="e">
        <v>#DIV/0!</v>
      </c>
      <c r="G129" t="e">
        <v>#DIV/0!</v>
      </c>
      <c r="H129" t="e">
        <v>#DIV/0!</v>
      </c>
      <c r="I129" t="e">
        <v>#DIV/0!</v>
      </c>
      <c r="J129" t="e">
        <v>#DIV/0!</v>
      </c>
      <c r="K129" t="e">
        <v>#DIV/0!</v>
      </c>
      <c r="L129" t="e">
        <v>#DIV/0!</v>
      </c>
      <c r="M129" t="e">
        <v>#DIV/0!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 t="e">
        <v>#DIV/0!</v>
      </c>
      <c r="U129" t="e">
        <v>#DIV/0!</v>
      </c>
      <c r="V129" t="e">
        <v>#DIV/0!</v>
      </c>
      <c r="W129" t="e">
        <v>#DIV/0!</v>
      </c>
      <c r="X129" t="e">
        <v>#DIV/0!</v>
      </c>
      <c r="Y129" t="e">
        <v>#DIV/0!</v>
      </c>
      <c r="Z129" t="e">
        <v>#REF!</v>
      </c>
    </row>
    <row r="130" spans="1:26">
      <c r="A130" t="e">
        <v>#VALUE!</v>
      </c>
      <c r="B130" t="e">
        <v>#VALUE!</v>
      </c>
      <c r="C130" t="e">
        <v>#DIV/0!</v>
      </c>
      <c r="D130" t="e">
        <v>#DIV/0!</v>
      </c>
      <c r="E130" t="e">
        <v>#DIV/0!</v>
      </c>
      <c r="F130" t="e">
        <v>#DIV/0!</v>
      </c>
      <c r="G130" t="e">
        <v>#DIV/0!</v>
      </c>
      <c r="H130" t="e">
        <v>#DIV/0!</v>
      </c>
      <c r="I130" t="e">
        <v>#DIV/0!</v>
      </c>
      <c r="J130" t="e">
        <v>#DIV/0!</v>
      </c>
      <c r="K130" t="e">
        <v>#DIV/0!</v>
      </c>
      <c r="L130" t="e">
        <v>#DIV/0!</v>
      </c>
      <c r="M130" t="e">
        <v>#DIV/0!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 t="e">
        <v>#DIV/0!</v>
      </c>
      <c r="U130" t="e">
        <v>#DIV/0!</v>
      </c>
      <c r="V130" t="e">
        <v>#DIV/0!</v>
      </c>
      <c r="W130" t="e">
        <v>#DIV/0!</v>
      </c>
      <c r="X130" t="e">
        <v>#DIV/0!</v>
      </c>
      <c r="Y130" t="e">
        <v>#DIV/0!</v>
      </c>
      <c r="Z130" t="e">
        <v>#REF!</v>
      </c>
    </row>
    <row r="131" spans="1:26">
      <c r="A131" t="e">
        <v>#VALUE!</v>
      </c>
      <c r="B131" t="e">
        <v>#VALUE!</v>
      </c>
      <c r="C131" t="e">
        <v>#DIV/0!</v>
      </c>
      <c r="D131" t="e">
        <v>#DIV/0!</v>
      </c>
      <c r="E131" t="e">
        <v>#DIV/0!</v>
      </c>
      <c r="F131" t="e">
        <v>#DIV/0!</v>
      </c>
      <c r="G131" t="e">
        <v>#DIV/0!</v>
      </c>
      <c r="H131" t="e">
        <v>#DIV/0!</v>
      </c>
      <c r="I131" t="e">
        <v>#DIV/0!</v>
      </c>
      <c r="J131" t="e">
        <v>#DIV/0!</v>
      </c>
      <c r="K131" t="e">
        <v>#DIV/0!</v>
      </c>
      <c r="L131" t="e">
        <v>#DIV/0!</v>
      </c>
      <c r="M131" t="e">
        <v>#DIV/0!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 t="e">
        <v>#DIV/0!</v>
      </c>
      <c r="U131" t="e">
        <v>#DIV/0!</v>
      </c>
      <c r="V131" t="e">
        <v>#DIV/0!</v>
      </c>
      <c r="W131" t="e">
        <v>#DIV/0!</v>
      </c>
      <c r="X131" t="e">
        <v>#DIV/0!</v>
      </c>
      <c r="Y131" t="e">
        <v>#DIV/0!</v>
      </c>
      <c r="Z131" t="e">
        <v>#REF!</v>
      </c>
    </row>
    <row r="132" spans="1:26">
      <c r="A132" t="e">
        <v>#VALUE!</v>
      </c>
      <c r="B132" t="e">
        <v>#VALUE!</v>
      </c>
      <c r="C132" t="e">
        <v>#DIV/0!</v>
      </c>
      <c r="D132" t="e">
        <v>#DIV/0!</v>
      </c>
      <c r="E132" t="e">
        <v>#DIV/0!</v>
      </c>
      <c r="F132" t="e">
        <v>#DIV/0!</v>
      </c>
      <c r="G132" t="e">
        <v>#DIV/0!</v>
      </c>
      <c r="H132" t="e">
        <v>#DIV/0!</v>
      </c>
      <c r="I132" t="e">
        <v>#DIV/0!</v>
      </c>
      <c r="J132" t="e">
        <v>#DIV/0!</v>
      </c>
      <c r="K132" t="e">
        <v>#DIV/0!</v>
      </c>
      <c r="L132" t="e">
        <v>#DIV/0!</v>
      </c>
      <c r="M132" t="e">
        <v>#DIV/0!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 t="e">
        <v>#DIV/0!</v>
      </c>
      <c r="U132" t="e">
        <v>#DIV/0!</v>
      </c>
      <c r="V132" t="e">
        <v>#DIV/0!</v>
      </c>
      <c r="W132" t="e">
        <v>#DIV/0!</v>
      </c>
      <c r="X132" t="e">
        <v>#DIV/0!</v>
      </c>
      <c r="Y132" t="e">
        <v>#DIV/0!</v>
      </c>
      <c r="Z132" t="e">
        <v>#REF!</v>
      </c>
    </row>
    <row r="133" spans="1:26">
      <c r="A133" t="e">
        <v>#VALUE!</v>
      </c>
      <c r="B133" t="e">
        <v>#VALUE!</v>
      </c>
      <c r="C133" t="e">
        <v>#DIV/0!</v>
      </c>
      <c r="D133" t="e">
        <v>#DIV/0!</v>
      </c>
      <c r="E133" t="e">
        <v>#DIV/0!</v>
      </c>
      <c r="F133" t="e">
        <v>#DIV/0!</v>
      </c>
      <c r="G133" t="e">
        <v>#DIV/0!</v>
      </c>
      <c r="H133" t="e">
        <v>#DIV/0!</v>
      </c>
      <c r="I133" t="e">
        <v>#DIV/0!</v>
      </c>
      <c r="J133" t="e">
        <v>#DIV/0!</v>
      </c>
      <c r="K133" t="e">
        <v>#DIV/0!</v>
      </c>
      <c r="L133" t="e">
        <v>#DIV/0!</v>
      </c>
      <c r="M133" t="e">
        <v>#DIV/0!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 t="e">
        <v>#DIV/0!</v>
      </c>
      <c r="U133" t="e">
        <v>#DIV/0!</v>
      </c>
      <c r="V133" t="e">
        <v>#DIV/0!</v>
      </c>
      <c r="W133" t="e">
        <v>#DIV/0!</v>
      </c>
      <c r="X133" t="e">
        <v>#DIV/0!</v>
      </c>
      <c r="Y133" t="e">
        <v>#DIV/0!</v>
      </c>
      <c r="Z133" t="e">
        <v>#REF!</v>
      </c>
    </row>
    <row r="134" spans="1:26">
      <c r="A134" t="e">
        <v>#VALUE!</v>
      </c>
      <c r="B134" t="e">
        <v>#VALUE!</v>
      </c>
      <c r="C134" t="e">
        <v>#DIV/0!</v>
      </c>
      <c r="D134" t="e">
        <v>#DIV/0!</v>
      </c>
      <c r="E134" t="e">
        <v>#DIV/0!</v>
      </c>
      <c r="F134" t="e">
        <v>#DIV/0!</v>
      </c>
      <c r="G134" t="e">
        <v>#DIV/0!</v>
      </c>
      <c r="H134" t="e">
        <v>#DIV/0!</v>
      </c>
      <c r="I134" t="e">
        <v>#DIV/0!</v>
      </c>
      <c r="J134" t="e">
        <v>#DIV/0!</v>
      </c>
      <c r="K134" t="e">
        <v>#DIV/0!</v>
      </c>
      <c r="L134" t="e">
        <v>#DIV/0!</v>
      </c>
      <c r="M134" t="e">
        <v>#DIV/0!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 t="e">
        <v>#DIV/0!</v>
      </c>
      <c r="U134" t="e">
        <v>#DIV/0!</v>
      </c>
      <c r="V134" t="e">
        <v>#DIV/0!</v>
      </c>
      <c r="W134" t="e">
        <v>#DIV/0!</v>
      </c>
      <c r="X134" t="e">
        <v>#DIV/0!</v>
      </c>
      <c r="Y134" t="e">
        <v>#DIV/0!</v>
      </c>
      <c r="Z134" t="e">
        <v>#REF!</v>
      </c>
    </row>
    <row r="135" spans="1:26">
      <c r="A135" t="e">
        <v>#VALUE!</v>
      </c>
      <c r="B135" t="e">
        <v>#VALUE!</v>
      </c>
      <c r="C135" t="e">
        <v>#DIV/0!</v>
      </c>
      <c r="D135" t="e">
        <v>#DIV/0!</v>
      </c>
      <c r="E135" t="e">
        <v>#DIV/0!</v>
      </c>
      <c r="F135" t="e">
        <v>#DIV/0!</v>
      </c>
      <c r="G135" t="e">
        <v>#DIV/0!</v>
      </c>
      <c r="H135" t="e">
        <v>#DIV/0!</v>
      </c>
      <c r="I135" t="e">
        <v>#DIV/0!</v>
      </c>
      <c r="J135" t="e">
        <v>#DIV/0!</v>
      </c>
      <c r="K135" t="e">
        <v>#DIV/0!</v>
      </c>
      <c r="L135" t="e">
        <v>#DIV/0!</v>
      </c>
      <c r="M135" t="e">
        <v>#DIV/0!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e">
        <v>#DIV/0!</v>
      </c>
      <c r="U135" t="e">
        <v>#DIV/0!</v>
      </c>
      <c r="V135" t="e">
        <v>#DIV/0!</v>
      </c>
      <c r="W135" t="e">
        <v>#DIV/0!</v>
      </c>
      <c r="X135" t="e">
        <v>#DIV/0!</v>
      </c>
      <c r="Y135" t="e">
        <v>#DIV/0!</v>
      </c>
      <c r="Z135" t="e">
        <v>#REF!</v>
      </c>
    </row>
    <row r="136" spans="1:26">
      <c r="A136" t="e">
        <v>#VALUE!</v>
      </c>
      <c r="B136" t="e">
        <v>#VALUE!</v>
      </c>
      <c r="C136" t="e">
        <v>#DIV/0!</v>
      </c>
      <c r="D136" t="e">
        <v>#DIV/0!</v>
      </c>
      <c r="E136" t="e">
        <v>#DIV/0!</v>
      </c>
      <c r="F136" t="e">
        <v>#DIV/0!</v>
      </c>
      <c r="G136" t="e">
        <v>#DIV/0!</v>
      </c>
      <c r="H136" t="e">
        <v>#DIV/0!</v>
      </c>
      <c r="I136" t="e">
        <v>#DIV/0!</v>
      </c>
      <c r="J136" t="e">
        <v>#DIV/0!</v>
      </c>
      <c r="K136" t="e">
        <v>#DIV/0!</v>
      </c>
      <c r="L136" t="e">
        <v>#DIV/0!</v>
      </c>
      <c r="M136" t="e">
        <v>#DIV/0!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 t="e">
        <v>#DIV/0!</v>
      </c>
      <c r="U136" t="e">
        <v>#DIV/0!</v>
      </c>
      <c r="V136" t="e">
        <v>#DIV/0!</v>
      </c>
      <c r="W136" t="e">
        <v>#DIV/0!</v>
      </c>
      <c r="X136" t="e">
        <v>#DIV/0!</v>
      </c>
      <c r="Y136" t="e">
        <v>#DIV/0!</v>
      </c>
      <c r="Z136" t="e">
        <v>#REF!</v>
      </c>
    </row>
    <row r="137" spans="1:26">
      <c r="A137" t="e">
        <v>#VALUE!</v>
      </c>
      <c r="B137" t="e">
        <v>#VALUE!</v>
      </c>
      <c r="C137">
        <v>0.37509398944927036</v>
      </c>
      <c r="D137">
        <v>0.25770801783640601</v>
      </c>
      <c r="E137">
        <v>0.36719799271432368</v>
      </c>
      <c r="F137">
        <v>0.63280200728567637</v>
      </c>
      <c r="G137">
        <v>0.6249060105507297</v>
      </c>
      <c r="H137">
        <v>0.74229198216359404</v>
      </c>
      <c r="I137">
        <v>1</v>
      </c>
      <c r="J137">
        <v>12</v>
      </c>
      <c r="K137">
        <v>0.75284776444893009</v>
      </c>
      <c r="L137">
        <v>0.50841466632082377</v>
      </c>
      <c r="M137">
        <v>0.28774589717739429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1.1025641025641026</v>
      </c>
      <c r="U137">
        <v>0.86111111111111116</v>
      </c>
      <c r="V137">
        <v>1.4799941344058993</v>
      </c>
      <c r="W137">
        <v>0.89743589743589758</v>
      </c>
      <c r="X137">
        <v>1.1388888888888891</v>
      </c>
      <c r="Y137">
        <v>0.75152924417630318</v>
      </c>
      <c r="Z137" t="e">
        <v>#REF!</v>
      </c>
    </row>
    <row r="138" spans="1:26">
      <c r="A138" t="e">
        <v>#VALUE!</v>
      </c>
      <c r="B138" t="e">
        <v>#VALUE!</v>
      </c>
      <c r="C138">
        <v>0.37509398944927036</v>
      </c>
      <c r="D138">
        <v>0.25770801783640601</v>
      </c>
      <c r="E138">
        <v>0.36719799271432368</v>
      </c>
      <c r="F138">
        <v>0.63280200728567637</v>
      </c>
      <c r="G138">
        <v>0.6249060105507297</v>
      </c>
      <c r="H138">
        <v>0.74229198216359404</v>
      </c>
      <c r="I138">
        <v>1</v>
      </c>
      <c r="J138">
        <v>12</v>
      </c>
      <c r="K138">
        <v>0.75284776444893009</v>
      </c>
      <c r="L138">
        <v>0.50841466632082377</v>
      </c>
      <c r="M138">
        <v>0.28774589717739429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1.1025641025641026</v>
      </c>
      <c r="U138">
        <v>0.86111111111111116</v>
      </c>
      <c r="V138">
        <v>1.4799941344058993</v>
      </c>
      <c r="W138">
        <v>0.89743589743589758</v>
      </c>
      <c r="X138">
        <v>1.1388888888888891</v>
      </c>
      <c r="Y138">
        <v>0.75152924417630318</v>
      </c>
      <c r="Z138" t="e">
        <v>#REF!</v>
      </c>
    </row>
    <row r="139" spans="1:26">
      <c r="A139" t="e">
        <v>#VALUE!</v>
      </c>
      <c r="B139" t="e">
        <v>#VALUE!</v>
      </c>
      <c r="C139" t="e">
        <v>#DIV/0!</v>
      </c>
      <c r="D139" t="e">
        <v>#DIV/0!</v>
      </c>
      <c r="E139" t="e">
        <v>#DIV/0!</v>
      </c>
      <c r="F139" t="e">
        <v>#DIV/0!</v>
      </c>
      <c r="G139" t="e">
        <v>#DIV/0!</v>
      </c>
      <c r="H139" t="e">
        <v>#DIV/0!</v>
      </c>
      <c r="I139" t="e">
        <v>#DIV/0!</v>
      </c>
      <c r="J139" t="e">
        <v>#DIV/0!</v>
      </c>
      <c r="K139" t="e">
        <v>#DIV/0!</v>
      </c>
      <c r="L139" t="e">
        <v>#DIV/0!</v>
      </c>
      <c r="M139" t="e">
        <v>#DIV/0!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 t="e">
        <v>#DIV/0!</v>
      </c>
      <c r="U139" t="e">
        <v>#DIV/0!</v>
      </c>
      <c r="V139" t="e">
        <v>#DIV/0!</v>
      </c>
      <c r="W139" t="e">
        <v>#DIV/0!</v>
      </c>
      <c r="X139" t="e">
        <v>#DIV/0!</v>
      </c>
      <c r="Y139" t="e">
        <v>#DIV/0!</v>
      </c>
      <c r="Z139" t="e">
        <v>#REF!</v>
      </c>
    </row>
    <row r="140" spans="1:26">
      <c r="A140" t="e">
        <v>#VALUE!</v>
      </c>
      <c r="B140" t="e">
        <v>#VALUE!</v>
      </c>
      <c r="C140" t="e">
        <v>#DIV/0!</v>
      </c>
      <c r="D140" t="e">
        <v>#DIV/0!</v>
      </c>
      <c r="E140" t="e">
        <v>#DIV/0!</v>
      </c>
      <c r="F140" t="e">
        <v>#DIV/0!</v>
      </c>
      <c r="G140" t="e">
        <v>#DIV/0!</v>
      </c>
      <c r="H140" t="e">
        <v>#DIV/0!</v>
      </c>
      <c r="I140" t="e">
        <v>#DIV/0!</v>
      </c>
      <c r="J140" t="e">
        <v>#DIV/0!</v>
      </c>
      <c r="K140" t="e">
        <v>#DIV/0!</v>
      </c>
      <c r="L140" t="e">
        <v>#DIV/0!</v>
      </c>
      <c r="M140" t="e">
        <v>#DIV/0!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 t="e">
        <v>#DIV/0!</v>
      </c>
      <c r="U140" t="e">
        <v>#DIV/0!</v>
      </c>
      <c r="V140" t="e">
        <v>#DIV/0!</v>
      </c>
      <c r="W140" t="e">
        <v>#DIV/0!</v>
      </c>
      <c r="X140" t="e">
        <v>#DIV/0!</v>
      </c>
      <c r="Y140" t="e">
        <v>#DIV/0!</v>
      </c>
      <c r="Z140" t="e">
        <v>#REF!</v>
      </c>
    </row>
    <row r="141" spans="1:26">
      <c r="A141" t="e">
        <v>#VALUE!</v>
      </c>
      <c r="B141" t="e">
        <v>#VALUE!</v>
      </c>
      <c r="C141" t="e">
        <v>#DIV/0!</v>
      </c>
      <c r="D141" t="e">
        <v>#DIV/0!</v>
      </c>
      <c r="E141" t="e">
        <v>#DIV/0!</v>
      </c>
      <c r="F141" t="e">
        <v>#DIV/0!</v>
      </c>
      <c r="G141" t="e">
        <v>#DIV/0!</v>
      </c>
      <c r="H141" t="e">
        <v>#DIV/0!</v>
      </c>
      <c r="I141" t="e">
        <v>#DIV/0!</v>
      </c>
      <c r="J141" t="e">
        <v>#DIV/0!</v>
      </c>
      <c r="K141" t="e">
        <v>#DIV/0!</v>
      </c>
      <c r="L141" t="e">
        <v>#DIV/0!</v>
      </c>
      <c r="M141" t="e">
        <v>#DIV/0!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 t="e">
        <v>#DIV/0!</v>
      </c>
      <c r="U141" t="e">
        <v>#DIV/0!</v>
      </c>
      <c r="V141" t="e">
        <v>#DIV/0!</v>
      </c>
      <c r="W141" t="e">
        <v>#DIV/0!</v>
      </c>
      <c r="X141" t="e">
        <v>#DIV/0!</v>
      </c>
      <c r="Y141" t="e">
        <v>#DIV/0!</v>
      </c>
      <c r="Z141" t="e">
        <v>#REF!</v>
      </c>
    </row>
    <row r="142" spans="1:26">
      <c r="A142" t="e">
        <v>#VALUE!</v>
      </c>
      <c r="B142" t="e">
        <v>#VALUE!</v>
      </c>
      <c r="C142" t="e">
        <v>#DIV/0!</v>
      </c>
      <c r="D142" t="e">
        <v>#DIV/0!</v>
      </c>
      <c r="E142" t="e">
        <v>#DIV/0!</v>
      </c>
      <c r="F142" t="e">
        <v>#DIV/0!</v>
      </c>
      <c r="G142" t="e">
        <v>#DIV/0!</v>
      </c>
      <c r="H142" t="e">
        <v>#DIV/0!</v>
      </c>
      <c r="I142" t="e">
        <v>#DIV/0!</v>
      </c>
      <c r="J142" t="e">
        <v>#DIV/0!</v>
      </c>
      <c r="K142" t="e">
        <v>#DIV/0!</v>
      </c>
      <c r="L142" t="e">
        <v>#DIV/0!</v>
      </c>
      <c r="M142" t="e">
        <v>#DIV/0!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 t="e">
        <v>#DIV/0!</v>
      </c>
      <c r="U142" t="e">
        <v>#DIV/0!</v>
      </c>
      <c r="V142" t="e">
        <v>#DIV/0!</v>
      </c>
      <c r="W142" t="e">
        <v>#DIV/0!</v>
      </c>
      <c r="X142" t="e">
        <v>#DIV/0!</v>
      </c>
      <c r="Y142" t="e">
        <v>#DIV/0!</v>
      </c>
      <c r="Z142" t="e">
        <v>#REF!</v>
      </c>
    </row>
    <row r="143" spans="1:26">
      <c r="A143" t="e">
        <v>#VALUE!</v>
      </c>
      <c r="B143" t="e">
        <v>#VALUE!</v>
      </c>
      <c r="C143" t="e">
        <v>#DIV/0!</v>
      </c>
      <c r="D143" t="e">
        <v>#DIV/0!</v>
      </c>
      <c r="E143" t="e">
        <v>#DIV/0!</v>
      </c>
      <c r="F143" t="e">
        <v>#DIV/0!</v>
      </c>
      <c r="G143" t="e">
        <v>#DIV/0!</v>
      </c>
      <c r="H143" t="e">
        <v>#DIV/0!</v>
      </c>
      <c r="I143" t="e">
        <v>#DIV/0!</v>
      </c>
      <c r="J143" t="e">
        <v>#DIV/0!</v>
      </c>
      <c r="K143" t="e">
        <v>#DIV/0!</v>
      </c>
      <c r="L143" t="e">
        <v>#DIV/0!</v>
      </c>
      <c r="M143" t="e">
        <v>#DIV/0!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 t="e">
        <v>#DIV/0!</v>
      </c>
      <c r="U143" t="e">
        <v>#DIV/0!</v>
      </c>
      <c r="V143" t="e">
        <v>#DIV/0!</v>
      </c>
      <c r="W143" t="e">
        <v>#DIV/0!</v>
      </c>
      <c r="X143" t="e">
        <v>#DIV/0!</v>
      </c>
      <c r="Y143" t="e">
        <v>#DIV/0!</v>
      </c>
      <c r="Z143" t="e">
        <v>#REF!</v>
      </c>
    </row>
    <row r="144" spans="1:26">
      <c r="A144" t="e">
        <v>#VALUE!</v>
      </c>
      <c r="B144" t="e">
        <v>#VALUE!</v>
      </c>
      <c r="C144">
        <v>0.46637585380220348</v>
      </c>
      <c r="D144">
        <v>0.28541253498378888</v>
      </c>
      <c r="E144">
        <v>0.2482116112140077</v>
      </c>
      <c r="F144">
        <v>0.75178838878599241</v>
      </c>
      <c r="G144">
        <v>0.53362414619779663</v>
      </c>
      <c r="H144">
        <v>0.71458746501621118</v>
      </c>
      <c r="I144">
        <v>1</v>
      </c>
      <c r="J144" t="s">
        <v>161</v>
      </c>
      <c r="K144">
        <v>0.63540163348367629</v>
      </c>
      <c r="L144">
        <v>0.3663575417404985</v>
      </c>
      <c r="M144">
        <v>0.17270734171946933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0.95348837209302328</v>
      </c>
      <c r="U144">
        <v>1.1954022988505748</v>
      </c>
      <c r="V144">
        <v>1.6426561001305093</v>
      </c>
      <c r="W144">
        <v>1.0465116279069768</v>
      </c>
      <c r="X144">
        <v>0.8045977011494253</v>
      </c>
      <c r="Y144">
        <v>0.91631680739657528</v>
      </c>
      <c r="Z144" t="e">
        <v>#REF!</v>
      </c>
    </row>
    <row r="145" spans="1:26">
      <c r="A145" t="e">
        <v>#VALUE!</v>
      </c>
      <c r="B145" t="e">
        <v>#VALUE!</v>
      </c>
      <c r="C145">
        <v>0.46637585380220348</v>
      </c>
      <c r="D145">
        <v>0.28541253498378888</v>
      </c>
      <c r="E145">
        <v>0.2482116112140077</v>
      </c>
      <c r="F145">
        <v>0.75178838878599241</v>
      </c>
      <c r="G145">
        <v>0.53362414619779663</v>
      </c>
      <c r="H145">
        <v>0.71458746501621118</v>
      </c>
      <c r="I145">
        <v>1</v>
      </c>
      <c r="J145" t="s">
        <v>161</v>
      </c>
      <c r="K145">
        <v>0.63540163348367629</v>
      </c>
      <c r="L145">
        <v>0.3663575417404985</v>
      </c>
      <c r="M145">
        <v>0.17270734171946933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0.95348837209302328</v>
      </c>
      <c r="U145">
        <v>1.1954022988505748</v>
      </c>
      <c r="V145">
        <v>1.6426561001305093</v>
      </c>
      <c r="W145">
        <v>1.0465116279069768</v>
      </c>
      <c r="X145">
        <v>0.8045977011494253</v>
      </c>
      <c r="Y145">
        <v>0.91631680739657528</v>
      </c>
      <c r="Z145" t="e">
        <v>#REF!</v>
      </c>
    </row>
    <row r="146" spans="1:26">
      <c r="A146" t="e">
        <v>#VALUE!</v>
      </c>
      <c r="B146" t="e">
        <v>#VALUE!</v>
      </c>
      <c r="C146">
        <v>0.46637585380220348</v>
      </c>
      <c r="D146">
        <v>0.28541253498378888</v>
      </c>
      <c r="E146">
        <v>0.2482116112140077</v>
      </c>
      <c r="F146">
        <v>0.75178838878599241</v>
      </c>
      <c r="G146">
        <v>0.53362414619779663</v>
      </c>
      <c r="H146">
        <v>0.71458746501621118</v>
      </c>
      <c r="I146">
        <v>1</v>
      </c>
      <c r="J146" t="s">
        <v>161</v>
      </c>
      <c r="K146">
        <v>0.63540163348367629</v>
      </c>
      <c r="L146">
        <v>0.3663575417404985</v>
      </c>
      <c r="M146">
        <v>0.17270734171946933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0.95348837209302328</v>
      </c>
      <c r="U146">
        <v>1.1954022988505748</v>
      </c>
      <c r="V146">
        <v>1.6426561001305093</v>
      </c>
      <c r="W146">
        <v>1.0465116279069768</v>
      </c>
      <c r="X146">
        <v>0.8045977011494253</v>
      </c>
      <c r="Y146">
        <v>0.91631680739657528</v>
      </c>
      <c r="Z146" t="e">
        <v>#REF!</v>
      </c>
    </row>
    <row r="147" spans="1:26">
      <c r="A147" t="e">
        <v>#VALUE!</v>
      </c>
      <c r="B147" t="e">
        <v>#VALUE!</v>
      </c>
      <c r="C147">
        <v>0.54659511004356065</v>
      </c>
      <c r="D147">
        <v>0.25395919678874707</v>
      </c>
      <c r="E147">
        <v>0.19944569316769223</v>
      </c>
      <c r="F147">
        <v>0.80055430683230777</v>
      </c>
      <c r="G147">
        <v>0.45340488995643929</v>
      </c>
      <c r="H147">
        <v>0.74604080321125288</v>
      </c>
      <c r="I147">
        <v>1</v>
      </c>
      <c r="J147" t="s">
        <v>161</v>
      </c>
      <c r="K147">
        <v>0.69145221655224409</v>
      </c>
      <c r="L147">
        <v>0.43016317570776841</v>
      </c>
      <c r="M147">
        <v>0.22117463731990772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1.0133333333333332</v>
      </c>
      <c r="U147">
        <v>1.2291666666666667</v>
      </c>
      <c r="V147">
        <v>1.721797385620915</v>
      </c>
      <c r="W147">
        <v>0.98666666666666669</v>
      </c>
      <c r="X147">
        <v>0.77083333333333348</v>
      </c>
      <c r="Y147">
        <v>0.62633986928104579</v>
      </c>
      <c r="Z147" t="e">
        <v>#REF!</v>
      </c>
    </row>
    <row r="148" spans="1:26">
      <c r="A148" t="e">
        <v>#VALUE!</v>
      </c>
      <c r="B148" t="e">
        <v>#VALUE!</v>
      </c>
      <c r="C148">
        <v>0.54659511004356065</v>
      </c>
      <c r="D148">
        <v>0.25395919678874707</v>
      </c>
      <c r="E148">
        <v>0.19944569316769223</v>
      </c>
      <c r="F148">
        <v>0.80055430683230777</v>
      </c>
      <c r="G148">
        <v>0.45340488995643929</v>
      </c>
      <c r="H148">
        <v>0.74604080321125288</v>
      </c>
      <c r="I148">
        <v>1</v>
      </c>
      <c r="J148" t="s">
        <v>161</v>
      </c>
      <c r="K148">
        <v>0.69145221655224409</v>
      </c>
      <c r="L148">
        <v>0.43016317570776841</v>
      </c>
      <c r="M148">
        <v>0.22117463731990772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1.0133333333333332</v>
      </c>
      <c r="U148">
        <v>1.2291666666666667</v>
      </c>
      <c r="V148">
        <v>1.721797385620915</v>
      </c>
      <c r="W148">
        <v>0.98666666666666669</v>
      </c>
      <c r="X148">
        <v>0.77083333333333348</v>
      </c>
      <c r="Y148">
        <v>0.62633986928104579</v>
      </c>
      <c r="Z148" t="e">
        <v>#REF!</v>
      </c>
    </row>
    <row r="149" spans="1:26">
      <c r="A149" t="e">
        <v>#VALUE!</v>
      </c>
      <c r="B149" t="e">
        <v>#VALUE!</v>
      </c>
      <c r="C149">
        <v>0.54659511004356065</v>
      </c>
      <c r="D149">
        <v>0.25395919678874707</v>
      </c>
      <c r="E149">
        <v>0.19944569316769223</v>
      </c>
      <c r="F149">
        <v>0.80055430683230777</v>
      </c>
      <c r="G149">
        <v>0.45340488995643929</v>
      </c>
      <c r="H149">
        <v>0.74604080321125288</v>
      </c>
      <c r="I149">
        <v>1</v>
      </c>
      <c r="J149" t="s">
        <v>161</v>
      </c>
      <c r="K149">
        <v>0.69145221655224409</v>
      </c>
      <c r="L149">
        <v>0.43016317570776841</v>
      </c>
      <c r="M149">
        <v>0.22117463731990772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1.0133333333333332</v>
      </c>
      <c r="U149">
        <v>1.2291666666666667</v>
      </c>
      <c r="V149">
        <v>1.721797385620915</v>
      </c>
      <c r="W149">
        <v>0.98666666666666669</v>
      </c>
      <c r="X149">
        <v>0.77083333333333348</v>
      </c>
      <c r="Y149">
        <v>0.62633986928104579</v>
      </c>
      <c r="Z149" t="e">
        <v>#REF!</v>
      </c>
    </row>
    <row r="150" spans="1:26">
      <c r="A150" t="e">
        <v>#VALUE!</v>
      </c>
      <c r="B150" t="e">
        <v>#VALUE!</v>
      </c>
      <c r="C150">
        <v>0.54659511004356065</v>
      </c>
      <c r="D150">
        <v>0.25395919678874707</v>
      </c>
      <c r="E150">
        <v>0.19944569316769223</v>
      </c>
      <c r="F150">
        <v>0.80055430683230777</v>
      </c>
      <c r="G150">
        <v>0.45340488995643929</v>
      </c>
      <c r="H150">
        <v>0.74604080321125288</v>
      </c>
      <c r="I150">
        <v>1</v>
      </c>
      <c r="J150" t="s">
        <v>161</v>
      </c>
      <c r="K150">
        <v>0.69145221655224409</v>
      </c>
      <c r="L150">
        <v>0.43016317570776841</v>
      </c>
      <c r="M150">
        <v>0.22117463731990772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1.0133333333333332</v>
      </c>
      <c r="U150">
        <v>1.2291666666666667</v>
      </c>
      <c r="V150">
        <v>1.721797385620915</v>
      </c>
      <c r="W150">
        <v>0.98666666666666669</v>
      </c>
      <c r="X150">
        <v>0.77083333333333348</v>
      </c>
      <c r="Y150">
        <v>0.62633986928104579</v>
      </c>
      <c r="Z150" t="e">
        <v>#REF!</v>
      </c>
    </row>
    <row r="151" spans="1:26">
      <c r="A151" t="e">
        <v>#VALUE!</v>
      </c>
      <c r="B151" t="e">
        <v>#VALUE!</v>
      </c>
      <c r="C151">
        <v>0.23527844213223675</v>
      </c>
      <c r="D151">
        <v>0.28726398477144838</v>
      </c>
      <c r="E151">
        <v>0.47745757309631481</v>
      </c>
      <c r="F151">
        <v>0.52254242690368513</v>
      </c>
      <c r="G151">
        <v>0.76472155786776319</v>
      </c>
      <c r="H151">
        <v>0.71273601522855157</v>
      </c>
      <c r="I151">
        <v>2</v>
      </c>
      <c r="J151" t="s">
        <v>162</v>
      </c>
      <c r="K151">
        <v>0.62302515742719833</v>
      </c>
      <c r="L151">
        <v>0.35314752559679297</v>
      </c>
      <c r="M151">
        <v>0.16330713261805196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0.61764705882352944</v>
      </c>
      <c r="U151">
        <v>0.7857142857142857</v>
      </c>
      <c r="V151">
        <v>0.54238754325259519</v>
      </c>
      <c r="W151">
        <v>1.3823529411764706</v>
      </c>
      <c r="X151">
        <v>1.2142857142857142</v>
      </c>
      <c r="Y151">
        <v>1.4810924369747898</v>
      </c>
      <c r="Z151" t="e">
        <v>#REF!</v>
      </c>
    </row>
    <row r="152" spans="1:26">
      <c r="A152" t="e">
        <v>#VALUE!</v>
      </c>
      <c r="B152" t="e">
        <v>#VALUE!</v>
      </c>
      <c r="C152">
        <v>0.23527844213223675</v>
      </c>
      <c r="D152">
        <v>0.28726398477144838</v>
      </c>
      <c r="E152">
        <v>0.47745757309631481</v>
      </c>
      <c r="F152">
        <v>0.52254242690368513</v>
      </c>
      <c r="G152">
        <v>0.76472155786776319</v>
      </c>
      <c r="H152">
        <v>0.71273601522855157</v>
      </c>
      <c r="I152">
        <v>2</v>
      </c>
      <c r="J152" t="s">
        <v>162</v>
      </c>
      <c r="K152">
        <v>0.62302515742719833</v>
      </c>
      <c r="L152">
        <v>0.35314752559679297</v>
      </c>
      <c r="M152">
        <v>0.16330713261805196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0.61764705882352944</v>
      </c>
      <c r="U152">
        <v>0.7857142857142857</v>
      </c>
      <c r="V152">
        <v>0.54238754325259519</v>
      </c>
      <c r="W152">
        <v>1.3823529411764706</v>
      </c>
      <c r="X152">
        <v>1.2142857142857142</v>
      </c>
      <c r="Y152">
        <v>1.4810924369747898</v>
      </c>
      <c r="Z152" t="e">
        <v>#REF!</v>
      </c>
    </row>
    <row r="153" spans="1:26">
      <c r="A153" t="e">
        <v>#VALUE!</v>
      </c>
      <c r="B153" t="e">
        <v>#VALUE!</v>
      </c>
      <c r="C153">
        <v>0.37864501465071126</v>
      </c>
      <c r="D153">
        <v>0.28257201009138333</v>
      </c>
      <c r="E153">
        <v>0.33878297525790541</v>
      </c>
      <c r="F153">
        <v>0.66121702474209454</v>
      </c>
      <c r="G153">
        <v>0.62135498534928879</v>
      </c>
      <c r="H153">
        <v>0.71742798990861667</v>
      </c>
      <c r="I153">
        <v>1</v>
      </c>
      <c r="J153">
        <v>12</v>
      </c>
      <c r="K153">
        <v>0.67173738854000853</v>
      </c>
      <c r="L153">
        <v>0.40694877972247878</v>
      </c>
      <c r="M153">
        <v>0.20294905904034577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1.0344827586206897</v>
      </c>
      <c r="U153">
        <v>0.93617021276595747</v>
      </c>
      <c r="V153">
        <v>1.5666134392128093</v>
      </c>
      <c r="W153">
        <v>0.9655172413793105</v>
      </c>
      <c r="X153">
        <v>1.0638297872340428</v>
      </c>
      <c r="Y153">
        <v>0.96672564843986042</v>
      </c>
      <c r="Z153" t="e">
        <v>#REF!</v>
      </c>
    </row>
    <row r="154" spans="1:26">
      <c r="A154" t="e">
        <v>#VALUE!</v>
      </c>
      <c r="B154" t="e">
        <v>#VALUE!</v>
      </c>
      <c r="C154">
        <v>0.3415009156401812</v>
      </c>
      <c r="D154">
        <v>0.28764344475913817</v>
      </c>
      <c r="E154">
        <v>0.37085563960068063</v>
      </c>
      <c r="F154">
        <v>0.62914436039931942</v>
      </c>
      <c r="G154">
        <v>0.65849908435981885</v>
      </c>
      <c r="H154">
        <v>0.71235655524086183</v>
      </c>
      <c r="I154">
        <v>2</v>
      </c>
      <c r="J154">
        <v>12</v>
      </c>
      <c r="K154">
        <v>0.65628844529799091</v>
      </c>
      <c r="L154">
        <v>0.3893525759755565</v>
      </c>
      <c r="M154">
        <v>0.1895868437048458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0.77777777777777768</v>
      </c>
      <c r="U154">
        <v>0.93827160493827166</v>
      </c>
      <c r="V154">
        <v>0.96586782861292664</v>
      </c>
      <c r="W154">
        <v>1.2222222222222221</v>
      </c>
      <c r="X154">
        <v>1.0617283950617284</v>
      </c>
      <c r="Y154">
        <v>1.0305010893246187</v>
      </c>
      <c r="Z154" t="e">
        <v>#REF!</v>
      </c>
    </row>
    <row r="155" spans="1:26">
      <c r="A155" t="e">
        <v>#VALUE!</v>
      </c>
      <c r="B155" t="e">
        <v>#VALUE!</v>
      </c>
      <c r="C155">
        <v>0.27992156880992508</v>
      </c>
      <c r="D155">
        <v>0.28442176079930637</v>
      </c>
      <c r="E155">
        <v>0.43565667039076855</v>
      </c>
      <c r="F155">
        <v>0.5643433296092315</v>
      </c>
      <c r="G155">
        <v>0.72007843119007497</v>
      </c>
      <c r="H155">
        <v>0.71557823920069363</v>
      </c>
      <c r="I155">
        <v>2</v>
      </c>
      <c r="J155" t="s">
        <v>162</v>
      </c>
      <c r="K155">
        <v>0.65248330106939589</v>
      </c>
      <c r="L155">
        <v>0.38509629259785794</v>
      </c>
      <c r="M155">
        <v>0.18641289046970111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0.70370370370370372</v>
      </c>
      <c r="V155">
        <v>0.52777777777777779</v>
      </c>
      <c r="W155">
        <v>1.0000000000000002</v>
      </c>
      <c r="X155">
        <v>1.2962962962962965</v>
      </c>
      <c r="Y155">
        <v>1.188271604938272</v>
      </c>
      <c r="Z155" t="e">
        <v>#REF!</v>
      </c>
    </row>
    <row r="156" spans="1:26">
      <c r="A156" t="e">
        <v>#VALUE!</v>
      </c>
      <c r="B156" t="e">
        <v>#VALUE!</v>
      </c>
      <c r="C156">
        <v>0.54659511004356065</v>
      </c>
      <c r="D156">
        <v>0.25395919678874707</v>
      </c>
      <c r="E156">
        <v>0.19944569316769223</v>
      </c>
      <c r="F156">
        <v>0.80055430683230777</v>
      </c>
      <c r="G156">
        <v>0.45340488995643929</v>
      </c>
      <c r="H156">
        <v>0.74604080321125288</v>
      </c>
      <c r="I156">
        <v>1</v>
      </c>
      <c r="J156" t="s">
        <v>161</v>
      </c>
      <c r="K156">
        <v>0.69145221655224409</v>
      </c>
      <c r="L156">
        <v>0.43016317570776841</v>
      </c>
      <c r="M156">
        <v>0.22117463731990772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1.0133333333333332</v>
      </c>
      <c r="U156">
        <v>1.2291666666666667</v>
      </c>
      <c r="V156">
        <v>1.721797385620915</v>
      </c>
      <c r="W156">
        <v>0.98666666666666669</v>
      </c>
      <c r="X156">
        <v>0.77083333333333348</v>
      </c>
      <c r="Y156">
        <v>0.62633986928104579</v>
      </c>
      <c r="Z156" t="e">
        <v>#REF!</v>
      </c>
    </row>
    <row r="157" spans="1:26">
      <c r="A157" t="e">
        <v>#VALUE!</v>
      </c>
      <c r="B157" t="e">
        <v>#VALUE!</v>
      </c>
      <c r="C157">
        <v>0.46637585380220348</v>
      </c>
      <c r="D157">
        <v>0.28541253498378888</v>
      </c>
      <c r="E157">
        <v>0.2482116112140077</v>
      </c>
      <c r="F157">
        <v>0.75178838878599241</v>
      </c>
      <c r="G157">
        <v>0.53362414619779663</v>
      </c>
      <c r="H157">
        <v>0.71458746501621118</v>
      </c>
      <c r="I157">
        <v>1</v>
      </c>
      <c r="J157" t="s">
        <v>161</v>
      </c>
      <c r="K157">
        <v>0.63540163348367629</v>
      </c>
      <c r="L157">
        <v>0.3663575417404985</v>
      </c>
      <c r="M157">
        <v>0.17270734171946933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0.95348837209302328</v>
      </c>
      <c r="U157">
        <v>1.1954022988505748</v>
      </c>
      <c r="V157">
        <v>1.6426561001305093</v>
      </c>
      <c r="W157">
        <v>1.0465116279069768</v>
      </c>
      <c r="X157">
        <v>0.8045977011494253</v>
      </c>
      <c r="Y157">
        <v>0.91631680739657528</v>
      </c>
      <c r="Z157" t="e">
        <v>#REF!</v>
      </c>
    </row>
    <row r="158" spans="1:26">
      <c r="A158" t="e">
        <v>#VALUE!</v>
      </c>
      <c r="B158" t="e">
        <v>#VALUE!</v>
      </c>
      <c r="C158">
        <v>0.3415009156401812</v>
      </c>
      <c r="D158">
        <v>0.28764344475913817</v>
      </c>
      <c r="E158">
        <v>0.37085563960068063</v>
      </c>
      <c r="F158">
        <v>0.62914436039931942</v>
      </c>
      <c r="G158">
        <v>0.65849908435981885</v>
      </c>
      <c r="H158">
        <v>0.71235655524086183</v>
      </c>
      <c r="I158">
        <v>2</v>
      </c>
      <c r="J158">
        <v>12</v>
      </c>
      <c r="K158">
        <v>0.65628844529799091</v>
      </c>
      <c r="L158">
        <v>0.3893525759755565</v>
      </c>
      <c r="M158">
        <v>0.1895868437048458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0.77777777777777768</v>
      </c>
      <c r="U158">
        <v>0.93827160493827166</v>
      </c>
      <c r="V158">
        <v>0.96586782861292664</v>
      </c>
      <c r="W158">
        <v>1.2222222222222221</v>
      </c>
      <c r="X158">
        <v>1.0617283950617284</v>
      </c>
      <c r="Y158">
        <v>1.0305010893246187</v>
      </c>
      <c r="Z158" t="e">
        <v>#REF!</v>
      </c>
    </row>
    <row r="159" spans="1:26">
      <c r="A159" t="e">
        <v>#VALUE!</v>
      </c>
      <c r="B159" t="e">
        <v>#VALUE!</v>
      </c>
      <c r="C159">
        <v>0.37864501465071126</v>
      </c>
      <c r="D159">
        <v>0.28257201009138333</v>
      </c>
      <c r="E159">
        <v>0.33878297525790541</v>
      </c>
      <c r="F159">
        <v>0.66121702474209454</v>
      </c>
      <c r="G159">
        <v>0.62135498534928879</v>
      </c>
      <c r="H159">
        <v>0.71742798990861667</v>
      </c>
      <c r="I159">
        <v>1</v>
      </c>
      <c r="J159">
        <v>12</v>
      </c>
      <c r="K159">
        <v>0.67173738854000853</v>
      </c>
      <c r="L159">
        <v>0.40694877972247878</v>
      </c>
      <c r="M159">
        <v>0.20294905904034577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1.0344827586206897</v>
      </c>
      <c r="U159">
        <v>0.93617021276595747</v>
      </c>
      <c r="V159">
        <v>1.5666134392128093</v>
      </c>
      <c r="W159">
        <v>0.9655172413793105</v>
      </c>
      <c r="X159">
        <v>1.0638297872340428</v>
      </c>
      <c r="Y159">
        <v>0.96672564843986042</v>
      </c>
      <c r="Z159" t="e">
        <v>#REF!</v>
      </c>
    </row>
    <row r="160" spans="1:26">
      <c r="A160" t="e">
        <v>#VALUE!</v>
      </c>
      <c r="B160" t="e">
        <v>#VALUE!</v>
      </c>
      <c r="C160">
        <v>0.23527844213223675</v>
      </c>
      <c r="D160">
        <v>0.28726398477144838</v>
      </c>
      <c r="E160">
        <v>0.47745757309631481</v>
      </c>
      <c r="F160">
        <v>0.52254242690368513</v>
      </c>
      <c r="G160">
        <v>0.76472155786776319</v>
      </c>
      <c r="H160">
        <v>0.71273601522855157</v>
      </c>
      <c r="I160">
        <v>2</v>
      </c>
      <c r="J160" t="s">
        <v>162</v>
      </c>
      <c r="K160">
        <v>0.62302515742719833</v>
      </c>
      <c r="L160">
        <v>0.35314752559679297</v>
      </c>
      <c r="M160">
        <v>0.16330713261805196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0.61764705882352944</v>
      </c>
      <c r="U160">
        <v>0.7857142857142857</v>
      </c>
      <c r="V160">
        <v>0.54238754325259519</v>
      </c>
      <c r="W160">
        <v>1.3823529411764706</v>
      </c>
      <c r="X160">
        <v>1.2142857142857142</v>
      </c>
      <c r="Y160">
        <v>1.4810924369747898</v>
      </c>
      <c r="Z160" t="e">
        <v>#REF!</v>
      </c>
    </row>
    <row r="161" spans="1:26">
      <c r="A161" t="e">
        <v>#VALUE!</v>
      </c>
      <c r="B161" t="e">
        <v>#VALUE!</v>
      </c>
      <c r="C161">
        <v>0.24052944723872019</v>
      </c>
      <c r="D161">
        <v>0.24736869629002081</v>
      </c>
      <c r="E161">
        <v>0.51210185647125905</v>
      </c>
      <c r="F161">
        <v>0.487898143528741</v>
      </c>
      <c r="G161">
        <v>0.75947055276127984</v>
      </c>
      <c r="H161">
        <v>0.75263130370997922</v>
      </c>
      <c r="I161">
        <v>2</v>
      </c>
      <c r="J161" t="s">
        <v>162</v>
      </c>
      <c r="K161">
        <v>0.74329095807019996</v>
      </c>
      <c r="L161">
        <v>0.49559827271459034</v>
      </c>
      <c r="M161">
        <v>0.276287040889311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0.85503566678757092</v>
      </c>
      <c r="U161">
        <v>0.48658318425760283</v>
      </c>
      <c r="V161">
        <v>1.0141120699108399</v>
      </c>
      <c r="W161">
        <v>1.1468988030467899</v>
      </c>
      <c r="X161">
        <v>1.4867819518982308</v>
      </c>
      <c r="Y161">
        <v>1.604883238610495</v>
      </c>
      <c r="Z161" t="e">
        <v>#REF!</v>
      </c>
    </row>
    <row r="162" spans="1:26">
      <c r="A162" t="e">
        <v>#VALUE!</v>
      </c>
      <c r="B162" t="e">
        <v>#VALUE!</v>
      </c>
      <c r="C162">
        <v>0.49631900640330751</v>
      </c>
      <c r="D162">
        <v>0.23333709539513994</v>
      </c>
      <c r="E162">
        <v>0.27034389820155258</v>
      </c>
      <c r="F162">
        <v>0.72965610179844742</v>
      </c>
      <c r="G162">
        <v>0.50368099359669249</v>
      </c>
      <c r="H162">
        <v>0.76666290460486008</v>
      </c>
      <c r="I162">
        <v>1</v>
      </c>
      <c r="J162">
        <v>12</v>
      </c>
      <c r="K162">
        <v>0.80394188436042102</v>
      </c>
      <c r="L162">
        <v>0.5814612128728267</v>
      </c>
      <c r="M162">
        <v>0.35743553672212391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1.0876777251184835</v>
      </c>
      <c r="U162">
        <v>1.2276592778474837</v>
      </c>
      <c r="V162">
        <v>1.8065791742731931</v>
      </c>
      <c r="W162">
        <v>0.91311216429699826</v>
      </c>
      <c r="X162">
        <v>0.76787954830614802</v>
      </c>
      <c r="Y162">
        <v>1.2270302734781495</v>
      </c>
      <c r="Z162" t="e">
        <v>#REF!</v>
      </c>
    </row>
    <row r="163" spans="1:26">
      <c r="A163" t="e">
        <v>#VALUE!</v>
      </c>
      <c r="B163" t="e">
        <v>#VALUE!</v>
      </c>
      <c r="C163">
        <v>0.31797566721358489</v>
      </c>
      <c r="D163">
        <v>0.26589275570348703</v>
      </c>
      <c r="E163">
        <v>0.41613157708292808</v>
      </c>
      <c r="F163">
        <v>0.58386842291707186</v>
      </c>
      <c r="G163">
        <v>0.68202433278641506</v>
      </c>
      <c r="H163">
        <v>0.73410724429651297</v>
      </c>
      <c r="I163">
        <v>2</v>
      </c>
      <c r="J163">
        <v>12</v>
      </c>
      <c r="K163">
        <v>0.72050461535852872</v>
      </c>
      <c r="L163">
        <v>0.46601425258715568</v>
      </c>
      <c r="M163">
        <v>0.25067625331907073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0.5709803921568628</v>
      </c>
      <c r="U163">
        <v>0.92781065088757397</v>
      </c>
      <c r="V163">
        <v>0.94600301659125208</v>
      </c>
      <c r="W163">
        <v>1.4950226244343892</v>
      </c>
      <c r="X163">
        <v>1.0625641025641028</v>
      </c>
      <c r="Y163">
        <v>1.9856967165564456</v>
      </c>
      <c r="Z163" t="e">
        <v>#REF!</v>
      </c>
    </row>
    <row r="164" spans="1:26">
      <c r="A164" t="e">
        <v>#VALUE!</v>
      </c>
      <c r="B164" t="e">
        <v>#VALUE!</v>
      </c>
      <c r="C164">
        <v>0.48295136140837541</v>
      </c>
      <c r="D164">
        <v>0.23934077868724099</v>
      </c>
      <c r="E164">
        <v>0.27770785990438357</v>
      </c>
      <c r="F164">
        <v>0.72229214009561638</v>
      </c>
      <c r="G164">
        <v>0.51704863859162453</v>
      </c>
      <c r="H164">
        <v>0.76065922131275898</v>
      </c>
      <c r="I164">
        <v>1</v>
      </c>
      <c r="J164">
        <v>12</v>
      </c>
      <c r="K164">
        <v>0.789147971771615</v>
      </c>
      <c r="L164">
        <v>0.55947968062592168</v>
      </c>
      <c r="M164">
        <v>0.33565942467143839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0.95175190287475608</v>
      </c>
      <c r="U164">
        <v>1.3338744588744589</v>
      </c>
      <c r="V164">
        <v>1.568227567236814</v>
      </c>
      <c r="W164">
        <v>1.0526750330250991</v>
      </c>
      <c r="X164">
        <v>0.66584209441352293</v>
      </c>
      <c r="Y164">
        <v>1.214919937792178</v>
      </c>
      <c r="Z164" t="e">
        <v>#REF!</v>
      </c>
    </row>
    <row r="165" spans="1:26">
      <c r="A165" t="e">
        <v>#VALUE!</v>
      </c>
      <c r="B165" t="e">
        <v>#VALUE!</v>
      </c>
      <c r="C165">
        <v>0.49807157340839175</v>
      </c>
      <c r="D165">
        <v>0.29239608515374543</v>
      </c>
      <c r="E165">
        <v>0.20953234143786276</v>
      </c>
      <c r="F165">
        <v>0.79046765856213719</v>
      </c>
      <c r="G165">
        <v>0.50192842659160819</v>
      </c>
      <c r="H165">
        <v>0.70760391484625451</v>
      </c>
      <c r="I165">
        <v>1</v>
      </c>
      <c r="J165" t="s">
        <v>161</v>
      </c>
      <c r="K165">
        <v>0.59266570779048888</v>
      </c>
      <c r="L165">
        <v>0.32199676997473647</v>
      </c>
      <c r="M165">
        <v>0.14199308093713647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1</v>
      </c>
      <c r="U165">
        <v>1.0724637681159419</v>
      </c>
      <c r="V165">
        <v>1.3248081841432224</v>
      </c>
      <c r="W165">
        <v>1</v>
      </c>
      <c r="X165">
        <v>0.92753623188405798</v>
      </c>
      <c r="Y165">
        <v>0.81841432225063937</v>
      </c>
      <c r="Z165" t="e">
        <v>#REF!</v>
      </c>
    </row>
    <row r="166" spans="1:26">
      <c r="A166" t="e">
        <v>#VALUE!</v>
      </c>
      <c r="B166" t="e">
        <v>#VALUE!</v>
      </c>
      <c r="C166">
        <v>0.57232548686133067</v>
      </c>
      <c r="D166">
        <v>0.25372552713923346</v>
      </c>
      <c r="E166">
        <v>0.17394898599943587</v>
      </c>
      <c r="F166">
        <v>0.82605101400056413</v>
      </c>
      <c r="G166">
        <v>0.42767451313866933</v>
      </c>
      <c r="H166">
        <v>0.74627447286076654</v>
      </c>
      <c r="I166">
        <v>1</v>
      </c>
      <c r="J166" t="s">
        <v>161</v>
      </c>
      <c r="K166">
        <v>0.6672196594170714</v>
      </c>
      <c r="L166">
        <v>0.40175011029698726</v>
      </c>
      <c r="M166">
        <v>0.19896087138581198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1.1041666666666667</v>
      </c>
      <c r="U166">
        <v>1.2467532467532467</v>
      </c>
      <c r="V166">
        <v>2.3078686019862493</v>
      </c>
      <c r="W166">
        <v>0.89583333333333337</v>
      </c>
      <c r="X166">
        <v>0.75324675324675339</v>
      </c>
      <c r="Y166">
        <v>0.77401642475171906</v>
      </c>
      <c r="Z166" t="e">
        <v>#REF!</v>
      </c>
    </row>
    <row r="167" spans="1:26">
      <c r="A167" t="e">
        <v>#VALUE!</v>
      </c>
      <c r="B167" t="e">
        <v>#VALUE!</v>
      </c>
      <c r="C167">
        <v>0.4015881150836394</v>
      </c>
      <c r="D167">
        <v>0.2677446626596483</v>
      </c>
      <c r="E167">
        <v>0.33066722225671236</v>
      </c>
      <c r="F167">
        <v>0.6693327777432877</v>
      </c>
      <c r="G167">
        <v>0.59841188491636066</v>
      </c>
      <c r="H167">
        <v>0.73225533734035175</v>
      </c>
      <c r="I167">
        <v>1</v>
      </c>
      <c r="J167">
        <v>12</v>
      </c>
      <c r="K167">
        <v>0.7171993684771526</v>
      </c>
      <c r="L167">
        <v>0.46183270770999474</v>
      </c>
      <c r="M167">
        <v>0.24714946103564372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0.99115044247787609</v>
      </c>
      <c r="U167">
        <v>0.81081081081081074</v>
      </c>
      <c r="V167">
        <v>1.6545436639137834</v>
      </c>
      <c r="W167">
        <v>1.0088495575221239</v>
      </c>
      <c r="X167">
        <v>1.1891891891891888</v>
      </c>
      <c r="Y167">
        <v>1.5172840722033847</v>
      </c>
      <c r="Z167" t="e">
        <v>#REF!</v>
      </c>
    </row>
    <row r="168" spans="1:26">
      <c r="A168" t="e">
        <v>#VALUE!</v>
      </c>
      <c r="B168" t="e">
        <v>#VALUE!</v>
      </c>
      <c r="C168">
        <v>0.45296756786884879</v>
      </c>
      <c r="D168">
        <v>0.29826352309211873</v>
      </c>
      <c r="E168">
        <v>0.24876890903903254</v>
      </c>
      <c r="F168">
        <v>0.75123109096096752</v>
      </c>
      <c r="G168">
        <v>0.54703243213115127</v>
      </c>
      <c r="H168">
        <v>0.70173647690788132</v>
      </c>
      <c r="I168">
        <v>1</v>
      </c>
      <c r="J168" t="s">
        <v>161</v>
      </c>
      <c r="K168">
        <v>0.59993189936156632</v>
      </c>
      <c r="L168">
        <v>0.32929401730577035</v>
      </c>
      <c r="M168">
        <v>0.14687877817502537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0.85333333333333328</v>
      </c>
      <c r="U168">
        <v>1.1363636363636367</v>
      </c>
      <c r="V168">
        <v>1.3975044563279861</v>
      </c>
      <c r="W168">
        <v>1.1466666666666665</v>
      </c>
      <c r="X168">
        <v>0.86363636363636376</v>
      </c>
      <c r="Y168">
        <v>0.75729055258467026</v>
      </c>
      <c r="Z168" t="e">
        <v>#REF!</v>
      </c>
    </row>
    <row r="169" spans="1:26">
      <c r="A169" t="e">
        <v>#VALUE!</v>
      </c>
      <c r="B169" t="e">
        <v>#VALUE!</v>
      </c>
      <c r="C169">
        <v>0.31572059633995941</v>
      </c>
      <c r="D169">
        <v>0.2610220982890844</v>
      </c>
      <c r="E169">
        <v>0.42325730537095618</v>
      </c>
      <c r="F169">
        <v>0.57674269462904382</v>
      </c>
      <c r="G169">
        <v>0.68427940366004059</v>
      </c>
      <c r="H169">
        <v>0.7389779017109156</v>
      </c>
      <c r="I169">
        <v>2</v>
      </c>
      <c r="J169">
        <v>12</v>
      </c>
      <c r="K169">
        <v>0.7352857778368429</v>
      </c>
      <c r="L169">
        <v>0.48505154118634475</v>
      </c>
      <c r="M169">
        <v>0.26702337758623496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0.88306451612903236</v>
      </c>
      <c r="U169">
        <v>0.82238442822384428</v>
      </c>
      <c r="V169">
        <v>1.1296732333935067</v>
      </c>
      <c r="W169">
        <v>1.1169354838709677</v>
      </c>
      <c r="X169">
        <v>1.1776155717761558</v>
      </c>
      <c r="Y169">
        <v>1.5783847421709443</v>
      </c>
      <c r="Z169" t="e">
        <v>#REF!</v>
      </c>
    </row>
    <row r="170" spans="1:26">
      <c r="A170" t="e">
        <v>#VALUE!</v>
      </c>
      <c r="B170" t="e">
        <v>#VALUE!</v>
      </c>
      <c r="C170">
        <v>0.42582133014036644</v>
      </c>
      <c r="D170">
        <v>0.27926633838145576</v>
      </c>
      <c r="E170">
        <v>0.2949123314781778</v>
      </c>
      <c r="F170">
        <v>0.70508766852182214</v>
      </c>
      <c r="G170">
        <v>0.57417866985963362</v>
      </c>
      <c r="H170">
        <v>0.72073366161854424</v>
      </c>
      <c r="I170">
        <v>1</v>
      </c>
      <c r="J170">
        <v>12</v>
      </c>
      <c r="K170">
        <v>0.67297099253144188</v>
      </c>
      <c r="L170">
        <v>0.40837604055070442</v>
      </c>
      <c r="M170">
        <v>0.20404993874335708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1.116883116883117</v>
      </c>
      <c r="U170">
        <v>1.3</v>
      </c>
      <c r="V170">
        <v>2.12952380952381</v>
      </c>
      <c r="W170">
        <v>0.88311688311688319</v>
      </c>
      <c r="X170">
        <v>0.70000000000000007</v>
      </c>
      <c r="Y170">
        <v>0.68000000000000016</v>
      </c>
      <c r="Z170" t="e">
        <v>#REF!</v>
      </c>
    </row>
    <row r="171" spans="1:26">
      <c r="A171" t="e">
        <v>#VALUE!</v>
      </c>
      <c r="B171" t="e">
        <v>#VALUE!</v>
      </c>
      <c r="C171">
        <v>0.44242875934060899</v>
      </c>
      <c r="D171">
        <v>0.27923342828631259</v>
      </c>
      <c r="E171">
        <v>0.27833781237307842</v>
      </c>
      <c r="F171">
        <v>0.72166218762692158</v>
      </c>
      <c r="G171">
        <v>0.55757124065939101</v>
      </c>
      <c r="H171">
        <v>0.72076657171368741</v>
      </c>
      <c r="I171">
        <v>1</v>
      </c>
      <c r="J171" t="s">
        <v>161</v>
      </c>
      <c r="K171">
        <v>0.66721965941707151</v>
      </c>
      <c r="L171">
        <v>0.40175011029698748</v>
      </c>
      <c r="M171">
        <v>0.19896087138581209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1.1578947368421053</v>
      </c>
      <c r="U171">
        <v>1</v>
      </c>
      <c r="V171">
        <v>1.736842105263158</v>
      </c>
      <c r="W171">
        <v>0.84210526315789469</v>
      </c>
      <c r="X171">
        <v>1</v>
      </c>
      <c r="Y171">
        <v>0.73684210526315785</v>
      </c>
      <c r="Z171" t="e">
        <v>#REF!</v>
      </c>
    </row>
    <row r="172" spans="1:26">
      <c r="A172" t="e">
        <v>#VALUE!</v>
      </c>
      <c r="B172" t="e">
        <v>#VALUE!</v>
      </c>
      <c r="C172">
        <v>0.3494460839629917</v>
      </c>
      <c r="D172">
        <v>0.27121521424405265</v>
      </c>
      <c r="E172">
        <v>0.37933870179295559</v>
      </c>
      <c r="F172">
        <v>0.6206612982070443</v>
      </c>
      <c r="G172">
        <v>0.65055391603700818</v>
      </c>
      <c r="H172">
        <v>0.7287847857559473</v>
      </c>
      <c r="I172">
        <v>2</v>
      </c>
      <c r="J172">
        <v>12</v>
      </c>
      <c r="K172">
        <v>0.7084004625676783</v>
      </c>
      <c r="L172">
        <v>0.45083178432546833</v>
      </c>
      <c r="M172">
        <v>0.23797989050030877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0.71864111498257843</v>
      </c>
      <c r="U172">
        <v>0.91216216216216217</v>
      </c>
      <c r="V172">
        <v>1.0925287221018931</v>
      </c>
      <c r="W172">
        <v>1.2870209059233448</v>
      </c>
      <c r="X172">
        <v>1.0786679536679535</v>
      </c>
      <c r="Y172">
        <v>1.4808194207148908</v>
      </c>
      <c r="Z172" t="e">
        <v>#REF!</v>
      </c>
    </row>
    <row r="173" spans="1:26">
      <c r="A173" t="e">
        <v>#VALUE!</v>
      </c>
      <c r="B173" t="e">
        <v>#VALUE!</v>
      </c>
      <c r="C173">
        <v>0.48295136140837541</v>
      </c>
      <c r="D173">
        <v>0.23934077868724099</v>
      </c>
      <c r="E173">
        <v>0.27770785990438357</v>
      </c>
      <c r="F173">
        <v>0.72229214009561638</v>
      </c>
      <c r="G173">
        <v>0.51704863859162453</v>
      </c>
      <c r="H173">
        <v>0.76065922131275898</v>
      </c>
      <c r="I173">
        <v>1</v>
      </c>
      <c r="J173">
        <v>12</v>
      </c>
      <c r="K173">
        <v>0.789147971771615</v>
      </c>
      <c r="L173">
        <v>0.55947968062592168</v>
      </c>
      <c r="M173">
        <v>0.33565942467143839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0.95175190287475608</v>
      </c>
      <c r="U173">
        <v>1.3338744588744589</v>
      </c>
      <c r="V173">
        <v>1.568227567236814</v>
      </c>
      <c r="W173">
        <v>1.0526750330250991</v>
      </c>
      <c r="X173">
        <v>0.66584209441352293</v>
      </c>
      <c r="Y173">
        <v>1.214919937792178</v>
      </c>
      <c r="Z173" t="e">
        <v>#REF!</v>
      </c>
    </row>
    <row r="174" spans="1:26">
      <c r="A174" t="e">
        <v>#VALUE!</v>
      </c>
      <c r="B174" t="e">
        <v>#VALUE!</v>
      </c>
      <c r="C174" t="e">
        <v>#DIV/0!</v>
      </c>
      <c r="D174" t="e">
        <v>#DIV/0!</v>
      </c>
      <c r="E174" t="e">
        <v>#DIV/0!</v>
      </c>
      <c r="F174" t="e">
        <v>#DIV/0!</v>
      </c>
      <c r="G174" t="e">
        <v>#DIV/0!</v>
      </c>
      <c r="H174" t="e">
        <v>#DIV/0!</v>
      </c>
      <c r="I174" t="e">
        <v>#DIV/0!</v>
      </c>
      <c r="J174" t="e">
        <v>#DIV/0!</v>
      </c>
      <c r="K174" t="e">
        <v>#DIV/0!</v>
      </c>
      <c r="L174" t="e">
        <v>#DIV/0!</v>
      </c>
      <c r="M174" t="e">
        <v>#DIV/0!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1</v>
      </c>
      <c r="U174" t="e">
        <v>#DIV/0!</v>
      </c>
      <c r="V174" t="e">
        <v>#DIV/0!</v>
      </c>
      <c r="W174" t="e">
        <v>#DIV/0!</v>
      </c>
      <c r="X174">
        <v>1</v>
      </c>
      <c r="Y174" t="e">
        <v>#DIV/0!</v>
      </c>
      <c r="Z174" t="e">
        <v>#REF!</v>
      </c>
    </row>
    <row r="175" spans="1:26">
      <c r="A175" t="e">
        <v>#VALUE!</v>
      </c>
      <c r="B175" t="e">
        <v>#VALUE!</v>
      </c>
      <c r="C175">
        <v>0.31572059633995941</v>
      </c>
      <c r="D175">
        <v>0.2610220982890844</v>
      </c>
      <c r="E175">
        <v>0.42325730537095618</v>
      </c>
      <c r="F175">
        <v>0.57674269462904382</v>
      </c>
      <c r="G175">
        <v>0.68427940366004059</v>
      </c>
      <c r="H175">
        <v>0.7389779017109156</v>
      </c>
      <c r="I175">
        <v>2</v>
      </c>
      <c r="J175">
        <v>12</v>
      </c>
      <c r="K175">
        <v>0.7352857778368429</v>
      </c>
      <c r="L175">
        <v>0.48505154118634475</v>
      </c>
      <c r="M175">
        <v>0.26702337758623496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0.88306451612903236</v>
      </c>
      <c r="U175">
        <v>0.82238442822384428</v>
      </c>
      <c r="V175">
        <v>1.1296732333935067</v>
      </c>
      <c r="W175">
        <v>1.1169354838709677</v>
      </c>
      <c r="X175">
        <v>1.1776155717761558</v>
      </c>
      <c r="Y175">
        <v>1.5783847421709443</v>
      </c>
      <c r="Z175" t="e">
        <v>#REF!</v>
      </c>
    </row>
    <row r="176" spans="1:26">
      <c r="A176" t="e">
        <v>#VALUE!</v>
      </c>
      <c r="B176" t="e">
        <v>#VALUE!</v>
      </c>
      <c r="C176">
        <v>0.45296756786884879</v>
      </c>
      <c r="D176">
        <v>0.29826352309211873</v>
      </c>
      <c r="E176">
        <v>0.24876890903903254</v>
      </c>
      <c r="F176">
        <v>0.75123109096096752</v>
      </c>
      <c r="G176">
        <v>0.54703243213115127</v>
      </c>
      <c r="H176">
        <v>0.70173647690788132</v>
      </c>
      <c r="I176">
        <v>1</v>
      </c>
      <c r="J176" t="s">
        <v>161</v>
      </c>
      <c r="K176">
        <v>0.59993189936156632</v>
      </c>
      <c r="L176">
        <v>0.32929401730577035</v>
      </c>
      <c r="M176">
        <v>0.14687877817502537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0.85333333333333328</v>
      </c>
      <c r="U176">
        <v>1.1363636363636367</v>
      </c>
      <c r="V176">
        <v>1.3975044563279861</v>
      </c>
      <c r="W176">
        <v>1.1466666666666665</v>
      </c>
      <c r="X176">
        <v>0.86363636363636376</v>
      </c>
      <c r="Y176">
        <v>0.75729055258467026</v>
      </c>
      <c r="Z176" t="e">
        <v>#REF!</v>
      </c>
    </row>
    <row r="177" spans="1:26">
      <c r="A177" t="e">
        <v>#VALUE!</v>
      </c>
      <c r="B177" t="e">
        <v>#VALUE!</v>
      </c>
      <c r="C177">
        <v>0.4015881150836394</v>
      </c>
      <c r="D177">
        <v>0.2677446626596483</v>
      </c>
      <c r="E177">
        <v>0.33066722225671236</v>
      </c>
      <c r="F177">
        <v>0.6693327777432877</v>
      </c>
      <c r="G177">
        <v>0.59841188491636066</v>
      </c>
      <c r="H177">
        <v>0.73225533734035175</v>
      </c>
      <c r="I177">
        <v>1</v>
      </c>
      <c r="J177">
        <v>12</v>
      </c>
      <c r="K177">
        <v>0.7171993684771526</v>
      </c>
      <c r="L177">
        <v>0.46183270770999474</v>
      </c>
      <c r="M177">
        <v>0.24714946103564372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0.99115044247787609</v>
      </c>
      <c r="U177">
        <v>0.81081081081081074</v>
      </c>
      <c r="V177">
        <v>1.6545436639137834</v>
      </c>
      <c r="W177">
        <v>1.0088495575221239</v>
      </c>
      <c r="X177">
        <v>1.1891891891891888</v>
      </c>
      <c r="Y177">
        <v>1.5172840722033847</v>
      </c>
      <c r="Z177" t="e">
        <v>#REF!</v>
      </c>
    </row>
    <row r="178" spans="1:26">
      <c r="A178" t="e">
        <v>#VALUE!</v>
      </c>
      <c r="B178" t="e">
        <v>#VALUE!</v>
      </c>
      <c r="C178">
        <v>0.49807157340839175</v>
      </c>
      <c r="D178">
        <v>0.29239608515374543</v>
      </c>
      <c r="E178">
        <v>0.20953234143786276</v>
      </c>
      <c r="F178">
        <v>0.79046765856213719</v>
      </c>
      <c r="G178">
        <v>0.50192842659160819</v>
      </c>
      <c r="H178">
        <v>0.70760391484625451</v>
      </c>
      <c r="I178">
        <v>1</v>
      </c>
      <c r="J178" t="s">
        <v>161</v>
      </c>
      <c r="K178">
        <v>0.59266570779048888</v>
      </c>
      <c r="L178">
        <v>0.32199676997473647</v>
      </c>
      <c r="M178">
        <v>0.14199308093713647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1.0724637681159419</v>
      </c>
      <c r="V178">
        <v>1.3248081841432224</v>
      </c>
      <c r="W178">
        <v>1</v>
      </c>
      <c r="X178">
        <v>0.92753623188405798</v>
      </c>
      <c r="Y178">
        <v>0.81841432225063937</v>
      </c>
      <c r="Z178" t="e">
        <v>#REF!</v>
      </c>
    </row>
    <row r="179" spans="1:26">
      <c r="A179" t="e">
        <v>#VALUE!</v>
      </c>
      <c r="B179" t="e">
        <v>#VALUE!</v>
      </c>
      <c r="C179">
        <v>0.57232548686133067</v>
      </c>
      <c r="D179">
        <v>0.25372552713923346</v>
      </c>
      <c r="E179">
        <v>0.17394898599943587</v>
      </c>
      <c r="F179">
        <v>0.82605101400056413</v>
      </c>
      <c r="G179">
        <v>0.42767451313866933</v>
      </c>
      <c r="H179">
        <v>0.74627447286076654</v>
      </c>
      <c r="I179">
        <v>1</v>
      </c>
      <c r="J179" t="s">
        <v>161</v>
      </c>
      <c r="K179">
        <v>0.6672196594170714</v>
      </c>
      <c r="L179">
        <v>0.40175011029698726</v>
      </c>
      <c r="M179">
        <v>0.19896087138581198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1.1041666666666667</v>
      </c>
      <c r="U179">
        <v>1.2467532467532467</v>
      </c>
      <c r="V179">
        <v>2.3078686019862493</v>
      </c>
      <c r="W179">
        <v>0.89583333333333337</v>
      </c>
      <c r="X179">
        <v>0.75324675324675339</v>
      </c>
      <c r="Y179">
        <v>0.77401642475171906</v>
      </c>
      <c r="Z179" t="e">
        <v>#REF!</v>
      </c>
    </row>
    <row r="180" spans="1:26">
      <c r="A180" t="e">
        <v>#VALUE!</v>
      </c>
      <c r="B180" t="e">
        <v>#VALUE!</v>
      </c>
      <c r="C180">
        <v>0.42736079213270151</v>
      </c>
      <c r="D180">
        <v>0.26243546279723834</v>
      </c>
      <c r="E180">
        <v>0.31020374507006021</v>
      </c>
      <c r="F180">
        <v>0.6897962549299399</v>
      </c>
      <c r="G180">
        <v>0.57263920786729861</v>
      </c>
      <c r="H180">
        <v>0.73756453720276172</v>
      </c>
      <c r="I180">
        <v>1</v>
      </c>
      <c r="J180">
        <v>12</v>
      </c>
      <c r="K180">
        <v>0.72938005717689403</v>
      </c>
      <c r="L180">
        <v>0.47737834685421476</v>
      </c>
      <c r="M180">
        <v>0.26037687407635213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0.79265873015873023</v>
      </c>
      <c r="U180">
        <v>1.0135501355013552</v>
      </c>
      <c r="V180">
        <v>1.6540575127973505</v>
      </c>
      <c r="W180">
        <v>1.1932043650793651</v>
      </c>
      <c r="X180">
        <v>1.0193089430894309</v>
      </c>
      <c r="Y180">
        <v>1.5024189109078592</v>
      </c>
      <c r="Z180" t="e">
        <v>#REF!</v>
      </c>
    </row>
    <row r="181" spans="1:26">
      <c r="A181" t="e">
        <v>#VALUE!</v>
      </c>
      <c r="B181" t="e">
        <v>#VALUE!</v>
      </c>
      <c r="C181">
        <v>0.42736079213270151</v>
      </c>
      <c r="D181">
        <v>0.26243546279723834</v>
      </c>
      <c r="E181">
        <v>0.31020374507006021</v>
      </c>
      <c r="F181">
        <v>0.6897962549299399</v>
      </c>
      <c r="G181">
        <v>0.57263920786729861</v>
      </c>
      <c r="H181">
        <v>0.73756453720276172</v>
      </c>
      <c r="I181">
        <v>1</v>
      </c>
      <c r="J181">
        <v>12</v>
      </c>
      <c r="K181">
        <v>0.72938005717689403</v>
      </c>
      <c r="L181">
        <v>0.47737834685421476</v>
      </c>
      <c r="M181">
        <v>0.26037687407635213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0.79265873015873023</v>
      </c>
      <c r="U181">
        <v>1.0135501355013552</v>
      </c>
      <c r="V181">
        <v>1.6540575127973505</v>
      </c>
      <c r="W181">
        <v>1.1932043650793651</v>
      </c>
      <c r="X181">
        <v>1.0193089430894309</v>
      </c>
      <c r="Y181">
        <v>1.5024189109078592</v>
      </c>
      <c r="Z181" t="e">
        <v>#REF!</v>
      </c>
    </row>
    <row r="182" spans="1:26">
      <c r="A182" t="e">
        <v>#VALUE!</v>
      </c>
      <c r="B182" t="e">
        <v>#VALUE!</v>
      </c>
      <c r="C182">
        <v>0.47480897666021316</v>
      </c>
      <c r="D182">
        <v>0.22403261081350931</v>
      </c>
      <c r="E182">
        <v>0.30115841252627751</v>
      </c>
      <c r="F182">
        <v>0.69884158747372249</v>
      </c>
      <c r="G182">
        <v>0.52519102333978684</v>
      </c>
      <c r="H182">
        <v>0.77596738918649066</v>
      </c>
      <c r="I182">
        <v>1</v>
      </c>
      <c r="J182">
        <v>12</v>
      </c>
      <c r="K182">
        <v>0.84541269549523967</v>
      </c>
      <c r="L182">
        <v>0.64722384356605955</v>
      </c>
      <c r="M182">
        <v>0.42701400808919288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1.346153846153846</v>
      </c>
      <c r="U182">
        <v>0.83029197080291961</v>
      </c>
      <c r="V182">
        <v>1.756386861313868</v>
      </c>
      <c r="W182">
        <v>0.67307692307692302</v>
      </c>
      <c r="X182">
        <v>1.1070559610705595</v>
      </c>
      <c r="Y182">
        <v>1.0431873479318732</v>
      </c>
      <c r="Z182" t="e">
        <v>#REF!</v>
      </c>
    </row>
    <row r="183" spans="1:26">
      <c r="A183" t="e">
        <v>#VALUE!</v>
      </c>
      <c r="B183" t="e">
        <v>#VALUE!</v>
      </c>
      <c r="C183">
        <v>0.72721183438396064</v>
      </c>
      <c r="D183">
        <v>0.16903355582830068</v>
      </c>
      <c r="E183">
        <v>0.10375460978773865</v>
      </c>
      <c r="F183">
        <v>0.89624539021226135</v>
      </c>
      <c r="G183">
        <v>0.27278816561603936</v>
      </c>
      <c r="H183">
        <v>0.83096644417169929</v>
      </c>
      <c r="I183">
        <v>1</v>
      </c>
      <c r="J183" t="s">
        <v>161</v>
      </c>
      <c r="K183">
        <v>0.81379655290846442</v>
      </c>
      <c r="L183">
        <v>0.59651321822339876</v>
      </c>
      <c r="M183">
        <v>0.37276311762508696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1.3220338983050846</v>
      </c>
      <c r="U183">
        <v>1.4400000000000002</v>
      </c>
      <c r="V183">
        <v>5.0312832929782081</v>
      </c>
      <c r="W183">
        <v>0.67796610169491522</v>
      </c>
      <c r="X183">
        <v>0.56000000000000005</v>
      </c>
      <c r="Y183">
        <v>0.59661016949152545</v>
      </c>
      <c r="Z183" t="e">
        <v>#REF!</v>
      </c>
    </row>
    <row r="184" spans="1:26">
      <c r="A184" t="e">
        <v>#VALUE!</v>
      </c>
      <c r="B184" t="e">
        <v>#VALUE!</v>
      </c>
      <c r="C184">
        <v>0.17426697543857833</v>
      </c>
      <c r="D184">
        <v>0.19039898532179028</v>
      </c>
      <c r="E184">
        <v>0.63533403923963139</v>
      </c>
      <c r="F184">
        <v>0.36466596076036861</v>
      </c>
      <c r="G184">
        <v>0.82573302456142161</v>
      </c>
      <c r="H184">
        <v>0.80960101467820977</v>
      </c>
      <c r="I184">
        <v>2</v>
      </c>
      <c r="J184" t="s">
        <v>162</v>
      </c>
      <c r="K184">
        <v>0.85503767572390421</v>
      </c>
      <c r="L184">
        <v>0.6634640380602902</v>
      </c>
      <c r="M184">
        <v>0.44528295072117419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0.4</v>
      </c>
      <c r="U184">
        <v>0.8571428571428571</v>
      </c>
      <c r="V184">
        <v>0.77142857142857135</v>
      </c>
      <c r="W184">
        <v>1.6</v>
      </c>
      <c r="X184">
        <v>1.1428571428571426</v>
      </c>
      <c r="Y184">
        <v>2.7428571428571424</v>
      </c>
      <c r="Z184" t="e">
        <v>#REF!</v>
      </c>
    </row>
    <row r="185" spans="1:26">
      <c r="A185" t="e">
        <v>#VALUE!</v>
      </c>
      <c r="B185" t="e">
        <v>#VALUE!</v>
      </c>
      <c r="C185">
        <v>0.26120890266892222</v>
      </c>
      <c r="D185">
        <v>0.23821346658396661</v>
      </c>
      <c r="E185">
        <v>0.50057763074711126</v>
      </c>
      <c r="F185">
        <v>0.49942236925288885</v>
      </c>
      <c r="G185">
        <v>0.73879109733107784</v>
      </c>
      <c r="H185">
        <v>0.76178653341603342</v>
      </c>
      <c r="I185">
        <v>2</v>
      </c>
      <c r="J185">
        <v>12</v>
      </c>
      <c r="K185">
        <v>0.78407607918268574</v>
      </c>
      <c r="L185">
        <v>0.55210620604125116</v>
      </c>
      <c r="M185">
        <v>0.32851302276325733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0.88888888888888895</v>
      </c>
      <c r="U185">
        <v>0.63636363636363624</v>
      </c>
      <c r="V185">
        <v>1.0181818181818181</v>
      </c>
      <c r="W185">
        <v>1.1111111111111112</v>
      </c>
      <c r="X185">
        <v>1.3636363636363635</v>
      </c>
      <c r="Y185">
        <v>2.7272727272727271</v>
      </c>
      <c r="Z185" t="e">
        <v>#REF!</v>
      </c>
    </row>
    <row r="186" spans="1:26">
      <c r="A186" t="e">
        <v>#VALUE!</v>
      </c>
      <c r="B186" t="e">
        <v>#VALUE!</v>
      </c>
      <c r="C186">
        <v>0.23196735538405167</v>
      </c>
      <c r="D186">
        <v>0.29805771610827531</v>
      </c>
      <c r="E186">
        <v>0.46997492850767297</v>
      </c>
      <c r="F186">
        <v>0.53002507149232692</v>
      </c>
      <c r="G186">
        <v>0.76803264461594822</v>
      </c>
      <c r="H186">
        <v>0.70194228389172464</v>
      </c>
      <c r="I186">
        <v>2</v>
      </c>
      <c r="J186" t="s">
        <v>162</v>
      </c>
      <c r="K186">
        <v>0.59173386312172438</v>
      </c>
      <c r="L186">
        <v>0.32106800884335862</v>
      </c>
      <c r="M186">
        <v>0.14137595558633265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0.42165734621250633</v>
      </c>
      <c r="U186">
        <v>0.88777459407831905</v>
      </c>
      <c r="V186">
        <v>0.47642850102138973</v>
      </c>
      <c r="W186">
        <v>1.5266903914590748</v>
      </c>
      <c r="X186">
        <v>1.100450266066312</v>
      </c>
      <c r="Y186">
        <v>1.1631093559490915</v>
      </c>
      <c r="Z186" t="e">
        <v>#REF!</v>
      </c>
    </row>
    <row r="187" spans="1:26">
      <c r="A187" t="e">
        <v>#VALUE!</v>
      </c>
      <c r="B187" t="e">
        <v>#VALUE!</v>
      </c>
      <c r="C187">
        <v>0.36872763243343071</v>
      </c>
      <c r="D187">
        <v>0.23165777770725732</v>
      </c>
      <c r="E187">
        <v>0.39961458985931203</v>
      </c>
      <c r="F187">
        <v>0.60038541014068803</v>
      </c>
      <c r="G187">
        <v>0.63127236756656935</v>
      </c>
      <c r="H187">
        <v>0.76834222229274274</v>
      </c>
      <c r="I187">
        <v>2</v>
      </c>
      <c r="J187">
        <v>12</v>
      </c>
      <c r="K187">
        <v>0.83651756115539455</v>
      </c>
      <c r="L187">
        <v>0.63256214332777705</v>
      </c>
      <c r="M187">
        <v>0.41090226214706782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1.208263695450325</v>
      </c>
      <c r="U187">
        <v>1.021867612293144</v>
      </c>
      <c r="V187">
        <v>2.1166037785548242</v>
      </c>
      <c r="W187">
        <v>0.85550139275766013</v>
      </c>
      <c r="X187">
        <v>0.98959810874704479</v>
      </c>
      <c r="Y187">
        <v>1.8885749422153735</v>
      </c>
      <c r="Z187" t="e">
        <v>#REF!</v>
      </c>
    </row>
    <row r="188" spans="1:26">
      <c r="A188" t="e">
        <v>#VALUE!</v>
      </c>
      <c r="B188" t="e">
        <v>#VALUE!</v>
      </c>
      <c r="C188">
        <v>0.31338931434668077</v>
      </c>
      <c r="D188">
        <v>0.25767400521151468</v>
      </c>
      <c r="E188">
        <v>0.4289366804418045</v>
      </c>
      <c r="F188">
        <v>0.57106331955819545</v>
      </c>
      <c r="G188">
        <v>0.68661068565331917</v>
      </c>
      <c r="H188">
        <v>0.74232599478848527</v>
      </c>
      <c r="I188">
        <v>2</v>
      </c>
      <c r="J188">
        <v>12</v>
      </c>
      <c r="K188">
        <v>0.74522734551639436</v>
      </c>
      <c r="L188">
        <v>0.49817507450198883</v>
      </c>
      <c r="M188">
        <v>0.27857305582251723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1.0220125786163521</v>
      </c>
      <c r="U188">
        <v>0.74909963985594241</v>
      </c>
      <c r="V188">
        <v>1.5900699902602551</v>
      </c>
      <c r="W188">
        <v>0.97529200359389046</v>
      </c>
      <c r="X188">
        <v>1.3109243697478992</v>
      </c>
      <c r="Y188">
        <v>2.5570681102629731</v>
      </c>
      <c r="Z188" t="e">
        <v>#REF!</v>
      </c>
    </row>
    <row r="189" spans="1:26">
      <c r="A189" t="e">
        <v>#VALUE!</v>
      </c>
      <c r="B189" t="e">
        <v>#VALUE!</v>
      </c>
      <c r="C189">
        <v>0.27940038029611636</v>
      </c>
      <c r="D189">
        <v>0.22579575107469141</v>
      </c>
      <c r="E189">
        <v>0.49480386862919223</v>
      </c>
      <c r="F189">
        <v>0.50519613137080777</v>
      </c>
      <c r="G189">
        <v>0.72059961970388364</v>
      </c>
      <c r="H189">
        <v>0.77420424892530859</v>
      </c>
      <c r="I189">
        <v>2</v>
      </c>
      <c r="J189">
        <v>12</v>
      </c>
      <c r="K189">
        <v>0.83122876571761872</v>
      </c>
      <c r="L189">
        <v>0.62399566102991244</v>
      </c>
      <c r="M189">
        <v>0.40165180912539422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0.98113207547169812</v>
      </c>
      <c r="U189">
        <v>0.48</v>
      </c>
      <c r="V189">
        <v>1.0890566037735849</v>
      </c>
      <c r="W189">
        <v>1.0188679245283019</v>
      </c>
      <c r="X189">
        <v>1.52</v>
      </c>
      <c r="Y189">
        <v>1.5486792452830189</v>
      </c>
      <c r="Z189" t="e">
        <v>#REF!</v>
      </c>
    </row>
    <row r="190" spans="1:26">
      <c r="A190" t="e">
        <v>#VALUE!</v>
      </c>
      <c r="B190" t="e">
        <v>#VALUE!</v>
      </c>
      <c r="C190">
        <v>0.39301205987727666</v>
      </c>
      <c r="D190">
        <v>0.25890786962922502</v>
      </c>
      <c r="E190">
        <v>0.34808007049349826</v>
      </c>
      <c r="F190">
        <v>0.65191992950650168</v>
      </c>
      <c r="G190">
        <v>0.60698794012272328</v>
      </c>
      <c r="H190">
        <v>0.74109213037077493</v>
      </c>
      <c r="I190">
        <v>1</v>
      </c>
      <c r="J190">
        <v>12</v>
      </c>
      <c r="K190">
        <v>0.74778965785636464</v>
      </c>
      <c r="L190">
        <v>0.50160037498140986</v>
      </c>
      <c r="M190">
        <v>0.28162569167184381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1.1216056670602124</v>
      </c>
      <c r="U190">
        <v>1.0410454985479187</v>
      </c>
      <c r="V190">
        <v>1.6592814911920779</v>
      </c>
      <c r="W190">
        <v>0.89279811097992912</v>
      </c>
      <c r="X190">
        <v>0.95643756050338824</v>
      </c>
      <c r="Y190">
        <v>0.90134484991476982</v>
      </c>
      <c r="Z190" t="e">
        <v>#REF!</v>
      </c>
    </row>
    <row r="191" spans="1:26">
      <c r="A191" t="e">
        <v>#VALUE!</v>
      </c>
      <c r="B191" t="e">
        <v>#VALUE!</v>
      </c>
      <c r="C191">
        <v>0.6910683845338268</v>
      </c>
      <c r="D191">
        <v>0.19845527544132902</v>
      </c>
      <c r="E191">
        <v>0.11047634002484419</v>
      </c>
      <c r="F191">
        <v>0.88952365997515581</v>
      </c>
      <c r="G191">
        <v>0.3089316154661732</v>
      </c>
      <c r="H191">
        <v>0.80154472455867098</v>
      </c>
      <c r="I191">
        <v>1</v>
      </c>
      <c r="J191" t="s">
        <v>161</v>
      </c>
      <c r="K191">
        <v>0.73740588075083846</v>
      </c>
      <c r="L191">
        <v>0.48782828034376891</v>
      </c>
      <c r="M191">
        <v>0.26944787998758313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1.3958785249457701</v>
      </c>
      <c r="U191">
        <v>1.1848571428571431</v>
      </c>
      <c r="V191">
        <v>2.9261602107220335</v>
      </c>
      <c r="W191">
        <v>0.56721413077161453</v>
      </c>
      <c r="X191">
        <v>0.83416666666666661</v>
      </c>
      <c r="Y191">
        <v>0.68821981200289228</v>
      </c>
      <c r="Z191" t="e">
        <v>#REF!</v>
      </c>
    </row>
    <row r="192" spans="1:26">
      <c r="A192" t="e">
        <v>#VALUE!</v>
      </c>
      <c r="B192" t="e">
        <v>#VALUE!</v>
      </c>
      <c r="C192">
        <v>0.41881660265255982</v>
      </c>
      <c r="D192">
        <v>0.22448451176963222</v>
      </c>
      <c r="E192">
        <v>0.35669888557780793</v>
      </c>
      <c r="F192">
        <v>0.64330111442219207</v>
      </c>
      <c r="G192">
        <v>0.58118339734744018</v>
      </c>
      <c r="H192">
        <v>0.77551548823036776</v>
      </c>
      <c r="I192">
        <v>1</v>
      </c>
      <c r="J192">
        <v>12</v>
      </c>
      <c r="K192">
        <v>0.85719227752852711</v>
      </c>
      <c r="L192">
        <v>0.66715521267285116</v>
      </c>
      <c r="M192">
        <v>0.44949867360948026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1.0863213811420984</v>
      </c>
      <c r="U192">
        <v>1.0714285714285714</v>
      </c>
      <c r="V192">
        <v>3.1037753746917098</v>
      </c>
      <c r="W192">
        <v>0.90153671030165061</v>
      </c>
      <c r="X192">
        <v>0.92261904761904767</v>
      </c>
      <c r="Y192">
        <v>2.1314232864460529</v>
      </c>
      <c r="Z192" t="e">
        <v>#REF!</v>
      </c>
    </row>
    <row r="193" spans="1:26">
      <c r="A193" t="e">
        <v>#VALUE!</v>
      </c>
      <c r="B193" t="e">
        <v>#VALUE!</v>
      </c>
      <c r="C193">
        <v>0.45062448932006666</v>
      </c>
      <c r="D193">
        <v>0.28779263499214858</v>
      </c>
      <c r="E193">
        <v>0.26158287568778477</v>
      </c>
      <c r="F193">
        <v>0.73841712431221529</v>
      </c>
      <c r="G193">
        <v>0.5493755106799334</v>
      </c>
      <c r="H193">
        <v>0.71220736500785142</v>
      </c>
      <c r="I193">
        <v>1</v>
      </c>
      <c r="J193" t="s">
        <v>161</v>
      </c>
      <c r="K193">
        <v>0.63515726126819505</v>
      </c>
      <c r="L193">
        <v>0.36609376350139411</v>
      </c>
      <c r="M193">
        <v>0.17251752483027916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1.2692307692307692</v>
      </c>
      <c r="U193">
        <v>1.1000000000000001</v>
      </c>
      <c r="V193">
        <v>1.8848076923076926</v>
      </c>
      <c r="W193">
        <v>0.73076923076923073</v>
      </c>
      <c r="X193">
        <v>0.9</v>
      </c>
      <c r="Y193">
        <v>0.82211538461538458</v>
      </c>
      <c r="Z193" t="e">
        <v>#REF!</v>
      </c>
    </row>
    <row r="194" spans="1:26">
      <c r="A194" t="e">
        <v>#VALUE!</v>
      </c>
      <c r="B194" t="e">
        <v>#VALUE!</v>
      </c>
      <c r="C194">
        <v>0.45062448932006666</v>
      </c>
      <c r="D194">
        <v>0.28779263499214858</v>
      </c>
      <c r="E194">
        <v>0.26158287568778477</v>
      </c>
      <c r="F194">
        <v>0.73841712431221529</v>
      </c>
      <c r="G194">
        <v>0.5493755106799334</v>
      </c>
      <c r="H194">
        <v>0.71220736500785142</v>
      </c>
      <c r="I194">
        <v>1</v>
      </c>
      <c r="J194" t="s">
        <v>161</v>
      </c>
      <c r="K194">
        <v>0.63515726126819505</v>
      </c>
      <c r="L194">
        <v>0.36609376350139411</v>
      </c>
      <c r="M194">
        <v>0.17251752483027916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1.2692307692307692</v>
      </c>
      <c r="U194">
        <v>1.1000000000000001</v>
      </c>
      <c r="V194">
        <v>1.8848076923076926</v>
      </c>
      <c r="W194">
        <v>0.73076923076923073</v>
      </c>
      <c r="X194">
        <v>0.9</v>
      </c>
      <c r="Y194">
        <v>0.82211538461538458</v>
      </c>
      <c r="Z194" t="e">
        <v>#REF!</v>
      </c>
    </row>
    <row r="195" spans="1:26">
      <c r="A195" t="e">
        <v>#VALUE!</v>
      </c>
      <c r="B195" t="e">
        <v>#VALUE!</v>
      </c>
      <c r="C195">
        <v>0.47632155876441507</v>
      </c>
      <c r="D195">
        <v>0.26767200236777672</v>
      </c>
      <c r="E195">
        <v>0.25600643886780816</v>
      </c>
      <c r="F195">
        <v>0.74399356113219173</v>
      </c>
      <c r="G195">
        <v>0.52367844123558482</v>
      </c>
      <c r="H195">
        <v>0.73232799763222323</v>
      </c>
      <c r="I195">
        <v>1</v>
      </c>
      <c r="J195" t="s">
        <v>161</v>
      </c>
      <c r="K195">
        <v>0.69129967465557318</v>
      </c>
      <c r="L195">
        <v>0.42998018952681505</v>
      </c>
      <c r="M195">
        <v>0.22102829963219306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1.2450638792102207</v>
      </c>
      <c r="U195">
        <v>1.1738977072310406</v>
      </c>
      <c r="V195">
        <v>2.009669245596462</v>
      </c>
      <c r="W195">
        <v>0.78048780487804881</v>
      </c>
      <c r="X195">
        <v>0.80705467372134032</v>
      </c>
      <c r="Y195">
        <v>0.74800189271733986</v>
      </c>
      <c r="Z195" t="e">
        <v>#REF!</v>
      </c>
    </row>
    <row r="196" spans="1:26">
      <c r="A196" t="e">
        <v>#VALUE!</v>
      </c>
      <c r="B196" t="e">
        <v>#VALUE!</v>
      </c>
      <c r="C196">
        <v>0.438315359920389</v>
      </c>
      <c r="D196">
        <v>0.27807329430353217</v>
      </c>
      <c r="E196">
        <v>0.28361134577607877</v>
      </c>
      <c r="F196">
        <v>0.71638865422392117</v>
      </c>
      <c r="G196">
        <v>0.56168464007961094</v>
      </c>
      <c r="H196">
        <v>0.72192670569646777</v>
      </c>
      <c r="I196">
        <v>1</v>
      </c>
      <c r="J196">
        <v>12</v>
      </c>
      <c r="K196">
        <v>0.67269896326813361</v>
      </c>
      <c r="L196">
        <v>0.40806102095759045</v>
      </c>
      <c r="M196">
        <v>0.20380673611869915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1.0769230769230766</v>
      </c>
      <c r="U196">
        <v>1.3333333333333335</v>
      </c>
      <c r="V196">
        <v>1.675213675213675</v>
      </c>
      <c r="W196">
        <v>0.92307692307692291</v>
      </c>
      <c r="X196">
        <v>0.66666666666666674</v>
      </c>
      <c r="Y196">
        <v>0.61538461538461531</v>
      </c>
      <c r="Z196" t="e">
        <v>#REF!</v>
      </c>
    </row>
    <row r="197" spans="1:26">
      <c r="A197" t="e">
        <v>#VALUE!</v>
      </c>
      <c r="B197" t="e">
        <v>#VALUE!</v>
      </c>
      <c r="C197">
        <v>0.49916280931376561</v>
      </c>
      <c r="D197">
        <v>0.27534815162782894</v>
      </c>
      <c r="E197">
        <v>0.2254890390584055</v>
      </c>
      <c r="F197">
        <v>0.77451096094159455</v>
      </c>
      <c r="G197">
        <v>0.50083719068623445</v>
      </c>
      <c r="H197">
        <v>0.72465184837217111</v>
      </c>
      <c r="I197">
        <v>1</v>
      </c>
      <c r="J197" t="s">
        <v>161</v>
      </c>
      <c r="K197">
        <v>0.65033607349973943</v>
      </c>
      <c r="L197">
        <v>0.38270782538087467</v>
      </c>
      <c r="M197">
        <v>0.18464168143576243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1.3658536585365852</v>
      </c>
      <c r="U197">
        <v>0.8</v>
      </c>
      <c r="V197">
        <v>1.4048780487804879</v>
      </c>
      <c r="W197">
        <v>0.63414634146341464</v>
      </c>
      <c r="X197">
        <v>1.2000000000000002</v>
      </c>
      <c r="Y197">
        <v>1.2501742160278746</v>
      </c>
      <c r="Z197" t="e">
        <v>#REF!</v>
      </c>
    </row>
    <row r="198" spans="1:26">
      <c r="A198" t="e">
        <v>#VALUE!</v>
      </c>
      <c r="B198" t="e">
        <v>#VALUE!</v>
      </c>
      <c r="C198">
        <v>0.42046392992586351</v>
      </c>
      <c r="D198">
        <v>0.25263761664233192</v>
      </c>
      <c r="E198">
        <v>0.32689845343180463</v>
      </c>
      <c r="F198">
        <v>0.67310154656819543</v>
      </c>
      <c r="G198">
        <v>0.57953607007413654</v>
      </c>
      <c r="H198">
        <v>0.74736238335766814</v>
      </c>
      <c r="I198">
        <v>1</v>
      </c>
      <c r="J198">
        <v>12</v>
      </c>
      <c r="K198">
        <v>0.76445590155695575</v>
      </c>
      <c r="L198">
        <v>0.5243232319658937</v>
      </c>
      <c r="M198">
        <v>0.30228136534486549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1.0400563292129557</v>
      </c>
      <c r="U198">
        <v>1.3552188552188553</v>
      </c>
      <c r="V198">
        <v>3.1867045777231975</v>
      </c>
      <c r="W198">
        <v>0.92369477911646591</v>
      </c>
      <c r="X198">
        <v>0.79201101928374651</v>
      </c>
      <c r="Y198">
        <v>0.98603781517253597</v>
      </c>
      <c r="Z198" t="e">
        <v>#REF!</v>
      </c>
    </row>
    <row r="199" spans="1:26">
      <c r="A199" t="e">
        <v>#VALUE!</v>
      </c>
      <c r="B199" t="e">
        <v>#VALUE!</v>
      </c>
      <c r="C199">
        <v>0.66890969121142774</v>
      </c>
      <c r="D199">
        <v>0.20939706547840398</v>
      </c>
      <c r="E199">
        <v>0.12169324331016829</v>
      </c>
      <c r="F199">
        <v>0.87830675668983171</v>
      </c>
      <c r="G199">
        <v>0.33109030878857226</v>
      </c>
      <c r="H199">
        <v>0.79060293452159602</v>
      </c>
      <c r="I199">
        <v>1</v>
      </c>
      <c r="J199" t="s">
        <v>161</v>
      </c>
      <c r="K199">
        <v>0.72470087218834811</v>
      </c>
      <c r="L199">
        <v>0.4713623194113612</v>
      </c>
      <c r="M199">
        <v>0.25522030017702713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1.3555194805194803</v>
      </c>
      <c r="U199">
        <v>1.3027597402597402</v>
      </c>
      <c r="V199">
        <v>2.3545549418114349</v>
      </c>
      <c r="W199">
        <v>0.65746753246753242</v>
      </c>
      <c r="X199">
        <v>0.706168831168831</v>
      </c>
      <c r="Y199">
        <v>0.40237866840951242</v>
      </c>
      <c r="Z199" t="e">
        <v>#REF!</v>
      </c>
    </row>
    <row r="200" spans="1:26">
      <c r="A200" t="e">
        <v>#VALUE!</v>
      </c>
      <c r="B200" t="e">
        <v>#VALUE!</v>
      </c>
      <c r="C200">
        <v>0.43796896961334064</v>
      </c>
      <c r="D200">
        <v>0.22957310920598398</v>
      </c>
      <c r="E200">
        <v>0.33245792118067541</v>
      </c>
      <c r="F200">
        <v>0.66754207881932459</v>
      </c>
      <c r="G200">
        <v>0.56203103038665936</v>
      </c>
      <c r="H200">
        <v>0.77042689079401605</v>
      </c>
      <c r="I200">
        <v>1</v>
      </c>
      <c r="J200">
        <v>12</v>
      </c>
      <c r="K200">
        <v>0.83781609395098611</v>
      </c>
      <c r="L200">
        <v>0.63468239983502361</v>
      </c>
      <c r="M200">
        <v>0.41321024722248101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1.1548913043478259</v>
      </c>
      <c r="U200">
        <v>0.87931034482758619</v>
      </c>
      <c r="V200">
        <v>1.6128654422788602</v>
      </c>
      <c r="W200">
        <v>0.86231884057970998</v>
      </c>
      <c r="X200">
        <v>1.1357758620689655</v>
      </c>
      <c r="Y200">
        <v>1.0946245627186406</v>
      </c>
      <c r="Z200" t="e">
        <v>#REF!</v>
      </c>
    </row>
    <row r="201" spans="1:26">
      <c r="A201" t="e">
        <v>#VALUE!</v>
      </c>
      <c r="B201" t="e">
        <v>#VALUE!</v>
      </c>
      <c r="C201">
        <v>0.28343722662877346</v>
      </c>
      <c r="D201">
        <v>0.23439703591585953</v>
      </c>
      <c r="E201">
        <v>0.48216573745536695</v>
      </c>
      <c r="F201">
        <v>0.51783426254463305</v>
      </c>
      <c r="G201">
        <v>0.71656277337122654</v>
      </c>
      <c r="H201">
        <v>0.76560296408414041</v>
      </c>
      <c r="I201">
        <v>2</v>
      </c>
      <c r="J201">
        <v>12</v>
      </c>
      <c r="K201">
        <v>0.806989274389741</v>
      </c>
      <c r="L201">
        <v>0.58607987645652149</v>
      </c>
      <c r="M201">
        <v>0.36210229244089609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0.82166666666666666</v>
      </c>
      <c r="U201">
        <v>0.7398148148148147</v>
      </c>
      <c r="V201">
        <v>1.0369737654320985</v>
      </c>
      <c r="W201">
        <v>1.1616666666666666</v>
      </c>
      <c r="X201">
        <v>1.2435185185185185</v>
      </c>
      <c r="Y201">
        <v>1.7844490740740742</v>
      </c>
      <c r="Z201" t="e">
        <v>#REF!</v>
      </c>
    </row>
    <row r="202" spans="1:26">
      <c r="A202" t="e">
        <v>#VALUE!</v>
      </c>
      <c r="B202" t="e">
        <v>#VALUE!</v>
      </c>
      <c r="C202">
        <v>0.58903021686318557</v>
      </c>
      <c r="D202">
        <v>0.24643719531993566</v>
      </c>
      <c r="E202">
        <v>0.16453258781687874</v>
      </c>
      <c r="F202">
        <v>0.83546741218312126</v>
      </c>
      <c r="G202">
        <v>0.41096978313681443</v>
      </c>
      <c r="H202">
        <v>0.75356280468006431</v>
      </c>
      <c r="I202">
        <v>1</v>
      </c>
      <c r="J202" t="s">
        <v>161</v>
      </c>
      <c r="K202">
        <v>0.67744517400227666</v>
      </c>
      <c r="L202">
        <v>0.41358062480332147</v>
      </c>
      <c r="M202">
        <v>0.20808611224534734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1.2796154719551887</v>
      </c>
      <c r="U202">
        <v>1.3702127659574466</v>
      </c>
      <c r="V202">
        <v>2.4394371550464871</v>
      </c>
      <c r="W202">
        <v>0.7373022481265612</v>
      </c>
      <c r="X202">
        <v>0.6228239845261121</v>
      </c>
      <c r="Y202">
        <v>0.50294376435712551</v>
      </c>
      <c r="Z202" t="e">
        <v>#REF!</v>
      </c>
    </row>
    <row r="203" spans="1:26">
      <c r="A203" t="e">
        <v>#VALUE!</v>
      </c>
      <c r="B203" t="e">
        <v>#VALUE!</v>
      </c>
      <c r="C203">
        <v>0.37796362908526798</v>
      </c>
      <c r="D203">
        <v>0.30472522766683269</v>
      </c>
      <c r="E203">
        <v>0.31731114324789939</v>
      </c>
      <c r="F203">
        <v>0.68268885675210067</v>
      </c>
      <c r="G203">
        <v>0.62203637091473207</v>
      </c>
      <c r="H203">
        <v>0.69527477233316737</v>
      </c>
      <c r="I203">
        <v>1</v>
      </c>
      <c r="J203">
        <v>12</v>
      </c>
      <c r="K203">
        <v>0.60294132310710891</v>
      </c>
      <c r="L203">
        <v>0.33234510759090974</v>
      </c>
      <c r="M203">
        <v>0.14894100596326354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1.0303030303030305</v>
      </c>
      <c r="U203">
        <v>1.2195121951219514</v>
      </c>
      <c r="V203">
        <v>1.0051736881005178</v>
      </c>
      <c r="W203">
        <v>0.96969696969696983</v>
      </c>
      <c r="X203">
        <v>0.78048780487804892</v>
      </c>
      <c r="Y203">
        <v>0.64331116038433134</v>
      </c>
      <c r="Z203" t="e">
        <v>#REF!</v>
      </c>
    </row>
    <row r="204" spans="1:26">
      <c r="A204" t="e">
        <v>#VALUE!</v>
      </c>
      <c r="B204" t="e">
        <v>#VALUE!</v>
      </c>
      <c r="C204">
        <v>0.57638174541373521</v>
      </c>
      <c r="D204">
        <v>0.24579996723847242</v>
      </c>
      <c r="E204">
        <v>0.17781828734779237</v>
      </c>
      <c r="F204">
        <v>0.82218171265220763</v>
      </c>
      <c r="G204">
        <v>0.42361825458626479</v>
      </c>
      <c r="H204">
        <v>0.75420003276152758</v>
      </c>
      <c r="I204">
        <v>1</v>
      </c>
      <c r="J204" t="s">
        <v>161</v>
      </c>
      <c r="K204">
        <v>0.69397027274439671</v>
      </c>
      <c r="L204">
        <v>0.43319152090329816</v>
      </c>
      <c r="M204">
        <v>0.22360267220137819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1.5521402009652661</v>
      </c>
      <c r="U204">
        <v>1.0705882352941176</v>
      </c>
      <c r="V204">
        <v>1.9240772026826394</v>
      </c>
      <c r="W204">
        <v>0.46879895561357704</v>
      </c>
      <c r="X204">
        <v>0.95246583481877589</v>
      </c>
      <c r="Y204">
        <v>0.3402018960919283</v>
      </c>
      <c r="Z204" t="e">
        <v>#REF!</v>
      </c>
    </row>
    <row r="205" spans="1:26">
      <c r="A205" t="e">
        <v>#VALUE!</v>
      </c>
      <c r="B205" t="e">
        <v>#VALUE!</v>
      </c>
      <c r="C205">
        <v>0.56101509001083227</v>
      </c>
      <c r="D205">
        <v>0.22103855600544109</v>
      </c>
      <c r="E205">
        <v>0.21794635398372664</v>
      </c>
      <c r="F205">
        <v>0.78205364601627336</v>
      </c>
      <c r="G205">
        <v>0.43898490998916773</v>
      </c>
      <c r="H205">
        <v>0.77896144399455891</v>
      </c>
      <c r="I205">
        <v>1</v>
      </c>
      <c r="J205" t="s">
        <v>161</v>
      </c>
      <c r="K205">
        <v>0.80638319620630616</v>
      </c>
      <c r="L205">
        <v>0.58515876417817492</v>
      </c>
      <c r="M205">
        <v>0.36116902674969198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1.017910447761194</v>
      </c>
      <c r="U205">
        <v>1.150326797385621</v>
      </c>
      <c r="V205">
        <v>1.9160667251975421</v>
      </c>
      <c r="W205">
        <v>0.98507462686567149</v>
      </c>
      <c r="X205">
        <v>0.81960784313725488</v>
      </c>
      <c r="Y205">
        <v>1.1376646180860401</v>
      </c>
      <c r="Z205" t="e">
        <v>#REF!</v>
      </c>
    </row>
    <row r="206" spans="1:26">
      <c r="A206" t="e">
        <v>#VALUE!</v>
      </c>
      <c r="B206" t="e">
        <v>#VALUE!</v>
      </c>
      <c r="C206" t="e">
        <v>#DIV/0!</v>
      </c>
      <c r="D206" t="e">
        <v>#DIV/0!</v>
      </c>
      <c r="E206" t="e">
        <v>#DIV/0!</v>
      </c>
      <c r="F206" t="e">
        <v>#DIV/0!</v>
      </c>
      <c r="G206" t="e">
        <v>#DIV/0!</v>
      </c>
      <c r="H206" t="e">
        <v>#DIV/0!</v>
      </c>
      <c r="I206" t="e">
        <v>#DIV/0!</v>
      </c>
      <c r="J206" t="e">
        <v>#DIV/0!</v>
      </c>
      <c r="K206" t="e">
        <v>#DIV/0!</v>
      </c>
      <c r="L206" t="e">
        <v>#DIV/0!</v>
      </c>
      <c r="M206" t="e">
        <v>#DIV/0!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 t="e">
        <v>#DIV/0!</v>
      </c>
      <c r="U206" t="e">
        <v>#DIV/0!</v>
      </c>
      <c r="V206" t="e">
        <v>#DIV/0!</v>
      </c>
      <c r="W206" t="e">
        <v>#DIV/0!</v>
      </c>
      <c r="X206" t="e">
        <v>#DIV/0!</v>
      </c>
      <c r="Y206" t="e">
        <v>#DIV/0!</v>
      </c>
      <c r="Z206" t="e">
        <v>#REF!</v>
      </c>
    </row>
    <row r="207" spans="1:26">
      <c r="A207" t="e">
        <v>#VALUE!</v>
      </c>
      <c r="B207" t="e">
        <v>#VALUE!</v>
      </c>
      <c r="C207">
        <v>0.21474540350280757</v>
      </c>
      <c r="D207">
        <v>0.25023223623900787</v>
      </c>
      <c r="E207">
        <v>0.5350223602581845</v>
      </c>
      <c r="F207">
        <v>0.46497763974181544</v>
      </c>
      <c r="G207">
        <v>0.78525459649719243</v>
      </c>
      <c r="H207">
        <v>0.74976776376099208</v>
      </c>
      <c r="I207">
        <v>2</v>
      </c>
      <c r="J207" t="s">
        <v>162</v>
      </c>
      <c r="K207">
        <v>0.71554082104634309</v>
      </c>
      <c r="L207">
        <v>0.45974462095574264</v>
      </c>
      <c r="M207">
        <v>0.24539687921315623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0.82781456953642385</v>
      </c>
      <c r="U207">
        <v>0.74567901234567902</v>
      </c>
      <c r="V207">
        <v>0.75445816186556924</v>
      </c>
      <c r="W207">
        <v>1.1721854304635759</v>
      </c>
      <c r="X207">
        <v>1.2543209876543209</v>
      </c>
      <c r="Y207">
        <v>1.2865096884964431</v>
      </c>
      <c r="Z207" t="e">
        <v>#REF!</v>
      </c>
    </row>
    <row r="208" spans="1:26">
      <c r="A208" t="e">
        <v>#VALUE!</v>
      </c>
      <c r="B208" t="e">
        <v>#VALUE!</v>
      </c>
      <c r="C208" t="e">
        <v>#DIV/0!</v>
      </c>
      <c r="D208" t="e">
        <v>#DIV/0!</v>
      </c>
      <c r="E208" t="e">
        <v>#DIV/0!</v>
      </c>
      <c r="F208" t="e">
        <v>#DIV/0!</v>
      </c>
      <c r="G208" t="e">
        <v>#DIV/0!</v>
      </c>
      <c r="H208" t="e">
        <v>#DIV/0!</v>
      </c>
      <c r="I208" t="e">
        <v>#DIV/0!</v>
      </c>
      <c r="J208" t="e">
        <v>#DIV/0!</v>
      </c>
      <c r="K208" t="e">
        <v>#DIV/0!</v>
      </c>
      <c r="L208" t="e">
        <v>#DIV/0!</v>
      </c>
      <c r="M208" t="e">
        <v>#DIV/0!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1</v>
      </c>
      <c r="U208" t="e">
        <v>#DIV/0!</v>
      </c>
      <c r="V208" t="e">
        <v>#DIV/0!</v>
      </c>
      <c r="W208" t="e">
        <v>#DIV/0!</v>
      </c>
      <c r="X208">
        <v>1</v>
      </c>
      <c r="Y208" t="e">
        <v>#DIV/0!</v>
      </c>
      <c r="Z208" t="e">
        <v>#REF!</v>
      </c>
    </row>
    <row r="209" spans="1:26">
      <c r="A209" t="e">
        <v>#VALUE!</v>
      </c>
      <c r="B209" t="e">
        <v>#VALUE!</v>
      </c>
      <c r="C209" t="e">
        <v>#DIV/0!</v>
      </c>
      <c r="D209" t="e">
        <v>#DIV/0!</v>
      </c>
      <c r="E209" t="e">
        <v>#DIV/0!</v>
      </c>
      <c r="F209" t="e">
        <v>#DIV/0!</v>
      </c>
      <c r="G209" t="e">
        <v>#DIV/0!</v>
      </c>
      <c r="H209" t="e">
        <v>#DIV/0!</v>
      </c>
      <c r="I209" t="e">
        <v>#DIV/0!</v>
      </c>
      <c r="J209" t="e">
        <v>#DIV/0!</v>
      </c>
      <c r="K209" t="e">
        <v>#DIV/0!</v>
      </c>
      <c r="L209" t="e">
        <v>#DIV/0!</v>
      </c>
      <c r="M209" t="e">
        <v>#DIV/0!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0.90909090909090906</v>
      </c>
      <c r="U209" t="e">
        <v>#DIV/0!</v>
      </c>
      <c r="V209" t="e">
        <v>#DIV/0!</v>
      </c>
      <c r="W209" t="e">
        <v>#DIV/0!</v>
      </c>
      <c r="X209">
        <v>1.0769230769230769</v>
      </c>
      <c r="Y209" t="e">
        <v>#DIV/0!</v>
      </c>
      <c r="Z209" t="e">
        <v>#REF!</v>
      </c>
    </row>
    <row r="210" spans="1:26">
      <c r="A210" t="e">
        <v>#VALUE!</v>
      </c>
      <c r="B210" t="e">
        <v>#VALUE!</v>
      </c>
      <c r="C210">
        <v>0.20979526338176779</v>
      </c>
      <c r="D210">
        <v>0.23072709679184844</v>
      </c>
      <c r="E210">
        <v>0.55947763982638377</v>
      </c>
      <c r="F210">
        <v>0.44052236017361623</v>
      </c>
      <c r="G210">
        <v>0.79020473661823221</v>
      </c>
      <c r="H210">
        <v>0.76927290320815156</v>
      </c>
      <c r="I210">
        <v>2</v>
      </c>
      <c r="J210" t="s">
        <v>162</v>
      </c>
      <c r="K210">
        <v>0.77008013974990885</v>
      </c>
      <c r="L210">
        <v>0.53217001841344658</v>
      </c>
      <c r="M210">
        <v>0.30957986701152929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0.75471698113207542</v>
      </c>
      <c r="U210">
        <v>0.61764705882352944</v>
      </c>
      <c r="V210">
        <v>0.65684592876601755</v>
      </c>
      <c r="W210">
        <v>1.2452830188679245</v>
      </c>
      <c r="X210">
        <v>1.3823529411764708</v>
      </c>
      <c r="Y210">
        <v>1.7214206437291899</v>
      </c>
      <c r="Z210" t="e">
        <v>#REF!</v>
      </c>
    </row>
    <row r="211" spans="1:26">
      <c r="A211" t="e">
        <v>#VALUE!</v>
      </c>
      <c r="B211" t="e">
        <v>#VALUE!</v>
      </c>
      <c r="C211">
        <v>0.3404545648854872</v>
      </c>
      <c r="D211">
        <v>0.27513766328007078</v>
      </c>
      <c r="E211">
        <v>0.38440777183444197</v>
      </c>
      <c r="F211">
        <v>0.61559222816555792</v>
      </c>
      <c r="G211">
        <v>0.65954543511451269</v>
      </c>
      <c r="H211">
        <v>0.72486233671992917</v>
      </c>
      <c r="I211">
        <v>2</v>
      </c>
      <c r="J211">
        <v>12</v>
      </c>
      <c r="K211">
        <v>0.69517006551836136</v>
      </c>
      <c r="L211">
        <v>0.43463960322257056</v>
      </c>
      <c r="M211">
        <v>0.22476784192873911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0.88888888888888884</v>
      </c>
      <c r="U211">
        <v>1.0847457627118644</v>
      </c>
      <c r="V211">
        <v>1.2710152371169319</v>
      </c>
      <c r="W211">
        <v>1.1111111111111112</v>
      </c>
      <c r="X211">
        <v>0.91525423728813549</v>
      </c>
      <c r="Y211">
        <v>1.1556240369799691</v>
      </c>
      <c r="Z211" t="e">
        <v>#REF!</v>
      </c>
    </row>
    <row r="212" spans="1:26">
      <c r="A212" t="e">
        <v>#VALUE!</v>
      </c>
      <c r="B212" t="e">
        <v>#VALUE!</v>
      </c>
      <c r="C212">
        <v>0.3404545648854872</v>
      </c>
      <c r="D212">
        <v>0.27513766328007078</v>
      </c>
      <c r="E212">
        <v>0.38440777183444197</v>
      </c>
      <c r="F212">
        <v>0.61559222816555792</v>
      </c>
      <c r="G212">
        <v>0.65954543511451269</v>
      </c>
      <c r="H212">
        <v>0.72486233671992917</v>
      </c>
      <c r="I212">
        <v>2</v>
      </c>
      <c r="J212">
        <v>12</v>
      </c>
      <c r="K212">
        <v>0.69517006551836136</v>
      </c>
      <c r="L212">
        <v>0.43463960322257056</v>
      </c>
      <c r="M212">
        <v>0.22476784192873911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0.88888888888888884</v>
      </c>
      <c r="U212">
        <v>1.0847457627118644</v>
      </c>
      <c r="V212">
        <v>1.2710152371169319</v>
      </c>
      <c r="W212">
        <v>1.1111111111111112</v>
      </c>
      <c r="X212">
        <v>0.91525423728813549</v>
      </c>
      <c r="Y212">
        <v>1.1556240369799691</v>
      </c>
      <c r="Z212" t="e">
        <v>#REF!</v>
      </c>
    </row>
    <row r="213" spans="1:26">
      <c r="A213" t="e">
        <v>#VALUE!</v>
      </c>
      <c r="B213" t="e">
        <v>#VALUE!</v>
      </c>
      <c r="C213">
        <v>0.30154853217533817</v>
      </c>
      <c r="D213">
        <v>0.24718561344735737</v>
      </c>
      <c r="E213">
        <v>0.45126585437730449</v>
      </c>
      <c r="F213">
        <v>0.54873414562269551</v>
      </c>
      <c r="G213">
        <v>0.69845146782466183</v>
      </c>
      <c r="H213">
        <v>0.75281438655264266</v>
      </c>
      <c r="I213">
        <v>2</v>
      </c>
      <c r="J213">
        <v>12</v>
      </c>
      <c r="K213">
        <v>0.77453685870401878</v>
      </c>
      <c r="L213">
        <v>0.53845407669482093</v>
      </c>
      <c r="M213">
        <v>0.31548700479724545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0.71162790697674416</v>
      </c>
      <c r="U213">
        <v>0.88571428571428579</v>
      </c>
      <c r="V213">
        <v>0.87541528239202659</v>
      </c>
      <c r="W213">
        <v>1.2872093023255815</v>
      </c>
      <c r="X213">
        <v>1.1214285714285714</v>
      </c>
      <c r="Y213">
        <v>1.443513289036545</v>
      </c>
      <c r="Z213" t="e">
        <v>#REF!</v>
      </c>
    </row>
    <row r="214" spans="1:26">
      <c r="A214" t="e">
        <v>#VALUE!</v>
      </c>
      <c r="B214" t="e">
        <v>#VALUE!</v>
      </c>
      <c r="C214">
        <v>0.30154853217533817</v>
      </c>
      <c r="D214">
        <v>0.24718561344735737</v>
      </c>
      <c r="E214">
        <v>0.45126585437730449</v>
      </c>
      <c r="F214">
        <v>0.54873414562269551</v>
      </c>
      <c r="G214">
        <v>0.69845146782466183</v>
      </c>
      <c r="H214">
        <v>0.75281438655264266</v>
      </c>
      <c r="I214">
        <v>2</v>
      </c>
      <c r="J214">
        <v>12</v>
      </c>
      <c r="K214">
        <v>0.77453685870401878</v>
      </c>
      <c r="L214">
        <v>0.53845407669482093</v>
      </c>
      <c r="M214">
        <v>0.31548700479724545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0.71162790697674416</v>
      </c>
      <c r="U214">
        <v>0.88571428571428579</v>
      </c>
      <c r="V214">
        <v>0.87541528239202659</v>
      </c>
      <c r="W214">
        <v>1.2872093023255815</v>
      </c>
      <c r="X214">
        <v>1.1214285714285714</v>
      </c>
      <c r="Y214">
        <v>1.443513289036545</v>
      </c>
      <c r="Z214" t="e">
        <v>#REF!</v>
      </c>
    </row>
    <row r="215" spans="1:26">
      <c r="A215" t="e">
        <v>#VALUE!</v>
      </c>
      <c r="B215" t="e">
        <v>#VALUE!</v>
      </c>
      <c r="C215">
        <v>0.30154853217533817</v>
      </c>
      <c r="D215">
        <v>0.24718561344735737</v>
      </c>
      <c r="E215">
        <v>0.45126585437730449</v>
      </c>
      <c r="F215">
        <v>0.54873414562269551</v>
      </c>
      <c r="G215">
        <v>0.69845146782466183</v>
      </c>
      <c r="H215">
        <v>0.75281438655264266</v>
      </c>
      <c r="I215">
        <v>2</v>
      </c>
      <c r="J215">
        <v>12</v>
      </c>
      <c r="K215">
        <v>0.77453685870401878</v>
      </c>
      <c r="L215">
        <v>0.53845407669482093</v>
      </c>
      <c r="M215">
        <v>0.31548700479724545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0.71162790697674416</v>
      </c>
      <c r="U215">
        <v>0.88571428571428579</v>
      </c>
      <c r="V215">
        <v>0.87541528239202659</v>
      </c>
      <c r="W215">
        <v>1.2872093023255815</v>
      </c>
      <c r="X215">
        <v>1.1214285714285714</v>
      </c>
      <c r="Y215">
        <v>1.443513289036545</v>
      </c>
      <c r="Z215" t="e">
        <v>#REF!</v>
      </c>
    </row>
    <row r="216" spans="1:26">
      <c r="A216" t="e">
        <v>#VALUE!</v>
      </c>
      <c r="B216" t="e">
        <v>#VALUE!</v>
      </c>
      <c r="C216">
        <v>0.28317756947983469</v>
      </c>
      <c r="D216">
        <v>0.2387857439795153</v>
      </c>
      <c r="E216">
        <v>0.47803668654064996</v>
      </c>
      <c r="F216">
        <v>0.52196331345934999</v>
      </c>
      <c r="G216">
        <v>0.71682243052016525</v>
      </c>
      <c r="H216">
        <v>0.76121425602048465</v>
      </c>
      <c r="I216">
        <v>2</v>
      </c>
      <c r="J216">
        <v>12</v>
      </c>
      <c r="K216">
        <v>0.79337510353194507</v>
      </c>
      <c r="L216">
        <v>0.5656875276335116</v>
      </c>
      <c r="M216">
        <v>0.34173724780411807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0.83151131568853098</v>
      </c>
      <c r="U216">
        <v>0.50639204545454553</v>
      </c>
      <c r="V216">
        <v>1.0069082338415807</v>
      </c>
      <c r="W216">
        <v>1.1777905638665129</v>
      </c>
      <c r="X216">
        <v>1.4946732954545454</v>
      </c>
      <c r="Y216">
        <v>1.836951760121351</v>
      </c>
      <c r="Z216" t="e"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UC200"/>
  <sheetViews>
    <sheetView showGridLines="0" showRowColHeaders="0" topLeftCell="BX1" zoomScale="85" zoomScaleNormal="85" workbookViewId="0">
      <selection activeCell="BY2" sqref="BY2"/>
    </sheetView>
  </sheetViews>
  <sheetFormatPr defaultRowHeight="12"/>
  <cols>
    <col min="1" max="1" width="5.42578125" style="393" customWidth="1"/>
    <col min="2" max="2" width="13.5703125" style="393" customWidth="1"/>
    <col min="3" max="3" width="13.140625" style="393" customWidth="1"/>
    <col min="4" max="4" width="5.28515625" style="393" customWidth="1"/>
    <col min="5" max="5" width="7.28515625" style="393" customWidth="1"/>
    <col min="6" max="6" width="6" style="393" customWidth="1"/>
    <col min="7" max="7" width="4.28515625" style="393" customWidth="1"/>
    <col min="8" max="8" width="6.7109375" style="393" customWidth="1"/>
    <col min="9" max="9" width="6.42578125" style="396" customWidth="1"/>
    <col min="10" max="21" width="9.140625" style="393" customWidth="1"/>
    <col min="22" max="22" width="16.7109375" style="393" customWidth="1"/>
    <col min="23" max="23" width="9.140625" style="393" customWidth="1"/>
    <col min="24" max="24" width="11.7109375" style="393" customWidth="1"/>
    <col min="25" max="30" width="9.140625" style="393" customWidth="1"/>
    <col min="31" max="31" width="11.28515625" style="393" customWidth="1"/>
    <col min="32" max="38" width="9.140625" style="393" customWidth="1"/>
    <col min="39" max="39" width="22" style="393" customWidth="1"/>
    <col min="40" max="40" width="6.7109375" style="394" customWidth="1"/>
    <col min="41" max="41" width="8.7109375" style="394" customWidth="1"/>
    <col min="42" max="47" width="6.7109375" style="394" customWidth="1"/>
    <col min="48" max="48" width="9.140625" style="393" customWidth="1"/>
    <col min="49" max="49" width="12.7109375" style="393" customWidth="1"/>
    <col min="50" max="50" width="11.7109375" style="393" customWidth="1"/>
    <col min="51" max="54" width="9.140625" style="393" customWidth="1"/>
    <col min="55" max="55" width="10.5703125" style="393" customWidth="1"/>
    <col min="56" max="56" width="9.140625" style="393" customWidth="1"/>
    <col min="57" max="57" width="18.140625" style="393" customWidth="1"/>
    <col min="58" max="59" width="9.140625" style="393" customWidth="1"/>
    <col min="60" max="60" width="11.140625" style="393" customWidth="1"/>
    <col min="61" max="81" width="9.140625" style="393" customWidth="1"/>
    <col min="82" max="82" width="6.140625" style="393" customWidth="1"/>
    <col min="83" max="85" width="9.140625" style="393" customWidth="1"/>
    <col min="86" max="86" width="4.28515625" style="393" customWidth="1"/>
    <col min="87" max="92" width="9.140625" style="393" customWidth="1"/>
    <col min="93" max="93" width="13.7109375" style="393" customWidth="1"/>
    <col min="94" max="95" width="9.140625" style="393" customWidth="1"/>
    <col min="96" max="96" width="12.140625" style="393" customWidth="1"/>
    <col min="97" max="105" width="9.140625" style="393" customWidth="1"/>
    <col min="106" max="106" width="15.42578125" style="393" customWidth="1"/>
    <col min="107" max="108" width="9.140625" style="393" customWidth="1"/>
    <col min="109" max="109" width="12.85546875" style="393" customWidth="1"/>
    <col min="110" max="118" width="9.140625" style="393" customWidth="1"/>
    <col min="119" max="119" width="10.42578125" style="393" customWidth="1"/>
    <col min="120" max="123" width="9.140625" style="393" customWidth="1"/>
    <col min="124" max="124" width="15.42578125" style="393" customWidth="1"/>
    <col min="125" max="129" width="9.140625" style="393" customWidth="1"/>
    <col min="130" max="130" width="15.42578125" style="393" customWidth="1"/>
    <col min="131" max="136" width="9.140625" style="393" customWidth="1"/>
    <col min="137" max="137" width="15.7109375" style="393" customWidth="1"/>
    <col min="138" max="141" width="9.140625" style="393" customWidth="1"/>
    <col min="142" max="16384" width="9.140625" style="393"/>
  </cols>
  <sheetData>
    <row r="1" spans="1:549" ht="12.7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AM1" s="393" t="s">
        <v>575</v>
      </c>
      <c r="AN1" s="394" t="s">
        <v>576</v>
      </c>
      <c r="AO1" s="394" t="s">
        <v>577</v>
      </c>
      <c r="AP1" s="394" t="s">
        <v>461</v>
      </c>
      <c r="AQ1" s="394" t="s">
        <v>213</v>
      </c>
      <c r="AR1" s="394" t="s">
        <v>578</v>
      </c>
      <c r="AS1" s="394" t="s">
        <v>579</v>
      </c>
      <c r="AT1" s="394" t="s">
        <v>580</v>
      </c>
      <c r="AU1" s="394" t="s">
        <v>581</v>
      </c>
      <c r="AZ1" s="393" t="s">
        <v>614</v>
      </c>
      <c r="BY1" s="395" t="s">
        <v>924</v>
      </c>
    </row>
    <row r="2" spans="1:549" ht="15">
      <c r="A2" t="s">
        <v>2477</v>
      </c>
      <c r="B2"/>
      <c r="C2"/>
      <c r="D2"/>
      <c r="E2"/>
      <c r="F2"/>
      <c r="G2"/>
      <c r="H2"/>
      <c r="I2"/>
      <c r="J2"/>
      <c r="K2" t="s">
        <v>2482</v>
      </c>
      <c r="L2"/>
      <c r="M2"/>
      <c r="N2"/>
      <c r="O2"/>
      <c r="P2"/>
      <c r="Q2"/>
      <c r="R2"/>
      <c r="S2"/>
      <c r="T2"/>
      <c r="X2" s="420"/>
      <c r="Y2" s="393" t="s">
        <v>583</v>
      </c>
      <c r="Z2" s="393" t="s">
        <v>585</v>
      </c>
      <c r="AA2" s="393" t="s">
        <v>696</v>
      </c>
      <c r="AB2" s="393" t="s">
        <v>591</v>
      </c>
      <c r="AL2" s="393" t="str">
        <f>Predictie!C4</f>
        <v>Cagliari</v>
      </c>
      <c r="AM2" s="396" t="str">
        <f>SUBSTITUTE(AL2,"(N)","")</f>
        <v>Cagliari</v>
      </c>
      <c r="AN2" s="394">
        <f t="shared" ref="AN2:AU2" si="0">B4</f>
        <v>23</v>
      </c>
      <c r="AO2" s="394">
        <f t="shared" si="0"/>
        <v>8</v>
      </c>
      <c r="AP2" s="397">
        <f t="shared" si="0"/>
        <v>3</v>
      </c>
      <c r="AQ2" s="397">
        <f t="shared" si="0"/>
        <v>12</v>
      </c>
      <c r="AR2" s="397">
        <f t="shared" si="0"/>
        <v>32</v>
      </c>
      <c r="AS2" s="397">
        <f t="shared" si="0"/>
        <v>48</v>
      </c>
      <c r="AT2" s="397">
        <f t="shared" si="0"/>
        <v>27</v>
      </c>
      <c r="AU2" s="397">
        <f t="shared" si="0"/>
        <v>15</v>
      </c>
      <c r="AY2" s="398" t="s">
        <v>615</v>
      </c>
      <c r="AZ2" s="398" t="s">
        <v>576</v>
      </c>
      <c r="BA2" s="398" t="s">
        <v>577</v>
      </c>
      <c r="BB2" s="398" t="s">
        <v>461</v>
      </c>
      <c r="BC2" s="398" t="s">
        <v>213</v>
      </c>
      <c r="BD2" s="398" t="s">
        <v>578</v>
      </c>
      <c r="BE2" s="398" t="s">
        <v>579</v>
      </c>
      <c r="BF2" s="398" t="s">
        <v>580</v>
      </c>
      <c r="BG2" s="398" t="s">
        <v>581</v>
      </c>
      <c r="BY2" s="395" t="s">
        <v>703</v>
      </c>
      <c r="UC2" s="393" t="s">
        <v>406</v>
      </c>
    </row>
    <row r="3" spans="1:549" ht="15">
      <c r="A3" t="s">
        <v>243</v>
      </c>
      <c r="B3" t="s">
        <v>190</v>
      </c>
      <c r="C3" t="s">
        <v>191</v>
      </c>
      <c r="D3" t="s">
        <v>192</v>
      </c>
      <c r="E3" t="s">
        <v>193</v>
      </c>
      <c r="F3" t="s">
        <v>194</v>
      </c>
      <c r="G3" t="s">
        <v>195</v>
      </c>
      <c r="H3" t="s">
        <v>196</v>
      </c>
      <c r="I3" t="s">
        <v>197</v>
      </c>
      <c r="J3" t="s">
        <v>406</v>
      </c>
      <c r="K3" t="s">
        <v>243</v>
      </c>
      <c r="L3" t="s">
        <v>190</v>
      </c>
      <c r="M3" t="s">
        <v>191</v>
      </c>
      <c r="N3" t="s">
        <v>192</v>
      </c>
      <c r="O3" t="s">
        <v>193</v>
      </c>
      <c r="P3" t="s">
        <v>194</v>
      </c>
      <c r="Q3" t="s">
        <v>195</v>
      </c>
      <c r="R3" t="s">
        <v>196</v>
      </c>
      <c r="S3" t="s">
        <v>197</v>
      </c>
      <c r="T3" t="s">
        <v>406</v>
      </c>
      <c r="X3" s="420" t="s">
        <v>648</v>
      </c>
      <c r="Y3" s="421">
        <f>IF(AND(AE8&lt;0.25,AE8&gt;=0),AE8,"-")</f>
        <v>0.189873417721519</v>
      </c>
      <c r="Z3" s="421">
        <f>IF(AND(AF8&lt;0.25,AF8&gt;=0),AF8,"-")</f>
        <v>0.21518987341772153</v>
      </c>
      <c r="AA3" s="421" t="str">
        <f>IF(AND(AG8&lt;0.25,AG8&gt;=0),AG8,"-")</f>
        <v>-</v>
      </c>
      <c r="AB3" s="421">
        <f>IF(AND(AH8&lt;0.25,AH8&gt;=0),AH8,"-")</f>
        <v>0.24050632911392406</v>
      </c>
      <c r="AD3" s="402">
        <f>-Y3</f>
        <v>-0.189873417721519</v>
      </c>
      <c r="AE3" s="402">
        <f t="shared" ref="AE3:AF3" si="1">-Z3</f>
        <v>-0.21518987341772153</v>
      </c>
      <c r="AF3" s="402" t="e">
        <f t="shared" si="1"/>
        <v>#VALUE!</v>
      </c>
      <c r="AG3" s="402">
        <f>-AB3</f>
        <v>-0.24050632911392406</v>
      </c>
      <c r="AL3" s="393" t="str">
        <f>Predictie!G4</f>
        <v>Juventus</v>
      </c>
      <c r="AM3" s="396" t="str">
        <f>SUBSTITUTE(AL3,"(N)","")</f>
        <v>Juventus</v>
      </c>
      <c r="AN3" s="394">
        <f>L4</f>
        <v>23</v>
      </c>
      <c r="AO3" s="394">
        <f>M4</f>
        <v>19</v>
      </c>
      <c r="AP3" s="394">
        <f>N4</f>
        <v>0</v>
      </c>
      <c r="AQ3" s="394">
        <f t="shared" ref="AQ3:AU3" si="2">O4</f>
        <v>4</v>
      </c>
      <c r="AR3" s="394">
        <f t="shared" si="2"/>
        <v>47</v>
      </c>
      <c r="AS3" s="394">
        <f t="shared" si="2"/>
        <v>16</v>
      </c>
      <c r="AT3" s="394">
        <f t="shared" si="2"/>
        <v>57</v>
      </c>
      <c r="AU3" s="394">
        <f t="shared" si="2"/>
        <v>1</v>
      </c>
      <c r="AY3" s="399" t="str">
        <f>AM2</f>
        <v>Cagliari</v>
      </c>
      <c r="AZ3" s="398">
        <f t="shared" ref="AZ3:BG3" si="3">B10</f>
        <v>11</v>
      </c>
      <c r="BA3" s="398">
        <f t="shared" si="3"/>
        <v>5</v>
      </c>
      <c r="BB3" s="398">
        <f t="shared" si="3"/>
        <v>2</v>
      </c>
      <c r="BC3" s="398">
        <f>E10</f>
        <v>4</v>
      </c>
      <c r="BD3" s="398">
        <f t="shared" si="3"/>
        <v>8</v>
      </c>
      <c r="BE3" s="398">
        <f t="shared" si="3"/>
        <v>10</v>
      </c>
      <c r="BF3" s="398">
        <f t="shared" si="3"/>
        <v>17</v>
      </c>
      <c r="BG3" s="398">
        <f t="shared" si="3"/>
        <v>13</v>
      </c>
      <c r="BJ3" s="397"/>
      <c r="BK3" s="396"/>
      <c r="BL3" s="396"/>
      <c r="BY3" s="395"/>
      <c r="DZ3" s="420" t="s">
        <v>647</v>
      </c>
      <c r="EA3" s="420" t="s">
        <v>648</v>
      </c>
      <c r="EB3" s="420" t="s">
        <v>649</v>
      </c>
      <c r="EC3" s="420" t="s">
        <v>650</v>
      </c>
      <c r="EG3" s="420" t="s">
        <v>647</v>
      </c>
      <c r="EH3" s="420" t="s">
        <v>648</v>
      </c>
      <c r="EI3" s="420" t="s">
        <v>649</v>
      </c>
      <c r="EJ3" s="420" t="s">
        <v>650</v>
      </c>
      <c r="UC3" s="393" t="s">
        <v>584</v>
      </c>
    </row>
    <row r="4" spans="1:549" ht="15">
      <c r="A4" t="s">
        <v>198</v>
      </c>
      <c r="B4">
        <v>23</v>
      </c>
      <c r="C4">
        <v>8</v>
      </c>
      <c r="D4">
        <v>3</v>
      </c>
      <c r="E4">
        <v>12</v>
      </c>
      <c r="F4">
        <v>32</v>
      </c>
      <c r="G4">
        <v>48</v>
      </c>
      <c r="H4">
        <v>27</v>
      </c>
      <c r="I4">
        <v>15</v>
      </c>
      <c r="J4" t="s">
        <v>2478</v>
      </c>
      <c r="K4" t="s">
        <v>198</v>
      </c>
      <c r="L4">
        <v>23</v>
      </c>
      <c r="M4">
        <v>19</v>
      </c>
      <c r="N4">
        <v>0</v>
      </c>
      <c r="O4">
        <v>4</v>
      </c>
      <c r="P4">
        <v>47</v>
      </c>
      <c r="Q4">
        <v>16</v>
      </c>
      <c r="R4">
        <v>57</v>
      </c>
      <c r="S4">
        <v>1</v>
      </c>
      <c r="T4" t="s">
        <v>2483</v>
      </c>
      <c r="X4" s="420" t="s">
        <v>649</v>
      </c>
      <c r="Y4" s="421" t="str">
        <f>IF(AND(AE8&gt;=0.25,AE8&lt;0.3),AE8,"-")</f>
        <v>-</v>
      </c>
      <c r="Z4" s="421" t="str">
        <f>IF(AND(AF8&gt;=0.25,AF8&lt;0.3),AF8,"-")</f>
        <v>-</v>
      </c>
      <c r="AA4" s="421" t="str">
        <f>IF(AND(AG8&gt;=0.25,AG8&lt;0.3),AG8,"-")</f>
        <v>-</v>
      </c>
      <c r="AB4" s="421" t="str">
        <f>IF(AND(AH8&gt;=0.25,AH8&lt;0.3),AH8,"-")</f>
        <v>-</v>
      </c>
      <c r="AD4" s="402" t="e">
        <f>-Y4</f>
        <v>#VALUE!</v>
      </c>
      <c r="AE4" s="402">
        <f>-CS22</f>
        <v>-0.76923076923076927</v>
      </c>
      <c r="AF4" s="402" t="e">
        <f>-AA4</f>
        <v>#VALUE!</v>
      </c>
      <c r="AG4" s="402" t="e">
        <f>-AB4</f>
        <v>#VALUE!</v>
      </c>
      <c r="AW4" s="393">
        <f>AN6+AN11</f>
        <v>22</v>
      </c>
      <c r="AY4" s="398" t="str">
        <f>AL3</f>
        <v>Juventus</v>
      </c>
      <c r="AZ4" s="398">
        <f t="shared" ref="AZ4:BG4" si="4">L11</f>
        <v>11</v>
      </c>
      <c r="BA4" s="398">
        <f t="shared" si="4"/>
        <v>1</v>
      </c>
      <c r="BB4" s="398">
        <f t="shared" si="4"/>
        <v>8</v>
      </c>
      <c r="BC4" s="398">
        <f t="shared" si="4"/>
        <v>2</v>
      </c>
      <c r="BD4" s="398">
        <f t="shared" si="4"/>
        <v>3</v>
      </c>
      <c r="BE4" s="398">
        <f t="shared" si="4"/>
        <v>5</v>
      </c>
      <c r="BF4" s="398">
        <f t="shared" si="4"/>
        <v>11</v>
      </c>
      <c r="BG4" s="398">
        <f t="shared" si="4"/>
        <v>12</v>
      </c>
      <c r="DZ4" s="420" t="s">
        <v>651</v>
      </c>
      <c r="EA4" s="421">
        <f>IF(AX8&lt;0.55,AX8,0)</f>
        <v>0.40909090909090912</v>
      </c>
      <c r="EB4" s="421">
        <f>IF(AND(AX8&gt;=0.55,AX8&lt;=0.65),AX8,0)</f>
        <v>0</v>
      </c>
      <c r="EC4" s="421">
        <f>IF(AX8&gt;0.65,AX8,0)</f>
        <v>0</v>
      </c>
      <c r="EG4" s="420" t="s">
        <v>688</v>
      </c>
      <c r="EH4" s="421">
        <f>IF(BB8&lt;0.55,BB8,0)</f>
        <v>0.22727272727272727</v>
      </c>
      <c r="EI4" s="421">
        <f>IF(AND(BB8&gt;=0.55,BB8&lt;=0.65),BB8,0)</f>
        <v>0</v>
      </c>
      <c r="EJ4" s="421">
        <f>IF(BB8&gt;0.65,BB8,0)</f>
        <v>0</v>
      </c>
      <c r="UC4" s="393" t="s">
        <v>519</v>
      </c>
    </row>
    <row r="5" spans="1:549" ht="15">
      <c r="A5" t="s">
        <v>199</v>
      </c>
      <c r="B5">
        <v>11</v>
      </c>
      <c r="C5">
        <v>7</v>
      </c>
      <c r="D5">
        <v>2</v>
      </c>
      <c r="E5">
        <v>2</v>
      </c>
      <c r="F5">
        <v>25</v>
      </c>
      <c r="G5">
        <v>21</v>
      </c>
      <c r="H5">
        <v>23</v>
      </c>
      <c r="I5">
        <v>9</v>
      </c>
      <c r="J5" t="s">
        <v>2479</v>
      </c>
      <c r="K5" t="s">
        <v>199</v>
      </c>
      <c r="L5">
        <v>12</v>
      </c>
      <c r="M5">
        <v>12</v>
      </c>
      <c r="N5">
        <v>0</v>
      </c>
      <c r="O5">
        <v>0</v>
      </c>
      <c r="P5">
        <v>30</v>
      </c>
      <c r="Q5">
        <v>6</v>
      </c>
      <c r="R5">
        <v>36</v>
      </c>
      <c r="S5">
        <v>1</v>
      </c>
      <c r="T5" t="s">
        <v>2484</v>
      </c>
      <c r="X5" s="420" t="s">
        <v>650</v>
      </c>
      <c r="Y5" s="421" t="str">
        <f>IF(AE8&gt;=0.3,AE8,"-")</f>
        <v>-</v>
      </c>
      <c r="Z5" s="421" t="str">
        <f>IF(AF8&gt;=0.3,AF8,"-")</f>
        <v>-</v>
      </c>
      <c r="AA5" s="421">
        <f>IF(AG8&gt;=0.3,AG8,"-")</f>
        <v>0.35443037974683544</v>
      </c>
      <c r="AB5" s="421" t="str">
        <f>IF(AH8&gt;=0.3,AH8,"-")</f>
        <v>-</v>
      </c>
      <c r="AD5" s="402" t="e">
        <f>-Y5</f>
        <v>#VALUE!</v>
      </c>
      <c r="AE5" s="402" t="e">
        <f>-Z5</f>
        <v>#VALUE!</v>
      </c>
      <c r="AF5" s="402">
        <f>-AA5</f>
        <v>-0.35443037974683544</v>
      </c>
      <c r="AG5" s="402" t="e">
        <f>-AB5</f>
        <v>#VALUE!</v>
      </c>
      <c r="AM5" s="393" t="s">
        <v>587</v>
      </c>
      <c r="AN5" s="394" t="s">
        <v>576</v>
      </c>
      <c r="AO5" s="394" t="s">
        <v>577</v>
      </c>
      <c r="AP5" s="394" t="s">
        <v>461</v>
      </c>
      <c r="AQ5" s="394" t="s">
        <v>213</v>
      </c>
      <c r="AR5" s="394" t="s">
        <v>578</v>
      </c>
      <c r="AS5" s="394" t="s">
        <v>579</v>
      </c>
      <c r="AT5" s="394" t="s">
        <v>580</v>
      </c>
      <c r="AU5" s="394" t="s">
        <v>581</v>
      </c>
      <c r="AZ5" s="393">
        <f>AZ3+AZ4</f>
        <v>22</v>
      </c>
      <c r="DZ5" s="420" t="s">
        <v>652</v>
      </c>
      <c r="EA5" s="421">
        <f>IF(AX9&lt;0.55,AX9,0)</f>
        <v>9.0909090909090828E-2</v>
      </c>
      <c r="EB5" s="421">
        <f>IF(AND(AX9&gt;=0.55,AX9&lt;=0.65),AX9,0)</f>
        <v>0</v>
      </c>
      <c r="EC5" s="421">
        <f>IF(AX9&gt;0.65,AX9,0)</f>
        <v>0</v>
      </c>
      <c r="EG5" s="420" t="s">
        <v>689</v>
      </c>
      <c r="EH5" s="421">
        <f>IF(BB9&lt;0.55,BB9,0)</f>
        <v>0.45454545454545459</v>
      </c>
      <c r="EI5" s="421">
        <f>IF(AND(BB9&gt;=0.55,BB9&lt;=0.65),BB9,0)</f>
        <v>0</v>
      </c>
      <c r="EJ5" s="421">
        <f>IF(BB9&gt;0.65,BB9,0)</f>
        <v>0</v>
      </c>
      <c r="UC5" s="393" t="s">
        <v>588</v>
      </c>
    </row>
    <row r="6" spans="1:549" ht="15">
      <c r="A6" t="s">
        <v>200</v>
      </c>
      <c r="B6">
        <v>12</v>
      </c>
      <c r="C6">
        <v>1</v>
      </c>
      <c r="D6">
        <v>1</v>
      </c>
      <c r="E6">
        <v>10</v>
      </c>
      <c r="F6">
        <v>7</v>
      </c>
      <c r="G6">
        <v>27</v>
      </c>
      <c r="H6">
        <v>4</v>
      </c>
      <c r="I6">
        <v>19</v>
      </c>
      <c r="J6" t="s">
        <v>2480</v>
      </c>
      <c r="K6" t="s">
        <v>200</v>
      </c>
      <c r="L6">
        <v>11</v>
      </c>
      <c r="M6">
        <v>7</v>
      </c>
      <c r="N6">
        <v>0</v>
      </c>
      <c r="O6">
        <v>4</v>
      </c>
      <c r="P6">
        <v>17</v>
      </c>
      <c r="Q6">
        <v>10</v>
      </c>
      <c r="R6">
        <v>21</v>
      </c>
      <c r="S6">
        <v>2</v>
      </c>
      <c r="T6" t="s">
        <v>2479</v>
      </c>
      <c r="AM6" s="396" t="str">
        <f>AM2</f>
        <v>Cagliari</v>
      </c>
      <c r="AN6" s="394">
        <f t="shared" ref="AN6:AU6" si="5">B5</f>
        <v>11</v>
      </c>
      <c r="AO6" s="394">
        <f t="shared" si="5"/>
        <v>7</v>
      </c>
      <c r="AP6" s="394">
        <f t="shared" si="5"/>
        <v>2</v>
      </c>
      <c r="AQ6" s="394">
        <f t="shared" si="5"/>
        <v>2</v>
      </c>
      <c r="AR6" s="394">
        <f t="shared" si="5"/>
        <v>25</v>
      </c>
      <c r="AS6" s="394">
        <f t="shared" si="5"/>
        <v>21</v>
      </c>
      <c r="AT6" s="394">
        <f t="shared" si="5"/>
        <v>23</v>
      </c>
      <c r="AU6" s="394">
        <f t="shared" si="5"/>
        <v>9</v>
      </c>
      <c r="BA6" s="644" t="s">
        <v>616</v>
      </c>
      <c r="BB6" s="645"/>
      <c r="BC6" s="646"/>
      <c r="BE6" s="644" t="s">
        <v>619</v>
      </c>
      <c r="BF6" s="645"/>
      <c r="BG6" s="646"/>
      <c r="BH6" s="393">
        <v>40</v>
      </c>
      <c r="DZ6" s="420" t="s">
        <v>653</v>
      </c>
      <c r="EA6" s="421">
        <f>IF(AX7&lt;0.55,AX7,0)</f>
        <v>0.5</v>
      </c>
      <c r="EB6" s="421">
        <f>IF(AND(AX7&gt;=0.55,AX7&lt;=0.65),AX7,0)</f>
        <v>0</v>
      </c>
      <c r="EC6" s="421">
        <f>IF(AX7&gt;0.65,AX7,0)</f>
        <v>0</v>
      </c>
      <c r="EG6" s="420" t="s">
        <v>690</v>
      </c>
      <c r="EH6" s="421">
        <f>IF(BB7&lt;0.55,BB7,0)</f>
        <v>0.31818181818181818</v>
      </c>
      <c r="EI6" s="421">
        <f>IF(AND(BB7&gt;=0.55,BB7&lt;=0.65),BB7,0)</f>
        <v>0</v>
      </c>
      <c r="EJ6" s="421">
        <f>IF(BB7&gt;0.65,BB7,0)</f>
        <v>0</v>
      </c>
      <c r="UC6" s="393" t="s">
        <v>590</v>
      </c>
    </row>
    <row r="7" spans="1:549" ht="15">
      <c r="A7" t="s">
        <v>201</v>
      </c>
      <c r="B7">
        <v>6</v>
      </c>
      <c r="C7">
        <v>2</v>
      </c>
      <c r="D7">
        <v>1</v>
      </c>
      <c r="E7">
        <v>3</v>
      </c>
      <c r="F7">
        <v>9</v>
      </c>
      <c r="G7">
        <v>9</v>
      </c>
      <c r="H7">
        <v>7</v>
      </c>
      <c r="I7"/>
      <c r="J7" t="s">
        <v>919</v>
      </c>
      <c r="K7" t="s">
        <v>201</v>
      </c>
      <c r="L7">
        <v>6</v>
      </c>
      <c r="M7">
        <v>5</v>
      </c>
      <c r="N7">
        <v>0</v>
      </c>
      <c r="O7">
        <v>1</v>
      </c>
      <c r="P7">
        <v>11</v>
      </c>
      <c r="Q7">
        <v>2</v>
      </c>
      <c r="R7">
        <v>15</v>
      </c>
      <c r="S7"/>
      <c r="T7" t="s">
        <v>2485</v>
      </c>
      <c r="AE7" s="400" t="s">
        <v>583</v>
      </c>
      <c r="AF7" s="400" t="s">
        <v>585</v>
      </c>
      <c r="AG7" s="400" t="s">
        <v>586</v>
      </c>
      <c r="AH7" s="400" t="s">
        <v>591</v>
      </c>
      <c r="AM7" s="393" t="str">
        <f>AM3</f>
        <v>Juventus</v>
      </c>
      <c r="AN7" s="394">
        <f>L5</f>
        <v>12</v>
      </c>
      <c r="AO7" s="394">
        <f>M5</f>
        <v>12</v>
      </c>
      <c r="AP7" s="394">
        <f>N5</f>
        <v>0</v>
      </c>
      <c r="AQ7" s="394">
        <f t="shared" ref="AQ7:AU7" si="6">O5</f>
        <v>0</v>
      </c>
      <c r="AR7" s="394">
        <f t="shared" si="6"/>
        <v>30</v>
      </c>
      <c r="AS7" s="394">
        <f t="shared" si="6"/>
        <v>6</v>
      </c>
      <c r="AT7" s="394">
        <f t="shared" si="6"/>
        <v>36</v>
      </c>
      <c r="AU7" s="394">
        <f t="shared" si="6"/>
        <v>1</v>
      </c>
      <c r="AW7" s="399" t="str">
        <f>AY3</f>
        <v>Cagliari</v>
      </c>
      <c r="AX7" s="401">
        <f>(AO6+AQ11)/AW4</f>
        <v>0.5</v>
      </c>
      <c r="AY7" s="402">
        <f>100%-AX7</f>
        <v>0.5</v>
      </c>
      <c r="BA7" s="399" t="str">
        <f>AY3</f>
        <v>Cagliari</v>
      </c>
      <c r="BB7" s="401">
        <f>(BA3+BC4)/AZ5</f>
        <v>0.31818181818181818</v>
      </c>
      <c r="BC7" s="401">
        <f>100%-BB7</f>
        <v>0.68181818181818188</v>
      </c>
      <c r="BE7" s="399" t="str">
        <f>BA7</f>
        <v>Cagliari</v>
      </c>
      <c r="BF7" s="401">
        <f>(BF14+BH41)/BH6</f>
        <v>0.22500000000000001</v>
      </c>
      <c r="BG7" s="398"/>
      <c r="DZ7" s="420" t="s">
        <v>654</v>
      </c>
      <c r="EA7" s="421">
        <f>IF(AY8&lt;0.75,AY8,0)</f>
        <v>0.59090909090909083</v>
      </c>
      <c r="EB7" s="421">
        <f>IF(AND(AY8&gt;=0.75,AY8&lt;=0.8),AY8,0)</f>
        <v>0</v>
      </c>
      <c r="EC7" s="421">
        <f>IF(AY8&gt;0.8,AY8,0)</f>
        <v>0</v>
      </c>
      <c r="EG7" s="420" t="s">
        <v>691</v>
      </c>
      <c r="EH7" s="421">
        <f>IF(BC8&lt;0.75,BC8,0)</f>
        <v>0</v>
      </c>
      <c r="EI7" s="421">
        <f>IF(AND(BC8&gt;=0.75,BC8&lt;=0.8),BC8,0)</f>
        <v>0.77272727272727271</v>
      </c>
      <c r="EJ7" s="421">
        <f>IF(BC8&gt;0.8,BC8,0)</f>
        <v>0</v>
      </c>
      <c r="UC7" s="393" t="s">
        <v>406</v>
      </c>
    </row>
    <row r="8" spans="1:549" ht="15">
      <c r="A8" t="s">
        <v>244</v>
      </c>
      <c r="B8" t="s">
        <v>190</v>
      </c>
      <c r="C8" t="s">
        <v>191</v>
      </c>
      <c r="D8" t="s">
        <v>192</v>
      </c>
      <c r="E8" t="s">
        <v>193</v>
      </c>
      <c r="F8" t="s">
        <v>194</v>
      </c>
      <c r="G8" t="s">
        <v>195</v>
      </c>
      <c r="H8" t="s">
        <v>196</v>
      </c>
      <c r="I8" t="s">
        <v>197</v>
      </c>
      <c r="J8" t="s">
        <v>406</v>
      </c>
      <c r="K8" t="s">
        <v>244</v>
      </c>
      <c r="L8" t="s">
        <v>190</v>
      </c>
      <c r="M8" t="s">
        <v>191</v>
      </c>
      <c r="N8" t="s">
        <v>192</v>
      </c>
      <c r="O8" t="s">
        <v>193</v>
      </c>
      <c r="P8" t="s">
        <v>194</v>
      </c>
      <c r="Q8" t="s">
        <v>195</v>
      </c>
      <c r="R8" t="s">
        <v>196</v>
      </c>
      <c r="S8" t="s">
        <v>197</v>
      </c>
      <c r="T8" t="s">
        <v>406</v>
      </c>
      <c r="X8" s="398" t="s">
        <v>582</v>
      </c>
      <c r="Y8" s="400" t="s">
        <v>583</v>
      </c>
      <c r="Z8" s="400" t="s">
        <v>585</v>
      </c>
      <c r="AA8" s="400" t="s">
        <v>586</v>
      </c>
      <c r="AB8" s="400" t="s">
        <v>589</v>
      </c>
      <c r="AE8" s="402">
        <f>(Y9+Y10)/AC11</f>
        <v>0.189873417721519</v>
      </c>
      <c r="AF8" s="403">
        <f>(Z9+Z10)/AC11</f>
        <v>0.21518987341772153</v>
      </c>
      <c r="AG8" s="403">
        <f>(AA9+AA10)/AC11</f>
        <v>0.35443037974683544</v>
      </c>
      <c r="AH8" s="403">
        <f>(AB9+AB10)/AC11</f>
        <v>0.24050632911392406</v>
      </c>
      <c r="AI8" s="403"/>
      <c r="AW8" s="398" t="str">
        <f>AY4</f>
        <v>Juventus</v>
      </c>
      <c r="AX8" s="401">
        <f>(AO11+AQ6)/AW4</f>
        <v>0.40909090909090912</v>
      </c>
      <c r="AY8" s="402">
        <f t="shared" ref="AY8:AY9" si="7">100%-AX8</f>
        <v>0.59090909090909083</v>
      </c>
      <c r="BA8" s="398" t="str">
        <f>AY4</f>
        <v>Juventus</v>
      </c>
      <c r="BB8" s="401">
        <f>(BA4+BC3)/AZ5</f>
        <v>0.22727272727272727</v>
      </c>
      <c r="BC8" s="401">
        <f>100%-BB8</f>
        <v>0.77272727272727271</v>
      </c>
      <c r="BE8" s="398" t="str">
        <f>BA8</f>
        <v>Juventus</v>
      </c>
      <c r="BF8" s="401">
        <f>(BF41+BH14)/BH6</f>
        <v>0.67500000000000004</v>
      </c>
      <c r="BG8" s="398"/>
      <c r="DZ8" s="420" t="s">
        <v>655</v>
      </c>
      <c r="EA8" s="421">
        <f>IF(AY9&lt;0.75,AY9,0)</f>
        <v>0</v>
      </c>
      <c r="EB8" s="421">
        <f>IF(AND(AY9&gt;=0.75,AY9&lt;=0.8),AY9,0)</f>
        <v>0</v>
      </c>
      <c r="EC8" s="421">
        <f>IF(AY9&gt;0.8,AY9,0)</f>
        <v>0.90909090909090917</v>
      </c>
      <c r="EG8" s="420" t="s">
        <v>692</v>
      </c>
      <c r="EH8" s="421">
        <f>IF(BC9&lt;0.75,BC9,0)</f>
        <v>0.54545454545454541</v>
      </c>
      <c r="EI8" s="421">
        <f>IF(AND(BC9&gt;=0.75,BC9&lt;=0.8),BC9,0)</f>
        <v>0</v>
      </c>
      <c r="EJ8" s="421">
        <f>IF(BC9&gt;0.8,BC9,0)</f>
        <v>0</v>
      </c>
      <c r="UC8" s="393" t="s">
        <v>592</v>
      </c>
    </row>
    <row r="9" spans="1:549" ht="15">
      <c r="A9" t="s">
        <v>198</v>
      </c>
      <c r="B9">
        <v>23</v>
      </c>
      <c r="C9">
        <v>6</v>
      </c>
      <c r="D9">
        <v>7</v>
      </c>
      <c r="E9">
        <v>10</v>
      </c>
      <c r="F9">
        <v>10</v>
      </c>
      <c r="G9">
        <v>23</v>
      </c>
      <c r="H9">
        <v>25</v>
      </c>
      <c r="I9">
        <v>15</v>
      </c>
      <c r="J9" t="s">
        <v>2481</v>
      </c>
      <c r="K9" t="s">
        <v>198</v>
      </c>
      <c r="L9">
        <v>23</v>
      </c>
      <c r="M9">
        <v>11</v>
      </c>
      <c r="N9">
        <v>10</v>
      </c>
      <c r="O9">
        <v>2</v>
      </c>
      <c r="P9">
        <v>22</v>
      </c>
      <c r="Q9">
        <v>7</v>
      </c>
      <c r="R9">
        <v>43</v>
      </c>
      <c r="S9">
        <v>1</v>
      </c>
      <c r="T9" t="s">
        <v>2486</v>
      </c>
      <c r="X9" s="399" t="str">
        <f>Analise!B4</f>
        <v>Cagliari</v>
      </c>
      <c r="Y9" s="398" t="str">
        <f>X69</f>
        <v>3</v>
      </c>
      <c r="Z9" s="398" t="str">
        <f>X70</f>
        <v>7</v>
      </c>
      <c r="AA9" s="398" t="str">
        <f>X71</f>
        <v>11</v>
      </c>
      <c r="AB9" s="398" t="str">
        <f>X72</f>
        <v>11</v>
      </c>
      <c r="AE9" s="403"/>
      <c r="AF9" s="403"/>
      <c r="AG9" s="403"/>
      <c r="AH9" s="403"/>
      <c r="AI9" s="403"/>
      <c r="AM9" s="393" t="s">
        <v>593</v>
      </c>
      <c r="AN9" s="394" t="s">
        <v>576</v>
      </c>
      <c r="AO9" s="394" t="s">
        <v>577</v>
      </c>
      <c r="AP9" s="394" t="s">
        <v>461</v>
      </c>
      <c r="AQ9" s="394" t="s">
        <v>213</v>
      </c>
      <c r="AR9" s="394" t="s">
        <v>578</v>
      </c>
      <c r="AS9" s="394" t="s">
        <v>579</v>
      </c>
      <c r="AT9" s="394" t="s">
        <v>580</v>
      </c>
      <c r="AU9" s="394" t="s">
        <v>581</v>
      </c>
      <c r="AW9" s="398" t="s">
        <v>460</v>
      </c>
      <c r="AX9" s="401">
        <f>100%-(AX7+AX8)</f>
        <v>9.0909090909090828E-2</v>
      </c>
      <c r="AY9" s="402">
        <f t="shared" si="7"/>
        <v>0.90909090909090917</v>
      </c>
      <c r="BA9" s="398" t="s">
        <v>460</v>
      </c>
      <c r="BB9" s="401">
        <f>100%-(BB7+BB8)</f>
        <v>0.45454545454545459</v>
      </c>
      <c r="BC9" s="401">
        <f>100%-BB9</f>
        <v>0.54545454545454541</v>
      </c>
      <c r="BE9" s="398" t="str">
        <f>BA9</f>
        <v>Empate</v>
      </c>
      <c r="BF9" s="401">
        <f>100%-(BF8+BF7)</f>
        <v>9.9999999999999978E-2</v>
      </c>
      <c r="BG9" s="398"/>
      <c r="DZ9" s="420" t="s">
        <v>656</v>
      </c>
      <c r="EA9" s="421">
        <f>IF(AY7&lt;0.75,AY7,0)</f>
        <v>0.5</v>
      </c>
      <c r="EB9" s="421">
        <f>IF(AND(AY7&gt;=0.75,AY7&lt;=0.8),AY7,0)</f>
        <v>0</v>
      </c>
      <c r="EC9" s="421">
        <f>IF(AY7&gt;0.8,AY7,0)</f>
        <v>0</v>
      </c>
      <c r="EG9" s="420" t="s">
        <v>693</v>
      </c>
      <c r="EH9" s="421">
        <f>IF(BC7&lt;0.75,BC7,0)</f>
        <v>0.68181818181818188</v>
      </c>
      <c r="EI9" s="421">
        <f>IF(AND(BC7&gt;=0.75,BC7&lt;=0.8),BC7,0)</f>
        <v>0</v>
      </c>
      <c r="EJ9" s="421">
        <f>IF(BC7&gt;0.8,BC7,0)</f>
        <v>0</v>
      </c>
      <c r="UC9" s="393" t="s">
        <v>516</v>
      </c>
    </row>
    <row r="10" spans="1:549" ht="12.75">
      <c r="A10" t="s">
        <v>199</v>
      </c>
      <c r="B10">
        <v>11</v>
      </c>
      <c r="C10">
        <v>5</v>
      </c>
      <c r="D10">
        <v>2</v>
      </c>
      <c r="E10">
        <v>4</v>
      </c>
      <c r="F10">
        <v>8</v>
      </c>
      <c r="G10">
        <v>10</v>
      </c>
      <c r="H10">
        <v>17</v>
      </c>
      <c r="I10">
        <v>13</v>
      </c>
      <c r="J10" t="s">
        <v>507</v>
      </c>
      <c r="K10" t="s">
        <v>199</v>
      </c>
      <c r="L10">
        <v>12</v>
      </c>
      <c r="M10">
        <v>10</v>
      </c>
      <c r="N10">
        <v>2</v>
      </c>
      <c r="O10">
        <v>0</v>
      </c>
      <c r="P10">
        <v>19</v>
      </c>
      <c r="Q10">
        <v>2</v>
      </c>
      <c r="R10">
        <v>32</v>
      </c>
      <c r="S10">
        <v>1</v>
      </c>
      <c r="T10" t="s">
        <v>2485</v>
      </c>
      <c r="X10" s="398" t="str">
        <f>Analise!C4</f>
        <v>Juventus</v>
      </c>
      <c r="Y10" s="398" t="str">
        <f>AB69</f>
        <v>12</v>
      </c>
      <c r="Z10" s="398" t="str">
        <f>AB70</f>
        <v>10</v>
      </c>
      <c r="AA10" s="398" t="str">
        <f>AB71</f>
        <v>17</v>
      </c>
      <c r="AB10" s="398" t="str">
        <f>AB72</f>
        <v>8</v>
      </c>
      <c r="AC10" s="393" t="str">
        <f>Tratamento!BL4&amp;""</f>
        <v/>
      </c>
      <c r="AE10" s="402">
        <f>AE8+AF8</f>
        <v>0.40506329113924056</v>
      </c>
      <c r="AM10" s="396" t="str">
        <f>AM6</f>
        <v>Cagliari</v>
      </c>
      <c r="AN10" s="394">
        <f t="shared" ref="AN10:AU10" si="8">B6</f>
        <v>12</v>
      </c>
      <c r="AO10" s="394">
        <f t="shared" si="8"/>
        <v>1</v>
      </c>
      <c r="AP10" s="394">
        <f t="shared" si="8"/>
        <v>1</v>
      </c>
      <c r="AQ10" s="394">
        <f t="shared" si="8"/>
        <v>10</v>
      </c>
      <c r="AR10" s="394">
        <f t="shared" si="8"/>
        <v>7</v>
      </c>
      <c r="AS10" s="394">
        <f t="shared" si="8"/>
        <v>27</v>
      </c>
      <c r="AT10" s="394">
        <f t="shared" si="8"/>
        <v>4</v>
      </c>
      <c r="AU10" s="394">
        <f t="shared" si="8"/>
        <v>19</v>
      </c>
      <c r="BB10" s="402"/>
      <c r="UC10" s="393" t="s">
        <v>588</v>
      </c>
    </row>
    <row r="11" spans="1:549" ht="15">
      <c r="A11" t="s">
        <v>200</v>
      </c>
      <c r="B11">
        <v>12</v>
      </c>
      <c r="C11">
        <v>1</v>
      </c>
      <c r="D11">
        <v>5</v>
      </c>
      <c r="E11">
        <v>6</v>
      </c>
      <c r="F11">
        <v>2</v>
      </c>
      <c r="G11">
        <v>13</v>
      </c>
      <c r="H11">
        <v>8</v>
      </c>
      <c r="I11">
        <v>18</v>
      </c>
      <c r="J11" t="s">
        <v>2480</v>
      </c>
      <c r="K11" t="s">
        <v>200</v>
      </c>
      <c r="L11">
        <v>11</v>
      </c>
      <c r="M11">
        <v>1</v>
      </c>
      <c r="N11">
        <v>8</v>
      </c>
      <c r="O11">
        <v>2</v>
      </c>
      <c r="P11">
        <v>3</v>
      </c>
      <c r="Q11">
        <v>5</v>
      </c>
      <c r="R11">
        <v>11</v>
      </c>
      <c r="S11">
        <v>12</v>
      </c>
      <c r="T11" t="s">
        <v>2487</v>
      </c>
      <c r="Y11" s="393">
        <f>Y9+Y10</f>
        <v>15</v>
      </c>
      <c r="Z11" s="393">
        <f>Z9+Z10</f>
        <v>17</v>
      </c>
      <c r="AA11" s="393">
        <f t="shared" ref="AA11:AB11" si="9">AA9+AA10</f>
        <v>28</v>
      </c>
      <c r="AB11" s="393">
        <f t="shared" si="9"/>
        <v>19</v>
      </c>
      <c r="AC11" s="396">
        <f>Y11+Z11+AA11+AB11</f>
        <v>79</v>
      </c>
      <c r="AE11" s="402"/>
      <c r="AF11" s="402"/>
      <c r="AM11" s="393" t="str">
        <f>AM7</f>
        <v>Juventus</v>
      </c>
      <c r="AN11" s="394">
        <f>L6</f>
        <v>11</v>
      </c>
      <c r="AO11" s="394">
        <f>M6</f>
        <v>7</v>
      </c>
      <c r="AP11" s="394">
        <f>N6</f>
        <v>0</v>
      </c>
      <c r="AQ11" s="394">
        <f t="shared" ref="AQ11:AU11" si="10">O6</f>
        <v>4</v>
      </c>
      <c r="AR11" s="394">
        <f t="shared" si="10"/>
        <v>17</v>
      </c>
      <c r="AS11" s="394">
        <f t="shared" si="10"/>
        <v>10</v>
      </c>
      <c r="AT11" s="394">
        <f t="shared" si="10"/>
        <v>21</v>
      </c>
      <c r="AU11" s="394">
        <f t="shared" si="10"/>
        <v>2</v>
      </c>
      <c r="AX11" s="411">
        <f>IFERROR(1/AX7,5)</f>
        <v>2</v>
      </c>
      <c r="EG11" s="420" t="s">
        <v>688</v>
      </c>
      <c r="EH11" s="402">
        <f>-EH4</f>
        <v>-0.22727272727272727</v>
      </c>
      <c r="EI11" s="402">
        <f>-EI4</f>
        <v>0</v>
      </c>
      <c r="EJ11" s="402">
        <f>-EJ4</f>
        <v>0</v>
      </c>
      <c r="UC11" s="393" t="s">
        <v>588</v>
      </c>
    </row>
    <row r="12" spans="1:549" ht="15">
      <c r="A12" t="s">
        <v>201</v>
      </c>
      <c r="B12">
        <v>6</v>
      </c>
      <c r="C12">
        <v>1</v>
      </c>
      <c r="D12">
        <v>3</v>
      </c>
      <c r="E12">
        <v>2</v>
      </c>
      <c r="F12">
        <v>3</v>
      </c>
      <c r="G12">
        <v>5</v>
      </c>
      <c r="H12">
        <v>6</v>
      </c>
      <c r="I12"/>
      <c r="J12" t="s">
        <v>874</v>
      </c>
      <c r="K12" t="s">
        <v>201</v>
      </c>
      <c r="L12">
        <v>6</v>
      </c>
      <c r="M12">
        <v>4</v>
      </c>
      <c r="N12">
        <v>1</v>
      </c>
      <c r="O12">
        <v>1</v>
      </c>
      <c r="P12">
        <v>7</v>
      </c>
      <c r="Q12">
        <v>1</v>
      </c>
      <c r="R12">
        <v>13</v>
      </c>
      <c r="S12"/>
      <c r="T12" t="s">
        <v>590</v>
      </c>
      <c r="Y12" s="402">
        <f>Y9/L4</f>
        <v>0.13043478260869565</v>
      </c>
      <c r="AX12" s="411">
        <f t="shared" ref="AX12:AX13" si="11">IFERROR(1/AX8,5)</f>
        <v>2.4444444444444442</v>
      </c>
      <c r="DZ12" s="420" t="s">
        <v>647</v>
      </c>
      <c r="EA12" s="420" t="s">
        <v>648</v>
      </c>
      <c r="EB12" s="420" t="s">
        <v>649</v>
      </c>
      <c r="EC12" s="420" t="s">
        <v>650</v>
      </c>
      <c r="EG12" s="420" t="s">
        <v>689</v>
      </c>
      <c r="EH12" s="402">
        <f t="shared" ref="EH12:EJ12" si="12">-EH5</f>
        <v>-0.45454545454545459</v>
      </c>
      <c r="EI12" s="402">
        <f t="shared" si="12"/>
        <v>0</v>
      </c>
      <c r="EJ12" s="402">
        <f t="shared" si="12"/>
        <v>0</v>
      </c>
    </row>
    <row r="13" spans="1:549" ht="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Y13" s="402">
        <f>Y10/L4</f>
        <v>0.52173913043478259</v>
      </c>
      <c r="AE13" s="402"/>
      <c r="AX13" s="411">
        <f t="shared" si="11"/>
        <v>11.000000000000011</v>
      </c>
      <c r="BF13" s="398" t="s">
        <v>602</v>
      </c>
      <c r="BG13" s="398" t="s">
        <v>603</v>
      </c>
      <c r="BH13" s="398" t="s">
        <v>604</v>
      </c>
      <c r="DZ13" s="420" t="s">
        <v>651</v>
      </c>
      <c r="EA13" s="402">
        <f>-EA4</f>
        <v>-0.40909090909090912</v>
      </c>
      <c r="EB13" s="402">
        <f>-EB4</f>
        <v>0</v>
      </c>
      <c r="EC13" s="402">
        <f>-EC4</f>
        <v>0</v>
      </c>
      <c r="EG13" s="420" t="s">
        <v>690</v>
      </c>
      <c r="EH13" s="402">
        <f t="shared" ref="EH13:EJ13" si="13">-EH6</f>
        <v>-0.31818181818181818</v>
      </c>
      <c r="EI13" s="402">
        <f t="shared" si="13"/>
        <v>0</v>
      </c>
      <c r="EJ13" s="402">
        <f t="shared" si="13"/>
        <v>0</v>
      </c>
    </row>
    <row r="14" spans="1:549" ht="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Y14" s="402">
        <f>(Y13+Y12)</f>
        <v>0.65217391304347827</v>
      </c>
      <c r="BF14" s="398">
        <f>COUNTIFS(AC19:AC38,"=W")</f>
        <v>7</v>
      </c>
      <c r="BG14" s="398">
        <f>COUNTIFS(AC19:AC38,"=D")</f>
        <v>2</v>
      </c>
      <c r="BH14" s="398">
        <f>COUNTIFS(AC19:AC38,"=L")</f>
        <v>11</v>
      </c>
      <c r="DZ14" s="420" t="s">
        <v>652</v>
      </c>
      <c r="EA14" s="402">
        <f t="shared" ref="EA14:EC14" si="14">-EA5</f>
        <v>-9.0909090909090828E-2</v>
      </c>
      <c r="EB14" s="402">
        <f t="shared" si="14"/>
        <v>0</v>
      </c>
      <c r="EC14" s="402">
        <f t="shared" si="14"/>
        <v>0</v>
      </c>
      <c r="EG14" s="420" t="s">
        <v>691</v>
      </c>
      <c r="EH14" s="402">
        <f>EH7</f>
        <v>0</v>
      </c>
      <c r="EI14" s="402">
        <f>EI7</f>
        <v>0.77272727272727271</v>
      </c>
      <c r="EJ14" s="402">
        <f>EJ7</f>
        <v>0</v>
      </c>
    </row>
    <row r="15" spans="1:549" ht="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AO15" s="394">
        <f>COUNTIF(AD19:AD64,"&gt; ")</f>
        <v>40</v>
      </c>
      <c r="AY15" s="393">
        <f>AO15</f>
        <v>40</v>
      </c>
      <c r="DZ15" s="420" t="s">
        <v>653</v>
      </c>
      <c r="EA15" s="402">
        <f t="shared" ref="EA15:EC15" si="15">-EA6</f>
        <v>-0.5</v>
      </c>
      <c r="EB15" s="402">
        <f t="shared" si="15"/>
        <v>0</v>
      </c>
      <c r="EC15" s="402">
        <f t="shared" si="15"/>
        <v>0</v>
      </c>
      <c r="EG15" s="420" t="s">
        <v>692</v>
      </c>
      <c r="EH15" s="402">
        <f t="shared" ref="EH15:EJ15" si="16">EH8</f>
        <v>0.54545454545454541</v>
      </c>
      <c r="EI15" s="402">
        <f t="shared" si="16"/>
        <v>0</v>
      </c>
      <c r="EJ15" s="402">
        <f t="shared" si="16"/>
        <v>0</v>
      </c>
    </row>
    <row r="16" spans="1:549" ht="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DZ16" s="420" t="s">
        <v>654</v>
      </c>
      <c r="EA16" s="402">
        <f t="shared" ref="EA16:EC16" si="17">EA7</f>
        <v>0.59090909090909083</v>
      </c>
      <c r="EB16" s="402">
        <f t="shared" si="17"/>
        <v>0</v>
      </c>
      <c r="EC16" s="402">
        <f t="shared" si="17"/>
        <v>0</v>
      </c>
      <c r="EG16" s="420" t="s">
        <v>693</v>
      </c>
      <c r="EH16" s="402">
        <f t="shared" ref="EH16:EJ16" si="18">EH9</f>
        <v>0.68181818181818188</v>
      </c>
      <c r="EI16" s="402">
        <f t="shared" si="18"/>
        <v>0</v>
      </c>
      <c r="EJ16" s="402">
        <f t="shared" si="18"/>
        <v>0</v>
      </c>
    </row>
    <row r="17" spans="1:133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AW17" s="398" t="s">
        <v>594</v>
      </c>
      <c r="AX17" s="398" t="s">
        <v>595</v>
      </c>
      <c r="AY17" s="398" t="s">
        <v>596</v>
      </c>
      <c r="AZ17" s="398" t="s">
        <v>597</v>
      </c>
      <c r="BA17" s="398" t="s">
        <v>347</v>
      </c>
      <c r="BB17" s="398" t="s">
        <v>598</v>
      </c>
      <c r="BC17" s="398" t="s">
        <v>599</v>
      </c>
      <c r="BD17" s="400" t="s">
        <v>600</v>
      </c>
      <c r="BE17" s="398" t="s">
        <v>601</v>
      </c>
      <c r="BF17" s="398" t="s">
        <v>602</v>
      </c>
      <c r="BG17" s="398" t="s">
        <v>603</v>
      </c>
      <c r="BH17" s="398" t="s">
        <v>604</v>
      </c>
      <c r="BK17" s="400" t="s">
        <v>605</v>
      </c>
      <c r="BL17" s="400"/>
      <c r="BM17" s="400" t="s">
        <v>530</v>
      </c>
      <c r="BN17" s="400" t="s">
        <v>606</v>
      </c>
      <c r="BS17" s="644" t="s">
        <v>607</v>
      </c>
      <c r="BT17" s="645"/>
      <c r="BU17" s="645"/>
      <c r="BV17" s="645"/>
      <c r="BW17" s="646"/>
      <c r="CE17" s="643" t="s">
        <v>624</v>
      </c>
      <c r="CF17" s="643"/>
      <c r="CG17" s="643"/>
      <c r="CH17" s="643"/>
      <c r="CI17" s="643"/>
      <c r="CJ17" s="643"/>
      <c r="CK17" s="643"/>
      <c r="CR17" s="398" t="s">
        <v>594</v>
      </c>
      <c r="CS17" s="398" t="s">
        <v>595</v>
      </c>
      <c r="CT17" s="398" t="s">
        <v>596</v>
      </c>
      <c r="CU17" s="398" t="s">
        <v>597</v>
      </c>
      <c r="CV17" s="398" t="s">
        <v>347</v>
      </c>
      <c r="CW17" s="398" t="s">
        <v>598</v>
      </c>
      <c r="CX17" s="398" t="s">
        <v>599</v>
      </c>
      <c r="CY17" s="415" t="s">
        <v>600</v>
      </c>
      <c r="DB17" s="420" t="s">
        <v>647</v>
      </c>
      <c r="DC17" s="420" t="s">
        <v>648</v>
      </c>
      <c r="DD17" s="420" t="s">
        <v>649</v>
      </c>
      <c r="DE17" s="420" t="s">
        <v>650</v>
      </c>
      <c r="DH17" s="419" t="s">
        <v>244</v>
      </c>
      <c r="DM17" s="398" t="s">
        <v>602</v>
      </c>
      <c r="DN17" s="398" t="s">
        <v>603</v>
      </c>
      <c r="DO17" s="398" t="s">
        <v>604</v>
      </c>
      <c r="DT17" s="420" t="s">
        <v>647</v>
      </c>
      <c r="DU17" s="420" t="s">
        <v>648</v>
      </c>
      <c r="DV17" s="420" t="s">
        <v>649</v>
      </c>
      <c r="DW17" s="420" t="s">
        <v>650</v>
      </c>
      <c r="DZ17" s="420" t="s">
        <v>655</v>
      </c>
      <c r="EA17" s="402">
        <f t="shared" ref="EA17:EC17" si="19">EA8</f>
        <v>0</v>
      </c>
      <c r="EB17" s="402">
        <f t="shared" si="19"/>
        <v>0</v>
      </c>
      <c r="EC17" s="402">
        <f t="shared" si="19"/>
        <v>0.90909090909090917</v>
      </c>
    </row>
    <row r="18" spans="1:133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AG18" s="398" t="s">
        <v>631</v>
      </c>
      <c r="AH18" s="398"/>
      <c r="AI18" s="398"/>
      <c r="AJ18" s="398"/>
      <c r="AK18" s="398"/>
      <c r="AL18" s="400" t="s">
        <v>243</v>
      </c>
      <c r="AM18" s="400" t="s">
        <v>244</v>
      </c>
      <c r="AN18" s="400"/>
      <c r="AO18" s="400"/>
      <c r="AP18" s="400"/>
      <c r="AQ18" s="400"/>
      <c r="AR18" s="400"/>
      <c r="AS18" s="400"/>
      <c r="AT18" s="400"/>
      <c r="AU18" s="400" t="s">
        <v>244</v>
      </c>
      <c r="AV18" s="404"/>
      <c r="AW18" s="398">
        <f>COUNTIF(AV19:AV38,"&gt;0")</f>
        <v>14</v>
      </c>
      <c r="AX18" s="398">
        <f>COUNTIF(AV19:AV38,"&gt;1")</f>
        <v>8</v>
      </c>
      <c r="AY18" s="398">
        <f>COUNTIFS(AG19:AG38,"&gt;0")</f>
        <v>20</v>
      </c>
      <c r="AZ18" s="398">
        <f>COUNTIFS(AG19:AG38,"&gt;1")</f>
        <v>17</v>
      </c>
      <c r="BA18" s="398">
        <f>COUNTIFS(AG19:AG38,"&gt;2")</f>
        <v>13</v>
      </c>
      <c r="BB18" s="398">
        <f>COUNTIFS(AG19:AG38,"&lt;4")</f>
        <v>13</v>
      </c>
      <c r="BC18" s="398">
        <f>COUNTIFS(AO19:AO38,"&lt;5")</f>
        <v>19</v>
      </c>
      <c r="BD18" s="398">
        <f>COUNTIFS(AQ19:AQ38,"=S")</f>
        <v>12</v>
      </c>
      <c r="BE18" s="398">
        <f>COUNTIFS(AK19:AK38,"=CASA")</f>
        <v>8</v>
      </c>
      <c r="BF18" s="398">
        <f>COUNTIFS(AT19:AT38,"=W")</f>
        <v>5</v>
      </c>
      <c r="BG18" s="398">
        <f>COUNTIFS(AT19:AT38,"=D")</f>
        <v>1</v>
      </c>
      <c r="BH18" s="398">
        <f>COUNTIFS(AT19:AT38,"=L")</f>
        <v>2</v>
      </c>
      <c r="BK18" s="405"/>
      <c r="BL18" s="400"/>
      <c r="BM18" s="400"/>
      <c r="BN18" s="400"/>
      <c r="BS18" s="400"/>
      <c r="BT18" s="400"/>
      <c r="BU18" s="400"/>
      <c r="BV18" s="398">
        <f>IFERROR(BT18+0,0)</f>
        <v>0</v>
      </c>
      <c r="BW18" s="398">
        <f>IFERROR(BU18+0,0)</f>
        <v>0</v>
      </c>
      <c r="CE18" s="642" t="s">
        <v>625</v>
      </c>
      <c r="CF18" s="642"/>
      <c r="CG18" s="642"/>
      <c r="CH18" s="394"/>
      <c r="CI18" s="642" t="s">
        <v>626</v>
      </c>
      <c r="CJ18" s="642"/>
      <c r="CK18" s="642"/>
      <c r="CN18" s="415" t="s">
        <v>640</v>
      </c>
      <c r="CO18" s="415" t="s">
        <v>641</v>
      </c>
      <c r="CP18" s="415" t="s">
        <v>642</v>
      </c>
      <c r="CR18" s="398">
        <f>COUNTIF(CO19:CO38,"&gt;0")</f>
        <v>6</v>
      </c>
      <c r="CS18" s="398">
        <f>COUNTIF(CO19:CO38,"&gt;1")</f>
        <v>3</v>
      </c>
      <c r="CT18" s="398">
        <f>COUNTIFS(CN19:CN38,"&gt;0")</f>
        <v>8</v>
      </c>
      <c r="CU18" s="398">
        <f>COUNTIFS(CN19:CN38,"&gt;1")</f>
        <v>8</v>
      </c>
      <c r="CV18" s="398">
        <f>COUNTIFS(CN19:CN38,"&gt;2")</f>
        <v>7</v>
      </c>
      <c r="CW18" s="398">
        <f>COUNTIFS(CN19:CN38,"&lt;4")</f>
        <v>5</v>
      </c>
      <c r="CX18" s="398">
        <f>COUNTIFS(CN19:CN38,"&lt;5")</f>
        <v>5</v>
      </c>
      <c r="CY18" s="398">
        <f>COUNTIFS(CP19:CP38,"=S")</f>
        <v>7</v>
      </c>
      <c r="DB18" s="420" t="s">
        <v>651</v>
      </c>
      <c r="DC18" s="421">
        <f>IF(BF26&lt;0.55,BF26,0)</f>
        <v>0.38461538461538464</v>
      </c>
      <c r="DD18" s="421">
        <f>IF(AND(BF26&gt;=0.55,BF26&lt;=0.65),BF26,0)</f>
        <v>0</v>
      </c>
      <c r="DE18" s="421">
        <f>IF(BF26&gt;0.65,BF26,0)</f>
        <v>0</v>
      </c>
      <c r="DG18" s="393" t="str">
        <f>AK19</f>
        <v>FORA</v>
      </c>
      <c r="DH18" s="419" t="str">
        <f>AU19</f>
        <v>2 0</v>
      </c>
      <c r="DI18" s="419">
        <f>(IF(DH18&lt;&gt;"",VALUE(LEFT(DH18,FIND(" ",DH18)))," "))</f>
        <v>2</v>
      </c>
      <c r="DJ18" s="419">
        <f>IF(DH18&lt;&gt;"",VALUE(RIGHT(DH18,FIND(" ",DH18)))," ")</f>
        <v>0</v>
      </c>
      <c r="DK18" s="419" t="str">
        <f>IF(DI18&gt;DJ18,"V",IF(DI18&lt;DJ18,"D",IF(DI18=DJ18,"E"," ")))</f>
        <v>V</v>
      </c>
      <c r="DL18" s="419" t="str">
        <f>IF(DG18="CASA",DK18,"")</f>
        <v/>
      </c>
      <c r="DM18" s="398">
        <f>COUNTIFS(DL18:DL37,"=V")</f>
        <v>3</v>
      </c>
      <c r="DN18" s="398">
        <f>COUNTIFS(DL18:DL37,"=E")</f>
        <v>2</v>
      </c>
      <c r="DO18" s="398">
        <f>COUNTIFS(DL18:DL37,"=D")</f>
        <v>3</v>
      </c>
      <c r="DQ18" s="393" t="s">
        <v>244</v>
      </c>
      <c r="DT18" s="420" t="s">
        <v>688</v>
      </c>
      <c r="DU18" s="421">
        <f>IF(DR20&lt;0.55,DR20,0)</f>
        <v>0.23076923076923078</v>
      </c>
      <c r="DV18" s="421">
        <f>IF(AND(DR20&gt;=0.55,DR20&lt;=0.65),DR20,0)</f>
        <v>0</v>
      </c>
      <c r="DW18" s="421">
        <f>IF(DR20&gt;0.65,DR20,0)</f>
        <v>0</v>
      </c>
      <c r="DZ18" s="420" t="s">
        <v>656</v>
      </c>
      <c r="EA18" s="402">
        <f t="shared" ref="EA18:EC18" si="20">EA9</f>
        <v>0.5</v>
      </c>
      <c r="EB18" s="402">
        <f t="shared" si="20"/>
        <v>0</v>
      </c>
      <c r="EC18" s="402">
        <f t="shared" si="20"/>
        <v>0</v>
      </c>
    </row>
    <row r="19" spans="1:133" ht="15">
      <c r="A19" t="s">
        <v>1350</v>
      </c>
      <c r="B19"/>
      <c r="C19" t="s">
        <v>2494</v>
      </c>
      <c r="D19" t="s">
        <v>876</v>
      </c>
      <c r="E19" t="s">
        <v>876</v>
      </c>
      <c r="F19" t="s">
        <v>2495</v>
      </c>
      <c r="G19" t="s">
        <v>1351</v>
      </c>
      <c r="H19"/>
      <c r="I19"/>
      <c r="J19"/>
      <c r="K19"/>
      <c r="L19"/>
      <c r="M19"/>
      <c r="N19" t="s">
        <v>214</v>
      </c>
      <c r="O19"/>
      <c r="P19"/>
      <c r="Q19"/>
      <c r="R19"/>
      <c r="S19"/>
      <c r="T19"/>
      <c r="V19" s="393" t="str">
        <f>SUBSTITUTE(C19,"(N)","")</f>
        <v>Atalanta</v>
      </c>
      <c r="W19" s="396" t="str">
        <f>D19</f>
        <v>2-0</v>
      </c>
      <c r="X19" s="396" t="str">
        <f t="shared" ref="X19:Y34" si="21">E19</f>
        <v>2-0</v>
      </c>
      <c r="Y19" s="396" t="str">
        <f t="shared" si="21"/>
        <v>6-4</v>
      </c>
      <c r="Z19" s="393" t="str">
        <f>SUBSTITUTE(G19,"(N)","")</f>
        <v>Cagliari</v>
      </c>
      <c r="AC19" s="393" t="str">
        <f>N19</f>
        <v>L</v>
      </c>
      <c r="AD19" s="393" t="str">
        <f>IF(AC19="D","E",IF(AC19="W","V",IF(AC19="L","D","")))</f>
        <v>D</v>
      </c>
      <c r="AG19" s="398">
        <f>IF(AN19&lt;&gt;"",LEFT(AN19,FIND(" ",AN19))+RIGHT(AN19,FIND(" ",AN19))," ")</f>
        <v>2</v>
      </c>
      <c r="AH19" s="398"/>
      <c r="AI19" s="398"/>
      <c r="AJ19" s="398"/>
      <c r="AK19" s="398" t="str">
        <f>IF(AM10=V19,"CASA","FORA")</f>
        <v>FORA</v>
      </c>
      <c r="AL19" s="399" t="str">
        <f>D19</f>
        <v>2-0</v>
      </c>
      <c r="AM19" s="399" t="str">
        <f>E19</f>
        <v>2-0</v>
      </c>
      <c r="AN19" s="400" t="str">
        <f>SUBSTITUTE(AL19,"-"," ")</f>
        <v>2 0</v>
      </c>
      <c r="AO19" s="400">
        <f>(IF(AN19&lt;&gt;"",VALUE(LEFT(AN19,FIND(" ",AN19)))," "))</f>
        <v>2</v>
      </c>
      <c r="AP19" s="400">
        <f>IF(AN19&lt;&gt;"",VALUE(RIGHT(AN19,FIND(" ",AN19)))," ")</f>
        <v>0</v>
      </c>
      <c r="AQ19" s="400" t="str">
        <f>IF(AND(AO19&gt;0,AP19&gt;0,AP19&lt;&gt;" ",AO19&lt;&gt;" "),"S","N")</f>
        <v>N</v>
      </c>
      <c r="AR19" s="400">
        <f>IF(ISNUMBER(AO19),AO19,"")</f>
        <v>2</v>
      </c>
      <c r="AS19" s="400">
        <f>IF(ISNUMBER(AP19),AP19,"")</f>
        <v>0</v>
      </c>
      <c r="AT19" s="400" t="str">
        <f>IF(AK19="CASA",N19,"")</f>
        <v/>
      </c>
      <c r="AU19" s="400" t="str">
        <f>SUBSTITUTE(AM19,"-"," ")</f>
        <v>2 0</v>
      </c>
      <c r="AV19" s="400">
        <f>IF(AU19&lt;&gt;"",LEFT(AU19,FIND(" ",AU19))+RIGHT(AU19,FIND(" ",AU19))," ")</f>
        <v>2</v>
      </c>
      <c r="BK19" s="405" t="str">
        <f>Y19</f>
        <v>6-4</v>
      </c>
      <c r="BL19" s="400" t="str">
        <f>SUBSTITUTE(BK19,"-"," ")</f>
        <v>6 4</v>
      </c>
      <c r="BM19" s="400" t="str">
        <f>LEFT(BL19,2)</f>
        <v xml:space="preserve">6 </v>
      </c>
      <c r="BN19" s="400" t="str">
        <f>RIGHT(BL19,2)</f>
        <v xml:space="preserve"> 4</v>
      </c>
      <c r="BO19" s="393">
        <f>BM19+BN19</f>
        <v>10</v>
      </c>
      <c r="BP19" s="393">
        <f>BM19+0</f>
        <v>6</v>
      </c>
      <c r="BS19" s="400" t="str">
        <f>IF(AK19="CASA",BL19,"")</f>
        <v/>
      </c>
      <c r="BT19" s="400" t="str">
        <f>LEFT(BS19,2)</f>
        <v/>
      </c>
      <c r="BU19" s="400" t="str">
        <f>RIGHT(BS19,2)</f>
        <v/>
      </c>
      <c r="BV19" s="398">
        <f t="shared" ref="BV19:BW38" si="22">IFERROR(BT19+0,0)</f>
        <v>0</v>
      </c>
      <c r="BW19" s="398">
        <f t="shared" si="22"/>
        <v>0</v>
      </c>
      <c r="CE19" s="400" t="s">
        <v>577</v>
      </c>
      <c r="CF19" s="400" t="s">
        <v>461</v>
      </c>
      <c r="CG19" s="400" t="s">
        <v>213</v>
      </c>
      <c r="CH19" s="394"/>
      <c r="CI19" s="400" t="s">
        <v>577</v>
      </c>
      <c r="CJ19" s="400" t="s">
        <v>461</v>
      </c>
      <c r="CK19" s="400" t="s">
        <v>213</v>
      </c>
      <c r="CN19" s="415" t="str">
        <f>IF(AK19="CASA",AG19,"")</f>
        <v/>
      </c>
      <c r="CO19" s="415" t="str">
        <f>IF(AK19="CASA",AV19,"")</f>
        <v/>
      </c>
      <c r="CP19" s="415" t="str">
        <f>IF(AK19="CASA",AQ19,"")</f>
        <v/>
      </c>
      <c r="CR19" s="406"/>
      <c r="CS19" s="406"/>
      <c r="CT19" s="406"/>
      <c r="CU19" s="406"/>
      <c r="CV19" s="406"/>
      <c r="CW19" s="406"/>
      <c r="CX19" s="406"/>
      <c r="CY19" s="406"/>
      <c r="DB19" s="420" t="s">
        <v>652</v>
      </c>
      <c r="DC19" s="421">
        <f>IF(BF27&lt;0.55,BF27,0)</f>
        <v>7.6923076923076872E-2</v>
      </c>
      <c r="DD19" s="421">
        <f>IF(AND(BF27&gt;=0.55,BF27&lt;=0.65),BF27,0)</f>
        <v>0</v>
      </c>
      <c r="DE19" s="421">
        <f>IF(BF27&gt;0.65,BF27,0)</f>
        <v>0</v>
      </c>
      <c r="DG19" s="393" t="str">
        <f t="shared" ref="DG19:DG63" si="23">AK20</f>
        <v>CASA</v>
      </c>
      <c r="DH19" s="419" t="str">
        <f t="shared" ref="DH19:DH37" si="24">AU20</f>
        <v>0 0</v>
      </c>
      <c r="DI19" s="419">
        <f t="shared" ref="DI19:DI63" si="25">(IF(DH19&lt;&gt;"",VALUE(LEFT(DH19,FIND(" ",DH19)))," "))</f>
        <v>0</v>
      </c>
      <c r="DJ19" s="419">
        <f t="shared" ref="DJ19:DJ37" si="26">IF(DH19&lt;&gt;"",VALUE(RIGHT(DH19,FIND(" ",DH19)))," ")</f>
        <v>0</v>
      </c>
      <c r="DK19" s="419" t="str">
        <f t="shared" ref="DK19:DK37" si="27">IF(DI19&gt;DJ19,"V",IF(DI19&lt;DJ19,"D",IF(DI19=DJ19,"E"," ")))</f>
        <v>E</v>
      </c>
      <c r="DL19" s="419" t="str">
        <f t="shared" ref="DL19:DL37" si="28">IF(DG19="CASA",DK19,"")</f>
        <v>E</v>
      </c>
      <c r="DQ19" s="399" t="str">
        <f>BE25</f>
        <v>Cagliari</v>
      </c>
      <c r="DR19" s="401">
        <f>(DM18+DO44)/CR20</f>
        <v>0.38461538461538464</v>
      </c>
      <c r="DS19" s="402">
        <f>100%-DR19</f>
        <v>0.61538461538461542</v>
      </c>
      <c r="DT19" s="420" t="s">
        <v>689</v>
      </c>
      <c r="DU19" s="421">
        <f>IF(DR21&lt;0.55,DR21,0)</f>
        <v>0.38461538461538458</v>
      </c>
      <c r="DV19" s="421">
        <f>IF(AND(DR21&gt;=0.55,DR21&lt;=0.65),DR21,0)</f>
        <v>0</v>
      </c>
      <c r="DW19" s="421">
        <f>IF(DR21&gt;0.65,DR21,0)</f>
        <v>0</v>
      </c>
    </row>
    <row r="20" spans="1:133" ht="15">
      <c r="A20" t="s">
        <v>1350</v>
      </c>
      <c r="B20"/>
      <c r="C20" t="s">
        <v>1351</v>
      </c>
      <c r="D20" t="s">
        <v>211</v>
      </c>
      <c r="E20" t="s">
        <v>212</v>
      </c>
      <c r="F20" t="s">
        <v>978</v>
      </c>
      <c r="G20" t="s">
        <v>2496</v>
      </c>
      <c r="H20"/>
      <c r="I20"/>
      <c r="J20"/>
      <c r="K20"/>
      <c r="L20"/>
      <c r="M20"/>
      <c r="N20" t="s">
        <v>213</v>
      </c>
      <c r="O20"/>
      <c r="P20"/>
      <c r="Q20"/>
      <c r="R20"/>
      <c r="S20"/>
      <c r="T20"/>
      <c r="V20" s="393" t="str">
        <f t="shared" ref="V20:V38" si="29">SUBSTITUTE(C20,"(N)","")</f>
        <v>Cagliari</v>
      </c>
      <c r="W20" s="396" t="str">
        <f t="shared" ref="W20:Y64" si="30">D20</f>
        <v>1-1</v>
      </c>
      <c r="X20" s="396" t="str">
        <f t="shared" si="21"/>
        <v>0-0</v>
      </c>
      <c r="Y20" s="396" t="str">
        <f t="shared" si="21"/>
        <v>3-2</v>
      </c>
      <c r="Z20" s="393" t="str">
        <f t="shared" ref="Z20:Z64" si="31">SUBSTITUTE(G20,"(N)","")</f>
        <v>Bologna2</v>
      </c>
      <c r="AC20" s="393" t="str">
        <f t="shared" ref="AC20:AC64" si="32">N20</f>
        <v>D</v>
      </c>
      <c r="AD20" s="393" t="str">
        <f t="shared" ref="AD20:AD64" si="33">IF(AC20="D","E",IF(AC20="W","V",IF(AC20="L","D","")))</f>
        <v>E</v>
      </c>
      <c r="AG20" s="398">
        <f t="shared" ref="AG20:AG38" si="34">IF(AN20&lt;&gt;"",LEFT(AN20,FIND(" ",AN20))+RIGHT(AN20,FIND(" ",AN20))," ")</f>
        <v>2</v>
      </c>
      <c r="AH20" s="398"/>
      <c r="AI20" s="398"/>
      <c r="AJ20" s="398"/>
      <c r="AK20" s="398" t="str">
        <f>IF(AM10=V20,"CASA","FORA")</f>
        <v>CASA</v>
      </c>
      <c r="AL20" s="399" t="str">
        <f t="shared" ref="AL20:AM38" si="35">D20</f>
        <v>1-1</v>
      </c>
      <c r="AM20" s="399" t="str">
        <f t="shared" si="35"/>
        <v>0-0</v>
      </c>
      <c r="AN20" s="400" t="str">
        <f t="shared" ref="AN20:AN38" si="36">SUBSTITUTE(AL20,"-"," ")</f>
        <v>1 1</v>
      </c>
      <c r="AO20" s="400">
        <f t="shared" ref="AO20:AO37" si="37">(IF(AN20&lt;&gt;"",VALUE(LEFT(AN20,FIND(" ",AN20)))," "))</f>
        <v>1</v>
      </c>
      <c r="AP20" s="400">
        <f t="shared" ref="AP20:AP64" si="38">IF(AN20&lt;&gt;"",VALUE(RIGHT(AN20,FIND(" ",AN20)))," ")</f>
        <v>1</v>
      </c>
      <c r="AQ20" s="400" t="str">
        <f t="shared" ref="AQ20:AQ64" si="39">IF(AND(AO20&gt;0,AP20&gt;0,AP20&lt;&gt;" ",AO20&lt;&gt;" "),"S","N")</f>
        <v>S</v>
      </c>
      <c r="AR20" s="400">
        <f t="shared" ref="AR20:AS64" si="40">IF(ISNUMBER(AO20),AO20,"")</f>
        <v>1</v>
      </c>
      <c r="AS20" s="400">
        <f t="shared" si="40"/>
        <v>1</v>
      </c>
      <c r="AT20" s="400" t="str">
        <f>IF(AK20="CASA",N20,"")</f>
        <v>D</v>
      </c>
      <c r="AU20" s="400" t="str">
        <f t="shared" ref="AU20:AU64" si="41">SUBSTITUTE(AM20,"-"," ")</f>
        <v>0 0</v>
      </c>
      <c r="AV20" s="400">
        <f t="shared" ref="AV20:AV64" si="42">IF(AU20&lt;&gt;"",LEFT(AU20,FIND(" ",AU20))+RIGHT(AU20,FIND(" ",AU20))," ")</f>
        <v>0</v>
      </c>
      <c r="AX20" s="398" t="s">
        <v>632</v>
      </c>
      <c r="AY20" s="398"/>
      <c r="BK20" s="405" t="str">
        <f t="shared" ref="BK20:BK64" si="43">Y20</f>
        <v>3-2</v>
      </c>
      <c r="BL20" s="400" t="str">
        <f t="shared" ref="BL20:BL64" si="44">SUBSTITUTE(BK20,"-"," ")</f>
        <v>3 2</v>
      </c>
      <c r="BM20" s="400" t="str">
        <f t="shared" ref="BM20:BM38" si="45">LEFT(BL20,2)</f>
        <v xml:space="preserve">3 </v>
      </c>
      <c r="BN20" s="400" t="str">
        <f t="shared" ref="BN20:BN38" si="46">RIGHT(BL20,2)</f>
        <v xml:space="preserve"> 2</v>
      </c>
      <c r="BO20" s="393">
        <f t="shared" ref="BO20:BO38" si="47">BM20+BN20</f>
        <v>5</v>
      </c>
      <c r="BP20" s="393">
        <f t="shared" ref="BP20:BP38" si="48">BM20+0</f>
        <v>3</v>
      </c>
      <c r="BS20" s="400" t="str">
        <f t="shared" ref="BS20:BS38" si="49">IF(AK20="CASA",BL20,"")</f>
        <v>3 2</v>
      </c>
      <c r="BT20" s="400" t="str">
        <f t="shared" ref="BT20:BT64" si="50">LEFT(BS20,2)</f>
        <v xml:space="preserve">3 </v>
      </c>
      <c r="BU20" s="400" t="str">
        <f t="shared" ref="BU20:BU64" si="51">RIGHT(BS20,2)</f>
        <v xml:space="preserve"> 2</v>
      </c>
      <c r="BV20" s="398">
        <f t="shared" si="22"/>
        <v>3</v>
      </c>
      <c r="BW20" s="398">
        <f t="shared" si="22"/>
        <v>2</v>
      </c>
      <c r="CE20" s="400">
        <f>COUNTIFS(O90:O99,"=W")</f>
        <v>0</v>
      </c>
      <c r="CF20" s="400">
        <f>COUNTIFS(O90:O99,"=D")</f>
        <v>3</v>
      </c>
      <c r="CG20" s="400">
        <f>COUNTIFS(O90:O99,"=L")</f>
        <v>7</v>
      </c>
      <c r="CH20" s="394"/>
      <c r="CI20" s="400">
        <f>COUNTIFS(O90:O99,"=L")</f>
        <v>7</v>
      </c>
      <c r="CJ20" s="400">
        <f>COUNTIFS(O90:O99,"=D")</f>
        <v>3</v>
      </c>
      <c r="CK20" s="400">
        <f>COUNTIFS(O90:O99,"=W")</f>
        <v>0</v>
      </c>
      <c r="CN20" s="415">
        <f t="shared" ref="CN20:CN38" si="52">IF(AK20="CASA",AG20,"")</f>
        <v>2</v>
      </c>
      <c r="CO20" s="415">
        <f t="shared" ref="CO20:CO38" si="53">IF(AK20="CASA",AV20,"")</f>
        <v>0</v>
      </c>
      <c r="CP20" s="415" t="str">
        <f t="shared" ref="CP20:CP38" si="54">IF(AK20="CASA",AQ20,"")</f>
        <v>S</v>
      </c>
      <c r="CR20" s="393">
        <f>BF23</f>
        <v>13</v>
      </c>
      <c r="DB20" s="420" t="s">
        <v>653</v>
      </c>
      <c r="DC20" s="421">
        <f>IF(BF25&lt;0.55,BF25,0)</f>
        <v>0.53846153846153844</v>
      </c>
      <c r="DD20" s="421">
        <f>IF(AND(BF25&gt;=0.55,BF25&lt;=0.65),BF25,0)</f>
        <v>0</v>
      </c>
      <c r="DE20" s="421">
        <f>IF(BF25&gt;0.65,BF25,0)</f>
        <v>0</v>
      </c>
      <c r="DG20" s="393" t="str">
        <f t="shared" si="23"/>
        <v>FORA</v>
      </c>
      <c r="DH20" s="419" t="str">
        <f t="shared" si="24"/>
        <v>0 0</v>
      </c>
      <c r="DI20" s="419">
        <f t="shared" si="25"/>
        <v>0</v>
      </c>
      <c r="DJ20" s="419">
        <f t="shared" si="26"/>
        <v>0</v>
      </c>
      <c r="DK20" s="419" t="str">
        <f t="shared" si="27"/>
        <v>E</v>
      </c>
      <c r="DL20" s="452" t="str">
        <f t="shared" si="28"/>
        <v/>
      </c>
      <c r="DQ20" s="399" t="str">
        <f t="shared" ref="DQ20:DQ21" si="55">BE26</f>
        <v>Juventus</v>
      </c>
      <c r="DR20" s="401">
        <f>(DM44+DO18)/CR20</f>
        <v>0.23076923076923078</v>
      </c>
      <c r="DS20" s="402">
        <f t="shared" ref="DS20:DS21" si="56">100%-DR20</f>
        <v>0.76923076923076916</v>
      </c>
      <c r="DT20" s="420" t="s">
        <v>690</v>
      </c>
      <c r="DU20" s="421">
        <f>IF(DR19&lt;0.55,DR19,0)</f>
        <v>0.38461538461538464</v>
      </c>
      <c r="DV20" s="421">
        <f>IF(AND(DR19&gt;=0.55,DR19&lt;=0.65),DR19,0)</f>
        <v>0</v>
      </c>
      <c r="DW20" s="421">
        <f>IF(DR19&gt;0.65,DR19,0)</f>
        <v>0</v>
      </c>
    </row>
    <row r="21" spans="1:133" ht="15">
      <c r="A21" t="s">
        <v>1350</v>
      </c>
      <c r="B21"/>
      <c r="C21" t="s">
        <v>2497</v>
      </c>
      <c r="D21" t="s">
        <v>218</v>
      </c>
      <c r="E21" t="s">
        <v>212</v>
      </c>
      <c r="F21" t="s">
        <v>922</v>
      </c>
      <c r="G21" t="s">
        <v>2498</v>
      </c>
      <c r="H21"/>
      <c r="I21"/>
      <c r="J21"/>
      <c r="K21"/>
      <c r="L21"/>
      <c r="M21"/>
      <c r="N21" t="s">
        <v>214</v>
      </c>
      <c r="O21"/>
      <c r="P21"/>
      <c r="Q21"/>
      <c r="R21"/>
      <c r="S21"/>
      <c r="T21"/>
      <c r="V21" s="393" t="str">
        <f t="shared" si="29"/>
        <v>AS Roma</v>
      </c>
      <c r="W21" s="396" t="str">
        <f t="shared" si="30"/>
        <v>1-0</v>
      </c>
      <c r="X21" s="396" t="str">
        <f t="shared" si="21"/>
        <v>0-0</v>
      </c>
      <c r="Y21" s="396" t="str">
        <f t="shared" si="21"/>
        <v>5-4</v>
      </c>
      <c r="Z21" s="393" t="str">
        <f t="shared" si="31"/>
        <v>Cagliari1</v>
      </c>
      <c r="AC21" s="393" t="str">
        <f t="shared" si="32"/>
        <v>L</v>
      </c>
      <c r="AD21" s="393" t="str">
        <f t="shared" si="33"/>
        <v>D</v>
      </c>
      <c r="AG21" s="398">
        <f t="shared" si="34"/>
        <v>1</v>
      </c>
      <c r="AH21" s="398"/>
      <c r="AI21" s="398"/>
      <c r="AJ21" s="398"/>
      <c r="AK21" s="398" t="str">
        <f>IF(AM10=V21,"CASA","FORA")</f>
        <v>FORA</v>
      </c>
      <c r="AL21" s="399" t="str">
        <f t="shared" si="35"/>
        <v>1-0</v>
      </c>
      <c r="AM21" s="399" t="str">
        <f t="shared" si="35"/>
        <v>0-0</v>
      </c>
      <c r="AN21" s="400" t="str">
        <f t="shared" si="36"/>
        <v>1 0</v>
      </c>
      <c r="AO21" s="400">
        <f t="shared" si="37"/>
        <v>1</v>
      </c>
      <c r="AP21" s="400">
        <f t="shared" si="38"/>
        <v>0</v>
      </c>
      <c r="AQ21" s="400" t="str">
        <f t="shared" si="39"/>
        <v>N</v>
      </c>
      <c r="AR21" s="400">
        <f t="shared" si="40"/>
        <v>1</v>
      </c>
      <c r="AS21" s="400">
        <f t="shared" si="40"/>
        <v>0</v>
      </c>
      <c r="AT21" s="400" t="str">
        <f t="shared" ref="AT21:AT44" si="57">IF(AK21="CASA",N21,"")</f>
        <v/>
      </c>
      <c r="AU21" s="400" t="str">
        <f t="shared" si="41"/>
        <v>0 0</v>
      </c>
      <c r="AV21" s="400">
        <f t="shared" si="42"/>
        <v>0</v>
      </c>
      <c r="AX21" s="398" t="s">
        <v>633</v>
      </c>
      <c r="AY21" s="401">
        <f>(AW18+AW44)/AY15</f>
        <v>0.75</v>
      </c>
      <c r="AZ21" s="402">
        <f>100%-AY21</f>
        <v>0.25</v>
      </c>
      <c r="BK21" s="405" t="str">
        <f t="shared" si="43"/>
        <v>5-4</v>
      </c>
      <c r="BL21" s="400" t="str">
        <f t="shared" si="44"/>
        <v>5 4</v>
      </c>
      <c r="BM21" s="400" t="str">
        <f t="shared" si="45"/>
        <v xml:space="preserve">5 </v>
      </c>
      <c r="BN21" s="400" t="str">
        <f t="shared" si="46"/>
        <v xml:space="preserve"> 4</v>
      </c>
      <c r="BO21" s="393">
        <f t="shared" si="47"/>
        <v>9</v>
      </c>
      <c r="BP21" s="393">
        <f t="shared" si="48"/>
        <v>5</v>
      </c>
      <c r="BS21" s="400" t="str">
        <f t="shared" si="49"/>
        <v/>
      </c>
      <c r="BT21" s="400" t="str">
        <f t="shared" si="50"/>
        <v/>
      </c>
      <c r="BU21" s="400" t="str">
        <f t="shared" si="51"/>
        <v/>
      </c>
      <c r="BV21" s="398">
        <f t="shared" si="22"/>
        <v>0</v>
      </c>
      <c r="BW21" s="398">
        <f t="shared" si="22"/>
        <v>0</v>
      </c>
      <c r="CN21" s="415" t="str">
        <f t="shared" si="52"/>
        <v/>
      </c>
      <c r="CO21" s="415" t="str">
        <f t="shared" si="53"/>
        <v/>
      </c>
      <c r="CP21" s="415" t="str">
        <f t="shared" si="54"/>
        <v/>
      </c>
      <c r="CR21" s="398" t="s">
        <v>646</v>
      </c>
      <c r="CS21" s="398"/>
      <c r="DB21" s="420" t="s">
        <v>654</v>
      </c>
      <c r="DC21" s="421">
        <f>IF(BI26&lt;0.75,BI26,0)</f>
        <v>0.61538461538461542</v>
      </c>
      <c r="DD21" s="421">
        <f>IF(AND(BI26&gt;=0.75,BI26&lt;=0.8),BI26,0)</f>
        <v>0</v>
      </c>
      <c r="DE21" s="421">
        <f>IF(BI26&gt;0.8,BI26,0)</f>
        <v>0</v>
      </c>
      <c r="DG21" s="393" t="str">
        <f t="shared" si="23"/>
        <v>FORA</v>
      </c>
      <c r="DH21" s="419" t="str">
        <f t="shared" si="24"/>
        <v>2 1</v>
      </c>
      <c r="DI21" s="419">
        <f t="shared" si="25"/>
        <v>2</v>
      </c>
      <c r="DJ21" s="419">
        <f t="shared" si="26"/>
        <v>1</v>
      </c>
      <c r="DK21" s="419" t="str">
        <f t="shared" si="27"/>
        <v>V</v>
      </c>
      <c r="DL21" s="452" t="str">
        <f t="shared" si="28"/>
        <v/>
      </c>
      <c r="DQ21" s="399" t="str">
        <f t="shared" si="55"/>
        <v>Empate</v>
      </c>
      <c r="DR21" s="401">
        <f>100%-(DR19+DR20)</f>
        <v>0.38461538461538458</v>
      </c>
      <c r="DS21" s="402">
        <f t="shared" si="56"/>
        <v>0.61538461538461542</v>
      </c>
      <c r="DT21" s="420" t="s">
        <v>691</v>
      </c>
      <c r="DU21" s="421">
        <f>IF(DS20&lt;0.75,DS20,0)</f>
        <v>0</v>
      </c>
      <c r="DV21" s="421">
        <f>IF(AND(DS20&gt;=0.75,DS20&lt;=0.8),DS20,0)</f>
        <v>0.76923076923076916</v>
      </c>
      <c r="DW21" s="421">
        <f>IF(DS20&gt;0.8,DS20,0)</f>
        <v>0</v>
      </c>
    </row>
    <row r="22" spans="1:133" ht="15">
      <c r="A22" t="s">
        <v>1350</v>
      </c>
      <c r="B22"/>
      <c r="C22" t="s">
        <v>2499</v>
      </c>
      <c r="D22" t="s">
        <v>1227</v>
      </c>
      <c r="E22" t="s">
        <v>216</v>
      </c>
      <c r="F22" t="s">
        <v>2500</v>
      </c>
      <c r="G22" t="s">
        <v>2501</v>
      </c>
      <c r="H22"/>
      <c r="I22"/>
      <c r="J22"/>
      <c r="K22"/>
      <c r="L22"/>
      <c r="M22"/>
      <c r="N22" t="s">
        <v>215</v>
      </c>
      <c r="O22"/>
      <c r="P22"/>
      <c r="Q22"/>
      <c r="R22"/>
      <c r="S22"/>
      <c r="T22"/>
      <c r="V22" s="393" t="str">
        <f t="shared" si="29"/>
        <v>1Cagliari</v>
      </c>
      <c r="W22" s="396" t="str">
        <f t="shared" si="30"/>
        <v>4-1</v>
      </c>
      <c r="X22" s="396" t="str">
        <f t="shared" si="21"/>
        <v>2-1</v>
      </c>
      <c r="Y22" s="396" t="str">
        <f t="shared" si="21"/>
        <v>3-14</v>
      </c>
      <c r="Z22" s="393" t="str">
        <f t="shared" si="31"/>
        <v>Genoa</v>
      </c>
      <c r="AC22" s="393" t="str">
        <f t="shared" si="32"/>
        <v>W</v>
      </c>
      <c r="AD22" s="393" t="str">
        <f t="shared" si="33"/>
        <v>V</v>
      </c>
      <c r="AG22" s="398">
        <f t="shared" si="34"/>
        <v>5</v>
      </c>
      <c r="AH22" s="398"/>
      <c r="AI22" s="398"/>
      <c r="AJ22" s="398"/>
      <c r="AK22" s="398" t="str">
        <f>IF(AM10=V22,"CASA","FORA")</f>
        <v>FORA</v>
      </c>
      <c r="AL22" s="399" t="str">
        <f t="shared" si="35"/>
        <v>4-1</v>
      </c>
      <c r="AM22" s="399" t="str">
        <f t="shared" si="35"/>
        <v>2-1</v>
      </c>
      <c r="AN22" s="400" t="str">
        <f t="shared" si="36"/>
        <v>4 1</v>
      </c>
      <c r="AO22" s="400">
        <f t="shared" si="37"/>
        <v>4</v>
      </c>
      <c r="AP22" s="400">
        <f t="shared" si="38"/>
        <v>1</v>
      </c>
      <c r="AQ22" s="400" t="str">
        <f t="shared" si="39"/>
        <v>S</v>
      </c>
      <c r="AR22" s="400">
        <f t="shared" si="40"/>
        <v>4</v>
      </c>
      <c r="AS22" s="400">
        <f t="shared" si="40"/>
        <v>1</v>
      </c>
      <c r="AT22" s="400" t="str">
        <f t="shared" si="57"/>
        <v/>
      </c>
      <c r="AU22" s="400" t="str">
        <f t="shared" si="41"/>
        <v>2 1</v>
      </c>
      <c r="AV22" s="400">
        <f t="shared" si="42"/>
        <v>3</v>
      </c>
      <c r="AX22" s="398" t="s">
        <v>634</v>
      </c>
      <c r="AY22" s="401">
        <f>(AX18+AX44)/AY15</f>
        <v>0.47499999999999998</v>
      </c>
      <c r="AZ22" s="402">
        <f t="shared" ref="AZ22:AZ28" si="58">100%-AY22</f>
        <v>0.52500000000000002</v>
      </c>
      <c r="BK22" s="405" t="str">
        <f t="shared" si="43"/>
        <v>3-14</v>
      </c>
      <c r="BL22" s="400" t="str">
        <f t="shared" si="44"/>
        <v>3 14</v>
      </c>
      <c r="BM22" s="400" t="str">
        <f t="shared" si="45"/>
        <v xml:space="preserve">3 </v>
      </c>
      <c r="BN22" s="400" t="str">
        <f t="shared" si="46"/>
        <v>14</v>
      </c>
      <c r="BO22" s="393">
        <f t="shared" si="47"/>
        <v>17</v>
      </c>
      <c r="BP22" s="393">
        <f t="shared" si="48"/>
        <v>3</v>
      </c>
      <c r="BS22" s="400" t="str">
        <f t="shared" si="49"/>
        <v/>
      </c>
      <c r="BT22" s="400" t="str">
        <f t="shared" si="50"/>
        <v/>
      </c>
      <c r="BU22" s="400" t="str">
        <f t="shared" si="51"/>
        <v/>
      </c>
      <c r="BV22" s="398">
        <f t="shared" si="22"/>
        <v>0</v>
      </c>
      <c r="BW22" s="398">
        <f t="shared" si="22"/>
        <v>0</v>
      </c>
      <c r="CN22" s="415" t="str">
        <f t="shared" si="52"/>
        <v/>
      </c>
      <c r="CO22" s="415" t="str">
        <f t="shared" si="53"/>
        <v/>
      </c>
      <c r="CP22" s="415" t="str">
        <f t="shared" si="54"/>
        <v/>
      </c>
      <c r="CR22" s="398" t="s">
        <v>633</v>
      </c>
      <c r="CS22" s="401">
        <f>(CR18+CR40)/CR20</f>
        <v>0.76923076923076927</v>
      </c>
      <c r="CU22" s="402">
        <f>100%-CS22</f>
        <v>0.23076923076923073</v>
      </c>
      <c r="DB22" s="420" t="s">
        <v>655</v>
      </c>
      <c r="DC22" s="421">
        <f>IF(BI27&lt;0.75,BI27,0)</f>
        <v>0</v>
      </c>
      <c r="DD22" s="421">
        <f>IF(AND(BI27&gt;=0.75,BI27&lt;=0.8),BI27,0)</f>
        <v>0</v>
      </c>
      <c r="DE22" s="421">
        <f>IF(BI27&gt;0.8,BI27,0)</f>
        <v>0.92307692307692313</v>
      </c>
      <c r="DG22" s="393" t="str">
        <f t="shared" si="23"/>
        <v>FORA</v>
      </c>
      <c r="DH22" s="419" t="str">
        <f t="shared" si="24"/>
        <v>0 0</v>
      </c>
      <c r="DI22" s="419">
        <f t="shared" si="25"/>
        <v>0</v>
      </c>
      <c r="DJ22" s="419">
        <f t="shared" si="26"/>
        <v>0</v>
      </c>
      <c r="DK22" s="419" t="str">
        <f t="shared" si="27"/>
        <v>E</v>
      </c>
      <c r="DL22" s="452" t="str">
        <f t="shared" si="28"/>
        <v/>
      </c>
      <c r="DS22" s="403"/>
      <c r="DT22" s="420" t="s">
        <v>692</v>
      </c>
      <c r="DU22" s="421">
        <f>IF(DS21&lt;0.75,DS21,0)</f>
        <v>0.61538461538461542</v>
      </c>
      <c r="DV22" s="421">
        <f>IF(AND(DS21&gt;=0.75,DS21&lt;=0.8),DS21,0)</f>
        <v>0</v>
      </c>
      <c r="DW22" s="421">
        <f>IF(DS21&gt;0.8,DS21,0)</f>
        <v>0</v>
      </c>
    </row>
    <row r="23" spans="1:133" ht="15">
      <c r="A23" t="s">
        <v>1350</v>
      </c>
      <c r="B23"/>
      <c r="C23" t="s">
        <v>2229</v>
      </c>
      <c r="D23" t="s">
        <v>218</v>
      </c>
      <c r="E23" t="s">
        <v>212</v>
      </c>
      <c r="F23" t="s">
        <v>2502</v>
      </c>
      <c r="G23" t="s">
        <v>2498</v>
      </c>
      <c r="H23"/>
      <c r="I23"/>
      <c r="J23"/>
      <c r="K23"/>
      <c r="L23"/>
      <c r="M23"/>
      <c r="N23" t="s">
        <v>214</v>
      </c>
      <c r="O23"/>
      <c r="P23"/>
      <c r="Q23"/>
      <c r="R23"/>
      <c r="S23"/>
      <c r="T23"/>
      <c r="V23" s="393" t="str">
        <f t="shared" si="29"/>
        <v>AC Milan</v>
      </c>
      <c r="W23" s="396" t="str">
        <f t="shared" si="30"/>
        <v>1-0</v>
      </c>
      <c r="X23" s="396" t="str">
        <f t="shared" si="21"/>
        <v>0-0</v>
      </c>
      <c r="Y23" s="396" t="str">
        <f t="shared" si="21"/>
        <v>11-3</v>
      </c>
      <c r="Z23" s="393" t="str">
        <f t="shared" si="31"/>
        <v>Cagliari1</v>
      </c>
      <c r="AC23" s="393" t="str">
        <f t="shared" si="32"/>
        <v>L</v>
      </c>
      <c r="AD23" s="393" t="str">
        <f t="shared" si="33"/>
        <v>D</v>
      </c>
      <c r="AG23" s="398">
        <f t="shared" si="34"/>
        <v>1</v>
      </c>
      <c r="AH23" s="398"/>
      <c r="AI23" s="398"/>
      <c r="AJ23" s="398"/>
      <c r="AK23" s="398" t="str">
        <f>IF(AM10=V23,"CASA","FORA")</f>
        <v>FORA</v>
      </c>
      <c r="AL23" s="399" t="str">
        <f t="shared" si="35"/>
        <v>1-0</v>
      </c>
      <c r="AM23" s="399" t="str">
        <f t="shared" si="35"/>
        <v>0-0</v>
      </c>
      <c r="AN23" s="400" t="str">
        <f t="shared" si="36"/>
        <v>1 0</v>
      </c>
      <c r="AO23" s="400">
        <f t="shared" si="37"/>
        <v>1</v>
      </c>
      <c r="AP23" s="400">
        <f t="shared" si="38"/>
        <v>0</v>
      </c>
      <c r="AQ23" s="400" t="str">
        <f t="shared" si="39"/>
        <v>N</v>
      </c>
      <c r="AR23" s="400">
        <f t="shared" si="40"/>
        <v>1</v>
      </c>
      <c r="AS23" s="400">
        <f t="shared" si="40"/>
        <v>0</v>
      </c>
      <c r="AT23" s="400" t="str">
        <f t="shared" si="57"/>
        <v/>
      </c>
      <c r="AU23" s="400" t="str">
        <f t="shared" si="41"/>
        <v>0 0</v>
      </c>
      <c r="AV23" s="400">
        <f t="shared" si="42"/>
        <v>0</v>
      </c>
      <c r="AW23" s="416"/>
      <c r="AX23" s="398" t="s">
        <v>639</v>
      </c>
      <c r="AY23" s="401">
        <f>(AY18+AY44)/AY15</f>
        <v>1</v>
      </c>
      <c r="AZ23" s="402">
        <f t="shared" si="58"/>
        <v>0</v>
      </c>
      <c r="BE23" s="398" t="s">
        <v>621</v>
      </c>
      <c r="BF23" s="398">
        <f>BE18+BE44</f>
        <v>13</v>
      </c>
      <c r="BK23" s="405" t="str">
        <f t="shared" si="43"/>
        <v>11-3</v>
      </c>
      <c r="BL23" s="400" t="str">
        <f t="shared" si="44"/>
        <v>11 3</v>
      </c>
      <c r="BM23" s="400" t="str">
        <f t="shared" si="45"/>
        <v>11</v>
      </c>
      <c r="BN23" s="400" t="str">
        <f t="shared" si="46"/>
        <v xml:space="preserve"> 3</v>
      </c>
      <c r="BO23" s="393">
        <f t="shared" si="47"/>
        <v>14</v>
      </c>
      <c r="BP23" s="393">
        <f t="shared" si="48"/>
        <v>11</v>
      </c>
      <c r="BS23" s="400" t="str">
        <f t="shared" si="49"/>
        <v/>
      </c>
      <c r="BT23" s="400" t="str">
        <f t="shared" si="50"/>
        <v/>
      </c>
      <c r="BU23" s="400" t="str">
        <f t="shared" si="51"/>
        <v/>
      </c>
      <c r="BV23" s="398">
        <f t="shared" si="22"/>
        <v>0</v>
      </c>
      <c r="BW23" s="398">
        <f t="shared" si="22"/>
        <v>0</v>
      </c>
      <c r="CN23" s="415" t="str">
        <f t="shared" si="52"/>
        <v/>
      </c>
      <c r="CO23" s="415" t="str">
        <f t="shared" si="53"/>
        <v/>
      </c>
      <c r="CP23" s="415" t="str">
        <f t="shared" si="54"/>
        <v/>
      </c>
      <c r="CR23" s="398" t="s">
        <v>634</v>
      </c>
      <c r="CS23" s="401">
        <f>(CS18+CS40)/CR20</f>
        <v>0.46153846153846156</v>
      </c>
      <c r="CU23" s="402">
        <f t="shared" ref="CU23:CU29" si="59">100%-CS23</f>
        <v>0.53846153846153844</v>
      </c>
      <c r="DB23" s="420" t="s">
        <v>656</v>
      </c>
      <c r="DC23" s="421">
        <f>IF(BI25&lt;0.75,BI25,0)</f>
        <v>0.46153846153846156</v>
      </c>
      <c r="DD23" s="421">
        <f>IF(AND(BI25&gt;=0.75,BI25&lt;=0.8),BI25,0)</f>
        <v>0</v>
      </c>
      <c r="DE23" s="421">
        <f>IF(BI25&gt;0.8,BI25,0)</f>
        <v>0</v>
      </c>
      <c r="DG23" s="393" t="str">
        <f t="shared" si="23"/>
        <v>CASA</v>
      </c>
      <c r="DH23" s="419" t="str">
        <f t="shared" si="24"/>
        <v>1 2</v>
      </c>
      <c r="DI23" s="419">
        <f t="shared" si="25"/>
        <v>1</v>
      </c>
      <c r="DJ23" s="419">
        <f t="shared" si="26"/>
        <v>2</v>
      </c>
      <c r="DK23" s="419" t="str">
        <f t="shared" si="27"/>
        <v>D</v>
      </c>
      <c r="DL23" s="452" t="str">
        <f t="shared" si="28"/>
        <v>D</v>
      </c>
      <c r="DS23" s="403"/>
      <c r="DT23" s="420" t="s">
        <v>693</v>
      </c>
      <c r="DU23" s="421">
        <f>IF(DS19&lt;0.75,DS19,0)</f>
        <v>0.61538461538461542</v>
      </c>
      <c r="DV23" s="421">
        <f>IF(AND(DS19&gt;=0.75,DS19&lt;=0.8),DS19,0)</f>
        <v>0</v>
      </c>
      <c r="DW23" s="421">
        <f>IF(DS19&gt;0.8,DS19,0)</f>
        <v>0</v>
      </c>
    </row>
    <row r="24" spans="1:133" ht="12.75">
      <c r="A24" t="s">
        <v>1350</v>
      </c>
      <c r="B24"/>
      <c r="C24" t="s">
        <v>1351</v>
      </c>
      <c r="D24" t="s">
        <v>1234</v>
      </c>
      <c r="E24" t="s">
        <v>221</v>
      </c>
      <c r="F24" t="s">
        <v>922</v>
      </c>
      <c r="G24" t="s">
        <v>2503</v>
      </c>
      <c r="H24"/>
      <c r="I24"/>
      <c r="J24"/>
      <c r="K24"/>
      <c r="L24"/>
      <c r="M24"/>
      <c r="N24" t="s">
        <v>215</v>
      </c>
      <c r="O24"/>
      <c r="P24"/>
      <c r="Q24"/>
      <c r="R24"/>
      <c r="S24"/>
      <c r="T24"/>
      <c r="V24" s="393" t="str">
        <f t="shared" si="29"/>
        <v>Cagliari</v>
      </c>
      <c r="W24" s="396" t="str">
        <f t="shared" si="30"/>
        <v>4-3</v>
      </c>
      <c r="X24" s="396" t="str">
        <f t="shared" si="21"/>
        <v>1-2</v>
      </c>
      <c r="Y24" s="396" t="str">
        <f t="shared" si="21"/>
        <v>5-4</v>
      </c>
      <c r="Z24" s="393" t="str">
        <f t="shared" si="31"/>
        <v>Sassuolo1</v>
      </c>
      <c r="AC24" s="393" t="str">
        <f t="shared" si="32"/>
        <v>W</v>
      </c>
      <c r="AD24" s="393" t="str">
        <f t="shared" si="33"/>
        <v>V</v>
      </c>
      <c r="AG24" s="398">
        <f t="shared" si="34"/>
        <v>7</v>
      </c>
      <c r="AH24" s="398"/>
      <c r="AI24" s="398"/>
      <c r="AJ24" s="398"/>
      <c r="AK24" s="398" t="str">
        <f>IF(AM10=V24,"CASA","FORA")</f>
        <v>CASA</v>
      </c>
      <c r="AL24" s="399" t="str">
        <f t="shared" si="35"/>
        <v>4-3</v>
      </c>
      <c r="AM24" s="399" t="str">
        <f t="shared" si="35"/>
        <v>1-2</v>
      </c>
      <c r="AN24" s="400" t="str">
        <f t="shared" si="36"/>
        <v>4 3</v>
      </c>
      <c r="AO24" s="400">
        <f t="shared" si="37"/>
        <v>4</v>
      </c>
      <c r="AP24" s="400">
        <f t="shared" si="38"/>
        <v>3</v>
      </c>
      <c r="AQ24" s="400" t="str">
        <f t="shared" si="39"/>
        <v>S</v>
      </c>
      <c r="AR24" s="400">
        <f t="shared" si="40"/>
        <v>4</v>
      </c>
      <c r="AS24" s="400">
        <f t="shared" si="40"/>
        <v>3</v>
      </c>
      <c r="AT24" s="400" t="str">
        <f t="shared" si="57"/>
        <v>W</v>
      </c>
      <c r="AU24" s="400" t="str">
        <f t="shared" si="41"/>
        <v>1 2</v>
      </c>
      <c r="AV24" s="400">
        <f t="shared" si="42"/>
        <v>3</v>
      </c>
      <c r="AW24" s="416"/>
      <c r="AX24" s="398" t="s">
        <v>635</v>
      </c>
      <c r="AY24" s="401">
        <f>(AZ18+AZ44)/AY15</f>
        <v>0.875</v>
      </c>
      <c r="AZ24" s="402">
        <f t="shared" si="58"/>
        <v>0.125</v>
      </c>
      <c r="BE24" s="398" t="s">
        <v>620</v>
      </c>
      <c r="BF24" s="398"/>
      <c r="BK24" s="405" t="str">
        <f t="shared" si="43"/>
        <v>5-4</v>
      </c>
      <c r="BL24" s="400" t="str">
        <f t="shared" si="44"/>
        <v>5 4</v>
      </c>
      <c r="BM24" s="400" t="str">
        <f t="shared" si="45"/>
        <v xml:space="preserve">5 </v>
      </c>
      <c r="BN24" s="400" t="str">
        <f t="shared" si="46"/>
        <v xml:space="preserve"> 4</v>
      </c>
      <c r="BO24" s="393">
        <f t="shared" si="47"/>
        <v>9</v>
      </c>
      <c r="BP24" s="393">
        <f t="shared" si="48"/>
        <v>5</v>
      </c>
      <c r="BS24" s="400" t="str">
        <f t="shared" si="49"/>
        <v>5 4</v>
      </c>
      <c r="BT24" s="400" t="str">
        <f t="shared" si="50"/>
        <v xml:space="preserve">5 </v>
      </c>
      <c r="BU24" s="400" t="str">
        <f t="shared" si="51"/>
        <v xml:space="preserve"> 4</v>
      </c>
      <c r="BV24" s="398">
        <f t="shared" si="22"/>
        <v>5</v>
      </c>
      <c r="BW24" s="398">
        <f t="shared" si="22"/>
        <v>4</v>
      </c>
      <c r="CN24" s="415">
        <f t="shared" si="52"/>
        <v>7</v>
      </c>
      <c r="CO24" s="415">
        <f t="shared" si="53"/>
        <v>3</v>
      </c>
      <c r="CP24" s="415" t="str">
        <f t="shared" si="54"/>
        <v>S</v>
      </c>
      <c r="CR24" s="398" t="s">
        <v>639</v>
      </c>
      <c r="CS24" s="401">
        <f>(CT18+CT40)/CR20</f>
        <v>1</v>
      </c>
      <c r="CU24" s="402">
        <f t="shared" si="59"/>
        <v>0</v>
      </c>
      <c r="DG24" s="393" t="str">
        <f t="shared" si="23"/>
        <v>FORA</v>
      </c>
      <c r="DH24" s="419" t="str">
        <f t="shared" si="24"/>
        <v>1 0</v>
      </c>
      <c r="DI24" s="419">
        <f t="shared" si="25"/>
        <v>1</v>
      </c>
      <c r="DJ24" s="419">
        <f t="shared" si="26"/>
        <v>0</v>
      </c>
      <c r="DK24" s="419" t="str">
        <f t="shared" si="27"/>
        <v>V</v>
      </c>
      <c r="DL24" s="452" t="str">
        <f t="shared" si="28"/>
        <v/>
      </c>
    </row>
    <row r="25" spans="1:133" ht="15">
      <c r="A25" t="s">
        <v>1350</v>
      </c>
      <c r="B25"/>
      <c r="C25" t="s">
        <v>2504</v>
      </c>
      <c r="D25" t="s">
        <v>876</v>
      </c>
      <c r="E25" t="s">
        <v>218</v>
      </c>
      <c r="F25" t="s">
        <v>978</v>
      </c>
      <c r="G25" t="s">
        <v>1351</v>
      </c>
      <c r="H25"/>
      <c r="I25"/>
      <c r="J25"/>
      <c r="K25"/>
      <c r="L25"/>
      <c r="M25"/>
      <c r="N25" t="s">
        <v>214</v>
      </c>
      <c r="O25"/>
      <c r="P25"/>
      <c r="Q25"/>
      <c r="R25"/>
      <c r="S25"/>
      <c r="T25"/>
      <c r="V25" s="393" t="str">
        <f t="shared" si="29"/>
        <v>Empoli</v>
      </c>
      <c r="W25" s="396" t="str">
        <f t="shared" si="30"/>
        <v>2-0</v>
      </c>
      <c r="X25" s="396" t="str">
        <f t="shared" si="21"/>
        <v>1-0</v>
      </c>
      <c r="Y25" s="396" t="str">
        <f t="shared" si="21"/>
        <v>3-2</v>
      </c>
      <c r="Z25" s="393" t="str">
        <f t="shared" si="31"/>
        <v>Cagliari</v>
      </c>
      <c r="AC25" s="393" t="str">
        <f t="shared" si="32"/>
        <v>L</v>
      </c>
      <c r="AD25" s="393" t="str">
        <f t="shared" si="33"/>
        <v>D</v>
      </c>
      <c r="AG25" s="398">
        <f t="shared" si="34"/>
        <v>2</v>
      </c>
      <c r="AH25" s="398"/>
      <c r="AI25" s="398"/>
      <c r="AJ25" s="398"/>
      <c r="AK25" s="398" t="str">
        <f>IF(AM10=V25,"CASA","FORA")</f>
        <v>FORA</v>
      </c>
      <c r="AL25" s="399" t="str">
        <f t="shared" si="35"/>
        <v>2-0</v>
      </c>
      <c r="AM25" s="399" t="str">
        <f t="shared" si="35"/>
        <v>1-0</v>
      </c>
      <c r="AN25" s="400" t="str">
        <f t="shared" si="36"/>
        <v>2 0</v>
      </c>
      <c r="AO25" s="400">
        <f t="shared" si="37"/>
        <v>2</v>
      </c>
      <c r="AP25" s="400">
        <f t="shared" si="38"/>
        <v>0</v>
      </c>
      <c r="AQ25" s="400" t="str">
        <f t="shared" si="39"/>
        <v>N</v>
      </c>
      <c r="AR25" s="400">
        <f t="shared" si="40"/>
        <v>2</v>
      </c>
      <c r="AS25" s="400">
        <f t="shared" si="40"/>
        <v>0</v>
      </c>
      <c r="AT25" s="400" t="str">
        <f t="shared" si="57"/>
        <v/>
      </c>
      <c r="AU25" s="400" t="str">
        <f t="shared" si="41"/>
        <v>1 0</v>
      </c>
      <c r="AV25" s="400">
        <f t="shared" si="42"/>
        <v>1</v>
      </c>
      <c r="AW25" s="416"/>
      <c r="AX25" s="398" t="s">
        <v>636</v>
      </c>
      <c r="AY25" s="401">
        <f>(BA18+BA44)/AY15</f>
        <v>0.625</v>
      </c>
      <c r="AZ25" s="402">
        <f t="shared" si="58"/>
        <v>0.375</v>
      </c>
      <c r="BC25" s="401">
        <f>-(BF18+BH44)/BF23</f>
        <v>-0.53846153846153844</v>
      </c>
      <c r="BE25" s="399" t="str">
        <f>AM2</f>
        <v>Cagliari</v>
      </c>
      <c r="BF25" s="401">
        <f>(BF18+BH44)/BF23</f>
        <v>0.53846153846153844</v>
      </c>
      <c r="BG25" s="402">
        <v>0</v>
      </c>
      <c r="BH25" s="402">
        <v>0</v>
      </c>
      <c r="BI25" s="402">
        <f>100%-(BF25)</f>
        <v>0.46153846153846156</v>
      </c>
      <c r="BK25" s="405" t="str">
        <f t="shared" si="43"/>
        <v>3-2</v>
      </c>
      <c r="BL25" s="400" t="str">
        <f t="shared" si="44"/>
        <v>3 2</v>
      </c>
      <c r="BM25" s="400" t="str">
        <f t="shared" si="45"/>
        <v xml:space="preserve">3 </v>
      </c>
      <c r="BN25" s="400" t="str">
        <f t="shared" si="46"/>
        <v xml:space="preserve"> 2</v>
      </c>
      <c r="BO25" s="393">
        <f t="shared" si="47"/>
        <v>5</v>
      </c>
      <c r="BP25" s="393">
        <f t="shared" si="48"/>
        <v>3</v>
      </c>
      <c r="BS25" s="400" t="str">
        <f t="shared" si="49"/>
        <v/>
      </c>
      <c r="BT25" s="400" t="str">
        <f t="shared" si="50"/>
        <v/>
      </c>
      <c r="BU25" s="400" t="str">
        <f t="shared" si="51"/>
        <v/>
      </c>
      <c r="BV25" s="398">
        <f t="shared" si="22"/>
        <v>0</v>
      </c>
      <c r="BW25" s="398">
        <f t="shared" si="22"/>
        <v>0</v>
      </c>
      <c r="CN25" s="415" t="str">
        <f t="shared" si="52"/>
        <v/>
      </c>
      <c r="CO25" s="415" t="str">
        <f t="shared" si="53"/>
        <v/>
      </c>
      <c r="CP25" s="415" t="str">
        <f t="shared" si="54"/>
        <v/>
      </c>
      <c r="CR25" s="398" t="s">
        <v>635</v>
      </c>
      <c r="CS25" s="401">
        <f>(CU18+CU40)/CR20</f>
        <v>1</v>
      </c>
      <c r="CU25" s="402">
        <f t="shared" si="59"/>
        <v>0</v>
      </c>
      <c r="DG25" s="393" t="str">
        <f t="shared" si="23"/>
        <v>CASA</v>
      </c>
      <c r="DH25" s="419" t="str">
        <f t="shared" si="24"/>
        <v>0 2</v>
      </c>
      <c r="DI25" s="419">
        <f t="shared" si="25"/>
        <v>0</v>
      </c>
      <c r="DJ25" s="419">
        <f t="shared" si="26"/>
        <v>2</v>
      </c>
      <c r="DK25" s="419" t="str">
        <f t="shared" si="27"/>
        <v>D</v>
      </c>
      <c r="DL25" s="452" t="str">
        <f t="shared" si="28"/>
        <v>D</v>
      </c>
      <c r="DT25" s="420" t="s">
        <v>688</v>
      </c>
      <c r="DU25" s="402">
        <f>-DU18</f>
        <v>-0.23076923076923078</v>
      </c>
      <c r="DV25" s="402">
        <f>-DV18</f>
        <v>0</v>
      </c>
      <c r="DW25" s="402">
        <f>-DW18</f>
        <v>0</v>
      </c>
    </row>
    <row r="26" spans="1:133" ht="15">
      <c r="A26" t="s">
        <v>1350</v>
      </c>
      <c r="B26"/>
      <c r="C26" t="s">
        <v>1351</v>
      </c>
      <c r="D26" t="s">
        <v>1230</v>
      </c>
      <c r="E26" t="s">
        <v>921</v>
      </c>
      <c r="F26" t="s">
        <v>2505</v>
      </c>
      <c r="G26" t="s">
        <v>2506</v>
      </c>
      <c r="H26"/>
      <c r="I26"/>
      <c r="J26"/>
      <c r="K26"/>
      <c r="L26"/>
      <c r="M26"/>
      <c r="N26" t="s">
        <v>214</v>
      </c>
      <c r="O26"/>
      <c r="P26"/>
      <c r="Q26"/>
      <c r="R26"/>
      <c r="S26"/>
      <c r="T26"/>
      <c r="V26" s="393" t="str">
        <f t="shared" si="29"/>
        <v>Cagliari</v>
      </c>
      <c r="W26" s="396" t="str">
        <f t="shared" si="30"/>
        <v>0-5</v>
      </c>
      <c r="X26" s="396" t="str">
        <f t="shared" si="21"/>
        <v>0-2</v>
      </c>
      <c r="Y26" s="396" t="str">
        <f t="shared" si="21"/>
        <v>2-10</v>
      </c>
      <c r="Z26" s="393" t="str">
        <f t="shared" si="31"/>
        <v>Napoli</v>
      </c>
      <c r="AC26" s="393" t="str">
        <f t="shared" si="32"/>
        <v>L</v>
      </c>
      <c r="AD26" s="393" t="str">
        <f t="shared" si="33"/>
        <v>D</v>
      </c>
      <c r="AG26" s="398">
        <f t="shared" si="34"/>
        <v>5</v>
      </c>
      <c r="AH26" s="398"/>
      <c r="AI26" s="398"/>
      <c r="AJ26" s="398"/>
      <c r="AK26" s="398" t="str">
        <f>IF(AM10=V26,"CASA","FORA")</f>
        <v>CASA</v>
      </c>
      <c r="AL26" s="399" t="str">
        <f t="shared" si="35"/>
        <v>0-5</v>
      </c>
      <c r="AM26" s="399" t="str">
        <f t="shared" si="35"/>
        <v>0-2</v>
      </c>
      <c r="AN26" s="400" t="str">
        <f t="shared" si="36"/>
        <v>0 5</v>
      </c>
      <c r="AO26" s="400">
        <f t="shared" si="37"/>
        <v>0</v>
      </c>
      <c r="AP26" s="400">
        <f t="shared" si="38"/>
        <v>5</v>
      </c>
      <c r="AQ26" s="400" t="str">
        <f t="shared" si="39"/>
        <v>N</v>
      </c>
      <c r="AR26" s="400">
        <f t="shared" si="40"/>
        <v>0</v>
      </c>
      <c r="AS26" s="400">
        <f t="shared" si="40"/>
        <v>5</v>
      </c>
      <c r="AT26" s="400" t="str">
        <f t="shared" si="57"/>
        <v>L</v>
      </c>
      <c r="AU26" s="400" t="str">
        <f t="shared" si="41"/>
        <v>0 2</v>
      </c>
      <c r="AV26" s="400">
        <f t="shared" si="42"/>
        <v>2</v>
      </c>
      <c r="AW26" s="416"/>
      <c r="AX26" s="398" t="s">
        <v>637</v>
      </c>
      <c r="AY26" s="401">
        <f>(BB18+BB44)/AY15</f>
        <v>0.67500000000000004</v>
      </c>
      <c r="AZ26" s="402">
        <f t="shared" si="58"/>
        <v>0.32499999999999996</v>
      </c>
      <c r="BC26" s="402">
        <f>-(BF44+BH18)/BF23</f>
        <v>-0.38461538461538464</v>
      </c>
      <c r="BE26" s="399" t="str">
        <f>AM3</f>
        <v>Juventus</v>
      </c>
      <c r="BF26" s="401">
        <f>(BF44+BH18)/BF23</f>
        <v>0.38461538461538464</v>
      </c>
      <c r="BG26" s="402">
        <v>0</v>
      </c>
      <c r="BH26" s="402">
        <v>0</v>
      </c>
      <c r="BI26" s="402">
        <f t="shared" ref="BI26:BI27" si="60">100%-(BF26)</f>
        <v>0.61538461538461542</v>
      </c>
      <c r="BK26" s="405" t="str">
        <f t="shared" si="43"/>
        <v>2-10</v>
      </c>
      <c r="BL26" s="400" t="str">
        <f t="shared" si="44"/>
        <v>2 10</v>
      </c>
      <c r="BM26" s="400" t="str">
        <f t="shared" si="45"/>
        <v xml:space="preserve">2 </v>
      </c>
      <c r="BN26" s="400" t="str">
        <f t="shared" si="46"/>
        <v>10</v>
      </c>
      <c r="BO26" s="393">
        <f t="shared" si="47"/>
        <v>12</v>
      </c>
      <c r="BP26" s="393">
        <f t="shared" si="48"/>
        <v>2</v>
      </c>
      <c r="BS26" s="400" t="str">
        <f t="shared" si="49"/>
        <v>2 10</v>
      </c>
      <c r="BT26" s="400" t="str">
        <f t="shared" si="50"/>
        <v xml:space="preserve">2 </v>
      </c>
      <c r="BU26" s="400" t="str">
        <f t="shared" si="51"/>
        <v>10</v>
      </c>
      <c r="BV26" s="398">
        <f t="shared" si="22"/>
        <v>2</v>
      </c>
      <c r="BW26" s="398">
        <f t="shared" si="22"/>
        <v>10</v>
      </c>
      <c r="CN26" s="415">
        <f t="shared" si="52"/>
        <v>5</v>
      </c>
      <c r="CO26" s="415">
        <f t="shared" si="53"/>
        <v>2</v>
      </c>
      <c r="CP26" s="415" t="str">
        <f t="shared" si="54"/>
        <v>N</v>
      </c>
      <c r="CR26" s="398" t="s">
        <v>636</v>
      </c>
      <c r="CS26" s="401">
        <f>(CV18+CV40)/CR20</f>
        <v>0.92307692307692313</v>
      </c>
      <c r="CU26" s="402">
        <f t="shared" si="59"/>
        <v>7.6923076923076872E-2</v>
      </c>
      <c r="DB26" s="420" t="s">
        <v>647</v>
      </c>
      <c r="DC26" s="420" t="s">
        <v>648</v>
      </c>
      <c r="DD26" s="420" t="s">
        <v>649</v>
      </c>
      <c r="DE26" s="420" t="s">
        <v>650</v>
      </c>
      <c r="DG26" s="393" t="str">
        <f t="shared" si="23"/>
        <v>FORA</v>
      </c>
      <c r="DH26" s="419" t="str">
        <f t="shared" si="24"/>
        <v>0 1</v>
      </c>
      <c r="DI26" s="419">
        <f t="shared" si="25"/>
        <v>0</v>
      </c>
      <c r="DJ26" s="419">
        <f t="shared" si="26"/>
        <v>1</v>
      </c>
      <c r="DK26" s="419" t="str">
        <f t="shared" si="27"/>
        <v>D</v>
      </c>
      <c r="DL26" s="452" t="str">
        <f t="shared" si="28"/>
        <v/>
      </c>
      <c r="DT26" s="420" t="s">
        <v>689</v>
      </c>
      <c r="DU26" s="402">
        <f t="shared" ref="DU26:DW27" si="61">-DU19</f>
        <v>-0.38461538461538458</v>
      </c>
      <c r="DV26" s="402">
        <f t="shared" si="61"/>
        <v>0</v>
      </c>
      <c r="DW26" s="402">
        <f t="shared" si="61"/>
        <v>0</v>
      </c>
      <c r="EA26" s="402"/>
      <c r="EB26" s="402"/>
      <c r="EC26" s="402"/>
    </row>
    <row r="27" spans="1:133" ht="15">
      <c r="A27" t="s">
        <v>1350</v>
      </c>
      <c r="B27"/>
      <c r="C27" t="s">
        <v>2507</v>
      </c>
      <c r="D27" t="s">
        <v>211</v>
      </c>
      <c r="E27" t="s">
        <v>217</v>
      </c>
      <c r="F27" t="s">
        <v>2508</v>
      </c>
      <c r="G27" t="s">
        <v>2498</v>
      </c>
      <c r="H27"/>
      <c r="I27"/>
      <c r="J27"/>
      <c r="K27"/>
      <c r="L27"/>
      <c r="M27"/>
      <c r="N27" t="s">
        <v>213</v>
      </c>
      <c r="O27"/>
      <c r="P27"/>
      <c r="Q27"/>
      <c r="R27"/>
      <c r="S27"/>
      <c r="T27"/>
      <c r="V27" s="393" t="str">
        <f t="shared" si="29"/>
        <v>Pescara</v>
      </c>
      <c r="W27" s="396" t="str">
        <f t="shared" si="30"/>
        <v>1-1</v>
      </c>
      <c r="X27" s="396" t="str">
        <f t="shared" si="21"/>
        <v>0-1</v>
      </c>
      <c r="Y27" s="396" t="str">
        <f t="shared" si="21"/>
        <v>8-2</v>
      </c>
      <c r="Z27" s="393" t="str">
        <f t="shared" si="31"/>
        <v>Cagliari1</v>
      </c>
      <c r="AC27" s="393" t="str">
        <f t="shared" si="32"/>
        <v>D</v>
      </c>
      <c r="AD27" s="393" t="str">
        <f t="shared" si="33"/>
        <v>E</v>
      </c>
      <c r="AG27" s="398">
        <f t="shared" si="34"/>
        <v>2</v>
      </c>
      <c r="AH27" s="398"/>
      <c r="AI27" s="398"/>
      <c r="AJ27" s="398"/>
      <c r="AK27" s="398" t="str">
        <f>IF(AM10=V27,"CASA","FORA")</f>
        <v>FORA</v>
      </c>
      <c r="AL27" s="399" t="str">
        <f t="shared" si="35"/>
        <v>1-1</v>
      </c>
      <c r="AM27" s="399" t="str">
        <f t="shared" si="35"/>
        <v>0-1</v>
      </c>
      <c r="AN27" s="400" t="str">
        <f t="shared" si="36"/>
        <v>1 1</v>
      </c>
      <c r="AO27" s="400">
        <f t="shared" si="37"/>
        <v>1</v>
      </c>
      <c r="AP27" s="400">
        <f t="shared" si="38"/>
        <v>1</v>
      </c>
      <c r="AQ27" s="400" t="str">
        <f t="shared" si="39"/>
        <v>S</v>
      </c>
      <c r="AR27" s="400">
        <f t="shared" si="40"/>
        <v>1</v>
      </c>
      <c r="AS27" s="400">
        <f t="shared" si="40"/>
        <v>1</v>
      </c>
      <c r="AT27" s="400" t="str">
        <f t="shared" si="57"/>
        <v/>
      </c>
      <c r="AU27" s="400" t="str">
        <f t="shared" si="41"/>
        <v>0 1</v>
      </c>
      <c r="AV27" s="400">
        <f t="shared" si="42"/>
        <v>1</v>
      </c>
      <c r="AW27" s="416"/>
      <c r="AX27" s="398" t="s">
        <v>638</v>
      </c>
      <c r="AY27" s="401">
        <f>(BC18+BC44)/AY15</f>
        <v>0.82499999999999996</v>
      </c>
      <c r="AZ27" s="402">
        <f t="shared" si="58"/>
        <v>0.17500000000000004</v>
      </c>
      <c r="BA27" s="402">
        <f>(BA44+BA18)/40</f>
        <v>0.625</v>
      </c>
      <c r="BC27" s="402">
        <f>-BF27</f>
        <v>-7.6923076923076872E-2</v>
      </c>
      <c r="BE27" s="398" t="s">
        <v>460</v>
      </c>
      <c r="BF27" s="401">
        <f>100%-(BF26+BF25)</f>
        <v>7.6923076923076872E-2</v>
      </c>
      <c r="BG27" s="402">
        <v>0</v>
      </c>
      <c r="BH27" s="402">
        <v>0</v>
      </c>
      <c r="BI27" s="402">
        <f t="shared" si="60"/>
        <v>0.92307692307692313</v>
      </c>
      <c r="BK27" s="405" t="str">
        <f t="shared" si="43"/>
        <v>8-2</v>
      </c>
      <c r="BL27" s="400" t="str">
        <f t="shared" si="44"/>
        <v>8 2</v>
      </c>
      <c r="BM27" s="400" t="str">
        <f t="shared" si="45"/>
        <v xml:space="preserve">8 </v>
      </c>
      <c r="BN27" s="400" t="str">
        <f t="shared" si="46"/>
        <v xml:space="preserve"> 2</v>
      </c>
      <c r="BO27" s="393">
        <f t="shared" si="47"/>
        <v>10</v>
      </c>
      <c r="BP27" s="393">
        <f t="shared" si="48"/>
        <v>8</v>
      </c>
      <c r="BS27" s="400" t="str">
        <f t="shared" si="49"/>
        <v/>
      </c>
      <c r="BT27" s="400" t="str">
        <f t="shared" si="50"/>
        <v/>
      </c>
      <c r="BU27" s="400" t="str">
        <f t="shared" si="51"/>
        <v/>
      </c>
      <c r="BV27" s="398">
        <f t="shared" si="22"/>
        <v>0</v>
      </c>
      <c r="BW27" s="398">
        <f t="shared" si="22"/>
        <v>0</v>
      </c>
      <c r="CN27" s="415" t="str">
        <f t="shared" si="52"/>
        <v/>
      </c>
      <c r="CO27" s="415" t="str">
        <f t="shared" si="53"/>
        <v/>
      </c>
      <c r="CP27" s="415" t="str">
        <f t="shared" si="54"/>
        <v/>
      </c>
      <c r="CR27" s="398" t="s">
        <v>637</v>
      </c>
      <c r="CS27" s="401">
        <f>(CW18+CW40)/CR20</f>
        <v>0.53846153846153844</v>
      </c>
      <c r="CU27" s="402">
        <f t="shared" si="59"/>
        <v>0.46153846153846156</v>
      </c>
      <c r="DB27" s="420" t="s">
        <v>651</v>
      </c>
      <c r="DC27" s="402">
        <f>-DC18</f>
        <v>-0.38461538461538464</v>
      </c>
      <c r="DD27" s="402">
        <f>-DD18</f>
        <v>0</v>
      </c>
      <c r="DE27" s="402">
        <f>-DE18</f>
        <v>0</v>
      </c>
      <c r="DG27" s="393" t="str">
        <f t="shared" si="23"/>
        <v>FORA</v>
      </c>
      <c r="DH27" s="419" t="str">
        <f t="shared" si="24"/>
        <v>1 0</v>
      </c>
      <c r="DI27" s="419">
        <f t="shared" si="25"/>
        <v>1</v>
      </c>
      <c r="DJ27" s="419">
        <f t="shared" si="26"/>
        <v>0</v>
      </c>
      <c r="DK27" s="419" t="str">
        <f t="shared" si="27"/>
        <v>V</v>
      </c>
      <c r="DL27" s="452" t="str">
        <f t="shared" si="28"/>
        <v/>
      </c>
      <c r="DT27" s="420" t="s">
        <v>690</v>
      </c>
      <c r="DU27" s="402">
        <f t="shared" si="61"/>
        <v>-0.38461538461538464</v>
      </c>
      <c r="DV27" s="402">
        <f t="shared" si="61"/>
        <v>0</v>
      </c>
      <c r="DW27" s="402">
        <f t="shared" si="61"/>
        <v>0</v>
      </c>
      <c r="EA27" s="402"/>
      <c r="EB27" s="402"/>
      <c r="EC27" s="402"/>
    </row>
    <row r="28" spans="1:133" ht="15">
      <c r="A28" t="s">
        <v>2492</v>
      </c>
      <c r="B28"/>
      <c r="C28" t="s">
        <v>2509</v>
      </c>
      <c r="D28" t="s">
        <v>706</v>
      </c>
      <c r="E28" t="s">
        <v>218</v>
      </c>
      <c r="F28" t="s">
        <v>1231</v>
      </c>
      <c r="G28" t="s">
        <v>1351</v>
      </c>
      <c r="H28"/>
      <c r="I28"/>
      <c r="J28"/>
      <c r="K28"/>
      <c r="L28"/>
      <c r="M28"/>
      <c r="N28" t="s">
        <v>214</v>
      </c>
      <c r="O28"/>
      <c r="P28"/>
      <c r="Q28"/>
      <c r="R28"/>
      <c r="S28"/>
      <c r="T28"/>
      <c r="V28" s="393" t="str">
        <f t="shared" si="29"/>
        <v>Sampdoria</v>
      </c>
      <c r="W28" s="396" t="str">
        <f t="shared" si="30"/>
        <v>3-0</v>
      </c>
      <c r="X28" s="396" t="str">
        <f t="shared" si="21"/>
        <v>1-0</v>
      </c>
      <c r="Y28" s="396" t="str">
        <f t="shared" si="21"/>
        <v>4-5</v>
      </c>
      <c r="Z28" s="393" t="str">
        <f t="shared" si="31"/>
        <v>Cagliari</v>
      </c>
      <c r="AC28" s="393" t="str">
        <f t="shared" si="32"/>
        <v>L</v>
      </c>
      <c r="AD28" s="393" t="str">
        <f t="shared" si="33"/>
        <v>D</v>
      </c>
      <c r="AG28" s="398">
        <f t="shared" si="34"/>
        <v>3</v>
      </c>
      <c r="AH28" s="398"/>
      <c r="AI28" s="398"/>
      <c r="AJ28" s="398"/>
      <c r="AK28" s="398" t="str">
        <f>IF(AM10=V28,"CASA","FORA")</f>
        <v>FORA</v>
      </c>
      <c r="AL28" s="399" t="str">
        <f t="shared" si="35"/>
        <v>3-0</v>
      </c>
      <c r="AM28" s="399" t="str">
        <f t="shared" si="35"/>
        <v>1-0</v>
      </c>
      <c r="AN28" s="400" t="str">
        <f t="shared" si="36"/>
        <v>3 0</v>
      </c>
      <c r="AO28" s="400">
        <f t="shared" si="37"/>
        <v>3</v>
      </c>
      <c r="AP28" s="400">
        <f t="shared" si="38"/>
        <v>0</v>
      </c>
      <c r="AQ28" s="400" t="str">
        <f t="shared" si="39"/>
        <v>N</v>
      </c>
      <c r="AR28" s="400">
        <f t="shared" si="40"/>
        <v>3</v>
      </c>
      <c r="AS28" s="400">
        <f t="shared" si="40"/>
        <v>0</v>
      </c>
      <c r="AT28" s="400" t="str">
        <f t="shared" si="57"/>
        <v/>
      </c>
      <c r="AU28" s="400" t="str">
        <f t="shared" si="41"/>
        <v>1 0</v>
      </c>
      <c r="AV28" s="400">
        <f t="shared" si="42"/>
        <v>1</v>
      </c>
      <c r="AW28" s="416"/>
      <c r="AX28" s="398" t="s">
        <v>600</v>
      </c>
      <c r="AY28" s="401">
        <f>(BD18+BD44)/AY15</f>
        <v>0.6</v>
      </c>
      <c r="AZ28" s="402">
        <f t="shared" si="58"/>
        <v>0.4</v>
      </c>
      <c r="BF28" s="402"/>
      <c r="BK28" s="405" t="str">
        <f t="shared" si="43"/>
        <v>4-5</v>
      </c>
      <c r="BL28" s="400" t="str">
        <f t="shared" si="44"/>
        <v>4 5</v>
      </c>
      <c r="BM28" s="400" t="str">
        <f t="shared" si="45"/>
        <v xml:space="preserve">4 </v>
      </c>
      <c r="BN28" s="400" t="str">
        <f t="shared" si="46"/>
        <v xml:space="preserve"> 5</v>
      </c>
      <c r="BO28" s="393">
        <f t="shared" si="47"/>
        <v>9</v>
      </c>
      <c r="BP28" s="393">
        <f t="shared" si="48"/>
        <v>4</v>
      </c>
      <c r="BS28" s="400" t="str">
        <f t="shared" si="49"/>
        <v/>
      </c>
      <c r="BT28" s="400" t="str">
        <f t="shared" si="50"/>
        <v/>
      </c>
      <c r="BU28" s="400" t="str">
        <f t="shared" si="51"/>
        <v/>
      </c>
      <c r="BV28" s="398">
        <f t="shared" si="22"/>
        <v>0</v>
      </c>
      <c r="BW28" s="398">
        <f t="shared" si="22"/>
        <v>0</v>
      </c>
      <c r="CN28" s="415" t="str">
        <f t="shared" si="52"/>
        <v/>
      </c>
      <c r="CO28" s="415" t="str">
        <f t="shared" si="53"/>
        <v/>
      </c>
      <c r="CP28" s="415" t="str">
        <f t="shared" si="54"/>
        <v/>
      </c>
      <c r="CR28" s="398" t="s">
        <v>638</v>
      </c>
      <c r="CS28" s="401">
        <f>(CX18+CX40)/CR20</f>
        <v>0.76923076923076927</v>
      </c>
      <c r="CU28" s="402">
        <f t="shared" si="59"/>
        <v>0.23076923076923073</v>
      </c>
      <c r="DB28" s="420" t="s">
        <v>652</v>
      </c>
      <c r="DC28" s="402">
        <f t="shared" ref="DC28:DE29" si="62">-DC19</f>
        <v>-7.6923076923076872E-2</v>
      </c>
      <c r="DD28" s="402">
        <f t="shared" si="62"/>
        <v>0</v>
      </c>
      <c r="DE28" s="402">
        <f t="shared" si="62"/>
        <v>0</v>
      </c>
      <c r="DG28" s="393" t="str">
        <f t="shared" si="23"/>
        <v>CASA</v>
      </c>
      <c r="DH28" s="419" t="str">
        <f t="shared" si="24"/>
        <v>1 0</v>
      </c>
      <c r="DI28" s="419">
        <f t="shared" si="25"/>
        <v>1</v>
      </c>
      <c r="DJ28" s="419">
        <f t="shared" si="26"/>
        <v>0</v>
      </c>
      <c r="DK28" s="419" t="str">
        <f t="shared" si="27"/>
        <v>V</v>
      </c>
      <c r="DL28" s="452" t="str">
        <f t="shared" si="28"/>
        <v>V</v>
      </c>
      <c r="DT28" s="420" t="s">
        <v>691</v>
      </c>
      <c r="DU28" s="402">
        <f>DU21</f>
        <v>0</v>
      </c>
      <c r="DV28" s="402">
        <f>DV21</f>
        <v>0.76923076923076916</v>
      </c>
      <c r="DW28" s="402">
        <f>DW21</f>
        <v>0</v>
      </c>
      <c r="EA28" s="402"/>
      <c r="EB28" s="402"/>
      <c r="EC28" s="402"/>
    </row>
    <row r="29" spans="1:133" ht="15">
      <c r="A29" t="s">
        <v>1350</v>
      </c>
      <c r="B29"/>
      <c r="C29" t="s">
        <v>1351</v>
      </c>
      <c r="D29" t="s">
        <v>216</v>
      </c>
      <c r="E29" t="s">
        <v>218</v>
      </c>
      <c r="F29" t="s">
        <v>2510</v>
      </c>
      <c r="G29" t="s">
        <v>2511</v>
      </c>
      <c r="H29"/>
      <c r="I29"/>
      <c r="J29"/>
      <c r="K29"/>
      <c r="L29"/>
      <c r="M29"/>
      <c r="N29" t="s">
        <v>215</v>
      </c>
      <c r="O29"/>
      <c r="P29"/>
      <c r="Q29"/>
      <c r="R29"/>
      <c r="S29"/>
      <c r="T29"/>
      <c r="V29" s="393" t="str">
        <f t="shared" si="29"/>
        <v>Cagliari</v>
      </c>
      <c r="W29" s="396" t="str">
        <f t="shared" si="30"/>
        <v>2-1</v>
      </c>
      <c r="X29" s="396" t="str">
        <f t="shared" si="21"/>
        <v>1-0</v>
      </c>
      <c r="Y29" s="396" t="str">
        <f t="shared" si="21"/>
        <v>3-4</v>
      </c>
      <c r="Z29" s="393" t="str">
        <f t="shared" si="31"/>
        <v>Udinese</v>
      </c>
      <c r="AC29" s="393" t="str">
        <f t="shared" si="32"/>
        <v>W</v>
      </c>
      <c r="AD29" s="393" t="str">
        <f t="shared" si="33"/>
        <v>V</v>
      </c>
      <c r="AG29" s="398">
        <f t="shared" si="34"/>
        <v>3</v>
      </c>
      <c r="AH29" s="398"/>
      <c r="AI29" s="398"/>
      <c r="AJ29" s="398"/>
      <c r="AK29" s="398" t="str">
        <f>IF(AM10=V29,"CASA","FORA")</f>
        <v>CASA</v>
      </c>
      <c r="AL29" s="399" t="str">
        <f t="shared" si="35"/>
        <v>2-1</v>
      </c>
      <c r="AM29" s="399" t="str">
        <f t="shared" si="35"/>
        <v>1-0</v>
      </c>
      <c r="AN29" s="400" t="str">
        <f t="shared" si="36"/>
        <v>2 1</v>
      </c>
      <c r="AO29" s="400">
        <f t="shared" si="37"/>
        <v>2</v>
      </c>
      <c r="AP29" s="400">
        <f t="shared" si="38"/>
        <v>1</v>
      </c>
      <c r="AQ29" s="400" t="str">
        <f t="shared" si="39"/>
        <v>S</v>
      </c>
      <c r="AR29" s="400">
        <f t="shared" si="40"/>
        <v>2</v>
      </c>
      <c r="AS29" s="400">
        <f t="shared" si="40"/>
        <v>1</v>
      </c>
      <c r="AT29" s="400" t="str">
        <f t="shared" si="57"/>
        <v>W</v>
      </c>
      <c r="AU29" s="400" t="str">
        <f t="shared" si="41"/>
        <v>1 0</v>
      </c>
      <c r="AV29" s="400">
        <f t="shared" si="42"/>
        <v>1</v>
      </c>
      <c r="AW29" s="401"/>
      <c r="BF29" s="411">
        <f>IFERROR(1/BF25,5)</f>
        <v>1.8571428571428572</v>
      </c>
      <c r="BK29" s="405" t="str">
        <f t="shared" si="43"/>
        <v>3-4</v>
      </c>
      <c r="BL29" s="400" t="str">
        <f t="shared" si="44"/>
        <v>3 4</v>
      </c>
      <c r="BM29" s="400" t="str">
        <f t="shared" si="45"/>
        <v xml:space="preserve">3 </v>
      </c>
      <c r="BN29" s="400" t="str">
        <f t="shared" si="46"/>
        <v xml:space="preserve"> 4</v>
      </c>
      <c r="BO29" s="393">
        <f t="shared" si="47"/>
        <v>7</v>
      </c>
      <c r="BP29" s="393">
        <f t="shared" si="48"/>
        <v>3</v>
      </c>
      <c r="BS29" s="400" t="str">
        <f t="shared" si="49"/>
        <v>3 4</v>
      </c>
      <c r="BT29" s="400" t="str">
        <f t="shared" si="50"/>
        <v xml:space="preserve">3 </v>
      </c>
      <c r="BU29" s="400" t="str">
        <f t="shared" si="51"/>
        <v xml:space="preserve"> 4</v>
      </c>
      <c r="BV29" s="398">
        <f t="shared" si="22"/>
        <v>3</v>
      </c>
      <c r="BW29" s="398">
        <f t="shared" si="22"/>
        <v>4</v>
      </c>
      <c r="CN29" s="415">
        <f t="shared" si="52"/>
        <v>3</v>
      </c>
      <c r="CO29" s="415">
        <f t="shared" si="53"/>
        <v>1</v>
      </c>
      <c r="CP29" s="415" t="str">
        <f t="shared" si="54"/>
        <v>S</v>
      </c>
      <c r="CR29" s="398" t="s">
        <v>600</v>
      </c>
      <c r="CS29" s="401">
        <f>(CY18+CY40)/CR20</f>
        <v>0.92307692307692313</v>
      </c>
      <c r="CU29" s="402">
        <f t="shared" si="59"/>
        <v>7.6923076923076872E-2</v>
      </c>
      <c r="DB29" s="420" t="s">
        <v>653</v>
      </c>
      <c r="DC29" s="402">
        <f t="shared" si="62"/>
        <v>-0.53846153846153844</v>
      </c>
      <c r="DD29" s="402">
        <f t="shared" si="62"/>
        <v>0</v>
      </c>
      <c r="DE29" s="402">
        <f t="shared" si="62"/>
        <v>0</v>
      </c>
      <c r="DG29" s="393" t="str">
        <f t="shared" si="23"/>
        <v>FORA</v>
      </c>
      <c r="DH29" s="419" t="str">
        <f t="shared" si="24"/>
        <v>0 0</v>
      </c>
      <c r="DI29" s="419">
        <f t="shared" si="25"/>
        <v>0</v>
      </c>
      <c r="DJ29" s="419">
        <f t="shared" si="26"/>
        <v>0</v>
      </c>
      <c r="DK29" s="419" t="str">
        <f t="shared" si="27"/>
        <v>E</v>
      </c>
      <c r="DL29" s="452" t="str">
        <f t="shared" si="28"/>
        <v/>
      </c>
      <c r="DT29" s="420" t="s">
        <v>692</v>
      </c>
      <c r="DU29" s="402">
        <f t="shared" ref="DU29:DW30" si="63">DU22</f>
        <v>0.61538461538461542</v>
      </c>
      <c r="DV29" s="402">
        <f t="shared" si="63"/>
        <v>0</v>
      </c>
      <c r="DW29" s="402">
        <f t="shared" si="63"/>
        <v>0</v>
      </c>
    </row>
    <row r="30" spans="1:133" ht="15">
      <c r="A30" t="s">
        <v>1350</v>
      </c>
      <c r="B30"/>
      <c r="C30" t="s">
        <v>2512</v>
      </c>
      <c r="D30" t="s">
        <v>218</v>
      </c>
      <c r="E30" t="s">
        <v>212</v>
      </c>
      <c r="F30" t="s">
        <v>2513</v>
      </c>
      <c r="G30" t="s">
        <v>1351</v>
      </c>
      <c r="H30"/>
      <c r="I30"/>
      <c r="J30"/>
      <c r="K30"/>
      <c r="L30"/>
      <c r="M30"/>
      <c r="N30" t="s">
        <v>214</v>
      </c>
      <c r="O30"/>
      <c r="P30"/>
      <c r="Q30"/>
      <c r="R30"/>
      <c r="S30"/>
      <c r="T30"/>
      <c r="V30" s="393" t="str">
        <f t="shared" si="29"/>
        <v>Chievo</v>
      </c>
      <c r="W30" s="396" t="str">
        <f t="shared" si="30"/>
        <v>1-0</v>
      </c>
      <c r="X30" s="396" t="str">
        <f t="shared" si="21"/>
        <v>0-0</v>
      </c>
      <c r="Y30" s="396" t="str">
        <f t="shared" si="21"/>
        <v>5-9</v>
      </c>
      <c r="Z30" s="393" t="str">
        <f t="shared" si="31"/>
        <v>Cagliari</v>
      </c>
      <c r="AC30" s="393" t="str">
        <f t="shared" si="32"/>
        <v>L</v>
      </c>
      <c r="AD30" s="393" t="str">
        <f t="shared" si="33"/>
        <v>D</v>
      </c>
      <c r="AG30" s="398">
        <f t="shared" si="34"/>
        <v>1</v>
      </c>
      <c r="AH30" s="398"/>
      <c r="AI30" s="398"/>
      <c r="AJ30" s="398"/>
      <c r="AK30" s="398" t="str">
        <f>IF(AM10=V30,"CASA","FORA")</f>
        <v>FORA</v>
      </c>
      <c r="AL30" s="399" t="str">
        <f t="shared" si="35"/>
        <v>1-0</v>
      </c>
      <c r="AM30" s="399" t="str">
        <f t="shared" si="35"/>
        <v>0-0</v>
      </c>
      <c r="AN30" s="400" t="str">
        <f t="shared" si="36"/>
        <v>1 0</v>
      </c>
      <c r="AO30" s="400">
        <f t="shared" si="37"/>
        <v>1</v>
      </c>
      <c r="AP30" s="400">
        <f t="shared" si="38"/>
        <v>0</v>
      </c>
      <c r="AQ30" s="400" t="str">
        <f t="shared" si="39"/>
        <v>N</v>
      </c>
      <c r="AR30" s="400">
        <f t="shared" si="40"/>
        <v>1</v>
      </c>
      <c r="AS30" s="400">
        <f t="shared" si="40"/>
        <v>0</v>
      </c>
      <c r="AT30" s="400" t="str">
        <f t="shared" si="57"/>
        <v/>
      </c>
      <c r="AU30" s="400" t="str">
        <f t="shared" si="41"/>
        <v>0 0</v>
      </c>
      <c r="AV30" s="400">
        <f t="shared" si="42"/>
        <v>0</v>
      </c>
      <c r="AW30" s="401"/>
      <c r="BF30" s="411">
        <f>IFERROR(1/BF26,5)</f>
        <v>2.5999999999999996</v>
      </c>
      <c r="BK30" s="405" t="str">
        <f t="shared" si="43"/>
        <v>5-9</v>
      </c>
      <c r="BL30" s="400" t="str">
        <f t="shared" si="44"/>
        <v>5 9</v>
      </c>
      <c r="BM30" s="400" t="str">
        <f t="shared" si="45"/>
        <v xml:space="preserve">5 </v>
      </c>
      <c r="BN30" s="400" t="str">
        <f t="shared" si="46"/>
        <v xml:space="preserve"> 9</v>
      </c>
      <c r="BO30" s="393">
        <f t="shared" si="47"/>
        <v>14</v>
      </c>
      <c r="BP30" s="393">
        <f t="shared" si="48"/>
        <v>5</v>
      </c>
      <c r="BS30" s="400" t="str">
        <f t="shared" si="49"/>
        <v/>
      </c>
      <c r="BT30" s="400" t="str">
        <f t="shared" si="50"/>
        <v/>
      </c>
      <c r="BU30" s="400" t="str">
        <f t="shared" si="51"/>
        <v/>
      </c>
      <c r="BV30" s="398">
        <f t="shared" si="22"/>
        <v>0</v>
      </c>
      <c r="BW30" s="398">
        <f t="shared" si="22"/>
        <v>0</v>
      </c>
      <c r="CN30" s="415" t="str">
        <f t="shared" si="52"/>
        <v/>
      </c>
      <c r="CO30" s="415" t="str">
        <f t="shared" si="53"/>
        <v/>
      </c>
      <c r="CP30" s="415" t="str">
        <f t="shared" si="54"/>
        <v/>
      </c>
      <c r="DB30" s="420" t="s">
        <v>654</v>
      </c>
      <c r="DC30" s="402">
        <f t="shared" ref="DC30:DE32" si="64">DC21</f>
        <v>0.61538461538461542</v>
      </c>
      <c r="DD30" s="402">
        <f t="shared" si="64"/>
        <v>0</v>
      </c>
      <c r="DE30" s="402">
        <f t="shared" si="64"/>
        <v>0</v>
      </c>
      <c r="DG30" s="393" t="str">
        <f t="shared" si="23"/>
        <v>FORA</v>
      </c>
      <c r="DH30" s="419" t="str">
        <f t="shared" si="24"/>
        <v>3 1</v>
      </c>
      <c r="DI30" s="419">
        <f t="shared" si="25"/>
        <v>3</v>
      </c>
      <c r="DJ30" s="419">
        <f t="shared" si="26"/>
        <v>1</v>
      </c>
      <c r="DK30" s="419" t="str">
        <f t="shared" si="27"/>
        <v>V</v>
      </c>
      <c r="DL30" s="452" t="str">
        <f t="shared" si="28"/>
        <v/>
      </c>
      <c r="DT30" s="420" t="s">
        <v>693</v>
      </c>
      <c r="DU30" s="402">
        <f t="shared" si="63"/>
        <v>0.61538461538461542</v>
      </c>
      <c r="DV30" s="402">
        <f t="shared" si="63"/>
        <v>0</v>
      </c>
      <c r="DW30" s="402">
        <f t="shared" si="63"/>
        <v>0</v>
      </c>
    </row>
    <row r="31" spans="1:133" ht="15">
      <c r="A31" t="s">
        <v>1350</v>
      </c>
      <c r="B31"/>
      <c r="C31" t="s">
        <v>2514</v>
      </c>
      <c r="D31" t="s">
        <v>2515</v>
      </c>
      <c r="E31" t="s">
        <v>920</v>
      </c>
      <c r="F31" t="s">
        <v>922</v>
      </c>
      <c r="G31" t="s">
        <v>2498</v>
      </c>
      <c r="H31"/>
      <c r="I31"/>
      <c r="J31"/>
      <c r="K31"/>
      <c r="L31"/>
      <c r="M31"/>
      <c r="N31" t="s">
        <v>214</v>
      </c>
      <c r="O31"/>
      <c r="P31"/>
      <c r="Q31"/>
      <c r="R31"/>
      <c r="S31"/>
      <c r="T31"/>
      <c r="V31" s="393" t="str">
        <f t="shared" si="29"/>
        <v>Torino</v>
      </c>
      <c r="W31" s="396" t="str">
        <f t="shared" si="30"/>
        <v>5-1</v>
      </c>
      <c r="X31" s="396" t="str">
        <f t="shared" si="21"/>
        <v>3-1</v>
      </c>
      <c r="Y31" s="396" t="str">
        <f t="shared" si="21"/>
        <v>5-4</v>
      </c>
      <c r="Z31" s="393" t="str">
        <f t="shared" si="31"/>
        <v>Cagliari1</v>
      </c>
      <c r="AC31" s="393" t="str">
        <f t="shared" si="32"/>
        <v>L</v>
      </c>
      <c r="AD31" s="393" t="str">
        <f t="shared" si="33"/>
        <v>D</v>
      </c>
      <c r="AG31" s="398">
        <f t="shared" si="34"/>
        <v>6</v>
      </c>
      <c r="AH31" s="398"/>
      <c r="AI31" s="398"/>
      <c r="AJ31" s="398"/>
      <c r="AK31" s="398" t="str">
        <f>IF(AM10=V31,"CASA","FORA")</f>
        <v>FORA</v>
      </c>
      <c r="AL31" s="399" t="str">
        <f t="shared" si="35"/>
        <v>5-1</v>
      </c>
      <c r="AM31" s="399" t="str">
        <f t="shared" si="35"/>
        <v>3-1</v>
      </c>
      <c r="AN31" s="400" t="str">
        <f t="shared" si="36"/>
        <v>5 1</v>
      </c>
      <c r="AO31" s="400">
        <f t="shared" si="37"/>
        <v>5</v>
      </c>
      <c r="AP31" s="400">
        <f t="shared" si="38"/>
        <v>1</v>
      </c>
      <c r="AQ31" s="400" t="str">
        <f t="shared" si="39"/>
        <v>S</v>
      </c>
      <c r="AR31" s="400">
        <f t="shared" si="40"/>
        <v>5</v>
      </c>
      <c r="AS31" s="400">
        <f t="shared" si="40"/>
        <v>1</v>
      </c>
      <c r="AT31" s="400" t="str">
        <f t="shared" si="57"/>
        <v/>
      </c>
      <c r="AU31" s="400" t="str">
        <f t="shared" si="41"/>
        <v>3 1</v>
      </c>
      <c r="AV31" s="400">
        <f t="shared" si="42"/>
        <v>4</v>
      </c>
      <c r="AW31" s="401"/>
      <c r="BF31" s="411">
        <f>IFERROR(1/BF27,5)</f>
        <v>13.000000000000009</v>
      </c>
      <c r="BK31" s="405" t="str">
        <f t="shared" si="43"/>
        <v>5-4</v>
      </c>
      <c r="BL31" s="400" t="str">
        <f t="shared" si="44"/>
        <v>5 4</v>
      </c>
      <c r="BM31" s="400" t="str">
        <f t="shared" si="45"/>
        <v xml:space="preserve">5 </v>
      </c>
      <c r="BN31" s="400" t="str">
        <f t="shared" si="46"/>
        <v xml:space="preserve"> 4</v>
      </c>
      <c r="BO31" s="393">
        <f t="shared" si="47"/>
        <v>9</v>
      </c>
      <c r="BP31" s="393">
        <f t="shared" si="48"/>
        <v>5</v>
      </c>
      <c r="BS31" s="400" t="str">
        <f t="shared" si="49"/>
        <v/>
      </c>
      <c r="BT31" s="400" t="str">
        <f t="shared" si="50"/>
        <v/>
      </c>
      <c r="BU31" s="400" t="str">
        <f t="shared" si="51"/>
        <v/>
      </c>
      <c r="BV31" s="398">
        <f t="shared" si="22"/>
        <v>0</v>
      </c>
      <c r="BW31" s="398">
        <f t="shared" si="22"/>
        <v>0</v>
      </c>
      <c r="CN31" s="415" t="str">
        <f t="shared" si="52"/>
        <v/>
      </c>
      <c r="CO31" s="415" t="str">
        <f t="shared" si="53"/>
        <v/>
      </c>
      <c r="CP31" s="415" t="str">
        <f t="shared" si="54"/>
        <v/>
      </c>
      <c r="CR31" s="393" t="str">
        <f>IF(CS29&gt;=79%,"Bts (Ambos Marcam)",IF(AND(CS29&gt;=70%,CS29&lt;75%),"Bts  - Se a Zebra Marcar Primeiro",IF(AND(CS29&gt;=63%,CS29&lt;70%),"Bts (Opcional)"," ")))</f>
        <v>Bts (Ambos Marcam)</v>
      </c>
      <c r="DB31" s="420" t="s">
        <v>655</v>
      </c>
      <c r="DC31" s="402">
        <f t="shared" si="64"/>
        <v>0</v>
      </c>
      <c r="DD31" s="402">
        <f t="shared" si="64"/>
        <v>0</v>
      </c>
      <c r="DE31" s="402">
        <f t="shared" si="64"/>
        <v>0.92307692307692313</v>
      </c>
      <c r="DG31" s="393" t="str">
        <f t="shared" si="23"/>
        <v>CASA</v>
      </c>
      <c r="DH31" s="419" t="str">
        <f t="shared" si="24"/>
        <v>0 0</v>
      </c>
      <c r="DI31" s="419">
        <f t="shared" si="25"/>
        <v>0</v>
      </c>
      <c r="DJ31" s="419">
        <f t="shared" si="26"/>
        <v>0</v>
      </c>
      <c r="DK31" s="419" t="str">
        <f t="shared" si="27"/>
        <v>E</v>
      </c>
      <c r="DL31" s="452" t="str">
        <f t="shared" si="28"/>
        <v>E</v>
      </c>
    </row>
    <row r="32" spans="1:133" ht="15">
      <c r="A32" t="s">
        <v>1350</v>
      </c>
      <c r="B32"/>
      <c r="C32" t="s">
        <v>1351</v>
      </c>
      <c r="D32" t="s">
        <v>216</v>
      </c>
      <c r="E32" t="s">
        <v>212</v>
      </c>
      <c r="F32" t="s">
        <v>2516</v>
      </c>
      <c r="G32" t="s">
        <v>2517</v>
      </c>
      <c r="H32"/>
      <c r="I32"/>
      <c r="J32"/>
      <c r="K32"/>
      <c r="L32"/>
      <c r="M32"/>
      <c r="N32" t="s">
        <v>215</v>
      </c>
      <c r="O32"/>
      <c r="P32"/>
      <c r="Q32"/>
      <c r="R32"/>
      <c r="S32"/>
      <c r="T32"/>
      <c r="V32" s="393" t="str">
        <f t="shared" si="29"/>
        <v>Cagliari</v>
      </c>
      <c r="W32" s="396" t="str">
        <f t="shared" si="30"/>
        <v>2-1</v>
      </c>
      <c r="X32" s="396" t="str">
        <f t="shared" si="21"/>
        <v>0-0</v>
      </c>
      <c r="Y32" s="396" t="str">
        <f t="shared" si="21"/>
        <v>2-4</v>
      </c>
      <c r="Z32" s="393" t="str">
        <f t="shared" si="31"/>
        <v>Palermo</v>
      </c>
      <c r="AC32" s="393" t="str">
        <f t="shared" si="32"/>
        <v>W</v>
      </c>
      <c r="AD32" s="393" t="str">
        <f t="shared" si="33"/>
        <v>V</v>
      </c>
      <c r="AG32" s="398">
        <f t="shared" si="34"/>
        <v>3</v>
      </c>
      <c r="AH32" s="398"/>
      <c r="AI32" s="398"/>
      <c r="AJ32" s="398"/>
      <c r="AK32" s="398" t="str">
        <f>IF(AM10=V32,"CASA","FORA")</f>
        <v>CASA</v>
      </c>
      <c r="AL32" s="399" t="str">
        <f t="shared" si="35"/>
        <v>2-1</v>
      </c>
      <c r="AM32" s="399" t="str">
        <f t="shared" si="35"/>
        <v>0-0</v>
      </c>
      <c r="AN32" s="400" t="str">
        <f t="shared" si="36"/>
        <v>2 1</v>
      </c>
      <c r="AO32" s="400">
        <f t="shared" si="37"/>
        <v>2</v>
      </c>
      <c r="AP32" s="400">
        <f t="shared" si="38"/>
        <v>1</v>
      </c>
      <c r="AQ32" s="400" t="str">
        <f t="shared" si="39"/>
        <v>S</v>
      </c>
      <c r="AR32" s="400">
        <f t="shared" si="40"/>
        <v>2</v>
      </c>
      <c r="AS32" s="400">
        <f t="shared" si="40"/>
        <v>1</v>
      </c>
      <c r="AT32" s="400" t="str">
        <f t="shared" si="57"/>
        <v>W</v>
      </c>
      <c r="AU32" s="400" t="str">
        <f t="shared" si="41"/>
        <v>0 0</v>
      </c>
      <c r="AV32" s="400">
        <f t="shared" si="42"/>
        <v>0</v>
      </c>
      <c r="AW32" s="401"/>
      <c r="BK32" s="405" t="str">
        <f t="shared" si="43"/>
        <v>2-4</v>
      </c>
      <c r="BL32" s="400" t="str">
        <f t="shared" si="44"/>
        <v>2 4</v>
      </c>
      <c r="BM32" s="400" t="str">
        <f t="shared" si="45"/>
        <v xml:space="preserve">2 </v>
      </c>
      <c r="BN32" s="400" t="str">
        <f t="shared" si="46"/>
        <v xml:space="preserve"> 4</v>
      </c>
      <c r="BO32" s="393">
        <f t="shared" si="47"/>
        <v>6</v>
      </c>
      <c r="BP32" s="393">
        <f t="shared" si="48"/>
        <v>2</v>
      </c>
      <c r="BS32" s="400" t="str">
        <f t="shared" si="49"/>
        <v>2 4</v>
      </c>
      <c r="BT32" s="400" t="str">
        <f t="shared" si="50"/>
        <v xml:space="preserve">2 </v>
      </c>
      <c r="BU32" s="400" t="str">
        <f t="shared" si="51"/>
        <v xml:space="preserve"> 4</v>
      </c>
      <c r="BV32" s="398">
        <f t="shared" si="22"/>
        <v>2</v>
      </c>
      <c r="BW32" s="398">
        <f t="shared" si="22"/>
        <v>4</v>
      </c>
      <c r="CN32" s="415">
        <f t="shared" si="52"/>
        <v>3</v>
      </c>
      <c r="CO32" s="415">
        <f t="shared" si="53"/>
        <v>0</v>
      </c>
      <c r="CP32" s="415" t="str">
        <f t="shared" si="54"/>
        <v>S</v>
      </c>
      <c r="CR32" s="393" t="str">
        <f>IF(CS22&gt;=94%,"Back Over 0.5 HT",IF(AND(CS22&gt;=77%,CS22&lt;84%),"Over 0.5 HT Odd Acima de 1.90 (Alto Risco)",IF(AND(CS22&gt;=84%,CS22&lt;93%),"Back Over 0.5 HT (Opcional)",IF(CS22&lt;=20%,"Back Under 1.5 HT até os 15'"," "))))</f>
        <v xml:space="preserve"> </v>
      </c>
      <c r="DB32" s="420" t="s">
        <v>656</v>
      </c>
      <c r="DC32" s="402">
        <f t="shared" si="64"/>
        <v>0.46153846153846156</v>
      </c>
      <c r="DD32" s="402">
        <f t="shared" si="64"/>
        <v>0</v>
      </c>
      <c r="DE32" s="402">
        <f t="shared" si="64"/>
        <v>0</v>
      </c>
      <c r="DG32" s="393" t="str">
        <f t="shared" si="23"/>
        <v>FORA</v>
      </c>
      <c r="DH32" s="419" t="str">
        <f t="shared" si="24"/>
        <v>3 0</v>
      </c>
      <c r="DI32" s="419">
        <f t="shared" si="25"/>
        <v>3</v>
      </c>
      <c r="DJ32" s="419">
        <f t="shared" si="26"/>
        <v>0</v>
      </c>
      <c r="DK32" s="419" t="str">
        <f t="shared" si="27"/>
        <v>V</v>
      </c>
      <c r="DL32" s="452" t="str">
        <f t="shared" si="28"/>
        <v/>
      </c>
      <c r="DT32" s="420" t="s">
        <v>647</v>
      </c>
      <c r="DU32" s="420" t="s">
        <v>648</v>
      </c>
      <c r="DV32" s="420" t="s">
        <v>700</v>
      </c>
      <c r="DW32" s="420" t="s">
        <v>650</v>
      </c>
    </row>
    <row r="33" spans="1:127" ht="15">
      <c r="A33" t="s">
        <v>1350</v>
      </c>
      <c r="B33"/>
      <c r="C33" t="s">
        <v>2227</v>
      </c>
      <c r="D33" t="s">
        <v>1227</v>
      </c>
      <c r="E33" t="s">
        <v>706</v>
      </c>
      <c r="F33" t="s">
        <v>2518</v>
      </c>
      <c r="G33" t="s">
        <v>1351</v>
      </c>
      <c r="H33"/>
      <c r="I33"/>
      <c r="J33"/>
      <c r="K33"/>
      <c r="L33"/>
      <c r="M33"/>
      <c r="N33" t="s">
        <v>214</v>
      </c>
      <c r="O33"/>
      <c r="P33"/>
      <c r="Q33"/>
      <c r="R33"/>
      <c r="S33"/>
      <c r="T33"/>
      <c r="V33" s="393" t="str">
        <f t="shared" si="29"/>
        <v>Lazio</v>
      </c>
      <c r="W33" s="396" t="str">
        <f t="shared" si="30"/>
        <v>4-1</v>
      </c>
      <c r="X33" s="396" t="str">
        <f t="shared" si="21"/>
        <v>3-0</v>
      </c>
      <c r="Y33" s="396" t="str">
        <f t="shared" si="21"/>
        <v>4-10</v>
      </c>
      <c r="Z33" s="393" t="str">
        <f t="shared" si="31"/>
        <v>Cagliari</v>
      </c>
      <c r="AC33" s="393" t="str">
        <f t="shared" si="32"/>
        <v>L</v>
      </c>
      <c r="AD33" s="393" t="str">
        <f t="shared" si="33"/>
        <v>D</v>
      </c>
      <c r="AG33" s="398">
        <f t="shared" si="34"/>
        <v>5</v>
      </c>
      <c r="AH33" s="398"/>
      <c r="AI33" s="398"/>
      <c r="AJ33" s="398"/>
      <c r="AK33" s="398" t="str">
        <f>IF(AM10=V33,"CASA","FORA")</f>
        <v>FORA</v>
      </c>
      <c r="AL33" s="399" t="str">
        <f t="shared" si="35"/>
        <v>4-1</v>
      </c>
      <c r="AM33" s="399" t="str">
        <f t="shared" si="35"/>
        <v>3-0</v>
      </c>
      <c r="AN33" s="400" t="str">
        <f t="shared" si="36"/>
        <v>4 1</v>
      </c>
      <c r="AO33" s="400">
        <f t="shared" si="37"/>
        <v>4</v>
      </c>
      <c r="AP33" s="400">
        <f t="shared" si="38"/>
        <v>1</v>
      </c>
      <c r="AQ33" s="400" t="str">
        <f t="shared" si="39"/>
        <v>S</v>
      </c>
      <c r="AR33" s="400">
        <f t="shared" si="40"/>
        <v>4</v>
      </c>
      <c r="AS33" s="400">
        <f t="shared" si="40"/>
        <v>1</v>
      </c>
      <c r="AT33" s="400" t="str">
        <f t="shared" si="57"/>
        <v/>
      </c>
      <c r="AU33" s="400" t="str">
        <f t="shared" si="41"/>
        <v>3 0</v>
      </c>
      <c r="AV33" s="400">
        <f t="shared" si="42"/>
        <v>3</v>
      </c>
      <c r="AW33" s="401"/>
      <c r="BK33" s="405" t="str">
        <f t="shared" si="43"/>
        <v>4-10</v>
      </c>
      <c r="BL33" s="400" t="str">
        <f t="shared" si="44"/>
        <v>4 10</v>
      </c>
      <c r="BM33" s="400" t="str">
        <f t="shared" si="45"/>
        <v xml:space="preserve">4 </v>
      </c>
      <c r="BN33" s="400" t="str">
        <f t="shared" si="46"/>
        <v>10</v>
      </c>
      <c r="BO33" s="393">
        <f t="shared" si="47"/>
        <v>14</v>
      </c>
      <c r="BP33" s="393">
        <f t="shared" si="48"/>
        <v>4</v>
      </c>
      <c r="BS33" s="400" t="str">
        <f t="shared" si="49"/>
        <v/>
      </c>
      <c r="BT33" s="400" t="str">
        <f t="shared" si="50"/>
        <v/>
      </c>
      <c r="BU33" s="400" t="str">
        <f t="shared" si="51"/>
        <v/>
      </c>
      <c r="BV33" s="398">
        <f t="shared" si="22"/>
        <v>0</v>
      </c>
      <c r="BW33" s="398">
        <f t="shared" si="22"/>
        <v>0</v>
      </c>
      <c r="CN33" s="415" t="str">
        <f t="shared" si="52"/>
        <v/>
      </c>
      <c r="CO33" s="415" t="str">
        <f t="shared" si="53"/>
        <v/>
      </c>
      <c r="CP33" s="415" t="str">
        <f t="shared" si="54"/>
        <v/>
      </c>
      <c r="DG33" s="393" t="str">
        <f t="shared" si="23"/>
        <v>CASA</v>
      </c>
      <c r="DH33" s="419" t="str">
        <f t="shared" si="24"/>
        <v>1 4</v>
      </c>
      <c r="DI33" s="419">
        <f t="shared" si="25"/>
        <v>1</v>
      </c>
      <c r="DJ33" s="419">
        <f t="shared" si="26"/>
        <v>4</v>
      </c>
      <c r="DK33" s="419" t="str">
        <f t="shared" si="27"/>
        <v>D</v>
      </c>
      <c r="DL33" s="452" t="str">
        <f t="shared" si="28"/>
        <v>D</v>
      </c>
      <c r="DT33" s="420" t="s">
        <v>657</v>
      </c>
      <c r="DU33" s="421">
        <f>IF(AZ26&lt;0.7,AZ26,0)</f>
        <v>0.32499999999999996</v>
      </c>
      <c r="DV33" s="421">
        <f>IF(AND(AZ26&gt;=0.7,AZ26&lt;=0.8),AZ26,0)</f>
        <v>0</v>
      </c>
      <c r="DW33" s="421">
        <f>IF(AZ26&gt;0.8,AZ26,0)</f>
        <v>0</v>
      </c>
    </row>
    <row r="34" spans="1:127" ht="15">
      <c r="A34" t="s">
        <v>1350</v>
      </c>
      <c r="B34"/>
      <c r="C34" t="s">
        <v>1351</v>
      </c>
      <c r="D34" t="s">
        <v>982</v>
      </c>
      <c r="E34" t="s">
        <v>979</v>
      </c>
      <c r="F34" t="s">
        <v>2519</v>
      </c>
      <c r="G34" t="s">
        <v>2520</v>
      </c>
      <c r="H34"/>
      <c r="I34"/>
      <c r="J34"/>
      <c r="K34"/>
      <c r="L34"/>
      <c r="M34"/>
      <c r="N34" t="s">
        <v>214</v>
      </c>
      <c r="O34"/>
      <c r="P34"/>
      <c r="Q34"/>
      <c r="R34"/>
      <c r="S34"/>
      <c r="T34"/>
      <c r="V34" s="393" t="str">
        <f t="shared" si="29"/>
        <v>Cagliari</v>
      </c>
      <c r="W34" s="396" t="str">
        <f t="shared" si="30"/>
        <v>3-5</v>
      </c>
      <c r="X34" s="396" t="str">
        <f t="shared" si="21"/>
        <v>1-4</v>
      </c>
      <c r="Y34" s="396" t="str">
        <f t="shared" si="21"/>
        <v>4-7</v>
      </c>
      <c r="Z34" s="393" t="str">
        <f t="shared" si="31"/>
        <v>Fiorentina</v>
      </c>
      <c r="AC34" s="393" t="str">
        <f t="shared" si="32"/>
        <v>L</v>
      </c>
      <c r="AD34" s="393" t="str">
        <f t="shared" si="33"/>
        <v>D</v>
      </c>
      <c r="AG34" s="398">
        <f t="shared" si="34"/>
        <v>8</v>
      </c>
      <c r="AH34" s="398"/>
      <c r="AI34" s="398"/>
      <c r="AJ34" s="398"/>
      <c r="AK34" s="398" t="str">
        <f>IF(AM10=V34,"CASA","FORA")</f>
        <v>CASA</v>
      </c>
      <c r="AL34" s="399" t="str">
        <f t="shared" si="35"/>
        <v>3-5</v>
      </c>
      <c r="AM34" s="399" t="str">
        <f t="shared" si="35"/>
        <v>1-4</v>
      </c>
      <c r="AN34" s="400" t="str">
        <f t="shared" si="36"/>
        <v>3 5</v>
      </c>
      <c r="AO34" s="400">
        <f t="shared" si="37"/>
        <v>3</v>
      </c>
      <c r="AP34" s="400">
        <f t="shared" si="38"/>
        <v>5</v>
      </c>
      <c r="AQ34" s="400" t="str">
        <f t="shared" si="39"/>
        <v>S</v>
      </c>
      <c r="AR34" s="400">
        <f t="shared" si="40"/>
        <v>3</v>
      </c>
      <c r="AS34" s="400">
        <f t="shared" si="40"/>
        <v>5</v>
      </c>
      <c r="AT34" s="400" t="str">
        <f t="shared" si="57"/>
        <v>L</v>
      </c>
      <c r="AU34" s="400" t="str">
        <f t="shared" si="41"/>
        <v>1 4</v>
      </c>
      <c r="AV34" s="400">
        <f t="shared" si="42"/>
        <v>5</v>
      </c>
      <c r="AW34" s="401"/>
      <c r="BK34" s="405" t="str">
        <f t="shared" si="43"/>
        <v>4-7</v>
      </c>
      <c r="BL34" s="400" t="str">
        <f t="shared" si="44"/>
        <v>4 7</v>
      </c>
      <c r="BM34" s="400" t="str">
        <f t="shared" si="45"/>
        <v xml:space="preserve">4 </v>
      </c>
      <c r="BN34" s="400" t="str">
        <f t="shared" si="46"/>
        <v xml:space="preserve"> 7</v>
      </c>
      <c r="BO34" s="393">
        <f t="shared" si="47"/>
        <v>11</v>
      </c>
      <c r="BP34" s="393">
        <f t="shared" si="48"/>
        <v>4</v>
      </c>
      <c r="BS34" s="400" t="str">
        <f t="shared" si="49"/>
        <v>4 7</v>
      </c>
      <c r="BT34" s="400" t="str">
        <f t="shared" si="50"/>
        <v xml:space="preserve">4 </v>
      </c>
      <c r="BU34" s="400" t="str">
        <f t="shared" si="51"/>
        <v xml:space="preserve"> 7</v>
      </c>
      <c r="BV34" s="398">
        <f t="shared" si="22"/>
        <v>4</v>
      </c>
      <c r="BW34" s="398">
        <f t="shared" si="22"/>
        <v>7</v>
      </c>
      <c r="CN34" s="415">
        <f t="shared" si="52"/>
        <v>8</v>
      </c>
      <c r="CO34" s="415">
        <f t="shared" si="53"/>
        <v>5</v>
      </c>
      <c r="CP34" s="415" t="str">
        <f t="shared" si="54"/>
        <v>S</v>
      </c>
      <c r="DB34" s="420" t="s">
        <v>647</v>
      </c>
      <c r="DC34" s="420" t="str">
        <f>DC26</f>
        <v>Alto</v>
      </c>
      <c r="DD34" s="420" t="str">
        <f>DD26</f>
        <v>Médio</v>
      </c>
      <c r="DE34" s="420" t="str">
        <f>DE26</f>
        <v>Baixo</v>
      </c>
      <c r="DG34" s="393" t="str">
        <f t="shared" si="23"/>
        <v>FORA</v>
      </c>
      <c r="DH34" s="419" t="str">
        <f t="shared" si="24"/>
        <v>0 0</v>
      </c>
      <c r="DI34" s="419">
        <f t="shared" si="25"/>
        <v>0</v>
      </c>
      <c r="DJ34" s="419">
        <f t="shared" si="26"/>
        <v>0</v>
      </c>
      <c r="DK34" s="419" t="str">
        <f t="shared" si="27"/>
        <v>E</v>
      </c>
      <c r="DL34" s="452" t="str">
        <f t="shared" si="28"/>
        <v/>
      </c>
      <c r="DT34" s="420" t="s">
        <v>658</v>
      </c>
      <c r="DU34" s="421">
        <f>IF(AY25&lt;0.7,AY25,0)</f>
        <v>0.625</v>
      </c>
      <c r="DV34" s="421">
        <f>IF(AND(AY25&gt;=0.7,AY25&lt;=0.8),AY25,0)</f>
        <v>0</v>
      </c>
      <c r="DW34" s="421">
        <f>IF(AY25&gt;0.8,AY25,0)</f>
        <v>0</v>
      </c>
    </row>
    <row r="35" spans="1:127" ht="15">
      <c r="A35" t="s">
        <v>1350</v>
      </c>
      <c r="B35"/>
      <c r="C35" t="s">
        <v>2521</v>
      </c>
      <c r="D35" t="s">
        <v>221</v>
      </c>
      <c r="E35" t="s">
        <v>212</v>
      </c>
      <c r="F35" t="s">
        <v>2522</v>
      </c>
      <c r="G35" t="s">
        <v>1351</v>
      </c>
      <c r="H35"/>
      <c r="I35"/>
      <c r="J35"/>
      <c r="K35"/>
      <c r="L35"/>
      <c r="M35"/>
      <c r="N35" t="s">
        <v>215</v>
      </c>
      <c r="O35"/>
      <c r="P35"/>
      <c r="Q35"/>
      <c r="R35"/>
      <c r="S35"/>
      <c r="T35"/>
      <c r="V35" s="393" t="str">
        <f t="shared" si="29"/>
        <v>Inter Milan</v>
      </c>
      <c r="W35" s="396" t="str">
        <f t="shared" si="30"/>
        <v>1-2</v>
      </c>
      <c r="X35" s="396" t="str">
        <f t="shared" si="30"/>
        <v>0-0</v>
      </c>
      <c r="Y35" s="396" t="str">
        <f t="shared" si="30"/>
        <v>10-6</v>
      </c>
      <c r="Z35" s="393" t="str">
        <f t="shared" si="31"/>
        <v>Cagliari</v>
      </c>
      <c r="AC35" s="393" t="str">
        <f t="shared" si="32"/>
        <v>W</v>
      </c>
      <c r="AD35" s="393" t="str">
        <f t="shared" si="33"/>
        <v>V</v>
      </c>
      <c r="AG35" s="398">
        <f t="shared" si="34"/>
        <v>3</v>
      </c>
      <c r="AH35" s="398"/>
      <c r="AI35" s="398"/>
      <c r="AJ35" s="398"/>
      <c r="AK35" s="398" t="str">
        <f>IF(AM10=V35,"CASA","FORA")</f>
        <v>FORA</v>
      </c>
      <c r="AL35" s="399" t="str">
        <f t="shared" si="35"/>
        <v>1-2</v>
      </c>
      <c r="AM35" s="399" t="str">
        <f t="shared" si="35"/>
        <v>0-0</v>
      </c>
      <c r="AN35" s="400" t="str">
        <f t="shared" si="36"/>
        <v>1 2</v>
      </c>
      <c r="AO35" s="400">
        <f t="shared" si="37"/>
        <v>1</v>
      </c>
      <c r="AP35" s="400">
        <f t="shared" si="38"/>
        <v>2</v>
      </c>
      <c r="AQ35" s="400" t="str">
        <f t="shared" si="39"/>
        <v>S</v>
      </c>
      <c r="AR35" s="400">
        <f t="shared" si="40"/>
        <v>1</v>
      </c>
      <c r="AS35" s="400">
        <f t="shared" si="40"/>
        <v>2</v>
      </c>
      <c r="AT35" s="400" t="str">
        <f t="shared" si="57"/>
        <v/>
      </c>
      <c r="AU35" s="400" t="str">
        <f t="shared" si="41"/>
        <v>0 0</v>
      </c>
      <c r="AV35" s="400">
        <f t="shared" si="42"/>
        <v>0</v>
      </c>
      <c r="BK35" s="405" t="str">
        <f t="shared" si="43"/>
        <v>10-6</v>
      </c>
      <c r="BL35" s="400" t="str">
        <f t="shared" si="44"/>
        <v>10 6</v>
      </c>
      <c r="BM35" s="400" t="str">
        <f t="shared" si="45"/>
        <v>10</v>
      </c>
      <c r="BN35" s="400" t="str">
        <f t="shared" si="46"/>
        <v xml:space="preserve"> 6</v>
      </c>
      <c r="BO35" s="393">
        <f t="shared" si="47"/>
        <v>16</v>
      </c>
      <c r="BP35" s="393">
        <f t="shared" si="48"/>
        <v>10</v>
      </c>
      <c r="BS35" s="400" t="str">
        <f t="shared" si="49"/>
        <v/>
      </c>
      <c r="BT35" s="400" t="str">
        <f t="shared" si="50"/>
        <v/>
      </c>
      <c r="BU35" s="400" t="str">
        <f t="shared" si="51"/>
        <v/>
      </c>
      <c r="BV35" s="398">
        <f t="shared" si="22"/>
        <v>0</v>
      </c>
      <c r="BW35" s="398">
        <f t="shared" si="22"/>
        <v>0</v>
      </c>
      <c r="CN35" s="415" t="str">
        <f t="shared" si="52"/>
        <v/>
      </c>
      <c r="CO35" s="415" t="str">
        <f t="shared" si="53"/>
        <v/>
      </c>
      <c r="CP35" s="415" t="str">
        <f t="shared" si="54"/>
        <v/>
      </c>
      <c r="DB35" s="420" t="s">
        <v>657</v>
      </c>
      <c r="DC35" s="421">
        <f>IF(CU27&lt;0.7,CU27,0)</f>
        <v>0.46153846153846156</v>
      </c>
      <c r="DD35" s="421">
        <f>IF(AND(CU27&gt;=0.7,CU27&lt;=0.8),CU27,0)</f>
        <v>0</v>
      </c>
      <c r="DE35" s="421">
        <f>IF(CU27&gt;0.8,CU27,0)</f>
        <v>0</v>
      </c>
      <c r="DG35" s="393" t="str">
        <f t="shared" si="23"/>
        <v>CASA</v>
      </c>
      <c r="DH35" s="419" t="str">
        <f t="shared" si="24"/>
        <v>1 0</v>
      </c>
      <c r="DI35" s="419">
        <f t="shared" si="25"/>
        <v>1</v>
      </c>
      <c r="DJ35" s="419">
        <f t="shared" si="26"/>
        <v>0</v>
      </c>
      <c r="DK35" s="419" t="str">
        <f t="shared" si="27"/>
        <v>V</v>
      </c>
      <c r="DL35" s="452" t="str">
        <f t="shared" si="28"/>
        <v>V</v>
      </c>
      <c r="DT35" s="420" t="s">
        <v>659</v>
      </c>
      <c r="DU35" s="421">
        <f>IF(AY24&lt;0.7,AY24,0)</f>
        <v>0</v>
      </c>
      <c r="DV35" s="421">
        <f>IF(AND(AY24&gt;=0.7,AY24&lt;=0.8),AY24,0)</f>
        <v>0</v>
      </c>
      <c r="DW35" s="421">
        <f>IF(AY24&gt;0.8,AY24,0)</f>
        <v>0.875</v>
      </c>
    </row>
    <row r="36" spans="1:127" ht="15">
      <c r="A36" t="s">
        <v>1350</v>
      </c>
      <c r="B36"/>
      <c r="C36" t="s">
        <v>1351</v>
      </c>
      <c r="D36" t="s">
        <v>216</v>
      </c>
      <c r="E36" t="s">
        <v>218</v>
      </c>
      <c r="F36" t="s">
        <v>2523</v>
      </c>
      <c r="G36" t="s">
        <v>2524</v>
      </c>
      <c r="H36"/>
      <c r="I36"/>
      <c r="J36"/>
      <c r="K36"/>
      <c r="L36"/>
      <c r="M36"/>
      <c r="N36" t="s">
        <v>215</v>
      </c>
      <c r="O36"/>
      <c r="P36"/>
      <c r="Q36"/>
      <c r="R36"/>
      <c r="S36"/>
      <c r="T36"/>
      <c r="V36" s="393" t="str">
        <f t="shared" si="29"/>
        <v>Cagliari</v>
      </c>
      <c r="W36" s="396" t="str">
        <f t="shared" si="30"/>
        <v>2-1</v>
      </c>
      <c r="X36" s="396" t="str">
        <f t="shared" si="30"/>
        <v>1-0</v>
      </c>
      <c r="Y36" s="396" t="str">
        <f t="shared" si="30"/>
        <v>6-14</v>
      </c>
      <c r="Z36" s="393" t="str">
        <f t="shared" si="31"/>
        <v>Crotone</v>
      </c>
      <c r="AC36" s="393" t="str">
        <f t="shared" si="32"/>
        <v>W</v>
      </c>
      <c r="AD36" s="393" t="str">
        <f t="shared" si="33"/>
        <v>V</v>
      </c>
      <c r="AG36" s="398">
        <f t="shared" si="34"/>
        <v>3</v>
      </c>
      <c r="AH36" s="398"/>
      <c r="AI36" s="398"/>
      <c r="AJ36" s="398"/>
      <c r="AK36" s="398" t="str">
        <f>IF(AM10=V36,"CASA","FORA")</f>
        <v>CASA</v>
      </c>
      <c r="AL36" s="399" t="str">
        <f t="shared" si="35"/>
        <v>2-1</v>
      </c>
      <c r="AM36" s="399" t="str">
        <f t="shared" si="35"/>
        <v>1-0</v>
      </c>
      <c r="AN36" s="400" t="str">
        <f t="shared" si="36"/>
        <v>2 1</v>
      </c>
      <c r="AO36" s="400">
        <f t="shared" si="37"/>
        <v>2</v>
      </c>
      <c r="AP36" s="400">
        <f t="shared" si="38"/>
        <v>1</v>
      </c>
      <c r="AQ36" s="400" t="str">
        <f t="shared" si="39"/>
        <v>S</v>
      </c>
      <c r="AR36" s="400">
        <f t="shared" si="40"/>
        <v>2</v>
      </c>
      <c r="AS36" s="400">
        <f t="shared" si="40"/>
        <v>1</v>
      </c>
      <c r="AT36" s="400" t="str">
        <f t="shared" si="57"/>
        <v>W</v>
      </c>
      <c r="AU36" s="400" t="str">
        <f t="shared" si="41"/>
        <v>1 0</v>
      </c>
      <c r="AV36" s="400">
        <f t="shared" si="42"/>
        <v>1</v>
      </c>
      <c r="BK36" s="405" t="str">
        <f t="shared" si="43"/>
        <v>6-14</v>
      </c>
      <c r="BL36" s="400" t="str">
        <f t="shared" si="44"/>
        <v>6 14</v>
      </c>
      <c r="BM36" s="400" t="str">
        <f t="shared" si="45"/>
        <v xml:space="preserve">6 </v>
      </c>
      <c r="BN36" s="400" t="str">
        <f t="shared" si="46"/>
        <v>14</v>
      </c>
      <c r="BO36" s="393">
        <f t="shared" si="47"/>
        <v>20</v>
      </c>
      <c r="BP36" s="393">
        <f t="shared" si="48"/>
        <v>6</v>
      </c>
      <c r="BS36" s="400" t="str">
        <f t="shared" si="49"/>
        <v>6 14</v>
      </c>
      <c r="BT36" s="400" t="str">
        <f t="shared" si="50"/>
        <v xml:space="preserve">6 </v>
      </c>
      <c r="BU36" s="400" t="str">
        <f t="shared" si="51"/>
        <v>14</v>
      </c>
      <c r="BV36" s="398">
        <f t="shared" si="22"/>
        <v>6</v>
      </c>
      <c r="BW36" s="398">
        <f t="shared" si="22"/>
        <v>14</v>
      </c>
      <c r="CN36" s="415">
        <f t="shared" si="52"/>
        <v>3</v>
      </c>
      <c r="CO36" s="415">
        <f t="shared" si="53"/>
        <v>1</v>
      </c>
      <c r="CP36" s="415" t="str">
        <f t="shared" si="54"/>
        <v>S</v>
      </c>
      <c r="DB36" s="420" t="s">
        <v>658</v>
      </c>
      <c r="DC36" s="421">
        <f>IF(CS26&lt;0.7,CS26,0)</f>
        <v>0</v>
      </c>
      <c r="DD36" s="421">
        <f>IF(AND(CS26&gt;=0.7,CS26&lt;=0.8),CS26,0)</f>
        <v>0</v>
      </c>
      <c r="DE36" s="421">
        <f>IF(CS26&gt;0.8,CS26,0)</f>
        <v>0.92307692307692313</v>
      </c>
      <c r="DG36" s="393" t="str">
        <f t="shared" si="23"/>
        <v>CASA</v>
      </c>
      <c r="DH36" s="419" t="str">
        <f t="shared" si="24"/>
        <v>1 0</v>
      </c>
      <c r="DI36" s="419">
        <f t="shared" si="25"/>
        <v>1</v>
      </c>
      <c r="DJ36" s="419">
        <f t="shared" si="26"/>
        <v>0</v>
      </c>
      <c r="DK36" s="419" t="str">
        <f t="shared" si="27"/>
        <v>V</v>
      </c>
      <c r="DL36" s="452" t="str">
        <f t="shared" si="28"/>
        <v>V</v>
      </c>
      <c r="DT36" s="420" t="s">
        <v>660</v>
      </c>
      <c r="DU36" s="421">
        <f>IF(AY23&lt;0.79,AY23,0)</f>
        <v>0</v>
      </c>
      <c r="DV36" s="421">
        <f>IF(AND(AY23&gt;=0.79,AY23&lt;=0.85),AY23,0)</f>
        <v>0</v>
      </c>
      <c r="DW36" s="421">
        <f>IF(AY23&gt;0.85,AY23,0)</f>
        <v>1</v>
      </c>
    </row>
    <row r="37" spans="1:127" ht="15">
      <c r="A37" t="s">
        <v>1350</v>
      </c>
      <c r="B37"/>
      <c r="C37" t="s">
        <v>1351</v>
      </c>
      <c r="D37" t="s">
        <v>216</v>
      </c>
      <c r="E37" t="s">
        <v>218</v>
      </c>
      <c r="F37" t="s">
        <v>2525</v>
      </c>
      <c r="G37" t="s">
        <v>2509</v>
      </c>
      <c r="H37"/>
      <c r="I37"/>
      <c r="J37"/>
      <c r="K37"/>
      <c r="L37"/>
      <c r="M37"/>
      <c r="N37" t="s">
        <v>215</v>
      </c>
      <c r="O37"/>
      <c r="P37"/>
      <c r="Q37"/>
      <c r="R37"/>
      <c r="S37"/>
      <c r="T37"/>
      <c r="V37" s="393" t="str">
        <f t="shared" si="29"/>
        <v>Cagliari</v>
      </c>
      <c r="W37" s="396" t="str">
        <f t="shared" si="30"/>
        <v>2-1</v>
      </c>
      <c r="X37" s="396" t="str">
        <f t="shared" si="30"/>
        <v>1-0</v>
      </c>
      <c r="Y37" s="396" t="str">
        <f t="shared" si="30"/>
        <v>3-10</v>
      </c>
      <c r="Z37" s="393" t="str">
        <f t="shared" si="31"/>
        <v>Sampdoria</v>
      </c>
      <c r="AC37" s="393" t="str">
        <f t="shared" si="32"/>
        <v>W</v>
      </c>
      <c r="AD37" s="393" t="str">
        <f t="shared" si="33"/>
        <v>V</v>
      </c>
      <c r="AG37" s="398">
        <f t="shared" si="34"/>
        <v>3</v>
      </c>
      <c r="AH37" s="398"/>
      <c r="AI37" s="398"/>
      <c r="AJ37" s="398"/>
      <c r="AK37" s="398" t="str">
        <f>IF(AM10=V37,"CASA","FORA")</f>
        <v>CASA</v>
      </c>
      <c r="AL37" s="399" t="str">
        <f t="shared" si="35"/>
        <v>2-1</v>
      </c>
      <c r="AM37" s="399" t="str">
        <f t="shared" si="35"/>
        <v>1-0</v>
      </c>
      <c r="AN37" s="400" t="str">
        <f t="shared" si="36"/>
        <v>2 1</v>
      </c>
      <c r="AO37" s="400">
        <f t="shared" si="37"/>
        <v>2</v>
      </c>
      <c r="AP37" s="400">
        <f t="shared" si="38"/>
        <v>1</v>
      </c>
      <c r="AQ37" s="400" t="str">
        <f t="shared" si="39"/>
        <v>S</v>
      </c>
      <c r="AR37" s="400">
        <f t="shared" si="40"/>
        <v>2</v>
      </c>
      <c r="AS37" s="400">
        <f t="shared" si="40"/>
        <v>1</v>
      </c>
      <c r="AT37" s="400" t="str">
        <f t="shared" si="57"/>
        <v>W</v>
      </c>
      <c r="AU37" s="400" t="str">
        <f t="shared" si="41"/>
        <v>1 0</v>
      </c>
      <c r="AV37" s="400">
        <f t="shared" si="42"/>
        <v>1</v>
      </c>
      <c r="BK37" s="405" t="str">
        <f t="shared" si="43"/>
        <v>3-10</v>
      </c>
      <c r="BL37" s="400" t="str">
        <f t="shared" si="44"/>
        <v>3 10</v>
      </c>
      <c r="BM37" s="400" t="str">
        <f t="shared" si="45"/>
        <v xml:space="preserve">3 </v>
      </c>
      <c r="BN37" s="400" t="str">
        <f t="shared" si="46"/>
        <v>10</v>
      </c>
      <c r="BO37" s="393">
        <f t="shared" si="47"/>
        <v>13</v>
      </c>
      <c r="BP37" s="393">
        <f t="shared" si="48"/>
        <v>3</v>
      </c>
      <c r="BS37" s="400" t="str">
        <f t="shared" si="49"/>
        <v>3 10</v>
      </c>
      <c r="BT37" s="400" t="str">
        <f t="shared" si="50"/>
        <v xml:space="preserve">3 </v>
      </c>
      <c r="BU37" s="400" t="str">
        <f t="shared" si="51"/>
        <v>10</v>
      </c>
      <c r="BV37" s="398">
        <f t="shared" si="22"/>
        <v>3</v>
      </c>
      <c r="BW37" s="398">
        <f t="shared" si="22"/>
        <v>10</v>
      </c>
      <c r="CN37" s="415">
        <f t="shared" si="52"/>
        <v>3</v>
      </c>
      <c r="CO37" s="415">
        <f t="shared" si="53"/>
        <v>1</v>
      </c>
      <c r="CP37" s="415" t="str">
        <f t="shared" si="54"/>
        <v>S</v>
      </c>
      <c r="DB37" s="420" t="s">
        <v>659</v>
      </c>
      <c r="DC37" s="421">
        <f>IF(CS25&lt;0.7,CS25,0)</f>
        <v>0</v>
      </c>
      <c r="DD37" s="421">
        <f>IF(AND(CS25&gt;=0.7,CS25&lt;=0.8),CS25,0)</f>
        <v>0</v>
      </c>
      <c r="DE37" s="421">
        <f>IF(CS25&gt;0.8,CS25,0)</f>
        <v>1</v>
      </c>
      <c r="DG37" s="393" t="str">
        <f t="shared" si="23"/>
        <v>FORA</v>
      </c>
      <c r="DH37" s="419" t="str">
        <f t="shared" si="24"/>
        <v>3 0</v>
      </c>
      <c r="DI37" s="419">
        <f t="shared" si="25"/>
        <v>3</v>
      </c>
      <c r="DJ37" s="419">
        <f t="shared" si="26"/>
        <v>0</v>
      </c>
      <c r="DK37" s="419" t="str">
        <f t="shared" si="27"/>
        <v>V</v>
      </c>
      <c r="DL37" s="452" t="str">
        <f t="shared" si="28"/>
        <v/>
      </c>
      <c r="DT37" s="420" t="s">
        <v>661</v>
      </c>
      <c r="DU37" s="421">
        <f>IF(AY22&lt;0.7,AY22,0)</f>
        <v>0.47499999999999998</v>
      </c>
      <c r="DV37" s="421">
        <f>IF(AND(AY22&gt;=0.7,AY22&lt;=0.8),AY22,0)</f>
        <v>0</v>
      </c>
      <c r="DW37" s="421">
        <f>IF(AY22&gt;0.8,AY22,0)</f>
        <v>0</v>
      </c>
    </row>
    <row r="38" spans="1:127" ht="15">
      <c r="A38" t="s">
        <v>1350</v>
      </c>
      <c r="B38"/>
      <c r="C38" t="s">
        <v>1356</v>
      </c>
      <c r="D38" t="s">
        <v>877</v>
      </c>
      <c r="E38" t="s">
        <v>706</v>
      </c>
      <c r="F38" t="s">
        <v>2489</v>
      </c>
      <c r="G38" t="s">
        <v>1351</v>
      </c>
      <c r="H38"/>
      <c r="I38"/>
      <c r="J38"/>
      <c r="K38"/>
      <c r="L38"/>
      <c r="M38"/>
      <c r="N38" t="s">
        <v>214</v>
      </c>
      <c r="O38"/>
      <c r="P38"/>
      <c r="Q38"/>
      <c r="R38"/>
      <c r="S38"/>
      <c r="T38"/>
      <c r="V38" s="393" t="str">
        <f t="shared" si="29"/>
        <v>Juventus</v>
      </c>
      <c r="W38" s="396" t="str">
        <f t="shared" si="30"/>
        <v>4-0</v>
      </c>
      <c r="X38" s="396" t="str">
        <f t="shared" si="30"/>
        <v>3-0</v>
      </c>
      <c r="Y38" s="396" t="str">
        <f t="shared" si="30"/>
        <v>9-0</v>
      </c>
      <c r="Z38" s="393" t="str">
        <f t="shared" si="31"/>
        <v>Cagliari</v>
      </c>
      <c r="AC38" s="393" t="str">
        <f t="shared" si="32"/>
        <v>L</v>
      </c>
      <c r="AD38" s="393" t="str">
        <f t="shared" si="33"/>
        <v>D</v>
      </c>
      <c r="AG38" s="398">
        <f t="shared" si="34"/>
        <v>4</v>
      </c>
      <c r="AH38" s="398"/>
      <c r="AI38" s="398"/>
      <c r="AJ38" s="398"/>
      <c r="AK38" s="398" t="str">
        <f>IF(AM10=V38,"CASA","FORA")</f>
        <v>FORA</v>
      </c>
      <c r="AL38" s="399" t="str">
        <f t="shared" si="35"/>
        <v>4-0</v>
      </c>
      <c r="AM38" s="399" t="str">
        <f t="shared" si="35"/>
        <v>3-0</v>
      </c>
      <c r="AN38" s="400" t="str">
        <f t="shared" si="36"/>
        <v>4 0</v>
      </c>
      <c r="AO38" s="400">
        <f>(IF(AN38&lt;&gt;"",VALUE(LEFT(AN38,FIND(" ",AN38)))," "))</f>
        <v>4</v>
      </c>
      <c r="AP38" s="400">
        <f t="shared" si="38"/>
        <v>0</v>
      </c>
      <c r="AQ38" s="400" t="str">
        <f t="shared" si="39"/>
        <v>N</v>
      </c>
      <c r="AR38" s="400">
        <f t="shared" si="40"/>
        <v>4</v>
      </c>
      <c r="AS38" s="400">
        <f t="shared" si="40"/>
        <v>0</v>
      </c>
      <c r="AT38" s="400" t="str">
        <f t="shared" si="57"/>
        <v/>
      </c>
      <c r="AU38" s="400" t="str">
        <f t="shared" si="41"/>
        <v>3 0</v>
      </c>
      <c r="AV38" s="400">
        <f t="shared" si="42"/>
        <v>3</v>
      </c>
      <c r="BK38" s="405" t="str">
        <f t="shared" si="43"/>
        <v>9-0</v>
      </c>
      <c r="BL38" s="400" t="str">
        <f t="shared" si="44"/>
        <v>9 0</v>
      </c>
      <c r="BM38" s="400" t="str">
        <f t="shared" si="45"/>
        <v xml:space="preserve">9 </v>
      </c>
      <c r="BN38" s="400" t="str">
        <f t="shared" si="46"/>
        <v xml:space="preserve"> 0</v>
      </c>
      <c r="BO38" s="393">
        <f t="shared" si="47"/>
        <v>9</v>
      </c>
      <c r="BP38" s="393">
        <f t="shared" si="48"/>
        <v>9</v>
      </c>
      <c r="BS38" s="400" t="str">
        <f t="shared" si="49"/>
        <v/>
      </c>
      <c r="BT38" s="400" t="str">
        <f t="shared" si="50"/>
        <v/>
      </c>
      <c r="BU38" s="400" t="str">
        <f t="shared" si="51"/>
        <v/>
      </c>
      <c r="BV38" s="398">
        <f t="shared" si="22"/>
        <v>0</v>
      </c>
      <c r="BW38" s="398">
        <f t="shared" si="22"/>
        <v>0</v>
      </c>
      <c r="CN38" s="415" t="str">
        <f t="shared" si="52"/>
        <v/>
      </c>
      <c r="CO38" s="415" t="str">
        <f t="shared" si="53"/>
        <v/>
      </c>
      <c r="CP38" s="415" t="str">
        <f t="shared" si="54"/>
        <v/>
      </c>
      <c r="DB38" s="420" t="s">
        <v>660</v>
      </c>
      <c r="DC38" s="421">
        <f>IF(CS24&lt;0.79,CS24,0)</f>
        <v>0</v>
      </c>
      <c r="DD38" s="421">
        <f>IF(AND(CS24&gt;=0.79,CS24&lt;=0.85),CS24,0)</f>
        <v>0</v>
      </c>
      <c r="DE38" s="421">
        <f>IF(CS24&gt;0.85,CS24,0)</f>
        <v>1</v>
      </c>
      <c r="DH38" s="419"/>
      <c r="DI38" s="419"/>
      <c r="DJ38" s="419"/>
      <c r="DK38" s="419"/>
      <c r="DL38" s="419"/>
      <c r="DT38" s="420" t="s">
        <v>662</v>
      </c>
      <c r="DU38" s="421">
        <f>IF(AY21&lt;0.75,AY21,0)</f>
        <v>0</v>
      </c>
      <c r="DV38" s="421">
        <f>IF(AND(AY21&gt;=0.75,AY21&lt;=0.84),AY21,0)</f>
        <v>0.75</v>
      </c>
      <c r="DW38" s="421">
        <f>IF(AY21&gt;0.84,AY21,0)</f>
        <v>0</v>
      </c>
    </row>
    <row r="39" spans="1:127" ht="15">
      <c r="A39" t="s">
        <v>2526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W39" s="396"/>
      <c r="X39" s="396"/>
      <c r="Y39" s="396"/>
      <c r="AL39" s="406"/>
      <c r="AM39" s="406" t="str">
        <f t="shared" ref="AM39:AM44" si="65">IF(AK39="CASA",E39,"")</f>
        <v/>
      </c>
      <c r="AN39" s="407"/>
      <c r="AO39" s="407"/>
      <c r="AP39" s="408"/>
      <c r="AQ39" s="408"/>
      <c r="AR39" s="408"/>
      <c r="AS39" s="408"/>
      <c r="AT39" s="394" t="str">
        <f t="shared" si="57"/>
        <v/>
      </c>
      <c r="AV39" s="394" t="str">
        <f t="shared" si="42"/>
        <v xml:space="preserve"> </v>
      </c>
      <c r="BK39" s="397"/>
      <c r="BL39" s="400" t="s">
        <v>608</v>
      </c>
      <c r="BM39" s="400">
        <f>SUM(BM19+BM20+BM21+BM22+BM23+BM24+BM25+BM26+BM27+BM28+BM29+BM30+BM31+BM32+BM33+BM34+BM35+BM36+BM37+BM38)</f>
        <v>101</v>
      </c>
      <c r="BN39" s="400">
        <f>SUM(BN19+BN20+BN21+BN22+BN23+BN24+BN25+BN26+BN27+BN28+BN29+BN30+BN31+BN32+BN33+BN34+BN35+BN36+BN37+BN38)</f>
        <v>118</v>
      </c>
      <c r="BP39" s="393">
        <f>(BM39+BN39)</f>
        <v>219</v>
      </c>
      <c r="BV39" s="398">
        <f>SUM(BV18:BV38)</f>
        <v>28</v>
      </c>
      <c r="BW39" s="398">
        <f>SUM(BW18:BW38)</f>
        <v>55</v>
      </c>
      <c r="BX39" s="393">
        <f>BV39+BW39</f>
        <v>83</v>
      </c>
      <c r="BY39" s="393">
        <f>(BV39+BW39)/BE18</f>
        <v>10.375</v>
      </c>
      <c r="CC39" s="393" t="s">
        <v>530</v>
      </c>
      <c r="CD39" s="393" t="s">
        <v>606</v>
      </c>
      <c r="CR39" s="398" t="s">
        <v>594</v>
      </c>
      <c r="CS39" s="398" t="s">
        <v>595</v>
      </c>
      <c r="CT39" s="398" t="s">
        <v>596</v>
      </c>
      <c r="CU39" s="398" t="s">
        <v>597</v>
      </c>
      <c r="CV39" s="398" t="s">
        <v>347</v>
      </c>
      <c r="CW39" s="398" t="s">
        <v>598</v>
      </c>
      <c r="CX39" s="398" t="s">
        <v>599</v>
      </c>
      <c r="CY39" s="415" t="s">
        <v>600</v>
      </c>
      <c r="DB39" s="420" t="s">
        <v>661</v>
      </c>
      <c r="DC39" s="421">
        <f>IF(CS23&lt;0.79,CS23,0)</f>
        <v>0.46153846153846156</v>
      </c>
      <c r="DD39" s="421">
        <f>IF(AND(CS23&gt;=0.79,CS23&lt;=0.8),CS23,0)</f>
        <v>0</v>
      </c>
      <c r="DE39" s="421">
        <f>IF(CS23&gt;0.8,CS23,0)</f>
        <v>0</v>
      </c>
      <c r="DH39" s="419"/>
      <c r="DI39" s="419"/>
      <c r="DJ39" s="419"/>
      <c r="DK39" s="419"/>
      <c r="DL39" s="419"/>
      <c r="DT39" s="420" t="s">
        <v>275</v>
      </c>
      <c r="DU39" s="424">
        <f>IF(AZ27&lt;0.7,AZ27,0)</f>
        <v>0.17500000000000004</v>
      </c>
      <c r="DV39" s="424">
        <f>IF(AND(AZ27&gt;=0.7,AZ27&lt;=0.8),AZ27,0)</f>
        <v>0</v>
      </c>
      <c r="DW39" s="424">
        <f>IF(AZ27&gt;0.8,AZ27,0)</f>
        <v>0</v>
      </c>
    </row>
    <row r="40" spans="1:127" ht="15">
      <c r="A40" t="s">
        <v>2527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W40" s="396"/>
      <c r="X40" s="396"/>
      <c r="Y40" s="396"/>
      <c r="AL40" s="409"/>
      <c r="AM40" s="409" t="str">
        <f t="shared" si="65"/>
        <v/>
      </c>
      <c r="AN40" s="407"/>
      <c r="AO40" s="407"/>
      <c r="AP40" s="407"/>
      <c r="AQ40" s="407"/>
      <c r="AR40" s="407"/>
      <c r="AS40" s="407"/>
      <c r="AT40" s="394" t="str">
        <f t="shared" si="57"/>
        <v/>
      </c>
      <c r="AV40" s="394" t="str">
        <f t="shared" si="42"/>
        <v xml:space="preserve"> </v>
      </c>
      <c r="BF40" s="398" t="s">
        <v>602</v>
      </c>
      <c r="BG40" s="398" t="s">
        <v>603</v>
      </c>
      <c r="BH40" s="398" t="s">
        <v>604</v>
      </c>
      <c r="BK40" s="396"/>
      <c r="BL40" s="409"/>
      <c r="BM40" s="410"/>
      <c r="BN40" s="409"/>
      <c r="BO40" s="393">
        <f>AVERAGE(BO19:BO38)</f>
        <v>10.95</v>
      </c>
      <c r="BP40" s="393">
        <f>AVERAGE(BP19:BP38)</f>
        <v>5.05</v>
      </c>
      <c r="CB40" s="393">
        <f>AVERAGE(BO19:BO38)</f>
        <v>10.95</v>
      </c>
      <c r="CC40" s="393">
        <f>CB40-1</f>
        <v>9.9499999999999993</v>
      </c>
      <c r="CD40" s="397">
        <f>CB41-1</f>
        <v>7.1</v>
      </c>
      <c r="CE40" s="396">
        <f>AVERAGE(CC40:CD40)</f>
        <v>8.5249999999999986</v>
      </c>
      <c r="CN40" s="415" t="s">
        <v>643</v>
      </c>
      <c r="CO40" s="415" t="s">
        <v>644</v>
      </c>
      <c r="CP40" s="415" t="s">
        <v>645</v>
      </c>
      <c r="CR40" s="398">
        <f>COUNTIF(CO41:CO60,"&gt;0")</f>
        <v>4</v>
      </c>
      <c r="CS40" s="398">
        <f>COUNTIF(CO41:CO60,"&gt;1")</f>
        <v>3</v>
      </c>
      <c r="CT40" s="398">
        <f>COUNTIFS(CN41:CN60,"&gt;0")</f>
        <v>5</v>
      </c>
      <c r="CU40" s="398">
        <f>COUNTIFS(CN41:CN60,"&gt;1")</f>
        <v>5</v>
      </c>
      <c r="CV40" s="398">
        <f>COUNTIFS(CN41:CN60,"&gt;2")</f>
        <v>5</v>
      </c>
      <c r="CW40" s="398">
        <f>COUNTIFS(CN41:CN60,"&lt;4")</f>
        <v>2</v>
      </c>
      <c r="CX40" s="398">
        <f>COUNTIFS(CN41:CN60,"&lt;5")</f>
        <v>5</v>
      </c>
      <c r="CY40" s="398">
        <f>COUNTIFS(CP41:CP60,"=S")</f>
        <v>5</v>
      </c>
      <c r="DB40" s="420" t="s">
        <v>662</v>
      </c>
      <c r="DC40" s="421">
        <f>IF(CS22&lt;0.79,CS22,0)</f>
        <v>0.76923076923076927</v>
      </c>
      <c r="DD40" s="421">
        <f>IF(AND(CS22&gt;=0.79,CS22&lt;=0.84),CS22,0)</f>
        <v>0</v>
      </c>
      <c r="DE40" s="421">
        <f>IF(CS22&gt;0.84,CS22,0)</f>
        <v>0</v>
      </c>
      <c r="DH40" s="419"/>
      <c r="DI40" s="419"/>
      <c r="DJ40" s="419"/>
      <c r="DK40" s="419"/>
      <c r="DL40" s="419"/>
    </row>
    <row r="41" spans="1:127" ht="15">
      <c r="A41" t="s">
        <v>2528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W41" s="396"/>
      <c r="X41" s="396"/>
      <c r="Y41" s="396"/>
      <c r="AL41" s="409"/>
      <c r="AM41" s="409" t="str">
        <f t="shared" si="65"/>
        <v/>
      </c>
      <c r="AN41" s="407"/>
      <c r="AO41" s="407"/>
      <c r="AP41" s="407"/>
      <c r="AQ41" s="407"/>
      <c r="AR41" s="407"/>
      <c r="AS41" s="407"/>
      <c r="AT41" s="394" t="str">
        <f t="shared" si="57"/>
        <v/>
      </c>
      <c r="AV41" s="394" t="str">
        <f t="shared" si="42"/>
        <v xml:space="preserve"> </v>
      </c>
      <c r="BF41" s="398">
        <f>COUNTIFS(AC45:AC64,"=W")</f>
        <v>16</v>
      </c>
      <c r="BG41" s="398">
        <f>COUNTIFS(AC45:AC64,"=D")</f>
        <v>2</v>
      </c>
      <c r="BH41" s="398">
        <f>COUNTIFS(AC45:AC64,"=L")</f>
        <v>2</v>
      </c>
      <c r="BK41" s="396"/>
      <c r="BN41" s="393" t="str">
        <f t="shared" ref="BN41:BN43" si="66">IF(BL41&lt;&gt;"",RIGHT(BL41,FIND(" ",BL41))," ")</f>
        <v xml:space="preserve"> </v>
      </c>
      <c r="BY41" s="411">
        <f>(BP39+BP65)/40</f>
        <v>9.5250000000000004</v>
      </c>
      <c r="CA41" s="396">
        <f>BY41</f>
        <v>9.5250000000000004</v>
      </c>
      <c r="CB41" s="396">
        <f>AVERAGE(BO45:BO64)</f>
        <v>8.1</v>
      </c>
      <c r="CC41" s="396"/>
      <c r="CD41" s="412"/>
      <c r="CN41" s="415" t="str">
        <f>IF(AK45="FORA",AG45,"")</f>
        <v/>
      </c>
      <c r="CO41" s="415" t="str">
        <f>IF(AK45="FORA",AV45,"")</f>
        <v/>
      </c>
      <c r="CP41" s="415" t="str">
        <f>IF(AK45="FORA",AQ45,"")</f>
        <v/>
      </c>
      <c r="DB41" s="420" t="s">
        <v>275</v>
      </c>
      <c r="DC41" s="421">
        <f>IF(CU28&lt;0.79,CU28,0)</f>
        <v>0.23076923076923073</v>
      </c>
      <c r="DD41" s="424">
        <f>IF(AND(CU28&gt;=0.79,CU28&lt;=0.8),CU28,0)</f>
        <v>0</v>
      </c>
      <c r="DE41" s="424">
        <f>IF(CU28&gt;0.8,CU28,0)</f>
        <v>0</v>
      </c>
      <c r="DH41" s="419"/>
      <c r="DI41" s="419"/>
      <c r="DJ41" s="419"/>
      <c r="DK41" s="419"/>
      <c r="DL41" s="419"/>
      <c r="DT41" s="420" t="s">
        <v>647</v>
      </c>
      <c r="DU41" s="420" t="s">
        <v>648</v>
      </c>
      <c r="DV41" s="420" t="s">
        <v>700</v>
      </c>
      <c r="DW41" s="420" t="s">
        <v>650</v>
      </c>
    </row>
    <row r="42" spans="1:127" ht="15">
      <c r="A42" t="s">
        <v>220</v>
      </c>
      <c r="B42" t="s">
        <v>205</v>
      </c>
      <c r="C42" t="s">
        <v>199</v>
      </c>
      <c r="D42" t="s">
        <v>206</v>
      </c>
      <c r="E42" t="s">
        <v>207</v>
      </c>
      <c r="F42" t="s">
        <v>445</v>
      </c>
      <c r="G42" t="s">
        <v>200</v>
      </c>
      <c r="H42"/>
      <c r="I42"/>
      <c r="J42"/>
      <c r="K42"/>
      <c r="L42"/>
      <c r="M42"/>
      <c r="N42" t="s">
        <v>208</v>
      </c>
      <c r="O42"/>
      <c r="P42"/>
      <c r="Q42"/>
      <c r="R42"/>
      <c r="S42"/>
      <c r="T42"/>
      <c r="W42" s="396"/>
      <c r="X42" s="396"/>
      <c r="Y42" s="396"/>
      <c r="AF42" s="393" t="s">
        <v>209</v>
      </c>
      <c r="AG42" s="393" t="s">
        <v>210</v>
      </c>
      <c r="AL42" s="409"/>
      <c r="AM42" s="409" t="str">
        <f t="shared" si="65"/>
        <v/>
      </c>
      <c r="AN42" s="407"/>
      <c r="AO42" s="407"/>
      <c r="AP42" s="407"/>
      <c r="AQ42" s="407"/>
      <c r="AR42" s="407"/>
      <c r="AS42" s="407"/>
      <c r="AT42" s="394" t="str">
        <f t="shared" si="57"/>
        <v/>
      </c>
      <c r="AV42" s="394" t="str">
        <f t="shared" si="42"/>
        <v xml:space="preserve"> </v>
      </c>
      <c r="BK42" s="396"/>
      <c r="BN42" s="393" t="str">
        <f t="shared" si="66"/>
        <v xml:space="preserve"> </v>
      </c>
      <c r="BY42" s="411">
        <f>(BX39+BX66)/BF23</f>
        <v>9.615384615384615</v>
      </c>
      <c r="CA42" s="396">
        <f>BY42</f>
        <v>9.615384615384615</v>
      </c>
      <c r="CB42" s="396"/>
      <c r="CN42" s="415" t="str">
        <f t="shared" ref="CN42:CN60" si="67">IF(AK46="FORA",AG46,"")</f>
        <v/>
      </c>
      <c r="CO42" s="415" t="str">
        <f t="shared" ref="CO42:CO60" si="68">IF(AK46="FORA",AV46,"")</f>
        <v/>
      </c>
      <c r="CP42" s="415" t="str">
        <f t="shared" ref="CP42:CP60" si="69">IF(AK46="FORA",AQ46,"")</f>
        <v/>
      </c>
      <c r="DB42" s="420" t="s">
        <v>647</v>
      </c>
      <c r="DC42" s="421" t="s">
        <v>648</v>
      </c>
      <c r="DD42" s="420" t="str">
        <f>DD34</f>
        <v>Médio</v>
      </c>
      <c r="DE42" s="420" t="str">
        <f>DE34</f>
        <v>Baixo</v>
      </c>
      <c r="DH42" s="419"/>
      <c r="DI42" s="419"/>
      <c r="DJ42" s="419"/>
      <c r="DK42" s="419"/>
      <c r="DL42" s="419"/>
      <c r="DT42" s="420" t="s">
        <v>663</v>
      </c>
      <c r="DU42" s="421">
        <f>IF(AY26&lt;0.7,AY26,0)</f>
        <v>0.67500000000000004</v>
      </c>
      <c r="DV42" s="421">
        <f>IF(AND(AY26&gt;=0.7,AY26&lt;=0.8),AY26,0)</f>
        <v>0</v>
      </c>
      <c r="DW42" s="421">
        <f>IF(AY26&gt;0.8,AY26,0)</f>
        <v>0</v>
      </c>
    </row>
    <row r="43" spans="1:127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W43" s="396"/>
      <c r="X43" s="396"/>
      <c r="Y43" s="396"/>
      <c r="AL43" s="409"/>
      <c r="AM43" s="409" t="str">
        <f t="shared" si="65"/>
        <v/>
      </c>
      <c r="AN43" s="407"/>
      <c r="AO43" s="407"/>
      <c r="AP43" s="407"/>
      <c r="AQ43" s="407"/>
      <c r="AR43" s="407"/>
      <c r="AS43" s="407"/>
      <c r="AT43" s="394" t="str">
        <f t="shared" si="57"/>
        <v/>
      </c>
      <c r="AV43" s="394" t="str">
        <f t="shared" si="42"/>
        <v xml:space="preserve"> </v>
      </c>
      <c r="AW43" s="398" t="s">
        <v>594</v>
      </c>
      <c r="AX43" s="398" t="s">
        <v>595</v>
      </c>
      <c r="AY43" s="398" t="s">
        <v>596</v>
      </c>
      <c r="AZ43" s="398" t="s">
        <v>597</v>
      </c>
      <c r="BA43" s="398" t="s">
        <v>347</v>
      </c>
      <c r="BB43" s="398" t="s">
        <v>598</v>
      </c>
      <c r="BC43" s="398" t="s">
        <v>599</v>
      </c>
      <c r="BD43" s="400" t="s">
        <v>600</v>
      </c>
      <c r="BE43" s="398" t="s">
        <v>609</v>
      </c>
      <c r="BF43" s="398" t="s">
        <v>602</v>
      </c>
      <c r="BG43" s="398" t="s">
        <v>603</v>
      </c>
      <c r="BH43" s="398" t="s">
        <v>604</v>
      </c>
      <c r="BK43" s="396"/>
      <c r="BN43" s="393" t="str">
        <f t="shared" si="66"/>
        <v xml:space="preserve"> </v>
      </c>
      <c r="CN43" s="415" t="str">
        <f t="shared" si="67"/>
        <v/>
      </c>
      <c r="CO43" s="415" t="str">
        <f t="shared" si="68"/>
        <v/>
      </c>
      <c r="CP43" s="415" t="str">
        <f t="shared" si="69"/>
        <v/>
      </c>
      <c r="DB43" s="420" t="s">
        <v>663</v>
      </c>
      <c r="DC43" s="421">
        <f>IF(CS27&lt;0.7,CS27,0)</f>
        <v>0.53846153846153844</v>
      </c>
      <c r="DD43" s="421">
        <f>IF(AND(CS27&gt;=0.7,CS27&lt;=0.8),CS27,0)</f>
        <v>0</v>
      </c>
      <c r="DE43" s="421">
        <f>IF(CS27&gt;0.8,CS27,0)</f>
        <v>0</v>
      </c>
      <c r="DH43" s="419"/>
      <c r="DI43" s="419"/>
      <c r="DJ43" s="419"/>
      <c r="DK43" s="419"/>
      <c r="DL43" s="419"/>
      <c r="DM43" s="398" t="s">
        <v>602</v>
      </c>
      <c r="DN43" s="398" t="s">
        <v>603</v>
      </c>
      <c r="DO43" s="398" t="s">
        <v>604</v>
      </c>
      <c r="DT43" s="420" t="s">
        <v>664</v>
      </c>
      <c r="DU43" s="421">
        <f>IF(AZ25&lt;0.7,AZ25,0)</f>
        <v>0.375</v>
      </c>
      <c r="DV43" s="421">
        <f>IF(AND(AZ25&gt;=0.7,AZ25&lt;=0.8),AZ25,0)</f>
        <v>0</v>
      </c>
      <c r="DW43" s="421">
        <f>IF(AZ25&gt;0.8,AZ25,0)</f>
        <v>0</v>
      </c>
    </row>
    <row r="44" spans="1:127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W44" s="396"/>
      <c r="X44" s="396"/>
      <c r="Y44" s="396"/>
      <c r="AG44" s="393" t="s">
        <v>631</v>
      </c>
      <c r="AL44" s="413"/>
      <c r="AM44" s="413" t="str">
        <f t="shared" si="65"/>
        <v/>
      </c>
      <c r="AN44" s="407"/>
      <c r="AO44" s="407"/>
      <c r="AP44" s="414"/>
      <c r="AQ44" s="414"/>
      <c r="AR44" s="414"/>
      <c r="AS44" s="414"/>
      <c r="AT44" s="394" t="str">
        <f t="shared" si="57"/>
        <v/>
      </c>
      <c r="AV44" s="394" t="str">
        <f t="shared" si="42"/>
        <v xml:space="preserve"> </v>
      </c>
      <c r="AW44" s="398">
        <f>COUNTIF(AV45:AV64,"&gt;0")</f>
        <v>16</v>
      </c>
      <c r="AX44" s="398">
        <f>COUNTIF(AV45:AV64,"&gt;1")</f>
        <v>11</v>
      </c>
      <c r="AY44" s="398">
        <f>COUNTIFS(AG45:AG64,"&gt;0")</f>
        <v>20</v>
      </c>
      <c r="AZ44" s="398">
        <f>COUNTIFS(AG45:AG64,"&gt;1")</f>
        <v>18</v>
      </c>
      <c r="BA44" s="398">
        <f>COUNTIFS(AG45:AG64,"&gt;2")</f>
        <v>12</v>
      </c>
      <c r="BB44" s="398">
        <f>COUNTIFS(AG45:AG64,"&lt;4")</f>
        <v>14</v>
      </c>
      <c r="BC44" s="398">
        <f>COUNTIFS(AG45:AG64,"&lt;4")</f>
        <v>14</v>
      </c>
      <c r="BD44" s="398">
        <f>COUNTIFS(AQ45:AQ64,"=S")</f>
        <v>12</v>
      </c>
      <c r="BE44" s="398">
        <f>COUNTIFS(AK45:AK64,"FORA")</f>
        <v>5</v>
      </c>
      <c r="BF44" s="398">
        <f>COUNTIFS(AT45:AT64,"=W")</f>
        <v>3</v>
      </c>
      <c r="BG44" s="398">
        <f>COUNTIFS(AT45:AT64,"=D")</f>
        <v>0</v>
      </c>
      <c r="BH44" s="398">
        <f>COUNTIFS(AT45:AT64,"=L")</f>
        <v>2</v>
      </c>
      <c r="BK44" s="405" t="s">
        <v>605</v>
      </c>
      <c r="BL44" s="400"/>
      <c r="BM44" s="400" t="s">
        <v>530</v>
      </c>
      <c r="BN44" s="400" t="s">
        <v>606</v>
      </c>
      <c r="BS44" s="644" t="s">
        <v>610</v>
      </c>
      <c r="BT44" s="645"/>
      <c r="BU44" s="645"/>
      <c r="BV44" s="645"/>
      <c r="BW44" s="646"/>
      <c r="CN44" s="415" t="str">
        <f t="shared" si="67"/>
        <v/>
      </c>
      <c r="CO44" s="415" t="str">
        <f t="shared" si="68"/>
        <v/>
      </c>
      <c r="CP44" s="415" t="str">
        <f t="shared" si="69"/>
        <v/>
      </c>
      <c r="DB44" s="420" t="s">
        <v>664</v>
      </c>
      <c r="DC44" s="421">
        <f>IF(CU26&lt;0.7,CU26,0)</f>
        <v>7.6923076923076872E-2</v>
      </c>
      <c r="DD44" s="421">
        <f>IF(AND(CU26&gt;=0.7,CU26&lt;=0.8),CU26,0)</f>
        <v>0</v>
      </c>
      <c r="DE44" s="421">
        <f>IF(CU26&gt;0.8,CU26,0)</f>
        <v>0</v>
      </c>
      <c r="DG44" s="393" t="str">
        <f t="shared" si="23"/>
        <v>CASA</v>
      </c>
      <c r="DH44" s="419" t="str">
        <f t="shared" ref="DH44:DH63" si="70">AU45</f>
        <v>0 0</v>
      </c>
      <c r="DI44" s="419">
        <f t="shared" si="25"/>
        <v>0</v>
      </c>
      <c r="DJ44" s="419">
        <f t="shared" ref="DJ44:DJ63" si="71">IF(DH44&lt;&gt;"",VALUE(RIGHT(DH44,FIND(" ",DH44)))," ")</f>
        <v>0</v>
      </c>
      <c r="DK44" s="419" t="str">
        <f>IF(DI44&lt;DJ44,"V",IF(DI44&gt;DJ44,"D",IF(DI44=DJ44,"E"," ")))</f>
        <v>E</v>
      </c>
      <c r="DL44" s="419" t="str">
        <f>IF(DG44="FORA",DK44,"")</f>
        <v/>
      </c>
      <c r="DM44" s="398">
        <f>COUNTIFS(DL44:DL63,"=V")</f>
        <v>0</v>
      </c>
      <c r="DN44" s="398">
        <f>COUNTIFS(DL44:DL63,"=E")</f>
        <v>3</v>
      </c>
      <c r="DO44" s="398">
        <f>COUNTIFS(DL44:DL63,"=D")</f>
        <v>2</v>
      </c>
      <c r="DT44" s="420" t="s">
        <v>665</v>
      </c>
      <c r="DU44" s="421">
        <f>IF(AZ24&lt;0.7,AZ24,0)</f>
        <v>0.125</v>
      </c>
      <c r="DV44" s="421">
        <f>IF(AND(AZ24&gt;=0.7,AZ24&lt;=0.8),AZ24,0)</f>
        <v>0</v>
      </c>
      <c r="DW44" s="421">
        <f>IF(AZ24&gt;0.8,AZ24,0)</f>
        <v>0</v>
      </c>
    </row>
    <row r="45" spans="1:127" ht="15">
      <c r="A45" t="s">
        <v>1350</v>
      </c>
      <c r="B45"/>
      <c r="C45" t="s">
        <v>2524</v>
      </c>
      <c r="D45" t="s">
        <v>921</v>
      </c>
      <c r="E45" t="s">
        <v>212</v>
      </c>
      <c r="F45" t="s">
        <v>217</v>
      </c>
      <c r="G45" t="s">
        <v>1356</v>
      </c>
      <c r="H45"/>
      <c r="I45"/>
      <c r="J45"/>
      <c r="K45"/>
      <c r="L45"/>
      <c r="M45"/>
      <c r="N45" t="s">
        <v>215</v>
      </c>
      <c r="O45"/>
      <c r="P45"/>
      <c r="Q45"/>
      <c r="R45"/>
      <c r="S45"/>
      <c r="T45"/>
      <c r="V45" s="393" t="str">
        <f t="shared" ref="V45:V64" si="72">SUBSTITUTE(C45,"(N)","")</f>
        <v>Crotone</v>
      </c>
      <c r="W45" s="396" t="str">
        <f t="shared" si="30"/>
        <v>0-2</v>
      </c>
      <c r="X45" s="396" t="str">
        <f t="shared" si="30"/>
        <v>0-0</v>
      </c>
      <c r="Y45" s="396" t="str">
        <f t="shared" si="30"/>
        <v>0-1</v>
      </c>
      <c r="Z45" s="393" t="str">
        <f t="shared" si="31"/>
        <v>Juventus</v>
      </c>
      <c r="AC45" s="393" t="str">
        <f t="shared" si="32"/>
        <v>W</v>
      </c>
      <c r="AD45" s="393" t="str">
        <f t="shared" si="33"/>
        <v>V</v>
      </c>
      <c r="AG45" s="398">
        <f>IF(AN45&lt;&gt;"",LEFT(AN45,FIND(" ",AN45))+RIGHT(AN45,FIND(" ",AN45))," ")</f>
        <v>2</v>
      </c>
      <c r="AH45" s="398"/>
      <c r="AI45" s="398"/>
      <c r="AJ45" s="398"/>
      <c r="AK45" s="398" t="str">
        <f>IF(AM11=CS225,"FORA","CASA")</f>
        <v>CASA</v>
      </c>
      <c r="AL45" s="398" t="str">
        <f>D45</f>
        <v>0-2</v>
      </c>
      <c r="AM45" s="398" t="str">
        <f>E45</f>
        <v>0-0</v>
      </c>
      <c r="AN45" s="400" t="str">
        <f>SUBSTITUTE(AL45,"-"," ")</f>
        <v>0 2</v>
      </c>
      <c r="AO45" s="400">
        <f>(IF(AN45&lt;&gt;"",VALUE(LEFT(AN45,FIND(" ",AN45)))," "))</f>
        <v>0</v>
      </c>
      <c r="AP45" s="400">
        <f t="shared" si="38"/>
        <v>2</v>
      </c>
      <c r="AQ45" s="400" t="str">
        <f t="shared" si="39"/>
        <v>N</v>
      </c>
      <c r="AR45" s="400">
        <f t="shared" si="40"/>
        <v>0</v>
      </c>
      <c r="AS45" s="400">
        <f t="shared" si="40"/>
        <v>2</v>
      </c>
      <c r="AT45" s="400" t="str">
        <f>IF(AK45="FORA",N45,"")</f>
        <v/>
      </c>
      <c r="AU45" s="400" t="str">
        <f t="shared" si="41"/>
        <v>0 0</v>
      </c>
      <c r="AV45" s="400">
        <f t="shared" si="42"/>
        <v>0</v>
      </c>
      <c r="BK45" s="405" t="str">
        <f t="shared" si="43"/>
        <v>0-1</v>
      </c>
      <c r="BL45" s="400" t="str">
        <f>SUBSTITUTE(BK45,"-"," ")</f>
        <v>0 1</v>
      </c>
      <c r="BM45" s="400" t="str">
        <f>LEFT(BL45,2)</f>
        <v xml:space="preserve">0 </v>
      </c>
      <c r="BN45" s="400" t="str">
        <f>RIGHT(BL45,2)</f>
        <v xml:space="preserve"> 1</v>
      </c>
      <c r="BO45" s="393">
        <f>(BM45+BN45)</f>
        <v>1</v>
      </c>
      <c r="BP45" s="393">
        <f>BM45+0</f>
        <v>0</v>
      </c>
      <c r="BQ45" s="393">
        <f>BN45+0</f>
        <v>1</v>
      </c>
      <c r="BS45" s="398"/>
      <c r="BT45" s="398" t="s">
        <v>522</v>
      </c>
      <c r="BU45" s="398" t="s">
        <v>606</v>
      </c>
      <c r="BV45" s="398"/>
      <c r="BW45" s="398"/>
      <c r="CN45" s="415" t="str">
        <f t="shared" si="67"/>
        <v/>
      </c>
      <c r="CO45" s="415" t="str">
        <f t="shared" si="68"/>
        <v/>
      </c>
      <c r="CP45" s="415" t="str">
        <f t="shared" si="69"/>
        <v/>
      </c>
      <c r="DB45" s="420" t="s">
        <v>665</v>
      </c>
      <c r="DC45" s="421">
        <f>IF(CU25&lt;0.7,CU25,0)</f>
        <v>0</v>
      </c>
      <c r="DD45" s="421">
        <f>IF(AND(CU25&gt;=0.7,CU25&lt;=0.8),CU25,0)</f>
        <v>0</v>
      </c>
      <c r="DE45" s="421">
        <f>IF(CU25&gt;0.8,CU25,0)</f>
        <v>0</v>
      </c>
      <c r="DG45" s="393" t="str">
        <f t="shared" si="23"/>
        <v>CASA</v>
      </c>
      <c r="DH45" s="419" t="str">
        <f t="shared" si="70"/>
        <v>1 0</v>
      </c>
      <c r="DI45" s="419">
        <f t="shared" si="25"/>
        <v>1</v>
      </c>
      <c r="DJ45" s="419">
        <f t="shared" si="71"/>
        <v>0</v>
      </c>
      <c r="DK45" s="419" t="str">
        <f t="shared" ref="DK45:DK63" si="73">IF(DI45&lt;DJ45,"V",IF(DI45&gt;DJ45,"D",IF(DI45=DJ45,"E"," ")))</f>
        <v>D</v>
      </c>
      <c r="DL45" s="419" t="str">
        <f t="shared" ref="DL45:DL63" si="74">IF(DG45="FORA",DK45,"")</f>
        <v/>
      </c>
      <c r="DT45" s="420" t="s">
        <v>666</v>
      </c>
      <c r="DU45" s="421">
        <f>IF(AZ23&lt;0.75,AZ23,0)</f>
        <v>0</v>
      </c>
      <c r="DV45" s="421">
        <f>IF(AND(AZ23&gt;=0.7,AZ23&lt;=0.8),AZ23,0)</f>
        <v>0</v>
      </c>
      <c r="DW45" s="421">
        <f>IF(AZ23&gt;0.8,AZ23,0)</f>
        <v>0</v>
      </c>
    </row>
    <row r="46" spans="1:127" ht="15">
      <c r="A46" t="s">
        <v>1350</v>
      </c>
      <c r="B46"/>
      <c r="C46" t="s">
        <v>1356</v>
      </c>
      <c r="D46" t="s">
        <v>218</v>
      </c>
      <c r="E46" t="s">
        <v>218</v>
      </c>
      <c r="F46" t="s">
        <v>2529</v>
      </c>
      <c r="G46" t="s">
        <v>2530</v>
      </c>
      <c r="H46"/>
      <c r="I46"/>
      <c r="J46"/>
      <c r="K46"/>
      <c r="L46"/>
      <c r="M46"/>
      <c r="N46" t="s">
        <v>215</v>
      </c>
      <c r="O46"/>
      <c r="P46"/>
      <c r="Q46"/>
      <c r="R46"/>
      <c r="S46"/>
      <c r="T46"/>
      <c r="V46" s="393" t="str">
        <f t="shared" si="72"/>
        <v>Juventus</v>
      </c>
      <c r="W46" s="396" t="str">
        <f t="shared" si="30"/>
        <v>1-0</v>
      </c>
      <c r="X46" s="396" t="str">
        <f t="shared" si="30"/>
        <v>1-0</v>
      </c>
      <c r="Y46" s="396" t="str">
        <f t="shared" si="30"/>
        <v>6-8</v>
      </c>
      <c r="Z46" s="393" t="str">
        <f t="shared" si="31"/>
        <v>Inter Milan1</v>
      </c>
      <c r="AC46" s="393" t="str">
        <f t="shared" si="32"/>
        <v>W</v>
      </c>
      <c r="AD46" s="393" t="str">
        <f t="shared" si="33"/>
        <v>V</v>
      </c>
      <c r="AG46" s="398">
        <f t="shared" ref="AG46:AG64" si="75">IF(AN46&lt;&gt;"",LEFT(AN46,FIND(" ",AN46))+RIGHT(AN46,FIND(" ",AN46))," ")</f>
        <v>1</v>
      </c>
      <c r="AH46" s="398"/>
      <c r="AI46" s="398"/>
      <c r="AJ46" s="398"/>
      <c r="AK46" s="398" t="str">
        <f>IF(AM11=CS226,"FORA","CASA")</f>
        <v>CASA</v>
      </c>
      <c r="AL46" s="398" t="str">
        <f t="shared" ref="AL46:AM64" si="76">D46</f>
        <v>1-0</v>
      </c>
      <c r="AM46" s="398" t="str">
        <f t="shared" si="76"/>
        <v>1-0</v>
      </c>
      <c r="AN46" s="400" t="str">
        <f t="shared" ref="AN46:AN64" si="77">SUBSTITUTE(AL46,"-"," ")</f>
        <v>1 0</v>
      </c>
      <c r="AO46" s="400">
        <f t="shared" ref="AO46:AO64" si="78">(IF(AN46&lt;&gt;"",VALUE(LEFT(AN46,FIND(" ",AN46)))," "))</f>
        <v>1</v>
      </c>
      <c r="AP46" s="400">
        <f t="shared" si="38"/>
        <v>0</v>
      </c>
      <c r="AQ46" s="400" t="str">
        <f t="shared" si="39"/>
        <v>N</v>
      </c>
      <c r="AR46" s="400">
        <f t="shared" si="40"/>
        <v>1</v>
      </c>
      <c r="AS46" s="400">
        <f t="shared" si="40"/>
        <v>0</v>
      </c>
      <c r="AT46" s="400" t="str">
        <f>IF(AK46="FORA",N46,"")</f>
        <v/>
      </c>
      <c r="AU46" s="400" t="str">
        <f t="shared" si="41"/>
        <v>1 0</v>
      </c>
      <c r="AV46" s="400">
        <f t="shared" si="42"/>
        <v>1</v>
      </c>
      <c r="BK46" s="405" t="str">
        <f t="shared" si="43"/>
        <v>6-8</v>
      </c>
      <c r="BL46" s="400" t="str">
        <f t="shared" si="44"/>
        <v>6 8</v>
      </c>
      <c r="BM46" s="400" t="str">
        <f t="shared" ref="BM46:BM64" si="79">LEFT(BL46,2)</f>
        <v xml:space="preserve">6 </v>
      </c>
      <c r="BN46" s="400" t="str">
        <f t="shared" ref="BN46:BN64" si="80">RIGHT(BL46,2)</f>
        <v xml:space="preserve"> 8</v>
      </c>
      <c r="BO46" s="393">
        <f t="shared" ref="BO46:BO64" si="81">(BM46+BN46)</f>
        <v>14</v>
      </c>
      <c r="BP46" s="393">
        <f t="shared" ref="BP46:BQ64" si="82">BM46+0</f>
        <v>6</v>
      </c>
      <c r="BQ46" s="393">
        <f t="shared" si="82"/>
        <v>8</v>
      </c>
      <c r="BS46" s="398" t="str">
        <f>IF(AK45="FORA",BL45,"")</f>
        <v/>
      </c>
      <c r="BT46" s="398" t="str">
        <f t="shared" si="50"/>
        <v/>
      </c>
      <c r="BU46" s="398" t="str">
        <f t="shared" si="51"/>
        <v/>
      </c>
      <c r="BV46" s="398">
        <f>IFERROR(BT46+0,0)</f>
        <v>0</v>
      </c>
      <c r="BW46" s="398">
        <f>IFERROR(BU46+0,0)</f>
        <v>0</v>
      </c>
      <c r="BZ46" s="396">
        <f>(BV39+BW66)/BF23</f>
        <v>4.0769230769230766</v>
      </c>
      <c r="CN46" s="415">
        <f t="shared" si="67"/>
        <v>3</v>
      </c>
      <c r="CO46" s="415">
        <f t="shared" si="68"/>
        <v>1</v>
      </c>
      <c r="CP46" s="415" t="str">
        <f t="shared" si="69"/>
        <v>S</v>
      </c>
      <c r="DB46" s="420" t="s">
        <v>666</v>
      </c>
      <c r="DC46" s="421">
        <f>IF(CU24&lt;0.75,CU24,0)</f>
        <v>0</v>
      </c>
      <c r="DD46" s="421">
        <f>IF(AND(CU24&gt;=0.75,CU24&lt;=0.8),CU24,0)</f>
        <v>0</v>
      </c>
      <c r="DE46" s="421">
        <f>IF(CU24&gt;0.8,CU24,0)</f>
        <v>0</v>
      </c>
      <c r="DG46" s="393" t="str">
        <f t="shared" si="23"/>
        <v>CASA</v>
      </c>
      <c r="DH46" s="419" t="str">
        <f t="shared" si="70"/>
        <v>0 2</v>
      </c>
      <c r="DI46" s="419">
        <f t="shared" si="25"/>
        <v>0</v>
      </c>
      <c r="DJ46" s="419">
        <f t="shared" si="71"/>
        <v>2</v>
      </c>
      <c r="DK46" s="419" t="str">
        <f t="shared" si="73"/>
        <v>V</v>
      </c>
      <c r="DL46" s="419" t="str">
        <f t="shared" si="74"/>
        <v/>
      </c>
      <c r="DT46" s="420" t="s">
        <v>667</v>
      </c>
      <c r="DU46" s="421">
        <f>IF(AZ22&lt;0.7,AZ22,0)</f>
        <v>0.52500000000000002</v>
      </c>
      <c r="DV46" s="421">
        <f>IF(AND(AZ22&gt;=0.7,AZ22&lt;=0.8),AZ22,0)</f>
        <v>0</v>
      </c>
      <c r="DW46" s="421">
        <f>IF(AZ22&gt;0.8,AZ22,0)</f>
        <v>0</v>
      </c>
    </row>
    <row r="47" spans="1:127" ht="15">
      <c r="A47" t="s">
        <v>1350</v>
      </c>
      <c r="B47"/>
      <c r="C47" t="s">
        <v>2531</v>
      </c>
      <c r="D47" t="s">
        <v>921</v>
      </c>
      <c r="E47" t="s">
        <v>921</v>
      </c>
      <c r="F47" t="s">
        <v>2532</v>
      </c>
      <c r="G47" t="s">
        <v>1356</v>
      </c>
      <c r="H47"/>
      <c r="I47"/>
      <c r="J47"/>
      <c r="K47"/>
      <c r="L47"/>
      <c r="M47"/>
      <c r="N47" t="s">
        <v>215</v>
      </c>
      <c r="O47"/>
      <c r="P47"/>
      <c r="Q47"/>
      <c r="R47"/>
      <c r="S47"/>
      <c r="T47"/>
      <c r="V47" s="393" t="str">
        <f t="shared" si="72"/>
        <v>Sassuolo</v>
      </c>
      <c r="W47" s="396" t="str">
        <f t="shared" si="30"/>
        <v>0-2</v>
      </c>
      <c r="X47" s="396" t="str">
        <f t="shared" si="30"/>
        <v>0-2</v>
      </c>
      <c r="Y47" s="396" t="str">
        <f t="shared" si="30"/>
        <v>5-6</v>
      </c>
      <c r="Z47" s="393" t="str">
        <f t="shared" si="31"/>
        <v>Juventus</v>
      </c>
      <c r="AC47" s="393" t="str">
        <f t="shared" si="32"/>
        <v>W</v>
      </c>
      <c r="AD47" s="393" t="str">
        <f t="shared" si="33"/>
        <v>V</v>
      </c>
      <c r="AG47" s="398">
        <f t="shared" si="75"/>
        <v>2</v>
      </c>
      <c r="AH47" s="398"/>
      <c r="AI47" s="398"/>
      <c r="AJ47" s="398"/>
      <c r="AK47" s="398" t="str">
        <f>IF(AM11=CS227,"FORA","CASA")</f>
        <v>CASA</v>
      </c>
      <c r="AL47" s="398" t="str">
        <f t="shared" si="76"/>
        <v>0-2</v>
      </c>
      <c r="AM47" s="398" t="str">
        <f t="shared" si="76"/>
        <v>0-2</v>
      </c>
      <c r="AN47" s="400" t="str">
        <f t="shared" si="77"/>
        <v>0 2</v>
      </c>
      <c r="AO47" s="400">
        <f t="shared" si="78"/>
        <v>0</v>
      </c>
      <c r="AP47" s="400">
        <f t="shared" si="38"/>
        <v>2</v>
      </c>
      <c r="AQ47" s="400" t="str">
        <f t="shared" si="39"/>
        <v>N</v>
      </c>
      <c r="AR47" s="400">
        <f t="shared" si="40"/>
        <v>0</v>
      </c>
      <c r="AS47" s="400">
        <f t="shared" si="40"/>
        <v>2</v>
      </c>
      <c r="AT47" s="400" t="str">
        <f t="shared" ref="AT47:AT64" si="83">IF(AK47="FORA",N47,"")</f>
        <v/>
      </c>
      <c r="AU47" s="400" t="str">
        <f t="shared" si="41"/>
        <v>0 2</v>
      </c>
      <c r="AV47" s="400">
        <f t="shared" si="42"/>
        <v>2</v>
      </c>
      <c r="BK47" s="405" t="str">
        <f t="shared" si="43"/>
        <v>5-6</v>
      </c>
      <c r="BL47" s="400" t="str">
        <f t="shared" si="44"/>
        <v>5 6</v>
      </c>
      <c r="BM47" s="400" t="str">
        <f t="shared" si="79"/>
        <v xml:space="preserve">5 </v>
      </c>
      <c r="BN47" s="400" t="str">
        <f t="shared" si="80"/>
        <v xml:space="preserve"> 6</v>
      </c>
      <c r="BO47" s="393">
        <f t="shared" si="81"/>
        <v>11</v>
      </c>
      <c r="BP47" s="393">
        <f t="shared" si="82"/>
        <v>5</v>
      </c>
      <c r="BQ47" s="393">
        <f t="shared" si="82"/>
        <v>6</v>
      </c>
      <c r="BS47" s="398" t="str">
        <f t="shared" ref="BS47:BS64" si="84">IF(AK46="FORA",BL46,"")</f>
        <v/>
      </c>
      <c r="BT47" s="398" t="str">
        <f t="shared" si="50"/>
        <v/>
      </c>
      <c r="BU47" s="398" t="str">
        <f t="shared" si="51"/>
        <v/>
      </c>
      <c r="BV47" s="398">
        <f t="shared" ref="BV47:BW65" si="85">IFERROR(BT47+0,0)</f>
        <v>0</v>
      </c>
      <c r="BW47" s="398">
        <f t="shared" si="85"/>
        <v>0</v>
      </c>
      <c r="CN47" s="415" t="str">
        <f t="shared" si="67"/>
        <v/>
      </c>
      <c r="CO47" s="415" t="str">
        <f t="shared" si="68"/>
        <v/>
      </c>
      <c r="CP47" s="415" t="str">
        <f t="shared" si="69"/>
        <v/>
      </c>
      <c r="DB47" s="420" t="s">
        <v>667</v>
      </c>
      <c r="DC47" s="421">
        <f>IF(CU23&lt;0.7,CU23,0)</f>
        <v>0.53846153846153844</v>
      </c>
      <c r="DD47" s="421">
        <f>IF(AND(CU23&gt;=0.7,CU23&lt;=0.8),CU23,0)</f>
        <v>0</v>
      </c>
      <c r="DE47" s="421">
        <f>IF(CU23&gt;0.8,CU23,0)</f>
        <v>0</v>
      </c>
      <c r="DG47" s="393" t="str">
        <f t="shared" si="23"/>
        <v>CASA</v>
      </c>
      <c r="DH47" s="419" t="str">
        <f t="shared" si="70"/>
        <v>2 0</v>
      </c>
      <c r="DI47" s="419">
        <f t="shared" si="25"/>
        <v>2</v>
      </c>
      <c r="DJ47" s="419">
        <f t="shared" si="71"/>
        <v>0</v>
      </c>
      <c r="DK47" s="419" t="str">
        <f t="shared" si="73"/>
        <v>D</v>
      </c>
      <c r="DL47" s="419" t="str">
        <f t="shared" si="74"/>
        <v/>
      </c>
      <c r="DT47" s="420" t="s">
        <v>668</v>
      </c>
      <c r="DU47" s="421">
        <f>IF(AZ21&lt;0.75,AZ21,0)</f>
        <v>0.25</v>
      </c>
      <c r="DV47" s="421">
        <f>IF(AND(AZ21&gt;=0.75,AZ21&lt;=0.84),AZ21,0)</f>
        <v>0</v>
      </c>
      <c r="DW47" s="421">
        <f>IF(AZ21&gt;0.84,AZ21,0)</f>
        <v>0</v>
      </c>
    </row>
    <row r="48" spans="1:127" ht="15">
      <c r="A48" t="s">
        <v>2492</v>
      </c>
      <c r="B48"/>
      <c r="C48" t="s">
        <v>1356</v>
      </c>
      <c r="D48" t="s">
        <v>216</v>
      </c>
      <c r="E48" t="s">
        <v>876</v>
      </c>
      <c r="F48" t="s">
        <v>875</v>
      </c>
      <c r="G48" t="s">
        <v>2533</v>
      </c>
      <c r="H48"/>
      <c r="I48"/>
      <c r="J48"/>
      <c r="K48"/>
      <c r="L48"/>
      <c r="M48"/>
      <c r="N48" t="s">
        <v>215</v>
      </c>
      <c r="O48"/>
      <c r="P48"/>
      <c r="Q48"/>
      <c r="R48"/>
      <c r="S48"/>
      <c r="T48"/>
      <c r="V48" s="393" t="str">
        <f t="shared" si="72"/>
        <v>Juventus</v>
      </c>
      <c r="W48" s="396" t="str">
        <f t="shared" si="30"/>
        <v>2-1</v>
      </c>
      <c r="X48" s="396" t="str">
        <f t="shared" si="30"/>
        <v>2-0</v>
      </c>
      <c r="Y48" s="396" t="str">
        <f t="shared" si="30"/>
        <v>2-3</v>
      </c>
      <c r="Z48" s="393" t="str">
        <f t="shared" si="31"/>
        <v>AC Milan1</v>
      </c>
      <c r="AC48" s="393" t="str">
        <f t="shared" si="32"/>
        <v>W</v>
      </c>
      <c r="AD48" s="393" t="str">
        <f t="shared" si="33"/>
        <v>V</v>
      </c>
      <c r="AG48" s="398">
        <f t="shared" si="75"/>
        <v>3</v>
      </c>
      <c r="AH48" s="398"/>
      <c r="AI48" s="398"/>
      <c r="AJ48" s="398"/>
      <c r="AK48" s="398" t="str">
        <f>IF(AM11=CS228,"FORA","CASA")</f>
        <v>CASA</v>
      </c>
      <c r="AL48" s="398" t="str">
        <f t="shared" si="76"/>
        <v>2-1</v>
      </c>
      <c r="AM48" s="398" t="str">
        <f t="shared" si="76"/>
        <v>2-0</v>
      </c>
      <c r="AN48" s="400" t="str">
        <f t="shared" si="77"/>
        <v>2 1</v>
      </c>
      <c r="AO48" s="400">
        <f t="shared" si="78"/>
        <v>2</v>
      </c>
      <c r="AP48" s="400">
        <f t="shared" si="38"/>
        <v>1</v>
      </c>
      <c r="AQ48" s="400" t="str">
        <f t="shared" si="39"/>
        <v>S</v>
      </c>
      <c r="AR48" s="400">
        <f t="shared" si="40"/>
        <v>2</v>
      </c>
      <c r="AS48" s="400">
        <f t="shared" si="40"/>
        <v>1</v>
      </c>
      <c r="AT48" s="400" t="str">
        <f t="shared" si="83"/>
        <v/>
      </c>
      <c r="AU48" s="400" t="str">
        <f t="shared" si="41"/>
        <v>2 0</v>
      </c>
      <c r="AV48" s="400">
        <f t="shared" si="42"/>
        <v>2</v>
      </c>
      <c r="BK48" s="405" t="str">
        <f t="shared" si="43"/>
        <v>2-3</v>
      </c>
      <c r="BL48" s="400" t="str">
        <f t="shared" si="44"/>
        <v>2 3</v>
      </c>
      <c r="BM48" s="400" t="str">
        <f t="shared" si="79"/>
        <v xml:space="preserve">2 </v>
      </c>
      <c r="BN48" s="400" t="str">
        <f t="shared" si="80"/>
        <v xml:space="preserve"> 3</v>
      </c>
      <c r="BO48" s="393">
        <f t="shared" si="81"/>
        <v>5</v>
      </c>
      <c r="BP48" s="393">
        <f t="shared" si="82"/>
        <v>2</v>
      </c>
      <c r="BQ48" s="393">
        <f t="shared" si="82"/>
        <v>3</v>
      </c>
      <c r="BS48" s="398" t="str">
        <f t="shared" si="84"/>
        <v/>
      </c>
      <c r="BT48" s="398" t="str">
        <f t="shared" si="50"/>
        <v/>
      </c>
      <c r="BU48" s="398" t="str">
        <f t="shared" si="51"/>
        <v/>
      </c>
      <c r="BV48" s="398">
        <f t="shared" si="85"/>
        <v>0</v>
      </c>
      <c r="BW48" s="398">
        <f t="shared" si="85"/>
        <v>0</v>
      </c>
      <c r="BZ48" s="396">
        <f>(BX39+BX66)/BF23</f>
        <v>9.615384615384615</v>
      </c>
      <c r="CA48" s="396">
        <f>BZ48-1</f>
        <v>8.615384615384615</v>
      </c>
      <c r="CN48" s="415" t="str">
        <f t="shared" si="67"/>
        <v/>
      </c>
      <c r="CO48" s="415" t="str">
        <f t="shared" si="68"/>
        <v/>
      </c>
      <c r="CP48" s="415" t="str">
        <f t="shared" si="69"/>
        <v/>
      </c>
      <c r="DB48" s="420" t="s">
        <v>668</v>
      </c>
      <c r="DC48" s="421">
        <f>IF(CU22&lt;0.75,CU22,0)</f>
        <v>0.23076923076923073</v>
      </c>
      <c r="DD48" s="421">
        <f>IF(AND(CU22&gt;=0.75,CU22&lt;=0.84),CU22,0)</f>
        <v>0</v>
      </c>
      <c r="DE48" s="421">
        <f>IF(CU22&gt;0.84,CU22,0)</f>
        <v>0</v>
      </c>
      <c r="DG48" s="393" t="str">
        <f t="shared" si="23"/>
        <v>CASA</v>
      </c>
      <c r="DH48" s="419" t="str">
        <f t="shared" si="70"/>
        <v>2 0</v>
      </c>
      <c r="DI48" s="419">
        <f t="shared" si="25"/>
        <v>2</v>
      </c>
      <c r="DJ48" s="419">
        <f t="shared" si="71"/>
        <v>0</v>
      </c>
      <c r="DK48" s="419" t="str">
        <f t="shared" si="73"/>
        <v>D</v>
      </c>
      <c r="DL48" s="419" t="str">
        <f t="shared" si="74"/>
        <v/>
      </c>
      <c r="DT48" s="393" t="s">
        <v>669</v>
      </c>
      <c r="DU48" s="402">
        <f>IF(AY27&lt;0.7,AY27,0)</f>
        <v>0</v>
      </c>
      <c r="DV48" s="402">
        <f>IF(AND(AY27&gt;=0.7,AY27&lt;=0.8),AY27,0)</f>
        <v>0</v>
      </c>
      <c r="DW48" s="402">
        <f>IF(AY27&gt;0.8,AY27,0)</f>
        <v>0.82499999999999996</v>
      </c>
    </row>
    <row r="49" spans="1:127" ht="15">
      <c r="A49" t="s">
        <v>1350</v>
      </c>
      <c r="B49"/>
      <c r="C49" t="s">
        <v>1356</v>
      </c>
      <c r="D49" t="s">
        <v>876</v>
      </c>
      <c r="E49" t="s">
        <v>876</v>
      </c>
      <c r="F49" t="s">
        <v>980</v>
      </c>
      <c r="G49" t="s">
        <v>2227</v>
      </c>
      <c r="H49"/>
      <c r="I49"/>
      <c r="J49"/>
      <c r="K49"/>
      <c r="L49"/>
      <c r="M49"/>
      <c r="N49" t="s">
        <v>215</v>
      </c>
      <c r="O49"/>
      <c r="P49"/>
      <c r="Q49"/>
      <c r="R49"/>
      <c r="S49"/>
      <c r="T49"/>
      <c r="V49" s="393" t="str">
        <f t="shared" si="72"/>
        <v>Juventus</v>
      </c>
      <c r="W49" s="396" t="str">
        <f t="shared" si="30"/>
        <v>2-0</v>
      </c>
      <c r="X49" s="396" t="str">
        <f t="shared" si="30"/>
        <v>2-0</v>
      </c>
      <c r="Y49" s="396" t="str">
        <f t="shared" si="30"/>
        <v>0-4</v>
      </c>
      <c r="Z49" s="393" t="str">
        <f t="shared" si="31"/>
        <v>Lazio</v>
      </c>
      <c r="AC49" s="393" t="str">
        <f t="shared" si="32"/>
        <v>W</v>
      </c>
      <c r="AD49" s="393" t="str">
        <f t="shared" si="33"/>
        <v>V</v>
      </c>
      <c r="AG49" s="398">
        <f t="shared" si="75"/>
        <v>2</v>
      </c>
      <c r="AH49" s="398"/>
      <c r="AI49" s="398"/>
      <c r="AJ49" s="398"/>
      <c r="AK49" s="398" t="str">
        <f>IF(AM11=CS229,"FORA","CASA")</f>
        <v>CASA</v>
      </c>
      <c r="AL49" s="398" t="str">
        <f t="shared" si="76"/>
        <v>2-0</v>
      </c>
      <c r="AM49" s="398" t="str">
        <f t="shared" si="76"/>
        <v>2-0</v>
      </c>
      <c r="AN49" s="400" t="str">
        <f t="shared" si="77"/>
        <v>2 0</v>
      </c>
      <c r="AO49" s="400">
        <f t="shared" si="78"/>
        <v>2</v>
      </c>
      <c r="AP49" s="400">
        <f t="shared" si="38"/>
        <v>0</v>
      </c>
      <c r="AQ49" s="400" t="str">
        <f t="shared" si="39"/>
        <v>N</v>
      </c>
      <c r="AR49" s="400">
        <f t="shared" si="40"/>
        <v>2</v>
      </c>
      <c r="AS49" s="400">
        <f t="shared" si="40"/>
        <v>0</v>
      </c>
      <c r="AT49" s="400" t="str">
        <f t="shared" si="83"/>
        <v/>
      </c>
      <c r="AU49" s="400" t="str">
        <f t="shared" si="41"/>
        <v>2 0</v>
      </c>
      <c r="AV49" s="400">
        <f t="shared" si="42"/>
        <v>2</v>
      </c>
      <c r="BK49" s="405" t="str">
        <f t="shared" si="43"/>
        <v>0-4</v>
      </c>
      <c r="BL49" s="400" t="str">
        <f t="shared" si="44"/>
        <v>0 4</v>
      </c>
      <c r="BM49" s="400" t="str">
        <f t="shared" si="79"/>
        <v xml:space="preserve">0 </v>
      </c>
      <c r="BN49" s="400" t="str">
        <f t="shared" si="80"/>
        <v xml:space="preserve"> 4</v>
      </c>
      <c r="BO49" s="393">
        <f t="shared" si="81"/>
        <v>4</v>
      </c>
      <c r="BP49" s="393">
        <f t="shared" si="82"/>
        <v>0</v>
      </c>
      <c r="BQ49" s="393">
        <f t="shared" si="82"/>
        <v>4</v>
      </c>
      <c r="BS49" s="398" t="str">
        <f t="shared" si="84"/>
        <v/>
      </c>
      <c r="BT49" s="398" t="str">
        <f t="shared" si="50"/>
        <v/>
      </c>
      <c r="BU49" s="398" t="str">
        <f t="shared" si="51"/>
        <v/>
      </c>
      <c r="BV49" s="398">
        <f t="shared" si="85"/>
        <v>0</v>
      </c>
      <c r="BW49" s="398">
        <f t="shared" si="85"/>
        <v>0</v>
      </c>
      <c r="CN49" s="415" t="str">
        <f t="shared" si="67"/>
        <v/>
      </c>
      <c r="CO49" s="415" t="str">
        <f t="shared" si="68"/>
        <v/>
      </c>
      <c r="CP49" s="415" t="str">
        <f t="shared" si="69"/>
        <v/>
      </c>
      <c r="DB49" s="393" t="s">
        <v>669</v>
      </c>
      <c r="DC49" s="421">
        <f>IF(CS28&lt;0.79,CS28,0)</f>
        <v>0.76923076923076927</v>
      </c>
      <c r="DD49" s="402">
        <f>IF(AND(CS28&gt;=0.79,CS28&lt;=0.8),CS28,0)</f>
        <v>0</v>
      </c>
      <c r="DE49" s="402">
        <f>IF(CS28&gt;0.8,CS28,0)</f>
        <v>0</v>
      </c>
      <c r="DG49" s="393" t="str">
        <f t="shared" si="23"/>
        <v>FORA</v>
      </c>
      <c r="DH49" s="419" t="str">
        <f t="shared" si="70"/>
        <v>1 0</v>
      </c>
      <c r="DI49" s="419">
        <f t="shared" si="25"/>
        <v>1</v>
      </c>
      <c r="DJ49" s="419">
        <f t="shared" si="71"/>
        <v>0</v>
      </c>
      <c r="DK49" s="419" t="str">
        <f t="shared" si="73"/>
        <v>D</v>
      </c>
      <c r="DL49" s="419" t="str">
        <f t="shared" si="74"/>
        <v>D</v>
      </c>
      <c r="DT49" s="420" t="s">
        <v>663</v>
      </c>
      <c r="DU49" s="402">
        <f>-DU42</f>
        <v>-0.67500000000000004</v>
      </c>
      <c r="DV49" s="402">
        <f>-DV42</f>
        <v>0</v>
      </c>
      <c r="DW49" s="402">
        <f>-DW42</f>
        <v>0</v>
      </c>
    </row>
    <row r="50" spans="1:127" ht="15">
      <c r="A50" t="s">
        <v>1350</v>
      </c>
      <c r="B50"/>
      <c r="C50" t="s">
        <v>2520</v>
      </c>
      <c r="D50" t="s">
        <v>216</v>
      </c>
      <c r="E50" t="s">
        <v>218</v>
      </c>
      <c r="F50" t="s">
        <v>2534</v>
      </c>
      <c r="G50" t="s">
        <v>1356</v>
      </c>
      <c r="H50"/>
      <c r="I50"/>
      <c r="J50"/>
      <c r="K50"/>
      <c r="L50"/>
      <c r="M50"/>
      <c r="N50" t="s">
        <v>214</v>
      </c>
      <c r="O50"/>
      <c r="P50"/>
      <c r="Q50"/>
      <c r="R50"/>
      <c r="S50"/>
      <c r="T50"/>
      <c r="V50" s="393" t="str">
        <f t="shared" si="72"/>
        <v>Fiorentina</v>
      </c>
      <c r="W50" s="396" t="str">
        <f t="shared" si="30"/>
        <v>2-1</v>
      </c>
      <c r="X50" s="396" t="str">
        <f t="shared" si="30"/>
        <v>1-0</v>
      </c>
      <c r="Y50" s="396" t="str">
        <f t="shared" si="30"/>
        <v>3-7</v>
      </c>
      <c r="Z50" s="393" t="str">
        <f t="shared" si="31"/>
        <v>Juventus</v>
      </c>
      <c r="AC50" s="393" t="str">
        <f t="shared" si="32"/>
        <v>L</v>
      </c>
      <c r="AD50" s="393" t="str">
        <f t="shared" si="33"/>
        <v>D</v>
      </c>
      <c r="AG50" s="398">
        <f t="shared" si="75"/>
        <v>3</v>
      </c>
      <c r="AH50" s="398"/>
      <c r="AI50" s="398"/>
      <c r="AJ50" s="398"/>
      <c r="AK50" s="398" t="str">
        <f>IF(AM11=Z50,"FORA","CASA")</f>
        <v>FORA</v>
      </c>
      <c r="AL50" s="398" t="str">
        <f t="shared" si="76"/>
        <v>2-1</v>
      </c>
      <c r="AM50" s="398" t="str">
        <f t="shared" si="76"/>
        <v>1-0</v>
      </c>
      <c r="AN50" s="400" t="str">
        <f t="shared" si="77"/>
        <v>2 1</v>
      </c>
      <c r="AO50" s="400">
        <f t="shared" si="78"/>
        <v>2</v>
      </c>
      <c r="AP50" s="400">
        <f t="shared" si="38"/>
        <v>1</v>
      </c>
      <c r="AQ50" s="400" t="str">
        <f t="shared" si="39"/>
        <v>S</v>
      </c>
      <c r="AR50" s="400">
        <f t="shared" si="40"/>
        <v>2</v>
      </c>
      <c r="AS50" s="400">
        <f t="shared" si="40"/>
        <v>1</v>
      </c>
      <c r="AT50" s="400" t="str">
        <f t="shared" si="83"/>
        <v>L</v>
      </c>
      <c r="AU50" s="400" t="str">
        <f t="shared" si="41"/>
        <v>1 0</v>
      </c>
      <c r="AV50" s="400">
        <f t="shared" si="42"/>
        <v>1</v>
      </c>
      <c r="BK50" s="405" t="str">
        <f t="shared" si="43"/>
        <v>3-7</v>
      </c>
      <c r="BL50" s="400" t="str">
        <f t="shared" si="44"/>
        <v>3 7</v>
      </c>
      <c r="BM50" s="400" t="str">
        <f t="shared" si="79"/>
        <v xml:space="preserve">3 </v>
      </c>
      <c r="BN50" s="400" t="str">
        <f t="shared" si="80"/>
        <v xml:space="preserve"> 7</v>
      </c>
      <c r="BO50" s="393">
        <f t="shared" si="81"/>
        <v>10</v>
      </c>
      <c r="BP50" s="393">
        <f t="shared" si="82"/>
        <v>3</v>
      </c>
      <c r="BQ50" s="393">
        <f t="shared" si="82"/>
        <v>7</v>
      </c>
      <c r="BS50" s="398" t="str">
        <f t="shared" si="84"/>
        <v/>
      </c>
      <c r="BT50" s="398" t="str">
        <f t="shared" si="50"/>
        <v/>
      </c>
      <c r="BU50" s="398" t="str">
        <f t="shared" si="51"/>
        <v/>
      </c>
      <c r="BV50" s="398">
        <f t="shared" si="85"/>
        <v>0</v>
      </c>
      <c r="BW50" s="398">
        <f t="shared" si="85"/>
        <v>0</v>
      </c>
      <c r="CN50" s="415" t="str">
        <f t="shared" si="67"/>
        <v/>
      </c>
      <c r="CO50" s="415" t="str">
        <f t="shared" si="68"/>
        <v/>
      </c>
      <c r="CP50" s="415" t="str">
        <f t="shared" si="69"/>
        <v/>
      </c>
      <c r="DB50" s="420" t="s">
        <v>663</v>
      </c>
      <c r="DC50" s="421">
        <f>-DC43</f>
        <v>-0.53846153846153844</v>
      </c>
      <c r="DD50" s="402">
        <f>-DD43</f>
        <v>0</v>
      </c>
      <c r="DE50" s="402">
        <f>-DE43</f>
        <v>0</v>
      </c>
      <c r="DG50" s="393" t="str">
        <f t="shared" si="23"/>
        <v>CASA</v>
      </c>
      <c r="DH50" s="419" t="str">
        <f t="shared" si="70"/>
        <v>2 0</v>
      </c>
      <c r="DI50" s="419">
        <f t="shared" si="25"/>
        <v>2</v>
      </c>
      <c r="DJ50" s="419">
        <f t="shared" si="71"/>
        <v>0</v>
      </c>
      <c r="DK50" s="419" t="str">
        <f t="shared" si="73"/>
        <v>D</v>
      </c>
      <c r="DL50" s="419" t="str">
        <f t="shared" si="74"/>
        <v/>
      </c>
      <c r="DT50" s="420" t="s">
        <v>664</v>
      </c>
      <c r="DU50" s="402">
        <f t="shared" ref="DU50:DW50" si="86">-DU43</f>
        <v>-0.375</v>
      </c>
      <c r="DV50" s="402">
        <f t="shared" si="86"/>
        <v>0</v>
      </c>
      <c r="DW50" s="402">
        <f t="shared" si="86"/>
        <v>0</v>
      </c>
    </row>
    <row r="51" spans="1:127" ht="15">
      <c r="A51" t="s">
        <v>2492</v>
      </c>
      <c r="B51"/>
      <c r="C51" t="s">
        <v>1356</v>
      </c>
      <c r="D51" t="s">
        <v>978</v>
      </c>
      <c r="E51" t="s">
        <v>876</v>
      </c>
      <c r="F51" t="s">
        <v>2510</v>
      </c>
      <c r="G51" t="s">
        <v>2494</v>
      </c>
      <c r="H51"/>
      <c r="I51"/>
      <c r="J51"/>
      <c r="K51"/>
      <c r="L51"/>
      <c r="M51"/>
      <c r="N51" t="s">
        <v>215</v>
      </c>
      <c r="O51"/>
      <c r="P51"/>
      <c r="Q51"/>
      <c r="R51"/>
      <c r="S51"/>
      <c r="T51"/>
      <c r="V51" s="393" t="str">
        <f t="shared" si="72"/>
        <v>Juventus</v>
      </c>
      <c r="W51" s="396" t="str">
        <f t="shared" si="30"/>
        <v>3-2</v>
      </c>
      <c r="X51" s="396" t="str">
        <f t="shared" si="30"/>
        <v>2-0</v>
      </c>
      <c r="Y51" s="396" t="str">
        <f t="shared" si="30"/>
        <v>3-4</v>
      </c>
      <c r="Z51" s="393" t="str">
        <f t="shared" si="31"/>
        <v>Atalanta</v>
      </c>
      <c r="AC51" s="393" t="str">
        <f t="shared" si="32"/>
        <v>W</v>
      </c>
      <c r="AD51" s="393" t="str">
        <f t="shared" si="33"/>
        <v>V</v>
      </c>
      <c r="AG51" s="398">
        <f t="shared" si="75"/>
        <v>5</v>
      </c>
      <c r="AH51" s="398"/>
      <c r="AI51" s="398"/>
      <c r="AJ51" s="398"/>
      <c r="AK51" s="398" t="str">
        <f>IF(AM11=Z51,"FORA","CASA")</f>
        <v>CASA</v>
      </c>
      <c r="AL51" s="398" t="str">
        <f t="shared" si="76"/>
        <v>3-2</v>
      </c>
      <c r="AM51" s="398" t="str">
        <f t="shared" si="76"/>
        <v>2-0</v>
      </c>
      <c r="AN51" s="400" t="str">
        <f t="shared" si="77"/>
        <v>3 2</v>
      </c>
      <c r="AO51" s="400">
        <f t="shared" si="78"/>
        <v>3</v>
      </c>
      <c r="AP51" s="400">
        <f t="shared" si="38"/>
        <v>2</v>
      </c>
      <c r="AQ51" s="400" t="str">
        <f t="shared" si="39"/>
        <v>S</v>
      </c>
      <c r="AR51" s="400">
        <f t="shared" si="40"/>
        <v>3</v>
      </c>
      <c r="AS51" s="400">
        <f t="shared" si="40"/>
        <v>2</v>
      </c>
      <c r="AT51" s="400" t="str">
        <f t="shared" si="83"/>
        <v/>
      </c>
      <c r="AU51" s="400" t="str">
        <f t="shared" si="41"/>
        <v>2 0</v>
      </c>
      <c r="AV51" s="400">
        <f t="shared" si="42"/>
        <v>2</v>
      </c>
      <c r="BK51" s="405" t="str">
        <f t="shared" si="43"/>
        <v>3-4</v>
      </c>
      <c r="BL51" s="400" t="str">
        <f t="shared" si="44"/>
        <v>3 4</v>
      </c>
      <c r="BM51" s="400" t="str">
        <f t="shared" si="79"/>
        <v xml:space="preserve">3 </v>
      </c>
      <c r="BN51" s="400" t="str">
        <f t="shared" si="80"/>
        <v xml:space="preserve"> 4</v>
      </c>
      <c r="BO51" s="393">
        <f t="shared" si="81"/>
        <v>7</v>
      </c>
      <c r="BP51" s="393">
        <f t="shared" si="82"/>
        <v>3</v>
      </c>
      <c r="BQ51" s="393">
        <f t="shared" si="82"/>
        <v>4</v>
      </c>
      <c r="BS51" s="398" t="str">
        <f t="shared" si="84"/>
        <v>3 7</v>
      </c>
      <c r="BT51" s="398" t="str">
        <f t="shared" si="50"/>
        <v xml:space="preserve">3 </v>
      </c>
      <c r="BU51" s="398" t="str">
        <f t="shared" si="51"/>
        <v xml:space="preserve"> 7</v>
      </c>
      <c r="BV51" s="398">
        <f t="shared" si="85"/>
        <v>3</v>
      </c>
      <c r="BW51" s="398">
        <f t="shared" si="85"/>
        <v>7</v>
      </c>
      <c r="CN51" s="415">
        <f t="shared" si="67"/>
        <v>4</v>
      </c>
      <c r="CO51" s="415">
        <f t="shared" si="68"/>
        <v>2</v>
      </c>
      <c r="CP51" s="415" t="str">
        <f t="shared" si="69"/>
        <v>S</v>
      </c>
      <c r="DB51" s="420" t="s">
        <v>664</v>
      </c>
      <c r="DC51" s="421">
        <f t="shared" ref="DC51:DC56" si="87">-DC44</f>
        <v>-7.6923076923076872E-2</v>
      </c>
      <c r="DD51" s="402">
        <f t="shared" ref="DD51:DE55" si="88">-DD44</f>
        <v>0</v>
      </c>
      <c r="DE51" s="402">
        <f t="shared" si="88"/>
        <v>0</v>
      </c>
      <c r="DG51" s="393" t="str">
        <f t="shared" si="23"/>
        <v>CASA</v>
      </c>
      <c r="DH51" s="419" t="str">
        <f t="shared" si="70"/>
        <v>2 0</v>
      </c>
      <c r="DI51" s="419">
        <f t="shared" si="25"/>
        <v>2</v>
      </c>
      <c r="DJ51" s="419">
        <f t="shared" si="71"/>
        <v>0</v>
      </c>
      <c r="DK51" s="419" t="str">
        <f t="shared" si="73"/>
        <v>D</v>
      </c>
      <c r="DL51" s="419" t="str">
        <f t="shared" si="74"/>
        <v/>
      </c>
      <c r="DT51" s="420" t="s">
        <v>665</v>
      </c>
      <c r="DU51" s="402">
        <f t="shared" ref="DU51:DW51" si="89">-DU44</f>
        <v>-0.125</v>
      </c>
      <c r="DV51" s="402">
        <f t="shared" si="89"/>
        <v>0</v>
      </c>
      <c r="DW51" s="402">
        <f t="shared" si="89"/>
        <v>0</v>
      </c>
    </row>
    <row r="52" spans="1:127" ht="15">
      <c r="A52" t="s">
        <v>1350</v>
      </c>
      <c r="B52"/>
      <c r="C52" t="s">
        <v>1356</v>
      </c>
      <c r="D52" t="s">
        <v>706</v>
      </c>
      <c r="E52" t="s">
        <v>876</v>
      </c>
      <c r="F52" t="s">
        <v>2535</v>
      </c>
      <c r="G52" t="s">
        <v>2536</v>
      </c>
      <c r="H52"/>
      <c r="I52"/>
      <c r="J52"/>
      <c r="K52"/>
      <c r="L52"/>
      <c r="M52"/>
      <c r="N52" t="s">
        <v>215</v>
      </c>
      <c r="O52"/>
      <c r="P52"/>
      <c r="Q52"/>
      <c r="R52"/>
      <c r="S52"/>
      <c r="T52"/>
      <c r="V52" s="393" t="str">
        <f t="shared" si="72"/>
        <v>Juventus</v>
      </c>
      <c r="W52" s="396" t="str">
        <f t="shared" si="30"/>
        <v>3-0</v>
      </c>
      <c r="X52" s="396" t="str">
        <f t="shared" si="30"/>
        <v>2-0</v>
      </c>
      <c r="Y52" s="396" t="str">
        <f t="shared" si="30"/>
        <v>6-2</v>
      </c>
      <c r="Z52" s="393" t="str">
        <f t="shared" si="31"/>
        <v>Bologna</v>
      </c>
      <c r="AC52" s="393" t="str">
        <f t="shared" si="32"/>
        <v>W</v>
      </c>
      <c r="AD52" s="393" t="str">
        <f t="shared" si="33"/>
        <v>V</v>
      </c>
      <c r="AG52" s="398">
        <f t="shared" si="75"/>
        <v>3</v>
      </c>
      <c r="AH52" s="398"/>
      <c r="AI52" s="398"/>
      <c r="AJ52" s="398"/>
      <c r="AK52" s="398" t="str">
        <f>IF(AM11=Z52,"FORA","CASA")</f>
        <v>CASA</v>
      </c>
      <c r="AL52" s="398" t="str">
        <f t="shared" si="76"/>
        <v>3-0</v>
      </c>
      <c r="AM52" s="398" t="str">
        <f t="shared" si="76"/>
        <v>2-0</v>
      </c>
      <c r="AN52" s="400" t="str">
        <f t="shared" si="77"/>
        <v>3 0</v>
      </c>
      <c r="AO52" s="400">
        <f t="shared" si="78"/>
        <v>3</v>
      </c>
      <c r="AP52" s="400">
        <f t="shared" si="38"/>
        <v>0</v>
      </c>
      <c r="AQ52" s="400" t="str">
        <f t="shared" si="39"/>
        <v>N</v>
      </c>
      <c r="AR52" s="400">
        <f t="shared" si="40"/>
        <v>3</v>
      </c>
      <c r="AS52" s="400">
        <f t="shared" si="40"/>
        <v>0</v>
      </c>
      <c r="AT52" s="400" t="str">
        <f t="shared" si="83"/>
        <v/>
      </c>
      <c r="AU52" s="400" t="str">
        <f t="shared" si="41"/>
        <v>2 0</v>
      </c>
      <c r="AV52" s="400">
        <f t="shared" si="42"/>
        <v>2</v>
      </c>
      <c r="BK52" s="405" t="str">
        <f t="shared" si="43"/>
        <v>6-2</v>
      </c>
      <c r="BL52" s="400" t="str">
        <f t="shared" si="44"/>
        <v>6 2</v>
      </c>
      <c r="BM52" s="400" t="str">
        <f t="shared" si="79"/>
        <v xml:space="preserve">6 </v>
      </c>
      <c r="BN52" s="400" t="str">
        <f t="shared" si="80"/>
        <v xml:space="preserve"> 2</v>
      </c>
      <c r="BO52" s="393">
        <f t="shared" si="81"/>
        <v>8</v>
      </c>
      <c r="BP52" s="393">
        <f t="shared" si="82"/>
        <v>6</v>
      </c>
      <c r="BQ52" s="393">
        <f t="shared" si="82"/>
        <v>2</v>
      </c>
      <c r="BS52" s="398" t="str">
        <f t="shared" si="84"/>
        <v/>
      </c>
      <c r="BT52" s="398" t="str">
        <f t="shared" si="50"/>
        <v/>
      </c>
      <c r="BU52" s="398" t="str">
        <f t="shared" si="51"/>
        <v/>
      </c>
      <c r="BV52" s="398">
        <f t="shared" si="85"/>
        <v>0</v>
      </c>
      <c r="BW52" s="398">
        <f t="shared" si="85"/>
        <v>0</v>
      </c>
      <c r="CN52" s="415" t="str">
        <f t="shared" si="67"/>
        <v/>
      </c>
      <c r="CO52" s="415" t="str">
        <f t="shared" si="68"/>
        <v/>
      </c>
      <c r="CP52" s="415" t="str">
        <f t="shared" si="69"/>
        <v/>
      </c>
      <c r="DB52" s="420" t="s">
        <v>665</v>
      </c>
      <c r="DC52" s="421">
        <f t="shared" si="87"/>
        <v>0</v>
      </c>
      <c r="DD52" s="402">
        <f t="shared" si="88"/>
        <v>0</v>
      </c>
      <c r="DE52" s="402">
        <f t="shared" si="88"/>
        <v>0</v>
      </c>
      <c r="DG52" s="393" t="str">
        <f t="shared" si="23"/>
        <v>CASA</v>
      </c>
      <c r="DH52" s="419" t="str">
        <f t="shared" si="70"/>
        <v>1 1</v>
      </c>
      <c r="DI52" s="419">
        <f t="shared" si="25"/>
        <v>1</v>
      </c>
      <c r="DJ52" s="419">
        <f t="shared" si="71"/>
        <v>1</v>
      </c>
      <c r="DK52" s="419" t="str">
        <f t="shared" si="73"/>
        <v>E</v>
      </c>
      <c r="DL52" s="419" t="str">
        <f t="shared" si="74"/>
        <v/>
      </c>
      <c r="DT52" s="420" t="s">
        <v>666</v>
      </c>
      <c r="DU52" s="402">
        <f t="shared" ref="DU52:DW52" si="90">-DU45</f>
        <v>0</v>
      </c>
      <c r="DV52" s="402">
        <f t="shared" si="90"/>
        <v>0</v>
      </c>
      <c r="DW52" s="402">
        <f t="shared" si="90"/>
        <v>0</v>
      </c>
    </row>
    <row r="53" spans="1:127" ht="15">
      <c r="A53" t="s">
        <v>2537</v>
      </c>
      <c r="B53"/>
      <c r="C53" t="s">
        <v>2538</v>
      </c>
      <c r="D53" t="s">
        <v>211</v>
      </c>
      <c r="E53" t="s">
        <v>211</v>
      </c>
      <c r="F53" t="s">
        <v>2539</v>
      </c>
      <c r="G53" t="s">
        <v>2229</v>
      </c>
      <c r="H53"/>
      <c r="I53"/>
      <c r="J53"/>
      <c r="K53"/>
      <c r="L53"/>
      <c r="M53"/>
      <c r="N53" t="s">
        <v>213</v>
      </c>
      <c r="O53"/>
      <c r="P53"/>
      <c r="Q53"/>
      <c r="R53"/>
      <c r="S53"/>
      <c r="T53"/>
      <c r="V53" s="393" t="str">
        <f t="shared" si="72"/>
        <v>Juventus</v>
      </c>
      <c r="W53" s="396" t="str">
        <f t="shared" si="30"/>
        <v>1-1</v>
      </c>
      <c r="X53" s="396" t="str">
        <f t="shared" si="30"/>
        <v>1-1</v>
      </c>
      <c r="Y53" s="396" t="str">
        <f t="shared" si="30"/>
        <v>9-3</v>
      </c>
      <c r="Z53" s="393" t="str">
        <f t="shared" si="31"/>
        <v>AC Milan</v>
      </c>
      <c r="AC53" s="393" t="str">
        <f t="shared" si="32"/>
        <v>D</v>
      </c>
      <c r="AD53" s="393" t="str">
        <f t="shared" si="33"/>
        <v>E</v>
      </c>
      <c r="AG53" s="398">
        <f t="shared" si="75"/>
        <v>2</v>
      </c>
      <c r="AH53" s="398"/>
      <c r="AI53" s="398"/>
      <c r="AJ53" s="398"/>
      <c r="AK53" s="398" t="str">
        <f>IF(AM11=Z53,"FORA","CASA")</f>
        <v>CASA</v>
      </c>
      <c r="AL53" s="398" t="str">
        <f t="shared" si="76"/>
        <v>1-1</v>
      </c>
      <c r="AM53" s="398" t="str">
        <f t="shared" si="76"/>
        <v>1-1</v>
      </c>
      <c r="AN53" s="400" t="str">
        <f t="shared" si="77"/>
        <v>1 1</v>
      </c>
      <c r="AO53" s="400">
        <f t="shared" si="78"/>
        <v>1</v>
      </c>
      <c r="AP53" s="400">
        <f t="shared" si="38"/>
        <v>1</v>
      </c>
      <c r="AQ53" s="400" t="str">
        <f t="shared" si="39"/>
        <v>S</v>
      </c>
      <c r="AR53" s="400">
        <f t="shared" si="40"/>
        <v>1</v>
      </c>
      <c r="AS53" s="400">
        <f t="shared" si="40"/>
        <v>1</v>
      </c>
      <c r="AT53" s="400" t="str">
        <f t="shared" si="83"/>
        <v/>
      </c>
      <c r="AU53" s="400" t="str">
        <f t="shared" si="41"/>
        <v>1 1</v>
      </c>
      <c r="AV53" s="400">
        <f t="shared" si="42"/>
        <v>2</v>
      </c>
      <c r="BK53" s="405" t="str">
        <f t="shared" si="43"/>
        <v>9-3</v>
      </c>
      <c r="BL53" s="400" t="str">
        <f>SUBSTITUTE(BK53,"-"," ")</f>
        <v>9 3</v>
      </c>
      <c r="BM53" s="400" t="str">
        <f t="shared" si="79"/>
        <v xml:space="preserve">9 </v>
      </c>
      <c r="BN53" s="400" t="str">
        <f t="shared" si="80"/>
        <v xml:space="preserve"> 3</v>
      </c>
      <c r="BO53" s="393">
        <f t="shared" si="81"/>
        <v>12</v>
      </c>
      <c r="BP53" s="393">
        <f t="shared" si="82"/>
        <v>9</v>
      </c>
      <c r="BQ53" s="393">
        <f t="shared" si="82"/>
        <v>3</v>
      </c>
      <c r="BS53" s="398" t="str">
        <f t="shared" si="84"/>
        <v/>
      </c>
      <c r="BT53" s="398" t="str">
        <f t="shared" si="50"/>
        <v/>
      </c>
      <c r="BU53" s="398" t="str">
        <f t="shared" si="51"/>
        <v/>
      </c>
      <c r="BV53" s="398">
        <f t="shared" si="85"/>
        <v>0</v>
      </c>
      <c r="BW53" s="398">
        <f t="shared" si="85"/>
        <v>0</v>
      </c>
      <c r="CN53" s="415" t="str">
        <f t="shared" si="67"/>
        <v/>
      </c>
      <c r="CO53" s="415" t="str">
        <f t="shared" si="68"/>
        <v/>
      </c>
      <c r="CP53" s="415" t="str">
        <f t="shared" si="69"/>
        <v/>
      </c>
      <c r="DB53" s="420" t="s">
        <v>666</v>
      </c>
      <c r="DC53" s="421">
        <f t="shared" si="87"/>
        <v>0</v>
      </c>
      <c r="DD53" s="402">
        <f t="shared" si="88"/>
        <v>0</v>
      </c>
      <c r="DE53" s="402">
        <f t="shared" si="88"/>
        <v>0</v>
      </c>
      <c r="DG53" s="393" t="str">
        <f t="shared" si="23"/>
        <v>CASA</v>
      </c>
      <c r="DH53" s="419" t="str">
        <f t="shared" si="70"/>
        <v>1 0</v>
      </c>
      <c r="DI53" s="419">
        <f t="shared" si="25"/>
        <v>1</v>
      </c>
      <c r="DJ53" s="419">
        <f t="shared" si="71"/>
        <v>0</v>
      </c>
      <c r="DK53" s="419" t="str">
        <f t="shared" si="73"/>
        <v>D</v>
      </c>
      <c r="DL53" s="419" t="str">
        <f t="shared" si="74"/>
        <v/>
      </c>
      <c r="DT53" s="420" t="s">
        <v>667</v>
      </c>
      <c r="DU53" s="402">
        <f>-DU46</f>
        <v>-0.52500000000000002</v>
      </c>
      <c r="DV53" s="402">
        <f t="shared" ref="DV53:DW53" si="91">-DV46</f>
        <v>0</v>
      </c>
      <c r="DW53" s="402">
        <f t="shared" si="91"/>
        <v>0</v>
      </c>
    </row>
    <row r="54" spans="1:127" ht="15">
      <c r="A54" t="s">
        <v>1350</v>
      </c>
      <c r="B54"/>
      <c r="C54" t="s">
        <v>1356</v>
      </c>
      <c r="D54" t="s">
        <v>218</v>
      </c>
      <c r="E54" t="s">
        <v>218</v>
      </c>
      <c r="F54" t="s">
        <v>2540</v>
      </c>
      <c r="G54" t="s">
        <v>2497</v>
      </c>
      <c r="H54"/>
      <c r="I54"/>
      <c r="J54"/>
      <c r="K54"/>
      <c r="L54"/>
      <c r="M54"/>
      <c r="N54" t="s">
        <v>215</v>
      </c>
      <c r="O54"/>
      <c r="P54"/>
      <c r="Q54"/>
      <c r="R54"/>
      <c r="S54"/>
      <c r="T54"/>
      <c r="V54" s="393" t="str">
        <f t="shared" si="72"/>
        <v>Juventus</v>
      </c>
      <c r="W54" s="396" t="str">
        <f t="shared" si="30"/>
        <v>1-0</v>
      </c>
      <c r="X54" s="396" t="str">
        <f t="shared" si="30"/>
        <v>1-0</v>
      </c>
      <c r="Y54" s="396" t="str">
        <f t="shared" si="30"/>
        <v>5-8</v>
      </c>
      <c r="Z54" s="393" t="str">
        <f t="shared" si="31"/>
        <v>AS Roma</v>
      </c>
      <c r="AC54" s="393" t="str">
        <f t="shared" si="32"/>
        <v>W</v>
      </c>
      <c r="AD54" s="393" t="str">
        <f t="shared" si="33"/>
        <v>V</v>
      </c>
      <c r="AG54" s="398">
        <f t="shared" si="75"/>
        <v>1</v>
      </c>
      <c r="AH54" s="398"/>
      <c r="AI54" s="398"/>
      <c r="AJ54" s="398"/>
      <c r="AK54" s="398" t="str">
        <f>IF(AM11=Z54,"FORA","CASA")</f>
        <v>CASA</v>
      </c>
      <c r="AL54" s="398" t="str">
        <f t="shared" si="76"/>
        <v>1-0</v>
      </c>
      <c r="AM54" s="398" t="str">
        <f t="shared" si="76"/>
        <v>1-0</v>
      </c>
      <c r="AN54" s="400" t="str">
        <f t="shared" si="77"/>
        <v>1 0</v>
      </c>
      <c r="AO54" s="400">
        <f t="shared" si="78"/>
        <v>1</v>
      </c>
      <c r="AP54" s="400">
        <f t="shared" si="38"/>
        <v>0</v>
      </c>
      <c r="AQ54" s="400" t="str">
        <f t="shared" si="39"/>
        <v>N</v>
      </c>
      <c r="AR54" s="400">
        <f t="shared" si="40"/>
        <v>1</v>
      </c>
      <c r="AS54" s="400">
        <f t="shared" si="40"/>
        <v>0</v>
      </c>
      <c r="AT54" s="400" t="str">
        <f t="shared" si="83"/>
        <v/>
      </c>
      <c r="AU54" s="400" t="str">
        <f t="shared" si="41"/>
        <v>1 0</v>
      </c>
      <c r="AV54" s="400">
        <f t="shared" si="42"/>
        <v>1</v>
      </c>
      <c r="BK54" s="405" t="str">
        <f t="shared" si="43"/>
        <v>5-8</v>
      </c>
      <c r="BL54" s="400" t="str">
        <f t="shared" si="44"/>
        <v>5 8</v>
      </c>
      <c r="BM54" s="400" t="str">
        <f t="shared" si="79"/>
        <v xml:space="preserve">5 </v>
      </c>
      <c r="BN54" s="400" t="str">
        <f t="shared" si="80"/>
        <v xml:space="preserve"> 8</v>
      </c>
      <c r="BO54" s="393">
        <f t="shared" si="81"/>
        <v>13</v>
      </c>
      <c r="BP54" s="393">
        <f t="shared" si="82"/>
        <v>5</v>
      </c>
      <c r="BQ54" s="393">
        <f t="shared" si="82"/>
        <v>8</v>
      </c>
      <c r="BS54" s="398" t="str">
        <f t="shared" si="84"/>
        <v/>
      </c>
      <c r="BT54" s="398" t="str">
        <f t="shared" si="50"/>
        <v/>
      </c>
      <c r="BU54" s="398" t="str">
        <f t="shared" si="51"/>
        <v/>
      </c>
      <c r="BV54" s="398">
        <f t="shared" si="85"/>
        <v>0</v>
      </c>
      <c r="BW54" s="398">
        <f t="shared" si="85"/>
        <v>0</v>
      </c>
      <c r="CN54" s="415">
        <f t="shared" si="67"/>
        <v>4</v>
      </c>
      <c r="CO54" s="415">
        <f t="shared" si="68"/>
        <v>3</v>
      </c>
      <c r="CP54" s="415" t="str">
        <f t="shared" si="69"/>
        <v>S</v>
      </c>
      <c r="DB54" s="420" t="s">
        <v>667</v>
      </c>
      <c r="DC54" s="421">
        <f t="shared" si="87"/>
        <v>-0.53846153846153844</v>
      </c>
      <c r="DD54" s="402">
        <f t="shared" si="88"/>
        <v>0</v>
      </c>
      <c r="DE54" s="402">
        <f t="shared" si="88"/>
        <v>0</v>
      </c>
      <c r="DG54" s="393" t="str">
        <f t="shared" si="23"/>
        <v>FORA</v>
      </c>
      <c r="DH54" s="419" t="str">
        <f t="shared" si="70"/>
        <v>1 1</v>
      </c>
      <c r="DI54" s="419">
        <f t="shared" si="25"/>
        <v>1</v>
      </c>
      <c r="DJ54" s="419">
        <f t="shared" si="71"/>
        <v>1</v>
      </c>
      <c r="DK54" s="419" t="str">
        <f t="shared" si="73"/>
        <v>E</v>
      </c>
      <c r="DL54" s="419" t="str">
        <f t="shared" si="74"/>
        <v>E</v>
      </c>
      <c r="DT54" s="420" t="s">
        <v>668</v>
      </c>
      <c r="DU54" s="402">
        <f>-DU47</f>
        <v>-0.25</v>
      </c>
      <c r="DV54" s="402">
        <f t="shared" ref="DV54:DW54" si="92">-DV47</f>
        <v>0</v>
      </c>
      <c r="DW54" s="402">
        <f t="shared" si="92"/>
        <v>0</v>
      </c>
    </row>
    <row r="55" spans="1:127" ht="15">
      <c r="A55" t="s">
        <v>1350</v>
      </c>
      <c r="B55"/>
      <c r="C55" t="s">
        <v>2514</v>
      </c>
      <c r="D55" t="s">
        <v>1228</v>
      </c>
      <c r="E55" t="s">
        <v>211</v>
      </c>
      <c r="F55" t="s">
        <v>1234</v>
      </c>
      <c r="G55" t="s">
        <v>1356</v>
      </c>
      <c r="H55"/>
      <c r="I55"/>
      <c r="J55"/>
      <c r="K55"/>
      <c r="L55"/>
      <c r="M55"/>
      <c r="N55" t="s">
        <v>215</v>
      </c>
      <c r="O55"/>
      <c r="P55"/>
      <c r="Q55"/>
      <c r="R55"/>
      <c r="S55"/>
      <c r="T55"/>
      <c r="V55" s="393" t="str">
        <f t="shared" si="72"/>
        <v>Torino</v>
      </c>
      <c r="W55" s="396" t="str">
        <f t="shared" si="30"/>
        <v>1-3</v>
      </c>
      <c r="X55" s="396" t="str">
        <f t="shared" si="30"/>
        <v>1-1</v>
      </c>
      <c r="Y55" s="396" t="str">
        <f t="shared" si="30"/>
        <v>4-3</v>
      </c>
      <c r="Z55" s="393" t="str">
        <f t="shared" si="31"/>
        <v>Juventus</v>
      </c>
      <c r="AC55" s="393" t="str">
        <f t="shared" si="32"/>
        <v>W</v>
      </c>
      <c r="AD55" s="393" t="str">
        <f t="shared" si="33"/>
        <v>V</v>
      </c>
      <c r="AG55" s="398">
        <f t="shared" si="75"/>
        <v>4</v>
      </c>
      <c r="AH55" s="398"/>
      <c r="AI55" s="398"/>
      <c r="AJ55" s="398"/>
      <c r="AK55" s="398" t="str">
        <f>IF(AM11=Z55,"FORA","CASA")</f>
        <v>FORA</v>
      </c>
      <c r="AL55" s="398" t="str">
        <f t="shared" si="76"/>
        <v>1-3</v>
      </c>
      <c r="AM55" s="398" t="str">
        <f t="shared" si="76"/>
        <v>1-1</v>
      </c>
      <c r="AN55" s="400" t="str">
        <f t="shared" si="77"/>
        <v>1 3</v>
      </c>
      <c r="AO55" s="400">
        <f t="shared" si="78"/>
        <v>1</v>
      </c>
      <c r="AP55" s="400">
        <f t="shared" si="38"/>
        <v>3</v>
      </c>
      <c r="AQ55" s="400" t="str">
        <f t="shared" si="39"/>
        <v>S</v>
      </c>
      <c r="AR55" s="400">
        <f t="shared" si="40"/>
        <v>1</v>
      </c>
      <c r="AS55" s="400">
        <f t="shared" si="40"/>
        <v>3</v>
      </c>
      <c r="AT55" s="400" t="str">
        <f t="shared" si="83"/>
        <v>W</v>
      </c>
      <c r="AU55" s="400" t="str">
        <f t="shared" si="41"/>
        <v>1 1</v>
      </c>
      <c r="AV55" s="400">
        <f t="shared" si="42"/>
        <v>2</v>
      </c>
      <c r="BK55" s="405" t="str">
        <f t="shared" si="43"/>
        <v>4-3</v>
      </c>
      <c r="BL55" s="400" t="str">
        <f t="shared" si="44"/>
        <v>4 3</v>
      </c>
      <c r="BM55" s="400" t="str">
        <f t="shared" si="79"/>
        <v xml:space="preserve">4 </v>
      </c>
      <c r="BN55" s="400" t="str">
        <f t="shared" si="80"/>
        <v xml:space="preserve"> 3</v>
      </c>
      <c r="BO55" s="393">
        <f t="shared" si="81"/>
        <v>7</v>
      </c>
      <c r="BP55" s="393">
        <f t="shared" si="82"/>
        <v>4</v>
      </c>
      <c r="BQ55" s="393">
        <f t="shared" si="82"/>
        <v>3</v>
      </c>
      <c r="BS55" s="398" t="str">
        <f t="shared" si="84"/>
        <v/>
      </c>
      <c r="BT55" s="398" t="str">
        <f t="shared" si="50"/>
        <v/>
      </c>
      <c r="BU55" s="398" t="str">
        <f t="shared" si="51"/>
        <v/>
      </c>
      <c r="BV55" s="398">
        <f t="shared" si="85"/>
        <v>0</v>
      </c>
      <c r="BW55" s="398">
        <f t="shared" si="85"/>
        <v>0</v>
      </c>
      <c r="CN55" s="415">
        <f t="shared" si="67"/>
        <v>4</v>
      </c>
      <c r="CO55" s="415">
        <f t="shared" si="68"/>
        <v>2</v>
      </c>
      <c r="CP55" s="415" t="str">
        <f t="shared" si="69"/>
        <v>S</v>
      </c>
      <c r="DB55" s="420" t="s">
        <v>668</v>
      </c>
      <c r="DC55" s="421">
        <f t="shared" si="87"/>
        <v>-0.23076923076923073</v>
      </c>
      <c r="DD55" s="402">
        <f t="shared" si="88"/>
        <v>0</v>
      </c>
      <c r="DE55" s="402">
        <f t="shared" si="88"/>
        <v>0</v>
      </c>
      <c r="DG55" s="393" t="str">
        <f t="shared" si="23"/>
        <v>CASA</v>
      </c>
      <c r="DH55" s="419" t="str">
        <f t="shared" si="70"/>
        <v>0 0</v>
      </c>
      <c r="DI55" s="419">
        <f t="shared" si="25"/>
        <v>0</v>
      </c>
      <c r="DJ55" s="419">
        <f t="shared" si="71"/>
        <v>0</v>
      </c>
      <c r="DK55" s="419" t="str">
        <f t="shared" si="73"/>
        <v>E</v>
      </c>
      <c r="DL55" s="419" t="str">
        <f t="shared" si="74"/>
        <v/>
      </c>
      <c r="DT55" s="393" t="s">
        <v>669</v>
      </c>
      <c r="DU55" s="402">
        <f>-DU48</f>
        <v>0</v>
      </c>
      <c r="DV55" s="402">
        <f>-DV48</f>
        <v>0</v>
      </c>
      <c r="DW55" s="402">
        <f>-DW48</f>
        <v>-0.82499999999999996</v>
      </c>
    </row>
    <row r="56" spans="1:127" ht="15">
      <c r="A56" t="s">
        <v>1235</v>
      </c>
      <c r="B56"/>
      <c r="C56" t="s">
        <v>1356</v>
      </c>
      <c r="D56" t="s">
        <v>876</v>
      </c>
      <c r="E56" t="s">
        <v>212</v>
      </c>
      <c r="F56" t="s">
        <v>983</v>
      </c>
      <c r="G56" t="s">
        <v>2541</v>
      </c>
      <c r="H56"/>
      <c r="I56"/>
      <c r="J56"/>
      <c r="K56"/>
      <c r="L56"/>
      <c r="M56"/>
      <c r="N56" t="s">
        <v>215</v>
      </c>
      <c r="O56"/>
      <c r="P56"/>
      <c r="Q56"/>
      <c r="R56"/>
      <c r="S56"/>
      <c r="T56"/>
      <c r="V56" s="393" t="str">
        <f t="shared" si="72"/>
        <v>Juventus</v>
      </c>
      <c r="W56" s="396" t="str">
        <f t="shared" si="30"/>
        <v>2-0</v>
      </c>
      <c r="X56" s="396" t="str">
        <f t="shared" si="30"/>
        <v>0-0</v>
      </c>
      <c r="Y56" s="396" t="str">
        <f t="shared" si="30"/>
        <v>7-3</v>
      </c>
      <c r="Z56" s="393" t="str">
        <f t="shared" si="31"/>
        <v>Dinamo Zagreb</v>
      </c>
      <c r="AC56" s="393" t="str">
        <f t="shared" si="32"/>
        <v>W</v>
      </c>
      <c r="AD56" s="393" t="str">
        <f t="shared" si="33"/>
        <v>V</v>
      </c>
      <c r="AG56" s="398">
        <f t="shared" si="75"/>
        <v>2</v>
      </c>
      <c r="AH56" s="398"/>
      <c r="AI56" s="398"/>
      <c r="AJ56" s="398"/>
      <c r="AK56" s="398" t="str">
        <f>IF(AM11=Z56,"FORA","CASA")</f>
        <v>CASA</v>
      </c>
      <c r="AL56" s="398" t="str">
        <f t="shared" si="76"/>
        <v>2-0</v>
      </c>
      <c r="AM56" s="398" t="str">
        <f t="shared" si="76"/>
        <v>0-0</v>
      </c>
      <c r="AN56" s="400" t="str">
        <f t="shared" si="77"/>
        <v>2 0</v>
      </c>
      <c r="AO56" s="400">
        <f t="shared" si="78"/>
        <v>2</v>
      </c>
      <c r="AP56" s="400">
        <f t="shared" si="38"/>
        <v>0</v>
      </c>
      <c r="AQ56" s="400" t="str">
        <f t="shared" si="39"/>
        <v>N</v>
      </c>
      <c r="AR56" s="400">
        <f t="shared" si="40"/>
        <v>2</v>
      </c>
      <c r="AS56" s="400">
        <f t="shared" si="40"/>
        <v>0</v>
      </c>
      <c r="AT56" s="400" t="str">
        <f t="shared" si="83"/>
        <v/>
      </c>
      <c r="AU56" s="400" t="str">
        <f t="shared" si="41"/>
        <v>0 0</v>
      </c>
      <c r="AV56" s="400">
        <f t="shared" si="42"/>
        <v>0</v>
      </c>
      <c r="BK56" s="405" t="str">
        <f t="shared" si="43"/>
        <v>7-3</v>
      </c>
      <c r="BL56" s="400" t="str">
        <f t="shared" si="44"/>
        <v>7 3</v>
      </c>
      <c r="BM56" s="400" t="str">
        <f t="shared" si="79"/>
        <v xml:space="preserve">7 </v>
      </c>
      <c r="BN56" s="400" t="str">
        <f t="shared" si="80"/>
        <v xml:space="preserve"> 3</v>
      </c>
      <c r="BO56" s="393">
        <f t="shared" si="81"/>
        <v>10</v>
      </c>
      <c r="BP56" s="393">
        <f t="shared" si="82"/>
        <v>7</v>
      </c>
      <c r="BQ56" s="393">
        <f t="shared" si="82"/>
        <v>3</v>
      </c>
      <c r="BS56" s="398" t="str">
        <f t="shared" si="84"/>
        <v>4 3</v>
      </c>
      <c r="BT56" s="398" t="str">
        <f t="shared" si="50"/>
        <v xml:space="preserve">4 </v>
      </c>
      <c r="BU56" s="398" t="str">
        <f t="shared" si="51"/>
        <v xml:space="preserve"> 3</v>
      </c>
      <c r="BV56" s="398">
        <f t="shared" si="85"/>
        <v>4</v>
      </c>
      <c r="BW56" s="398">
        <f t="shared" si="85"/>
        <v>3</v>
      </c>
      <c r="CN56" s="415" t="str">
        <f t="shared" si="67"/>
        <v/>
      </c>
      <c r="CO56" s="415" t="str">
        <f t="shared" si="68"/>
        <v/>
      </c>
      <c r="CP56" s="415" t="str">
        <f t="shared" si="69"/>
        <v/>
      </c>
      <c r="DB56" s="393" t="s">
        <v>669</v>
      </c>
      <c r="DC56" s="421">
        <f t="shared" si="87"/>
        <v>-0.76923076923076927</v>
      </c>
      <c r="DD56" s="402">
        <f>-DD49</f>
        <v>0</v>
      </c>
      <c r="DE56" s="402">
        <f>-DE49</f>
        <v>0</v>
      </c>
      <c r="DG56" s="393" t="str">
        <f t="shared" si="23"/>
        <v>CASA</v>
      </c>
      <c r="DH56" s="419" t="str">
        <f t="shared" si="70"/>
        <v>2 0</v>
      </c>
      <c r="DI56" s="419">
        <f t="shared" si="25"/>
        <v>2</v>
      </c>
      <c r="DJ56" s="419">
        <f t="shared" si="71"/>
        <v>0</v>
      </c>
      <c r="DK56" s="419" t="str">
        <f t="shared" si="73"/>
        <v>D</v>
      </c>
      <c r="DL56" s="419" t="str">
        <f t="shared" si="74"/>
        <v/>
      </c>
    </row>
    <row r="57" spans="1:127" ht="12.75">
      <c r="A57" t="s">
        <v>1350</v>
      </c>
      <c r="B57"/>
      <c r="C57" t="s">
        <v>1356</v>
      </c>
      <c r="D57" t="s">
        <v>920</v>
      </c>
      <c r="E57" t="s">
        <v>876</v>
      </c>
      <c r="F57" t="s">
        <v>2495</v>
      </c>
      <c r="G57" t="s">
        <v>2494</v>
      </c>
      <c r="H57"/>
      <c r="I57"/>
      <c r="J57"/>
      <c r="K57"/>
      <c r="L57"/>
      <c r="M57"/>
      <c r="N57" t="s">
        <v>215</v>
      </c>
      <c r="O57"/>
      <c r="P57"/>
      <c r="Q57"/>
      <c r="R57"/>
      <c r="S57"/>
      <c r="T57"/>
      <c r="V57" s="393" t="str">
        <f t="shared" si="72"/>
        <v>Juventus</v>
      </c>
      <c r="W57" s="396" t="str">
        <f t="shared" si="30"/>
        <v>3-1</v>
      </c>
      <c r="X57" s="396" t="str">
        <f t="shared" si="30"/>
        <v>2-0</v>
      </c>
      <c r="Y57" s="396" t="str">
        <f t="shared" si="30"/>
        <v>6-4</v>
      </c>
      <c r="Z57" s="393" t="str">
        <f t="shared" si="31"/>
        <v>Atalanta</v>
      </c>
      <c r="AC57" s="393" t="str">
        <f t="shared" si="32"/>
        <v>W</v>
      </c>
      <c r="AD57" s="393" t="str">
        <f t="shared" si="33"/>
        <v>V</v>
      </c>
      <c r="AG57" s="398">
        <f t="shared" si="75"/>
        <v>4</v>
      </c>
      <c r="AH57" s="398"/>
      <c r="AI57" s="398"/>
      <c r="AJ57" s="398"/>
      <c r="AK57" s="398" t="str">
        <f>IF(AM11=Z57,"FORA","CASA")</f>
        <v>CASA</v>
      </c>
      <c r="AL57" s="398" t="str">
        <f t="shared" si="76"/>
        <v>3-1</v>
      </c>
      <c r="AM57" s="398" t="str">
        <f t="shared" si="76"/>
        <v>2-0</v>
      </c>
      <c r="AN57" s="400" t="str">
        <f t="shared" si="77"/>
        <v>3 1</v>
      </c>
      <c r="AO57" s="400">
        <f t="shared" si="78"/>
        <v>3</v>
      </c>
      <c r="AP57" s="400">
        <f t="shared" si="38"/>
        <v>1</v>
      </c>
      <c r="AQ57" s="400" t="str">
        <f t="shared" si="39"/>
        <v>S</v>
      </c>
      <c r="AR57" s="400">
        <f t="shared" si="40"/>
        <v>3</v>
      </c>
      <c r="AS57" s="400">
        <f t="shared" si="40"/>
        <v>1</v>
      </c>
      <c r="AT57" s="400" t="str">
        <f t="shared" si="83"/>
        <v/>
      </c>
      <c r="AU57" s="400" t="str">
        <f t="shared" si="41"/>
        <v>2 0</v>
      </c>
      <c r="AV57" s="400">
        <f t="shared" si="42"/>
        <v>2</v>
      </c>
      <c r="BK57" s="405" t="str">
        <f t="shared" si="43"/>
        <v>6-4</v>
      </c>
      <c r="BL57" s="400" t="str">
        <f t="shared" si="44"/>
        <v>6 4</v>
      </c>
      <c r="BM57" s="400" t="str">
        <f t="shared" si="79"/>
        <v xml:space="preserve">6 </v>
      </c>
      <c r="BN57" s="400" t="str">
        <f t="shared" si="80"/>
        <v xml:space="preserve"> 4</v>
      </c>
      <c r="BO57" s="393">
        <f t="shared" si="81"/>
        <v>10</v>
      </c>
      <c r="BP57" s="393">
        <f t="shared" si="82"/>
        <v>6</v>
      </c>
      <c r="BQ57" s="393">
        <f t="shared" si="82"/>
        <v>4</v>
      </c>
      <c r="BS57" s="398" t="str">
        <f t="shared" si="84"/>
        <v/>
      </c>
      <c r="BT57" s="398" t="str">
        <f t="shared" si="50"/>
        <v/>
      </c>
      <c r="BU57" s="398" t="str">
        <f t="shared" si="51"/>
        <v/>
      </c>
      <c r="BV57" s="398">
        <f t="shared" si="85"/>
        <v>0</v>
      </c>
      <c r="BW57" s="398">
        <f t="shared" si="85"/>
        <v>0</v>
      </c>
      <c r="CN57" s="415">
        <f t="shared" si="67"/>
        <v>3</v>
      </c>
      <c r="CO57" s="415">
        <f t="shared" si="68"/>
        <v>0</v>
      </c>
      <c r="CP57" s="415" t="str">
        <f t="shared" si="69"/>
        <v>S</v>
      </c>
      <c r="DG57" s="393" t="str">
        <f t="shared" si="23"/>
        <v>FORA</v>
      </c>
      <c r="DH57" s="419" t="str">
        <f t="shared" si="70"/>
        <v>3 0</v>
      </c>
      <c r="DI57" s="419">
        <f t="shared" si="25"/>
        <v>3</v>
      </c>
      <c r="DJ57" s="419">
        <f t="shared" si="71"/>
        <v>0</v>
      </c>
      <c r="DK57" s="419" t="str">
        <f t="shared" si="73"/>
        <v>D</v>
      </c>
      <c r="DL57" s="419" t="str">
        <f t="shared" si="74"/>
        <v>D</v>
      </c>
    </row>
    <row r="58" spans="1:127" ht="12.75">
      <c r="A58" t="s">
        <v>1350</v>
      </c>
      <c r="B58"/>
      <c r="C58" t="s">
        <v>2501</v>
      </c>
      <c r="D58" t="s">
        <v>920</v>
      </c>
      <c r="E58" t="s">
        <v>706</v>
      </c>
      <c r="F58" t="s">
        <v>1229</v>
      </c>
      <c r="G58" t="s">
        <v>1356</v>
      </c>
      <c r="H58"/>
      <c r="I58"/>
      <c r="J58"/>
      <c r="K58"/>
      <c r="L58"/>
      <c r="M58"/>
      <c r="N58" t="s">
        <v>214</v>
      </c>
      <c r="O58"/>
      <c r="P58"/>
      <c r="Q58"/>
      <c r="R58"/>
      <c r="S58"/>
      <c r="T58"/>
      <c r="V58" s="393" t="str">
        <f t="shared" si="72"/>
        <v>Genoa</v>
      </c>
      <c r="W58" s="396" t="str">
        <f t="shared" si="30"/>
        <v>3-1</v>
      </c>
      <c r="X58" s="396" t="str">
        <f t="shared" si="30"/>
        <v>3-0</v>
      </c>
      <c r="Y58" s="396" t="str">
        <f t="shared" si="30"/>
        <v>3-6</v>
      </c>
      <c r="Z58" s="393" t="str">
        <f t="shared" si="31"/>
        <v>Juventus</v>
      </c>
      <c r="AC58" s="393" t="str">
        <f t="shared" si="32"/>
        <v>L</v>
      </c>
      <c r="AD58" s="393" t="str">
        <f t="shared" si="33"/>
        <v>D</v>
      </c>
      <c r="AG58" s="398">
        <f t="shared" si="75"/>
        <v>4</v>
      </c>
      <c r="AH58" s="398"/>
      <c r="AI58" s="398"/>
      <c r="AJ58" s="398"/>
      <c r="AK58" s="398" t="str">
        <f>IF(AM11=Z58,"FORA","CASA")</f>
        <v>FORA</v>
      </c>
      <c r="AL58" s="398" t="str">
        <f t="shared" si="76"/>
        <v>3-1</v>
      </c>
      <c r="AM58" s="398" t="str">
        <f t="shared" si="76"/>
        <v>3-0</v>
      </c>
      <c r="AN58" s="400" t="str">
        <f t="shared" si="77"/>
        <v>3 1</v>
      </c>
      <c r="AO58" s="400">
        <f t="shared" si="78"/>
        <v>3</v>
      </c>
      <c r="AP58" s="400">
        <f t="shared" si="38"/>
        <v>1</v>
      </c>
      <c r="AQ58" s="400" t="str">
        <f t="shared" si="39"/>
        <v>S</v>
      </c>
      <c r="AR58" s="400">
        <f t="shared" si="40"/>
        <v>3</v>
      </c>
      <c r="AS58" s="400">
        <f t="shared" si="40"/>
        <v>1</v>
      </c>
      <c r="AT58" s="400" t="str">
        <f t="shared" si="83"/>
        <v>L</v>
      </c>
      <c r="AU58" s="400" t="str">
        <f t="shared" si="41"/>
        <v>3 0</v>
      </c>
      <c r="AV58" s="400">
        <f t="shared" si="42"/>
        <v>3</v>
      </c>
      <c r="BK58" s="405" t="str">
        <f t="shared" si="43"/>
        <v>3-6</v>
      </c>
      <c r="BL58" s="400" t="str">
        <f t="shared" si="44"/>
        <v>3 6</v>
      </c>
      <c r="BM58" s="400" t="str">
        <f t="shared" si="79"/>
        <v xml:space="preserve">3 </v>
      </c>
      <c r="BN58" s="400" t="str">
        <f t="shared" si="80"/>
        <v xml:space="preserve"> 6</v>
      </c>
      <c r="BO58" s="393">
        <f t="shared" si="81"/>
        <v>9</v>
      </c>
      <c r="BP58" s="393">
        <f t="shared" si="82"/>
        <v>3</v>
      </c>
      <c r="BQ58" s="393">
        <f t="shared" si="82"/>
        <v>6</v>
      </c>
      <c r="BS58" s="398" t="str">
        <f t="shared" si="84"/>
        <v/>
      </c>
      <c r="BT58" s="398" t="str">
        <f t="shared" si="50"/>
        <v/>
      </c>
      <c r="BU58" s="398" t="str">
        <f t="shared" si="51"/>
        <v/>
      </c>
      <c r="BV58" s="398">
        <f t="shared" si="85"/>
        <v>0</v>
      </c>
      <c r="BW58" s="398">
        <f t="shared" si="85"/>
        <v>0</v>
      </c>
      <c r="CN58" s="415" t="str">
        <f t="shared" si="67"/>
        <v/>
      </c>
      <c r="CO58" s="415" t="str">
        <f t="shared" si="68"/>
        <v/>
      </c>
      <c r="CP58" s="415" t="str">
        <f t="shared" si="69"/>
        <v/>
      </c>
      <c r="DG58" s="393" t="str">
        <f t="shared" si="23"/>
        <v>FORA</v>
      </c>
      <c r="DH58" s="419" t="str">
        <f t="shared" si="70"/>
        <v>1 1</v>
      </c>
      <c r="DI58" s="419">
        <f t="shared" si="25"/>
        <v>1</v>
      </c>
      <c r="DJ58" s="419">
        <f t="shared" si="71"/>
        <v>1</v>
      </c>
      <c r="DK58" s="419" t="str">
        <f t="shared" si="73"/>
        <v>E</v>
      </c>
      <c r="DL58" s="419" t="str">
        <f t="shared" si="74"/>
        <v>E</v>
      </c>
    </row>
    <row r="59" spans="1:127" ht="12.75">
      <c r="A59" t="s">
        <v>1235</v>
      </c>
      <c r="B59"/>
      <c r="C59" t="s">
        <v>2542</v>
      </c>
      <c r="D59" t="s">
        <v>1228</v>
      </c>
      <c r="E59" t="s">
        <v>211</v>
      </c>
      <c r="F59" t="s">
        <v>852</v>
      </c>
      <c r="G59" t="s">
        <v>1356</v>
      </c>
      <c r="H59"/>
      <c r="I59"/>
      <c r="J59"/>
      <c r="K59"/>
      <c r="L59"/>
      <c r="M59"/>
      <c r="N59" t="s">
        <v>215</v>
      </c>
      <c r="O59"/>
      <c r="P59"/>
      <c r="Q59"/>
      <c r="R59"/>
      <c r="S59"/>
      <c r="T59"/>
      <c r="V59" s="393" t="str">
        <f t="shared" si="72"/>
        <v>1Sevilla</v>
      </c>
      <c r="W59" s="396" t="str">
        <f t="shared" si="30"/>
        <v>1-3</v>
      </c>
      <c r="X59" s="396" t="str">
        <f t="shared" si="30"/>
        <v>1-1</v>
      </c>
      <c r="Y59" s="396" t="str">
        <f t="shared" si="30"/>
        <v>5-5</v>
      </c>
      <c r="Z59" s="393" t="str">
        <f t="shared" si="31"/>
        <v>Juventus</v>
      </c>
      <c r="AC59" s="393" t="str">
        <f t="shared" si="32"/>
        <v>W</v>
      </c>
      <c r="AD59" s="393" t="str">
        <f t="shared" si="33"/>
        <v>V</v>
      </c>
      <c r="AG59" s="398">
        <f t="shared" si="75"/>
        <v>4</v>
      </c>
      <c r="AH59" s="398"/>
      <c r="AI59" s="398"/>
      <c r="AJ59" s="398"/>
      <c r="AK59" s="398" t="str">
        <f>IF(AM11=Z59,"FORA","CASA")</f>
        <v>FORA</v>
      </c>
      <c r="AL59" s="398" t="str">
        <f t="shared" si="76"/>
        <v>1-3</v>
      </c>
      <c r="AM59" s="398" t="str">
        <f t="shared" si="76"/>
        <v>1-1</v>
      </c>
      <c r="AN59" s="400" t="str">
        <f t="shared" si="77"/>
        <v>1 3</v>
      </c>
      <c r="AO59" s="400">
        <f t="shared" si="78"/>
        <v>1</v>
      </c>
      <c r="AP59" s="400">
        <f t="shared" si="38"/>
        <v>3</v>
      </c>
      <c r="AQ59" s="400" t="str">
        <f t="shared" si="39"/>
        <v>S</v>
      </c>
      <c r="AR59" s="400">
        <f t="shared" si="40"/>
        <v>1</v>
      </c>
      <c r="AS59" s="400">
        <f t="shared" si="40"/>
        <v>3</v>
      </c>
      <c r="AT59" s="400" t="str">
        <f t="shared" si="83"/>
        <v>W</v>
      </c>
      <c r="AU59" s="400" t="str">
        <f t="shared" si="41"/>
        <v>1 1</v>
      </c>
      <c r="AV59" s="400">
        <f t="shared" si="42"/>
        <v>2</v>
      </c>
      <c r="BK59" s="405" t="str">
        <f t="shared" si="43"/>
        <v>5-5</v>
      </c>
      <c r="BL59" s="400" t="str">
        <f t="shared" si="44"/>
        <v>5 5</v>
      </c>
      <c r="BM59" s="400" t="str">
        <f t="shared" si="79"/>
        <v xml:space="preserve">5 </v>
      </c>
      <c r="BN59" s="400" t="str">
        <f t="shared" si="80"/>
        <v xml:space="preserve"> 5</v>
      </c>
      <c r="BO59" s="393">
        <f t="shared" si="81"/>
        <v>10</v>
      </c>
      <c r="BP59" s="393">
        <f t="shared" si="82"/>
        <v>5</v>
      </c>
      <c r="BQ59" s="393">
        <f t="shared" si="82"/>
        <v>5</v>
      </c>
      <c r="BS59" s="398" t="str">
        <f t="shared" si="84"/>
        <v>3 6</v>
      </c>
      <c r="BT59" s="398" t="str">
        <f t="shared" si="50"/>
        <v xml:space="preserve">3 </v>
      </c>
      <c r="BU59" s="398" t="str">
        <f t="shared" si="51"/>
        <v xml:space="preserve"> 6</v>
      </c>
      <c r="BV59" s="398">
        <f t="shared" si="85"/>
        <v>3</v>
      </c>
      <c r="BW59" s="398">
        <f t="shared" si="85"/>
        <v>6</v>
      </c>
      <c r="CN59" s="415" t="str">
        <f t="shared" si="67"/>
        <v/>
      </c>
      <c r="CO59" s="415" t="str">
        <f t="shared" si="68"/>
        <v/>
      </c>
      <c r="CP59" s="415" t="str">
        <f t="shared" si="69"/>
        <v/>
      </c>
      <c r="DG59" s="393" t="str">
        <f t="shared" si="23"/>
        <v>CASA</v>
      </c>
      <c r="DH59" s="419" t="str">
        <f t="shared" si="70"/>
        <v>1 0</v>
      </c>
      <c r="DI59" s="419">
        <f t="shared" si="25"/>
        <v>1</v>
      </c>
      <c r="DJ59" s="419">
        <f t="shared" si="71"/>
        <v>0</v>
      </c>
      <c r="DK59" s="419" t="str">
        <f t="shared" si="73"/>
        <v>D</v>
      </c>
      <c r="DL59" s="419" t="str">
        <f t="shared" si="74"/>
        <v/>
      </c>
    </row>
    <row r="60" spans="1:127" ht="12.75">
      <c r="A60" t="s">
        <v>1350</v>
      </c>
      <c r="B60"/>
      <c r="C60" t="s">
        <v>1356</v>
      </c>
      <c r="D60" t="s">
        <v>706</v>
      </c>
      <c r="E60" t="s">
        <v>218</v>
      </c>
      <c r="F60" t="s">
        <v>1227</v>
      </c>
      <c r="G60" t="s">
        <v>2507</v>
      </c>
      <c r="H60"/>
      <c r="I60"/>
      <c r="J60"/>
      <c r="K60"/>
      <c r="L60"/>
      <c r="M60"/>
      <c r="N60" t="s">
        <v>215</v>
      </c>
      <c r="O60"/>
      <c r="P60"/>
      <c r="Q60"/>
      <c r="R60"/>
      <c r="S60"/>
      <c r="T60"/>
      <c r="V60" s="393" t="str">
        <f t="shared" si="72"/>
        <v>Juventus</v>
      </c>
      <c r="W60" s="396" t="str">
        <f t="shared" si="30"/>
        <v>3-0</v>
      </c>
      <c r="X60" s="396" t="str">
        <f t="shared" si="30"/>
        <v>1-0</v>
      </c>
      <c r="Y60" s="396" t="str">
        <f t="shared" si="30"/>
        <v>4-1</v>
      </c>
      <c r="Z60" s="393" t="str">
        <f t="shared" si="31"/>
        <v>Pescara</v>
      </c>
      <c r="AC60" s="393" t="str">
        <f t="shared" si="32"/>
        <v>W</v>
      </c>
      <c r="AD60" s="393" t="str">
        <f t="shared" si="33"/>
        <v>V</v>
      </c>
      <c r="AG60" s="398">
        <f t="shared" si="75"/>
        <v>3</v>
      </c>
      <c r="AH60" s="398"/>
      <c r="AI60" s="398"/>
      <c r="AJ60" s="398"/>
      <c r="AK60" s="398" t="str">
        <f>IF(AM11=Z60,"FORA","CASA")</f>
        <v>CASA</v>
      </c>
      <c r="AL60" s="398" t="str">
        <f t="shared" si="76"/>
        <v>3-0</v>
      </c>
      <c r="AM60" s="398" t="str">
        <f t="shared" si="76"/>
        <v>1-0</v>
      </c>
      <c r="AN60" s="400" t="str">
        <f t="shared" si="77"/>
        <v>3 0</v>
      </c>
      <c r="AO60" s="400">
        <f t="shared" si="78"/>
        <v>3</v>
      </c>
      <c r="AP60" s="400">
        <f t="shared" si="38"/>
        <v>0</v>
      </c>
      <c r="AQ60" s="400" t="str">
        <f t="shared" si="39"/>
        <v>N</v>
      </c>
      <c r="AR60" s="400">
        <f t="shared" si="40"/>
        <v>3</v>
      </c>
      <c r="AS60" s="400">
        <f t="shared" si="40"/>
        <v>0</v>
      </c>
      <c r="AT60" s="400" t="str">
        <f t="shared" si="83"/>
        <v/>
      </c>
      <c r="AU60" s="400" t="str">
        <f t="shared" si="41"/>
        <v>1 0</v>
      </c>
      <c r="AV60" s="400">
        <f t="shared" si="42"/>
        <v>1</v>
      </c>
      <c r="BK60" s="405" t="str">
        <f t="shared" si="43"/>
        <v>4-1</v>
      </c>
      <c r="BL60" s="400" t="str">
        <f t="shared" si="44"/>
        <v>4 1</v>
      </c>
      <c r="BM60" s="400" t="str">
        <f t="shared" si="79"/>
        <v xml:space="preserve">4 </v>
      </c>
      <c r="BN60" s="400" t="str">
        <f t="shared" si="80"/>
        <v xml:space="preserve"> 1</v>
      </c>
      <c r="BO60" s="393">
        <f t="shared" si="81"/>
        <v>5</v>
      </c>
      <c r="BP60" s="393">
        <f t="shared" si="82"/>
        <v>4</v>
      </c>
      <c r="BQ60" s="393">
        <f t="shared" si="82"/>
        <v>1</v>
      </c>
      <c r="BS60" s="398" t="str">
        <f t="shared" si="84"/>
        <v>5 5</v>
      </c>
      <c r="BT60" s="398" t="str">
        <f t="shared" si="50"/>
        <v xml:space="preserve">5 </v>
      </c>
      <c r="BU60" s="398" t="str">
        <f t="shared" si="51"/>
        <v xml:space="preserve"> 5</v>
      </c>
      <c r="BV60" s="398">
        <f t="shared" si="85"/>
        <v>5</v>
      </c>
      <c r="BW60" s="398">
        <f t="shared" si="85"/>
        <v>5</v>
      </c>
      <c r="CN60" s="415" t="str">
        <f t="shared" si="67"/>
        <v/>
      </c>
      <c r="CO60" s="415" t="str">
        <f t="shared" si="68"/>
        <v/>
      </c>
      <c r="CP60" s="415" t="str">
        <f t="shared" si="69"/>
        <v/>
      </c>
      <c r="DG60" s="393" t="str">
        <f t="shared" si="23"/>
        <v>FORA</v>
      </c>
      <c r="DH60" s="419" t="str">
        <f t="shared" si="70"/>
        <v>0 0</v>
      </c>
      <c r="DI60" s="419">
        <f t="shared" si="25"/>
        <v>0</v>
      </c>
      <c r="DJ60" s="419">
        <f t="shared" si="71"/>
        <v>0</v>
      </c>
      <c r="DK60" s="419" t="str">
        <f t="shared" si="73"/>
        <v>E</v>
      </c>
      <c r="DL60" s="419" t="str">
        <f t="shared" si="74"/>
        <v>E</v>
      </c>
    </row>
    <row r="61" spans="1:127" ht="12.75">
      <c r="A61" t="s">
        <v>1350</v>
      </c>
      <c r="B61"/>
      <c r="C61" t="s">
        <v>2512</v>
      </c>
      <c r="D61" t="s">
        <v>221</v>
      </c>
      <c r="E61" t="s">
        <v>212</v>
      </c>
      <c r="F61" t="s">
        <v>2516</v>
      </c>
      <c r="G61" t="s">
        <v>1356</v>
      </c>
      <c r="H61"/>
      <c r="I61"/>
      <c r="J61"/>
      <c r="K61"/>
      <c r="L61"/>
      <c r="M61"/>
      <c r="N61" t="s">
        <v>215</v>
      </c>
      <c r="O61"/>
      <c r="P61"/>
      <c r="Q61"/>
      <c r="R61"/>
      <c r="S61"/>
      <c r="T61"/>
      <c r="V61" s="393" t="str">
        <f t="shared" si="72"/>
        <v>Chievo</v>
      </c>
      <c r="W61" s="396" t="str">
        <f t="shared" si="30"/>
        <v>1-2</v>
      </c>
      <c r="X61" s="396" t="str">
        <f t="shared" si="30"/>
        <v>0-0</v>
      </c>
      <c r="Y61" s="396" t="str">
        <f t="shared" si="30"/>
        <v>2-4</v>
      </c>
      <c r="Z61" s="393" t="str">
        <f t="shared" si="31"/>
        <v>Juventus</v>
      </c>
      <c r="AC61" s="393" t="str">
        <f t="shared" si="32"/>
        <v>W</v>
      </c>
      <c r="AD61" s="393" t="str">
        <f t="shared" si="33"/>
        <v>V</v>
      </c>
      <c r="AG61" s="398">
        <f t="shared" si="75"/>
        <v>3</v>
      </c>
      <c r="AH61" s="398"/>
      <c r="AI61" s="398"/>
      <c r="AJ61" s="398"/>
      <c r="AK61" s="398" t="str">
        <f>IF(AM11=Z61,"FORA","CASA")</f>
        <v>FORA</v>
      </c>
      <c r="AL61" s="398" t="str">
        <f t="shared" si="76"/>
        <v>1-2</v>
      </c>
      <c r="AM61" s="398" t="str">
        <f t="shared" si="76"/>
        <v>0-0</v>
      </c>
      <c r="AN61" s="400" t="str">
        <f t="shared" si="77"/>
        <v>1 2</v>
      </c>
      <c r="AO61" s="400">
        <f t="shared" si="78"/>
        <v>1</v>
      </c>
      <c r="AP61" s="400">
        <f t="shared" si="38"/>
        <v>2</v>
      </c>
      <c r="AQ61" s="400" t="str">
        <f t="shared" si="39"/>
        <v>S</v>
      </c>
      <c r="AR61" s="400">
        <f t="shared" si="40"/>
        <v>1</v>
      </c>
      <c r="AS61" s="400">
        <f t="shared" si="40"/>
        <v>2</v>
      </c>
      <c r="AT61" s="400" t="str">
        <f t="shared" si="83"/>
        <v>W</v>
      </c>
      <c r="AU61" s="400" t="str">
        <f t="shared" si="41"/>
        <v>0 0</v>
      </c>
      <c r="AV61" s="400">
        <f t="shared" si="42"/>
        <v>0</v>
      </c>
      <c r="BK61" s="405" t="str">
        <f t="shared" si="43"/>
        <v>2-4</v>
      </c>
      <c r="BL61" s="400" t="str">
        <f t="shared" si="44"/>
        <v>2 4</v>
      </c>
      <c r="BM61" s="400" t="str">
        <f t="shared" si="79"/>
        <v xml:space="preserve">2 </v>
      </c>
      <c r="BN61" s="400" t="str">
        <f t="shared" si="80"/>
        <v xml:space="preserve"> 4</v>
      </c>
      <c r="BO61" s="393">
        <f t="shared" si="81"/>
        <v>6</v>
      </c>
      <c r="BP61" s="393">
        <f t="shared" si="82"/>
        <v>2</v>
      </c>
      <c r="BQ61" s="393">
        <f t="shared" si="82"/>
        <v>4</v>
      </c>
      <c r="BS61" s="398" t="str">
        <f t="shared" si="84"/>
        <v/>
      </c>
      <c r="BT61" s="398" t="str">
        <f t="shared" si="50"/>
        <v/>
      </c>
      <c r="BU61" s="398" t="str">
        <f t="shared" si="51"/>
        <v/>
      </c>
      <c r="BV61" s="398">
        <f t="shared" si="85"/>
        <v>0</v>
      </c>
      <c r="BW61" s="398">
        <f t="shared" si="85"/>
        <v>0</v>
      </c>
      <c r="DG61" s="393" t="str">
        <f t="shared" si="23"/>
        <v>CASA</v>
      </c>
      <c r="DH61" s="419" t="str">
        <f t="shared" si="70"/>
        <v>1 0</v>
      </c>
      <c r="DI61" s="419">
        <f t="shared" si="25"/>
        <v>1</v>
      </c>
      <c r="DJ61" s="419">
        <f t="shared" si="71"/>
        <v>0</v>
      </c>
      <c r="DK61" s="419" t="str">
        <f t="shared" si="73"/>
        <v>D</v>
      </c>
      <c r="DL61" s="419" t="str">
        <f t="shared" si="74"/>
        <v/>
      </c>
    </row>
    <row r="62" spans="1:127" ht="12.75">
      <c r="A62" t="s">
        <v>1235</v>
      </c>
      <c r="B62"/>
      <c r="C62" t="s">
        <v>1356</v>
      </c>
      <c r="D62" t="s">
        <v>211</v>
      </c>
      <c r="E62" t="s">
        <v>218</v>
      </c>
      <c r="F62" t="s">
        <v>2516</v>
      </c>
      <c r="G62" t="s">
        <v>2543</v>
      </c>
      <c r="H62"/>
      <c r="I62"/>
      <c r="J62"/>
      <c r="K62"/>
      <c r="L62"/>
      <c r="M62"/>
      <c r="N62" t="s">
        <v>213</v>
      </c>
      <c r="O62"/>
      <c r="P62"/>
      <c r="Q62"/>
      <c r="R62"/>
      <c r="S62"/>
      <c r="T62"/>
      <c r="V62" s="393" t="str">
        <f t="shared" si="72"/>
        <v>Juventus</v>
      </c>
      <c r="W62" s="396" t="str">
        <f t="shared" si="30"/>
        <v>1-1</v>
      </c>
      <c r="X62" s="396" t="str">
        <f t="shared" si="30"/>
        <v>1-0</v>
      </c>
      <c r="Y62" s="396" t="str">
        <f t="shared" si="30"/>
        <v>2-4</v>
      </c>
      <c r="Z62" s="393" t="str">
        <f t="shared" si="31"/>
        <v>Lyon</v>
      </c>
      <c r="AC62" s="393" t="str">
        <f t="shared" si="32"/>
        <v>D</v>
      </c>
      <c r="AD62" s="393" t="str">
        <f t="shared" si="33"/>
        <v>E</v>
      </c>
      <c r="AG62" s="398">
        <f t="shared" si="75"/>
        <v>2</v>
      </c>
      <c r="AH62" s="398"/>
      <c r="AI62" s="398"/>
      <c r="AJ62" s="398"/>
      <c r="AK62" s="398" t="str">
        <f>IF(AM11=Z62,"FORA","CASA")</f>
        <v>CASA</v>
      </c>
      <c r="AL62" s="398" t="str">
        <f t="shared" si="76"/>
        <v>1-1</v>
      </c>
      <c r="AM62" s="398" t="str">
        <f t="shared" si="76"/>
        <v>1-0</v>
      </c>
      <c r="AN62" s="400" t="str">
        <f t="shared" si="77"/>
        <v>1 1</v>
      </c>
      <c r="AO62" s="400">
        <f t="shared" si="78"/>
        <v>1</v>
      </c>
      <c r="AP62" s="400">
        <f t="shared" si="38"/>
        <v>1</v>
      </c>
      <c r="AQ62" s="400" t="str">
        <f t="shared" si="39"/>
        <v>S</v>
      </c>
      <c r="AR62" s="400">
        <f t="shared" si="40"/>
        <v>1</v>
      </c>
      <c r="AS62" s="400">
        <f t="shared" si="40"/>
        <v>1</v>
      </c>
      <c r="AT62" s="400" t="str">
        <f t="shared" si="83"/>
        <v/>
      </c>
      <c r="AU62" s="400" t="str">
        <f t="shared" si="41"/>
        <v>1 0</v>
      </c>
      <c r="AV62" s="400">
        <f t="shared" si="42"/>
        <v>1</v>
      </c>
      <c r="BK62" s="405" t="str">
        <f t="shared" si="43"/>
        <v>2-4</v>
      </c>
      <c r="BL62" s="400" t="str">
        <f t="shared" si="44"/>
        <v>2 4</v>
      </c>
      <c r="BM62" s="400" t="str">
        <f t="shared" si="79"/>
        <v xml:space="preserve">2 </v>
      </c>
      <c r="BN62" s="400" t="str">
        <f t="shared" si="80"/>
        <v xml:space="preserve"> 4</v>
      </c>
      <c r="BO62" s="393">
        <f t="shared" si="81"/>
        <v>6</v>
      </c>
      <c r="BP62" s="393">
        <f t="shared" si="82"/>
        <v>2</v>
      </c>
      <c r="BQ62" s="393">
        <f t="shared" si="82"/>
        <v>4</v>
      </c>
      <c r="BS62" s="398" t="str">
        <f t="shared" si="84"/>
        <v>2 4</v>
      </c>
      <c r="BT62" s="398" t="str">
        <f t="shared" si="50"/>
        <v xml:space="preserve">2 </v>
      </c>
      <c r="BU62" s="398" t="str">
        <f t="shared" si="51"/>
        <v xml:space="preserve"> 4</v>
      </c>
      <c r="BV62" s="398">
        <f t="shared" si="85"/>
        <v>2</v>
      </c>
      <c r="BW62" s="398">
        <f t="shared" si="85"/>
        <v>4</v>
      </c>
      <c r="DG62" s="393" t="str">
        <f t="shared" si="23"/>
        <v>CASA</v>
      </c>
      <c r="DH62" s="419" t="str">
        <f t="shared" si="70"/>
        <v>0 0</v>
      </c>
      <c r="DI62" s="419">
        <f t="shared" si="25"/>
        <v>0</v>
      </c>
      <c r="DJ62" s="419">
        <f t="shared" si="71"/>
        <v>0</v>
      </c>
      <c r="DK62" s="419" t="str">
        <f t="shared" si="73"/>
        <v>E</v>
      </c>
      <c r="DL62" s="419" t="str">
        <f t="shared" si="74"/>
        <v/>
      </c>
    </row>
    <row r="63" spans="1:127" ht="12.75">
      <c r="A63" t="s">
        <v>1350</v>
      </c>
      <c r="B63"/>
      <c r="C63" t="s">
        <v>1356</v>
      </c>
      <c r="D63" t="s">
        <v>216</v>
      </c>
      <c r="E63" t="s">
        <v>212</v>
      </c>
      <c r="F63" t="s">
        <v>2510</v>
      </c>
      <c r="G63" t="s">
        <v>2506</v>
      </c>
      <c r="H63"/>
      <c r="I63"/>
      <c r="J63"/>
      <c r="K63"/>
      <c r="L63"/>
      <c r="M63"/>
      <c r="N63" t="s">
        <v>215</v>
      </c>
      <c r="O63"/>
      <c r="P63"/>
      <c r="Q63"/>
      <c r="R63"/>
      <c r="S63"/>
      <c r="T63"/>
      <c r="V63" s="393" t="str">
        <f t="shared" si="72"/>
        <v>Juventus</v>
      </c>
      <c r="W63" s="396" t="str">
        <f t="shared" si="30"/>
        <v>2-1</v>
      </c>
      <c r="X63" s="396" t="str">
        <f t="shared" si="30"/>
        <v>0-0</v>
      </c>
      <c r="Y63" s="396" t="str">
        <f t="shared" si="30"/>
        <v>3-4</v>
      </c>
      <c r="Z63" s="393" t="str">
        <f t="shared" si="31"/>
        <v>Napoli</v>
      </c>
      <c r="AC63" s="393" t="str">
        <f t="shared" si="32"/>
        <v>W</v>
      </c>
      <c r="AD63" s="393" t="str">
        <f t="shared" si="33"/>
        <v>V</v>
      </c>
      <c r="AG63" s="398">
        <f t="shared" si="75"/>
        <v>3</v>
      </c>
      <c r="AH63" s="398"/>
      <c r="AI63" s="398"/>
      <c r="AJ63" s="398"/>
      <c r="AK63" s="398" t="str">
        <f>IF(AM11=Z63,"FORA","CASA")</f>
        <v>CASA</v>
      </c>
      <c r="AL63" s="398" t="str">
        <f t="shared" si="76"/>
        <v>2-1</v>
      </c>
      <c r="AM63" s="398" t="str">
        <f t="shared" si="76"/>
        <v>0-0</v>
      </c>
      <c r="AN63" s="400" t="str">
        <f t="shared" si="77"/>
        <v>2 1</v>
      </c>
      <c r="AO63" s="400">
        <f t="shared" si="78"/>
        <v>2</v>
      </c>
      <c r="AP63" s="400">
        <f t="shared" si="38"/>
        <v>1</v>
      </c>
      <c r="AQ63" s="400" t="str">
        <f t="shared" si="39"/>
        <v>S</v>
      </c>
      <c r="AR63" s="400">
        <f t="shared" si="40"/>
        <v>2</v>
      </c>
      <c r="AS63" s="400">
        <f t="shared" si="40"/>
        <v>1</v>
      </c>
      <c r="AT63" s="400" t="str">
        <f t="shared" si="83"/>
        <v/>
      </c>
      <c r="AU63" s="400" t="str">
        <f t="shared" si="41"/>
        <v>0 0</v>
      </c>
      <c r="AV63" s="400">
        <f t="shared" si="42"/>
        <v>0</v>
      </c>
      <c r="BK63" s="405" t="str">
        <f t="shared" si="43"/>
        <v>3-4</v>
      </c>
      <c r="BL63" s="400" t="str">
        <f t="shared" si="44"/>
        <v>3 4</v>
      </c>
      <c r="BM63" s="400" t="str">
        <f t="shared" si="79"/>
        <v xml:space="preserve">3 </v>
      </c>
      <c r="BN63" s="400" t="str">
        <f t="shared" si="80"/>
        <v xml:space="preserve"> 4</v>
      </c>
      <c r="BO63" s="393">
        <f t="shared" si="81"/>
        <v>7</v>
      </c>
      <c r="BP63" s="393">
        <f t="shared" si="82"/>
        <v>3</v>
      </c>
      <c r="BQ63" s="393">
        <f t="shared" si="82"/>
        <v>4</v>
      </c>
      <c r="BS63" s="398" t="str">
        <f t="shared" si="84"/>
        <v/>
      </c>
      <c r="BT63" s="398" t="str">
        <f t="shared" si="50"/>
        <v/>
      </c>
      <c r="BU63" s="398" t="str">
        <f t="shared" si="51"/>
        <v/>
      </c>
      <c r="BV63" s="398">
        <f t="shared" si="85"/>
        <v>0</v>
      </c>
      <c r="BW63" s="398">
        <f t="shared" si="85"/>
        <v>0</v>
      </c>
      <c r="DG63" s="393" t="str">
        <f t="shared" si="23"/>
        <v>CASA</v>
      </c>
      <c r="DH63" s="419" t="str">
        <f t="shared" si="70"/>
        <v>2 0</v>
      </c>
      <c r="DI63" s="419">
        <f t="shared" si="25"/>
        <v>2</v>
      </c>
      <c r="DJ63" s="419">
        <f t="shared" si="71"/>
        <v>0</v>
      </c>
      <c r="DK63" s="419" t="str">
        <f t="shared" si="73"/>
        <v>D</v>
      </c>
      <c r="DL63" s="419" t="str">
        <f t="shared" si="74"/>
        <v/>
      </c>
    </row>
    <row r="64" spans="1:127" ht="12.75">
      <c r="A64" t="s">
        <v>1350</v>
      </c>
      <c r="B64"/>
      <c r="C64" t="s">
        <v>1356</v>
      </c>
      <c r="D64" t="s">
        <v>1227</v>
      </c>
      <c r="E64" t="s">
        <v>876</v>
      </c>
      <c r="F64" t="s">
        <v>2544</v>
      </c>
      <c r="G64" t="s">
        <v>2509</v>
      </c>
      <c r="H64"/>
      <c r="I64"/>
      <c r="J64"/>
      <c r="K64"/>
      <c r="L64"/>
      <c r="M64"/>
      <c r="N64" t="s">
        <v>215</v>
      </c>
      <c r="O64"/>
      <c r="P64"/>
      <c r="Q64"/>
      <c r="R64"/>
      <c r="S64"/>
      <c r="T64"/>
      <c r="V64" s="393" t="str">
        <f t="shared" si="72"/>
        <v>Juventus</v>
      </c>
      <c r="W64" s="396" t="str">
        <f t="shared" si="30"/>
        <v>4-1</v>
      </c>
      <c r="X64" s="396" t="str">
        <f t="shared" si="30"/>
        <v>2-0</v>
      </c>
      <c r="Y64" s="396" t="str">
        <f t="shared" si="30"/>
        <v>5-2</v>
      </c>
      <c r="Z64" s="393" t="str">
        <f t="shared" si="31"/>
        <v>Sampdoria</v>
      </c>
      <c r="AC64" s="393" t="str">
        <f t="shared" si="32"/>
        <v>W</v>
      </c>
      <c r="AD64" s="393" t="str">
        <f t="shared" si="33"/>
        <v>V</v>
      </c>
      <c r="AG64" s="398">
        <f t="shared" si="75"/>
        <v>5</v>
      </c>
      <c r="AH64" s="398"/>
      <c r="AI64" s="398"/>
      <c r="AJ64" s="398"/>
      <c r="AK64" s="398" t="str">
        <f>IF(AM11=Z64,"FORA","CASA")</f>
        <v>CASA</v>
      </c>
      <c r="AL64" s="398" t="str">
        <f t="shared" si="76"/>
        <v>4-1</v>
      </c>
      <c r="AM64" s="398" t="str">
        <f t="shared" si="76"/>
        <v>2-0</v>
      </c>
      <c r="AN64" s="400" t="str">
        <f t="shared" si="77"/>
        <v>4 1</v>
      </c>
      <c r="AO64" s="400">
        <f t="shared" si="78"/>
        <v>4</v>
      </c>
      <c r="AP64" s="400">
        <f t="shared" si="38"/>
        <v>1</v>
      </c>
      <c r="AQ64" s="400" t="str">
        <f t="shared" si="39"/>
        <v>S</v>
      </c>
      <c r="AR64" s="400">
        <f t="shared" si="40"/>
        <v>4</v>
      </c>
      <c r="AS64" s="400">
        <f t="shared" si="40"/>
        <v>1</v>
      </c>
      <c r="AT64" s="400" t="str">
        <f t="shared" si="83"/>
        <v/>
      </c>
      <c r="AU64" s="400" t="str">
        <f t="shared" si="41"/>
        <v>2 0</v>
      </c>
      <c r="AV64" s="400">
        <f t="shared" si="42"/>
        <v>2</v>
      </c>
      <c r="BK64" s="405" t="str">
        <f t="shared" si="43"/>
        <v>5-2</v>
      </c>
      <c r="BL64" s="400" t="str">
        <f t="shared" si="44"/>
        <v>5 2</v>
      </c>
      <c r="BM64" s="400" t="str">
        <f t="shared" si="79"/>
        <v xml:space="preserve">5 </v>
      </c>
      <c r="BN64" s="400" t="str">
        <f t="shared" si="80"/>
        <v xml:space="preserve"> 2</v>
      </c>
      <c r="BO64" s="393">
        <f t="shared" si="81"/>
        <v>7</v>
      </c>
      <c r="BP64" s="393">
        <f t="shared" si="82"/>
        <v>5</v>
      </c>
      <c r="BQ64" s="393">
        <f t="shared" si="82"/>
        <v>2</v>
      </c>
      <c r="BS64" s="398" t="str">
        <f t="shared" si="84"/>
        <v/>
      </c>
      <c r="BT64" s="398" t="str">
        <f t="shared" si="50"/>
        <v/>
      </c>
      <c r="BU64" s="398" t="str">
        <f t="shared" si="51"/>
        <v/>
      </c>
      <c r="BV64" s="398">
        <f t="shared" si="85"/>
        <v>0</v>
      </c>
      <c r="BW64" s="398">
        <f t="shared" si="85"/>
        <v>0</v>
      </c>
    </row>
    <row r="65" spans="1:77" ht="12.75">
      <c r="A65" t="s">
        <v>2545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BK65" s="394"/>
      <c r="BL65" s="400" t="s">
        <v>608</v>
      </c>
      <c r="BM65" s="400">
        <f>SUM(BM45+BM46+BM47+BM48+BM49+BM50+BM51+BM52+BM53+BM54+BM55+BM56+BM57+BM58+BM59+BM60+BM61+BM62+BM63+BM64)</f>
        <v>80</v>
      </c>
      <c r="BN65" s="400">
        <f>SUM(BN45+BN46+BN47+BN48+BN49+BN50+BN51+BN52+BN53+BN54+BN55+BN56+BN57+BN58+BN59+BN60+BN61+BN62+BN63+BN64)</f>
        <v>82</v>
      </c>
      <c r="BO65" s="394">
        <f>AVERAGE(BO45:BO64)</f>
        <v>8.1</v>
      </c>
      <c r="BP65" s="394">
        <f>SUM(BM65+BN65)</f>
        <v>162</v>
      </c>
      <c r="BS65" s="398"/>
      <c r="BT65" s="398"/>
      <c r="BU65" s="398"/>
      <c r="BV65" s="398">
        <f t="shared" si="85"/>
        <v>0</v>
      </c>
      <c r="BW65" s="398">
        <f t="shared" si="85"/>
        <v>0</v>
      </c>
    </row>
    <row r="66" spans="1:77" ht="12.7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BP66" s="393">
        <f>AVERAGE(BP45:BP64)</f>
        <v>4</v>
      </c>
      <c r="BQ66" s="393">
        <f>AVERAGE(BQ45:BQ64)</f>
        <v>4.0999999999999996</v>
      </c>
      <c r="BV66" s="398">
        <f>SUM(BV46:BV65)</f>
        <v>17</v>
      </c>
      <c r="BW66" s="398">
        <f>SUM(BW46:BW65)</f>
        <v>25</v>
      </c>
      <c r="BX66" s="393">
        <f>BV66+BW66</f>
        <v>42</v>
      </c>
      <c r="BY66" s="393">
        <f>(BV66+BW66)/BE44</f>
        <v>8.4</v>
      </c>
    </row>
    <row r="67" spans="1:77" ht="12.7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77" ht="12.7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77" ht="12.75">
      <c r="A69" t="s">
        <v>426</v>
      </c>
      <c r="B69"/>
      <c r="C69"/>
      <c r="D69"/>
      <c r="E69" t="s">
        <v>440</v>
      </c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V69" s="393" t="s">
        <v>509</v>
      </c>
      <c r="W69" s="393" t="str">
        <f>SUBSTITUTE(D70,"[","")</f>
        <v>3]</v>
      </c>
      <c r="X69" s="393" t="str">
        <f>SUBSTITUTE(W69,"]","")</f>
        <v>3</v>
      </c>
      <c r="Z69" s="393" t="s">
        <v>509</v>
      </c>
      <c r="AA69" s="393" t="str">
        <f>SUBSTITUTE(E70,"[","")</f>
        <v>12]</v>
      </c>
      <c r="AB69" s="393" t="str">
        <f>SUBSTITUTE(AA69,"]","")</f>
        <v>12</v>
      </c>
    </row>
    <row r="70" spans="1:77" ht="12.75">
      <c r="A70" t="s">
        <v>198</v>
      </c>
      <c r="B70" t="s">
        <v>509</v>
      </c>
      <c r="C70"/>
      <c r="D70" t="s">
        <v>878</v>
      </c>
      <c r="E70" t="s">
        <v>789</v>
      </c>
      <c r="F70"/>
      <c r="G70" t="s">
        <v>509</v>
      </c>
      <c r="H70" t="s">
        <v>198</v>
      </c>
      <c r="I70"/>
      <c r="J70"/>
      <c r="K70"/>
      <c r="L70"/>
      <c r="M70"/>
      <c r="N70"/>
      <c r="O70"/>
      <c r="P70"/>
      <c r="Q70"/>
      <c r="R70"/>
      <c r="S70"/>
      <c r="T70"/>
      <c r="V70" s="393" t="s">
        <v>510</v>
      </c>
      <c r="W70" s="393" t="str">
        <f t="shared" ref="W70:W72" si="93">SUBSTITUTE(D71,"[","")</f>
        <v>7]</v>
      </c>
      <c r="X70" s="393" t="str">
        <f t="shared" ref="X70:X72" si="94">SUBSTITUTE(W70,"]","")</f>
        <v>7</v>
      </c>
      <c r="Z70" s="393" t="s">
        <v>510</v>
      </c>
      <c r="AA70" s="393" t="str">
        <f t="shared" ref="AA70:AA72" si="95">SUBSTITUTE(E71,"[","")</f>
        <v>10]</v>
      </c>
      <c r="AB70" s="393" t="str">
        <f t="shared" ref="AB70:AB72" si="96">SUBSTITUTE(AA70,"]","")</f>
        <v>10</v>
      </c>
    </row>
    <row r="71" spans="1:77" ht="12.75">
      <c r="A71" t="s">
        <v>427</v>
      </c>
      <c r="B71" t="s">
        <v>510</v>
      </c>
      <c r="C71"/>
      <c r="D71" t="s">
        <v>782</v>
      </c>
      <c r="E71" t="s">
        <v>780</v>
      </c>
      <c r="F71"/>
      <c r="G71" t="s">
        <v>510</v>
      </c>
      <c r="H71" t="s">
        <v>427</v>
      </c>
      <c r="I71"/>
      <c r="J71"/>
      <c r="K71"/>
      <c r="L71"/>
      <c r="M71"/>
      <c r="N71"/>
      <c r="O71"/>
      <c r="P71"/>
      <c r="Q71"/>
      <c r="R71"/>
      <c r="S71"/>
      <c r="T71"/>
      <c r="V71" s="393" t="s">
        <v>428</v>
      </c>
      <c r="W71" s="393" t="str">
        <f t="shared" si="93"/>
        <v>11]</v>
      </c>
      <c r="X71" s="393" t="str">
        <f t="shared" si="94"/>
        <v>11</v>
      </c>
      <c r="Z71" s="393" t="s">
        <v>428</v>
      </c>
      <c r="AA71" s="393" t="str">
        <f t="shared" si="95"/>
        <v>17]</v>
      </c>
      <c r="AB71" s="393" t="str">
        <f t="shared" si="96"/>
        <v>17</v>
      </c>
    </row>
    <row r="72" spans="1:77" ht="12.75">
      <c r="A72"/>
      <c r="B72" t="s">
        <v>428</v>
      </c>
      <c r="C72"/>
      <c r="D72" t="s">
        <v>784</v>
      </c>
      <c r="E72" t="s">
        <v>1237</v>
      </c>
      <c r="F72"/>
      <c r="G72" t="s">
        <v>428</v>
      </c>
      <c r="H72"/>
      <c r="I72"/>
      <c r="J72"/>
      <c r="K72"/>
      <c r="L72"/>
      <c r="M72"/>
      <c r="N72"/>
      <c r="O72"/>
      <c r="P72"/>
      <c r="Q72"/>
      <c r="R72"/>
      <c r="S72"/>
      <c r="T72"/>
      <c r="V72" s="393" t="s">
        <v>429</v>
      </c>
      <c r="W72" s="393" t="str">
        <f t="shared" si="93"/>
        <v>11]</v>
      </c>
      <c r="X72" s="393" t="str">
        <f t="shared" si="94"/>
        <v>11</v>
      </c>
      <c r="Z72" s="393" t="s">
        <v>429</v>
      </c>
      <c r="AA72" s="393" t="str">
        <f t="shared" si="95"/>
        <v>8]</v>
      </c>
      <c r="AB72" s="393" t="str">
        <f t="shared" si="96"/>
        <v>8</v>
      </c>
    </row>
    <row r="73" spans="1:77" ht="12.75">
      <c r="A73"/>
      <c r="B73" t="s">
        <v>429</v>
      </c>
      <c r="C73"/>
      <c r="D73" t="s">
        <v>784</v>
      </c>
      <c r="E73" t="s">
        <v>786</v>
      </c>
      <c r="F73"/>
      <c r="G73" t="s">
        <v>429</v>
      </c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77" ht="12.7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77" ht="12.7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77" ht="12.7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77" ht="12.7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V77" s="393" t="s">
        <v>530</v>
      </c>
      <c r="Z77" s="393" t="s">
        <v>606</v>
      </c>
    </row>
    <row r="78" spans="1:77" ht="12.7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V78" s="393" t="s">
        <v>509</v>
      </c>
      <c r="W78" s="393" t="str">
        <f>X69</f>
        <v>3</v>
      </c>
      <c r="Z78" s="393" t="s">
        <v>509</v>
      </c>
      <c r="AA78" s="393" t="str">
        <f>AB69</f>
        <v>12</v>
      </c>
    </row>
    <row r="79" spans="1:77" ht="12.7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V79" s="393" t="s">
        <v>510</v>
      </c>
      <c r="W79" s="393" t="str">
        <f>X70</f>
        <v>7</v>
      </c>
      <c r="Z79" s="393" t="s">
        <v>510</v>
      </c>
      <c r="AA79" s="393" t="str">
        <f>AB70</f>
        <v>10</v>
      </c>
    </row>
    <row r="80" spans="1:77" ht="12.7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V80" s="393" t="s">
        <v>428</v>
      </c>
      <c r="W80" s="393" t="str">
        <f>X71</f>
        <v>11</v>
      </c>
      <c r="Z80" s="393" t="s">
        <v>428</v>
      </c>
      <c r="AA80" s="393" t="str">
        <f>AB71</f>
        <v>17</v>
      </c>
    </row>
    <row r="81" spans="1:31" ht="12.7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V81" s="393" t="s">
        <v>429</v>
      </c>
      <c r="W81" s="393" t="str">
        <f>X72</f>
        <v>11</v>
      </c>
      <c r="Z81" s="393" t="s">
        <v>429</v>
      </c>
      <c r="AA81" s="393" t="str">
        <f>AB72</f>
        <v>8</v>
      </c>
    </row>
    <row r="82" spans="1:31" ht="12.7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31" ht="12.7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V83" s="393" t="s">
        <v>509</v>
      </c>
      <c r="W83" s="393" t="s">
        <v>510</v>
      </c>
      <c r="X83" s="393" t="s">
        <v>428</v>
      </c>
      <c r="Y83" s="393" t="s">
        <v>429</v>
      </c>
      <c r="AA83" s="393" t="s">
        <v>509</v>
      </c>
      <c r="AB83" s="393" t="s">
        <v>510</v>
      </c>
      <c r="AC83" s="393" t="s">
        <v>428</v>
      </c>
      <c r="AD83" s="393" t="s">
        <v>429</v>
      </c>
    </row>
    <row r="84" spans="1:31" ht="12.7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V84" s="393" t="str">
        <f>W78</f>
        <v>3</v>
      </c>
      <c r="W84" s="393" t="str">
        <f>W79</f>
        <v>7</v>
      </c>
      <c r="X84" s="393" t="str">
        <f>W80</f>
        <v>11</v>
      </c>
      <c r="Y84" s="393" t="str">
        <f>W81</f>
        <v>11</v>
      </c>
      <c r="Z84" s="393">
        <f>SUM(V84+W84+X84+Y84)</f>
        <v>32</v>
      </c>
      <c r="AA84" s="393" t="str">
        <f>AA78</f>
        <v>12</v>
      </c>
      <c r="AB84" s="393" t="str">
        <f>AA79</f>
        <v>10</v>
      </c>
      <c r="AC84" s="393" t="str">
        <f>AA80</f>
        <v>17</v>
      </c>
      <c r="AD84" s="393" t="str">
        <f>AA81</f>
        <v>8</v>
      </c>
      <c r="AE84" s="393">
        <f>AA84+AB84+AC84+AD84</f>
        <v>47</v>
      </c>
    </row>
    <row r="85" spans="1:31" ht="12.7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V85" s="442">
        <f>V84/Z84</f>
        <v>9.375E-2</v>
      </c>
      <c r="W85" s="442">
        <f>W84/Z84</f>
        <v>0.21875</v>
      </c>
      <c r="X85" s="442">
        <f>X84/Z84</f>
        <v>0.34375</v>
      </c>
      <c r="Y85" s="442">
        <f>Y84/Z84</f>
        <v>0.34375</v>
      </c>
      <c r="Z85" s="439"/>
      <c r="AA85" s="442">
        <f>AA84/AE84</f>
        <v>0.25531914893617019</v>
      </c>
      <c r="AB85" s="442">
        <f>AB84/AE84</f>
        <v>0.21276595744680851</v>
      </c>
      <c r="AC85" s="442">
        <f>AC84/AE84</f>
        <v>0.36170212765957449</v>
      </c>
      <c r="AD85" s="442">
        <f>AD84/AE84</f>
        <v>0.1702127659574468</v>
      </c>
    </row>
    <row r="86" spans="1:31" ht="12.7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31" ht="12.7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31" ht="12.7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31" ht="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V89" s="420"/>
      <c r="W89" s="393" t="s">
        <v>583</v>
      </c>
      <c r="X89" s="393" t="s">
        <v>585</v>
      </c>
      <c r="Y89" s="393" t="s">
        <v>696</v>
      </c>
      <c r="Z89" s="393" t="s">
        <v>591</v>
      </c>
      <c r="AB89" s="393" t="s">
        <v>583</v>
      </c>
      <c r="AC89" s="393" t="s">
        <v>585</v>
      </c>
      <c r="AD89" s="393" t="s">
        <v>696</v>
      </c>
      <c r="AE89" s="393" t="s">
        <v>591</v>
      </c>
    </row>
    <row r="90" spans="1:31" ht="15">
      <c r="A90" t="s">
        <v>1350</v>
      </c>
      <c r="B90"/>
      <c r="C90" t="s">
        <v>1356</v>
      </c>
      <c r="D90" t="s">
        <v>877</v>
      </c>
      <c r="E90" t="s">
        <v>706</v>
      </c>
      <c r="F90" t="s">
        <v>2489</v>
      </c>
      <c r="G90" t="s">
        <v>1351</v>
      </c>
      <c r="H90"/>
      <c r="I90"/>
      <c r="J90"/>
      <c r="K90"/>
      <c r="L90"/>
      <c r="M90"/>
      <c r="N90"/>
      <c r="O90" t="s">
        <v>214</v>
      </c>
      <c r="P90"/>
      <c r="Q90"/>
      <c r="R90"/>
      <c r="S90"/>
      <c r="T90"/>
      <c r="V90" s="420" t="s">
        <v>648</v>
      </c>
      <c r="W90" s="421">
        <f>IF(AND(V85&lt;0.25,V85&gt;=0),V85,"-")</f>
        <v>9.375E-2</v>
      </c>
      <c r="X90" s="421">
        <f>IF(AND(W85&lt;0.25,W85&gt;=0),W85,"-")</f>
        <v>0.21875</v>
      </c>
      <c r="Y90" s="421" t="str">
        <f>IF(AND(X85&lt;0.25,X85&gt;=0),X85,"-")</f>
        <v>-</v>
      </c>
      <c r="Z90" s="421" t="str">
        <f>IF(AND(Y85&lt;0.25,Y85&gt;=0),Y85,"-")</f>
        <v>-</v>
      </c>
      <c r="AA90" s="420" t="s">
        <v>648</v>
      </c>
      <c r="AB90" s="421" t="str">
        <f>IF(AND(AA85&lt;0.25,AA85&gt;=0),AA85,"-")</f>
        <v>-</v>
      </c>
      <c r="AC90" s="421">
        <f>IF(AND(AB85&lt;0.25,AB85&gt;=0),AB85,"-")</f>
        <v>0.21276595744680851</v>
      </c>
      <c r="AD90" s="421" t="str">
        <f>IF(AND(AC85&lt;0.25,AC85&gt;=0),AC85,"-")</f>
        <v>-</v>
      </c>
      <c r="AE90" s="421">
        <f>IF(AND(AD85&lt;0.25,AD85&gt;=0),AD85,"-")</f>
        <v>0.1702127659574468</v>
      </c>
    </row>
    <row r="91" spans="1:31" ht="15">
      <c r="A91" t="s">
        <v>1350</v>
      </c>
      <c r="B91"/>
      <c r="C91" t="s">
        <v>1356</v>
      </c>
      <c r="D91" t="s">
        <v>211</v>
      </c>
      <c r="E91" t="s">
        <v>218</v>
      </c>
      <c r="F91" t="s">
        <v>981</v>
      </c>
      <c r="G91" t="s">
        <v>1351</v>
      </c>
      <c r="H91"/>
      <c r="I91"/>
      <c r="J91"/>
      <c r="K91"/>
      <c r="L91"/>
      <c r="M91"/>
      <c r="N91"/>
      <c r="O91" t="s">
        <v>213</v>
      </c>
      <c r="P91"/>
      <c r="Q91"/>
      <c r="R91"/>
      <c r="S91"/>
      <c r="T91"/>
      <c r="V91" s="420" t="s">
        <v>649</v>
      </c>
      <c r="W91" s="421" t="str">
        <f>IF(AND(V85&gt;=0.25,V85&lt;0.3),V85,"-")</f>
        <v>-</v>
      </c>
      <c r="X91" s="421" t="str">
        <f>IF(AND(W85&gt;=0.25,W85&lt;0.3),W85,"-")</f>
        <v>-</v>
      </c>
      <c r="Y91" s="421" t="str">
        <f>IF(AND(X85&gt;=0.25,X85&lt;0.3),X85,"-")</f>
        <v>-</v>
      </c>
      <c r="Z91" s="421" t="str">
        <f>IF(AND(Y85&gt;=0.25,Y85&lt;0.3),Y85,"-")</f>
        <v>-</v>
      </c>
      <c r="AA91" s="420" t="s">
        <v>649</v>
      </c>
      <c r="AB91" s="421">
        <f>IF(AND(AA85&gt;=0.25,AA85&lt;0.3),AA85,"-")</f>
        <v>0.25531914893617019</v>
      </c>
      <c r="AC91" s="421" t="str">
        <f>IF(AND(AB85&gt;=0.25,AB85&lt;0.3),AB85,"-")</f>
        <v>-</v>
      </c>
      <c r="AD91" s="421" t="str">
        <f>IF(AND(AC85&gt;=0.25,AC85&lt;0.3),AC85,"-")</f>
        <v>-</v>
      </c>
      <c r="AE91" s="421" t="str">
        <f>IF(AND(AD85&gt;=0.25,AD85&lt;0.3),AD85,"-")</f>
        <v>-</v>
      </c>
    </row>
    <row r="92" spans="1:31" ht="15">
      <c r="A92" t="s">
        <v>1350</v>
      </c>
      <c r="B92"/>
      <c r="C92" t="s">
        <v>1351</v>
      </c>
      <c r="D92" t="s">
        <v>1228</v>
      </c>
      <c r="E92" t="s">
        <v>921</v>
      </c>
      <c r="F92" t="s">
        <v>1232</v>
      </c>
      <c r="G92" t="s">
        <v>1356</v>
      </c>
      <c r="H92"/>
      <c r="I92"/>
      <c r="J92"/>
      <c r="K92"/>
      <c r="L92"/>
      <c r="M92"/>
      <c r="N92"/>
      <c r="O92" t="s">
        <v>214</v>
      </c>
      <c r="P92"/>
      <c r="Q92"/>
      <c r="R92"/>
      <c r="S92"/>
      <c r="T92"/>
      <c r="V92" s="420" t="s">
        <v>650</v>
      </c>
      <c r="W92" s="421" t="str">
        <f>IF(V85&gt;=0.3,V85,"-")</f>
        <v>-</v>
      </c>
      <c r="X92" s="421" t="str">
        <f>IF(W85&gt;=0.3,W85,"-")</f>
        <v>-</v>
      </c>
      <c r="Y92" s="421">
        <f>IF(X85&gt;=0.3,X85,"-")</f>
        <v>0.34375</v>
      </c>
      <c r="Z92" s="421">
        <f>IF(Y85&gt;=0.3,Y85,"-")</f>
        <v>0.34375</v>
      </c>
      <c r="AA92" s="420" t="s">
        <v>650</v>
      </c>
      <c r="AB92" s="421" t="str">
        <f>IF(AA85&gt;=0.3,AA85,"-")</f>
        <v>-</v>
      </c>
      <c r="AC92" s="421" t="str">
        <f>IF(AB85&gt;=0.3,AB85,"-")</f>
        <v>-</v>
      </c>
      <c r="AD92" s="421">
        <f>IF(AC85&gt;=0.3,AC85,"-")</f>
        <v>0.36170212765957449</v>
      </c>
      <c r="AE92" s="421" t="str">
        <f>IF(AD85&gt;=0.3,AD85,"-")</f>
        <v>-</v>
      </c>
    </row>
    <row r="93" spans="1:31" ht="12.75">
      <c r="A93" t="s">
        <v>1350</v>
      </c>
      <c r="B93"/>
      <c r="C93" t="s">
        <v>1356</v>
      </c>
      <c r="D93" t="s">
        <v>706</v>
      </c>
      <c r="E93" t="s">
        <v>706</v>
      </c>
      <c r="F93" t="s">
        <v>2490</v>
      </c>
      <c r="G93" t="s">
        <v>1351</v>
      </c>
      <c r="H93"/>
      <c r="I93"/>
      <c r="J93"/>
      <c r="K93"/>
      <c r="L93"/>
      <c r="M93"/>
      <c r="N93"/>
      <c r="O93" t="s">
        <v>214</v>
      </c>
      <c r="P93"/>
      <c r="Q93"/>
      <c r="R93"/>
      <c r="S93"/>
      <c r="T93"/>
    </row>
    <row r="94" spans="1:31" ht="12.75">
      <c r="A94" t="s">
        <v>1350</v>
      </c>
      <c r="B94"/>
      <c r="C94" t="s">
        <v>1351</v>
      </c>
      <c r="D94" t="s">
        <v>979</v>
      </c>
      <c r="E94" t="s">
        <v>211</v>
      </c>
      <c r="F94" t="s">
        <v>2491</v>
      </c>
      <c r="G94" t="s">
        <v>1356</v>
      </c>
      <c r="H94"/>
      <c r="I94"/>
      <c r="J94"/>
      <c r="K94"/>
      <c r="L94"/>
      <c r="M94"/>
      <c r="N94"/>
      <c r="O94" t="s">
        <v>214</v>
      </c>
      <c r="P94"/>
      <c r="Q94"/>
      <c r="R94"/>
      <c r="S94"/>
      <c r="T94"/>
    </row>
    <row r="95" spans="1:31" ht="12.75">
      <c r="A95" t="s">
        <v>1350</v>
      </c>
      <c r="B95"/>
      <c r="C95" t="s">
        <v>1356</v>
      </c>
      <c r="D95" t="s">
        <v>211</v>
      </c>
      <c r="E95" t="s">
        <v>217</v>
      </c>
      <c r="F95"/>
      <c r="G95" t="s">
        <v>1351</v>
      </c>
      <c r="H95"/>
      <c r="I95"/>
      <c r="J95"/>
      <c r="K95"/>
      <c r="L95"/>
      <c r="M95"/>
      <c r="N95"/>
      <c r="O95" t="s">
        <v>213</v>
      </c>
      <c r="P95"/>
      <c r="Q95"/>
      <c r="R95"/>
      <c r="S95"/>
      <c r="T95"/>
    </row>
    <row r="96" spans="1:31" ht="12.75">
      <c r="A96" t="s">
        <v>1350</v>
      </c>
      <c r="B96"/>
      <c r="C96" t="s">
        <v>1351</v>
      </c>
      <c r="D96" t="s">
        <v>1228</v>
      </c>
      <c r="E96" t="s">
        <v>218</v>
      </c>
      <c r="F96"/>
      <c r="G96" t="s">
        <v>1356</v>
      </c>
      <c r="H96"/>
      <c r="I96"/>
      <c r="J96"/>
      <c r="K96"/>
      <c r="L96"/>
      <c r="M96"/>
      <c r="N96"/>
      <c r="O96" t="s">
        <v>214</v>
      </c>
      <c r="P96"/>
      <c r="Q96"/>
      <c r="R96"/>
      <c r="S96"/>
      <c r="T96"/>
    </row>
    <row r="97" spans="1:20" ht="12.75">
      <c r="A97" t="s">
        <v>2492</v>
      </c>
      <c r="B97"/>
      <c r="C97" t="s">
        <v>1356</v>
      </c>
      <c r="D97" t="s">
        <v>218</v>
      </c>
      <c r="E97" t="s">
        <v>212</v>
      </c>
      <c r="F97"/>
      <c r="G97" t="s">
        <v>1351</v>
      </c>
      <c r="H97"/>
      <c r="I97"/>
      <c r="J97"/>
      <c r="K97"/>
      <c r="L97"/>
      <c r="M97"/>
      <c r="N97"/>
      <c r="O97" t="s">
        <v>214</v>
      </c>
      <c r="P97"/>
      <c r="Q97"/>
      <c r="R97"/>
      <c r="S97"/>
      <c r="T97"/>
    </row>
    <row r="98" spans="1:20" ht="12.75">
      <c r="A98" t="s">
        <v>1350</v>
      </c>
      <c r="B98"/>
      <c r="C98" t="s">
        <v>1351</v>
      </c>
      <c r="D98" t="s">
        <v>921</v>
      </c>
      <c r="E98" t="s">
        <v>217</v>
      </c>
      <c r="F98"/>
      <c r="G98" t="s">
        <v>1356</v>
      </c>
      <c r="H98"/>
      <c r="I98"/>
      <c r="J98"/>
      <c r="K98"/>
      <c r="L98"/>
      <c r="M98"/>
      <c r="N98"/>
      <c r="O98" t="s">
        <v>214</v>
      </c>
      <c r="P98"/>
      <c r="Q98"/>
      <c r="R98"/>
      <c r="S98"/>
      <c r="T98"/>
    </row>
    <row r="99" spans="1:20" ht="12.75">
      <c r="A99" t="s">
        <v>1350</v>
      </c>
      <c r="B99"/>
      <c r="C99" t="s">
        <v>1356</v>
      </c>
      <c r="D99" t="s">
        <v>211</v>
      </c>
      <c r="E99" t="s">
        <v>218</v>
      </c>
      <c r="F99"/>
      <c r="G99" t="s">
        <v>1351</v>
      </c>
      <c r="H99"/>
      <c r="I99"/>
      <c r="J99"/>
      <c r="K99"/>
      <c r="L99"/>
      <c r="M99"/>
      <c r="N99"/>
      <c r="O99" t="s">
        <v>213</v>
      </c>
      <c r="P99"/>
      <c r="Q99"/>
      <c r="R99"/>
      <c r="S99"/>
      <c r="T99"/>
    </row>
    <row r="100" spans="1:20" ht="12.7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12.7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12.7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12.7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12.7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12.7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12.7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12.7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12.7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12.7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12.7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12.7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12.7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12.7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12.7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12.7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12.7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12.7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12.7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12.7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12.7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12.7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12.7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12.7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12.7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12.7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12.7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12.7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12.7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12.7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12.7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12.7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12.7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12.7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12.7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12.7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12.7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12.7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12.7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12.7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12.7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12.7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12.7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12.7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12.7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12.7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12.7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12.7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12.7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12.7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12.7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12.7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12.7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12.7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12.7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12.7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12.7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12.7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12.7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12.7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12.7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12.7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12.7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12.7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12.7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12.7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12.7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12.7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12.7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12.7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12.7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12.7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12.7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12.7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12.7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12.7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12.7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12.7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12.7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12.7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12.7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12.7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12.7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12.7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12.7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12.7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12.7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12.7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12.7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12.7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12.7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12.7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12.7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12.7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12.7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12.7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12.7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12.7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12.7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12.7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12.7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</sheetData>
  <mergeCells count="7">
    <mergeCell ref="CI18:CK18"/>
    <mergeCell ref="CE17:CK17"/>
    <mergeCell ref="BS17:BW17"/>
    <mergeCell ref="BS44:BW44"/>
    <mergeCell ref="BA6:BC6"/>
    <mergeCell ref="BE6:BG6"/>
    <mergeCell ref="CE18:CG18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AH36"/>
  <sheetViews>
    <sheetView showGridLines="0" showRowColHeaders="0" tabSelected="1" topLeftCell="D1" zoomScaleNormal="100" workbookViewId="0"/>
  </sheetViews>
  <sheetFormatPr defaultColWidth="0" defaultRowHeight="12.75" customHeight="1" zeroHeight="1"/>
  <cols>
    <col min="1" max="1" width="43.140625" style="251" hidden="1" customWidth="1"/>
    <col min="2" max="2" width="16" style="251" hidden="1" customWidth="1"/>
    <col min="3" max="3" width="15.42578125" style="251" hidden="1" customWidth="1"/>
    <col min="4" max="4" width="2" style="251" customWidth="1"/>
    <col min="5" max="5" width="20.7109375" style="251" customWidth="1"/>
    <col min="6" max="17" width="3" style="251" customWidth="1"/>
    <col min="18" max="18" width="1.42578125" style="251" customWidth="1"/>
    <col min="19" max="19" width="2.28515625" style="251" customWidth="1"/>
    <col min="20" max="22" width="2.7109375" style="251" customWidth="1"/>
    <col min="23" max="23" width="1.5703125" style="251" customWidth="1"/>
    <col min="24" max="26" width="2.7109375" style="251" customWidth="1"/>
    <col min="27" max="27" width="2.28515625" style="251" customWidth="1"/>
    <col min="28" max="28" width="1.28515625" style="251" customWidth="1"/>
    <col min="29" max="29" width="31" style="251" customWidth="1"/>
    <col min="30" max="30" width="0.7109375" style="251" customWidth="1"/>
    <col min="31" max="31" width="34.7109375" style="251" customWidth="1"/>
    <col min="32" max="32" width="6.28515625" style="251" customWidth="1"/>
    <col min="33" max="34" width="9.140625" style="251" customWidth="1"/>
    <col min="35" max="16384" width="9.140625" style="251" hidden="1"/>
  </cols>
  <sheetData>
    <row r="1" spans="1:34" ht="9.75" customHeight="1">
      <c r="D1" s="303"/>
      <c r="E1" s="647"/>
      <c r="F1" s="647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  <c r="Y1" s="303"/>
      <c r="Z1" s="303"/>
      <c r="AA1" s="303"/>
      <c r="AB1" s="303"/>
      <c r="AC1" s="303"/>
      <c r="AD1" s="303"/>
      <c r="AE1" s="303"/>
      <c r="AF1" s="303"/>
      <c r="AG1" s="303"/>
      <c r="AH1" s="303"/>
    </row>
    <row r="2" spans="1:34" s="418" customFormat="1" ht="15.75" customHeight="1">
      <c r="D2" s="303"/>
      <c r="E2" s="648" t="s">
        <v>695</v>
      </c>
      <c r="F2" s="648"/>
      <c r="G2" s="440" t="str">
        <f>Tratamento!AD23</f>
        <v>D</v>
      </c>
      <c r="H2" s="440" t="str">
        <f>Tratamento!AD22</f>
        <v>V</v>
      </c>
      <c r="I2" s="440" t="str">
        <f>Tratamento!AD21</f>
        <v>D</v>
      </c>
      <c r="J2" s="440" t="str">
        <f>Tratamento!AD20</f>
        <v>E</v>
      </c>
      <c r="K2" s="440" t="str">
        <f>Tratamento!AD19</f>
        <v>D</v>
      </c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03"/>
      <c r="AC2" s="303"/>
      <c r="AD2" s="303"/>
      <c r="AE2" s="303"/>
      <c r="AF2" s="303"/>
      <c r="AG2" s="303"/>
      <c r="AH2" s="303"/>
    </row>
    <row r="3" spans="1:34" ht="15" customHeight="1">
      <c r="A3" s="252" t="s">
        <v>529</v>
      </c>
      <c r="B3" s="253" t="s">
        <v>530</v>
      </c>
      <c r="C3" s="253" t="s">
        <v>531</v>
      </c>
      <c r="D3" s="254"/>
      <c r="E3" s="671" t="str">
        <f>B4</f>
        <v>Cagliari</v>
      </c>
      <c r="F3" s="672"/>
      <c r="G3" s="672"/>
      <c r="H3" s="672"/>
      <c r="I3" s="672"/>
      <c r="J3" s="672"/>
      <c r="K3" s="672"/>
      <c r="L3" s="672"/>
      <c r="M3" s="672"/>
      <c r="N3" s="672"/>
      <c r="O3" s="654"/>
      <c r="P3" s="649">
        <f>(B6+B13)/B5</f>
        <v>0.5</v>
      </c>
      <c r="Q3" s="650"/>
      <c r="R3" s="254"/>
      <c r="S3" s="695" t="s">
        <v>698</v>
      </c>
      <c r="T3" s="695"/>
      <c r="U3" s="695"/>
      <c r="V3" s="695"/>
      <c r="W3" s="695"/>
      <c r="X3" s="695"/>
      <c r="Y3" s="696"/>
      <c r="Z3" s="665" t="s">
        <v>699</v>
      </c>
      <c r="AA3" s="666"/>
      <c r="AB3" s="303"/>
      <c r="AC3" s="656" t="s">
        <v>697</v>
      </c>
      <c r="AD3" s="657"/>
      <c r="AE3" s="658"/>
      <c r="AF3" s="303"/>
      <c r="AG3" s="303"/>
      <c r="AH3" s="303"/>
    </row>
    <row r="4" spans="1:34" ht="15" customHeight="1">
      <c r="A4" s="255" t="s">
        <v>532</v>
      </c>
      <c r="B4" s="256" t="str">
        <f>Tratamento!AM2</f>
        <v>Cagliari</v>
      </c>
      <c r="C4" s="257" t="str">
        <f>Tratamento!AM3</f>
        <v>Juventus</v>
      </c>
      <c r="D4" s="304"/>
      <c r="E4" s="673"/>
      <c r="F4" s="674"/>
      <c r="G4" s="674"/>
      <c r="H4" s="674"/>
      <c r="I4" s="674"/>
      <c r="J4" s="674"/>
      <c r="K4" s="674"/>
      <c r="L4" s="674"/>
      <c r="M4" s="674"/>
      <c r="N4" s="674"/>
      <c r="O4" s="655"/>
      <c r="P4" s="651"/>
      <c r="Q4" s="652"/>
      <c r="R4" s="304"/>
      <c r="S4" s="662" t="s">
        <v>542</v>
      </c>
      <c r="T4" s="663"/>
      <c r="U4" s="663"/>
      <c r="V4" s="663"/>
      <c r="W4" s="663"/>
      <c r="X4" s="663"/>
      <c r="Y4" s="664"/>
      <c r="Z4" s="667">
        <f>(B15+B14)/40</f>
        <v>0.75</v>
      </c>
      <c r="AA4" s="668"/>
      <c r="AB4" s="303"/>
      <c r="AC4" s="311" t="s">
        <v>533</v>
      </c>
      <c r="AD4" s="258" t="s">
        <v>534</v>
      </c>
      <c r="AE4" s="312" t="s">
        <v>535</v>
      </c>
      <c r="AF4" s="303"/>
      <c r="AG4" s="303"/>
      <c r="AH4" s="303"/>
    </row>
    <row r="5" spans="1:34" ht="15">
      <c r="A5" s="255" t="s">
        <v>536</v>
      </c>
      <c r="B5" s="675">
        <f>Tratamento!AN6+Tratamento!AN11</f>
        <v>22</v>
      </c>
      <c r="C5" s="676"/>
      <c r="D5" s="305"/>
      <c r="E5" s="310" t="s">
        <v>537</v>
      </c>
      <c r="F5" s="677">
        <f>Tratamento!AU2</f>
        <v>15</v>
      </c>
      <c r="G5" s="677"/>
      <c r="H5" s="677"/>
      <c r="I5" s="677"/>
      <c r="J5" s="677"/>
      <c r="K5" s="677"/>
      <c r="L5" s="677"/>
      <c r="M5" s="677"/>
      <c r="N5" s="677"/>
      <c r="O5" s="677"/>
      <c r="P5" s="677"/>
      <c r="Q5" s="677"/>
      <c r="R5" s="305"/>
      <c r="S5" s="662" t="s">
        <v>545</v>
      </c>
      <c r="T5" s="663"/>
      <c r="U5" s="663"/>
      <c r="V5" s="663"/>
      <c r="W5" s="663"/>
      <c r="X5" s="663"/>
      <c r="Y5" s="664"/>
      <c r="Z5" s="667">
        <f>(B16+B17)/40</f>
        <v>0.47499999999999998</v>
      </c>
      <c r="AA5" s="668"/>
      <c r="AB5" s="306"/>
      <c r="AC5" s="260" t="str">
        <f>IF(AND(P10=P12,P10=P3,F7&lt;F16),"Provavelmente Lay Casa",IF(AND(P10=P12,P10=P3,F7&gt;F16),"Provavelmente Lay Visitante",IF(P3&gt;=68%,"Back Casa",IF(AND(P3&lt;P12,P3&lt;P10),"Lay Casa",IF(AND(P3&lt;P10,P3=P12,F8&lt;F17),"Lay Casa",IF(AND(P3&lt;P10,P3=P12,F8&gt;F17),"Lay Visitante",IF(AND(P3=P10,P3&lt;P12,F8=F17),"Ltd abaixo de 3.20",IF(AND(P3=P10,P3&lt;P12,F8&gt;F17),"Ltd abaixo de 3.20",IF(AND(P3=P10,P3&lt;P12,F8&lt;F17),"Ltd (Contra o Empate)",IF(P12&gt;=68%,"Back Visitante",IF(AND(P12&lt;P3,P12&lt;P10),"Lay Visitante se Pior",IF(AND(P12&lt;P3,P12&lt;P10),"Lay Visitante",IF(AND(P12&lt;P3,P12=P10,F17&gt;=F8),"Ltd abaixo de 3.20",IF(AND(P10&lt;P12,P10&lt;P3),"Ltd (Contra o Empate)",IF(AND(P12&lt;P3,P12=P10,F17&lt;F8),"Ltd (Contra o Empate)"," ")))))))))))))))</f>
        <v>Ltd (Contra o Empate)</v>
      </c>
      <c r="AD5" s="261"/>
      <c r="AE5" s="313" t="str">
        <f>IF(Z4&gt;=94%,"Back Over 0.5 HT",IF(AND(Z4&gt;=77%,Z4&lt;84%),"Over 0.5 HT Odd Acima de 1.90 (Alto Risco)",IF(AND(Z4&gt;=84%,Z4&lt;93%),"Back Over 0.5 HT (Opcional)",IF(Z4&lt;=20%,"Back Under 1.5 HT até os 15'"," "))))</f>
        <v xml:space="preserve"> </v>
      </c>
      <c r="AF5" s="303"/>
      <c r="AG5" s="303"/>
      <c r="AH5" s="303"/>
    </row>
    <row r="6" spans="1:34" ht="15">
      <c r="A6" s="255" t="s">
        <v>538</v>
      </c>
      <c r="B6" s="675">
        <f>Tratamento!AO6</f>
        <v>7</v>
      </c>
      <c r="C6" s="676"/>
      <c r="D6" s="305"/>
      <c r="E6" s="310" t="s">
        <v>539</v>
      </c>
      <c r="F6" s="677">
        <f>Tratamento!AU6</f>
        <v>9</v>
      </c>
      <c r="G6" s="677"/>
      <c r="H6" s="677"/>
      <c r="I6" s="677"/>
      <c r="J6" s="677"/>
      <c r="K6" s="677"/>
      <c r="L6" s="677"/>
      <c r="M6" s="677"/>
      <c r="N6" s="677"/>
      <c r="O6" s="677"/>
      <c r="P6" s="677"/>
      <c r="Q6" s="677"/>
      <c r="R6" s="305"/>
      <c r="S6" s="662" t="s">
        <v>268</v>
      </c>
      <c r="T6" s="663"/>
      <c r="U6" s="663"/>
      <c r="V6" s="663"/>
      <c r="W6" s="663"/>
      <c r="X6" s="663"/>
      <c r="Y6" s="664"/>
      <c r="Z6" s="667">
        <f>Tratamento!AY23</f>
        <v>1</v>
      </c>
      <c r="AA6" s="668"/>
      <c r="AB6" s="306"/>
      <c r="AC6" s="277"/>
      <c r="AD6" s="262"/>
      <c r="AE6" s="314" t="str">
        <f>IF(Z6&gt;=85.5%,"Back Over 0.5",IF(AND(Z6&gt;=85.4%,Z6&lt;=80.5%),"Back Over 0.5 Entrar aos Poucos",IF(AND(Z6&gt;=70%,Z6&lt;=80.4%)," Over 0.5 Entrar no 2º Tempo se Estiver 0x0"," ")))</f>
        <v>Back Over 0.5</v>
      </c>
      <c r="AF6" s="303"/>
      <c r="AG6" s="303"/>
      <c r="AH6" s="303"/>
    </row>
    <row r="7" spans="1:34" ht="15.75">
      <c r="A7" s="255" t="s">
        <v>540</v>
      </c>
      <c r="B7" s="675">
        <f>Tratamento!AO11</f>
        <v>7</v>
      </c>
      <c r="C7" s="676"/>
      <c r="D7" s="305"/>
      <c r="E7" s="310" t="s">
        <v>541</v>
      </c>
      <c r="F7" s="687">
        <f>Tratamento!AO2</f>
        <v>8</v>
      </c>
      <c r="G7" s="687"/>
      <c r="H7" s="678">
        <f>IF(E3=""," ",Tratamento!AO2/Tratamento!AN2)</f>
        <v>0.34782608695652173</v>
      </c>
      <c r="I7" s="678"/>
      <c r="J7" s="688">
        <f>Tratamento!AP2</f>
        <v>3</v>
      </c>
      <c r="K7" s="679"/>
      <c r="L7" s="680">
        <f>IF(E3=""," ",Tratamento!AP2/Tratamento!AN2)</f>
        <v>0.13043478260869565</v>
      </c>
      <c r="M7" s="680"/>
      <c r="N7" s="659">
        <f>Tratamento!AQ2</f>
        <v>12</v>
      </c>
      <c r="O7" s="660"/>
      <c r="P7" s="661">
        <f>IF(E3=""," ",Tratamento!AQ2/Tratamento!AN2)</f>
        <v>0.52173913043478259</v>
      </c>
      <c r="Q7" s="661"/>
      <c r="R7" s="305"/>
      <c r="S7" s="662" t="s">
        <v>270</v>
      </c>
      <c r="T7" s="663"/>
      <c r="U7" s="663"/>
      <c r="V7" s="663"/>
      <c r="W7" s="663"/>
      <c r="X7" s="663"/>
      <c r="Y7" s="664"/>
      <c r="Z7" s="667">
        <f>Tratamento!AY24</f>
        <v>0.875</v>
      </c>
      <c r="AA7" s="668"/>
      <c r="AB7" s="303"/>
      <c r="AC7" s="260"/>
      <c r="AD7" s="263"/>
      <c r="AE7" s="314" t="str">
        <f>IF(Z7&gt;=79%,"Back Over 1.5",IF(AND(Z7&gt;=74%,Z7&lt;79%),"Back Over 1.5 Odd Acima de 1.52",IF(AND(Z7&gt;=70%,Z7&lt;=74%),"Back Over 1.5 Odd 1.62",IF(AND(Z7&gt;67%,Z7&lt;70%),"Back Over 1.5 aos Poucos e Sair no 1º Gol",IF(AND(Z7&lt;51%,Z7&lt;39%)," "," ")))))</f>
        <v>Back Over 1.5</v>
      </c>
      <c r="AF7" s="303"/>
      <c r="AG7" s="303"/>
      <c r="AH7" s="303"/>
    </row>
    <row r="8" spans="1:34" ht="15.75">
      <c r="A8" s="255" t="s">
        <v>543</v>
      </c>
      <c r="B8" s="686">
        <f>Tratamento!AP6</f>
        <v>2</v>
      </c>
      <c r="C8" s="676"/>
      <c r="D8" s="305"/>
      <c r="E8" s="310" t="s">
        <v>544</v>
      </c>
      <c r="F8" s="687">
        <f>Tratamento!AO6</f>
        <v>7</v>
      </c>
      <c r="G8" s="687"/>
      <c r="H8" s="678">
        <f>IF(E3=""," ",Tratamento!AO6/Tratamento!AN6)</f>
        <v>0.63636363636363635</v>
      </c>
      <c r="I8" s="678"/>
      <c r="J8" s="679">
        <f>Tratamento!AP6</f>
        <v>2</v>
      </c>
      <c r="K8" s="679"/>
      <c r="L8" s="680">
        <f>IF(E3=""," ",Tratamento!AP6/Tratamento!AN6)</f>
        <v>0.18181818181818182</v>
      </c>
      <c r="M8" s="680"/>
      <c r="N8" s="660">
        <f>Tratamento!AQ6</f>
        <v>2</v>
      </c>
      <c r="O8" s="660"/>
      <c r="P8" s="661">
        <f>IF(E3=""," ",Tratamento!AQ6/Tratamento!AN6)</f>
        <v>0.18181818181818182</v>
      </c>
      <c r="Q8" s="661"/>
      <c r="R8" s="305"/>
      <c r="S8" s="662" t="s">
        <v>231</v>
      </c>
      <c r="T8" s="663"/>
      <c r="U8" s="663"/>
      <c r="V8" s="663"/>
      <c r="W8" s="663"/>
      <c r="X8" s="663"/>
      <c r="Y8" s="664"/>
      <c r="Z8" s="667">
        <f>Tratamento!AY25</f>
        <v>0.625</v>
      </c>
      <c r="AA8" s="668"/>
      <c r="AB8" s="303"/>
      <c r="AC8" s="315"/>
      <c r="AD8" s="263"/>
      <c r="AE8" s="314" t="str">
        <f>IF(Z8&lt;25%,"Back Under 2.5 Até os 8 Min",IF(Z8&gt;=79%,"Back Over 2.5",IF(AND(Z8&gt;=77%,Z8&lt;=79%),"Back Over 2.5 Odd 1.75 e Sair no 2º Gol",IF(AND(Z8&gt;=74%,Z8&lt;=77%),"Back Over 2.5 Odd 1.70 e Sair no 2º Gol"," "))))</f>
        <v xml:space="preserve"> </v>
      </c>
      <c r="AF8" s="303"/>
      <c r="AG8" s="303"/>
      <c r="AH8" s="303"/>
    </row>
    <row r="9" spans="1:34" s="309" customFormat="1" ht="15.75" customHeight="1">
      <c r="A9" s="321"/>
      <c r="B9" s="322"/>
      <c r="C9" s="323"/>
      <c r="D9" s="305"/>
      <c r="E9" s="268"/>
      <c r="F9" s="268"/>
      <c r="G9" s="268"/>
      <c r="H9" s="268"/>
      <c r="I9" s="268"/>
      <c r="J9" s="268"/>
      <c r="K9" s="268"/>
      <c r="L9" s="268"/>
      <c r="M9" s="268"/>
      <c r="N9" s="268"/>
      <c r="O9" s="268"/>
      <c r="P9" s="268"/>
      <c r="Q9" s="268"/>
      <c r="R9" s="305"/>
      <c r="S9" s="662" t="s">
        <v>274</v>
      </c>
      <c r="T9" s="663"/>
      <c r="U9" s="663"/>
      <c r="V9" s="663"/>
      <c r="W9" s="663"/>
      <c r="X9" s="663"/>
      <c r="Y9" s="664"/>
      <c r="Z9" s="669">
        <f>Tratamento!AY26</f>
        <v>0.67500000000000004</v>
      </c>
      <c r="AA9" s="670"/>
      <c r="AB9" s="303"/>
      <c r="AC9" s="316" t="s">
        <v>623</v>
      </c>
      <c r="AD9" s="263"/>
      <c r="AE9" s="314" t="str">
        <f>IF(Z9&gt;=92%,"Under 3.5 Até a Odd chegar em 1.09",IF(AND(Z9&gt;=80%,Z9&lt;92%),"Back Under 3.5 nos Minutos Iniciais",IF(AND(Z9&gt;=75%,Z9&lt;80%),"Back Under 3.5 nos Minutos Iniciais",(IF(AND(Z9&gt;=70%,Z9&lt;75%),"Under 3.5 Pegar de 3 à 5 Tickets e Sair",IF(AND(Z9&lt;70%,Z9&gt;=50%,Z9&lt;=40%,Z9&lt;40%),"Back Under 3.5 nos Minutos Iniciais"," "))))))</f>
        <v xml:space="preserve"> </v>
      </c>
      <c r="AF9" s="303"/>
      <c r="AG9" s="303"/>
      <c r="AH9" s="303"/>
    </row>
    <row r="10" spans="1:34" ht="17.100000000000001" customHeight="1">
      <c r="A10" s="255" t="s">
        <v>546</v>
      </c>
      <c r="B10" s="675">
        <f>Tratamento!AP11</f>
        <v>0</v>
      </c>
      <c r="C10" s="676"/>
      <c r="D10" s="305"/>
      <c r="E10" s="268"/>
      <c r="F10" s="264"/>
      <c r="G10" s="264"/>
      <c r="H10" s="264"/>
      <c r="I10" s="264"/>
      <c r="J10" s="264"/>
      <c r="K10" s="264"/>
      <c r="L10" s="264"/>
      <c r="M10" s="685" t="s">
        <v>460</v>
      </c>
      <c r="N10" s="685"/>
      <c r="O10" s="685"/>
      <c r="P10" s="653">
        <f>100%-(P3+P12)</f>
        <v>9.0909090909090828E-2</v>
      </c>
      <c r="Q10" s="653"/>
      <c r="R10" s="305"/>
      <c r="S10" s="662" t="s">
        <v>276</v>
      </c>
      <c r="T10" s="663"/>
      <c r="U10" s="663"/>
      <c r="V10" s="663"/>
      <c r="W10" s="663"/>
      <c r="X10" s="663"/>
      <c r="Y10" s="664"/>
      <c r="Z10" s="667">
        <f>Tratamento!AY27</f>
        <v>0.82499999999999996</v>
      </c>
      <c r="AA10" s="668"/>
      <c r="AB10" s="303"/>
      <c r="AC10" s="317" t="str">
        <f>Predictie!L19</f>
        <v>Provável Que Aconteça 8 Cantos</v>
      </c>
      <c r="AD10" s="258"/>
      <c r="AE10" s="314" t="str">
        <f>IF(Z10&gt;=90%,"Back Under 4.5 Fazendo Scalping",IF(AND(Z10&gt;=80%,Z10&lt;=89%),"Back Under 4.5 Fazendo Scalping",IF(AND(Z10&gt;=75%,Z10&lt;=79%,Z10&lt;=50%),"Back Under 4.5 Pegar 3 Tickets e Sair'"," ")))</f>
        <v>Back Under 4.5 Fazendo Scalping</v>
      </c>
      <c r="AF10" s="303"/>
      <c r="AG10" s="303"/>
      <c r="AH10" s="303"/>
    </row>
    <row r="11" spans="1:34" s="309" customFormat="1" ht="15.75" customHeight="1">
      <c r="A11" s="321"/>
      <c r="B11" s="324"/>
      <c r="C11" s="323"/>
      <c r="D11" s="305"/>
      <c r="E11" s="648" t="s">
        <v>695</v>
      </c>
      <c r="F11" s="648"/>
      <c r="G11" s="437" t="str">
        <f>Tratamento!AD49</f>
        <v>V</v>
      </c>
      <c r="H11" s="437" t="str">
        <f>Tratamento!AD48</f>
        <v>V</v>
      </c>
      <c r="I11" s="437" t="str">
        <f>Tratamento!AD47</f>
        <v>V</v>
      </c>
      <c r="J11" s="437" t="str">
        <f>Tratamento!AD46</f>
        <v>V</v>
      </c>
      <c r="K11" s="437" t="str">
        <f>Tratamento!AD45</f>
        <v>V</v>
      </c>
      <c r="L11" s="268"/>
      <c r="M11" s="268"/>
      <c r="N11" s="268"/>
      <c r="O11" s="268"/>
      <c r="P11" s="268"/>
      <c r="Q11" s="268"/>
      <c r="R11" s="305"/>
      <c r="S11" s="662" t="s">
        <v>553</v>
      </c>
      <c r="T11" s="663"/>
      <c r="U11" s="663"/>
      <c r="V11" s="663"/>
      <c r="W11" s="663"/>
      <c r="X11" s="663"/>
      <c r="Y11" s="664"/>
      <c r="Z11" s="667">
        <f>Tratamento!CS29</f>
        <v>0.92307692307692313</v>
      </c>
      <c r="AA11" s="668"/>
      <c r="AB11" s="303"/>
      <c r="AC11" s="263"/>
      <c r="AD11" s="258"/>
      <c r="AE11" s="314" t="str">
        <f>IF(Z11&gt;=79%,"Bts (Ambos Marcam)",IF(AND(Z11&gt;=70%,Z11&lt;74%),"Bts  - Se a Zebra Marcar Primeiro",IF(Z11&gt;=74%,"Bts (Opcional)"," ")))</f>
        <v>Bts (Ambos Marcam)</v>
      </c>
      <c r="AF11" s="303"/>
      <c r="AG11" s="303"/>
      <c r="AH11" s="303"/>
    </row>
    <row r="12" spans="1:34" ht="15" customHeight="1">
      <c r="A12" s="255" t="s">
        <v>547</v>
      </c>
      <c r="B12" s="675">
        <f>Tratamento!AQ6</f>
        <v>2</v>
      </c>
      <c r="C12" s="676"/>
      <c r="D12" s="305"/>
      <c r="E12" s="681" t="str">
        <f>C4</f>
        <v>Juventus</v>
      </c>
      <c r="F12" s="682"/>
      <c r="G12" s="682"/>
      <c r="H12" s="682"/>
      <c r="I12" s="682"/>
      <c r="J12" s="682"/>
      <c r="K12" s="682"/>
      <c r="L12" s="682"/>
      <c r="M12" s="682"/>
      <c r="N12" s="682"/>
      <c r="O12" s="654"/>
      <c r="P12" s="649">
        <f>(B7+B12)/B5</f>
        <v>0.40909090909090912</v>
      </c>
      <c r="Q12" s="650"/>
      <c r="R12" s="305"/>
      <c r="S12" s="662" t="s">
        <v>556</v>
      </c>
      <c r="T12" s="663"/>
      <c r="U12" s="663"/>
      <c r="V12" s="663"/>
      <c r="W12" s="663"/>
      <c r="X12" s="663"/>
      <c r="Y12" s="664"/>
      <c r="Z12" s="667">
        <f>Tratamento!Y14</f>
        <v>0.65217391304347827</v>
      </c>
      <c r="AA12" s="668"/>
      <c r="AB12" s="303"/>
      <c r="AC12" s="317"/>
      <c r="AD12" s="265"/>
      <c r="AE12" s="318" t="str">
        <f>IF(Z13&lt;20%,"Fazer Scalping",IF(AND(Z13&gt;=20%,Z13&lt;30%),"Cuidado ao Fazer Scalping no Final",IF(Z13&gt;=30%,"Perigo de Gol Após os 70'"," ")))</f>
        <v>Perigo de Gol Após os 70'</v>
      </c>
      <c r="AF12" s="303"/>
      <c r="AG12" s="303"/>
      <c r="AH12" s="303"/>
    </row>
    <row r="13" spans="1:34" ht="15" customHeight="1">
      <c r="A13" s="255" t="s">
        <v>548</v>
      </c>
      <c r="B13" s="675">
        <f>Tratamento!AQ11</f>
        <v>4</v>
      </c>
      <c r="C13" s="676"/>
      <c r="D13" s="305"/>
      <c r="E13" s="683"/>
      <c r="F13" s="684"/>
      <c r="G13" s="684"/>
      <c r="H13" s="684"/>
      <c r="I13" s="684"/>
      <c r="J13" s="684"/>
      <c r="K13" s="684"/>
      <c r="L13" s="684"/>
      <c r="M13" s="684"/>
      <c r="N13" s="684"/>
      <c r="O13" s="655"/>
      <c r="P13" s="651"/>
      <c r="Q13" s="652"/>
      <c r="R13" s="305"/>
      <c r="S13" s="662" t="s">
        <v>558</v>
      </c>
      <c r="T13" s="663"/>
      <c r="U13" s="663"/>
      <c r="V13" s="663"/>
      <c r="W13" s="663"/>
      <c r="X13" s="663"/>
      <c r="Y13" s="664"/>
      <c r="Z13" s="667">
        <f>(B31+B32)/40</f>
        <v>0.47499999999999998</v>
      </c>
      <c r="AA13" s="668"/>
      <c r="AB13" s="303"/>
      <c r="AC13" s="263"/>
      <c r="AD13" s="263"/>
      <c r="AE13" s="314"/>
      <c r="AF13" s="303"/>
      <c r="AG13" s="303"/>
      <c r="AH13" s="303"/>
    </row>
    <row r="14" spans="1:34" ht="15">
      <c r="A14" s="255" t="s">
        <v>549</v>
      </c>
      <c r="B14" s="675">
        <f>Tratamento!AW18</f>
        <v>14</v>
      </c>
      <c r="C14" s="676"/>
      <c r="D14" s="305"/>
      <c r="E14" s="310" t="s">
        <v>537</v>
      </c>
      <c r="F14" s="677">
        <f>Tratamento!AU3</f>
        <v>1</v>
      </c>
      <c r="G14" s="677"/>
      <c r="H14" s="677"/>
      <c r="I14" s="677"/>
      <c r="J14" s="677"/>
      <c r="K14" s="677"/>
      <c r="L14" s="677"/>
      <c r="M14" s="677"/>
      <c r="N14" s="677"/>
      <c r="O14" s="677"/>
      <c r="P14" s="677"/>
      <c r="Q14" s="677"/>
      <c r="R14" s="305"/>
      <c r="S14" s="700" t="s">
        <v>617</v>
      </c>
      <c r="T14" s="701"/>
      <c r="U14" s="701"/>
      <c r="V14" s="701"/>
      <c r="W14" s="701"/>
      <c r="X14" s="701"/>
      <c r="Y14" s="702"/>
      <c r="Z14" s="707">
        <f>Tratamento!CC40</f>
        <v>9.9499999999999993</v>
      </c>
      <c r="AA14" s="708"/>
      <c r="AB14" s="303"/>
      <c r="AC14" s="319"/>
      <c r="AD14" s="263"/>
      <c r="AE14" s="320"/>
      <c r="AF14" s="303"/>
      <c r="AG14" s="303"/>
      <c r="AH14" s="303"/>
    </row>
    <row r="15" spans="1:34" ht="15">
      <c r="A15" s="255" t="s">
        <v>550</v>
      </c>
      <c r="B15" s="675">
        <f>Tratamento!AW44</f>
        <v>16</v>
      </c>
      <c r="C15" s="676"/>
      <c r="D15" s="305"/>
      <c r="E15" s="310" t="s">
        <v>551</v>
      </c>
      <c r="F15" s="677">
        <f>Tratamento!AU11</f>
        <v>2</v>
      </c>
      <c r="G15" s="677"/>
      <c r="H15" s="677"/>
      <c r="I15" s="677"/>
      <c r="J15" s="677"/>
      <c r="K15" s="677"/>
      <c r="L15" s="677"/>
      <c r="M15" s="677"/>
      <c r="N15" s="677"/>
      <c r="O15" s="677"/>
      <c r="P15" s="677"/>
      <c r="Q15" s="677"/>
      <c r="R15" s="305"/>
      <c r="S15" s="700" t="s">
        <v>618</v>
      </c>
      <c r="T15" s="701"/>
      <c r="U15" s="701"/>
      <c r="V15" s="701"/>
      <c r="W15" s="701"/>
      <c r="X15" s="701"/>
      <c r="Y15" s="702"/>
      <c r="Z15" s="707">
        <f>Tratamento!CD40</f>
        <v>7.1</v>
      </c>
      <c r="AA15" s="708"/>
      <c r="AB15" s="308"/>
      <c r="AC15" s="308"/>
      <c r="AD15" s="308"/>
      <c r="AE15" s="308"/>
      <c r="AF15" s="303"/>
      <c r="AG15" s="303"/>
      <c r="AH15" s="303"/>
    </row>
    <row r="16" spans="1:34" ht="15.75">
      <c r="A16" s="255" t="s">
        <v>552</v>
      </c>
      <c r="B16" s="675">
        <f>Tratamento!AX18</f>
        <v>8</v>
      </c>
      <c r="C16" s="676"/>
      <c r="D16" s="305"/>
      <c r="E16" s="310" t="s">
        <v>541</v>
      </c>
      <c r="F16" s="687">
        <f>Tratamento!AO3</f>
        <v>19</v>
      </c>
      <c r="G16" s="687"/>
      <c r="H16" s="678">
        <f>IF(E12=""," ",Tratamento!AO3/Tratamento!AN3)</f>
        <v>0.82608695652173914</v>
      </c>
      <c r="I16" s="678"/>
      <c r="J16" s="679">
        <f>Tratamento!AP3</f>
        <v>0</v>
      </c>
      <c r="K16" s="679"/>
      <c r="L16" s="680">
        <f>IF(E12=""," ",Tratamento!AP3/Tratamento!AN3)</f>
        <v>0</v>
      </c>
      <c r="M16" s="680"/>
      <c r="N16" s="660">
        <f>Tratamento!AQ3</f>
        <v>4</v>
      </c>
      <c r="O16" s="660"/>
      <c r="P16" s="661">
        <f>IF(E12=""," ",Tratamento!AQ3/Tratamento!AN3)</f>
        <v>0.17391304347826086</v>
      </c>
      <c r="Q16" s="661"/>
      <c r="R16" s="305"/>
      <c r="S16" s="305"/>
      <c r="T16" s="705" t="s">
        <v>627</v>
      </c>
      <c r="U16" s="705"/>
      <c r="V16" s="705"/>
      <c r="W16" s="706"/>
      <c r="X16" s="705"/>
      <c r="Y16" s="705"/>
      <c r="Z16" s="705"/>
      <c r="AA16" s="303"/>
      <c r="AB16" s="308"/>
      <c r="AC16" s="308"/>
      <c r="AD16" s="308"/>
      <c r="AE16" s="308"/>
      <c r="AF16" s="303"/>
      <c r="AG16" s="303"/>
      <c r="AH16" s="303"/>
    </row>
    <row r="17" spans="1:34" ht="15.75">
      <c r="A17" s="255" t="s">
        <v>554</v>
      </c>
      <c r="B17" s="675">
        <f>Tratamento!AX44</f>
        <v>11</v>
      </c>
      <c r="C17" s="676"/>
      <c r="D17" s="305"/>
      <c r="E17" s="310" t="s">
        <v>555</v>
      </c>
      <c r="F17" s="687">
        <f>Tratamento!AO11</f>
        <v>7</v>
      </c>
      <c r="G17" s="687"/>
      <c r="H17" s="678">
        <f>IF(E12=""," ",Tratamento!AO11/Tratamento!AN11)</f>
        <v>0.63636363636363635</v>
      </c>
      <c r="I17" s="678"/>
      <c r="J17" s="679">
        <f>Tratamento!AP11</f>
        <v>0</v>
      </c>
      <c r="K17" s="679"/>
      <c r="L17" s="680">
        <f>IF(E12=""," ",Tratamento!AP11/Tratamento!AN11)</f>
        <v>0</v>
      </c>
      <c r="M17" s="680"/>
      <c r="N17" s="660">
        <f>Tratamento!AQ11</f>
        <v>4</v>
      </c>
      <c r="O17" s="660"/>
      <c r="P17" s="661">
        <f>IF(E12=""," ",Tratamento!AQ11/Tratamento!AN11)</f>
        <v>0.36363636363636365</v>
      </c>
      <c r="Q17" s="661"/>
      <c r="R17" s="305"/>
      <c r="S17" s="351"/>
      <c r="T17" s="703" t="s">
        <v>625</v>
      </c>
      <c r="U17" s="703"/>
      <c r="V17" s="703"/>
      <c r="W17" s="704" t="s">
        <v>278</v>
      </c>
      <c r="X17" s="703" t="s">
        <v>626</v>
      </c>
      <c r="Y17" s="703"/>
      <c r="Z17" s="703"/>
      <c r="AA17" s="303"/>
      <c r="AB17" s="308"/>
      <c r="AC17" s="308"/>
      <c r="AD17" s="308"/>
      <c r="AE17" s="308"/>
      <c r="AF17" s="303"/>
      <c r="AG17" s="303"/>
      <c r="AH17" s="303"/>
    </row>
    <row r="18" spans="1:34" ht="15">
      <c r="A18" s="255" t="s">
        <v>557</v>
      </c>
      <c r="B18" s="675">
        <f>Tratamento!AY18</f>
        <v>20</v>
      </c>
      <c r="C18" s="676"/>
      <c r="D18" s="305"/>
      <c r="E18" s="268"/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305"/>
      <c r="S18" s="360"/>
      <c r="T18" s="367">
        <f>Tratamento!CE20</f>
        <v>0</v>
      </c>
      <c r="U18" s="353">
        <f>Tratamento!CF20</f>
        <v>3</v>
      </c>
      <c r="V18" s="354">
        <f>Tratamento!CG20</f>
        <v>7</v>
      </c>
      <c r="W18" s="704"/>
      <c r="X18" s="352">
        <f>Tratamento!CI20</f>
        <v>7</v>
      </c>
      <c r="Y18" s="353">
        <f>Tratamento!CJ20</f>
        <v>3</v>
      </c>
      <c r="Z18" s="354">
        <f>Tratamento!CK20</f>
        <v>0</v>
      </c>
      <c r="AA18" s="303"/>
      <c r="AB18" s="308"/>
      <c r="AC18" s="308"/>
      <c r="AD18" s="308"/>
      <c r="AE18" s="308"/>
      <c r="AF18" s="303"/>
      <c r="AG18" s="303"/>
      <c r="AH18" s="303"/>
    </row>
    <row r="19" spans="1:34" ht="15" customHeight="1">
      <c r="A19" s="255"/>
      <c r="B19" s="266"/>
      <c r="C19" s="267"/>
      <c r="D19" s="305"/>
      <c r="E19" s="689" t="s">
        <v>559</v>
      </c>
      <c r="F19" s="690"/>
      <c r="G19" s="690"/>
      <c r="H19" s="690"/>
      <c r="I19" s="690"/>
      <c r="J19" s="690"/>
      <c r="K19" s="690"/>
      <c r="L19" s="690"/>
      <c r="M19" s="690"/>
      <c r="N19" s="690"/>
      <c r="O19" s="690"/>
      <c r="P19" s="690"/>
      <c r="Q19" s="691"/>
      <c r="R19" s="305"/>
      <c r="S19" s="697"/>
      <c r="T19" s="697"/>
      <c r="U19" s="697"/>
      <c r="V19" s="698"/>
      <c r="W19" s="699"/>
      <c r="X19" s="699"/>
      <c r="Y19" s="699"/>
      <c r="Z19" s="359"/>
      <c r="AA19" s="303"/>
      <c r="AB19" s="308"/>
      <c r="AC19" s="308"/>
      <c r="AD19" s="308"/>
      <c r="AE19" s="308"/>
      <c r="AF19" s="303"/>
      <c r="AG19" s="303"/>
      <c r="AH19" s="303"/>
    </row>
    <row r="20" spans="1:34" ht="15" customHeight="1">
      <c r="A20" s="255" t="s">
        <v>560</v>
      </c>
      <c r="B20" s="675">
        <f>Tratamento!AY44</f>
        <v>20</v>
      </c>
      <c r="C20" s="676"/>
      <c r="D20" s="305"/>
      <c r="E20" s="692"/>
      <c r="F20" s="693"/>
      <c r="G20" s="693"/>
      <c r="H20" s="693"/>
      <c r="I20" s="693"/>
      <c r="J20" s="693"/>
      <c r="K20" s="693"/>
      <c r="L20" s="693"/>
      <c r="M20" s="693"/>
      <c r="N20" s="693"/>
      <c r="O20" s="693"/>
      <c r="P20" s="693"/>
      <c r="Q20" s="694"/>
      <c r="R20" s="305"/>
      <c r="S20" s="355"/>
      <c r="T20" s="356"/>
      <c r="U20" s="357"/>
      <c r="V20" s="698"/>
      <c r="W20" s="355"/>
      <c r="X20" s="356"/>
      <c r="Y20" s="358"/>
      <c r="Z20" s="359"/>
      <c r="AA20" s="303"/>
      <c r="AB20" s="308"/>
      <c r="AC20" s="308"/>
      <c r="AD20" s="308"/>
      <c r="AE20" s="308"/>
      <c r="AF20" s="303"/>
      <c r="AG20" s="303"/>
      <c r="AH20" s="303"/>
    </row>
    <row r="21" spans="1:34" ht="15">
      <c r="A21" s="255" t="s">
        <v>561</v>
      </c>
      <c r="B21" s="675">
        <f>Tratamento!AZ18</f>
        <v>17</v>
      </c>
      <c r="C21" s="676"/>
      <c r="D21" s="305"/>
      <c r="E21" s="268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305"/>
      <c r="S21" s="361"/>
      <c r="T21" s="361"/>
      <c r="U21" s="362"/>
      <c r="V21" s="362"/>
      <c r="W21" s="362"/>
      <c r="X21" s="362"/>
      <c r="Y21" s="362"/>
      <c r="Z21" s="362"/>
      <c r="AA21" s="303"/>
      <c r="AB21" s="308"/>
      <c r="AC21" s="308"/>
      <c r="AD21" s="308"/>
      <c r="AE21" s="308"/>
      <c r="AF21" s="303"/>
      <c r="AG21" s="303"/>
      <c r="AH21" s="303"/>
    </row>
    <row r="22" spans="1:34" ht="15">
      <c r="A22" s="255" t="s">
        <v>562</v>
      </c>
      <c r="B22" s="675">
        <f>Tratamento!AP94</f>
        <v>0</v>
      </c>
      <c r="C22" s="676"/>
      <c r="D22" s="305"/>
      <c r="E22" s="268"/>
      <c r="F22" s="270"/>
      <c r="G22" s="271"/>
      <c r="H22" s="270"/>
      <c r="I22" s="271"/>
      <c r="J22" s="270"/>
      <c r="K22" s="271"/>
      <c r="L22" s="270"/>
      <c r="M22" s="271"/>
      <c r="N22" s="270"/>
      <c r="O22" s="271"/>
      <c r="P22" s="270"/>
      <c r="Q22" s="271"/>
      <c r="R22" s="305"/>
      <c r="S22" s="361"/>
      <c r="T22" s="361"/>
      <c r="U22" s="362"/>
      <c r="V22" s="362"/>
      <c r="W22" s="362"/>
      <c r="X22" s="362"/>
      <c r="Y22" s="362"/>
      <c r="Z22" s="362"/>
      <c r="AA22" s="303"/>
      <c r="AB22" s="303"/>
      <c r="AC22" s="303"/>
      <c r="AD22" s="303"/>
      <c r="AE22" s="303"/>
      <c r="AF22" s="303"/>
      <c r="AG22" s="303"/>
      <c r="AH22" s="303"/>
    </row>
    <row r="23" spans="1:34" ht="15">
      <c r="A23" s="255" t="s">
        <v>563</v>
      </c>
      <c r="B23" s="675">
        <f>Tratamento!BA18</f>
        <v>13</v>
      </c>
      <c r="C23" s="676"/>
      <c r="D23" s="305"/>
      <c r="E23" s="305"/>
      <c r="F23" s="305"/>
      <c r="G23" s="305"/>
      <c r="H23" s="305"/>
      <c r="I23" s="305"/>
      <c r="J23" s="305"/>
      <c r="K23" s="305"/>
      <c r="L23" s="305"/>
      <c r="M23" s="305"/>
      <c r="N23" s="305"/>
      <c r="O23" s="305"/>
      <c r="P23" s="305"/>
      <c r="Q23" s="305"/>
      <c r="R23" s="305"/>
      <c r="S23" s="697"/>
      <c r="T23" s="697"/>
      <c r="U23" s="697"/>
      <c r="V23" s="698"/>
      <c r="W23" s="699"/>
      <c r="X23" s="699"/>
      <c r="Y23" s="699"/>
      <c r="Z23" s="362"/>
      <c r="AA23" s="303"/>
      <c r="AB23" s="303"/>
      <c r="AC23" s="303"/>
      <c r="AD23" s="303"/>
      <c r="AE23" s="303"/>
      <c r="AF23" s="303"/>
      <c r="AG23" s="303"/>
      <c r="AH23" s="303"/>
    </row>
    <row r="24" spans="1:34" ht="15">
      <c r="A24" s="255" t="s">
        <v>564</v>
      </c>
      <c r="B24" s="675">
        <f>Tratamento!BA44</f>
        <v>12</v>
      </c>
      <c r="C24" s="676"/>
      <c r="D24" s="305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55"/>
      <c r="T24" s="356"/>
      <c r="U24" s="357"/>
      <c r="V24" s="698"/>
      <c r="W24" s="355"/>
      <c r="X24" s="356"/>
      <c r="Y24" s="358"/>
      <c r="Z24" s="362"/>
      <c r="AA24" s="303"/>
      <c r="AB24" s="303"/>
      <c r="AC24" s="303"/>
      <c r="AD24" s="303"/>
      <c r="AE24" s="303"/>
      <c r="AF24" s="303"/>
      <c r="AG24" s="303"/>
      <c r="AH24" s="303"/>
    </row>
    <row r="25" spans="1:34" ht="15">
      <c r="A25" s="255" t="s">
        <v>565</v>
      </c>
      <c r="B25" s="675">
        <f>Tratamento!BB18</f>
        <v>13</v>
      </c>
      <c r="C25" s="676"/>
      <c r="D25" s="305"/>
      <c r="E25" s="305"/>
      <c r="F25" s="305"/>
      <c r="G25" s="305"/>
      <c r="H25" s="305"/>
      <c r="I25" s="305"/>
      <c r="J25" s="305"/>
      <c r="K25" s="305"/>
      <c r="L25" s="305"/>
      <c r="M25" s="305"/>
      <c r="N25" s="305"/>
      <c r="O25" s="305"/>
      <c r="P25" s="305"/>
      <c r="Q25" s="305"/>
      <c r="R25" s="305"/>
      <c r="S25" s="305"/>
      <c r="T25" s="305"/>
      <c r="U25" s="303"/>
      <c r="V25" s="303"/>
      <c r="W25" s="303"/>
      <c r="X25" s="303"/>
      <c r="Y25" s="303"/>
      <c r="Z25" s="303"/>
      <c r="AA25" s="303"/>
      <c r="AB25" s="303"/>
      <c r="AC25" s="303"/>
      <c r="AD25" s="303"/>
      <c r="AE25" s="303"/>
      <c r="AF25" s="303"/>
      <c r="AG25" s="303"/>
      <c r="AH25" s="303"/>
    </row>
    <row r="26" spans="1:34" ht="15">
      <c r="A26" s="255" t="s">
        <v>566</v>
      </c>
      <c r="B26" s="675">
        <f>Tratamento!BB44</f>
        <v>14</v>
      </c>
      <c r="C26" s="676"/>
      <c r="D26" s="305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3"/>
      <c r="V26" s="303"/>
      <c r="W26" s="303"/>
      <c r="X26" s="303"/>
      <c r="Y26" s="303"/>
      <c r="Z26" s="303"/>
      <c r="AA26" s="303"/>
      <c r="AB26" s="303"/>
      <c r="AC26" s="303"/>
      <c r="AD26" s="303"/>
      <c r="AE26" s="303"/>
      <c r="AF26" s="303"/>
      <c r="AG26" s="303"/>
      <c r="AH26" s="303"/>
    </row>
    <row r="27" spans="1:34" ht="15">
      <c r="A27" s="255" t="s">
        <v>567</v>
      </c>
      <c r="B27" s="675">
        <f>Tratamento!BC18</f>
        <v>19</v>
      </c>
      <c r="C27" s="676"/>
      <c r="D27" s="305"/>
      <c r="E27" s="305"/>
      <c r="F27" s="305"/>
      <c r="G27" s="305"/>
      <c r="H27" s="305"/>
      <c r="I27" s="305"/>
      <c r="J27" s="305"/>
      <c r="K27" s="305"/>
      <c r="L27" s="305"/>
      <c r="M27" s="305"/>
      <c r="N27" s="305"/>
      <c r="O27" s="305"/>
      <c r="P27" s="305"/>
      <c r="Q27" s="305"/>
      <c r="R27" s="305"/>
      <c r="S27" s="305"/>
      <c r="T27" s="305"/>
      <c r="U27" s="303"/>
      <c r="V27" s="303"/>
      <c r="W27" s="303"/>
      <c r="X27" s="303"/>
      <c r="Y27" s="303"/>
      <c r="Z27" s="303"/>
      <c r="AA27" s="303"/>
      <c r="AB27" s="303"/>
      <c r="AC27" s="303"/>
      <c r="AD27" s="303"/>
      <c r="AE27" s="303"/>
      <c r="AF27" s="303"/>
      <c r="AG27" s="303"/>
      <c r="AH27" s="303"/>
    </row>
    <row r="28" spans="1:34" ht="15">
      <c r="A28" s="255" t="s">
        <v>568</v>
      </c>
      <c r="B28" s="675">
        <f>Tratamento!BC44</f>
        <v>14</v>
      </c>
      <c r="C28" s="676"/>
      <c r="D28" s="305"/>
      <c r="E28" s="305"/>
      <c r="F28" s="305"/>
      <c r="G28" s="305"/>
      <c r="H28" s="305"/>
      <c r="I28" s="305"/>
      <c r="J28" s="305"/>
      <c r="K28" s="305"/>
      <c r="L28" s="305"/>
      <c r="M28" s="305"/>
      <c r="N28" s="305"/>
      <c r="O28" s="305"/>
      <c r="P28" s="305"/>
      <c r="Q28" s="305"/>
      <c r="R28" s="305"/>
      <c r="S28" s="305"/>
      <c r="T28" s="305"/>
      <c r="U28" s="303"/>
      <c r="V28" s="303"/>
      <c r="W28" s="303"/>
      <c r="X28" s="303"/>
      <c r="Y28" s="303"/>
      <c r="Z28" s="303"/>
      <c r="AA28" s="303"/>
      <c r="AB28" s="303"/>
      <c r="AC28" s="303"/>
      <c r="AD28" s="303"/>
      <c r="AE28" s="303"/>
      <c r="AF28" s="303"/>
      <c r="AG28" s="303"/>
      <c r="AH28" s="303"/>
    </row>
    <row r="29" spans="1:34" ht="15">
      <c r="A29" s="255" t="s">
        <v>569</v>
      </c>
      <c r="B29" s="675" t="str">
        <f>Tratamento!Y9</f>
        <v>3</v>
      </c>
      <c r="C29" s="676"/>
      <c r="D29" s="305"/>
      <c r="E29" s="305"/>
      <c r="F29" s="305"/>
      <c r="G29" s="305"/>
      <c r="H29" s="305"/>
      <c r="I29" s="305"/>
      <c r="J29" s="305"/>
      <c r="K29" s="305"/>
      <c r="L29" s="305"/>
      <c r="M29" s="305"/>
      <c r="N29" s="305"/>
      <c r="O29" s="305"/>
      <c r="P29" s="305"/>
      <c r="Q29" s="305"/>
      <c r="R29" s="305"/>
      <c r="S29" s="305"/>
      <c r="T29" s="305"/>
      <c r="U29" s="303"/>
      <c r="V29" s="303"/>
      <c r="W29" s="303"/>
      <c r="X29" s="303"/>
      <c r="Y29" s="303"/>
      <c r="Z29" s="303"/>
      <c r="AA29" s="303"/>
      <c r="AB29" s="303"/>
      <c r="AC29" s="303"/>
      <c r="AD29" s="303"/>
      <c r="AE29" s="303"/>
      <c r="AF29" s="303"/>
      <c r="AG29" s="303"/>
      <c r="AH29" s="303"/>
    </row>
    <row r="30" spans="1:34" ht="15">
      <c r="A30" s="255" t="s">
        <v>570</v>
      </c>
      <c r="B30" s="675" t="str">
        <f>Tratamento!Y10</f>
        <v>12</v>
      </c>
      <c r="C30" s="676"/>
      <c r="D30" s="305"/>
      <c r="E30" s="305"/>
      <c r="F30" s="305"/>
      <c r="G30" s="305"/>
      <c r="H30" s="305"/>
      <c r="I30" s="305"/>
      <c r="J30" s="305"/>
      <c r="K30" s="305"/>
      <c r="L30" s="305"/>
      <c r="M30" s="305"/>
      <c r="N30" s="305"/>
      <c r="O30" s="305"/>
      <c r="P30" s="305"/>
      <c r="Q30" s="305"/>
      <c r="R30" s="305"/>
      <c r="S30" s="305"/>
      <c r="T30" s="305"/>
      <c r="U30" s="303"/>
      <c r="V30" s="303"/>
      <c r="W30" s="303"/>
      <c r="X30" s="303"/>
      <c r="Y30" s="303"/>
      <c r="Z30" s="303"/>
      <c r="AA30" s="303"/>
      <c r="AB30" s="303"/>
      <c r="AC30" s="303"/>
      <c r="AD30" s="303"/>
      <c r="AE30" s="303"/>
      <c r="AF30" s="303"/>
      <c r="AG30" s="303"/>
      <c r="AH30" s="303"/>
    </row>
    <row r="31" spans="1:34" ht="9" hidden="1" customHeight="1">
      <c r="A31" s="255" t="s">
        <v>571</v>
      </c>
      <c r="B31" s="675" t="str">
        <f>Tratamento!AB9</f>
        <v>11</v>
      </c>
      <c r="C31" s="676"/>
      <c r="D31" s="305"/>
      <c r="E31" s="307"/>
      <c r="F31" s="307"/>
      <c r="G31" s="307"/>
      <c r="H31" s="307"/>
      <c r="I31" s="307"/>
      <c r="J31" s="307"/>
      <c r="K31" s="307"/>
      <c r="L31" s="307"/>
      <c r="M31" s="307"/>
      <c r="N31" s="307"/>
      <c r="O31" s="305"/>
      <c r="P31" s="305"/>
      <c r="Q31" s="305"/>
      <c r="R31" s="305"/>
      <c r="S31" s="305"/>
      <c r="T31" s="305"/>
      <c r="U31" s="303"/>
      <c r="V31" s="303"/>
      <c r="W31" s="303"/>
      <c r="X31" s="303"/>
      <c r="Y31" s="303"/>
      <c r="Z31" s="303"/>
      <c r="AA31" s="303"/>
      <c r="AB31" s="303"/>
      <c r="AC31" s="303"/>
      <c r="AD31" s="303"/>
      <c r="AE31" s="303"/>
      <c r="AF31" s="303"/>
      <c r="AG31" s="303"/>
      <c r="AH31" s="303"/>
    </row>
    <row r="32" spans="1:34" ht="12.75" hidden="1" customHeight="1">
      <c r="A32" s="255" t="s">
        <v>572</v>
      </c>
      <c r="B32" s="675" t="str">
        <f>Tratamento!AB10</f>
        <v>8</v>
      </c>
      <c r="C32" s="676"/>
      <c r="D32" s="259"/>
      <c r="E32" s="274">
        <f ca="1">TODAY()</f>
        <v>42778</v>
      </c>
      <c r="F32" s="246"/>
      <c r="G32" s="246"/>
      <c r="H32" s="246"/>
      <c r="I32" s="246"/>
      <c r="J32" s="246"/>
      <c r="K32" s="246"/>
      <c r="L32" s="246"/>
      <c r="M32" s="246"/>
      <c r="N32" s="246"/>
      <c r="R32" s="259"/>
      <c r="S32" s="259"/>
      <c r="T32" s="259"/>
    </row>
    <row r="33" spans="1:20" ht="12" hidden="1" customHeight="1">
      <c r="A33" s="255" t="s">
        <v>573</v>
      </c>
      <c r="B33" s="675">
        <f>Tratamento!BD18</f>
        <v>12</v>
      </c>
      <c r="C33" s="676"/>
      <c r="D33" s="259"/>
      <c r="E33" s="246" t="str">
        <f>E3&amp;" Vs "&amp;E12</f>
        <v>Cagliari Vs Juventus</v>
      </c>
      <c r="F33" s="246"/>
      <c r="G33" s="246"/>
      <c r="H33" s="246"/>
      <c r="I33" s="246"/>
      <c r="J33" s="246"/>
      <c r="K33" s="246"/>
      <c r="L33" s="246"/>
      <c r="M33" s="246"/>
      <c r="N33" s="246"/>
      <c r="R33" s="259"/>
      <c r="S33" s="259"/>
      <c r="T33" s="259"/>
    </row>
    <row r="34" spans="1:20" ht="8.25" hidden="1" customHeight="1">
      <c r="A34" s="255" t="s">
        <v>574</v>
      </c>
      <c r="B34" s="675">
        <f>Tratamento!BD44</f>
        <v>12</v>
      </c>
      <c r="C34" s="676"/>
      <c r="D34" s="259"/>
      <c r="E34" s="275">
        <f>Predictie!D33</f>
        <v>1</v>
      </c>
      <c r="F34" s="275">
        <f>Predictie!D34</f>
        <v>1</v>
      </c>
      <c r="G34" s="275">
        <f>Predictie!D35</f>
        <v>0.92307692307692313</v>
      </c>
      <c r="H34" s="275">
        <f>Predictie!H36</f>
        <v>0.53846153846153844</v>
      </c>
      <c r="I34" s="275">
        <f>Predictie!H37</f>
        <v>0.76923076923076927</v>
      </c>
      <c r="J34" s="246"/>
      <c r="K34" s="246"/>
      <c r="L34" s="246"/>
      <c r="M34" s="246"/>
      <c r="N34" s="246"/>
      <c r="R34" s="259"/>
      <c r="S34" s="259"/>
      <c r="T34" s="259"/>
    </row>
    <row r="35" spans="1:20" ht="9.75" hidden="1" customHeight="1">
      <c r="E35" s="276">
        <f>E34/100</f>
        <v>0.01</v>
      </c>
      <c r="F35" s="276">
        <f>F34/100</f>
        <v>0.01</v>
      </c>
      <c r="G35" s="276">
        <f>G34/100</f>
        <v>9.2307692307692316E-3</v>
      </c>
      <c r="H35" s="276">
        <f>H34/100</f>
        <v>5.3846153846153844E-3</v>
      </c>
      <c r="I35" s="276">
        <f>I34/100</f>
        <v>7.6923076923076927E-3</v>
      </c>
      <c r="J35" s="246"/>
      <c r="K35" s="246"/>
      <c r="L35" s="246"/>
      <c r="M35" s="246"/>
      <c r="N35" s="246"/>
    </row>
    <row r="36" spans="1:20"/>
  </sheetData>
  <sheetProtection algorithmName="SHA-512" hashValue="QsV9qe3tjvUMbfy9abzE4VmG5B9RBDAhphroCspZzJHAeAVCq32e43Wrg0QhD6OxQyFp9eZ8aCoBGmchEjcC6w==" saltValue="wW1KFY8rOOQRnzY4Bmc6pg==" spinCount="100000" sheet="1" objects="1" scenarios="1"/>
  <mergeCells count="104">
    <mergeCell ref="S3:Y3"/>
    <mergeCell ref="S23:U23"/>
    <mergeCell ref="V23:V24"/>
    <mergeCell ref="W23:Y23"/>
    <mergeCell ref="S19:U19"/>
    <mergeCell ref="V19:V20"/>
    <mergeCell ref="W19:Y19"/>
    <mergeCell ref="S12:Y12"/>
    <mergeCell ref="S13:Y13"/>
    <mergeCell ref="S14:Y14"/>
    <mergeCell ref="S15:Y15"/>
    <mergeCell ref="T17:V17"/>
    <mergeCell ref="W17:W18"/>
    <mergeCell ref="X17:Z17"/>
    <mergeCell ref="T16:Z16"/>
    <mergeCell ref="Z15:AA15"/>
    <mergeCell ref="Z14:AA14"/>
    <mergeCell ref="Z13:AA13"/>
    <mergeCell ref="Z12:AA12"/>
    <mergeCell ref="Z8:AA8"/>
    <mergeCell ref="Z7:AA7"/>
    <mergeCell ref="Z6:AA6"/>
    <mergeCell ref="Z5:AA5"/>
    <mergeCell ref="B33:C33"/>
    <mergeCell ref="B34:C34"/>
    <mergeCell ref="B17:C17"/>
    <mergeCell ref="F17:G17"/>
    <mergeCell ref="B30:C30"/>
    <mergeCell ref="B31:C31"/>
    <mergeCell ref="B32:C32"/>
    <mergeCell ref="B29:C29"/>
    <mergeCell ref="B18:C18"/>
    <mergeCell ref="E19:Q20"/>
    <mergeCell ref="B20:C20"/>
    <mergeCell ref="B21:C21"/>
    <mergeCell ref="B22:C22"/>
    <mergeCell ref="B23:C23"/>
    <mergeCell ref="B24:C24"/>
    <mergeCell ref="B25:C25"/>
    <mergeCell ref="B26:C26"/>
    <mergeCell ref="B27:C27"/>
    <mergeCell ref="B28:C28"/>
    <mergeCell ref="H17:I17"/>
    <mergeCell ref="J17:K17"/>
    <mergeCell ref="L17:M17"/>
    <mergeCell ref="N17:O17"/>
    <mergeCell ref="P17:Q17"/>
    <mergeCell ref="B14:C14"/>
    <mergeCell ref="F14:Q14"/>
    <mergeCell ref="B15:C15"/>
    <mergeCell ref="F15:Q15"/>
    <mergeCell ref="B16:C16"/>
    <mergeCell ref="F16:G16"/>
    <mergeCell ref="H16:I16"/>
    <mergeCell ref="J16:K16"/>
    <mergeCell ref="L16:M16"/>
    <mergeCell ref="N16:O16"/>
    <mergeCell ref="P16:Q16"/>
    <mergeCell ref="E3:N4"/>
    <mergeCell ref="P3:Q4"/>
    <mergeCell ref="B6:C6"/>
    <mergeCell ref="F6:Q6"/>
    <mergeCell ref="H8:I8"/>
    <mergeCell ref="J8:K8"/>
    <mergeCell ref="L8:M8"/>
    <mergeCell ref="N8:O8"/>
    <mergeCell ref="E12:N13"/>
    <mergeCell ref="M10:O10"/>
    <mergeCell ref="B10:C10"/>
    <mergeCell ref="B12:C12"/>
    <mergeCell ref="B13:C13"/>
    <mergeCell ref="B8:C8"/>
    <mergeCell ref="F8:G8"/>
    <mergeCell ref="B7:C7"/>
    <mergeCell ref="F7:G7"/>
    <mergeCell ref="H7:I7"/>
    <mergeCell ref="J7:K7"/>
    <mergeCell ref="L7:M7"/>
    <mergeCell ref="B5:C5"/>
    <mergeCell ref="F5:Q5"/>
    <mergeCell ref="E1:F1"/>
    <mergeCell ref="E2:F2"/>
    <mergeCell ref="E11:F11"/>
    <mergeCell ref="P12:Q13"/>
    <mergeCell ref="P10:Q10"/>
    <mergeCell ref="O3:O4"/>
    <mergeCell ref="O12:O13"/>
    <mergeCell ref="AC3:AE3"/>
    <mergeCell ref="N7:O7"/>
    <mergeCell ref="P7:Q7"/>
    <mergeCell ref="P8:Q8"/>
    <mergeCell ref="S4:Y4"/>
    <mergeCell ref="S5:Y5"/>
    <mergeCell ref="S6:Y6"/>
    <mergeCell ref="S7:Y7"/>
    <mergeCell ref="S8:Y8"/>
    <mergeCell ref="S9:Y9"/>
    <mergeCell ref="S10:Y10"/>
    <mergeCell ref="S11:Y11"/>
    <mergeCell ref="Z3:AA3"/>
    <mergeCell ref="Z4:AA4"/>
    <mergeCell ref="Z11:AA11"/>
    <mergeCell ref="Z10:AA10"/>
    <mergeCell ref="Z9:AA9"/>
  </mergeCells>
  <conditionalFormatting sqref="Z4:Z13">
    <cfRule type="cellIs" dxfId="98" priority="68" operator="between">
      <formula>0.7</formula>
      <formula>0.78</formula>
    </cfRule>
    <cfRule type="cellIs" dxfId="97" priority="69" operator="between">
      <formula>0.78</formula>
      <formula>10</formula>
    </cfRule>
    <cfRule type="cellIs" dxfId="96" priority="70" operator="lessThanOrEqual">
      <formula>0.7</formula>
    </cfRule>
  </conditionalFormatting>
  <conditionalFormatting sqref="J16:K17">
    <cfRule type="cellIs" dxfId="95" priority="62" operator="equal">
      <formula>0</formula>
    </cfRule>
  </conditionalFormatting>
  <conditionalFormatting sqref="F7:G8">
    <cfRule type="cellIs" dxfId="94" priority="67" operator="equal">
      <formula>0</formula>
    </cfRule>
  </conditionalFormatting>
  <conditionalFormatting sqref="N7:O8">
    <cfRule type="cellIs" dxfId="93" priority="66" operator="equal">
      <formula>0</formula>
    </cfRule>
  </conditionalFormatting>
  <conditionalFormatting sqref="J7:K8">
    <cfRule type="cellIs" dxfId="92" priority="65" operator="equal">
      <formula>0</formula>
    </cfRule>
  </conditionalFormatting>
  <conditionalFormatting sqref="F16:G17">
    <cfRule type="cellIs" dxfId="91" priority="64" operator="equal">
      <formula>0</formula>
    </cfRule>
  </conditionalFormatting>
  <conditionalFormatting sqref="N16:O17">
    <cfRule type="cellIs" dxfId="90" priority="63" operator="equal">
      <formula>0</formula>
    </cfRule>
  </conditionalFormatting>
  <conditionalFormatting sqref="P3">
    <cfRule type="cellIs" dxfId="89" priority="54" operator="between">
      <formula>0.52</formula>
      <formula>0.75</formula>
    </cfRule>
    <cfRule type="cellIs" dxfId="88" priority="55" operator="between">
      <formula>0.75</formula>
      <formula>10</formula>
    </cfRule>
    <cfRule type="cellIs" dxfId="87" priority="56" operator="lessThanOrEqual">
      <formula>0.6</formula>
    </cfRule>
  </conditionalFormatting>
  <conditionalFormatting sqref="P10">
    <cfRule type="cellIs" dxfId="86" priority="51" operator="between">
      <formula>0.52</formula>
      <formula>0.75</formula>
    </cfRule>
    <cfRule type="cellIs" dxfId="85" priority="52" operator="between">
      <formula>0.75</formula>
      <formula>10</formula>
    </cfRule>
    <cfRule type="cellIs" dxfId="84" priority="53" operator="lessThanOrEqual">
      <formula>0.6</formula>
    </cfRule>
  </conditionalFormatting>
  <conditionalFormatting sqref="P12">
    <cfRule type="cellIs" dxfId="83" priority="48" operator="between">
      <formula>0.52</formula>
      <formula>0.75</formula>
    </cfRule>
    <cfRule type="cellIs" dxfId="82" priority="49" operator="between">
      <formula>0.75</formula>
      <formula>10</formula>
    </cfRule>
    <cfRule type="cellIs" dxfId="81" priority="50" operator="lessThanOrEqual">
      <formula>0.6</formula>
    </cfRule>
  </conditionalFormatting>
  <conditionalFormatting sqref="Z14">
    <cfRule type="cellIs" dxfId="80" priority="45" operator="equal">
      <formula>0</formula>
    </cfRule>
  </conditionalFormatting>
  <conditionalFormatting sqref="Z15">
    <cfRule type="cellIs" dxfId="79" priority="44" operator="equal">
      <formula>0</formula>
    </cfRule>
  </conditionalFormatting>
  <conditionalFormatting sqref="S24">
    <cfRule type="cellIs" dxfId="78" priority="37" operator="equal">
      <formula>0</formula>
    </cfRule>
  </conditionalFormatting>
  <conditionalFormatting sqref="T24">
    <cfRule type="cellIs" dxfId="77" priority="36" operator="equal">
      <formula>0</formula>
    </cfRule>
  </conditionalFormatting>
  <conditionalFormatting sqref="U24">
    <cfRule type="cellIs" dxfId="76" priority="35" operator="equal">
      <formula>0</formula>
    </cfRule>
  </conditionalFormatting>
  <conditionalFormatting sqref="W24">
    <cfRule type="cellIs" dxfId="75" priority="34" operator="equal">
      <formula>0</formula>
    </cfRule>
  </conditionalFormatting>
  <conditionalFormatting sqref="X24">
    <cfRule type="cellIs" dxfId="74" priority="33" operator="equal">
      <formula>0</formula>
    </cfRule>
  </conditionalFormatting>
  <conditionalFormatting sqref="Y24">
    <cfRule type="cellIs" dxfId="73" priority="32" operator="equal">
      <formula>0</formula>
    </cfRule>
  </conditionalFormatting>
  <conditionalFormatting sqref="S20">
    <cfRule type="cellIs" dxfId="72" priority="31" operator="equal">
      <formula>0</formula>
    </cfRule>
  </conditionalFormatting>
  <conditionalFormatting sqref="T20">
    <cfRule type="cellIs" dxfId="71" priority="30" operator="equal">
      <formula>0</formula>
    </cfRule>
  </conditionalFormatting>
  <conditionalFormatting sqref="U20">
    <cfRule type="cellIs" dxfId="70" priority="29" operator="equal">
      <formula>0</formula>
    </cfRule>
  </conditionalFormatting>
  <conditionalFormatting sqref="W20">
    <cfRule type="cellIs" dxfId="69" priority="28" operator="equal">
      <formula>0</formula>
    </cfRule>
  </conditionalFormatting>
  <conditionalFormatting sqref="X20">
    <cfRule type="cellIs" dxfId="68" priority="27" operator="equal">
      <formula>0</formula>
    </cfRule>
  </conditionalFormatting>
  <conditionalFormatting sqref="Y20">
    <cfRule type="cellIs" dxfId="67" priority="26" operator="equal">
      <formula>0</formula>
    </cfRule>
  </conditionalFormatting>
  <conditionalFormatting sqref="G1:K1">
    <cfRule type="containsText" dxfId="66" priority="19" operator="containsText" text="V">
      <formula>NOT(ISERROR(SEARCH("V",G1)))</formula>
    </cfRule>
  </conditionalFormatting>
  <conditionalFormatting sqref="G2:K2">
    <cfRule type="containsText" dxfId="65" priority="16" operator="containsText" text="E">
      <formula>NOT(ISERROR(SEARCH("E",G2)))</formula>
    </cfRule>
    <cfRule type="containsText" dxfId="64" priority="17" operator="containsText" text="D">
      <formula>NOT(ISERROR(SEARCH("D",G2)))</formula>
    </cfRule>
    <cfRule type="containsText" dxfId="63" priority="18" operator="containsText" text="V">
      <formula>NOT(ISERROR(SEARCH("V",G2)))</formula>
    </cfRule>
  </conditionalFormatting>
  <conditionalFormatting sqref="G11">
    <cfRule type="containsText" dxfId="62" priority="10" operator="containsText" text="E">
      <formula>NOT(ISERROR(SEARCH("E",G11)))</formula>
    </cfRule>
    <cfRule type="containsText" dxfId="61" priority="11" operator="containsText" text="D">
      <formula>NOT(ISERROR(SEARCH("D",G11)))</formula>
    </cfRule>
    <cfRule type="containsText" dxfId="60" priority="12" operator="containsText" text="V">
      <formula>NOT(ISERROR(SEARCH("V",G11)))</formula>
    </cfRule>
  </conditionalFormatting>
  <conditionalFormatting sqref="H11:K11">
    <cfRule type="containsText" dxfId="59" priority="7" operator="containsText" text="E">
      <formula>NOT(ISERROR(SEARCH("E",H11)))</formula>
    </cfRule>
    <cfRule type="containsText" dxfId="58" priority="8" operator="containsText" text="D">
      <formula>NOT(ISERROR(SEARCH("D",H11)))</formula>
    </cfRule>
    <cfRule type="containsText" dxfId="57" priority="9" operator="containsText" text="V">
      <formula>NOT(ISERROR(SEARCH("V",H11)))</formula>
    </cfRule>
  </conditionalFormatting>
  <pageMargins left="0.511811024" right="0.511811024" top="0.78740157499999996" bottom="0.78740157499999996" header="0.31496062000000002" footer="0.31496062000000002"/>
  <ignoredErrors>
    <ignoredError sqref="AD5:AD6 AD7 AD8 AD10" calculatedColumn="1"/>
  </ignoredErrors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2:AQ33"/>
  <sheetViews>
    <sheetView showGridLines="0" showRowColHeaders="0" zoomScaleNormal="100" workbookViewId="0">
      <selection activeCell="N15" sqref="N15"/>
    </sheetView>
  </sheetViews>
  <sheetFormatPr defaultRowHeight="12.75"/>
  <cols>
    <col min="1" max="1" width="2.7109375" style="417" customWidth="1"/>
    <col min="2" max="2" width="4.28515625" style="417" customWidth="1"/>
    <col min="3" max="4" width="4.28515625" style="418" customWidth="1"/>
    <col min="5" max="6" width="4.28515625" customWidth="1"/>
    <col min="7" max="7" width="6.7109375" style="418" customWidth="1"/>
    <col min="8" max="8" width="6.7109375" customWidth="1"/>
    <col min="9" max="9" width="4.28515625" customWidth="1"/>
    <col min="10" max="11" width="4.28515625" style="418" customWidth="1"/>
    <col min="12" max="13" width="4.28515625" customWidth="1"/>
    <col min="14" max="14" width="4.28515625" style="418" customWidth="1"/>
    <col min="15" max="15" width="1.140625" style="418" customWidth="1"/>
    <col min="16" max="16" width="1.5703125" style="418" customWidth="1"/>
    <col min="17" max="17" width="9.7109375" style="418" bestFit="1" customWidth="1"/>
    <col min="18" max="18" width="1.42578125" style="418" customWidth="1"/>
    <col min="19" max="19" width="5.5703125" style="418" customWidth="1"/>
    <col min="20" max="20" width="4.7109375" style="418" customWidth="1"/>
    <col min="21" max="21" width="1.140625" style="418" customWidth="1"/>
    <col min="22" max="28" width="4.7109375" style="418" customWidth="1"/>
    <col min="29" max="29" width="6" customWidth="1"/>
    <col min="30" max="30" width="0" hidden="1" customWidth="1"/>
    <col min="31" max="31" width="5.42578125" customWidth="1"/>
    <col min="32" max="32" width="6.140625" customWidth="1"/>
    <col min="34" max="34" width="5.5703125" style="438" customWidth="1"/>
    <col min="35" max="35" width="1.42578125" customWidth="1"/>
    <col min="36" max="36" width="9.85546875" bestFit="1" customWidth="1"/>
    <col min="37" max="37" width="2.42578125" customWidth="1"/>
    <col min="38" max="38" width="0.7109375" customWidth="1"/>
    <col min="39" max="39" width="5.5703125" customWidth="1"/>
    <col min="43" max="43" width="9.85546875" bestFit="1" customWidth="1"/>
  </cols>
  <sheetData>
    <row r="2" spans="2:43" ht="8.25" customHeight="1">
      <c r="B2" s="712" t="str">
        <f>Tratamento!AM2</f>
        <v>Cagliari</v>
      </c>
      <c r="C2" s="712"/>
      <c r="D2" s="712"/>
      <c r="E2" s="713"/>
      <c r="F2" s="713"/>
      <c r="G2" s="432"/>
      <c r="H2" s="432"/>
      <c r="I2" s="715" t="str">
        <f>Tratamento!AM3</f>
        <v>Juventus</v>
      </c>
      <c r="J2" s="715"/>
      <c r="K2" s="715"/>
      <c r="L2" s="716"/>
      <c r="M2" s="716"/>
      <c r="N2" s="422"/>
      <c r="O2" s="422"/>
      <c r="P2" s="422"/>
      <c r="Q2" s="710" t="s">
        <v>686</v>
      </c>
      <c r="R2" s="710"/>
      <c r="S2" s="710"/>
      <c r="T2" s="710"/>
      <c r="U2" s="710"/>
      <c r="V2" s="710"/>
      <c r="W2" s="710"/>
      <c r="X2" s="710"/>
      <c r="Y2" s="710"/>
      <c r="Z2" s="710"/>
      <c r="AA2" s="441"/>
      <c r="AB2" s="710" t="s">
        <v>694</v>
      </c>
      <c r="AC2" s="710"/>
      <c r="AD2" s="710"/>
      <c r="AE2" s="710"/>
      <c r="AF2" s="710"/>
      <c r="AG2" s="710"/>
      <c r="AH2" s="710"/>
      <c r="AI2" s="710"/>
      <c r="AJ2" s="710"/>
      <c r="AK2" s="422"/>
      <c r="AL2" s="422"/>
      <c r="AM2" s="422"/>
      <c r="AN2" s="422"/>
      <c r="AO2" s="422"/>
      <c r="AP2" s="422"/>
      <c r="AQ2" s="422"/>
    </row>
    <row r="3" spans="2:43" ht="8.25" customHeight="1">
      <c r="B3" s="714"/>
      <c r="C3" s="714"/>
      <c r="D3" s="714"/>
      <c r="E3" s="714"/>
      <c r="F3" s="714"/>
      <c r="G3" s="432"/>
      <c r="H3" s="432"/>
      <c r="I3" s="717"/>
      <c r="J3" s="717"/>
      <c r="K3" s="717"/>
      <c r="L3" s="717"/>
      <c r="M3" s="717"/>
      <c r="N3" s="422"/>
      <c r="O3" s="422"/>
      <c r="P3" s="422"/>
      <c r="Q3" s="710"/>
      <c r="R3" s="710"/>
      <c r="S3" s="710"/>
      <c r="T3" s="710"/>
      <c r="U3" s="710"/>
      <c r="V3" s="710"/>
      <c r="W3" s="710"/>
      <c r="X3" s="710"/>
      <c r="Y3" s="710"/>
      <c r="Z3" s="710"/>
      <c r="AA3" s="441"/>
      <c r="AB3" s="710"/>
      <c r="AC3" s="710"/>
      <c r="AD3" s="710"/>
      <c r="AE3" s="710"/>
      <c r="AF3" s="710"/>
      <c r="AG3" s="710"/>
      <c r="AH3" s="710"/>
      <c r="AI3" s="710"/>
      <c r="AJ3" s="710"/>
      <c r="AK3" s="422"/>
      <c r="AL3" s="422"/>
      <c r="AM3" s="422"/>
      <c r="AN3" s="422"/>
      <c r="AO3" s="422"/>
      <c r="AP3" s="422"/>
      <c r="AQ3" s="422"/>
    </row>
    <row r="4" spans="2:43" ht="14.25" customHeight="1">
      <c r="B4" s="448" t="str">
        <f>Tratamento!AD23</f>
        <v>D</v>
      </c>
      <c r="C4" s="448" t="str">
        <f>Tratamento!AD22</f>
        <v>V</v>
      </c>
      <c r="D4" s="448" t="str">
        <f>Tratamento!AD21</f>
        <v>D</v>
      </c>
      <c r="E4" s="448" t="str">
        <f>Tratamento!AD20</f>
        <v>E</v>
      </c>
      <c r="F4" s="448" t="str">
        <f>Tratamento!AD19</f>
        <v>D</v>
      </c>
      <c r="G4" s="432"/>
      <c r="H4" s="431"/>
      <c r="I4" s="448" t="str">
        <f>Tratamento!AD45</f>
        <v>V</v>
      </c>
      <c r="J4" s="448" t="str">
        <f>Tratamento!AD46</f>
        <v>V</v>
      </c>
      <c r="K4" s="448" t="str">
        <f>Tratamento!AD47</f>
        <v>V</v>
      </c>
      <c r="L4" s="448" t="str">
        <f>Tratamento!AD48</f>
        <v>V</v>
      </c>
      <c r="M4" s="448" t="str">
        <f>Tratamento!AD49</f>
        <v>V</v>
      </c>
      <c r="N4" s="422"/>
      <c r="O4" s="422"/>
      <c r="P4" s="422"/>
      <c r="Q4" s="422"/>
      <c r="R4" s="422"/>
      <c r="S4" s="422"/>
      <c r="T4" s="422"/>
      <c r="U4" s="422"/>
      <c r="V4" s="422"/>
      <c r="W4" s="422"/>
      <c r="X4" s="422"/>
      <c r="Y4" s="422"/>
      <c r="Z4" s="422"/>
      <c r="AA4" s="422"/>
      <c r="AB4" s="422"/>
    </row>
    <row r="5" spans="2:43" ht="15.75">
      <c r="F5" s="72"/>
      <c r="G5" s="432"/>
      <c r="H5" s="72"/>
      <c r="AE5" s="425"/>
      <c r="AF5" s="423"/>
      <c r="AP5" s="331"/>
      <c r="AQ5" s="428"/>
    </row>
    <row r="6" spans="2:43" ht="15">
      <c r="F6" s="450" t="s">
        <v>684</v>
      </c>
      <c r="G6" s="72"/>
      <c r="H6" s="72"/>
      <c r="I6" s="449">
        <f>Tratamento!CS29</f>
        <v>0.92307692307692313</v>
      </c>
      <c r="AE6" s="425"/>
      <c r="AF6" s="191"/>
      <c r="AP6" s="331"/>
      <c r="AQ6" s="428"/>
    </row>
    <row r="7" spans="2:43">
      <c r="AE7" s="425"/>
      <c r="AF7" s="191"/>
      <c r="AP7" s="331"/>
      <c r="AQ7" s="428"/>
    </row>
    <row r="8" spans="2:43">
      <c r="AE8" s="426"/>
      <c r="AF8" s="191"/>
      <c r="AQ8" s="427"/>
    </row>
    <row r="9" spans="2:43">
      <c r="AE9" s="425"/>
      <c r="AF9" s="191"/>
      <c r="AP9" s="331"/>
      <c r="AQ9" s="428"/>
    </row>
    <row r="10" spans="2:43">
      <c r="AE10" s="425"/>
      <c r="AF10" s="191"/>
      <c r="AP10" s="331"/>
      <c r="AQ10" s="428"/>
    </row>
    <row r="11" spans="2:43">
      <c r="AE11" s="425"/>
      <c r="AF11" s="191"/>
      <c r="AP11" s="331"/>
      <c r="AQ11" s="428"/>
    </row>
    <row r="12" spans="2:43">
      <c r="AE12" s="425"/>
      <c r="AF12" s="191"/>
      <c r="AP12" s="331"/>
      <c r="AQ12" s="429"/>
    </row>
    <row r="13" spans="2:43">
      <c r="AE13" s="425"/>
      <c r="AF13" s="191"/>
      <c r="AP13" s="331"/>
      <c r="AQ13" s="428"/>
    </row>
    <row r="14" spans="2:43">
      <c r="AE14" s="425"/>
      <c r="AF14" s="191"/>
      <c r="AP14" s="331"/>
      <c r="AQ14" s="428"/>
    </row>
    <row r="15" spans="2:43">
      <c r="AE15" s="425"/>
      <c r="AF15" s="191"/>
      <c r="AP15" s="331"/>
      <c r="AQ15" s="428"/>
    </row>
    <row r="16" spans="2:43">
      <c r="AE16" s="427"/>
      <c r="AQ16" s="427"/>
    </row>
    <row r="17" spans="1:43" ht="5.25" customHeight="1">
      <c r="AE17" s="425"/>
      <c r="AP17" s="331"/>
      <c r="AQ17" s="428"/>
    </row>
    <row r="18" spans="1:43" ht="18.75">
      <c r="A18" s="418"/>
      <c r="B18" s="709" t="s">
        <v>685</v>
      </c>
      <c r="C18" s="709"/>
      <c r="D18" s="709"/>
      <c r="E18" s="709"/>
      <c r="F18" s="709"/>
      <c r="G18" s="709"/>
      <c r="H18" s="709"/>
      <c r="I18" s="709"/>
      <c r="J18" s="709"/>
      <c r="K18" s="709"/>
      <c r="L18" s="709"/>
      <c r="M18" s="709"/>
      <c r="N18" s="709"/>
      <c r="Q18" s="711" t="s">
        <v>687</v>
      </c>
      <c r="R18" s="711"/>
      <c r="S18" s="711"/>
      <c r="T18" s="711"/>
      <c r="U18" s="711"/>
      <c r="V18" s="711"/>
      <c r="W18" s="711"/>
      <c r="X18" s="711"/>
      <c r="Y18" s="711"/>
      <c r="Z18" s="711"/>
      <c r="AA18" s="711"/>
      <c r="AB18" s="711"/>
      <c r="AC18" s="711"/>
      <c r="AD18" s="711"/>
      <c r="AE18" s="711"/>
      <c r="AF18" s="711"/>
      <c r="AG18" s="711"/>
      <c r="AH18" s="711"/>
      <c r="AI18" s="711"/>
      <c r="AJ18" s="711"/>
    </row>
    <row r="19" spans="1:43" ht="12.6" customHeight="1"/>
    <row r="20" spans="1:43" ht="14.1" customHeight="1">
      <c r="Q20" s="433" t="s">
        <v>670</v>
      </c>
      <c r="AJ20" s="435" t="s">
        <v>677</v>
      </c>
    </row>
    <row r="21" spans="1:43" ht="14.1" customHeight="1">
      <c r="G21" s="417"/>
      <c r="Q21" s="433"/>
      <c r="AJ21" s="435"/>
    </row>
    <row r="22" spans="1:43" ht="14.1" customHeight="1">
      <c r="Q22" s="433" t="s">
        <v>671</v>
      </c>
      <c r="AJ22" s="435" t="s">
        <v>678</v>
      </c>
    </row>
    <row r="23" spans="1:43" ht="14.1" customHeight="1">
      <c r="Q23" s="434"/>
      <c r="AJ23" s="434"/>
    </row>
    <row r="24" spans="1:43" ht="14.1" customHeight="1">
      <c r="Q24" s="434"/>
      <c r="AJ24" s="434"/>
    </row>
    <row r="25" spans="1:43" ht="14.1" customHeight="1">
      <c r="Q25" s="433" t="s">
        <v>672</v>
      </c>
      <c r="AJ25" s="435" t="s">
        <v>679</v>
      </c>
    </row>
    <row r="26" spans="1:43" ht="14.1" customHeight="1">
      <c r="Q26" s="433"/>
      <c r="AJ26" s="435"/>
    </row>
    <row r="27" spans="1:43" ht="14.1" customHeight="1">
      <c r="Q27" s="433" t="s">
        <v>673</v>
      </c>
      <c r="AJ27" s="435" t="s">
        <v>680</v>
      </c>
    </row>
    <row r="28" spans="1:43" ht="14.1" customHeight="1">
      <c r="Q28" s="433"/>
      <c r="AJ28" s="436"/>
    </row>
    <row r="29" spans="1:43" ht="14.1" customHeight="1">
      <c r="Q29" s="433" t="s">
        <v>674</v>
      </c>
      <c r="AJ29" s="435" t="s">
        <v>681</v>
      </c>
    </row>
    <row r="30" spans="1:43" ht="14.1" customHeight="1">
      <c r="Q30" s="433"/>
      <c r="AJ30" s="435"/>
    </row>
    <row r="31" spans="1:43" ht="14.1" customHeight="1">
      <c r="Q31" s="433" t="s">
        <v>675</v>
      </c>
      <c r="AJ31" s="435" t="s">
        <v>682</v>
      </c>
    </row>
    <row r="32" spans="1:43" ht="14.1" customHeight="1">
      <c r="Q32" s="430"/>
      <c r="AJ32" s="430"/>
    </row>
    <row r="33" spans="17:36" ht="14.1" customHeight="1">
      <c r="Q33" s="433" t="s">
        <v>676</v>
      </c>
      <c r="AJ33" s="435" t="s">
        <v>683</v>
      </c>
    </row>
  </sheetData>
  <sheetProtection algorithmName="SHA-512" hashValue="VB4y1RNiMzJCWCxb087uCKLhv7TKND8gTStWq+Hws1ALj2+4PRm9YO2yizjm9KUSYrd2R3HG7w5+y0gdP6f2KA==" saltValue="K4syjJv3pYpq+fPpmTVkmw==" spinCount="100000" sheet="1" objects="1" scenarios="1"/>
  <mergeCells count="6">
    <mergeCell ref="B18:N18"/>
    <mergeCell ref="Q2:Z3"/>
    <mergeCell ref="Q18:AJ18"/>
    <mergeCell ref="AB2:AJ3"/>
    <mergeCell ref="B2:F3"/>
    <mergeCell ref="I2:M3"/>
  </mergeCells>
  <conditionalFormatting sqref="B4">
    <cfRule type="containsText" dxfId="56" priority="7" operator="containsText" text="E">
      <formula>NOT(ISERROR(SEARCH("E",B4)))</formula>
    </cfRule>
    <cfRule type="containsText" dxfId="55" priority="8" operator="containsText" text="D">
      <formula>NOT(ISERROR(SEARCH("D",B4)))</formula>
    </cfRule>
    <cfRule type="containsText" dxfId="54" priority="9" operator="containsText" text="V">
      <formula>NOT(ISERROR(SEARCH("V",B4)))</formula>
    </cfRule>
  </conditionalFormatting>
  <conditionalFormatting sqref="C4:F4">
    <cfRule type="containsText" dxfId="53" priority="4" operator="containsText" text="E">
      <formula>NOT(ISERROR(SEARCH("E",C4)))</formula>
    </cfRule>
    <cfRule type="containsText" dxfId="52" priority="5" operator="containsText" text="D">
      <formula>NOT(ISERROR(SEARCH("D",C4)))</formula>
    </cfRule>
    <cfRule type="containsText" dxfId="51" priority="6" operator="containsText" text="V">
      <formula>NOT(ISERROR(SEARCH("V",C4)))</formula>
    </cfRule>
  </conditionalFormatting>
  <conditionalFormatting sqref="I4:M4">
    <cfRule type="containsText" dxfId="50" priority="1" operator="containsText" text="E">
      <formula>NOT(ISERROR(SEARCH("E",I4)))</formula>
    </cfRule>
    <cfRule type="containsText" dxfId="49" priority="2" operator="containsText" text="D">
      <formula>NOT(ISERROR(SEARCH("D",I4)))</formula>
    </cfRule>
    <cfRule type="containsText" dxfId="48" priority="3" operator="containsText" text="V">
      <formula>NOT(ISERROR(SEARCH("V",I4)))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B2:AQ33"/>
  <sheetViews>
    <sheetView showGridLines="0" showRowColHeaders="0" zoomScaleNormal="100" workbookViewId="0"/>
  </sheetViews>
  <sheetFormatPr defaultRowHeight="12.75"/>
  <cols>
    <col min="1" max="1" width="2.7109375" style="451" customWidth="1"/>
    <col min="2" max="6" width="4.28515625" style="451" customWidth="1"/>
    <col min="7" max="8" width="6.7109375" style="451" customWidth="1"/>
    <col min="9" max="14" width="4.28515625" style="451" customWidth="1"/>
    <col min="15" max="15" width="1.140625" style="451" customWidth="1"/>
    <col min="16" max="16" width="1.5703125" style="451" customWidth="1"/>
    <col min="17" max="17" width="9.7109375" style="451" bestFit="1" customWidth="1"/>
    <col min="18" max="18" width="1.42578125" style="451" customWidth="1"/>
    <col min="19" max="19" width="5.5703125" style="451" customWidth="1"/>
    <col min="20" max="20" width="4.7109375" style="451" customWidth="1"/>
    <col min="21" max="21" width="1.140625" style="451" customWidth="1"/>
    <col min="22" max="28" width="4.7109375" style="451" customWidth="1"/>
    <col min="29" max="29" width="6" style="451" customWidth="1"/>
    <col min="30" max="30" width="0" style="451" hidden="1" customWidth="1"/>
    <col min="31" max="31" width="5.42578125" style="451" customWidth="1"/>
    <col min="32" max="32" width="6.140625" style="451" customWidth="1"/>
    <col min="33" max="33" width="9.140625" style="451"/>
    <col min="34" max="34" width="5.5703125" style="451" customWidth="1"/>
    <col min="35" max="35" width="1.42578125" style="451" customWidth="1"/>
    <col min="36" max="36" width="9.85546875" style="451" bestFit="1" customWidth="1"/>
    <col min="37" max="37" width="2.42578125" style="451" customWidth="1"/>
    <col min="38" max="38" width="0.7109375" style="451" customWidth="1"/>
    <col min="39" max="39" width="5.5703125" style="451" customWidth="1"/>
    <col min="40" max="42" width="9.140625" style="451"/>
    <col min="43" max="43" width="9.85546875" style="451" bestFit="1" customWidth="1"/>
    <col min="44" max="16384" width="9.140625" style="451"/>
  </cols>
  <sheetData>
    <row r="2" spans="2:43" ht="8.25" customHeight="1">
      <c r="B2" s="712" t="str">
        <f>Tratamento!AM2</f>
        <v>Cagliari</v>
      </c>
      <c r="C2" s="712"/>
      <c r="D2" s="712"/>
      <c r="E2" s="713"/>
      <c r="F2" s="713"/>
      <c r="G2" s="432"/>
      <c r="H2" s="432"/>
      <c r="I2" s="715" t="str">
        <f>Tratamento!AM3</f>
        <v>Juventus</v>
      </c>
      <c r="J2" s="715"/>
      <c r="K2" s="715"/>
      <c r="L2" s="716"/>
      <c r="M2" s="716"/>
      <c r="N2" s="422"/>
      <c r="O2" s="422"/>
      <c r="P2" s="422"/>
      <c r="Q2" s="710" t="s">
        <v>686</v>
      </c>
      <c r="R2" s="710"/>
      <c r="S2" s="710"/>
      <c r="T2" s="710"/>
      <c r="U2" s="710"/>
      <c r="V2" s="710"/>
      <c r="W2" s="710"/>
      <c r="X2" s="710"/>
      <c r="Y2" s="710"/>
      <c r="Z2" s="710"/>
      <c r="AA2" s="441"/>
      <c r="AB2" s="710" t="s">
        <v>694</v>
      </c>
      <c r="AC2" s="710"/>
      <c r="AD2" s="710"/>
      <c r="AE2" s="710"/>
      <c r="AF2" s="710"/>
      <c r="AG2" s="710"/>
      <c r="AH2" s="710"/>
      <c r="AI2" s="710"/>
      <c r="AJ2" s="710"/>
      <c r="AK2" s="422"/>
      <c r="AL2" s="422"/>
      <c r="AM2" s="422"/>
      <c r="AN2" s="422"/>
      <c r="AO2" s="422"/>
      <c r="AP2" s="422"/>
      <c r="AQ2" s="422"/>
    </row>
    <row r="3" spans="2:43" ht="8.25" customHeight="1">
      <c r="B3" s="714"/>
      <c r="C3" s="714"/>
      <c r="D3" s="714"/>
      <c r="E3" s="714"/>
      <c r="F3" s="714"/>
      <c r="G3" s="432"/>
      <c r="H3" s="432"/>
      <c r="I3" s="717"/>
      <c r="J3" s="717"/>
      <c r="K3" s="717"/>
      <c r="L3" s="717"/>
      <c r="M3" s="717"/>
      <c r="N3" s="422"/>
      <c r="O3" s="422"/>
      <c r="P3" s="422"/>
      <c r="Q3" s="710"/>
      <c r="R3" s="710"/>
      <c r="S3" s="710"/>
      <c r="T3" s="710"/>
      <c r="U3" s="710"/>
      <c r="V3" s="710"/>
      <c r="W3" s="710"/>
      <c r="X3" s="710"/>
      <c r="Y3" s="710"/>
      <c r="Z3" s="710"/>
      <c r="AA3" s="441"/>
      <c r="AB3" s="710"/>
      <c r="AC3" s="710"/>
      <c r="AD3" s="710"/>
      <c r="AE3" s="710"/>
      <c r="AF3" s="710"/>
      <c r="AG3" s="710"/>
      <c r="AH3" s="710"/>
      <c r="AI3" s="710"/>
      <c r="AJ3" s="710"/>
      <c r="AK3" s="422"/>
      <c r="AL3" s="422"/>
      <c r="AM3" s="422"/>
      <c r="AN3" s="422"/>
      <c r="AO3" s="422"/>
      <c r="AP3" s="422"/>
      <c r="AQ3" s="422"/>
    </row>
    <row r="4" spans="2:43" ht="14.25" customHeight="1">
      <c r="B4" s="448" t="str">
        <f>Tratamento!AD23</f>
        <v>D</v>
      </c>
      <c r="C4" s="448" t="str">
        <f>Tratamento!AD22</f>
        <v>V</v>
      </c>
      <c r="D4" s="448" t="str">
        <f>Tratamento!AD21</f>
        <v>D</v>
      </c>
      <c r="E4" s="448" t="str">
        <f>Tratamento!AD20</f>
        <v>E</v>
      </c>
      <c r="F4" s="448" t="str">
        <f>Tratamento!AD19</f>
        <v>D</v>
      </c>
      <c r="G4" s="432"/>
      <c r="H4" s="431"/>
      <c r="I4" s="448" t="str">
        <f>Tratamento!AD45</f>
        <v>V</v>
      </c>
      <c r="J4" s="448" t="str">
        <f>Tratamento!AD46</f>
        <v>V</v>
      </c>
      <c r="K4" s="448" t="str">
        <f>Tratamento!AD47</f>
        <v>V</v>
      </c>
      <c r="L4" s="448" t="str">
        <f>Tratamento!AD48</f>
        <v>V</v>
      </c>
      <c r="M4" s="448" t="str">
        <f>Tratamento!AD49</f>
        <v>V</v>
      </c>
      <c r="N4" s="422"/>
      <c r="O4" s="422"/>
      <c r="P4" s="422"/>
      <c r="Q4" s="422"/>
      <c r="R4" s="422"/>
      <c r="S4" s="422"/>
      <c r="T4" s="422"/>
      <c r="U4" s="422"/>
      <c r="V4" s="422"/>
      <c r="W4" s="422"/>
      <c r="X4" s="422"/>
      <c r="Y4" s="422"/>
      <c r="Z4" s="422"/>
      <c r="AA4" s="422"/>
      <c r="AB4" s="422"/>
    </row>
    <row r="5" spans="2:43" ht="15.75">
      <c r="F5" s="72"/>
      <c r="G5" s="432"/>
      <c r="H5" s="72"/>
      <c r="AE5" s="425"/>
      <c r="AF5" s="423"/>
      <c r="AP5" s="331"/>
      <c r="AQ5" s="428"/>
    </row>
    <row r="6" spans="2:43" ht="15">
      <c r="F6" s="450" t="s">
        <v>684</v>
      </c>
      <c r="G6" s="72"/>
      <c r="H6" s="72"/>
      <c r="I6" s="449">
        <f>Tratamento!CS29</f>
        <v>0.92307692307692313</v>
      </c>
      <c r="AE6" s="425"/>
      <c r="AF6" s="191"/>
      <c r="AP6" s="331"/>
      <c r="AQ6" s="428"/>
    </row>
    <row r="7" spans="2:43">
      <c r="AE7" s="425"/>
      <c r="AF7" s="191"/>
      <c r="AP7" s="331"/>
      <c r="AQ7" s="428"/>
    </row>
    <row r="8" spans="2:43">
      <c r="AE8" s="426"/>
      <c r="AF8" s="191"/>
      <c r="AQ8" s="427"/>
    </row>
    <row r="9" spans="2:43">
      <c r="AE9" s="425"/>
      <c r="AF9" s="191"/>
      <c r="AP9" s="331"/>
      <c r="AQ9" s="428"/>
    </row>
    <row r="10" spans="2:43">
      <c r="AE10" s="425"/>
      <c r="AF10" s="191"/>
      <c r="AP10" s="331"/>
      <c r="AQ10" s="428"/>
    </row>
    <row r="11" spans="2:43">
      <c r="AE11" s="425"/>
      <c r="AF11" s="191"/>
      <c r="AP11" s="331"/>
      <c r="AQ11" s="428"/>
    </row>
    <row r="12" spans="2:43">
      <c r="AE12" s="425"/>
      <c r="AF12" s="191"/>
      <c r="AP12" s="331"/>
      <c r="AQ12" s="429"/>
    </row>
    <row r="13" spans="2:43">
      <c r="AE13" s="425"/>
      <c r="AF13" s="191"/>
      <c r="AP13" s="331"/>
      <c r="AQ13" s="428"/>
    </row>
    <row r="14" spans="2:43" ht="12.75" customHeight="1">
      <c r="AE14" s="425"/>
      <c r="AF14" s="191"/>
      <c r="AP14" s="331"/>
      <c r="AQ14" s="428"/>
    </row>
    <row r="15" spans="2:43">
      <c r="AE15" s="425"/>
      <c r="AF15" s="191"/>
      <c r="AP15" s="331"/>
      <c r="AQ15" s="428"/>
    </row>
    <row r="16" spans="2:43">
      <c r="AE16" s="427"/>
      <c r="AQ16" s="427"/>
    </row>
    <row r="17" spans="2:43" ht="5.25" customHeight="1">
      <c r="AE17" s="425"/>
      <c r="AP17" s="331"/>
      <c r="AQ17" s="428"/>
    </row>
    <row r="18" spans="2:43" ht="18.75">
      <c r="B18" s="709" t="s">
        <v>685</v>
      </c>
      <c r="C18" s="709"/>
      <c r="D18" s="709"/>
      <c r="E18" s="709"/>
      <c r="F18" s="709"/>
      <c r="G18" s="709"/>
      <c r="H18" s="709"/>
      <c r="I18" s="709"/>
      <c r="J18" s="709"/>
      <c r="K18" s="709"/>
      <c r="L18" s="709"/>
      <c r="M18" s="709"/>
      <c r="N18" s="709"/>
      <c r="Q18" s="711" t="s">
        <v>687</v>
      </c>
      <c r="R18" s="711"/>
      <c r="S18" s="711"/>
      <c r="T18" s="711"/>
      <c r="U18" s="711"/>
      <c r="V18" s="711"/>
      <c r="W18" s="711"/>
      <c r="X18" s="711"/>
      <c r="Y18" s="711"/>
      <c r="Z18" s="711"/>
      <c r="AA18" s="711"/>
      <c r="AB18" s="711"/>
      <c r="AC18" s="711"/>
      <c r="AD18" s="711"/>
      <c r="AE18" s="711"/>
      <c r="AF18" s="711"/>
      <c r="AG18" s="711"/>
      <c r="AH18" s="711"/>
      <c r="AI18" s="711"/>
      <c r="AJ18" s="711"/>
    </row>
    <row r="19" spans="2:43" ht="12.6" customHeight="1"/>
    <row r="20" spans="2:43" ht="14.1" customHeight="1">
      <c r="Q20" s="433" t="s">
        <v>670</v>
      </c>
      <c r="AJ20" s="435" t="s">
        <v>677</v>
      </c>
    </row>
    <row r="21" spans="2:43" ht="14.1" customHeight="1">
      <c r="Q21" s="433"/>
      <c r="AJ21" s="435"/>
    </row>
    <row r="22" spans="2:43" ht="14.1" customHeight="1">
      <c r="Q22" s="433" t="s">
        <v>671</v>
      </c>
      <c r="AJ22" s="435" t="s">
        <v>678</v>
      </c>
    </row>
    <row r="23" spans="2:43" ht="14.1" customHeight="1">
      <c r="Q23" s="434"/>
      <c r="AJ23" s="434"/>
    </row>
    <row r="24" spans="2:43" ht="14.1" customHeight="1">
      <c r="Q24" s="434"/>
      <c r="AJ24" s="434"/>
    </row>
    <row r="25" spans="2:43" ht="14.1" customHeight="1">
      <c r="Q25" s="433" t="s">
        <v>672</v>
      </c>
      <c r="AJ25" s="435" t="s">
        <v>679</v>
      </c>
    </row>
    <row r="26" spans="2:43" ht="14.1" customHeight="1">
      <c r="Q26" s="433"/>
      <c r="AJ26" s="435"/>
    </row>
    <row r="27" spans="2:43" ht="14.1" customHeight="1">
      <c r="Q27" s="433" t="s">
        <v>673</v>
      </c>
      <c r="AJ27" s="435" t="s">
        <v>680</v>
      </c>
    </row>
    <row r="28" spans="2:43" ht="14.1" customHeight="1">
      <c r="Q28" s="433"/>
      <c r="AJ28" s="436"/>
    </row>
    <row r="29" spans="2:43" ht="14.1" customHeight="1">
      <c r="Q29" s="433" t="s">
        <v>674</v>
      </c>
      <c r="AJ29" s="435" t="s">
        <v>681</v>
      </c>
    </row>
    <row r="30" spans="2:43" ht="14.1" customHeight="1">
      <c r="Q30" s="433"/>
      <c r="AJ30" s="435"/>
    </row>
    <row r="31" spans="2:43" ht="14.1" customHeight="1">
      <c r="Q31" s="433" t="s">
        <v>675</v>
      </c>
      <c r="AJ31" s="435" t="s">
        <v>682</v>
      </c>
    </row>
    <row r="32" spans="2:43" ht="14.1" customHeight="1">
      <c r="Q32" s="430"/>
      <c r="AJ32" s="430"/>
    </row>
    <row r="33" spans="17:36" ht="14.1" customHeight="1">
      <c r="Q33" s="433" t="s">
        <v>676</v>
      </c>
      <c r="AJ33" s="435" t="s">
        <v>683</v>
      </c>
    </row>
  </sheetData>
  <sheetProtection algorithmName="SHA-512" hashValue="SibiRanhfMNSkcqp1W0nAUG/E2TltsxTfC4umkajzSWTELeEZRIFIVwh5Z6pPSzZW5q5LNt7peX7zAxM5z8uiQ==" saltValue="7ECKKPTi2To8HzCOMntPYg==" spinCount="100000" sheet="1" objects="1" scenarios="1"/>
  <mergeCells count="6">
    <mergeCell ref="B2:F3"/>
    <mergeCell ref="I2:M3"/>
    <mergeCell ref="Q2:Z3"/>
    <mergeCell ref="AB2:AJ3"/>
    <mergeCell ref="B18:N18"/>
    <mergeCell ref="Q18:AJ18"/>
  </mergeCells>
  <conditionalFormatting sqref="B4">
    <cfRule type="containsText" dxfId="47" priority="7" operator="containsText" text="E">
      <formula>NOT(ISERROR(SEARCH("E",B4)))</formula>
    </cfRule>
    <cfRule type="containsText" dxfId="46" priority="8" operator="containsText" text="D">
      <formula>NOT(ISERROR(SEARCH("D",B4)))</formula>
    </cfRule>
    <cfRule type="containsText" dxfId="45" priority="9" operator="containsText" text="V">
      <formula>NOT(ISERROR(SEARCH("V",B4)))</formula>
    </cfRule>
  </conditionalFormatting>
  <conditionalFormatting sqref="C4:F4">
    <cfRule type="containsText" dxfId="44" priority="4" operator="containsText" text="E">
      <formula>NOT(ISERROR(SEARCH("E",C4)))</formula>
    </cfRule>
    <cfRule type="containsText" dxfId="43" priority="5" operator="containsText" text="D">
      <formula>NOT(ISERROR(SEARCH("D",C4)))</formula>
    </cfRule>
    <cfRule type="containsText" dxfId="42" priority="6" operator="containsText" text="V">
      <formula>NOT(ISERROR(SEARCH("V",C4)))</formula>
    </cfRule>
  </conditionalFormatting>
  <conditionalFormatting sqref="I4:M4">
    <cfRule type="containsText" dxfId="41" priority="1" operator="containsText" text="E">
      <formula>NOT(ISERROR(SEARCH("E",I4)))</formula>
    </cfRule>
    <cfRule type="containsText" dxfId="40" priority="2" operator="containsText" text="D">
      <formula>NOT(ISERROR(SEARCH("D",I4)))</formula>
    </cfRule>
    <cfRule type="containsText" dxfId="39" priority="3" operator="containsText" text="V">
      <formula>NOT(ISERROR(SEARCH("V",I4)))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19"/>
  <sheetViews>
    <sheetView workbookViewId="0">
      <selection activeCell="E24" sqref="E24"/>
    </sheetView>
  </sheetViews>
  <sheetFormatPr defaultColWidth="12.5703125" defaultRowHeight="12.75"/>
  <cols>
    <col min="1" max="1" width="12.5703125" customWidth="1"/>
    <col min="2" max="3" width="9.140625" customWidth="1"/>
    <col min="4" max="4" width="4.5703125" customWidth="1"/>
    <col min="5" max="5" width="10.140625" customWidth="1"/>
    <col min="6" max="8" width="9.140625" customWidth="1"/>
    <col min="9" max="11" width="10.140625" customWidth="1"/>
    <col min="12" max="12" width="12.85546875" customWidth="1"/>
    <col min="13" max="13" width="12" customWidth="1"/>
    <col min="14" max="14" width="11" customWidth="1"/>
    <col min="15" max="15" width="12.28515625" customWidth="1"/>
    <col min="16" max="16" width="9.5703125" customWidth="1"/>
    <col min="17" max="17" width="10.42578125" customWidth="1"/>
    <col min="18" max="20" width="9.140625" customWidth="1"/>
    <col min="21" max="22" width="10.140625" customWidth="1"/>
    <col min="23" max="255" width="9.140625" customWidth="1"/>
  </cols>
  <sheetData>
    <row r="1" spans="1:23" ht="15.75" thickBot="1">
      <c r="A1" s="434"/>
      <c r="B1" s="434"/>
      <c r="C1" s="486"/>
      <c r="D1" s="486"/>
      <c r="E1" s="718" t="s">
        <v>305</v>
      </c>
      <c r="F1" s="718"/>
      <c r="G1" s="718"/>
      <c r="H1" s="718"/>
      <c r="I1" s="718"/>
      <c r="J1" s="718"/>
      <c r="K1" s="718"/>
      <c r="L1" s="718"/>
      <c r="M1" s="718"/>
      <c r="N1" s="718" t="s">
        <v>306</v>
      </c>
      <c r="O1" s="718"/>
      <c r="P1" s="718"/>
      <c r="Q1" s="718"/>
      <c r="R1" s="718"/>
      <c r="S1" s="718"/>
      <c r="T1" s="718"/>
      <c r="U1" s="718"/>
      <c r="V1" s="718"/>
    </row>
    <row r="2" spans="1:23" s="51" customFormat="1">
      <c r="A2" s="487"/>
      <c r="B2" s="488"/>
      <c r="C2" s="488"/>
      <c r="D2" s="488"/>
      <c r="E2" s="488"/>
      <c r="F2" s="488"/>
      <c r="G2" s="488"/>
      <c r="H2" s="488"/>
      <c r="I2" s="488"/>
      <c r="J2" s="488" t="s">
        <v>307</v>
      </c>
      <c r="K2" s="488" t="s">
        <v>308</v>
      </c>
      <c r="L2" s="488" t="s">
        <v>309</v>
      </c>
      <c r="M2" s="489" t="s">
        <v>309</v>
      </c>
      <c r="N2" s="487"/>
      <c r="O2" s="488"/>
      <c r="P2" s="488"/>
      <c r="Q2" s="488"/>
      <c r="R2" s="488"/>
      <c r="S2" s="488" t="s">
        <v>307</v>
      </c>
      <c r="T2" s="488" t="s">
        <v>308</v>
      </c>
      <c r="U2" s="488" t="s">
        <v>307</v>
      </c>
      <c r="V2" s="489" t="s">
        <v>308</v>
      </c>
    </row>
    <row r="3" spans="1:23" s="51" customFormat="1">
      <c r="A3" s="490"/>
      <c r="B3" s="491" t="s">
        <v>307</v>
      </c>
      <c r="C3" s="491" t="s">
        <v>308</v>
      </c>
      <c r="D3" s="491"/>
      <c r="E3" s="491" t="s">
        <v>199</v>
      </c>
      <c r="F3" s="491" t="s">
        <v>310</v>
      </c>
      <c r="G3" s="491" t="s">
        <v>298</v>
      </c>
      <c r="H3" s="491" t="s">
        <v>298</v>
      </c>
      <c r="I3" s="491" t="s">
        <v>299</v>
      </c>
      <c r="J3" s="491" t="s">
        <v>311</v>
      </c>
      <c r="K3" s="491" t="s">
        <v>299</v>
      </c>
      <c r="L3" s="491" t="s">
        <v>312</v>
      </c>
      <c r="M3" s="492" t="s">
        <v>313</v>
      </c>
      <c r="N3" s="490" t="s">
        <v>314</v>
      </c>
      <c r="O3" s="491" t="s">
        <v>200</v>
      </c>
      <c r="P3" s="491" t="s">
        <v>298</v>
      </c>
      <c r="Q3" s="491" t="s">
        <v>298</v>
      </c>
      <c r="R3" s="491" t="s">
        <v>300</v>
      </c>
      <c r="S3" s="491" t="s">
        <v>300</v>
      </c>
      <c r="T3" s="491" t="s">
        <v>300</v>
      </c>
      <c r="U3" s="491" t="s">
        <v>300</v>
      </c>
      <c r="V3" s="492" t="s">
        <v>300</v>
      </c>
    </row>
    <row r="4" spans="1:23" s="51" customFormat="1">
      <c r="A4" s="490"/>
      <c r="B4" s="491" t="s">
        <v>402</v>
      </c>
      <c r="C4" s="491" t="s">
        <v>402</v>
      </c>
      <c r="D4" s="491"/>
      <c r="E4" s="491" t="s">
        <v>403</v>
      </c>
      <c r="F4" s="491" t="s">
        <v>316</v>
      </c>
      <c r="G4" s="491" t="s">
        <v>317</v>
      </c>
      <c r="H4" s="491" t="s">
        <v>318</v>
      </c>
      <c r="I4" s="491" t="s">
        <v>319</v>
      </c>
      <c r="J4" s="491" t="s">
        <v>303</v>
      </c>
      <c r="K4" s="491" t="s">
        <v>303</v>
      </c>
      <c r="L4" s="491" t="s">
        <v>303</v>
      </c>
      <c r="M4" s="492" t="s">
        <v>303</v>
      </c>
      <c r="N4" s="490" t="s">
        <v>320</v>
      </c>
      <c r="O4" s="491" t="s">
        <v>320</v>
      </c>
      <c r="P4" s="491" t="s">
        <v>321</v>
      </c>
      <c r="Q4" s="491" t="s">
        <v>322</v>
      </c>
      <c r="R4" s="491" t="s">
        <v>319</v>
      </c>
      <c r="S4" s="491" t="s">
        <v>304</v>
      </c>
      <c r="T4" s="491" t="s">
        <v>304</v>
      </c>
      <c r="U4" s="491" t="s">
        <v>304</v>
      </c>
      <c r="V4" s="492" t="s">
        <v>304</v>
      </c>
    </row>
    <row r="5" spans="1:23" s="191" customFormat="1" ht="14.25" customHeight="1">
      <c r="A5" s="493" t="e">
        <f>Evolution!C3</f>
        <v>#VALUE!</v>
      </c>
      <c r="B5" s="327">
        <f>Evolution!D6</f>
        <v>11</v>
      </c>
      <c r="C5" s="327">
        <f>Evolution!D7</f>
        <v>12</v>
      </c>
      <c r="D5" s="327"/>
      <c r="E5" s="327">
        <f>Evolution!H6</f>
        <v>25</v>
      </c>
      <c r="F5" s="327">
        <f>Evolution!H7</f>
        <v>7</v>
      </c>
      <c r="G5" s="494">
        <f t="shared" ref="G5:H7" si="0">E5/B5</f>
        <v>2.2727272727272729</v>
      </c>
      <c r="H5" s="494">
        <f t="shared" si="0"/>
        <v>0.58333333333333337</v>
      </c>
      <c r="I5" s="494">
        <f>G5/H5</f>
        <v>3.8961038961038961</v>
      </c>
      <c r="J5" s="494">
        <f>G5/$G$7</f>
        <v>0.95041322314049592</v>
      </c>
      <c r="K5" s="494">
        <f>H5/$H$7</f>
        <v>0.55902777777777779</v>
      </c>
      <c r="L5" s="494">
        <f>(G5+H5)/((G$7+$H$7))</f>
        <v>0.83151131568853098</v>
      </c>
      <c r="M5" s="495">
        <f>(H5 + G5)/($H$7 + $G$7)</f>
        <v>0.83151131568853098</v>
      </c>
      <c r="N5" s="493">
        <f>Evolution!I6</f>
        <v>21</v>
      </c>
      <c r="O5" s="327">
        <f>Evolution!I7</f>
        <v>27</v>
      </c>
      <c r="P5" s="494">
        <f t="shared" ref="P5:Q7" si="1">N5/B5</f>
        <v>1.9090909090909092</v>
      </c>
      <c r="Q5" s="494">
        <f t="shared" si="1"/>
        <v>2.25</v>
      </c>
      <c r="R5" s="494">
        <f xml:space="preserve"> Q5/P5</f>
        <v>1.1785714285714286</v>
      </c>
      <c r="S5" s="494">
        <f>P5/$P$7</f>
        <v>1.6262626262626261</v>
      </c>
      <c r="T5" s="494">
        <f>Q5/$Q$7</f>
        <v>1.3986486486486487</v>
      </c>
      <c r="U5" s="494">
        <f>(P5 + Q5)/($P$7 +$Q$7)</f>
        <v>1.4946732954545454</v>
      </c>
      <c r="V5" s="495">
        <f>(Q5 + P5)/($Q$7 + $P$7)</f>
        <v>1.4946732954545454</v>
      </c>
      <c r="W5" s="453"/>
    </row>
    <row r="6" spans="1:23" s="191" customFormat="1">
      <c r="A6" s="493" t="e">
        <f>Evolution!L3</f>
        <v>#VALUE!</v>
      </c>
      <c r="B6" s="327">
        <f>Evolution!M6</f>
        <v>12</v>
      </c>
      <c r="C6" s="327">
        <f>Evolution!M7</f>
        <v>11</v>
      </c>
      <c r="D6" s="327"/>
      <c r="E6" s="327">
        <f>Evolution!Q6</f>
        <v>30</v>
      </c>
      <c r="F6" s="327">
        <f>Evolution!Q7</f>
        <v>17</v>
      </c>
      <c r="G6" s="494">
        <f t="shared" si="0"/>
        <v>2.5</v>
      </c>
      <c r="H6" s="494">
        <f t="shared" si="0"/>
        <v>1.5454545454545454</v>
      </c>
      <c r="I6" s="494">
        <f>G6/H6</f>
        <v>1.6176470588235294</v>
      </c>
      <c r="J6" s="494">
        <f>G6/$G$7</f>
        <v>1.0454545454545454</v>
      </c>
      <c r="K6" s="494">
        <f>H6/$H$7</f>
        <v>1.481060606060606</v>
      </c>
      <c r="L6" s="494">
        <f>(G6 + H6)/(G$7 + $H$7)</f>
        <v>1.1777905638665129</v>
      </c>
      <c r="M6" s="495">
        <f>(H6 +G6)/($H$7 + $G$7)</f>
        <v>1.1777905638665129</v>
      </c>
      <c r="N6" s="493">
        <f>Evolution!R6</f>
        <v>6</v>
      </c>
      <c r="O6" s="327">
        <f>Evolution!R7</f>
        <v>10</v>
      </c>
      <c r="P6" s="494">
        <f t="shared" si="1"/>
        <v>0.5</v>
      </c>
      <c r="Q6" s="494">
        <f t="shared" si="1"/>
        <v>0.90909090909090906</v>
      </c>
      <c r="R6" s="494">
        <f xml:space="preserve"> Q6/P6</f>
        <v>1.8181818181818181</v>
      </c>
      <c r="S6" s="494">
        <f>P6/$P$7</f>
        <v>0.42592592592592587</v>
      </c>
      <c r="T6" s="494">
        <f>Q6/$Q$7</f>
        <v>0.56511056511056512</v>
      </c>
      <c r="U6" s="494">
        <f>(P6+Q6)/($P$7+$Q$7)</f>
        <v>0.50639204545454553</v>
      </c>
      <c r="V6" s="495">
        <f>(Q6 + P6)/($Q$7 + $P$7)</f>
        <v>0.50639204545454553</v>
      </c>
      <c r="W6" s="453"/>
    </row>
    <row r="7" spans="1:23" s="455" customFormat="1">
      <c r="A7" s="493"/>
      <c r="B7" s="327">
        <f>SUM(B5:B6)</f>
        <v>23</v>
      </c>
      <c r="C7" s="327">
        <f>SUM(C5:C6)</f>
        <v>23</v>
      </c>
      <c r="D7" s="327"/>
      <c r="E7" s="327">
        <f>SUM(E5:E6)</f>
        <v>55</v>
      </c>
      <c r="F7" s="327">
        <f>SUM(F5:F6)</f>
        <v>24</v>
      </c>
      <c r="G7" s="494">
        <f t="shared" si="0"/>
        <v>2.3913043478260869</v>
      </c>
      <c r="H7" s="494">
        <f t="shared" si="0"/>
        <v>1.0434782608695652</v>
      </c>
      <c r="I7" s="494">
        <f>G7/H7</f>
        <v>2.2916666666666665</v>
      </c>
      <c r="J7" s="494">
        <f>G7/$G$7</f>
        <v>1</v>
      </c>
      <c r="K7" s="494">
        <f>H7/$H$7</f>
        <v>1</v>
      </c>
      <c r="L7" s="494">
        <f>G7/$G$7</f>
        <v>1</v>
      </c>
      <c r="M7" s="495">
        <f>H7/$H$7</f>
        <v>1</v>
      </c>
      <c r="N7" s="493">
        <f>SUM(N5:N6)</f>
        <v>27</v>
      </c>
      <c r="O7" s="327">
        <f>SUM(O5:O6)</f>
        <v>37</v>
      </c>
      <c r="P7" s="494">
        <f t="shared" si="1"/>
        <v>1.173913043478261</v>
      </c>
      <c r="Q7" s="494">
        <f t="shared" si="1"/>
        <v>1.6086956521739131</v>
      </c>
      <c r="R7" s="494">
        <f xml:space="preserve"> Q7/P7</f>
        <v>1.3703703703703702</v>
      </c>
      <c r="S7" s="494">
        <f>P7/$P$7</f>
        <v>1</v>
      </c>
      <c r="T7" s="494">
        <f>Q7/$Q$7</f>
        <v>1</v>
      </c>
      <c r="U7" s="494">
        <f>(P7 +Q7)/($P$7 +$Q$7)</f>
        <v>1</v>
      </c>
      <c r="V7" s="495">
        <f>(Q7 +P7)/($Q$7 + $P$7)</f>
        <v>1</v>
      </c>
      <c r="W7" s="454"/>
    </row>
    <row r="8" spans="1:23" s="191" customFormat="1">
      <c r="A8" s="493"/>
      <c r="B8" s="327"/>
      <c r="C8" s="327"/>
      <c r="D8" s="327"/>
      <c r="E8" s="327"/>
      <c r="F8" s="327"/>
      <c r="G8" s="327"/>
      <c r="H8" s="327"/>
      <c r="I8" s="327"/>
      <c r="J8" s="327"/>
      <c r="K8" s="327"/>
      <c r="L8" s="327"/>
      <c r="M8" s="496"/>
      <c r="N8" s="493"/>
      <c r="O8" s="327"/>
      <c r="P8" s="327"/>
      <c r="Q8" s="327"/>
      <c r="R8" s="327"/>
      <c r="S8" s="327"/>
      <c r="T8" s="327"/>
      <c r="U8" s="327"/>
      <c r="V8" s="496"/>
    </row>
    <row r="9" spans="1:23" s="191" customFormat="1" ht="15">
      <c r="A9" s="493"/>
      <c r="B9" s="327"/>
      <c r="C9" s="327"/>
      <c r="D9" s="327"/>
      <c r="E9" s="719" t="s">
        <v>305</v>
      </c>
      <c r="F9" s="719"/>
      <c r="G9" s="719"/>
      <c r="H9" s="719"/>
      <c r="I9" s="719"/>
      <c r="J9" s="719"/>
      <c r="K9" s="719"/>
      <c r="L9" s="719"/>
      <c r="M9" s="720"/>
      <c r="N9" s="721" t="s">
        <v>306</v>
      </c>
      <c r="O9" s="719"/>
      <c r="P9" s="719"/>
      <c r="Q9" s="719"/>
      <c r="R9" s="719"/>
      <c r="S9" s="719"/>
      <c r="T9" s="719"/>
      <c r="U9" s="719"/>
      <c r="V9" s="720"/>
    </row>
    <row r="10" spans="1:23" s="456" customFormat="1">
      <c r="A10" s="490"/>
      <c r="B10" s="491"/>
      <c r="C10" s="491"/>
      <c r="D10" s="491"/>
      <c r="E10" s="491"/>
      <c r="F10" s="491"/>
      <c r="G10" s="491"/>
      <c r="H10" s="491"/>
      <c r="I10" s="491"/>
      <c r="J10" s="491" t="s">
        <v>307</v>
      </c>
      <c r="K10" s="491" t="s">
        <v>308</v>
      </c>
      <c r="L10" s="491" t="s">
        <v>309</v>
      </c>
      <c r="M10" s="492" t="s">
        <v>309</v>
      </c>
      <c r="N10" s="490"/>
      <c r="O10" s="491"/>
      <c r="P10" s="491"/>
      <c r="Q10" s="491"/>
      <c r="R10" s="491"/>
      <c r="S10" s="491" t="s">
        <v>307</v>
      </c>
      <c r="T10" s="491" t="s">
        <v>308</v>
      </c>
      <c r="U10" s="491" t="s">
        <v>307</v>
      </c>
      <c r="V10" s="492" t="s">
        <v>308</v>
      </c>
    </row>
    <row r="11" spans="1:23" s="456" customFormat="1">
      <c r="A11" s="490"/>
      <c r="B11" s="491" t="s">
        <v>307</v>
      </c>
      <c r="C11" s="491" t="s">
        <v>308</v>
      </c>
      <c r="D11" s="491"/>
      <c r="E11" s="491" t="s">
        <v>199</v>
      </c>
      <c r="F11" s="491" t="s">
        <v>310</v>
      </c>
      <c r="G11" s="491" t="s">
        <v>298</v>
      </c>
      <c r="H11" s="491" t="s">
        <v>298</v>
      </c>
      <c r="I11" s="491" t="s">
        <v>299</v>
      </c>
      <c r="J11" s="491" t="s">
        <v>311</v>
      </c>
      <c r="K11" s="491" t="s">
        <v>299</v>
      </c>
      <c r="L11" s="491" t="s">
        <v>312</v>
      </c>
      <c r="M11" s="492" t="s">
        <v>313</v>
      </c>
      <c r="N11" s="490" t="s">
        <v>314</v>
      </c>
      <c r="O11" s="491" t="s">
        <v>200</v>
      </c>
      <c r="P11" s="491" t="s">
        <v>298</v>
      </c>
      <c r="Q11" s="491" t="s">
        <v>298</v>
      </c>
      <c r="R11" s="491" t="s">
        <v>300</v>
      </c>
      <c r="S11" s="491" t="s">
        <v>300</v>
      </c>
      <c r="T11" s="491" t="s">
        <v>300</v>
      </c>
      <c r="U11" s="491" t="s">
        <v>300</v>
      </c>
      <c r="V11" s="492" t="s">
        <v>300</v>
      </c>
    </row>
    <row r="12" spans="1:23" s="456" customFormat="1">
      <c r="A12" s="490"/>
      <c r="B12" s="491" t="s">
        <v>315</v>
      </c>
      <c r="C12" s="491" t="s">
        <v>315</v>
      </c>
      <c r="D12" s="491"/>
      <c r="E12" s="491" t="s">
        <v>316</v>
      </c>
      <c r="F12" s="491" t="s">
        <v>316</v>
      </c>
      <c r="G12" s="491" t="s">
        <v>317</v>
      </c>
      <c r="H12" s="491" t="s">
        <v>318</v>
      </c>
      <c r="I12" s="491" t="s">
        <v>319</v>
      </c>
      <c r="J12" s="491" t="s">
        <v>303</v>
      </c>
      <c r="K12" s="491" t="s">
        <v>303</v>
      </c>
      <c r="L12" s="491" t="s">
        <v>303</v>
      </c>
      <c r="M12" s="492" t="s">
        <v>303</v>
      </c>
      <c r="N12" s="490" t="s">
        <v>320</v>
      </c>
      <c r="O12" s="491" t="s">
        <v>320</v>
      </c>
      <c r="P12" s="491" t="s">
        <v>321</v>
      </c>
      <c r="Q12" s="491" t="s">
        <v>322</v>
      </c>
      <c r="R12" s="491" t="s">
        <v>319</v>
      </c>
      <c r="S12" s="491" t="s">
        <v>304</v>
      </c>
      <c r="T12" s="491" t="s">
        <v>304</v>
      </c>
      <c r="U12" s="491" t="s">
        <v>304</v>
      </c>
      <c r="V12" s="492" t="s">
        <v>304</v>
      </c>
    </row>
    <row r="13" spans="1:23" s="191" customFormat="1" ht="14.25" customHeight="1">
      <c r="A13" s="493" t="e">
        <f>A5</f>
        <v>#VALUE!</v>
      </c>
      <c r="B13" s="327">
        <v>10</v>
      </c>
      <c r="C13" s="327">
        <v>10</v>
      </c>
      <c r="D13" s="327"/>
      <c r="E13" s="327" t="e">
        <f>#REF!</f>
        <v>#REF!</v>
      </c>
      <c r="F13" s="327" t="e">
        <f>#REF!</f>
        <v>#REF!</v>
      </c>
      <c r="G13" s="494" t="e">
        <f t="shared" ref="G13:H15" si="2">E13/B13</f>
        <v>#REF!</v>
      </c>
      <c r="H13" s="494" t="e">
        <f t="shared" si="2"/>
        <v>#REF!</v>
      </c>
      <c r="I13" s="494" t="e">
        <f>G13/H13</f>
        <v>#REF!</v>
      </c>
      <c r="J13" s="494" t="e">
        <f>G13/$G$7</f>
        <v>#REF!</v>
      </c>
      <c r="K13" s="494" t="e">
        <f>H13/$H$7</f>
        <v>#REF!</v>
      </c>
      <c r="L13" s="494" t="e">
        <f>(G13+H13)/((G$7+$H$7))</f>
        <v>#REF!</v>
      </c>
      <c r="M13" s="495" t="e">
        <f>(H13 + G13)/($H$7 + $G$7)</f>
        <v>#REF!</v>
      </c>
      <c r="N13" s="493" t="e">
        <f>#REF!</f>
        <v>#REF!</v>
      </c>
      <c r="O13" s="327" t="e">
        <f>#REF!</f>
        <v>#REF!</v>
      </c>
      <c r="P13" s="494" t="e">
        <f t="shared" ref="P13:Q15" si="3">N13/B13</f>
        <v>#REF!</v>
      </c>
      <c r="Q13" s="494" t="e">
        <f t="shared" si="3"/>
        <v>#REF!</v>
      </c>
      <c r="R13" s="494" t="e">
        <f xml:space="preserve"> Q13/P13</f>
        <v>#REF!</v>
      </c>
      <c r="S13" s="494" t="e">
        <f>P13/$P$7</f>
        <v>#REF!</v>
      </c>
      <c r="T13" s="494" t="e">
        <f>Q13/$Q$7</f>
        <v>#REF!</v>
      </c>
      <c r="U13" s="494" t="e">
        <f>(P13 + Q13)/($P$7 +$Q$7)</f>
        <v>#REF!</v>
      </c>
      <c r="V13" s="495" t="e">
        <f>(Q13 + P13)/($Q$7 + $P$7)</f>
        <v>#REF!</v>
      </c>
      <c r="W13" s="453"/>
    </row>
    <row r="14" spans="1:23" s="191" customFormat="1">
      <c r="A14" s="493" t="e">
        <f>A6</f>
        <v>#VALUE!</v>
      </c>
      <c r="B14" s="327">
        <v>10</v>
      </c>
      <c r="C14" s="327">
        <v>10</v>
      </c>
      <c r="D14" s="327"/>
      <c r="E14" s="327" t="e">
        <f>#REF!</f>
        <v>#REF!</v>
      </c>
      <c r="F14" s="327" t="e">
        <f>#REF!</f>
        <v>#REF!</v>
      </c>
      <c r="G14" s="494" t="e">
        <f t="shared" si="2"/>
        <v>#REF!</v>
      </c>
      <c r="H14" s="494" t="e">
        <f t="shared" si="2"/>
        <v>#REF!</v>
      </c>
      <c r="I14" s="494" t="e">
        <f>G14/H14</f>
        <v>#REF!</v>
      </c>
      <c r="J14" s="494" t="e">
        <f>G14/$G$7</f>
        <v>#REF!</v>
      </c>
      <c r="K14" s="494" t="e">
        <f>H14/$H$7</f>
        <v>#REF!</v>
      </c>
      <c r="L14" s="494" t="e">
        <f>(G14 + H14)/(G$7 + $H$7)</f>
        <v>#REF!</v>
      </c>
      <c r="M14" s="495" t="e">
        <f>(H14 +G14)/($H$7 + $G$7)</f>
        <v>#REF!</v>
      </c>
      <c r="N14" s="493" t="e">
        <f>#REF!</f>
        <v>#REF!</v>
      </c>
      <c r="O14" s="327" t="e">
        <f>#REF!</f>
        <v>#REF!</v>
      </c>
      <c r="P14" s="494" t="e">
        <f t="shared" si="3"/>
        <v>#REF!</v>
      </c>
      <c r="Q14" s="494" t="e">
        <f t="shared" si="3"/>
        <v>#REF!</v>
      </c>
      <c r="R14" s="494" t="e">
        <f xml:space="preserve"> Q14/P14</f>
        <v>#REF!</v>
      </c>
      <c r="S14" s="494" t="e">
        <f>P14/$P$7</f>
        <v>#REF!</v>
      </c>
      <c r="T14" s="494" t="e">
        <f>Q14/$Q$7</f>
        <v>#REF!</v>
      </c>
      <c r="U14" s="494" t="e">
        <f>(P14+Q14)/($P$7+$Q$7)</f>
        <v>#REF!</v>
      </c>
      <c r="V14" s="495" t="e">
        <f>(Q14 + P14)/($Q$7 + $P$7)</f>
        <v>#REF!</v>
      </c>
      <c r="W14" s="453"/>
    </row>
    <row r="15" spans="1:23" s="50" customFormat="1" ht="13.5" thickBot="1">
      <c r="A15" s="497"/>
      <c r="B15" s="498">
        <f>SUM(B13:B14)</f>
        <v>20</v>
      </c>
      <c r="C15" s="498">
        <f>SUM(C13:C14)</f>
        <v>20</v>
      </c>
      <c r="D15" s="498"/>
      <c r="E15" s="498" t="e">
        <f>SUM(E13:E14)</f>
        <v>#REF!</v>
      </c>
      <c r="F15" s="498" t="e">
        <f>SUM(F13:F14)</f>
        <v>#REF!</v>
      </c>
      <c r="G15" s="499" t="e">
        <f t="shared" si="2"/>
        <v>#REF!</v>
      </c>
      <c r="H15" s="499" t="e">
        <f t="shared" si="2"/>
        <v>#REF!</v>
      </c>
      <c r="I15" s="499" t="e">
        <f>G15/H15</f>
        <v>#REF!</v>
      </c>
      <c r="J15" s="499" t="e">
        <f>G15/$G$7</f>
        <v>#REF!</v>
      </c>
      <c r="K15" s="499" t="e">
        <f>H15/$H$7</f>
        <v>#REF!</v>
      </c>
      <c r="L15" s="499" t="e">
        <f>G15/$G$7</f>
        <v>#REF!</v>
      </c>
      <c r="M15" s="500" t="e">
        <f>H15/$H$7</f>
        <v>#REF!</v>
      </c>
      <c r="N15" s="497" t="e">
        <f>SUM(N13:N14)</f>
        <v>#REF!</v>
      </c>
      <c r="O15" s="498" t="e">
        <f>SUM(O13:O14)</f>
        <v>#REF!</v>
      </c>
      <c r="P15" s="499" t="e">
        <f t="shared" si="3"/>
        <v>#REF!</v>
      </c>
      <c r="Q15" s="499" t="e">
        <f t="shared" si="3"/>
        <v>#REF!</v>
      </c>
      <c r="R15" s="499" t="e">
        <f xml:space="preserve"> Q15/P15</f>
        <v>#REF!</v>
      </c>
      <c r="S15" s="499" t="e">
        <f>P15/$P$7</f>
        <v>#REF!</v>
      </c>
      <c r="T15" s="499" t="e">
        <f>Q15/$Q$7</f>
        <v>#REF!</v>
      </c>
      <c r="U15" s="499" t="e">
        <f>(P15 +Q15)/($P$7 +$Q$7)</f>
        <v>#REF!</v>
      </c>
      <c r="V15" s="500" t="e">
        <f>(Q15 +P15)/($Q$7 + $P$7)</f>
        <v>#REF!</v>
      </c>
      <c r="W15" s="52"/>
    </row>
    <row r="19" spans="5:5">
      <c r="E19" t="s">
        <v>401</v>
      </c>
    </row>
  </sheetData>
  <mergeCells count="4">
    <mergeCell ref="E1:M1"/>
    <mergeCell ref="N1:V1"/>
    <mergeCell ref="E9:M9"/>
    <mergeCell ref="N9:V9"/>
  </mergeCells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8"/>
  <sheetViews>
    <sheetView topLeftCell="L7" workbookViewId="0">
      <selection activeCell="AA44" sqref="AA44"/>
    </sheetView>
  </sheetViews>
  <sheetFormatPr defaultRowHeight="12.75" outlineLevelRow="1" outlineLevelCol="1"/>
  <cols>
    <col min="1" max="1" width="9.140625" style="2" hidden="1" customWidth="1" outlineLevel="1"/>
    <col min="2" max="2" width="9.140625" style="2" customWidth="1" collapsed="1"/>
    <col min="3" max="3" width="17.28515625" style="2" customWidth="1"/>
    <col min="4" max="4" width="9.140625" style="2"/>
    <col min="5" max="5" width="13.5703125" style="2" customWidth="1"/>
    <col min="6" max="6" width="9.7109375" style="2" bestFit="1" customWidth="1"/>
    <col min="7" max="11" width="9.28515625" style="2" bestFit="1" customWidth="1"/>
    <col min="12" max="12" width="9.140625" style="2"/>
    <col min="13" max="13" width="9.28515625" style="2" bestFit="1" customWidth="1"/>
    <col min="14" max="20" width="9.140625" style="2"/>
    <col min="21" max="21" width="9.140625" style="2" customWidth="1"/>
    <col min="22" max="23" width="9.140625" style="2"/>
    <col min="24" max="24" width="19.140625" style="2" hidden="1" customWidth="1" outlineLevel="1"/>
    <col min="25" max="25" width="9.140625" style="2" hidden="1" customWidth="1" outlineLevel="1"/>
    <col min="26" max="26" width="9.140625" style="2" collapsed="1"/>
    <col min="27" max="16384" width="9.140625" style="2"/>
  </cols>
  <sheetData>
    <row r="1" spans="1:20" ht="15">
      <c r="I1" s="727" t="s">
        <v>233</v>
      </c>
      <c r="J1" s="607"/>
      <c r="K1" s="607"/>
      <c r="L1" s="607"/>
      <c r="M1" s="607"/>
      <c r="N1" s="607"/>
    </row>
    <row r="2" spans="1:20" ht="15">
      <c r="E2" s="3"/>
      <c r="F2" s="3"/>
      <c r="G2" s="3"/>
      <c r="I2" s="4"/>
      <c r="J2" s="4"/>
      <c r="K2" s="4"/>
      <c r="L2" s="5"/>
      <c r="M2" s="5"/>
      <c r="N2" s="5"/>
    </row>
    <row r="3" spans="1:20" ht="15">
      <c r="C3" s="609" t="e">
        <f>TRIM(MID(Importacao!B1,1,FIND("VS",Importacao!B1,1)-3))</f>
        <v>#VALUE!</v>
      </c>
      <c r="D3" s="610"/>
      <c r="E3" s="610"/>
      <c r="F3" s="610"/>
      <c r="G3" s="610"/>
      <c r="H3" s="610"/>
      <c r="I3" s="610"/>
      <c r="J3" s="610"/>
      <c r="K3" s="611"/>
      <c r="L3" s="609" t="e">
        <f>TRIM(MID(Importacao!B1,FIND("VS",Importacao!B1,1)+3,LEN(Importacao!B1)))</f>
        <v>#VALUE!</v>
      </c>
      <c r="M3" s="610"/>
      <c r="N3" s="610"/>
      <c r="O3" s="610"/>
      <c r="P3" s="610"/>
      <c r="Q3" s="610"/>
      <c r="R3" s="610"/>
      <c r="S3" s="610"/>
      <c r="T3" s="611"/>
    </row>
    <row r="4" spans="1:20" ht="15">
      <c r="C4" s="6"/>
      <c r="D4" s="36" t="s">
        <v>190</v>
      </c>
      <c r="E4" s="36" t="s">
        <v>191</v>
      </c>
      <c r="F4" s="36" t="s">
        <v>192</v>
      </c>
      <c r="G4" s="36" t="s">
        <v>193</v>
      </c>
      <c r="H4" s="36" t="s">
        <v>194</v>
      </c>
      <c r="I4" s="36" t="s">
        <v>195</v>
      </c>
      <c r="J4" s="36" t="s">
        <v>196</v>
      </c>
      <c r="K4" s="36" t="s">
        <v>197</v>
      </c>
      <c r="L4" s="40"/>
      <c r="M4" s="36" t="s">
        <v>190</v>
      </c>
      <c r="N4" s="36" t="s">
        <v>191</v>
      </c>
      <c r="O4" s="36" t="s">
        <v>192</v>
      </c>
      <c r="P4" s="36" t="s">
        <v>193</v>
      </c>
      <c r="Q4" s="36" t="s">
        <v>194</v>
      </c>
      <c r="R4" s="36" t="s">
        <v>195</v>
      </c>
      <c r="S4" s="36" t="s">
        <v>196</v>
      </c>
      <c r="T4" s="9" t="s">
        <v>197</v>
      </c>
    </row>
    <row r="5" spans="1:20" ht="15">
      <c r="C5" s="40" t="str">
        <f>INDEX(Importacao!$A:$A,MATCH("Standings",Importacao!$A:$A,FALSE)+4,1)</f>
        <v>Total</v>
      </c>
      <c r="D5" s="41">
        <f>INDEX(Importacao!B:B,MATCH("Standings",Importacao!$A:$A,FALSE)+4,1)</f>
        <v>23</v>
      </c>
      <c r="E5" s="41">
        <f>INDEX(Importacao!C:C,MATCH("Standings",Importacao!$A:$A,FALSE)+4,1)</f>
        <v>8</v>
      </c>
      <c r="F5" s="41">
        <f>INDEX(Importacao!D:D,MATCH("Standings",Importacao!$A:$A,FALSE)+4,1)</f>
        <v>3</v>
      </c>
      <c r="G5" s="41">
        <f>INDEX(Importacao!E:E,MATCH("Standings",Importacao!$A:$A,FALSE)+4,1)</f>
        <v>12</v>
      </c>
      <c r="H5" s="41">
        <f>INDEX(Importacao!F:F,MATCH("Standings",Importacao!$A:$A,FALSE)+4,1)</f>
        <v>32</v>
      </c>
      <c r="I5" s="41">
        <f>INDEX(Importacao!G:G,MATCH("Standings",Importacao!$A:$A,FALSE)+4,1)</f>
        <v>48</v>
      </c>
      <c r="J5" s="41">
        <f>INDEX(Importacao!H:H,MATCH("Standings",Importacao!$A:$A,FALSE)+4,1)</f>
        <v>27</v>
      </c>
      <c r="K5" s="41">
        <f>INDEX(Importacao!I:I,MATCH("Standings",Importacao!$A:$A,FALSE)+4,1)</f>
        <v>15</v>
      </c>
      <c r="L5" s="6" t="s">
        <v>198</v>
      </c>
      <c r="M5" s="41">
        <f>INDEX(Importacao!L:L,MATCH("Standings",Importacao!$A:$A,FALSE)+4,1)</f>
        <v>23</v>
      </c>
      <c r="N5" s="41">
        <f>INDEX(Importacao!M:M,MATCH("Standings",Importacao!$A:$A,FALSE)+4,1)</f>
        <v>19</v>
      </c>
      <c r="O5" s="41">
        <f>INDEX(Importacao!N:N,MATCH("Standings",Importacao!$A:$A,FALSE)+4,1)</f>
        <v>0</v>
      </c>
      <c r="P5" s="41">
        <f>INDEX(Importacao!O:O,MATCH("Standings",Importacao!$A:$A,FALSE)+4,1)</f>
        <v>4</v>
      </c>
      <c r="Q5" s="41">
        <f>INDEX(Importacao!P:P,MATCH("Standings",Importacao!$A:$A,FALSE)+4,1)</f>
        <v>47</v>
      </c>
      <c r="R5" s="41">
        <f>INDEX(Importacao!Q:Q,MATCH("Standings",Importacao!$A:$A,FALSE)+4,1)</f>
        <v>16</v>
      </c>
      <c r="S5" s="41">
        <f>INDEX(Importacao!R:R,MATCH("Standings",Importacao!$A:$A,FALSE)+4,1)</f>
        <v>57</v>
      </c>
      <c r="T5" s="41">
        <f>INDEX(Importacao!S:S,MATCH("Standings",Importacao!$A:$A,FALSE)+4,1)</f>
        <v>1</v>
      </c>
    </row>
    <row r="6" spans="1:20" ht="15">
      <c r="C6" s="40" t="str">
        <f>INDEX(Importacao!$A:$A,MATCH("Standings",Importacao!$A:$A,FALSE)+5,1)</f>
        <v>Home</v>
      </c>
      <c r="D6" s="41">
        <f>INDEX(Importacao!B:B,MATCH("Standings",Importacao!$A:$A,FALSE)+5,1)</f>
        <v>11</v>
      </c>
      <c r="E6" s="41">
        <f>INDEX(Importacao!C:C,MATCH("Standings",Importacao!$A:$A,FALSE)+5,1)</f>
        <v>7</v>
      </c>
      <c r="F6" s="41">
        <f>INDEX(Importacao!D:D,MATCH("Standings",Importacao!$A:$A,FALSE)+5,1)</f>
        <v>2</v>
      </c>
      <c r="G6" s="41">
        <f>INDEX(Importacao!E:E,MATCH("Standings",Importacao!$A:$A,FALSE)+5,1)</f>
        <v>2</v>
      </c>
      <c r="H6" s="41">
        <f>INDEX(Importacao!F:F,MATCH("Standings",Importacao!$A:$A,FALSE)+5,1)</f>
        <v>25</v>
      </c>
      <c r="I6" s="41">
        <f>INDEX(Importacao!G:G,MATCH("Standings",Importacao!$A:$A,FALSE)+5,1)</f>
        <v>21</v>
      </c>
      <c r="J6" s="41">
        <f>INDEX(Importacao!H:H,MATCH("Standings",Importacao!$A:$A,FALSE)+5,1)</f>
        <v>23</v>
      </c>
      <c r="K6" s="41">
        <f>INDEX(Importacao!I:I,MATCH("Standings",Importacao!$A:$A,FALSE)+5,1)</f>
        <v>9</v>
      </c>
      <c r="L6" s="6" t="s">
        <v>199</v>
      </c>
      <c r="M6" s="41">
        <f>INDEX(Importacao!L:L,MATCH("Standings",Importacao!$A:$A,FALSE)+5,1)</f>
        <v>12</v>
      </c>
      <c r="N6" s="41">
        <f>INDEX(Importacao!M:M,MATCH("Standings",Importacao!$A:$A,FALSE)+5,1)</f>
        <v>12</v>
      </c>
      <c r="O6" s="41">
        <f>INDEX(Importacao!N:N,MATCH("Standings",Importacao!$A:$A,FALSE)+5,1)</f>
        <v>0</v>
      </c>
      <c r="P6" s="41">
        <f>INDEX(Importacao!O:O,MATCH("Standings",Importacao!$A:$A,FALSE)+5,1)</f>
        <v>0</v>
      </c>
      <c r="Q6" s="41">
        <f>INDEX(Importacao!P:P,MATCH("Standings",Importacao!$A:$A,FALSE)+5,1)</f>
        <v>30</v>
      </c>
      <c r="R6" s="41">
        <f>INDEX(Importacao!Q:Q,MATCH("Standings",Importacao!$A:$A,FALSE)+5,1)</f>
        <v>6</v>
      </c>
      <c r="S6" s="41">
        <f>INDEX(Importacao!R:R,MATCH("Standings",Importacao!$A:$A,FALSE)+5,1)</f>
        <v>36</v>
      </c>
      <c r="T6" s="41">
        <f>INDEX(Importacao!S:S,MATCH("Standings",Importacao!$A:$A,FALSE)+5,1)</f>
        <v>1</v>
      </c>
    </row>
    <row r="7" spans="1:20" ht="15">
      <c r="C7" s="40" t="str">
        <f>INDEX(Importacao!$A:$A,MATCH("Standings",Importacao!$A:$A,FALSE)+6,1)</f>
        <v>Away</v>
      </c>
      <c r="D7" s="41">
        <f>INDEX(Importacao!B:B,MATCH("Standings",Importacao!$A:$A,FALSE)+6,1)</f>
        <v>12</v>
      </c>
      <c r="E7" s="41">
        <f>INDEX(Importacao!C:C,MATCH("Standings",Importacao!$A:$A,FALSE)+6,1)</f>
        <v>1</v>
      </c>
      <c r="F7" s="41">
        <f>INDEX(Importacao!D:D,MATCH("Standings",Importacao!$A:$A,FALSE)+6,1)</f>
        <v>1</v>
      </c>
      <c r="G7" s="41">
        <f>INDEX(Importacao!E:E,MATCH("Standings",Importacao!$A:$A,FALSE)+6,1)</f>
        <v>10</v>
      </c>
      <c r="H7" s="41">
        <f>INDEX(Importacao!F:F,MATCH("Standings",Importacao!$A:$A,FALSE)+6,1)</f>
        <v>7</v>
      </c>
      <c r="I7" s="41">
        <f>INDEX(Importacao!G:G,MATCH("Standings",Importacao!$A:$A,FALSE)+6,1)</f>
        <v>27</v>
      </c>
      <c r="J7" s="41">
        <f>INDEX(Importacao!H:H,MATCH("Standings",Importacao!$A:$A,FALSE)+6,1)</f>
        <v>4</v>
      </c>
      <c r="K7" s="41">
        <f>INDEX(Importacao!I:I,MATCH("Standings",Importacao!$A:$A,FALSE)+6,1)</f>
        <v>19</v>
      </c>
      <c r="L7" s="6" t="s">
        <v>200</v>
      </c>
      <c r="M7" s="41">
        <f>INDEX(Importacao!L:L,MATCH("Standings",Importacao!$A:$A,FALSE)+6,1)</f>
        <v>11</v>
      </c>
      <c r="N7" s="41">
        <f>INDEX(Importacao!M:M,MATCH("Standings",Importacao!$A:$A,FALSE)+6,1)</f>
        <v>7</v>
      </c>
      <c r="O7" s="41">
        <f>INDEX(Importacao!N:N,MATCH("Standings",Importacao!$A:$A,FALSE)+6,1)</f>
        <v>0</v>
      </c>
      <c r="P7" s="41">
        <f>INDEX(Importacao!O:O,MATCH("Standings",Importacao!$A:$A,FALSE)+6,1)</f>
        <v>4</v>
      </c>
      <c r="Q7" s="41">
        <f>INDEX(Importacao!P:P,MATCH("Standings",Importacao!$A:$A,FALSE)+6,1)</f>
        <v>17</v>
      </c>
      <c r="R7" s="41">
        <f>INDEX(Importacao!Q:Q,MATCH("Standings",Importacao!$A:$A,FALSE)+6,1)</f>
        <v>10</v>
      </c>
      <c r="S7" s="41">
        <f>INDEX(Importacao!R:R,MATCH("Standings",Importacao!$A:$A,FALSE)+6,1)</f>
        <v>21</v>
      </c>
      <c r="T7" s="41">
        <f>INDEX(Importacao!S:S,MATCH("Standings",Importacao!$A:$A,FALSE)+6,1)</f>
        <v>2</v>
      </c>
    </row>
    <row r="8" spans="1:20" ht="15">
      <c r="C8" s="40" t="str">
        <f>INDEX(Importacao!$A:$A,MATCH("Standings",Importacao!$A:$A,FALSE)+7,1)</f>
        <v>Last 6</v>
      </c>
      <c r="D8" s="41">
        <f>INDEX(Importacao!B:B,MATCH("Standings",Importacao!$A:$A,FALSE)+7,1)</f>
        <v>6</v>
      </c>
      <c r="E8" s="41">
        <f>INDEX(Importacao!C:C,MATCH("Standings",Importacao!$A:$A,FALSE)+7,1)</f>
        <v>2</v>
      </c>
      <c r="F8" s="41">
        <f>INDEX(Importacao!D:D,MATCH("Standings",Importacao!$A:$A,FALSE)+7,1)</f>
        <v>1</v>
      </c>
      <c r="G8" s="41">
        <f>INDEX(Importacao!E:E,MATCH("Standings",Importacao!$A:$A,FALSE)+7,1)</f>
        <v>3</v>
      </c>
      <c r="H8" s="41">
        <f>INDEX(Importacao!F:F,MATCH("Standings",Importacao!$A:$A,FALSE)+7,1)</f>
        <v>9</v>
      </c>
      <c r="I8" s="41">
        <f>INDEX(Importacao!G:G,MATCH("Standings",Importacao!$A:$A,FALSE)+7,1)</f>
        <v>9</v>
      </c>
      <c r="J8" s="41">
        <f>INDEX(Importacao!H:H,MATCH("Standings",Importacao!$A:$A,FALSE)+7,1)</f>
        <v>7</v>
      </c>
      <c r="K8" s="41">
        <f>INDEX(Importacao!I:I,MATCH("Standings",Importacao!$A:$A,FALSE)+7,1)</f>
        <v>0</v>
      </c>
      <c r="L8" s="7" t="s">
        <v>201</v>
      </c>
      <c r="M8" s="41">
        <f>INDEX(Importacao!L:L,MATCH("Standings",Importacao!$A:$A,FALSE)+7,1)</f>
        <v>6</v>
      </c>
      <c r="N8" s="41">
        <f>INDEX(Importacao!M:M,MATCH("Standings",Importacao!$A:$A,FALSE)+7,1)</f>
        <v>5</v>
      </c>
      <c r="O8" s="41">
        <f>INDEX(Importacao!N:N,MATCH("Standings",Importacao!$A:$A,FALSE)+7,1)</f>
        <v>0</v>
      </c>
      <c r="P8" s="41">
        <f>INDEX(Importacao!O:O,MATCH("Standings",Importacao!$A:$A,FALSE)+7,1)</f>
        <v>1</v>
      </c>
      <c r="Q8" s="41">
        <f>INDEX(Importacao!P:P,MATCH("Standings",Importacao!$A:$A,FALSE)+7,1)</f>
        <v>11</v>
      </c>
      <c r="R8" s="41">
        <f>INDEX(Importacao!Q:Q,MATCH("Standings",Importacao!$A:$A,FALSE)+7,1)</f>
        <v>2</v>
      </c>
      <c r="S8" s="41">
        <f>INDEX(Importacao!R:R,MATCH("Standings",Importacao!$A:$A,FALSE)+7,1)</f>
        <v>15</v>
      </c>
      <c r="T8" s="41">
        <f>INDEX(Importacao!S:S,MATCH("Standings",Importacao!$A:$A,FALSE)+7,1)</f>
        <v>0</v>
      </c>
    </row>
    <row r="9" spans="1:20">
      <c r="R9" s="8"/>
      <c r="T9" s="8"/>
    </row>
    <row r="10" spans="1:20" ht="15">
      <c r="I10" s="727" t="s">
        <v>236</v>
      </c>
      <c r="J10" s="607"/>
      <c r="K10" s="607"/>
      <c r="L10" s="607"/>
      <c r="M10" s="607"/>
      <c r="N10" s="607"/>
      <c r="O10" s="8"/>
      <c r="Q10" s="8"/>
    </row>
    <row r="11" spans="1:20">
      <c r="E11" s="10"/>
      <c r="L11" s="10"/>
    </row>
    <row r="12" spans="1:20" ht="15">
      <c r="A12" s="2">
        <v>5</v>
      </c>
      <c r="E12" s="2" t="e">
        <f>IF(AND(F12=$C$3,K12=1),"V",IF(AND(H12=$C$3,K12=2),"V",IF(K12="X","E","I")))</f>
        <v>#VALUE!</v>
      </c>
      <c r="F12" s="607" t="str">
        <f>INDEX(Importacao!C:C,MATCH("Head to Head Statistics",Importacao!A:A,FALSE)+A12,1)</f>
        <v>Juventus</v>
      </c>
      <c r="G12" s="607"/>
      <c r="H12" s="607" t="str">
        <f>INDEX(Importacao!F:F,MATCH("Head to Head Statistics",Importacao!A:A,FALSE)+A12,1)</f>
        <v>9-0</v>
      </c>
      <c r="I12" s="607"/>
      <c r="J12" s="41" t="str">
        <f>INDEX(Importacao!D:D,MATCH("Head to Head Statistics",Importacao!A:A,FALSE)+A12,1)</f>
        <v>4-0</v>
      </c>
      <c r="K12" s="41">
        <f>IF(VALUE(LEFT(J12))=VALUE(RIGHT(J12)),"X",IF(VALUE(LEFT(J12))&gt;VALUE(RIGHT(J12)),1,2))</f>
        <v>1</v>
      </c>
      <c r="L12" s="2" t="e">
        <f>IF(E12="I","V",IF(E12="E","E","I"))</f>
        <v>#VALUE!</v>
      </c>
      <c r="M12" s="612" t="e">
        <f>C3</f>
        <v>#VALUE!</v>
      </c>
      <c r="N12" s="612"/>
      <c r="O12" s="41" t="s">
        <v>236</v>
      </c>
      <c r="P12" s="612" t="e">
        <f>L3</f>
        <v>#VALUE!</v>
      </c>
      <c r="Q12" s="612"/>
      <c r="R12" s="41" t="s">
        <v>236</v>
      </c>
    </row>
    <row r="13" spans="1:20" ht="15">
      <c r="A13" s="2">
        <v>7</v>
      </c>
      <c r="E13" s="2" t="e">
        <f>IF(AND(F13=$C$3,K13=1),"V",IF(AND(H13=$C$3,K13=2),"V",IF(K13="X","E","I")))</f>
        <v>#VALUE!</v>
      </c>
      <c r="F13" s="607" t="str">
        <f>INDEX(Importacao!C:C,MATCH("Head to Head Statistics",Importacao!A:A,FALSE)+A13,1)</f>
        <v>Cagliari</v>
      </c>
      <c r="G13" s="607"/>
      <c r="H13" s="607" t="str">
        <f>INDEX(Importacao!F:F,MATCH("Head to Head Statistics",Importacao!A:A,FALSE)+A13,1)</f>
        <v>8-6</v>
      </c>
      <c r="I13" s="607"/>
      <c r="J13" s="41" t="str">
        <f>INDEX(Importacao!D:D,MATCH("Head to Head Statistics",Importacao!A:A,FALSE)+A13,1)</f>
        <v>1-3</v>
      </c>
      <c r="K13" s="41">
        <f>IF(VALUE(LEFT(J13))=VALUE(RIGHT(J13)),"X",IF(VALUE(LEFT(J13))&gt;VALUE(RIGHT(J13)),1,2))</f>
        <v>2</v>
      </c>
      <c r="L13" s="2" t="e">
        <f>IF(E13="I","V",IF(E13="E","E","I"))</f>
        <v>#VALUE!</v>
      </c>
      <c r="M13" s="607" t="s">
        <v>237</v>
      </c>
      <c r="N13" s="607"/>
      <c r="O13" s="11">
        <f>COUNTIF(E12:E16,"V")/5</f>
        <v>0</v>
      </c>
      <c r="P13" s="607" t="s">
        <v>237</v>
      </c>
      <c r="Q13" s="607"/>
      <c r="R13" s="11">
        <f>COUNTIF(L12:L16,"V")/5</f>
        <v>0</v>
      </c>
    </row>
    <row r="14" spans="1:20" ht="15">
      <c r="A14" s="2">
        <v>9</v>
      </c>
      <c r="E14" s="2" t="e">
        <f>IF(AND(F14=$C$3,K14=1),"V",IF(AND(H14=$C$3,K14=2),"V",IF(K14="X","E","I")))</f>
        <v>#VALUE!</v>
      </c>
      <c r="F14" s="607" t="str">
        <f>INDEX(Importacao!C:C,MATCH("Head to Head Statistics",Importacao!A:A,FALSE)+A14,1)</f>
        <v>Cagliari</v>
      </c>
      <c r="G14" s="607"/>
      <c r="H14" s="607" t="str">
        <f>INDEX(Importacao!F:F,MATCH("Head to Head Statistics",Importacao!A:A,FALSE)+A14,1)</f>
        <v>4-4</v>
      </c>
      <c r="I14" s="607"/>
      <c r="J14" s="41" t="str">
        <f>INDEX(Importacao!D:D,MATCH("Head to Head Statistics",Importacao!A:A,FALSE)+A14,1)</f>
        <v>1-4</v>
      </c>
      <c r="K14" s="41">
        <f>IF(VALUE(LEFT(J14))=VALUE(RIGHT(J14)),"X",IF(VALUE(LEFT(J14))&gt;VALUE(RIGHT(J14)),1,2))</f>
        <v>2</v>
      </c>
      <c r="L14" s="2" t="e">
        <f>IF(E14="I","V",IF(E14="E","E","I"))</f>
        <v>#VALUE!</v>
      </c>
      <c r="M14" s="607" t="s">
        <v>238</v>
      </c>
      <c r="N14" s="607"/>
      <c r="O14" s="11">
        <f>COUNTIF(E12:E16,"E")/5</f>
        <v>0</v>
      </c>
      <c r="P14" s="607" t="s">
        <v>238</v>
      </c>
      <c r="Q14" s="607"/>
      <c r="R14" s="11">
        <f>COUNTIF(L12:L16,"E")/5</f>
        <v>0</v>
      </c>
    </row>
    <row r="15" spans="1:20" ht="15">
      <c r="A15" s="2">
        <v>11</v>
      </c>
      <c r="E15" s="2" t="e">
        <f>IF(AND(F15=$C$3,K15=1),"V",IF(AND(H15=$C$3,K15=2),"V",IF(K15="X","E","I")))</f>
        <v>#VALUE!</v>
      </c>
      <c r="F15" s="607" t="str">
        <f>INDEX(Importacao!C:C,MATCH("Head to Head Statistics",Importacao!A:A,FALSE)+A15,1)</f>
        <v>Cagliari</v>
      </c>
      <c r="G15" s="607"/>
      <c r="H15" s="607">
        <f>INDEX(Importacao!F:F,MATCH("Head to Head Statistics",Importacao!A:A,FALSE)+A15,1)</f>
        <v>0</v>
      </c>
      <c r="I15" s="607"/>
      <c r="J15" s="41" t="str">
        <f>INDEX(Importacao!D:D,MATCH("Head to Head Statistics",Importacao!A:A,FALSE)+A15,1)</f>
        <v>1-3</v>
      </c>
      <c r="K15" s="41">
        <f>IF(VALUE(LEFT(J15))=VALUE(RIGHT(J15)),"X",IF(VALUE(LEFT(J15))&gt;VALUE(RIGHT(J15)),1,2))</f>
        <v>2</v>
      </c>
      <c r="L15" s="2" t="e">
        <f>IF(E15="I","V",IF(E15="E","E","I"))</f>
        <v>#VALUE!</v>
      </c>
      <c r="M15" s="607" t="s">
        <v>239</v>
      </c>
      <c r="N15" s="607"/>
      <c r="O15" s="11">
        <f>COUNTIF(E12:E16,"I")/5</f>
        <v>0</v>
      </c>
      <c r="P15" s="607" t="s">
        <v>239</v>
      </c>
      <c r="Q15" s="607"/>
      <c r="R15" s="11">
        <f>COUNTIF(L12:L16,"I")/5</f>
        <v>0</v>
      </c>
    </row>
    <row r="16" spans="1:20" ht="15">
      <c r="A16" s="2">
        <v>13</v>
      </c>
      <c r="E16" s="2" t="e">
        <f>IF(AND(F16=$C$3,K16=1),"V",IF(AND(H16=$C$3,K16=2),"V",IF(K16="X","E","I")))</f>
        <v>#VALUE!</v>
      </c>
      <c r="F16" s="607" t="str">
        <f>INDEX(Importacao!C:C,MATCH("Head to Head Statistics",Importacao!A:A,FALSE)+A16,1)</f>
        <v>Cagliari</v>
      </c>
      <c r="G16" s="607"/>
      <c r="H16" s="607">
        <f>INDEX(Importacao!F:F,MATCH("Head to Head Statistics",Importacao!A:A,FALSE)+A16,1)</f>
        <v>0</v>
      </c>
      <c r="I16" s="607"/>
      <c r="J16" s="41" t="str">
        <f>INDEX(Importacao!D:D,MATCH("Head to Head Statistics",Importacao!A:A,FALSE)+A16,1)</f>
        <v>0-2</v>
      </c>
      <c r="K16" s="41">
        <f>IF(VALUE(LEFT(J16))=VALUE(RIGHT(J16)),"X",IF(VALUE(LEFT(J16))&gt;VALUE(RIGHT(J16)),1,2))</f>
        <v>2</v>
      </c>
      <c r="L16" s="2" t="e">
        <f>IF(E16="I","V",IF(E16="E","E","I"))</f>
        <v>#VALUE!</v>
      </c>
      <c r="M16" s="608">
        <f>AVERAGE(O13,R15)</f>
        <v>0</v>
      </c>
      <c r="N16" s="608"/>
      <c r="O16" s="608">
        <f>AVERAGE(O14,R14)</f>
        <v>0</v>
      </c>
      <c r="P16" s="608"/>
      <c r="Q16" s="608">
        <f>AVERAGE(O15,R13)</f>
        <v>0</v>
      </c>
      <c r="R16" s="608"/>
    </row>
    <row r="17" spans="1:25">
      <c r="E17" s="10"/>
      <c r="L17" s="10"/>
    </row>
    <row r="18" spans="1:25" ht="15">
      <c r="I18" s="727" t="s">
        <v>240</v>
      </c>
      <c r="J18" s="607"/>
      <c r="K18" s="607"/>
      <c r="L18" s="607"/>
      <c r="M18" s="607"/>
      <c r="N18" s="607"/>
    </row>
    <row r="19" spans="1:25">
      <c r="L19" s="10"/>
    </row>
    <row r="20" spans="1:25" ht="15">
      <c r="B20" s="603" t="e">
        <f>C3</f>
        <v>#VALUE!</v>
      </c>
      <c r="C20" s="728"/>
      <c r="D20" s="728"/>
      <c r="E20" s="728"/>
      <c r="F20" s="728"/>
      <c r="G20" s="728"/>
      <c r="H20" s="734"/>
      <c r="I20" s="602" t="e">
        <f>L3</f>
        <v>#VALUE!</v>
      </c>
      <c r="J20" s="605"/>
      <c r="K20" s="605"/>
      <c r="L20" s="605"/>
      <c r="M20" s="605"/>
      <c r="N20" s="728"/>
      <c r="O20" s="728"/>
      <c r="P20" s="728"/>
      <c r="R20" s="725" t="e">
        <f>C3</f>
        <v>#VALUE!</v>
      </c>
      <c r="S20" s="725"/>
      <c r="T20" s="12">
        <f>SUM(T21:T23)</f>
        <v>0</v>
      </c>
      <c r="U20" s="725" t="e">
        <f>L3</f>
        <v>#VALUE!</v>
      </c>
      <c r="V20" s="725"/>
      <c r="W20" s="12">
        <f>SUM(W21:W23)</f>
        <v>0</v>
      </c>
    </row>
    <row r="21" spans="1:25" ht="15">
      <c r="A21" s="2">
        <v>5</v>
      </c>
      <c r="B21" s="37"/>
      <c r="C21" s="41">
        <f>INDEX(Importacao!C:C,MATCH("Previous scores statistics",Importacao!A:A,FALSE)+A21,1)</f>
        <v>0</v>
      </c>
      <c r="D21" s="41"/>
      <c r="E21" s="41">
        <f>INDEX(Importacao!F:F,MATCH("Previous scores statistics",Importacao!A:A,FALSE)+A21,1)</f>
        <v>0</v>
      </c>
      <c r="F21" s="41">
        <f>INDEX(Importacao!D:D,MATCH("Previous scores statistics",Importacao!A:A,FALSE)+A21,1)</f>
        <v>0</v>
      </c>
      <c r="G21" s="41" t="str">
        <f>IF(VALUE(LEFT(F21))=VALUE(RIGHT(F21)),"X",IF(VALUE(LEFT(F21))&gt;VALUE(RIGHT(F21)),1,2))</f>
        <v>X</v>
      </c>
      <c r="H21" s="2" t="e">
        <f t="shared" ref="H21:H28" si="0">IF(AND(X21=$C$3,G21=1),"V",IF(AND(X21&lt;&gt;$C$3,G21=2),"V",IF(AND(G21="X"),"E",IF(AND(X21&lt;&gt;$C$3,G21=1),"I",IF(AND(X21=$C$3,G21=2),"I",)))))</f>
        <v>#VALUE!</v>
      </c>
      <c r="I21" s="41" t="str">
        <f>INDEX(Importacao!C:C,MATCH("Previous scores statistics",Importacao!A:A,FALSE)+A21+24,1)</f>
        <v>Home</v>
      </c>
      <c r="J21" s="41"/>
      <c r="K21" s="41" t="str">
        <f>INDEX(Importacao!F:F,MATCH("Previous scores statistics",Importacao!A:A,FALSE)+A21+24,1)</f>
        <v>Corner</v>
      </c>
      <c r="L21" s="41"/>
      <c r="M21" s="41" t="str">
        <f>INDEX(Importacao!D:D,MATCH("Previous scores statistics",Importacao!A:A,FALSE)+A21+24,1)</f>
        <v>Score</v>
      </c>
      <c r="N21" s="41" t="e">
        <f>IF(VALUE(LEFT(M21))=VALUE(RIGHT(M21)),"X",IF(VALUE(LEFT(M21))&gt;VALUE(RIGHT(M21)),1,2))</f>
        <v>#VALUE!</v>
      </c>
      <c r="O21" s="2" t="e">
        <f t="shared" ref="O21:O28" si="1">IF(AND(Y21=$L$3,N21=1),"V",IF(AND(Y21&lt;&gt;$L$3,N21=2),"V",IF(AND(N21="X"),"E",IF(AND(Y21&lt;&gt;$L$3,N21=1),"I",IF(AND(Y21=$L$3,N21=2),"I",)))))</f>
        <v>#VALUE!</v>
      </c>
      <c r="P21" s="37"/>
      <c r="R21" s="607" t="s">
        <v>237</v>
      </c>
      <c r="S21" s="607"/>
      <c r="T21" s="11">
        <f>COUNTIF($H$21:$H$40,"V")/20</f>
        <v>0</v>
      </c>
      <c r="U21" s="607" t="s">
        <v>237</v>
      </c>
      <c r="V21" s="607"/>
      <c r="W21" s="11">
        <f>COUNTIF($O$21:$O$40,"V")/20</f>
        <v>0</v>
      </c>
      <c r="X21" s="2" t="e">
        <f t="shared" ref="X21:X28" si="2">IF(RIGHT(C21,LEN($C$3))=$C$3,$C$3,C21)</f>
        <v>#VALUE!</v>
      </c>
      <c r="Y21" s="2" t="e">
        <f t="shared" ref="Y21:Y28" si="3">IF(RIGHT(I21,LEN($L$3))=$L$3,$L$3,I21)</f>
        <v>#VALUE!</v>
      </c>
    </row>
    <row r="22" spans="1:25" ht="15">
      <c r="A22" s="2">
        <v>6</v>
      </c>
      <c r="B22" s="37"/>
      <c r="C22" s="41" t="str">
        <f>INDEX(Importacao!C:C,MATCH("Previous scores statistics",Importacao!A:A,FALSE)+A22,1)</f>
        <v>Atalanta</v>
      </c>
      <c r="D22" s="41"/>
      <c r="E22" s="41" t="str">
        <f>INDEX(Importacao!F:F,MATCH("Previous scores statistics",Importacao!A:A,FALSE)+A22,1)</f>
        <v>6-4</v>
      </c>
      <c r="F22" s="41" t="str">
        <f>INDEX(Importacao!D:D,MATCH("Previous scores statistics",Importacao!A:A,FALSE)+A22,1)</f>
        <v>2-0</v>
      </c>
      <c r="G22" s="41">
        <f t="shared" ref="G22:G40" si="4">IF(VALUE(LEFT(F22))=VALUE(RIGHT(F22)),"X",IF(VALUE(LEFT(F22))&gt;VALUE(RIGHT(F22)),1,2))</f>
        <v>1</v>
      </c>
      <c r="H22" s="2" t="e">
        <f>IF(AND(X22=$C$3,G22=1),"V",IF(AND(X22&lt;&gt;$C$3,G22=2),"V",IF(AND(G22="X"),"E",IF(AND(X22&lt;&gt;$C$3,G22=1),"I",IF(AND(X22=$C$3,G22=2),"I",)))))</f>
        <v>#VALUE!</v>
      </c>
      <c r="I22" s="41">
        <f>INDEX(Importacao!C:C,MATCH("Previous scores statistics",Importacao!A:A,FALSE)+A22+24,1)</f>
        <v>0</v>
      </c>
      <c r="J22" s="41"/>
      <c r="K22" s="41">
        <f>INDEX(Importacao!F:F,MATCH("Previous scores statistics",Importacao!A:A,FALSE)+A22+24,1)</f>
        <v>0</v>
      </c>
      <c r="L22" s="41"/>
      <c r="M22" s="41">
        <f>INDEX(Importacao!D:D,MATCH("Previous scores statistics",Importacao!A:A,FALSE)+A22+24,1)</f>
        <v>0</v>
      </c>
      <c r="N22" s="41" t="str">
        <f t="shared" ref="N22:N40" si="5">IF(VALUE(LEFT(M22))=VALUE(RIGHT(M22)),"X",IF(VALUE(LEFT(M22))&gt;VALUE(RIGHT(M22)),1,2))</f>
        <v>X</v>
      </c>
      <c r="O22" s="2" t="e">
        <f t="shared" si="1"/>
        <v>#VALUE!</v>
      </c>
      <c r="P22" s="37"/>
      <c r="R22" s="607" t="s">
        <v>238</v>
      </c>
      <c r="S22" s="607"/>
      <c r="T22" s="11">
        <f>COUNTIF($H$21:$H$40,"E")/20</f>
        <v>0</v>
      </c>
      <c r="U22" s="607" t="s">
        <v>238</v>
      </c>
      <c r="V22" s="607"/>
      <c r="W22" s="11">
        <f>COUNTIF($O$21:$O$40,"E")/20</f>
        <v>0</v>
      </c>
      <c r="X22" s="2" t="e">
        <f t="shared" si="2"/>
        <v>#VALUE!</v>
      </c>
      <c r="Y22" s="2" t="e">
        <f t="shared" si="3"/>
        <v>#VALUE!</v>
      </c>
    </row>
    <row r="23" spans="1:25" ht="15">
      <c r="A23" s="2">
        <v>7</v>
      </c>
      <c r="B23" s="37"/>
      <c r="C23" s="41" t="str">
        <f>INDEX(Importacao!C:C,MATCH("Previous scores statistics",Importacao!A:A,FALSE)+A23,1)</f>
        <v>Cagliari</v>
      </c>
      <c r="D23" s="41"/>
      <c r="E23" s="41" t="str">
        <f>INDEX(Importacao!F:F,MATCH("Previous scores statistics",Importacao!A:A,FALSE)+A23,1)</f>
        <v>3-2</v>
      </c>
      <c r="F23" s="41" t="str">
        <f>INDEX(Importacao!D:D,MATCH("Previous scores statistics",Importacao!A:A,FALSE)+A23,1)</f>
        <v>1-1</v>
      </c>
      <c r="G23" s="41" t="str">
        <f t="shared" si="4"/>
        <v>X</v>
      </c>
      <c r="H23" s="2" t="e">
        <f t="shared" si="0"/>
        <v>#VALUE!</v>
      </c>
      <c r="I23" s="41" t="str">
        <f>INDEX(Importacao!C:C,MATCH("Previous scores statistics",Importacao!A:A,FALSE)+A23+24,1)</f>
        <v>Crotone</v>
      </c>
      <c r="J23" s="41"/>
      <c r="K23" s="41" t="str">
        <f>INDEX(Importacao!F:F,MATCH("Previous scores statistics",Importacao!A:A,FALSE)+A23+24,1)</f>
        <v>0-1</v>
      </c>
      <c r="L23" s="41"/>
      <c r="M23" s="41" t="str">
        <f>INDEX(Importacao!D:D,MATCH("Previous scores statistics",Importacao!A:A,FALSE)+A23+24,1)</f>
        <v>0-2</v>
      </c>
      <c r="N23" s="41">
        <f t="shared" si="5"/>
        <v>2</v>
      </c>
      <c r="O23" s="2" t="e">
        <f t="shared" si="1"/>
        <v>#VALUE!</v>
      </c>
      <c r="P23" s="37"/>
      <c r="R23" s="607" t="s">
        <v>239</v>
      </c>
      <c r="S23" s="607"/>
      <c r="T23" s="11">
        <f>COUNTIF($H$21:$H$40,"I")/20</f>
        <v>0</v>
      </c>
      <c r="U23" s="607" t="s">
        <v>239</v>
      </c>
      <c r="V23" s="607"/>
      <c r="W23" s="11">
        <f>COUNTIF($O$21:$O$40,"I")/20</f>
        <v>0</v>
      </c>
      <c r="X23" s="2" t="e">
        <f t="shared" si="2"/>
        <v>#VALUE!</v>
      </c>
      <c r="Y23" s="2" t="e">
        <f t="shared" si="3"/>
        <v>#VALUE!</v>
      </c>
    </row>
    <row r="24" spans="1:25" ht="15">
      <c r="A24" s="2">
        <v>8</v>
      </c>
      <c r="B24" s="37"/>
      <c r="C24" s="41" t="str">
        <f>INDEX(Importacao!C:C,MATCH("Previous scores statistics",Importacao!A:A,FALSE)+A24,1)</f>
        <v>AS Roma</v>
      </c>
      <c r="D24" s="41"/>
      <c r="E24" s="41" t="str">
        <f>INDEX(Importacao!F:F,MATCH("Previous scores statistics",Importacao!A:A,FALSE)+A24,1)</f>
        <v>5-4</v>
      </c>
      <c r="F24" s="41" t="str">
        <f>INDEX(Importacao!D:D,MATCH("Previous scores statistics",Importacao!A:A,FALSE)+A24,1)</f>
        <v>1-0</v>
      </c>
      <c r="G24" s="41">
        <f t="shared" si="4"/>
        <v>1</v>
      </c>
      <c r="H24" s="2" t="e">
        <f t="shared" si="0"/>
        <v>#VALUE!</v>
      </c>
      <c r="I24" s="41" t="str">
        <f>INDEX(Importacao!C:C,MATCH("Previous scores statistics",Importacao!A:A,FALSE)+A24+24,1)</f>
        <v>Juventus</v>
      </c>
      <c r="J24" s="41"/>
      <c r="K24" s="41" t="str">
        <f>INDEX(Importacao!F:F,MATCH("Previous scores statistics",Importacao!A:A,FALSE)+A24+24,1)</f>
        <v>6-8</v>
      </c>
      <c r="L24" s="41"/>
      <c r="M24" s="41" t="str">
        <f>INDEX(Importacao!D:D,MATCH("Previous scores statistics",Importacao!A:A,FALSE)+A24+24,1)</f>
        <v>1-0</v>
      </c>
      <c r="N24" s="41">
        <f t="shared" si="5"/>
        <v>1</v>
      </c>
      <c r="O24" s="2" t="e">
        <f t="shared" si="1"/>
        <v>#VALUE!</v>
      </c>
      <c r="P24" s="37"/>
      <c r="R24" s="726">
        <v>1</v>
      </c>
      <c r="S24" s="726"/>
      <c r="T24" s="726" t="s">
        <v>152</v>
      </c>
      <c r="U24" s="726"/>
      <c r="V24" s="726">
        <v>2</v>
      </c>
      <c r="W24" s="726"/>
      <c r="X24" s="2" t="e">
        <f t="shared" si="2"/>
        <v>#VALUE!</v>
      </c>
      <c r="Y24" s="2" t="e">
        <f t="shared" si="3"/>
        <v>#VALUE!</v>
      </c>
    </row>
    <row r="25" spans="1:25" ht="15">
      <c r="A25" s="2">
        <v>9</v>
      </c>
      <c r="B25" s="37"/>
      <c r="C25" s="41" t="str">
        <f>INDEX(Importacao!C:C,MATCH("Previous scores statistics",Importacao!A:A,FALSE)+A25,1)</f>
        <v>1Cagliari</v>
      </c>
      <c r="D25" s="41"/>
      <c r="E25" s="41" t="str">
        <f>INDEX(Importacao!F:F,MATCH("Previous scores statistics",Importacao!A:A,FALSE)+A25,1)</f>
        <v>3-14</v>
      </c>
      <c r="F25" s="41" t="str">
        <f>INDEX(Importacao!D:D,MATCH("Previous scores statistics",Importacao!A:A,FALSE)+A25,1)</f>
        <v>4-1</v>
      </c>
      <c r="G25" s="41">
        <f t="shared" si="4"/>
        <v>1</v>
      </c>
      <c r="H25" s="2" t="e">
        <f t="shared" si="0"/>
        <v>#VALUE!</v>
      </c>
      <c r="I25" s="41" t="str">
        <f>INDEX(Importacao!C:C,MATCH("Previous scores statistics",Importacao!A:A,FALSE)+A25+24,1)</f>
        <v>Sassuolo</v>
      </c>
      <c r="J25" s="41"/>
      <c r="K25" s="41" t="str">
        <f>INDEX(Importacao!F:F,MATCH("Previous scores statistics",Importacao!A:A,FALSE)+A25+24,1)</f>
        <v>5-6</v>
      </c>
      <c r="L25" s="41"/>
      <c r="M25" s="41" t="str">
        <f>INDEX(Importacao!D:D,MATCH("Previous scores statistics",Importacao!A:A,FALSE)+A25+24,1)</f>
        <v>0-2</v>
      </c>
      <c r="N25" s="41">
        <f t="shared" si="5"/>
        <v>2</v>
      </c>
      <c r="O25" s="2" t="e">
        <f t="shared" si="1"/>
        <v>#VALUE!</v>
      </c>
      <c r="P25" s="37"/>
      <c r="R25" s="608">
        <f>AVERAGE(T21,W23)</f>
        <v>0</v>
      </c>
      <c r="S25" s="608"/>
      <c r="T25" s="608">
        <f>AVERAGE(T22,W22)</f>
        <v>0</v>
      </c>
      <c r="U25" s="608"/>
      <c r="V25" s="608">
        <f>AVERAGE(T23,W21)</f>
        <v>0</v>
      </c>
      <c r="W25" s="608"/>
      <c r="X25" s="2" t="e">
        <f t="shared" si="2"/>
        <v>#VALUE!</v>
      </c>
      <c r="Y25" s="2" t="e">
        <f t="shared" si="3"/>
        <v>#VALUE!</v>
      </c>
    </row>
    <row r="26" spans="1:25" ht="15">
      <c r="A26" s="2">
        <v>10</v>
      </c>
      <c r="B26" s="37"/>
      <c r="C26" s="41" t="str">
        <f>INDEX(Importacao!C:C,MATCH("Previous scores statistics",Importacao!A:A,FALSE)+A26,1)</f>
        <v>AC Milan</v>
      </c>
      <c r="D26" s="41"/>
      <c r="E26" s="41" t="str">
        <f>INDEX(Importacao!F:F,MATCH("Previous scores statistics",Importacao!A:A,FALSE)+A26,1)</f>
        <v>11-3</v>
      </c>
      <c r="F26" s="41" t="str">
        <f>INDEX(Importacao!D:D,MATCH("Previous scores statistics",Importacao!A:A,FALSE)+A26,1)</f>
        <v>1-0</v>
      </c>
      <c r="G26" s="41">
        <f t="shared" si="4"/>
        <v>1</v>
      </c>
      <c r="H26" s="2" t="e">
        <f t="shared" si="0"/>
        <v>#VALUE!</v>
      </c>
      <c r="I26" s="41" t="str">
        <f>INDEX(Importacao!C:C,MATCH("Previous scores statistics",Importacao!A:A,FALSE)+A26+24,1)</f>
        <v>Juventus</v>
      </c>
      <c r="J26" s="41"/>
      <c r="K26" s="41" t="str">
        <f>INDEX(Importacao!F:F,MATCH("Previous scores statistics",Importacao!A:A,FALSE)+A26+24,1)</f>
        <v>2-3</v>
      </c>
      <c r="L26" s="41"/>
      <c r="M26" s="41" t="str">
        <f>INDEX(Importacao!D:D,MATCH("Previous scores statistics",Importacao!A:A,FALSE)+A26+24,1)</f>
        <v>2-1</v>
      </c>
      <c r="N26" s="41">
        <f t="shared" si="5"/>
        <v>1</v>
      </c>
      <c r="O26" s="2" t="e">
        <f t="shared" si="1"/>
        <v>#VALUE!</v>
      </c>
      <c r="P26" s="37"/>
      <c r="R26" s="727" t="s">
        <v>241</v>
      </c>
      <c r="S26" s="728"/>
      <c r="T26" s="728"/>
      <c r="U26" s="728"/>
      <c r="V26" s="728"/>
      <c r="W26" s="728"/>
      <c r="X26" s="2" t="e">
        <f t="shared" si="2"/>
        <v>#VALUE!</v>
      </c>
      <c r="Y26" s="2" t="e">
        <f t="shared" si="3"/>
        <v>#VALUE!</v>
      </c>
    </row>
    <row r="27" spans="1:25" ht="15">
      <c r="A27" s="2">
        <v>11</v>
      </c>
      <c r="B27" s="37"/>
      <c r="C27" s="41" t="str">
        <f>INDEX(Importacao!C:C,MATCH("Previous scores statistics",Importacao!A:A,FALSE)+A27,1)</f>
        <v>Cagliari</v>
      </c>
      <c r="D27" s="41"/>
      <c r="E27" s="41" t="str">
        <f>INDEX(Importacao!F:F,MATCH("Previous scores statistics",Importacao!A:A,FALSE)+A27,1)</f>
        <v>5-4</v>
      </c>
      <c r="F27" s="41" t="str">
        <f>INDEX(Importacao!D:D,MATCH("Previous scores statistics",Importacao!A:A,FALSE)+A27,1)</f>
        <v>4-3</v>
      </c>
      <c r="G27" s="41">
        <f t="shared" si="4"/>
        <v>1</v>
      </c>
      <c r="H27" s="2" t="e">
        <f t="shared" si="0"/>
        <v>#VALUE!</v>
      </c>
      <c r="I27" s="41" t="str">
        <f>INDEX(Importacao!C:C,MATCH("Previous scores statistics",Importacao!A:A,FALSE)+A27+24,1)</f>
        <v>Juventus</v>
      </c>
      <c r="J27" s="41"/>
      <c r="K27" s="41" t="str">
        <f>INDEX(Importacao!F:F,MATCH("Previous scores statistics",Importacao!A:A,FALSE)+A27+24,1)</f>
        <v>0-4</v>
      </c>
      <c r="L27" s="41"/>
      <c r="M27" s="41" t="str">
        <f>INDEX(Importacao!D:D,MATCH("Previous scores statistics",Importacao!A:A,FALSE)+A27+24,1)</f>
        <v>2-0</v>
      </c>
      <c r="N27" s="41">
        <f t="shared" si="5"/>
        <v>1</v>
      </c>
      <c r="O27" s="2" t="e">
        <f t="shared" si="1"/>
        <v>#VALUE!</v>
      </c>
      <c r="P27" s="37"/>
      <c r="R27" s="726">
        <v>1</v>
      </c>
      <c r="S27" s="726"/>
      <c r="T27" s="726" t="s">
        <v>152</v>
      </c>
      <c r="U27" s="726"/>
      <c r="V27" s="726">
        <v>2</v>
      </c>
      <c r="W27" s="726"/>
      <c r="X27" s="2" t="e">
        <f t="shared" si="2"/>
        <v>#VALUE!</v>
      </c>
      <c r="Y27" s="2" t="e">
        <f t="shared" si="3"/>
        <v>#VALUE!</v>
      </c>
    </row>
    <row r="28" spans="1:25" ht="15">
      <c r="A28" s="2">
        <v>12</v>
      </c>
      <c r="B28" s="37"/>
      <c r="C28" s="41" t="str">
        <f>INDEX(Importacao!C:C,MATCH("Previous scores statistics",Importacao!A:A,FALSE)+A28,1)</f>
        <v>Empoli</v>
      </c>
      <c r="D28" s="41"/>
      <c r="E28" s="41" t="str">
        <f>INDEX(Importacao!F:F,MATCH("Previous scores statistics",Importacao!A:A,FALSE)+A28,1)</f>
        <v>3-2</v>
      </c>
      <c r="F28" s="41" t="str">
        <f>INDEX(Importacao!D:D,MATCH("Previous scores statistics",Importacao!A:A,FALSE)+A28,1)</f>
        <v>2-0</v>
      </c>
      <c r="G28" s="41">
        <f t="shared" si="4"/>
        <v>1</v>
      </c>
      <c r="H28" s="2" t="e">
        <f t="shared" si="0"/>
        <v>#VALUE!</v>
      </c>
      <c r="I28" s="41" t="str">
        <f>INDEX(Importacao!C:C,MATCH("Previous scores statistics",Importacao!A:A,FALSE)+A28+24,1)</f>
        <v>Fiorentina</v>
      </c>
      <c r="J28" s="41"/>
      <c r="K28" s="41" t="str">
        <f>INDEX(Importacao!F:F,MATCH("Previous scores statistics",Importacao!A:A,FALSE)+A28+24,1)</f>
        <v>3-7</v>
      </c>
      <c r="L28" s="41"/>
      <c r="M28" s="41" t="str">
        <f>INDEX(Importacao!D:D,MATCH("Previous scores statistics",Importacao!A:A,FALSE)+A28+24,1)</f>
        <v>2-1</v>
      </c>
      <c r="N28" s="41">
        <f t="shared" si="5"/>
        <v>1</v>
      </c>
      <c r="O28" s="2" t="e">
        <f t="shared" si="1"/>
        <v>#VALUE!</v>
      </c>
      <c r="P28" s="37"/>
      <c r="R28" s="608">
        <f>AVERAGE(T21,O13,W23)</f>
        <v>0</v>
      </c>
      <c r="S28" s="608"/>
      <c r="T28" s="608">
        <f>AVERAGE(T22,W22,O14)</f>
        <v>0</v>
      </c>
      <c r="U28" s="608"/>
      <c r="V28" s="608">
        <f>AVERAGE(O15,T23,W21)</f>
        <v>0</v>
      </c>
      <c r="W28" s="608"/>
      <c r="X28" s="2" t="e">
        <f t="shared" si="2"/>
        <v>#VALUE!</v>
      </c>
      <c r="Y28" s="2" t="e">
        <f t="shared" si="3"/>
        <v>#VALUE!</v>
      </c>
    </row>
    <row r="29" spans="1:25" ht="15">
      <c r="A29" s="2">
        <v>13</v>
      </c>
      <c r="B29" s="37"/>
      <c r="C29" s="41" t="str">
        <f>INDEX(Importacao!C:C,MATCH("Previous scores statistics",Importacao!A:A,FALSE)+A29,1)</f>
        <v>Cagliari</v>
      </c>
      <c r="D29" s="41"/>
      <c r="E29" s="41" t="str">
        <f>INDEX(Importacao!F:F,MATCH("Previous scores statistics",Importacao!A:A,FALSE)+A29,1)</f>
        <v>2-10</v>
      </c>
      <c r="F29" s="41" t="str">
        <f>INDEX(Importacao!D:D,MATCH("Previous scores statistics",Importacao!A:A,FALSE)+A29,1)</f>
        <v>0-5</v>
      </c>
      <c r="G29" s="41">
        <f t="shared" si="4"/>
        <v>2</v>
      </c>
      <c r="H29" s="2" t="e">
        <f t="shared" ref="H29:H40" si="6">IF(AND(X29=$C$3,G29=1),"V",IF(AND(X29&lt;&gt;$C$3,G29=2),"V",IF(AND(G29="X"),"E",IF(AND(X29&lt;&gt;$C$3,G29=1),"I",IF(AND(X29=$C$3,G29=2),"I",)))))</f>
        <v>#VALUE!</v>
      </c>
      <c r="I29" s="41" t="str">
        <f>INDEX(Importacao!C:C,MATCH("Previous scores statistics",Importacao!A:A,FALSE)+A29+24,1)</f>
        <v>Juventus</v>
      </c>
      <c r="J29" s="41"/>
      <c r="K29" s="41" t="str">
        <f>INDEX(Importacao!F:F,MATCH("Previous scores statistics",Importacao!A:A,FALSE)+A29+24,1)</f>
        <v>3-4</v>
      </c>
      <c r="L29" s="41"/>
      <c r="M29" s="41" t="str">
        <f>INDEX(Importacao!D:D,MATCH("Previous scores statistics",Importacao!A:A,FALSE)+A29+24,1)</f>
        <v>3-2</v>
      </c>
      <c r="N29" s="41">
        <f t="shared" si="5"/>
        <v>1</v>
      </c>
      <c r="O29" s="2" t="e">
        <f t="shared" ref="O29:O40" si="7">IF(AND(Y29=$L$3,N29=1),"V",IF(AND(Y29&lt;&gt;$L$3,N29=2),"V",IF(AND(N29="X"),"E",IF(AND(Y29&lt;&gt;$L$3,N29=1),"I",IF(AND(Y29=$L$3,N29=2),"I",)))))</f>
        <v>#VALUE!</v>
      </c>
      <c r="P29" s="37"/>
      <c r="X29" s="2" t="e">
        <f t="shared" ref="X29:X40" si="8">IF(RIGHT(C29,LEN($C$3))=$C$3,$C$3,C29)</f>
        <v>#VALUE!</v>
      </c>
      <c r="Y29" s="2" t="e">
        <f t="shared" ref="Y29:Y40" si="9">IF(RIGHT(I29,LEN($L$3))=$L$3,$L$3,I29)</f>
        <v>#VALUE!</v>
      </c>
    </row>
    <row r="30" spans="1:25" ht="15">
      <c r="A30" s="2">
        <v>14</v>
      </c>
      <c r="B30" s="37"/>
      <c r="C30" s="41" t="str">
        <f>INDEX(Importacao!C:C,MATCH("Previous scores statistics",Importacao!A:A,FALSE)+A30,1)</f>
        <v>Pescara</v>
      </c>
      <c r="D30" s="41"/>
      <c r="E30" s="41" t="str">
        <f>INDEX(Importacao!F:F,MATCH("Previous scores statistics",Importacao!A:A,FALSE)+A30,1)</f>
        <v>8-2</v>
      </c>
      <c r="F30" s="41" t="str">
        <f>INDEX(Importacao!D:D,MATCH("Previous scores statistics",Importacao!A:A,FALSE)+A30,1)</f>
        <v>1-1</v>
      </c>
      <c r="G30" s="41" t="str">
        <f t="shared" si="4"/>
        <v>X</v>
      </c>
      <c r="H30" s="2" t="e">
        <f t="shared" si="6"/>
        <v>#VALUE!</v>
      </c>
      <c r="I30" s="41" t="str">
        <f>INDEX(Importacao!C:C,MATCH("Previous scores statistics",Importacao!A:A,FALSE)+A30+24,1)</f>
        <v>Juventus</v>
      </c>
      <c r="J30" s="41"/>
      <c r="K30" s="41" t="str">
        <f>INDEX(Importacao!F:F,MATCH("Previous scores statistics",Importacao!A:A,FALSE)+A30+24,1)</f>
        <v>6-2</v>
      </c>
      <c r="L30" s="41"/>
      <c r="M30" s="41" t="str">
        <f>INDEX(Importacao!D:D,MATCH("Previous scores statistics",Importacao!A:A,FALSE)+A30+24,1)</f>
        <v>3-0</v>
      </c>
      <c r="N30" s="41">
        <f t="shared" si="5"/>
        <v>1</v>
      </c>
      <c r="O30" s="2" t="e">
        <f t="shared" si="7"/>
        <v>#VALUE!</v>
      </c>
      <c r="P30" s="37"/>
      <c r="X30" s="2" t="e">
        <f t="shared" si="8"/>
        <v>#VALUE!</v>
      </c>
      <c r="Y30" s="2" t="e">
        <f t="shared" si="9"/>
        <v>#VALUE!</v>
      </c>
    </row>
    <row r="31" spans="1:25" ht="15">
      <c r="A31" s="2">
        <v>15</v>
      </c>
      <c r="B31" s="37"/>
      <c r="C31" s="41" t="str">
        <f>INDEX(Importacao!C:C,MATCH("Previous scores statistics",Importacao!A:A,FALSE)+A31,1)</f>
        <v>Sampdoria</v>
      </c>
      <c r="D31" s="41"/>
      <c r="E31" s="41" t="str">
        <f>INDEX(Importacao!F:F,MATCH("Previous scores statistics",Importacao!A:A,FALSE)+A31,1)</f>
        <v>4-5</v>
      </c>
      <c r="F31" s="41" t="str">
        <f>INDEX(Importacao!D:D,MATCH("Previous scores statistics",Importacao!A:A,FALSE)+A31,1)</f>
        <v>3-0</v>
      </c>
      <c r="G31" s="41">
        <f t="shared" si="4"/>
        <v>1</v>
      </c>
      <c r="H31" s="2" t="e">
        <f t="shared" si="6"/>
        <v>#VALUE!</v>
      </c>
      <c r="I31" s="41" t="str">
        <f>INDEX(Importacao!C:C,MATCH("Previous scores statistics",Importacao!A:A,FALSE)+A31+24,1)</f>
        <v>Juventus(N)</v>
      </c>
      <c r="J31" s="41"/>
      <c r="K31" s="41" t="str">
        <f>INDEX(Importacao!F:F,MATCH("Previous scores statistics",Importacao!A:A,FALSE)+A31+24,1)</f>
        <v>9-3</v>
      </c>
      <c r="L31" s="41"/>
      <c r="M31" s="41" t="str">
        <f>INDEX(Importacao!D:D,MATCH("Previous scores statistics",Importacao!A:A,FALSE)+A31+24,1)</f>
        <v>1-1</v>
      </c>
      <c r="N31" s="41" t="str">
        <f t="shared" si="5"/>
        <v>X</v>
      </c>
      <c r="O31" s="2" t="e">
        <f t="shared" si="7"/>
        <v>#VALUE!</v>
      </c>
      <c r="P31" s="37"/>
      <c r="X31" s="2" t="e">
        <f t="shared" si="8"/>
        <v>#VALUE!</v>
      </c>
      <c r="Y31" s="2" t="e">
        <f t="shared" si="9"/>
        <v>#VALUE!</v>
      </c>
    </row>
    <row r="32" spans="1:25" ht="15">
      <c r="A32" s="2">
        <v>16</v>
      </c>
      <c r="B32" s="37"/>
      <c r="C32" s="41" t="str">
        <f>INDEX(Importacao!C:C,MATCH("Previous scores statistics",Importacao!A:A,FALSE)+A32,1)</f>
        <v>Cagliari</v>
      </c>
      <c r="D32" s="41"/>
      <c r="E32" s="41" t="str">
        <f>INDEX(Importacao!F:F,MATCH("Previous scores statistics",Importacao!A:A,FALSE)+A32,1)</f>
        <v>3-4</v>
      </c>
      <c r="F32" s="41" t="str">
        <f>INDEX(Importacao!D:D,MATCH("Previous scores statistics",Importacao!A:A,FALSE)+A32,1)</f>
        <v>2-1</v>
      </c>
      <c r="G32" s="41">
        <f t="shared" si="4"/>
        <v>1</v>
      </c>
      <c r="H32" s="2" t="e">
        <f t="shared" si="6"/>
        <v>#VALUE!</v>
      </c>
      <c r="I32" s="41" t="str">
        <f>INDEX(Importacao!C:C,MATCH("Previous scores statistics",Importacao!A:A,FALSE)+A32+24,1)</f>
        <v>Juventus</v>
      </c>
      <c r="J32" s="41"/>
      <c r="K32" s="41" t="str">
        <f>INDEX(Importacao!F:F,MATCH("Previous scores statistics",Importacao!A:A,FALSE)+A32+24,1)</f>
        <v>5-8</v>
      </c>
      <c r="L32" s="41"/>
      <c r="M32" s="41" t="str">
        <f>INDEX(Importacao!D:D,MATCH("Previous scores statistics",Importacao!A:A,FALSE)+A32+24,1)</f>
        <v>1-0</v>
      </c>
      <c r="N32" s="41">
        <f t="shared" si="5"/>
        <v>1</v>
      </c>
      <c r="O32" s="2" t="e">
        <f t="shared" si="7"/>
        <v>#VALUE!</v>
      </c>
      <c r="P32" s="37"/>
      <c r="X32" s="2" t="e">
        <f t="shared" si="8"/>
        <v>#VALUE!</v>
      </c>
      <c r="Y32" s="2" t="e">
        <f t="shared" si="9"/>
        <v>#VALUE!</v>
      </c>
    </row>
    <row r="33" spans="1:43" ht="15">
      <c r="A33" s="2">
        <v>17</v>
      </c>
      <c r="B33" s="37"/>
      <c r="C33" s="41" t="str">
        <f>INDEX(Importacao!C:C,MATCH("Previous scores statistics",Importacao!A:A,FALSE)+A33,1)</f>
        <v>Chievo</v>
      </c>
      <c r="D33" s="41"/>
      <c r="E33" s="41" t="str">
        <f>INDEX(Importacao!F:F,MATCH("Previous scores statistics",Importacao!A:A,FALSE)+A33,1)</f>
        <v>5-9</v>
      </c>
      <c r="F33" s="41" t="str">
        <f>INDEX(Importacao!D:D,MATCH("Previous scores statistics",Importacao!A:A,FALSE)+A33,1)</f>
        <v>1-0</v>
      </c>
      <c r="G33" s="41">
        <f t="shared" si="4"/>
        <v>1</v>
      </c>
      <c r="H33" s="2" t="e">
        <f t="shared" si="6"/>
        <v>#VALUE!</v>
      </c>
      <c r="I33" s="41" t="str">
        <f>INDEX(Importacao!C:C,MATCH("Previous scores statistics",Importacao!A:A,FALSE)+A33+24,1)</f>
        <v>Torino</v>
      </c>
      <c r="J33" s="41"/>
      <c r="K33" s="41" t="str">
        <f>INDEX(Importacao!F:F,MATCH("Previous scores statistics",Importacao!A:A,FALSE)+A33+24,1)</f>
        <v>4-3</v>
      </c>
      <c r="L33" s="41"/>
      <c r="M33" s="41" t="str">
        <f>INDEX(Importacao!D:D,MATCH("Previous scores statistics",Importacao!A:A,FALSE)+A33+24,1)</f>
        <v>1-3</v>
      </c>
      <c r="N33" s="41">
        <f t="shared" si="5"/>
        <v>2</v>
      </c>
      <c r="O33" s="2" t="e">
        <f t="shared" si="7"/>
        <v>#VALUE!</v>
      </c>
      <c r="P33" s="37"/>
      <c r="X33" s="2" t="e">
        <f t="shared" si="8"/>
        <v>#VALUE!</v>
      </c>
      <c r="Y33" s="2" t="e">
        <f t="shared" si="9"/>
        <v>#VALUE!</v>
      </c>
    </row>
    <row r="34" spans="1:43" ht="15">
      <c r="A34" s="2">
        <v>18</v>
      </c>
      <c r="B34" s="37"/>
      <c r="C34" s="41" t="str">
        <f>INDEX(Importacao!C:C,MATCH("Previous scores statistics",Importacao!A:A,FALSE)+A34,1)</f>
        <v>Torino</v>
      </c>
      <c r="D34" s="41"/>
      <c r="E34" s="41" t="str">
        <f>INDEX(Importacao!F:F,MATCH("Previous scores statistics",Importacao!A:A,FALSE)+A34,1)</f>
        <v>5-4</v>
      </c>
      <c r="F34" s="41" t="str">
        <f>INDEX(Importacao!D:D,MATCH("Previous scores statistics",Importacao!A:A,FALSE)+A34,1)</f>
        <v>5-1</v>
      </c>
      <c r="G34" s="41">
        <f t="shared" si="4"/>
        <v>1</v>
      </c>
      <c r="H34" s="2" t="e">
        <f t="shared" si="6"/>
        <v>#VALUE!</v>
      </c>
      <c r="I34" s="41" t="str">
        <f>INDEX(Importacao!C:C,MATCH("Previous scores statistics",Importacao!A:A,FALSE)+A34+24,1)</f>
        <v>Juventus</v>
      </c>
      <c r="J34" s="41"/>
      <c r="K34" s="41" t="str">
        <f>INDEX(Importacao!F:F,MATCH("Previous scores statistics",Importacao!A:A,FALSE)+A34+24,1)</f>
        <v>7-3</v>
      </c>
      <c r="L34" s="41"/>
      <c r="M34" s="41" t="str">
        <f>INDEX(Importacao!D:D,MATCH("Previous scores statistics",Importacao!A:A,FALSE)+A34+24,1)</f>
        <v>2-0</v>
      </c>
      <c r="N34" s="41">
        <f t="shared" si="5"/>
        <v>1</v>
      </c>
      <c r="O34" s="2" t="e">
        <f t="shared" si="7"/>
        <v>#VALUE!</v>
      </c>
      <c r="P34" s="37"/>
      <c r="X34" s="2" t="e">
        <f t="shared" si="8"/>
        <v>#VALUE!</v>
      </c>
      <c r="Y34" s="2" t="e">
        <f t="shared" si="9"/>
        <v>#VALUE!</v>
      </c>
    </row>
    <row r="35" spans="1:43" ht="15">
      <c r="A35" s="2">
        <v>19</v>
      </c>
      <c r="B35" s="37"/>
      <c r="C35" s="41" t="str">
        <f>INDEX(Importacao!C:C,MATCH("Previous scores statistics",Importacao!A:A,FALSE)+A35,1)</f>
        <v>Cagliari</v>
      </c>
      <c r="D35" s="41"/>
      <c r="E35" s="41" t="str">
        <f>INDEX(Importacao!F:F,MATCH("Previous scores statistics",Importacao!A:A,FALSE)+A35,1)</f>
        <v>2-4</v>
      </c>
      <c r="F35" s="41" t="str">
        <f>INDEX(Importacao!D:D,MATCH("Previous scores statistics",Importacao!A:A,FALSE)+A35,1)</f>
        <v>2-1</v>
      </c>
      <c r="G35" s="41">
        <f t="shared" si="4"/>
        <v>1</v>
      </c>
      <c r="H35" s="2" t="e">
        <f t="shared" si="6"/>
        <v>#VALUE!</v>
      </c>
      <c r="I35" s="41" t="str">
        <f>INDEX(Importacao!C:C,MATCH("Previous scores statistics",Importacao!A:A,FALSE)+A35+24,1)</f>
        <v>Juventus</v>
      </c>
      <c r="J35" s="41"/>
      <c r="K35" s="41" t="str">
        <f>INDEX(Importacao!F:F,MATCH("Previous scores statistics",Importacao!A:A,FALSE)+A35+24,1)</f>
        <v>6-4</v>
      </c>
      <c r="L35" s="41"/>
      <c r="M35" s="41" t="str">
        <f>INDEX(Importacao!D:D,MATCH("Previous scores statistics",Importacao!A:A,FALSE)+A35+24,1)</f>
        <v>3-1</v>
      </c>
      <c r="N35" s="41">
        <f t="shared" si="5"/>
        <v>1</v>
      </c>
      <c r="O35" s="2" t="e">
        <f t="shared" si="7"/>
        <v>#VALUE!</v>
      </c>
      <c r="P35" s="37"/>
      <c r="X35" s="2" t="e">
        <f t="shared" si="8"/>
        <v>#VALUE!</v>
      </c>
      <c r="Y35" s="2" t="e">
        <f t="shared" si="9"/>
        <v>#VALUE!</v>
      </c>
    </row>
    <row r="36" spans="1:43" ht="15">
      <c r="A36" s="2">
        <v>20</v>
      </c>
      <c r="B36" s="37"/>
      <c r="C36" s="41" t="str">
        <f>INDEX(Importacao!C:C,MATCH("Previous scores statistics",Importacao!A:A,FALSE)+A36,1)</f>
        <v>Lazio</v>
      </c>
      <c r="D36" s="41"/>
      <c r="E36" s="41" t="str">
        <f>INDEX(Importacao!F:F,MATCH("Previous scores statistics",Importacao!A:A,FALSE)+A36,1)</f>
        <v>4-10</v>
      </c>
      <c r="F36" s="41" t="str">
        <f>INDEX(Importacao!D:D,MATCH("Previous scores statistics",Importacao!A:A,FALSE)+A36,1)</f>
        <v>4-1</v>
      </c>
      <c r="G36" s="41">
        <f t="shared" si="4"/>
        <v>1</v>
      </c>
      <c r="H36" s="2" t="e">
        <f t="shared" si="6"/>
        <v>#VALUE!</v>
      </c>
      <c r="I36" s="41" t="str">
        <f>INDEX(Importacao!C:C,MATCH("Previous scores statistics",Importacao!A:A,FALSE)+A36+24,1)</f>
        <v>Genoa</v>
      </c>
      <c r="J36" s="41"/>
      <c r="K36" s="41" t="str">
        <f>INDEX(Importacao!F:F,MATCH("Previous scores statistics",Importacao!A:A,FALSE)+A36+24,1)</f>
        <v>3-6</v>
      </c>
      <c r="L36" s="41"/>
      <c r="M36" s="41" t="str">
        <f>INDEX(Importacao!D:D,MATCH("Previous scores statistics",Importacao!A:A,FALSE)+A36+24,1)</f>
        <v>3-1</v>
      </c>
      <c r="N36" s="41">
        <f t="shared" si="5"/>
        <v>1</v>
      </c>
      <c r="O36" s="2" t="e">
        <f t="shared" si="7"/>
        <v>#VALUE!</v>
      </c>
      <c r="P36" s="37"/>
      <c r="X36" s="2" t="e">
        <f t="shared" si="8"/>
        <v>#VALUE!</v>
      </c>
      <c r="Y36" s="2" t="e">
        <f t="shared" si="9"/>
        <v>#VALUE!</v>
      </c>
    </row>
    <row r="37" spans="1:43" ht="15">
      <c r="A37" s="2">
        <v>21</v>
      </c>
      <c r="B37" s="37"/>
      <c r="C37" s="41" t="str">
        <f>INDEX(Importacao!C:C,MATCH("Previous scores statistics",Importacao!A:A,FALSE)+A37,1)</f>
        <v>Cagliari</v>
      </c>
      <c r="D37" s="41"/>
      <c r="E37" s="41" t="str">
        <f>INDEX(Importacao!F:F,MATCH("Previous scores statistics",Importacao!A:A,FALSE)+A37,1)</f>
        <v>4-7</v>
      </c>
      <c r="F37" s="41" t="str">
        <f>INDEX(Importacao!D:D,MATCH("Previous scores statistics",Importacao!A:A,FALSE)+A37,1)</f>
        <v>3-5</v>
      </c>
      <c r="G37" s="41">
        <f t="shared" si="4"/>
        <v>2</v>
      </c>
      <c r="H37" s="2" t="e">
        <f t="shared" si="6"/>
        <v>#VALUE!</v>
      </c>
      <c r="I37" s="41" t="str">
        <f>INDEX(Importacao!C:C,MATCH("Previous scores statistics",Importacao!A:A,FALSE)+A37+24,1)</f>
        <v>1Sevilla</v>
      </c>
      <c r="J37" s="41"/>
      <c r="K37" s="41" t="str">
        <f>INDEX(Importacao!F:F,MATCH("Previous scores statistics",Importacao!A:A,FALSE)+A37+24,1)</f>
        <v>5-5</v>
      </c>
      <c r="L37" s="41"/>
      <c r="M37" s="41" t="str">
        <f>INDEX(Importacao!D:D,MATCH("Previous scores statistics",Importacao!A:A,FALSE)+A37+24,1)</f>
        <v>1-3</v>
      </c>
      <c r="N37" s="41">
        <f t="shared" si="5"/>
        <v>2</v>
      </c>
      <c r="O37" s="2" t="e">
        <f t="shared" si="7"/>
        <v>#VALUE!</v>
      </c>
      <c r="P37" s="37"/>
      <c r="X37" s="2" t="e">
        <f t="shared" si="8"/>
        <v>#VALUE!</v>
      </c>
      <c r="Y37" s="2" t="e">
        <f t="shared" si="9"/>
        <v>#VALUE!</v>
      </c>
    </row>
    <row r="38" spans="1:43" ht="15">
      <c r="A38" s="2">
        <v>22</v>
      </c>
      <c r="B38" s="37"/>
      <c r="C38" s="41" t="str">
        <f>INDEX(Importacao!C:C,MATCH("Previous scores statistics",Importacao!A:A,FALSE)+A38,1)</f>
        <v>Inter Milan</v>
      </c>
      <c r="D38" s="41"/>
      <c r="E38" s="41" t="str">
        <f>INDEX(Importacao!F:F,MATCH("Previous scores statistics",Importacao!A:A,FALSE)+A38,1)</f>
        <v>10-6</v>
      </c>
      <c r="F38" s="41" t="str">
        <f>INDEX(Importacao!D:D,MATCH("Previous scores statistics",Importacao!A:A,FALSE)+A38,1)</f>
        <v>1-2</v>
      </c>
      <c r="G38" s="41">
        <f t="shared" si="4"/>
        <v>2</v>
      </c>
      <c r="H38" s="2" t="e">
        <f t="shared" si="6"/>
        <v>#VALUE!</v>
      </c>
      <c r="I38" s="41" t="str">
        <f>INDEX(Importacao!C:C,MATCH("Previous scores statistics",Importacao!A:A,FALSE)+A38+24,1)</f>
        <v>Juventus</v>
      </c>
      <c r="J38" s="41"/>
      <c r="K38" s="41" t="str">
        <f>INDEX(Importacao!F:F,MATCH("Previous scores statistics",Importacao!A:A,FALSE)+A38+24,1)</f>
        <v>4-1</v>
      </c>
      <c r="L38" s="41"/>
      <c r="M38" s="41" t="str">
        <f>INDEX(Importacao!D:D,MATCH("Previous scores statistics",Importacao!A:A,FALSE)+A38+24,1)</f>
        <v>3-0</v>
      </c>
      <c r="N38" s="41">
        <f t="shared" si="5"/>
        <v>1</v>
      </c>
      <c r="O38" s="2" t="e">
        <f t="shared" si="7"/>
        <v>#VALUE!</v>
      </c>
      <c r="P38" s="37"/>
      <c r="X38" s="2" t="e">
        <f t="shared" si="8"/>
        <v>#VALUE!</v>
      </c>
      <c r="Y38" s="2" t="e">
        <f t="shared" si="9"/>
        <v>#VALUE!</v>
      </c>
    </row>
    <row r="39" spans="1:43" ht="15">
      <c r="A39" s="2">
        <v>23</v>
      </c>
      <c r="B39" s="37"/>
      <c r="C39" s="41" t="str">
        <f>INDEX(Importacao!C:C,MATCH("Previous scores statistics",Importacao!A:A,FALSE)+A39,1)</f>
        <v>Cagliari</v>
      </c>
      <c r="D39" s="41"/>
      <c r="E39" s="41" t="str">
        <f>INDEX(Importacao!F:F,MATCH("Previous scores statistics",Importacao!A:A,FALSE)+A39,1)</f>
        <v>6-14</v>
      </c>
      <c r="F39" s="41" t="str">
        <f>INDEX(Importacao!D:D,MATCH("Previous scores statistics",Importacao!A:A,FALSE)+A39,1)</f>
        <v>2-1</v>
      </c>
      <c r="G39" s="41">
        <f t="shared" si="4"/>
        <v>1</v>
      </c>
      <c r="H39" s="2" t="e">
        <f t="shared" si="6"/>
        <v>#VALUE!</v>
      </c>
      <c r="I39" s="41" t="str">
        <f>INDEX(Importacao!C:C,MATCH("Previous scores statistics",Importacao!A:A,FALSE)+A39+24,1)</f>
        <v>Chievo</v>
      </c>
      <c r="J39" s="41"/>
      <c r="K39" s="41" t="str">
        <f>INDEX(Importacao!F:F,MATCH("Previous scores statistics",Importacao!A:A,FALSE)+A39+24,1)</f>
        <v>2-4</v>
      </c>
      <c r="L39" s="41"/>
      <c r="M39" s="41" t="str">
        <f>INDEX(Importacao!D:D,MATCH("Previous scores statistics",Importacao!A:A,FALSE)+A39+24,1)</f>
        <v>1-2</v>
      </c>
      <c r="N39" s="41">
        <f t="shared" si="5"/>
        <v>2</v>
      </c>
      <c r="O39" s="2" t="e">
        <f t="shared" si="7"/>
        <v>#VALUE!</v>
      </c>
      <c r="P39" s="37"/>
      <c r="X39" s="2" t="e">
        <f t="shared" si="8"/>
        <v>#VALUE!</v>
      </c>
      <c r="Y39" s="2" t="e">
        <f t="shared" si="9"/>
        <v>#VALUE!</v>
      </c>
    </row>
    <row r="40" spans="1:43" ht="15">
      <c r="A40" s="2">
        <v>24</v>
      </c>
      <c r="B40" s="37"/>
      <c r="C40" s="41" t="str">
        <f>INDEX(Importacao!C:C,MATCH("Previous scores statistics",Importacao!A:A,FALSE)+A40,1)</f>
        <v>Cagliari</v>
      </c>
      <c r="D40" s="41"/>
      <c r="E40" s="41" t="str">
        <f>INDEX(Importacao!F:F,MATCH("Previous scores statistics",Importacao!A:A,FALSE)+A40,1)</f>
        <v>3-10</v>
      </c>
      <c r="F40" s="41" t="str">
        <f>INDEX(Importacao!D:D,MATCH("Previous scores statistics",Importacao!A:A,FALSE)+A40,1)</f>
        <v>2-1</v>
      </c>
      <c r="G40" s="41">
        <f t="shared" si="4"/>
        <v>1</v>
      </c>
      <c r="H40" s="2" t="e">
        <f t="shared" si="6"/>
        <v>#VALUE!</v>
      </c>
      <c r="I40" s="41" t="str">
        <f>INDEX(Importacao!C:C,MATCH("Previous scores statistics",Importacao!A:A,FALSE)+A40+24,1)</f>
        <v>Juventus</v>
      </c>
      <c r="J40" s="41"/>
      <c r="K40" s="41" t="str">
        <f>INDEX(Importacao!F:F,MATCH("Previous scores statistics",Importacao!A:A,FALSE)+A40+24,1)</f>
        <v>2-4</v>
      </c>
      <c r="L40" s="41"/>
      <c r="M40" s="41" t="str">
        <f>INDEX(Importacao!D:D,MATCH("Previous scores statistics",Importacao!A:A,FALSE)+A40+24,1)</f>
        <v>1-1</v>
      </c>
      <c r="N40" s="41" t="str">
        <f t="shared" si="5"/>
        <v>X</v>
      </c>
      <c r="O40" s="2" t="e">
        <f t="shared" si="7"/>
        <v>#VALUE!</v>
      </c>
      <c r="P40" s="37"/>
      <c r="X40" s="2" t="e">
        <f t="shared" si="8"/>
        <v>#VALUE!</v>
      </c>
      <c r="Y40" s="2" t="e">
        <f t="shared" si="9"/>
        <v>#VALUE!</v>
      </c>
    </row>
    <row r="41" spans="1:43">
      <c r="B41" s="728"/>
      <c r="C41" s="728"/>
      <c r="D41" s="728"/>
      <c r="E41" s="728"/>
      <c r="F41" s="728"/>
      <c r="G41" s="728"/>
      <c r="H41" s="728"/>
      <c r="I41" s="728"/>
      <c r="J41" s="728"/>
      <c r="K41" s="728"/>
      <c r="L41" s="728"/>
      <c r="M41" s="728"/>
      <c r="N41" s="728"/>
      <c r="O41" s="728"/>
      <c r="P41" s="728"/>
    </row>
    <row r="43" spans="1:43" ht="15">
      <c r="B43" s="603" t="e">
        <f>C3</f>
        <v>#VALUE!</v>
      </c>
      <c r="C43" s="728"/>
      <c r="D43" s="728"/>
      <c r="E43" s="728"/>
      <c r="F43" s="39" t="s">
        <v>243</v>
      </c>
      <c r="G43" s="39" t="s">
        <v>244</v>
      </c>
      <c r="H43" s="39" t="s">
        <v>244</v>
      </c>
      <c r="I43" s="39" t="s">
        <v>243</v>
      </c>
      <c r="J43" s="39" t="s">
        <v>245</v>
      </c>
      <c r="K43" s="602" t="e">
        <f>L3</f>
        <v>#VALUE!</v>
      </c>
      <c r="L43" s="728"/>
      <c r="M43" s="728"/>
      <c r="N43" s="39" t="s">
        <v>243</v>
      </c>
      <c r="O43" s="39" t="s">
        <v>244</v>
      </c>
      <c r="P43" s="39" t="s">
        <v>244</v>
      </c>
      <c r="Q43" s="39" t="s">
        <v>243</v>
      </c>
      <c r="R43" s="39" t="s">
        <v>245</v>
      </c>
      <c r="S43" s="37"/>
      <c r="T43" s="732" t="s">
        <v>292</v>
      </c>
      <c r="U43" s="732"/>
      <c r="V43" s="48" t="s">
        <v>286</v>
      </c>
      <c r="W43" s="48" t="s">
        <v>287</v>
      </c>
      <c r="X43" s="48"/>
      <c r="Y43" s="48"/>
      <c r="Z43" s="48" t="s">
        <v>289</v>
      </c>
      <c r="AA43" s="48" t="s">
        <v>290</v>
      </c>
      <c r="AB43" s="732" t="s">
        <v>244</v>
      </c>
      <c r="AC43" s="732"/>
      <c r="AD43" s="732" t="s">
        <v>243</v>
      </c>
      <c r="AE43" s="732"/>
      <c r="AF43" s="48"/>
      <c r="AG43" s="48"/>
      <c r="AH43" s="48"/>
      <c r="AI43" s="48"/>
      <c r="AJ43" s="48" t="s">
        <v>286</v>
      </c>
      <c r="AK43" s="48" t="s">
        <v>288</v>
      </c>
      <c r="AL43" s="48" t="s">
        <v>289</v>
      </c>
      <c r="AM43" s="48" t="s">
        <v>290</v>
      </c>
      <c r="AN43" s="732" t="s">
        <v>244</v>
      </c>
      <c r="AO43" s="732"/>
      <c r="AP43" s="732" t="s">
        <v>243</v>
      </c>
      <c r="AQ43" s="732"/>
    </row>
    <row r="44" spans="1:43" ht="15">
      <c r="A44" s="2">
        <v>5</v>
      </c>
      <c r="B44" s="37"/>
      <c r="C44" s="41">
        <f>INDEX(Importacao!C:C,MATCH("Previous scores statistics",Importacao!A:A,FALSE)+A44,1)</f>
        <v>0</v>
      </c>
      <c r="D44" s="41"/>
      <c r="E44" s="41">
        <f>INDEX(Importacao!F:F,MATCH("Previous scores statistics",Importacao!A:A,FALSE)+A44,1)</f>
        <v>0</v>
      </c>
      <c r="F44" s="41">
        <f>INDEX(Importacao!D:D,MATCH("Previous scores statistics",Importacao!A:A,FALSE)+A44,1)</f>
        <v>0</v>
      </c>
      <c r="G44" s="41">
        <f>INDEX(Importacao!E:E,MATCH("Previous scores statistics",Importacao!A:A,FALSE)+A44,1)</f>
        <v>0</v>
      </c>
      <c r="H44" s="41" t="str">
        <f>IF(VALUE(LEFT(G44))=VALUE(RIGHT(G44)),"X",IF(VALUE(LEFT(G44))&gt;VALUE(RIGHT(G44)),1,2))</f>
        <v>X</v>
      </c>
      <c r="I44" s="41" t="str">
        <f>IF(VALUE(LEFT(F44))=VALUE(RIGHT(F44)),"X",IF(VALUE(LEFT(F44))&gt;VALUE(RIGHT(F44)),1,2))</f>
        <v>X</v>
      </c>
      <c r="J44" s="41" t="str">
        <f>H44&amp;"/"&amp;I44</f>
        <v>X/X</v>
      </c>
      <c r="K44" s="41" t="str">
        <f>INDEX(Importacao!C:C,MATCH("Previous scores statistics",Importacao!A:A,FALSE)+A44+24,1)</f>
        <v>Home</v>
      </c>
      <c r="L44" s="41"/>
      <c r="M44" s="41" t="str">
        <f>INDEX(Importacao!F:F,MATCH("Previous scores statistics",Importacao!A:A,FALSE)+A44+24,1)</f>
        <v>Corner</v>
      </c>
      <c r="N44" s="41" t="str">
        <f>INDEX(Importacao!D:D,MATCH("Previous scores statistics",Importacao!A:A,FALSE)+A44+24,1)</f>
        <v>Score</v>
      </c>
      <c r="O44" s="41" t="str">
        <f>INDEX(Importacao!E:E,MATCH("Previous scores statistics",Importacao!A:A,FALSE)+A44+24,1)</f>
        <v>H T</v>
      </c>
      <c r="P44" s="41" t="e">
        <f>IF(VALUE(LEFT(O44))=VALUE(RIGHT(O44)),"X",IF(VALUE(LEFT(O44))&gt;VALUE(RIGHT(O44)),1,2))</f>
        <v>#VALUE!</v>
      </c>
      <c r="Q44" s="41" t="e">
        <f>IF(VALUE(LEFT(N44))=VALUE(RIGHT(N44)),"X",IF(VALUE(LEFT(N44))&gt;VALUE(RIGHT(N44)),1,2))</f>
        <v>#VALUE!</v>
      </c>
      <c r="R44" s="41" t="e">
        <f>P44&amp;"/"&amp;Q44</f>
        <v>#VALUE!</v>
      </c>
      <c r="S44" s="37"/>
      <c r="T44" s="728" t="e">
        <f>TRIM($B$43)</f>
        <v>#VALUE!</v>
      </c>
      <c r="U44" s="728"/>
      <c r="V44" s="2" t="e">
        <f t="shared" ref="V44:V63" si="10">IF(T44=C44,AB44,IF(RIGHT(C44,LEN(C44)-1)=T44,AB44,AC44))</f>
        <v>#VALUE!</v>
      </c>
      <c r="W44" s="2" t="e">
        <f t="shared" ref="W44:W63" si="11">IF(T44=C44,AD44,IF(RIGHT(C44,LEN(C44)-1)=T44,AD44,AE44))</f>
        <v>#VALUE!</v>
      </c>
      <c r="Z44" s="42" t="e">
        <f t="shared" ref="Z44:Z63" si="12">IF(X21=$C$3,VALUE(RIGHT(G44)),VALUE(LEFT(G44)))</f>
        <v>#VALUE!</v>
      </c>
      <c r="AA44" s="2" t="e">
        <f t="shared" ref="AA44:AA63" si="13">IF(X21=$C$3,VALUE(RIGHT(F44)),VALUE(LEFT(F44)))</f>
        <v>#VALUE!</v>
      </c>
      <c r="AB44" s="2">
        <f t="shared" ref="AB44:AB63" si="14">VALUE(LEFT(G44))</f>
        <v>0</v>
      </c>
      <c r="AC44" s="2">
        <f t="shared" ref="AC44:AC63" si="15">VALUE(RIGHT(G44))</f>
        <v>0</v>
      </c>
      <c r="AD44" s="2">
        <f t="shared" ref="AD44:AD63" si="16">VALUE(LEFT(F44))</f>
        <v>0</v>
      </c>
      <c r="AE44" s="2">
        <f t="shared" ref="AE44:AE63" si="17">VALUE(RIGHT(F44))</f>
        <v>0</v>
      </c>
      <c r="AH44" s="728" t="e">
        <f>TRIM($K$43)</f>
        <v>#VALUE!</v>
      </c>
      <c r="AI44" s="728"/>
      <c r="AJ44" s="2" t="e">
        <f t="shared" ref="AJ44:AJ63" si="18">IF(AH44=K44,AN44,IF(RIGHT(AH44,LEN(AH44)-1)=AH44,AN44,AO44))</f>
        <v>#VALUE!</v>
      </c>
      <c r="AK44" s="2" t="e">
        <f t="shared" ref="AK44:AK63" si="19">IF(AH44=K44,AP44,IF(RIGHT(AH44,LEN(AH44)-1)=AH44,AP44,AQ44))</f>
        <v>#VALUE!</v>
      </c>
      <c r="AL44" s="2" t="e">
        <f>IF(Y21=$L$3,VALUE(RIGHT(O44)),VALUE(LEFT(O44)))</f>
        <v>#VALUE!</v>
      </c>
      <c r="AM44" s="2" t="e">
        <f>IF(Y21=$L$3,VALUE(RIGHT(N44)),VALUE(LEFT(N44)))</f>
        <v>#VALUE!</v>
      </c>
      <c r="AN44" s="2" t="e">
        <f t="shared" ref="AN44:AN63" si="20">VALUE(LEFT(O44))</f>
        <v>#VALUE!</v>
      </c>
      <c r="AO44" s="2" t="e">
        <f t="shared" ref="AO44:AO63" si="21">VALUE(RIGHT(O44))</f>
        <v>#VALUE!</v>
      </c>
      <c r="AP44" s="2" t="e">
        <f t="shared" ref="AP44:AP63" si="22">VALUE(LEFT(N44))</f>
        <v>#VALUE!</v>
      </c>
      <c r="AQ44" s="2" t="e">
        <f t="shared" ref="AQ44:AQ63" si="23">VALUE(RIGHT(N44))</f>
        <v>#VALUE!</v>
      </c>
    </row>
    <row r="45" spans="1:43" ht="15">
      <c r="A45" s="2">
        <v>6</v>
      </c>
      <c r="B45" s="37"/>
      <c r="C45" s="41" t="str">
        <f>INDEX(Importacao!C:C,MATCH("Previous scores statistics",Importacao!A:A,FALSE)+A45,1)</f>
        <v>Atalanta</v>
      </c>
      <c r="D45" s="41"/>
      <c r="E45" s="41" t="str">
        <f>INDEX(Importacao!F:F,MATCH("Previous scores statistics",Importacao!A:A,FALSE)+A45,1)</f>
        <v>6-4</v>
      </c>
      <c r="F45" s="41" t="str">
        <f>INDEX(Importacao!D:D,MATCH("Previous scores statistics",Importacao!A:A,FALSE)+A45,1)</f>
        <v>2-0</v>
      </c>
      <c r="G45" s="41" t="str">
        <f>INDEX(Importacao!E:E,MATCH("Previous scores statistics",Importacao!A:A,FALSE)+A45,1)</f>
        <v>2-0</v>
      </c>
      <c r="H45" s="41">
        <f t="shared" ref="H45:H63" si="24">IF(VALUE(LEFT(G45))=VALUE(RIGHT(G45)),"X",IF(VALUE(LEFT(G45))&gt;VALUE(RIGHT(G45)),1,2))</f>
        <v>1</v>
      </c>
      <c r="I45" s="41">
        <f t="shared" ref="I45:I63" si="25">IF(VALUE(LEFT(F45))=VALUE(RIGHT(F45)),"X",IF(VALUE(LEFT(F45))&gt;VALUE(RIGHT(F45)),1,2))</f>
        <v>1</v>
      </c>
      <c r="J45" s="41" t="str">
        <f t="shared" ref="J45:J63" si="26">H45&amp;"/"&amp;I45</f>
        <v>1/1</v>
      </c>
      <c r="K45" s="41">
        <f>INDEX(Importacao!C:C,MATCH("Previous scores statistics",Importacao!A:A,FALSE)+A45+24,1)</f>
        <v>0</v>
      </c>
      <c r="L45" s="41"/>
      <c r="M45" s="41">
        <f>INDEX(Importacao!F:F,MATCH("Previous scores statistics",Importacao!A:A,FALSE)+A45+24,1)</f>
        <v>0</v>
      </c>
      <c r="N45" s="41">
        <f>INDEX(Importacao!D:D,MATCH("Previous scores statistics",Importacao!A:A,FALSE)+A45+24,1)</f>
        <v>0</v>
      </c>
      <c r="O45" s="41">
        <f>INDEX(Importacao!E:E,MATCH("Previous scores statistics",Importacao!A:A,FALSE)+A45+24,1)</f>
        <v>0</v>
      </c>
      <c r="P45" s="41" t="str">
        <f t="shared" ref="P45:P63" si="27">IF(VALUE(LEFT(O45))=VALUE(RIGHT(O45)),"X",IF(VALUE(LEFT(O45))&gt;VALUE(RIGHT(O45)),1,2))</f>
        <v>X</v>
      </c>
      <c r="Q45" s="41" t="str">
        <f t="shared" ref="Q45:Q63" si="28">IF(VALUE(LEFT(N45))=VALUE(RIGHT(N45)),"X",IF(VALUE(LEFT(N45))&gt;VALUE(RIGHT(N45)),1,2))</f>
        <v>X</v>
      </c>
      <c r="R45" s="41" t="str">
        <f t="shared" ref="R45:R63" si="29">P45&amp;"/"&amp;Q45</f>
        <v>X/X</v>
      </c>
      <c r="S45" s="37"/>
      <c r="T45" s="728" t="e">
        <f t="shared" ref="T45:T63" si="30">TRIM($B$43)</f>
        <v>#VALUE!</v>
      </c>
      <c r="U45" s="728"/>
      <c r="V45" s="2" t="e">
        <f t="shared" si="10"/>
        <v>#VALUE!</v>
      </c>
      <c r="W45" s="2" t="e">
        <f t="shared" si="11"/>
        <v>#VALUE!</v>
      </c>
      <c r="Z45" s="42" t="e">
        <f t="shared" si="12"/>
        <v>#VALUE!</v>
      </c>
      <c r="AA45" s="2" t="e">
        <f t="shared" si="13"/>
        <v>#VALUE!</v>
      </c>
      <c r="AB45" s="2">
        <f t="shared" si="14"/>
        <v>2</v>
      </c>
      <c r="AC45" s="2">
        <f t="shared" si="15"/>
        <v>0</v>
      </c>
      <c r="AD45" s="2">
        <f t="shared" si="16"/>
        <v>2</v>
      </c>
      <c r="AE45" s="2">
        <f t="shared" si="17"/>
        <v>0</v>
      </c>
      <c r="AH45" s="728" t="e">
        <f t="shared" ref="AH45:AH63" si="31">TRIM($K$43)</f>
        <v>#VALUE!</v>
      </c>
      <c r="AI45" s="728"/>
      <c r="AJ45" s="2" t="e">
        <f t="shared" si="18"/>
        <v>#VALUE!</v>
      </c>
      <c r="AK45" s="2" t="e">
        <f t="shared" si="19"/>
        <v>#VALUE!</v>
      </c>
      <c r="AL45" s="2" t="e">
        <f t="shared" ref="AL45:AL63" si="32">IF(Y22=$L$3,VALUE(RIGHT(O45)),VALUE(LEFT(O45)))</f>
        <v>#VALUE!</v>
      </c>
      <c r="AM45" s="2" t="e">
        <f t="shared" ref="AM45:AM63" si="33">IF(Y22=$L$3,VALUE(RIGHT(N45)),VALUE(LEFT(N45)))</f>
        <v>#VALUE!</v>
      </c>
      <c r="AN45" s="2">
        <f t="shared" si="20"/>
        <v>0</v>
      </c>
      <c r="AO45" s="2">
        <f t="shared" si="21"/>
        <v>0</v>
      </c>
      <c r="AP45" s="2">
        <f t="shared" si="22"/>
        <v>0</v>
      </c>
      <c r="AQ45" s="2">
        <f t="shared" si="23"/>
        <v>0</v>
      </c>
    </row>
    <row r="46" spans="1:43" ht="15">
      <c r="A46" s="2">
        <v>7</v>
      </c>
      <c r="B46" s="37"/>
      <c r="C46" s="41" t="str">
        <f>INDEX(Importacao!C:C,MATCH("Previous scores statistics",Importacao!A:A,FALSE)+A46,1)</f>
        <v>Cagliari</v>
      </c>
      <c r="D46" s="41"/>
      <c r="E46" s="41" t="str">
        <f>INDEX(Importacao!F:F,MATCH("Previous scores statistics",Importacao!A:A,FALSE)+A46,1)</f>
        <v>3-2</v>
      </c>
      <c r="F46" s="41" t="str">
        <f>INDEX(Importacao!D:D,MATCH("Previous scores statistics",Importacao!A:A,FALSE)+A46,1)</f>
        <v>1-1</v>
      </c>
      <c r="G46" s="41" t="str">
        <f>INDEX(Importacao!E:E,MATCH("Previous scores statistics",Importacao!A:A,FALSE)+A46,1)</f>
        <v>0-0</v>
      </c>
      <c r="H46" s="41" t="str">
        <f t="shared" si="24"/>
        <v>X</v>
      </c>
      <c r="I46" s="41" t="str">
        <f t="shared" si="25"/>
        <v>X</v>
      </c>
      <c r="J46" s="41" t="str">
        <f t="shared" si="26"/>
        <v>X/X</v>
      </c>
      <c r="K46" s="41" t="str">
        <f>INDEX(Importacao!C:C,MATCH("Previous scores statistics",Importacao!A:A,FALSE)+A46+24,1)</f>
        <v>Crotone</v>
      </c>
      <c r="L46" s="41"/>
      <c r="M46" s="41" t="str">
        <f>INDEX(Importacao!F:F,MATCH("Previous scores statistics",Importacao!A:A,FALSE)+A46+24,1)</f>
        <v>0-1</v>
      </c>
      <c r="N46" s="41" t="str">
        <f>INDEX(Importacao!D:D,MATCH("Previous scores statistics",Importacao!A:A,FALSE)+A46+24,1)</f>
        <v>0-2</v>
      </c>
      <c r="O46" s="41" t="str">
        <f>INDEX(Importacao!E:E,MATCH("Previous scores statistics",Importacao!A:A,FALSE)+A46+24,1)</f>
        <v>0-0</v>
      </c>
      <c r="P46" s="41" t="str">
        <f t="shared" si="27"/>
        <v>X</v>
      </c>
      <c r="Q46" s="41">
        <f t="shared" si="28"/>
        <v>2</v>
      </c>
      <c r="R46" s="41" t="str">
        <f t="shared" si="29"/>
        <v>X/2</v>
      </c>
      <c r="S46" s="37"/>
      <c r="T46" s="728" t="e">
        <f t="shared" si="30"/>
        <v>#VALUE!</v>
      </c>
      <c r="U46" s="728"/>
      <c r="V46" s="2" t="e">
        <f t="shared" si="10"/>
        <v>#VALUE!</v>
      </c>
      <c r="W46" s="2" t="e">
        <f t="shared" si="11"/>
        <v>#VALUE!</v>
      </c>
      <c r="Z46" s="42" t="e">
        <f t="shared" si="12"/>
        <v>#VALUE!</v>
      </c>
      <c r="AA46" s="2" t="e">
        <f t="shared" si="13"/>
        <v>#VALUE!</v>
      </c>
      <c r="AB46" s="2">
        <f t="shared" si="14"/>
        <v>0</v>
      </c>
      <c r="AC46" s="2">
        <f t="shared" si="15"/>
        <v>0</v>
      </c>
      <c r="AD46" s="2">
        <f t="shared" si="16"/>
        <v>1</v>
      </c>
      <c r="AE46" s="2">
        <f t="shared" si="17"/>
        <v>1</v>
      </c>
      <c r="AH46" s="728" t="e">
        <f t="shared" si="31"/>
        <v>#VALUE!</v>
      </c>
      <c r="AI46" s="728"/>
      <c r="AJ46" s="2" t="e">
        <f t="shared" si="18"/>
        <v>#VALUE!</v>
      </c>
      <c r="AK46" s="2" t="e">
        <f t="shared" si="19"/>
        <v>#VALUE!</v>
      </c>
      <c r="AL46" s="2" t="e">
        <f t="shared" si="32"/>
        <v>#VALUE!</v>
      </c>
      <c r="AM46" s="2" t="e">
        <f t="shared" si="33"/>
        <v>#VALUE!</v>
      </c>
      <c r="AN46" s="2">
        <f t="shared" si="20"/>
        <v>0</v>
      </c>
      <c r="AO46" s="2">
        <f t="shared" si="21"/>
        <v>0</v>
      </c>
      <c r="AP46" s="2">
        <f t="shared" si="22"/>
        <v>0</v>
      </c>
      <c r="AQ46" s="2">
        <f t="shared" si="23"/>
        <v>2</v>
      </c>
    </row>
    <row r="47" spans="1:43" ht="15">
      <c r="A47" s="2">
        <v>8</v>
      </c>
      <c r="B47" s="37"/>
      <c r="C47" s="41" t="str">
        <f>INDEX(Importacao!C:C,MATCH("Previous scores statistics",Importacao!A:A,FALSE)+A47,1)</f>
        <v>AS Roma</v>
      </c>
      <c r="D47" s="41"/>
      <c r="E47" s="41" t="str">
        <f>INDEX(Importacao!F:F,MATCH("Previous scores statistics",Importacao!A:A,FALSE)+A47,1)</f>
        <v>5-4</v>
      </c>
      <c r="F47" s="41" t="str">
        <f>INDEX(Importacao!D:D,MATCH("Previous scores statistics",Importacao!A:A,FALSE)+A47,1)</f>
        <v>1-0</v>
      </c>
      <c r="G47" s="41" t="str">
        <f>INDEX(Importacao!E:E,MATCH("Previous scores statistics",Importacao!A:A,FALSE)+A47,1)</f>
        <v>0-0</v>
      </c>
      <c r="H47" s="41" t="str">
        <f t="shared" si="24"/>
        <v>X</v>
      </c>
      <c r="I47" s="41">
        <f t="shared" si="25"/>
        <v>1</v>
      </c>
      <c r="J47" s="41" t="str">
        <f t="shared" si="26"/>
        <v>X/1</v>
      </c>
      <c r="K47" s="41" t="str">
        <f>INDEX(Importacao!C:C,MATCH("Previous scores statistics",Importacao!A:A,FALSE)+A47+24,1)</f>
        <v>Juventus</v>
      </c>
      <c r="L47" s="41"/>
      <c r="M47" s="41" t="str">
        <f>INDEX(Importacao!F:F,MATCH("Previous scores statistics",Importacao!A:A,FALSE)+A47+24,1)</f>
        <v>6-8</v>
      </c>
      <c r="N47" s="41" t="str">
        <f>INDEX(Importacao!D:D,MATCH("Previous scores statistics",Importacao!A:A,FALSE)+A47+24,1)</f>
        <v>1-0</v>
      </c>
      <c r="O47" s="41" t="str">
        <f>INDEX(Importacao!E:E,MATCH("Previous scores statistics",Importacao!A:A,FALSE)+A47+24,1)</f>
        <v>1-0</v>
      </c>
      <c r="P47" s="41">
        <f t="shared" si="27"/>
        <v>1</v>
      </c>
      <c r="Q47" s="41">
        <f t="shared" si="28"/>
        <v>1</v>
      </c>
      <c r="R47" s="41" t="str">
        <f t="shared" si="29"/>
        <v>1/1</v>
      </c>
      <c r="S47" s="37"/>
      <c r="T47" s="728" t="e">
        <f t="shared" si="30"/>
        <v>#VALUE!</v>
      </c>
      <c r="U47" s="728"/>
      <c r="V47" s="2" t="e">
        <f t="shared" si="10"/>
        <v>#VALUE!</v>
      </c>
      <c r="W47" s="2" t="e">
        <f t="shared" si="11"/>
        <v>#VALUE!</v>
      </c>
      <c r="Z47" s="42" t="e">
        <f t="shared" si="12"/>
        <v>#VALUE!</v>
      </c>
      <c r="AA47" s="2" t="e">
        <f t="shared" si="13"/>
        <v>#VALUE!</v>
      </c>
      <c r="AB47" s="2">
        <f t="shared" si="14"/>
        <v>0</v>
      </c>
      <c r="AC47" s="2">
        <f t="shared" si="15"/>
        <v>0</v>
      </c>
      <c r="AD47" s="2">
        <f t="shared" si="16"/>
        <v>1</v>
      </c>
      <c r="AE47" s="2">
        <f t="shared" si="17"/>
        <v>0</v>
      </c>
      <c r="AH47" s="728" t="e">
        <f t="shared" si="31"/>
        <v>#VALUE!</v>
      </c>
      <c r="AI47" s="728"/>
      <c r="AJ47" s="2" t="e">
        <f t="shared" si="18"/>
        <v>#VALUE!</v>
      </c>
      <c r="AK47" s="2" t="e">
        <f t="shared" si="19"/>
        <v>#VALUE!</v>
      </c>
      <c r="AL47" s="2" t="e">
        <f t="shared" si="32"/>
        <v>#VALUE!</v>
      </c>
      <c r="AM47" s="2" t="e">
        <f t="shared" si="33"/>
        <v>#VALUE!</v>
      </c>
      <c r="AN47" s="2">
        <f t="shared" si="20"/>
        <v>1</v>
      </c>
      <c r="AO47" s="2">
        <f t="shared" si="21"/>
        <v>0</v>
      </c>
      <c r="AP47" s="2">
        <f t="shared" si="22"/>
        <v>1</v>
      </c>
      <c r="AQ47" s="2">
        <f t="shared" si="23"/>
        <v>0</v>
      </c>
    </row>
    <row r="48" spans="1:43" ht="15">
      <c r="A48" s="2">
        <v>9</v>
      </c>
      <c r="B48" s="37"/>
      <c r="C48" s="41" t="str">
        <f>INDEX(Importacao!C:C,MATCH("Previous scores statistics",Importacao!A:A,FALSE)+A48,1)</f>
        <v>1Cagliari</v>
      </c>
      <c r="D48" s="41"/>
      <c r="E48" s="41" t="str">
        <f>INDEX(Importacao!F:F,MATCH("Previous scores statistics",Importacao!A:A,FALSE)+A48,1)</f>
        <v>3-14</v>
      </c>
      <c r="F48" s="41" t="str">
        <f>INDEX(Importacao!D:D,MATCH("Previous scores statistics",Importacao!A:A,FALSE)+A48,1)</f>
        <v>4-1</v>
      </c>
      <c r="G48" s="41" t="str">
        <f>INDEX(Importacao!E:E,MATCH("Previous scores statistics",Importacao!A:A,FALSE)+A48,1)</f>
        <v>2-1</v>
      </c>
      <c r="H48" s="41">
        <f t="shared" si="24"/>
        <v>1</v>
      </c>
      <c r="I48" s="41">
        <f t="shared" si="25"/>
        <v>1</v>
      </c>
      <c r="J48" s="41" t="str">
        <f t="shared" si="26"/>
        <v>1/1</v>
      </c>
      <c r="K48" s="41" t="str">
        <f>INDEX(Importacao!C:C,MATCH("Previous scores statistics",Importacao!A:A,FALSE)+A48+24,1)</f>
        <v>Sassuolo</v>
      </c>
      <c r="L48" s="41"/>
      <c r="M48" s="41" t="str">
        <f>INDEX(Importacao!F:F,MATCH("Previous scores statistics",Importacao!A:A,FALSE)+A48+24,1)</f>
        <v>5-6</v>
      </c>
      <c r="N48" s="41" t="str">
        <f>INDEX(Importacao!D:D,MATCH("Previous scores statistics",Importacao!A:A,FALSE)+A48+24,1)</f>
        <v>0-2</v>
      </c>
      <c r="O48" s="41" t="str">
        <f>INDEX(Importacao!E:E,MATCH("Previous scores statistics",Importacao!A:A,FALSE)+A48+24,1)</f>
        <v>0-2</v>
      </c>
      <c r="P48" s="41">
        <f t="shared" si="27"/>
        <v>2</v>
      </c>
      <c r="Q48" s="41">
        <f t="shared" si="28"/>
        <v>2</v>
      </c>
      <c r="R48" s="41" t="str">
        <f t="shared" si="29"/>
        <v>2/2</v>
      </c>
      <c r="S48" s="37"/>
      <c r="T48" s="728" t="e">
        <f t="shared" si="30"/>
        <v>#VALUE!</v>
      </c>
      <c r="U48" s="728"/>
      <c r="V48" s="2" t="e">
        <f t="shared" si="10"/>
        <v>#VALUE!</v>
      </c>
      <c r="W48" s="2" t="e">
        <f t="shared" si="11"/>
        <v>#VALUE!</v>
      </c>
      <c r="Z48" s="42" t="e">
        <f t="shared" si="12"/>
        <v>#VALUE!</v>
      </c>
      <c r="AA48" s="2" t="e">
        <f t="shared" si="13"/>
        <v>#VALUE!</v>
      </c>
      <c r="AB48" s="2">
        <f t="shared" si="14"/>
        <v>2</v>
      </c>
      <c r="AC48" s="2">
        <f t="shared" si="15"/>
        <v>1</v>
      </c>
      <c r="AD48" s="2">
        <f t="shared" si="16"/>
        <v>4</v>
      </c>
      <c r="AE48" s="2">
        <f t="shared" si="17"/>
        <v>1</v>
      </c>
      <c r="AH48" s="728" t="e">
        <f t="shared" si="31"/>
        <v>#VALUE!</v>
      </c>
      <c r="AI48" s="728"/>
      <c r="AJ48" s="2" t="e">
        <f t="shared" si="18"/>
        <v>#VALUE!</v>
      </c>
      <c r="AK48" s="2" t="e">
        <f t="shared" si="19"/>
        <v>#VALUE!</v>
      </c>
      <c r="AL48" s="2" t="e">
        <f t="shared" si="32"/>
        <v>#VALUE!</v>
      </c>
      <c r="AM48" s="2" t="e">
        <f t="shared" si="33"/>
        <v>#VALUE!</v>
      </c>
      <c r="AN48" s="2">
        <f t="shared" si="20"/>
        <v>0</v>
      </c>
      <c r="AO48" s="2">
        <f t="shared" si="21"/>
        <v>2</v>
      </c>
      <c r="AP48" s="2">
        <f t="shared" si="22"/>
        <v>0</v>
      </c>
      <c r="AQ48" s="2">
        <f t="shared" si="23"/>
        <v>2</v>
      </c>
    </row>
    <row r="49" spans="1:43" ht="15">
      <c r="A49" s="2">
        <v>10</v>
      </c>
      <c r="B49" s="37"/>
      <c r="C49" s="41" t="str">
        <f>INDEX(Importacao!C:C,MATCH("Previous scores statistics",Importacao!A:A,FALSE)+A49,1)</f>
        <v>AC Milan</v>
      </c>
      <c r="D49" s="41"/>
      <c r="E49" s="41" t="str">
        <f>INDEX(Importacao!F:F,MATCH("Previous scores statistics",Importacao!A:A,FALSE)+A49,1)</f>
        <v>11-3</v>
      </c>
      <c r="F49" s="41" t="str">
        <f>INDEX(Importacao!D:D,MATCH("Previous scores statistics",Importacao!A:A,FALSE)+A49,1)</f>
        <v>1-0</v>
      </c>
      <c r="G49" s="41" t="str">
        <f>INDEX(Importacao!E:E,MATCH("Previous scores statistics",Importacao!A:A,FALSE)+A49,1)</f>
        <v>0-0</v>
      </c>
      <c r="H49" s="41" t="str">
        <f t="shared" si="24"/>
        <v>X</v>
      </c>
      <c r="I49" s="41">
        <f t="shared" si="25"/>
        <v>1</v>
      </c>
      <c r="J49" s="41" t="str">
        <f t="shared" si="26"/>
        <v>X/1</v>
      </c>
      <c r="K49" s="41" t="str">
        <f>INDEX(Importacao!C:C,MATCH("Previous scores statistics",Importacao!A:A,FALSE)+A49+24,1)</f>
        <v>Juventus</v>
      </c>
      <c r="L49" s="41"/>
      <c r="M49" s="41" t="str">
        <f>INDEX(Importacao!F:F,MATCH("Previous scores statistics",Importacao!A:A,FALSE)+A49+24,1)</f>
        <v>2-3</v>
      </c>
      <c r="N49" s="41" t="str">
        <f>INDEX(Importacao!D:D,MATCH("Previous scores statistics",Importacao!A:A,FALSE)+A49+24,1)</f>
        <v>2-1</v>
      </c>
      <c r="O49" s="41" t="str">
        <f>INDEX(Importacao!E:E,MATCH("Previous scores statistics",Importacao!A:A,FALSE)+A49+24,1)</f>
        <v>2-0</v>
      </c>
      <c r="P49" s="41">
        <f t="shared" si="27"/>
        <v>1</v>
      </c>
      <c r="Q49" s="41">
        <f t="shared" si="28"/>
        <v>1</v>
      </c>
      <c r="R49" s="41" t="str">
        <f t="shared" si="29"/>
        <v>1/1</v>
      </c>
      <c r="S49" s="37"/>
      <c r="T49" s="728" t="e">
        <f t="shared" si="30"/>
        <v>#VALUE!</v>
      </c>
      <c r="U49" s="728"/>
      <c r="V49" s="2" t="e">
        <f t="shared" si="10"/>
        <v>#VALUE!</v>
      </c>
      <c r="W49" s="2" t="e">
        <f t="shared" si="11"/>
        <v>#VALUE!</v>
      </c>
      <c r="Z49" s="42" t="e">
        <f t="shared" si="12"/>
        <v>#VALUE!</v>
      </c>
      <c r="AA49" s="2" t="e">
        <f t="shared" si="13"/>
        <v>#VALUE!</v>
      </c>
      <c r="AB49" s="2">
        <f t="shared" si="14"/>
        <v>0</v>
      </c>
      <c r="AC49" s="2">
        <f t="shared" si="15"/>
        <v>0</v>
      </c>
      <c r="AD49" s="2">
        <f t="shared" si="16"/>
        <v>1</v>
      </c>
      <c r="AE49" s="2">
        <f t="shared" si="17"/>
        <v>0</v>
      </c>
      <c r="AH49" s="728" t="e">
        <f t="shared" si="31"/>
        <v>#VALUE!</v>
      </c>
      <c r="AI49" s="728"/>
      <c r="AJ49" s="2" t="e">
        <f t="shared" si="18"/>
        <v>#VALUE!</v>
      </c>
      <c r="AK49" s="2" t="e">
        <f t="shared" si="19"/>
        <v>#VALUE!</v>
      </c>
      <c r="AL49" s="2" t="e">
        <f t="shared" si="32"/>
        <v>#VALUE!</v>
      </c>
      <c r="AM49" s="2" t="e">
        <f t="shared" si="33"/>
        <v>#VALUE!</v>
      </c>
      <c r="AN49" s="2">
        <f t="shared" si="20"/>
        <v>2</v>
      </c>
      <c r="AO49" s="2">
        <f t="shared" si="21"/>
        <v>0</v>
      </c>
      <c r="AP49" s="2">
        <f t="shared" si="22"/>
        <v>2</v>
      </c>
      <c r="AQ49" s="2">
        <f t="shared" si="23"/>
        <v>1</v>
      </c>
    </row>
    <row r="50" spans="1:43" ht="15">
      <c r="A50" s="2">
        <v>11</v>
      </c>
      <c r="B50" s="37"/>
      <c r="C50" s="41" t="str">
        <f>INDEX(Importacao!C:C,MATCH("Previous scores statistics",Importacao!A:A,FALSE)+A50,1)</f>
        <v>Cagliari</v>
      </c>
      <c r="D50" s="41"/>
      <c r="E50" s="41" t="str">
        <f>INDEX(Importacao!F:F,MATCH("Previous scores statistics",Importacao!A:A,FALSE)+A50,1)</f>
        <v>5-4</v>
      </c>
      <c r="F50" s="41" t="str">
        <f>INDEX(Importacao!D:D,MATCH("Previous scores statistics",Importacao!A:A,FALSE)+A50,1)</f>
        <v>4-3</v>
      </c>
      <c r="G50" s="41" t="str">
        <f>INDEX(Importacao!E:E,MATCH("Previous scores statistics",Importacao!A:A,FALSE)+A50,1)</f>
        <v>1-2</v>
      </c>
      <c r="H50" s="41">
        <f t="shared" si="24"/>
        <v>2</v>
      </c>
      <c r="I50" s="41">
        <f t="shared" si="25"/>
        <v>1</v>
      </c>
      <c r="J50" s="41" t="str">
        <f t="shared" si="26"/>
        <v>2/1</v>
      </c>
      <c r="K50" s="41" t="str">
        <f>INDEX(Importacao!C:C,MATCH("Previous scores statistics",Importacao!A:A,FALSE)+A50+24,1)</f>
        <v>Juventus</v>
      </c>
      <c r="L50" s="41"/>
      <c r="M50" s="41" t="str">
        <f>INDEX(Importacao!F:F,MATCH("Previous scores statistics",Importacao!A:A,FALSE)+A50+24,1)</f>
        <v>0-4</v>
      </c>
      <c r="N50" s="41" t="str">
        <f>INDEX(Importacao!D:D,MATCH("Previous scores statistics",Importacao!A:A,FALSE)+A50+24,1)</f>
        <v>2-0</v>
      </c>
      <c r="O50" s="41" t="str">
        <f>INDEX(Importacao!E:E,MATCH("Previous scores statistics",Importacao!A:A,FALSE)+A50+24,1)</f>
        <v>2-0</v>
      </c>
      <c r="P50" s="41">
        <f t="shared" si="27"/>
        <v>1</v>
      </c>
      <c r="Q50" s="41">
        <f t="shared" si="28"/>
        <v>1</v>
      </c>
      <c r="R50" s="41" t="str">
        <f t="shared" si="29"/>
        <v>1/1</v>
      </c>
      <c r="S50" s="37"/>
      <c r="T50" s="728" t="e">
        <f t="shared" si="30"/>
        <v>#VALUE!</v>
      </c>
      <c r="U50" s="728"/>
      <c r="V50" s="2" t="e">
        <f t="shared" si="10"/>
        <v>#VALUE!</v>
      </c>
      <c r="W50" s="2" t="e">
        <f t="shared" si="11"/>
        <v>#VALUE!</v>
      </c>
      <c r="Z50" s="42" t="e">
        <f t="shared" si="12"/>
        <v>#VALUE!</v>
      </c>
      <c r="AA50" s="2" t="e">
        <f t="shared" si="13"/>
        <v>#VALUE!</v>
      </c>
      <c r="AB50" s="2">
        <f t="shared" si="14"/>
        <v>1</v>
      </c>
      <c r="AC50" s="2">
        <f t="shared" si="15"/>
        <v>2</v>
      </c>
      <c r="AD50" s="2">
        <f t="shared" si="16"/>
        <v>4</v>
      </c>
      <c r="AE50" s="2">
        <f t="shared" si="17"/>
        <v>3</v>
      </c>
      <c r="AH50" s="728" t="e">
        <f t="shared" si="31"/>
        <v>#VALUE!</v>
      </c>
      <c r="AI50" s="728"/>
      <c r="AJ50" s="2" t="e">
        <f t="shared" si="18"/>
        <v>#VALUE!</v>
      </c>
      <c r="AK50" s="2" t="e">
        <f t="shared" si="19"/>
        <v>#VALUE!</v>
      </c>
      <c r="AL50" s="2" t="e">
        <f t="shared" si="32"/>
        <v>#VALUE!</v>
      </c>
      <c r="AM50" s="2" t="e">
        <f t="shared" si="33"/>
        <v>#VALUE!</v>
      </c>
      <c r="AN50" s="2">
        <f t="shared" si="20"/>
        <v>2</v>
      </c>
      <c r="AO50" s="2">
        <f t="shared" si="21"/>
        <v>0</v>
      </c>
      <c r="AP50" s="2">
        <f t="shared" si="22"/>
        <v>2</v>
      </c>
      <c r="AQ50" s="2">
        <f t="shared" si="23"/>
        <v>0</v>
      </c>
    </row>
    <row r="51" spans="1:43" ht="15">
      <c r="A51" s="2">
        <v>12</v>
      </c>
      <c r="B51" s="37"/>
      <c r="C51" s="41" t="str">
        <f>INDEX(Importacao!C:C,MATCH("Previous scores statistics",Importacao!A:A,FALSE)+A51,1)</f>
        <v>Empoli</v>
      </c>
      <c r="D51" s="41"/>
      <c r="E51" s="41" t="str">
        <f>INDEX(Importacao!F:F,MATCH("Previous scores statistics",Importacao!A:A,FALSE)+A51,1)</f>
        <v>3-2</v>
      </c>
      <c r="F51" s="41" t="str">
        <f>INDEX(Importacao!D:D,MATCH("Previous scores statistics",Importacao!A:A,FALSE)+A51,1)</f>
        <v>2-0</v>
      </c>
      <c r="G51" s="41" t="str">
        <f>INDEX(Importacao!E:E,MATCH("Previous scores statistics",Importacao!A:A,FALSE)+A51,1)</f>
        <v>1-0</v>
      </c>
      <c r="H51" s="41">
        <f t="shared" si="24"/>
        <v>1</v>
      </c>
      <c r="I51" s="41">
        <f t="shared" si="25"/>
        <v>1</v>
      </c>
      <c r="J51" s="41" t="str">
        <f t="shared" si="26"/>
        <v>1/1</v>
      </c>
      <c r="K51" s="41" t="str">
        <f>INDEX(Importacao!C:C,MATCH("Previous scores statistics",Importacao!A:A,FALSE)+A51+24,1)</f>
        <v>Fiorentina</v>
      </c>
      <c r="L51" s="41"/>
      <c r="M51" s="41" t="str">
        <f>INDEX(Importacao!F:F,MATCH("Previous scores statistics",Importacao!A:A,FALSE)+A51+24,1)</f>
        <v>3-7</v>
      </c>
      <c r="N51" s="41" t="str">
        <f>INDEX(Importacao!D:D,MATCH("Previous scores statistics",Importacao!A:A,FALSE)+A51+24,1)</f>
        <v>2-1</v>
      </c>
      <c r="O51" s="41" t="str">
        <f>INDEX(Importacao!E:E,MATCH("Previous scores statistics",Importacao!A:A,FALSE)+A51+24,1)</f>
        <v>1-0</v>
      </c>
      <c r="P51" s="41">
        <f t="shared" si="27"/>
        <v>1</v>
      </c>
      <c r="Q51" s="41">
        <f t="shared" si="28"/>
        <v>1</v>
      </c>
      <c r="R51" s="41" t="str">
        <f t="shared" si="29"/>
        <v>1/1</v>
      </c>
      <c r="S51" s="37"/>
      <c r="T51" s="728" t="e">
        <f t="shared" si="30"/>
        <v>#VALUE!</v>
      </c>
      <c r="U51" s="728"/>
      <c r="V51" s="2" t="e">
        <f t="shared" si="10"/>
        <v>#VALUE!</v>
      </c>
      <c r="W51" s="2" t="e">
        <f t="shared" si="11"/>
        <v>#VALUE!</v>
      </c>
      <c r="Z51" s="42" t="e">
        <f t="shared" si="12"/>
        <v>#VALUE!</v>
      </c>
      <c r="AA51" s="2" t="e">
        <f t="shared" si="13"/>
        <v>#VALUE!</v>
      </c>
      <c r="AB51" s="2">
        <f t="shared" si="14"/>
        <v>1</v>
      </c>
      <c r="AC51" s="2">
        <f t="shared" si="15"/>
        <v>0</v>
      </c>
      <c r="AD51" s="2">
        <f t="shared" si="16"/>
        <v>2</v>
      </c>
      <c r="AE51" s="2">
        <f t="shared" si="17"/>
        <v>0</v>
      </c>
      <c r="AH51" s="728" t="e">
        <f t="shared" si="31"/>
        <v>#VALUE!</v>
      </c>
      <c r="AI51" s="728"/>
      <c r="AJ51" s="2" t="e">
        <f t="shared" si="18"/>
        <v>#VALUE!</v>
      </c>
      <c r="AK51" s="2" t="e">
        <f t="shared" si="19"/>
        <v>#VALUE!</v>
      </c>
      <c r="AL51" s="2" t="e">
        <f t="shared" si="32"/>
        <v>#VALUE!</v>
      </c>
      <c r="AM51" s="2" t="e">
        <f t="shared" si="33"/>
        <v>#VALUE!</v>
      </c>
      <c r="AN51" s="2">
        <f t="shared" si="20"/>
        <v>1</v>
      </c>
      <c r="AO51" s="2">
        <f t="shared" si="21"/>
        <v>0</v>
      </c>
      <c r="AP51" s="2">
        <f t="shared" si="22"/>
        <v>2</v>
      </c>
      <c r="AQ51" s="2">
        <f t="shared" si="23"/>
        <v>1</v>
      </c>
    </row>
    <row r="52" spans="1:43" ht="15">
      <c r="A52" s="2">
        <v>13</v>
      </c>
      <c r="B52" s="37"/>
      <c r="C52" s="41" t="str">
        <f>INDEX(Importacao!C:C,MATCH("Previous scores statistics",Importacao!A:A,FALSE)+A52,1)</f>
        <v>Cagliari</v>
      </c>
      <c r="D52" s="41"/>
      <c r="E52" s="41" t="str">
        <f>INDEX(Importacao!F:F,MATCH("Previous scores statistics",Importacao!A:A,FALSE)+A52,1)</f>
        <v>2-10</v>
      </c>
      <c r="F52" s="41" t="str">
        <f>INDEX(Importacao!D:D,MATCH("Previous scores statistics",Importacao!A:A,FALSE)+A52,1)</f>
        <v>0-5</v>
      </c>
      <c r="G52" s="41" t="str">
        <f>INDEX(Importacao!E:E,MATCH("Previous scores statistics",Importacao!A:A,FALSE)+A52,1)</f>
        <v>0-2</v>
      </c>
      <c r="H52" s="41">
        <f t="shared" si="24"/>
        <v>2</v>
      </c>
      <c r="I52" s="41">
        <f t="shared" si="25"/>
        <v>2</v>
      </c>
      <c r="J52" s="41" t="str">
        <f t="shared" si="26"/>
        <v>2/2</v>
      </c>
      <c r="K52" s="41" t="str">
        <f>INDEX(Importacao!C:C,MATCH("Previous scores statistics",Importacao!A:A,FALSE)+A52+24,1)</f>
        <v>Juventus</v>
      </c>
      <c r="L52" s="41"/>
      <c r="M52" s="41" t="str">
        <f>INDEX(Importacao!F:F,MATCH("Previous scores statistics",Importacao!A:A,FALSE)+A52+24,1)</f>
        <v>3-4</v>
      </c>
      <c r="N52" s="41" t="str">
        <f>INDEX(Importacao!D:D,MATCH("Previous scores statistics",Importacao!A:A,FALSE)+A52+24,1)</f>
        <v>3-2</v>
      </c>
      <c r="O52" s="41" t="str">
        <f>INDEX(Importacao!E:E,MATCH("Previous scores statistics",Importacao!A:A,FALSE)+A52+24,1)</f>
        <v>2-0</v>
      </c>
      <c r="P52" s="41">
        <f t="shared" si="27"/>
        <v>1</v>
      </c>
      <c r="Q52" s="41">
        <f t="shared" si="28"/>
        <v>1</v>
      </c>
      <c r="R52" s="41" t="str">
        <f t="shared" si="29"/>
        <v>1/1</v>
      </c>
      <c r="S52" s="37"/>
      <c r="T52" s="728" t="e">
        <f t="shared" si="30"/>
        <v>#VALUE!</v>
      </c>
      <c r="U52" s="728"/>
      <c r="V52" s="2" t="e">
        <f t="shared" si="10"/>
        <v>#VALUE!</v>
      </c>
      <c r="W52" s="2" t="e">
        <f t="shared" si="11"/>
        <v>#VALUE!</v>
      </c>
      <c r="Z52" s="42" t="e">
        <f t="shared" si="12"/>
        <v>#VALUE!</v>
      </c>
      <c r="AA52" s="2" t="e">
        <f t="shared" si="13"/>
        <v>#VALUE!</v>
      </c>
      <c r="AB52" s="2">
        <f t="shared" si="14"/>
        <v>0</v>
      </c>
      <c r="AC52" s="2">
        <f t="shared" si="15"/>
        <v>2</v>
      </c>
      <c r="AD52" s="2">
        <f t="shared" si="16"/>
        <v>0</v>
      </c>
      <c r="AE52" s="2">
        <f t="shared" si="17"/>
        <v>5</v>
      </c>
      <c r="AH52" s="728" t="e">
        <f t="shared" si="31"/>
        <v>#VALUE!</v>
      </c>
      <c r="AI52" s="728"/>
      <c r="AJ52" s="2" t="e">
        <f t="shared" si="18"/>
        <v>#VALUE!</v>
      </c>
      <c r="AK52" s="2" t="e">
        <f t="shared" si="19"/>
        <v>#VALUE!</v>
      </c>
      <c r="AL52" s="2" t="e">
        <f t="shared" si="32"/>
        <v>#VALUE!</v>
      </c>
      <c r="AM52" s="2" t="e">
        <f t="shared" si="33"/>
        <v>#VALUE!</v>
      </c>
      <c r="AN52" s="2">
        <f t="shared" si="20"/>
        <v>2</v>
      </c>
      <c r="AO52" s="2">
        <f t="shared" si="21"/>
        <v>0</v>
      </c>
      <c r="AP52" s="2">
        <f t="shared" si="22"/>
        <v>3</v>
      </c>
      <c r="AQ52" s="2">
        <f t="shared" si="23"/>
        <v>2</v>
      </c>
    </row>
    <row r="53" spans="1:43" ht="15">
      <c r="A53" s="2">
        <v>14</v>
      </c>
      <c r="B53" s="37"/>
      <c r="C53" s="41" t="str">
        <f>INDEX(Importacao!C:C,MATCH("Previous scores statistics",Importacao!A:A,FALSE)+A53,1)</f>
        <v>Pescara</v>
      </c>
      <c r="D53" s="41"/>
      <c r="E53" s="41" t="str">
        <f>INDEX(Importacao!F:F,MATCH("Previous scores statistics",Importacao!A:A,FALSE)+A53,1)</f>
        <v>8-2</v>
      </c>
      <c r="F53" s="41" t="str">
        <f>INDEX(Importacao!D:D,MATCH("Previous scores statistics",Importacao!A:A,FALSE)+A53,1)</f>
        <v>1-1</v>
      </c>
      <c r="G53" s="41" t="str">
        <f>INDEX(Importacao!E:E,MATCH("Previous scores statistics",Importacao!A:A,FALSE)+A53,1)</f>
        <v>0-1</v>
      </c>
      <c r="H53" s="41">
        <f t="shared" si="24"/>
        <v>2</v>
      </c>
      <c r="I53" s="41" t="str">
        <f t="shared" si="25"/>
        <v>X</v>
      </c>
      <c r="J53" s="41" t="str">
        <f t="shared" si="26"/>
        <v>2/X</v>
      </c>
      <c r="K53" s="41" t="str">
        <f>INDEX(Importacao!C:C,MATCH("Previous scores statistics",Importacao!A:A,FALSE)+A53+24,1)</f>
        <v>Juventus</v>
      </c>
      <c r="L53" s="41"/>
      <c r="M53" s="41" t="str">
        <f>INDEX(Importacao!F:F,MATCH("Previous scores statistics",Importacao!A:A,FALSE)+A53+24,1)</f>
        <v>6-2</v>
      </c>
      <c r="N53" s="41" t="str">
        <f>INDEX(Importacao!D:D,MATCH("Previous scores statistics",Importacao!A:A,FALSE)+A53+24,1)</f>
        <v>3-0</v>
      </c>
      <c r="O53" s="41" t="str">
        <f>INDEX(Importacao!E:E,MATCH("Previous scores statistics",Importacao!A:A,FALSE)+A53+24,1)</f>
        <v>2-0</v>
      </c>
      <c r="P53" s="41">
        <f t="shared" si="27"/>
        <v>1</v>
      </c>
      <c r="Q53" s="41">
        <f t="shared" si="28"/>
        <v>1</v>
      </c>
      <c r="R53" s="41" t="str">
        <f t="shared" si="29"/>
        <v>1/1</v>
      </c>
      <c r="S53" s="37"/>
      <c r="T53" s="728" t="e">
        <f t="shared" si="30"/>
        <v>#VALUE!</v>
      </c>
      <c r="U53" s="728"/>
      <c r="V53" s="2" t="e">
        <f t="shared" si="10"/>
        <v>#VALUE!</v>
      </c>
      <c r="W53" s="2" t="e">
        <f t="shared" si="11"/>
        <v>#VALUE!</v>
      </c>
      <c r="Z53" s="42" t="e">
        <f t="shared" si="12"/>
        <v>#VALUE!</v>
      </c>
      <c r="AA53" s="2" t="e">
        <f t="shared" si="13"/>
        <v>#VALUE!</v>
      </c>
      <c r="AB53" s="2">
        <f t="shared" si="14"/>
        <v>0</v>
      </c>
      <c r="AC53" s="2">
        <f t="shared" si="15"/>
        <v>1</v>
      </c>
      <c r="AD53" s="2">
        <f t="shared" si="16"/>
        <v>1</v>
      </c>
      <c r="AE53" s="2">
        <f t="shared" si="17"/>
        <v>1</v>
      </c>
      <c r="AH53" s="728" t="e">
        <f t="shared" si="31"/>
        <v>#VALUE!</v>
      </c>
      <c r="AI53" s="728"/>
      <c r="AJ53" s="2" t="e">
        <f t="shared" si="18"/>
        <v>#VALUE!</v>
      </c>
      <c r="AK53" s="2" t="e">
        <f t="shared" si="19"/>
        <v>#VALUE!</v>
      </c>
      <c r="AL53" s="2" t="e">
        <f t="shared" si="32"/>
        <v>#VALUE!</v>
      </c>
      <c r="AM53" s="2" t="e">
        <f t="shared" si="33"/>
        <v>#VALUE!</v>
      </c>
      <c r="AN53" s="2">
        <f t="shared" si="20"/>
        <v>2</v>
      </c>
      <c r="AO53" s="2">
        <f t="shared" si="21"/>
        <v>0</v>
      </c>
      <c r="AP53" s="2">
        <f t="shared" si="22"/>
        <v>3</v>
      </c>
      <c r="AQ53" s="2">
        <f t="shared" si="23"/>
        <v>0</v>
      </c>
    </row>
    <row r="54" spans="1:43" ht="15">
      <c r="A54" s="2">
        <v>15</v>
      </c>
      <c r="B54" s="37"/>
      <c r="C54" s="41" t="str">
        <f>INDEX(Importacao!C:C,MATCH("Previous scores statistics",Importacao!A:A,FALSE)+A54,1)</f>
        <v>Sampdoria</v>
      </c>
      <c r="D54" s="41"/>
      <c r="E54" s="41" t="str">
        <f>INDEX(Importacao!F:F,MATCH("Previous scores statistics",Importacao!A:A,FALSE)+A54,1)</f>
        <v>4-5</v>
      </c>
      <c r="F54" s="41" t="str">
        <f>INDEX(Importacao!D:D,MATCH("Previous scores statistics",Importacao!A:A,FALSE)+A54,1)</f>
        <v>3-0</v>
      </c>
      <c r="G54" s="41" t="str">
        <f>INDEX(Importacao!E:E,MATCH("Previous scores statistics",Importacao!A:A,FALSE)+A54,1)</f>
        <v>1-0</v>
      </c>
      <c r="H54" s="41">
        <f t="shared" si="24"/>
        <v>1</v>
      </c>
      <c r="I54" s="41">
        <f t="shared" si="25"/>
        <v>1</v>
      </c>
      <c r="J54" s="41" t="str">
        <f t="shared" si="26"/>
        <v>1/1</v>
      </c>
      <c r="K54" s="41" t="str">
        <f>INDEX(Importacao!C:C,MATCH("Previous scores statistics",Importacao!A:A,FALSE)+A54+24,1)</f>
        <v>Juventus(N)</v>
      </c>
      <c r="L54" s="41"/>
      <c r="M54" s="41" t="str">
        <f>INDEX(Importacao!F:F,MATCH("Previous scores statistics",Importacao!A:A,FALSE)+A54+24,1)</f>
        <v>9-3</v>
      </c>
      <c r="N54" s="41" t="str">
        <f>INDEX(Importacao!D:D,MATCH("Previous scores statistics",Importacao!A:A,FALSE)+A54+24,1)</f>
        <v>1-1</v>
      </c>
      <c r="O54" s="41" t="str">
        <f>INDEX(Importacao!E:E,MATCH("Previous scores statistics",Importacao!A:A,FALSE)+A54+24,1)</f>
        <v>1-1</v>
      </c>
      <c r="P54" s="41" t="str">
        <f t="shared" si="27"/>
        <v>X</v>
      </c>
      <c r="Q54" s="41" t="str">
        <f t="shared" si="28"/>
        <v>X</v>
      </c>
      <c r="R54" s="41" t="str">
        <f t="shared" si="29"/>
        <v>X/X</v>
      </c>
      <c r="S54" s="37"/>
      <c r="T54" s="728" t="e">
        <f t="shared" si="30"/>
        <v>#VALUE!</v>
      </c>
      <c r="U54" s="728"/>
      <c r="V54" s="2" t="e">
        <f t="shared" si="10"/>
        <v>#VALUE!</v>
      </c>
      <c r="W54" s="2" t="e">
        <f t="shared" si="11"/>
        <v>#VALUE!</v>
      </c>
      <c r="Z54" s="42" t="e">
        <f t="shared" si="12"/>
        <v>#VALUE!</v>
      </c>
      <c r="AA54" s="2" t="e">
        <f t="shared" si="13"/>
        <v>#VALUE!</v>
      </c>
      <c r="AB54" s="2">
        <f t="shared" si="14"/>
        <v>1</v>
      </c>
      <c r="AC54" s="2">
        <f t="shared" si="15"/>
        <v>0</v>
      </c>
      <c r="AD54" s="2">
        <f t="shared" si="16"/>
        <v>3</v>
      </c>
      <c r="AE54" s="2">
        <f t="shared" si="17"/>
        <v>0</v>
      </c>
      <c r="AH54" s="728" t="e">
        <f t="shared" si="31"/>
        <v>#VALUE!</v>
      </c>
      <c r="AI54" s="728"/>
      <c r="AJ54" s="2" t="e">
        <f t="shared" si="18"/>
        <v>#VALUE!</v>
      </c>
      <c r="AK54" s="2" t="e">
        <f t="shared" si="19"/>
        <v>#VALUE!</v>
      </c>
      <c r="AL54" s="2" t="e">
        <f t="shared" si="32"/>
        <v>#VALUE!</v>
      </c>
      <c r="AM54" s="2" t="e">
        <f t="shared" si="33"/>
        <v>#VALUE!</v>
      </c>
      <c r="AN54" s="2">
        <f t="shared" si="20"/>
        <v>1</v>
      </c>
      <c r="AO54" s="2">
        <f t="shared" si="21"/>
        <v>1</v>
      </c>
      <c r="AP54" s="2">
        <f t="shared" si="22"/>
        <v>1</v>
      </c>
      <c r="AQ54" s="2">
        <f t="shared" si="23"/>
        <v>1</v>
      </c>
    </row>
    <row r="55" spans="1:43" ht="15">
      <c r="A55" s="2">
        <v>16</v>
      </c>
      <c r="B55" s="37"/>
      <c r="C55" s="41" t="str">
        <f>INDEX(Importacao!C:C,MATCH("Previous scores statistics",Importacao!A:A,FALSE)+A55,1)</f>
        <v>Cagliari</v>
      </c>
      <c r="D55" s="41"/>
      <c r="E55" s="41" t="str">
        <f>INDEX(Importacao!F:F,MATCH("Previous scores statistics",Importacao!A:A,FALSE)+A55,1)</f>
        <v>3-4</v>
      </c>
      <c r="F55" s="41" t="str">
        <f>INDEX(Importacao!D:D,MATCH("Previous scores statistics",Importacao!A:A,FALSE)+A55,1)</f>
        <v>2-1</v>
      </c>
      <c r="G55" s="41" t="str">
        <f>INDEX(Importacao!E:E,MATCH("Previous scores statistics",Importacao!A:A,FALSE)+A55,1)</f>
        <v>1-0</v>
      </c>
      <c r="H55" s="41">
        <f t="shared" si="24"/>
        <v>1</v>
      </c>
      <c r="I55" s="41">
        <f t="shared" si="25"/>
        <v>1</v>
      </c>
      <c r="J55" s="41" t="str">
        <f t="shared" si="26"/>
        <v>1/1</v>
      </c>
      <c r="K55" s="41" t="str">
        <f>INDEX(Importacao!C:C,MATCH("Previous scores statistics",Importacao!A:A,FALSE)+A55+24,1)</f>
        <v>Juventus</v>
      </c>
      <c r="L55" s="41"/>
      <c r="M55" s="41" t="str">
        <f>INDEX(Importacao!F:F,MATCH("Previous scores statistics",Importacao!A:A,FALSE)+A55+24,1)</f>
        <v>5-8</v>
      </c>
      <c r="N55" s="41" t="str">
        <f>INDEX(Importacao!D:D,MATCH("Previous scores statistics",Importacao!A:A,FALSE)+A55+24,1)</f>
        <v>1-0</v>
      </c>
      <c r="O55" s="41" t="str">
        <f>INDEX(Importacao!E:E,MATCH("Previous scores statistics",Importacao!A:A,FALSE)+A55+24,1)</f>
        <v>1-0</v>
      </c>
      <c r="P55" s="41">
        <f t="shared" si="27"/>
        <v>1</v>
      </c>
      <c r="Q55" s="41">
        <f t="shared" si="28"/>
        <v>1</v>
      </c>
      <c r="R55" s="41" t="str">
        <f t="shared" si="29"/>
        <v>1/1</v>
      </c>
      <c r="S55" s="37"/>
      <c r="T55" s="728" t="e">
        <f t="shared" si="30"/>
        <v>#VALUE!</v>
      </c>
      <c r="U55" s="728"/>
      <c r="V55" s="2" t="e">
        <f t="shared" si="10"/>
        <v>#VALUE!</v>
      </c>
      <c r="W55" s="2" t="e">
        <f t="shared" si="11"/>
        <v>#VALUE!</v>
      </c>
      <c r="Z55" s="42" t="e">
        <f t="shared" si="12"/>
        <v>#VALUE!</v>
      </c>
      <c r="AA55" s="2" t="e">
        <f t="shared" si="13"/>
        <v>#VALUE!</v>
      </c>
      <c r="AB55" s="2">
        <f t="shared" si="14"/>
        <v>1</v>
      </c>
      <c r="AC55" s="2">
        <f t="shared" si="15"/>
        <v>0</v>
      </c>
      <c r="AD55" s="2">
        <f t="shared" si="16"/>
        <v>2</v>
      </c>
      <c r="AE55" s="2">
        <f t="shared" si="17"/>
        <v>1</v>
      </c>
      <c r="AH55" s="728" t="e">
        <f t="shared" si="31"/>
        <v>#VALUE!</v>
      </c>
      <c r="AI55" s="728"/>
      <c r="AJ55" s="2" t="e">
        <f t="shared" si="18"/>
        <v>#VALUE!</v>
      </c>
      <c r="AK55" s="2" t="e">
        <f t="shared" si="19"/>
        <v>#VALUE!</v>
      </c>
      <c r="AL55" s="2" t="e">
        <f t="shared" si="32"/>
        <v>#VALUE!</v>
      </c>
      <c r="AM55" s="2" t="e">
        <f t="shared" si="33"/>
        <v>#VALUE!</v>
      </c>
      <c r="AN55" s="2">
        <f t="shared" si="20"/>
        <v>1</v>
      </c>
      <c r="AO55" s="2">
        <f t="shared" si="21"/>
        <v>0</v>
      </c>
      <c r="AP55" s="2">
        <f t="shared" si="22"/>
        <v>1</v>
      </c>
      <c r="AQ55" s="2">
        <f t="shared" si="23"/>
        <v>0</v>
      </c>
    </row>
    <row r="56" spans="1:43" ht="15">
      <c r="A56" s="2">
        <v>17</v>
      </c>
      <c r="B56" s="37"/>
      <c r="C56" s="41" t="str">
        <f>INDEX(Importacao!C:C,MATCH("Previous scores statistics",Importacao!A:A,FALSE)+A56,1)</f>
        <v>Chievo</v>
      </c>
      <c r="D56" s="41"/>
      <c r="E56" s="41" t="str">
        <f>INDEX(Importacao!F:F,MATCH("Previous scores statistics",Importacao!A:A,FALSE)+A56,1)</f>
        <v>5-9</v>
      </c>
      <c r="F56" s="41" t="str">
        <f>INDEX(Importacao!D:D,MATCH("Previous scores statistics",Importacao!A:A,FALSE)+A56,1)</f>
        <v>1-0</v>
      </c>
      <c r="G56" s="41" t="str">
        <f>INDEX(Importacao!E:E,MATCH("Previous scores statistics",Importacao!A:A,FALSE)+A56,1)</f>
        <v>0-0</v>
      </c>
      <c r="H56" s="41" t="str">
        <f t="shared" si="24"/>
        <v>X</v>
      </c>
      <c r="I56" s="41">
        <f t="shared" si="25"/>
        <v>1</v>
      </c>
      <c r="J56" s="41" t="str">
        <f t="shared" si="26"/>
        <v>X/1</v>
      </c>
      <c r="K56" s="41" t="str">
        <f>INDEX(Importacao!C:C,MATCH("Previous scores statistics",Importacao!A:A,FALSE)+A56+24,1)</f>
        <v>Torino</v>
      </c>
      <c r="L56" s="41"/>
      <c r="M56" s="41" t="str">
        <f>INDEX(Importacao!F:F,MATCH("Previous scores statistics",Importacao!A:A,FALSE)+A56+24,1)</f>
        <v>4-3</v>
      </c>
      <c r="N56" s="41" t="str">
        <f>INDEX(Importacao!D:D,MATCH("Previous scores statistics",Importacao!A:A,FALSE)+A56+24,1)</f>
        <v>1-3</v>
      </c>
      <c r="O56" s="41" t="str">
        <f>INDEX(Importacao!E:E,MATCH("Previous scores statistics",Importacao!A:A,FALSE)+A56+24,1)</f>
        <v>1-1</v>
      </c>
      <c r="P56" s="41" t="str">
        <f t="shared" si="27"/>
        <v>X</v>
      </c>
      <c r="Q56" s="41">
        <f t="shared" si="28"/>
        <v>2</v>
      </c>
      <c r="R56" s="41" t="str">
        <f t="shared" si="29"/>
        <v>X/2</v>
      </c>
      <c r="S56" s="37"/>
      <c r="T56" s="728" t="e">
        <f t="shared" si="30"/>
        <v>#VALUE!</v>
      </c>
      <c r="U56" s="728"/>
      <c r="V56" s="2" t="e">
        <f t="shared" si="10"/>
        <v>#VALUE!</v>
      </c>
      <c r="W56" s="2" t="e">
        <f t="shared" si="11"/>
        <v>#VALUE!</v>
      </c>
      <c r="Z56" s="42" t="e">
        <f t="shared" si="12"/>
        <v>#VALUE!</v>
      </c>
      <c r="AA56" s="2" t="e">
        <f t="shared" si="13"/>
        <v>#VALUE!</v>
      </c>
      <c r="AB56" s="2">
        <f t="shared" si="14"/>
        <v>0</v>
      </c>
      <c r="AC56" s="2">
        <f t="shared" si="15"/>
        <v>0</v>
      </c>
      <c r="AD56" s="2">
        <f t="shared" si="16"/>
        <v>1</v>
      </c>
      <c r="AE56" s="2">
        <f t="shared" si="17"/>
        <v>0</v>
      </c>
      <c r="AH56" s="728" t="e">
        <f t="shared" si="31"/>
        <v>#VALUE!</v>
      </c>
      <c r="AI56" s="728"/>
      <c r="AJ56" s="2" t="e">
        <f t="shared" si="18"/>
        <v>#VALUE!</v>
      </c>
      <c r="AK56" s="2" t="e">
        <f t="shared" si="19"/>
        <v>#VALUE!</v>
      </c>
      <c r="AL56" s="2" t="e">
        <f t="shared" si="32"/>
        <v>#VALUE!</v>
      </c>
      <c r="AM56" s="2" t="e">
        <f t="shared" si="33"/>
        <v>#VALUE!</v>
      </c>
      <c r="AN56" s="2">
        <f t="shared" si="20"/>
        <v>1</v>
      </c>
      <c r="AO56" s="2">
        <f t="shared" si="21"/>
        <v>1</v>
      </c>
      <c r="AP56" s="2">
        <f t="shared" si="22"/>
        <v>1</v>
      </c>
      <c r="AQ56" s="2">
        <f t="shared" si="23"/>
        <v>3</v>
      </c>
    </row>
    <row r="57" spans="1:43" ht="15">
      <c r="A57" s="2">
        <v>18</v>
      </c>
      <c r="B57" s="37"/>
      <c r="C57" s="41" t="str">
        <f>INDEX(Importacao!C:C,MATCH("Previous scores statistics",Importacao!A:A,FALSE)+A57,1)</f>
        <v>Torino</v>
      </c>
      <c r="D57" s="41"/>
      <c r="E57" s="41" t="str">
        <f>INDEX(Importacao!F:F,MATCH("Previous scores statistics",Importacao!A:A,FALSE)+A57,1)</f>
        <v>5-4</v>
      </c>
      <c r="F57" s="41" t="str">
        <f>INDEX(Importacao!D:D,MATCH("Previous scores statistics",Importacao!A:A,FALSE)+A57,1)</f>
        <v>5-1</v>
      </c>
      <c r="G57" s="41" t="str">
        <f>INDEX(Importacao!E:E,MATCH("Previous scores statistics",Importacao!A:A,FALSE)+A57,1)</f>
        <v>3-1</v>
      </c>
      <c r="H57" s="41">
        <f t="shared" si="24"/>
        <v>1</v>
      </c>
      <c r="I57" s="41">
        <f t="shared" si="25"/>
        <v>1</v>
      </c>
      <c r="J57" s="41" t="str">
        <f t="shared" si="26"/>
        <v>1/1</v>
      </c>
      <c r="K57" s="41" t="str">
        <f>INDEX(Importacao!C:C,MATCH("Previous scores statistics",Importacao!A:A,FALSE)+A57+24,1)</f>
        <v>Juventus</v>
      </c>
      <c r="L57" s="41"/>
      <c r="M57" s="41" t="str">
        <f>INDEX(Importacao!F:F,MATCH("Previous scores statistics",Importacao!A:A,FALSE)+A57+24,1)</f>
        <v>7-3</v>
      </c>
      <c r="N57" s="41" t="str">
        <f>INDEX(Importacao!D:D,MATCH("Previous scores statistics",Importacao!A:A,FALSE)+A57+24,1)</f>
        <v>2-0</v>
      </c>
      <c r="O57" s="41" t="str">
        <f>INDEX(Importacao!E:E,MATCH("Previous scores statistics",Importacao!A:A,FALSE)+A57+24,1)</f>
        <v>0-0</v>
      </c>
      <c r="P57" s="41" t="str">
        <f t="shared" si="27"/>
        <v>X</v>
      </c>
      <c r="Q57" s="41">
        <f t="shared" si="28"/>
        <v>1</v>
      </c>
      <c r="R57" s="41" t="str">
        <f t="shared" si="29"/>
        <v>X/1</v>
      </c>
      <c r="S57" s="37"/>
      <c r="T57" s="728" t="e">
        <f t="shared" si="30"/>
        <v>#VALUE!</v>
      </c>
      <c r="U57" s="728"/>
      <c r="V57" s="2" t="e">
        <f t="shared" si="10"/>
        <v>#VALUE!</v>
      </c>
      <c r="W57" s="2" t="e">
        <f t="shared" si="11"/>
        <v>#VALUE!</v>
      </c>
      <c r="Z57" s="42" t="e">
        <f t="shared" si="12"/>
        <v>#VALUE!</v>
      </c>
      <c r="AA57" s="2" t="e">
        <f t="shared" si="13"/>
        <v>#VALUE!</v>
      </c>
      <c r="AB57" s="2">
        <f t="shared" si="14"/>
        <v>3</v>
      </c>
      <c r="AC57" s="2">
        <f t="shared" si="15"/>
        <v>1</v>
      </c>
      <c r="AD57" s="2">
        <f t="shared" si="16"/>
        <v>5</v>
      </c>
      <c r="AE57" s="2">
        <f t="shared" si="17"/>
        <v>1</v>
      </c>
      <c r="AH57" s="728" t="e">
        <f t="shared" si="31"/>
        <v>#VALUE!</v>
      </c>
      <c r="AI57" s="728"/>
      <c r="AJ57" s="2" t="e">
        <f t="shared" si="18"/>
        <v>#VALUE!</v>
      </c>
      <c r="AK57" s="2" t="e">
        <f t="shared" si="19"/>
        <v>#VALUE!</v>
      </c>
      <c r="AL57" s="2" t="e">
        <f t="shared" si="32"/>
        <v>#VALUE!</v>
      </c>
      <c r="AM57" s="2" t="e">
        <f t="shared" si="33"/>
        <v>#VALUE!</v>
      </c>
      <c r="AN57" s="2">
        <f t="shared" si="20"/>
        <v>0</v>
      </c>
      <c r="AO57" s="2">
        <f t="shared" si="21"/>
        <v>0</v>
      </c>
      <c r="AP57" s="2">
        <f t="shared" si="22"/>
        <v>2</v>
      </c>
      <c r="AQ57" s="2">
        <f t="shared" si="23"/>
        <v>0</v>
      </c>
    </row>
    <row r="58" spans="1:43" ht="15">
      <c r="A58" s="2">
        <v>19</v>
      </c>
      <c r="B58" s="37"/>
      <c r="C58" s="41" t="str">
        <f>INDEX(Importacao!C:C,MATCH("Previous scores statistics",Importacao!A:A,FALSE)+A58,1)</f>
        <v>Cagliari</v>
      </c>
      <c r="D58" s="41"/>
      <c r="E58" s="41" t="str">
        <f>INDEX(Importacao!F:F,MATCH("Previous scores statistics",Importacao!A:A,FALSE)+A58,1)</f>
        <v>2-4</v>
      </c>
      <c r="F58" s="41" t="str">
        <f>INDEX(Importacao!D:D,MATCH("Previous scores statistics",Importacao!A:A,FALSE)+A58,1)</f>
        <v>2-1</v>
      </c>
      <c r="G58" s="41" t="str">
        <f>INDEX(Importacao!E:E,MATCH("Previous scores statistics",Importacao!A:A,FALSE)+A58,1)</f>
        <v>0-0</v>
      </c>
      <c r="H58" s="41" t="str">
        <f t="shared" si="24"/>
        <v>X</v>
      </c>
      <c r="I58" s="41">
        <f t="shared" si="25"/>
        <v>1</v>
      </c>
      <c r="J58" s="41" t="str">
        <f t="shared" si="26"/>
        <v>X/1</v>
      </c>
      <c r="K58" s="41" t="str">
        <f>INDEX(Importacao!C:C,MATCH("Previous scores statistics",Importacao!A:A,FALSE)+A58+24,1)</f>
        <v>Juventus</v>
      </c>
      <c r="L58" s="41"/>
      <c r="M58" s="41" t="str">
        <f>INDEX(Importacao!F:F,MATCH("Previous scores statistics",Importacao!A:A,FALSE)+A58+24,1)</f>
        <v>6-4</v>
      </c>
      <c r="N58" s="41" t="str">
        <f>INDEX(Importacao!D:D,MATCH("Previous scores statistics",Importacao!A:A,FALSE)+A58+24,1)</f>
        <v>3-1</v>
      </c>
      <c r="O58" s="41" t="str">
        <f>INDEX(Importacao!E:E,MATCH("Previous scores statistics",Importacao!A:A,FALSE)+A58+24,1)</f>
        <v>2-0</v>
      </c>
      <c r="P58" s="41">
        <f t="shared" si="27"/>
        <v>1</v>
      </c>
      <c r="Q58" s="41">
        <f t="shared" si="28"/>
        <v>1</v>
      </c>
      <c r="R58" s="41" t="str">
        <f t="shared" si="29"/>
        <v>1/1</v>
      </c>
      <c r="S58" s="37"/>
      <c r="T58" s="728" t="e">
        <f t="shared" si="30"/>
        <v>#VALUE!</v>
      </c>
      <c r="U58" s="728"/>
      <c r="V58" s="2" t="e">
        <f t="shared" si="10"/>
        <v>#VALUE!</v>
      </c>
      <c r="W58" s="2" t="e">
        <f t="shared" si="11"/>
        <v>#VALUE!</v>
      </c>
      <c r="Z58" s="42" t="e">
        <f t="shared" si="12"/>
        <v>#VALUE!</v>
      </c>
      <c r="AA58" s="2" t="e">
        <f t="shared" si="13"/>
        <v>#VALUE!</v>
      </c>
      <c r="AB58" s="2">
        <f t="shared" si="14"/>
        <v>0</v>
      </c>
      <c r="AC58" s="2">
        <f t="shared" si="15"/>
        <v>0</v>
      </c>
      <c r="AD58" s="2">
        <f t="shared" si="16"/>
        <v>2</v>
      </c>
      <c r="AE58" s="2">
        <f t="shared" si="17"/>
        <v>1</v>
      </c>
      <c r="AH58" s="728" t="e">
        <f t="shared" si="31"/>
        <v>#VALUE!</v>
      </c>
      <c r="AI58" s="728"/>
      <c r="AJ58" s="2" t="e">
        <f t="shared" si="18"/>
        <v>#VALUE!</v>
      </c>
      <c r="AK58" s="2" t="e">
        <f t="shared" si="19"/>
        <v>#VALUE!</v>
      </c>
      <c r="AL58" s="2" t="e">
        <f t="shared" si="32"/>
        <v>#VALUE!</v>
      </c>
      <c r="AM58" s="2" t="e">
        <f t="shared" si="33"/>
        <v>#VALUE!</v>
      </c>
      <c r="AN58" s="2">
        <f t="shared" si="20"/>
        <v>2</v>
      </c>
      <c r="AO58" s="2">
        <f t="shared" si="21"/>
        <v>0</v>
      </c>
      <c r="AP58" s="2">
        <f t="shared" si="22"/>
        <v>3</v>
      </c>
      <c r="AQ58" s="2">
        <f t="shared" si="23"/>
        <v>1</v>
      </c>
    </row>
    <row r="59" spans="1:43" ht="15">
      <c r="A59" s="2">
        <v>20</v>
      </c>
      <c r="B59" s="37"/>
      <c r="C59" s="41" t="str">
        <f>INDEX(Importacao!C:C,MATCH("Previous scores statistics",Importacao!A:A,FALSE)+A59,1)</f>
        <v>Lazio</v>
      </c>
      <c r="D59" s="41"/>
      <c r="E59" s="41" t="str">
        <f>INDEX(Importacao!F:F,MATCH("Previous scores statistics",Importacao!A:A,FALSE)+A59,1)</f>
        <v>4-10</v>
      </c>
      <c r="F59" s="41" t="str">
        <f>INDEX(Importacao!D:D,MATCH("Previous scores statistics",Importacao!A:A,FALSE)+A59,1)</f>
        <v>4-1</v>
      </c>
      <c r="G59" s="41" t="str">
        <f>INDEX(Importacao!E:E,MATCH("Previous scores statistics",Importacao!A:A,FALSE)+A59,1)</f>
        <v>3-0</v>
      </c>
      <c r="H59" s="41">
        <f t="shared" si="24"/>
        <v>1</v>
      </c>
      <c r="I59" s="41">
        <f t="shared" si="25"/>
        <v>1</v>
      </c>
      <c r="J59" s="41" t="str">
        <f t="shared" si="26"/>
        <v>1/1</v>
      </c>
      <c r="K59" s="41" t="str">
        <f>INDEX(Importacao!C:C,MATCH("Previous scores statistics",Importacao!A:A,FALSE)+A59+24,1)</f>
        <v>Genoa</v>
      </c>
      <c r="L59" s="41"/>
      <c r="M59" s="41" t="str">
        <f>INDEX(Importacao!F:F,MATCH("Previous scores statistics",Importacao!A:A,FALSE)+A59+24,1)</f>
        <v>3-6</v>
      </c>
      <c r="N59" s="41" t="str">
        <f>INDEX(Importacao!D:D,MATCH("Previous scores statistics",Importacao!A:A,FALSE)+A59+24,1)</f>
        <v>3-1</v>
      </c>
      <c r="O59" s="41" t="str">
        <f>INDEX(Importacao!E:E,MATCH("Previous scores statistics",Importacao!A:A,FALSE)+A59+24,1)</f>
        <v>3-0</v>
      </c>
      <c r="P59" s="41">
        <f t="shared" si="27"/>
        <v>1</v>
      </c>
      <c r="Q59" s="41">
        <f t="shared" si="28"/>
        <v>1</v>
      </c>
      <c r="R59" s="41" t="str">
        <f t="shared" si="29"/>
        <v>1/1</v>
      </c>
      <c r="S59" s="37"/>
      <c r="T59" s="728" t="e">
        <f t="shared" si="30"/>
        <v>#VALUE!</v>
      </c>
      <c r="U59" s="728"/>
      <c r="V59" s="2" t="e">
        <f t="shared" si="10"/>
        <v>#VALUE!</v>
      </c>
      <c r="W59" s="2" t="e">
        <f t="shared" si="11"/>
        <v>#VALUE!</v>
      </c>
      <c r="Z59" s="42" t="e">
        <f t="shared" si="12"/>
        <v>#VALUE!</v>
      </c>
      <c r="AA59" s="2" t="e">
        <f t="shared" si="13"/>
        <v>#VALUE!</v>
      </c>
      <c r="AB59" s="2">
        <f t="shared" si="14"/>
        <v>3</v>
      </c>
      <c r="AC59" s="2">
        <f t="shared" si="15"/>
        <v>0</v>
      </c>
      <c r="AD59" s="2">
        <f t="shared" si="16"/>
        <v>4</v>
      </c>
      <c r="AE59" s="2">
        <f t="shared" si="17"/>
        <v>1</v>
      </c>
      <c r="AH59" s="728" t="e">
        <f t="shared" si="31"/>
        <v>#VALUE!</v>
      </c>
      <c r="AI59" s="728"/>
      <c r="AJ59" s="2" t="e">
        <f t="shared" si="18"/>
        <v>#VALUE!</v>
      </c>
      <c r="AK59" s="2" t="e">
        <f t="shared" si="19"/>
        <v>#VALUE!</v>
      </c>
      <c r="AL59" s="2" t="e">
        <f t="shared" si="32"/>
        <v>#VALUE!</v>
      </c>
      <c r="AM59" s="2" t="e">
        <f t="shared" si="33"/>
        <v>#VALUE!</v>
      </c>
      <c r="AN59" s="2">
        <f t="shared" si="20"/>
        <v>3</v>
      </c>
      <c r="AO59" s="2">
        <f t="shared" si="21"/>
        <v>0</v>
      </c>
      <c r="AP59" s="2">
        <f t="shared" si="22"/>
        <v>3</v>
      </c>
      <c r="AQ59" s="2">
        <f t="shared" si="23"/>
        <v>1</v>
      </c>
    </row>
    <row r="60" spans="1:43" ht="15">
      <c r="A60" s="2">
        <v>21</v>
      </c>
      <c r="B60" s="37"/>
      <c r="C60" s="41" t="str">
        <f>INDEX(Importacao!C:C,MATCH("Previous scores statistics",Importacao!A:A,FALSE)+A60,1)</f>
        <v>Cagliari</v>
      </c>
      <c r="D60" s="41"/>
      <c r="E60" s="41" t="str">
        <f>INDEX(Importacao!F:F,MATCH("Previous scores statistics",Importacao!A:A,FALSE)+A60,1)</f>
        <v>4-7</v>
      </c>
      <c r="F60" s="41" t="str">
        <f>INDEX(Importacao!D:D,MATCH("Previous scores statistics",Importacao!A:A,FALSE)+A60,1)</f>
        <v>3-5</v>
      </c>
      <c r="G60" s="41" t="str">
        <f>INDEX(Importacao!E:E,MATCH("Previous scores statistics",Importacao!A:A,FALSE)+A60,1)</f>
        <v>1-4</v>
      </c>
      <c r="H60" s="41">
        <f t="shared" si="24"/>
        <v>2</v>
      </c>
      <c r="I60" s="41">
        <f t="shared" si="25"/>
        <v>2</v>
      </c>
      <c r="J60" s="41" t="str">
        <f t="shared" si="26"/>
        <v>2/2</v>
      </c>
      <c r="K60" s="41" t="str">
        <f>INDEX(Importacao!C:C,MATCH("Previous scores statistics",Importacao!A:A,FALSE)+A60+24,1)</f>
        <v>1Sevilla</v>
      </c>
      <c r="L60" s="41"/>
      <c r="M60" s="41" t="str">
        <f>INDEX(Importacao!F:F,MATCH("Previous scores statistics",Importacao!A:A,FALSE)+A60+24,1)</f>
        <v>5-5</v>
      </c>
      <c r="N60" s="41" t="str">
        <f>INDEX(Importacao!D:D,MATCH("Previous scores statistics",Importacao!A:A,FALSE)+A60+24,1)</f>
        <v>1-3</v>
      </c>
      <c r="O60" s="41" t="str">
        <f>INDEX(Importacao!E:E,MATCH("Previous scores statistics",Importacao!A:A,FALSE)+A60+24,1)</f>
        <v>1-1</v>
      </c>
      <c r="P60" s="41" t="str">
        <f t="shared" si="27"/>
        <v>X</v>
      </c>
      <c r="Q60" s="41">
        <f t="shared" si="28"/>
        <v>2</v>
      </c>
      <c r="R60" s="41" t="str">
        <f t="shared" si="29"/>
        <v>X/2</v>
      </c>
      <c r="S60" s="37"/>
      <c r="T60" s="728" t="e">
        <f t="shared" si="30"/>
        <v>#VALUE!</v>
      </c>
      <c r="U60" s="728"/>
      <c r="V60" s="2" t="e">
        <f t="shared" si="10"/>
        <v>#VALUE!</v>
      </c>
      <c r="W60" s="2" t="e">
        <f t="shared" si="11"/>
        <v>#VALUE!</v>
      </c>
      <c r="Z60" s="42" t="e">
        <f t="shared" si="12"/>
        <v>#VALUE!</v>
      </c>
      <c r="AA60" s="2" t="e">
        <f t="shared" si="13"/>
        <v>#VALUE!</v>
      </c>
      <c r="AB60" s="2">
        <f t="shared" si="14"/>
        <v>1</v>
      </c>
      <c r="AC60" s="2">
        <f t="shared" si="15"/>
        <v>4</v>
      </c>
      <c r="AD60" s="2">
        <f t="shared" si="16"/>
        <v>3</v>
      </c>
      <c r="AE60" s="2">
        <f t="shared" si="17"/>
        <v>5</v>
      </c>
      <c r="AH60" s="728" t="e">
        <f t="shared" si="31"/>
        <v>#VALUE!</v>
      </c>
      <c r="AI60" s="728"/>
      <c r="AJ60" s="2" t="e">
        <f t="shared" si="18"/>
        <v>#VALUE!</v>
      </c>
      <c r="AK60" s="2" t="e">
        <f t="shared" si="19"/>
        <v>#VALUE!</v>
      </c>
      <c r="AL60" s="2" t="e">
        <f t="shared" si="32"/>
        <v>#VALUE!</v>
      </c>
      <c r="AM60" s="2" t="e">
        <f t="shared" si="33"/>
        <v>#VALUE!</v>
      </c>
      <c r="AN60" s="2">
        <f t="shared" si="20"/>
        <v>1</v>
      </c>
      <c r="AO60" s="2">
        <f t="shared" si="21"/>
        <v>1</v>
      </c>
      <c r="AP60" s="2">
        <f t="shared" si="22"/>
        <v>1</v>
      </c>
      <c r="AQ60" s="2">
        <f t="shared" si="23"/>
        <v>3</v>
      </c>
    </row>
    <row r="61" spans="1:43" ht="15">
      <c r="A61" s="2">
        <v>22</v>
      </c>
      <c r="B61" s="37"/>
      <c r="C61" s="41" t="str">
        <f>INDEX(Importacao!C:C,MATCH("Previous scores statistics",Importacao!A:A,FALSE)+A61,1)</f>
        <v>Inter Milan</v>
      </c>
      <c r="D61" s="41"/>
      <c r="E61" s="41" t="str">
        <f>INDEX(Importacao!F:F,MATCH("Previous scores statistics",Importacao!A:A,FALSE)+A61,1)</f>
        <v>10-6</v>
      </c>
      <c r="F61" s="41" t="str">
        <f>INDEX(Importacao!D:D,MATCH("Previous scores statistics",Importacao!A:A,FALSE)+A61,1)</f>
        <v>1-2</v>
      </c>
      <c r="G61" s="41" t="str">
        <f>INDEX(Importacao!E:E,MATCH("Previous scores statistics",Importacao!A:A,FALSE)+A61,1)</f>
        <v>0-0</v>
      </c>
      <c r="H61" s="41" t="str">
        <f t="shared" si="24"/>
        <v>X</v>
      </c>
      <c r="I61" s="41">
        <f t="shared" si="25"/>
        <v>2</v>
      </c>
      <c r="J61" s="41" t="str">
        <f t="shared" si="26"/>
        <v>X/2</v>
      </c>
      <c r="K61" s="41" t="str">
        <f>INDEX(Importacao!C:C,MATCH("Previous scores statistics",Importacao!A:A,FALSE)+A61+24,1)</f>
        <v>Juventus</v>
      </c>
      <c r="L61" s="41"/>
      <c r="M61" s="41" t="str">
        <f>INDEX(Importacao!F:F,MATCH("Previous scores statistics",Importacao!A:A,FALSE)+A61+24,1)</f>
        <v>4-1</v>
      </c>
      <c r="N61" s="41" t="str">
        <f>INDEX(Importacao!D:D,MATCH("Previous scores statistics",Importacao!A:A,FALSE)+A61+24,1)</f>
        <v>3-0</v>
      </c>
      <c r="O61" s="41" t="str">
        <f>INDEX(Importacao!E:E,MATCH("Previous scores statistics",Importacao!A:A,FALSE)+A61+24,1)</f>
        <v>1-0</v>
      </c>
      <c r="P61" s="41">
        <f t="shared" si="27"/>
        <v>1</v>
      </c>
      <c r="Q61" s="41">
        <f t="shared" si="28"/>
        <v>1</v>
      </c>
      <c r="R61" s="41" t="str">
        <f t="shared" si="29"/>
        <v>1/1</v>
      </c>
      <c r="S61" s="37"/>
      <c r="T61" s="728" t="e">
        <f t="shared" si="30"/>
        <v>#VALUE!</v>
      </c>
      <c r="U61" s="728"/>
      <c r="V61" s="2" t="e">
        <f t="shared" si="10"/>
        <v>#VALUE!</v>
      </c>
      <c r="W61" s="2" t="e">
        <f t="shared" si="11"/>
        <v>#VALUE!</v>
      </c>
      <c r="Z61" s="42" t="e">
        <f t="shared" si="12"/>
        <v>#VALUE!</v>
      </c>
      <c r="AA61" s="2" t="e">
        <f t="shared" si="13"/>
        <v>#VALUE!</v>
      </c>
      <c r="AB61" s="2">
        <f t="shared" si="14"/>
        <v>0</v>
      </c>
      <c r="AC61" s="2">
        <f t="shared" si="15"/>
        <v>0</v>
      </c>
      <c r="AD61" s="2">
        <f t="shared" si="16"/>
        <v>1</v>
      </c>
      <c r="AE61" s="2">
        <f t="shared" si="17"/>
        <v>2</v>
      </c>
      <c r="AH61" s="728" t="e">
        <f t="shared" si="31"/>
        <v>#VALUE!</v>
      </c>
      <c r="AI61" s="728"/>
      <c r="AJ61" s="2" t="e">
        <f t="shared" si="18"/>
        <v>#VALUE!</v>
      </c>
      <c r="AK61" s="2" t="e">
        <f t="shared" si="19"/>
        <v>#VALUE!</v>
      </c>
      <c r="AL61" s="2" t="e">
        <f t="shared" si="32"/>
        <v>#VALUE!</v>
      </c>
      <c r="AM61" s="2" t="e">
        <f t="shared" si="33"/>
        <v>#VALUE!</v>
      </c>
      <c r="AN61" s="2">
        <f t="shared" si="20"/>
        <v>1</v>
      </c>
      <c r="AO61" s="2">
        <f t="shared" si="21"/>
        <v>0</v>
      </c>
      <c r="AP61" s="2">
        <f t="shared" si="22"/>
        <v>3</v>
      </c>
      <c r="AQ61" s="2">
        <f t="shared" si="23"/>
        <v>0</v>
      </c>
    </row>
    <row r="62" spans="1:43" ht="15">
      <c r="A62" s="2">
        <v>23</v>
      </c>
      <c r="B62" s="37"/>
      <c r="C62" s="41" t="str">
        <f>INDEX(Importacao!C:C,MATCH("Previous scores statistics",Importacao!A:A,FALSE)+A62,1)</f>
        <v>Cagliari</v>
      </c>
      <c r="D62" s="41"/>
      <c r="E62" s="41" t="str">
        <f>INDEX(Importacao!F:F,MATCH("Previous scores statistics",Importacao!A:A,FALSE)+A62,1)</f>
        <v>6-14</v>
      </c>
      <c r="F62" s="41" t="str">
        <f>INDEX(Importacao!D:D,MATCH("Previous scores statistics",Importacao!A:A,FALSE)+A62,1)</f>
        <v>2-1</v>
      </c>
      <c r="G62" s="41" t="str">
        <f>INDEX(Importacao!E:E,MATCH("Previous scores statistics",Importacao!A:A,FALSE)+A62,1)</f>
        <v>1-0</v>
      </c>
      <c r="H62" s="41">
        <f t="shared" si="24"/>
        <v>1</v>
      </c>
      <c r="I62" s="41">
        <f t="shared" si="25"/>
        <v>1</v>
      </c>
      <c r="J62" s="41" t="str">
        <f t="shared" si="26"/>
        <v>1/1</v>
      </c>
      <c r="K62" s="41" t="str">
        <f>INDEX(Importacao!C:C,MATCH("Previous scores statistics",Importacao!A:A,FALSE)+A62+24,1)</f>
        <v>Chievo</v>
      </c>
      <c r="L62" s="41"/>
      <c r="M62" s="41" t="str">
        <f>INDEX(Importacao!F:F,MATCH("Previous scores statistics",Importacao!A:A,FALSE)+A62+24,1)</f>
        <v>2-4</v>
      </c>
      <c r="N62" s="41" t="str">
        <f>INDEX(Importacao!D:D,MATCH("Previous scores statistics",Importacao!A:A,FALSE)+A62+24,1)</f>
        <v>1-2</v>
      </c>
      <c r="O62" s="41" t="str">
        <f>INDEX(Importacao!E:E,MATCH("Previous scores statistics",Importacao!A:A,FALSE)+A62+24,1)</f>
        <v>0-0</v>
      </c>
      <c r="P62" s="41" t="str">
        <f t="shared" si="27"/>
        <v>X</v>
      </c>
      <c r="Q62" s="41">
        <f t="shared" si="28"/>
        <v>2</v>
      </c>
      <c r="R62" s="41" t="str">
        <f t="shared" si="29"/>
        <v>X/2</v>
      </c>
      <c r="S62" s="37"/>
      <c r="T62" s="728" t="e">
        <f t="shared" si="30"/>
        <v>#VALUE!</v>
      </c>
      <c r="U62" s="728"/>
      <c r="V62" s="2" t="e">
        <f t="shared" si="10"/>
        <v>#VALUE!</v>
      </c>
      <c r="W62" s="2" t="e">
        <f t="shared" si="11"/>
        <v>#VALUE!</v>
      </c>
      <c r="Z62" s="42" t="e">
        <f t="shared" si="12"/>
        <v>#VALUE!</v>
      </c>
      <c r="AA62" s="2" t="e">
        <f t="shared" si="13"/>
        <v>#VALUE!</v>
      </c>
      <c r="AB62" s="2">
        <f t="shared" si="14"/>
        <v>1</v>
      </c>
      <c r="AC62" s="2">
        <f t="shared" si="15"/>
        <v>0</v>
      </c>
      <c r="AD62" s="2">
        <f t="shared" si="16"/>
        <v>2</v>
      </c>
      <c r="AE62" s="2">
        <f t="shared" si="17"/>
        <v>1</v>
      </c>
      <c r="AH62" s="728" t="e">
        <f t="shared" si="31"/>
        <v>#VALUE!</v>
      </c>
      <c r="AI62" s="728"/>
      <c r="AJ62" s="2" t="e">
        <f t="shared" si="18"/>
        <v>#VALUE!</v>
      </c>
      <c r="AK62" s="2" t="e">
        <f t="shared" si="19"/>
        <v>#VALUE!</v>
      </c>
      <c r="AL62" s="2" t="e">
        <f t="shared" si="32"/>
        <v>#VALUE!</v>
      </c>
      <c r="AM62" s="2" t="e">
        <f t="shared" si="33"/>
        <v>#VALUE!</v>
      </c>
      <c r="AN62" s="2">
        <f t="shared" si="20"/>
        <v>0</v>
      </c>
      <c r="AO62" s="2">
        <f t="shared" si="21"/>
        <v>0</v>
      </c>
      <c r="AP62" s="2">
        <f t="shared" si="22"/>
        <v>1</v>
      </c>
      <c r="AQ62" s="2">
        <f t="shared" si="23"/>
        <v>2</v>
      </c>
    </row>
    <row r="63" spans="1:43" ht="15">
      <c r="A63" s="2">
        <v>24</v>
      </c>
      <c r="B63" s="37"/>
      <c r="C63" s="41" t="str">
        <f>INDEX(Importacao!C:C,MATCH("Previous scores statistics",Importacao!A:A,FALSE)+A63,1)</f>
        <v>Cagliari</v>
      </c>
      <c r="D63" s="41"/>
      <c r="E63" s="41" t="str">
        <f>INDEX(Importacao!F:F,MATCH("Previous scores statistics",Importacao!A:A,FALSE)+A63,1)</f>
        <v>3-10</v>
      </c>
      <c r="F63" s="41" t="str">
        <f>INDEX(Importacao!D:D,MATCH("Previous scores statistics",Importacao!A:A,FALSE)+A63,1)</f>
        <v>2-1</v>
      </c>
      <c r="G63" s="41" t="str">
        <f>INDEX(Importacao!E:E,MATCH("Previous scores statistics",Importacao!A:A,FALSE)+A63,1)</f>
        <v>1-0</v>
      </c>
      <c r="H63" s="41">
        <f t="shared" si="24"/>
        <v>1</v>
      </c>
      <c r="I63" s="41">
        <f t="shared" si="25"/>
        <v>1</v>
      </c>
      <c r="J63" s="41" t="str">
        <f t="shared" si="26"/>
        <v>1/1</v>
      </c>
      <c r="K63" s="41" t="str">
        <f>INDEX(Importacao!C:C,MATCH("Previous scores statistics",Importacao!A:A,FALSE)+A63+24,1)</f>
        <v>Juventus</v>
      </c>
      <c r="L63" s="41"/>
      <c r="M63" s="41" t="str">
        <f>INDEX(Importacao!F:F,MATCH("Previous scores statistics",Importacao!A:A,FALSE)+A63+24,1)</f>
        <v>2-4</v>
      </c>
      <c r="N63" s="41" t="str">
        <f>INDEX(Importacao!D:D,MATCH("Previous scores statistics",Importacao!A:A,FALSE)+A63+24,1)</f>
        <v>1-1</v>
      </c>
      <c r="O63" s="41" t="str">
        <f>INDEX(Importacao!E:E,MATCH("Previous scores statistics",Importacao!A:A,FALSE)+A63+24,1)</f>
        <v>1-0</v>
      </c>
      <c r="P63" s="41">
        <f t="shared" si="27"/>
        <v>1</v>
      </c>
      <c r="Q63" s="41" t="str">
        <f t="shared" si="28"/>
        <v>X</v>
      </c>
      <c r="R63" s="41" t="str">
        <f t="shared" si="29"/>
        <v>1/X</v>
      </c>
      <c r="S63" s="37"/>
      <c r="T63" s="728" t="e">
        <f t="shared" si="30"/>
        <v>#VALUE!</v>
      </c>
      <c r="U63" s="728"/>
      <c r="V63" s="2" t="e">
        <f t="shared" si="10"/>
        <v>#VALUE!</v>
      </c>
      <c r="W63" s="2" t="e">
        <f t="shared" si="11"/>
        <v>#VALUE!</v>
      </c>
      <c r="Z63" s="42" t="e">
        <f t="shared" si="12"/>
        <v>#VALUE!</v>
      </c>
      <c r="AA63" s="2" t="e">
        <f t="shared" si="13"/>
        <v>#VALUE!</v>
      </c>
      <c r="AB63" s="2">
        <f t="shared" si="14"/>
        <v>1</v>
      </c>
      <c r="AC63" s="2">
        <f t="shared" si="15"/>
        <v>0</v>
      </c>
      <c r="AD63" s="2">
        <f t="shared" si="16"/>
        <v>2</v>
      </c>
      <c r="AE63" s="2">
        <f t="shared" si="17"/>
        <v>1</v>
      </c>
      <c r="AH63" s="728" t="e">
        <f t="shared" si="31"/>
        <v>#VALUE!</v>
      </c>
      <c r="AI63" s="728"/>
      <c r="AJ63" s="2" t="e">
        <f t="shared" si="18"/>
        <v>#VALUE!</v>
      </c>
      <c r="AK63" s="2" t="e">
        <f t="shared" si="19"/>
        <v>#VALUE!</v>
      </c>
      <c r="AL63" s="2" t="e">
        <f t="shared" si="32"/>
        <v>#VALUE!</v>
      </c>
      <c r="AM63" s="2" t="e">
        <f t="shared" si="33"/>
        <v>#VALUE!</v>
      </c>
      <c r="AN63" s="2">
        <f t="shared" si="20"/>
        <v>1</v>
      </c>
      <c r="AO63" s="2">
        <f t="shared" si="21"/>
        <v>0</v>
      </c>
      <c r="AP63" s="2">
        <f t="shared" si="22"/>
        <v>1</v>
      </c>
      <c r="AQ63" s="2">
        <f t="shared" si="23"/>
        <v>1</v>
      </c>
    </row>
    <row r="64" spans="1:43" ht="15">
      <c r="B64" s="37"/>
      <c r="C64" s="602"/>
      <c r="D64" s="605"/>
      <c r="E64" s="605"/>
      <c r="F64" s="605"/>
      <c r="G64" s="605"/>
      <c r="H64" s="728"/>
      <c r="I64" s="728"/>
      <c r="J64" s="728"/>
      <c r="K64" s="728"/>
      <c r="L64" s="728"/>
      <c r="M64" s="728"/>
      <c r="N64" s="728"/>
      <c r="O64" s="728"/>
      <c r="P64" s="728"/>
      <c r="Q64" s="728"/>
      <c r="R64" s="728"/>
      <c r="S64" s="728"/>
      <c r="V64" s="2" t="e">
        <f t="shared" ref="V64:AE64" si="34">SUM(V44:V63)</f>
        <v>#VALUE!</v>
      </c>
      <c r="W64" s="2" t="e">
        <f t="shared" si="34"/>
        <v>#VALUE!</v>
      </c>
      <c r="X64" s="2">
        <f t="shared" si="34"/>
        <v>0</v>
      </c>
      <c r="Y64" s="2">
        <f t="shared" si="34"/>
        <v>0</v>
      </c>
      <c r="Z64" s="2" t="e">
        <f t="shared" si="34"/>
        <v>#VALUE!</v>
      </c>
      <c r="AA64" s="2" t="e">
        <f t="shared" si="34"/>
        <v>#VALUE!</v>
      </c>
      <c r="AB64" s="2">
        <f t="shared" si="34"/>
        <v>17</v>
      </c>
      <c r="AC64" s="2">
        <f t="shared" si="34"/>
        <v>11</v>
      </c>
      <c r="AD64" s="2">
        <f t="shared" si="34"/>
        <v>41</v>
      </c>
      <c r="AE64" s="2">
        <f t="shared" si="34"/>
        <v>24</v>
      </c>
      <c r="AJ64" s="2" t="e">
        <f>SUM(AJ44:AJ63)</f>
        <v>#VALUE!</v>
      </c>
      <c r="AK64" s="2" t="e">
        <f>SUM(AK44:AK63)</f>
        <v>#VALUE!</v>
      </c>
      <c r="AL64" s="2" t="e">
        <f t="shared" ref="AL64:AQ64" si="35">SUM(AL44:AL63)</f>
        <v>#VALUE!</v>
      </c>
      <c r="AM64" s="2" t="e">
        <f t="shared" si="35"/>
        <v>#VALUE!</v>
      </c>
      <c r="AN64" s="2" t="e">
        <f t="shared" si="35"/>
        <v>#VALUE!</v>
      </c>
      <c r="AO64" s="2" t="e">
        <f t="shared" si="35"/>
        <v>#VALUE!</v>
      </c>
      <c r="AP64" s="2" t="e">
        <f t="shared" si="35"/>
        <v>#VALUE!</v>
      </c>
      <c r="AQ64" s="2" t="e">
        <f t="shared" si="35"/>
        <v>#VALUE!</v>
      </c>
    </row>
    <row r="66" spans="2:31" ht="13.5" thickBot="1">
      <c r="U66" s="740" t="e">
        <f>T63</f>
        <v>#VALUE!</v>
      </c>
      <c r="V66" s="741"/>
      <c r="W66" s="741"/>
      <c r="X66" s="741"/>
      <c r="Y66" s="741"/>
      <c r="Z66" s="742"/>
      <c r="AA66" s="740" t="e">
        <f>AH59</f>
        <v>#VALUE!</v>
      </c>
      <c r="AB66" s="741"/>
      <c r="AC66" s="741"/>
      <c r="AD66" s="742"/>
    </row>
    <row r="67" spans="2:31">
      <c r="D67" s="736" t="s">
        <v>246</v>
      </c>
      <c r="E67" s="736"/>
      <c r="F67" s="736"/>
      <c r="G67" s="736"/>
      <c r="H67" s="736"/>
      <c r="I67" s="736"/>
      <c r="J67" s="736"/>
      <c r="K67" s="736"/>
      <c r="L67" s="736"/>
      <c r="M67" s="737"/>
      <c r="U67" s="44" t="s">
        <v>295</v>
      </c>
      <c r="V67" s="38" t="s">
        <v>291</v>
      </c>
      <c r="W67" s="38" t="s">
        <v>294</v>
      </c>
      <c r="X67" s="38"/>
      <c r="Y67" s="38"/>
      <c r="Z67" s="35" t="s">
        <v>281</v>
      </c>
      <c r="AA67" s="44" t="s">
        <v>295</v>
      </c>
      <c r="AB67" s="38" t="s">
        <v>291</v>
      </c>
      <c r="AC67" s="38" t="s">
        <v>294</v>
      </c>
      <c r="AD67" s="35" t="s">
        <v>281</v>
      </c>
      <c r="AE67" s="38"/>
    </row>
    <row r="68" spans="2:31" ht="15.75">
      <c r="B68" s="19"/>
      <c r="C68" s="19"/>
      <c r="D68" s="738"/>
      <c r="E68" s="738"/>
      <c r="F68" s="738"/>
      <c r="G68" s="738"/>
      <c r="H68" s="738"/>
      <c r="I68" s="738"/>
      <c r="J68" s="738"/>
      <c r="K68" s="738"/>
      <c r="L68" s="738"/>
      <c r="M68" s="739"/>
      <c r="U68" s="44" t="s">
        <v>205</v>
      </c>
      <c r="V68" s="38" t="e">
        <f>V64</f>
        <v>#VALUE!</v>
      </c>
      <c r="W68" s="38" t="e">
        <f>W64-V64</f>
        <v>#VALUE!</v>
      </c>
      <c r="X68" s="38"/>
      <c r="Y68" s="38"/>
      <c r="Z68" s="35" t="e">
        <f>SUM(V64:W64)</f>
        <v>#VALUE!</v>
      </c>
      <c r="AA68" s="44" t="s">
        <v>205</v>
      </c>
      <c r="AB68" s="38" t="e">
        <f>AJ64</f>
        <v>#VALUE!</v>
      </c>
      <c r="AC68" s="38" t="e">
        <f>AK64-AB68</f>
        <v>#VALUE!</v>
      </c>
      <c r="AD68" s="35" t="e">
        <f>AK64</f>
        <v>#VALUE!</v>
      </c>
    </row>
    <row r="69" spans="2:31" ht="15.75">
      <c r="B69" s="19"/>
      <c r="C69" s="19"/>
      <c r="D69" s="17" t="s">
        <v>247</v>
      </c>
      <c r="E69" s="17" t="s">
        <v>248</v>
      </c>
      <c r="F69" s="17" t="s">
        <v>249</v>
      </c>
      <c r="G69" s="17" t="s">
        <v>250</v>
      </c>
      <c r="H69" s="17" t="s">
        <v>251</v>
      </c>
      <c r="I69" s="17" t="s">
        <v>252</v>
      </c>
      <c r="J69" s="17" t="s">
        <v>253</v>
      </c>
      <c r="K69" s="17" t="s">
        <v>254</v>
      </c>
      <c r="L69" s="17" t="s">
        <v>255</v>
      </c>
      <c r="M69" s="17" t="s">
        <v>256</v>
      </c>
      <c r="U69" s="45" t="s">
        <v>293</v>
      </c>
      <c r="V69" s="46" t="e">
        <f>Z64</f>
        <v>#VALUE!</v>
      </c>
      <c r="W69" s="46" t="e">
        <f>SUM(AA64-Z64)</f>
        <v>#VALUE!</v>
      </c>
      <c r="X69" s="46"/>
      <c r="Y69" s="46"/>
      <c r="Z69" s="47" t="e">
        <f>AA64</f>
        <v>#VALUE!</v>
      </c>
      <c r="AA69" s="45" t="s">
        <v>293</v>
      </c>
      <c r="AB69" s="46" t="e">
        <f>AL64</f>
        <v>#VALUE!</v>
      </c>
      <c r="AC69" s="46" t="e">
        <f>AM64-AL64</f>
        <v>#VALUE!</v>
      </c>
      <c r="AD69" s="47" t="e">
        <f>AM64</f>
        <v>#VALUE!</v>
      </c>
    </row>
    <row r="70" spans="2:31" ht="15">
      <c r="B70" s="733" t="e">
        <f>C3</f>
        <v>#VALUE!</v>
      </c>
      <c r="C70" s="734"/>
      <c r="D70" s="18">
        <f>COUNTA(C44:C63)</f>
        <v>20</v>
      </c>
      <c r="E70" s="18">
        <f>COUNTIF($J$44:$J$63,E69)</f>
        <v>9</v>
      </c>
      <c r="F70" s="18">
        <f t="shared" ref="F70:M70" si="36">COUNTIF($J$44:$J$63,F69)</f>
        <v>0</v>
      </c>
      <c r="G70" s="18">
        <f t="shared" si="36"/>
        <v>0</v>
      </c>
      <c r="H70" s="18">
        <f t="shared" si="36"/>
        <v>4</v>
      </c>
      <c r="I70" s="18">
        <f t="shared" si="36"/>
        <v>2</v>
      </c>
      <c r="J70" s="18">
        <f t="shared" si="36"/>
        <v>1</v>
      </c>
      <c r="K70" s="18">
        <f t="shared" si="36"/>
        <v>1</v>
      </c>
      <c r="L70" s="18">
        <f t="shared" si="36"/>
        <v>1</v>
      </c>
      <c r="M70" s="18">
        <f t="shared" si="36"/>
        <v>2</v>
      </c>
    </row>
    <row r="71" spans="2:31" ht="15">
      <c r="B71" s="735" t="e">
        <f>L3</f>
        <v>#VALUE!</v>
      </c>
      <c r="C71" s="734"/>
      <c r="D71" s="18">
        <f>COUNTA(C44:C63)</f>
        <v>20</v>
      </c>
      <c r="E71" s="18">
        <f>COUNTIF($R$44:$R$63,E69)</f>
        <v>10</v>
      </c>
      <c r="F71" s="18">
        <f t="shared" ref="F71:M71" si="37">COUNTIF($R$44:$R$63,F69)</f>
        <v>1</v>
      </c>
      <c r="G71" s="18">
        <f t="shared" si="37"/>
        <v>0</v>
      </c>
      <c r="H71" s="18">
        <f t="shared" si="37"/>
        <v>1</v>
      </c>
      <c r="I71" s="18">
        <f t="shared" si="37"/>
        <v>2</v>
      </c>
      <c r="J71" s="18">
        <f t="shared" si="37"/>
        <v>4</v>
      </c>
      <c r="K71" s="18">
        <f t="shared" si="37"/>
        <v>0</v>
      </c>
      <c r="L71" s="18">
        <f t="shared" si="37"/>
        <v>0</v>
      </c>
      <c r="M71" s="18">
        <f t="shared" si="37"/>
        <v>1</v>
      </c>
    </row>
    <row r="72" spans="2:31">
      <c r="D72" s="722" t="s">
        <v>257</v>
      </c>
      <c r="E72" s="722"/>
      <c r="F72" s="722"/>
      <c r="G72" s="722"/>
      <c r="H72" s="722"/>
      <c r="I72" s="722"/>
      <c r="J72" s="722"/>
      <c r="K72" s="722"/>
      <c r="L72" s="722"/>
      <c r="M72" s="729"/>
    </row>
    <row r="73" spans="2:31">
      <c r="D73" s="730"/>
      <c r="E73" s="730"/>
      <c r="F73" s="730"/>
      <c r="G73" s="730"/>
      <c r="H73" s="730"/>
      <c r="I73" s="730"/>
      <c r="J73" s="730"/>
      <c r="K73" s="730"/>
      <c r="L73" s="730"/>
      <c r="M73" s="731"/>
    </row>
    <row r="74" spans="2:31" ht="16.5" thickBot="1">
      <c r="E74" s="32" t="s">
        <v>248</v>
      </c>
      <c r="F74" s="32" t="s">
        <v>249</v>
      </c>
      <c r="G74" s="32" t="s">
        <v>250</v>
      </c>
      <c r="H74" s="32" t="s">
        <v>251</v>
      </c>
      <c r="I74" s="32" t="s">
        <v>252</v>
      </c>
      <c r="J74" s="32" t="s">
        <v>253</v>
      </c>
      <c r="K74" s="32" t="s">
        <v>254</v>
      </c>
      <c r="L74" s="32" t="s">
        <v>255</v>
      </c>
      <c r="M74" s="32" t="s">
        <v>256</v>
      </c>
    </row>
    <row r="75" spans="2:31" ht="16.5" thickBot="1">
      <c r="E75" s="33">
        <f t="shared" ref="E75:M75" si="38">IFERROR(1/SUM($E$70:$M$71)*SUM(E70:E71),"")</f>
        <v>0.48717948717948717</v>
      </c>
      <c r="F75" s="33">
        <f t="shared" si="38"/>
        <v>2.564102564102564E-2</v>
      </c>
      <c r="G75" s="33">
        <f t="shared" si="38"/>
        <v>0</v>
      </c>
      <c r="H75" s="33">
        <f t="shared" si="38"/>
        <v>0.12820512820512819</v>
      </c>
      <c r="I75" s="33">
        <f t="shared" si="38"/>
        <v>0.10256410256410256</v>
      </c>
      <c r="J75" s="33">
        <f t="shared" si="38"/>
        <v>0.12820512820512819</v>
      </c>
      <c r="K75" s="33">
        <f t="shared" si="38"/>
        <v>2.564102564102564E-2</v>
      </c>
      <c r="L75" s="33">
        <f t="shared" si="38"/>
        <v>2.564102564102564E-2</v>
      </c>
      <c r="M75" s="33">
        <f t="shared" si="38"/>
        <v>7.6923076923076927E-2</v>
      </c>
    </row>
    <row r="76" spans="2:31" ht="16.5" thickBot="1">
      <c r="E76" s="34">
        <f t="shared" ref="E76:M76" si="39">IFERROR(1/E75,"")</f>
        <v>2.0526315789473686</v>
      </c>
      <c r="F76" s="34">
        <f t="shared" si="39"/>
        <v>39</v>
      </c>
      <c r="G76" s="34" t="str">
        <f t="shared" si="39"/>
        <v/>
      </c>
      <c r="H76" s="34">
        <f t="shared" si="39"/>
        <v>7.8000000000000007</v>
      </c>
      <c r="I76" s="34">
        <f t="shared" si="39"/>
        <v>9.75</v>
      </c>
      <c r="J76" s="34">
        <f t="shared" si="39"/>
        <v>7.8000000000000007</v>
      </c>
      <c r="K76" s="34">
        <f t="shared" si="39"/>
        <v>39</v>
      </c>
      <c r="L76" s="34">
        <f t="shared" si="39"/>
        <v>39</v>
      </c>
      <c r="M76" s="34">
        <f t="shared" si="39"/>
        <v>13</v>
      </c>
    </row>
    <row r="77" spans="2:31" ht="15">
      <c r="E77" s="722" t="s">
        <v>284</v>
      </c>
      <c r="F77" s="723"/>
      <c r="G77" s="723"/>
      <c r="H77" s="723"/>
      <c r="I77" s="723"/>
      <c r="J77" s="723"/>
      <c r="K77" s="723"/>
      <c r="L77" s="723"/>
      <c r="M77" s="723"/>
      <c r="N77" s="43"/>
    </row>
    <row r="78" spans="2:31" ht="15.75" thickBot="1">
      <c r="E78" s="724"/>
      <c r="F78" s="724"/>
      <c r="G78" s="724"/>
      <c r="H78" s="724"/>
      <c r="I78" s="724"/>
      <c r="J78" s="724"/>
      <c r="K78" s="724"/>
      <c r="L78" s="724"/>
      <c r="M78" s="724"/>
      <c r="N78" s="43"/>
    </row>
    <row r="79" spans="2:31" ht="16.5" thickBot="1">
      <c r="E79" s="33">
        <f>F89</f>
        <v>0.30875000000000002</v>
      </c>
      <c r="F79" s="33">
        <f>F90</f>
        <v>7.5000000000000011E-2</v>
      </c>
      <c r="G79" s="33">
        <f>F91</f>
        <v>0.10250000000000001</v>
      </c>
      <c r="H79" s="33">
        <f>F92</f>
        <v>0.21875</v>
      </c>
      <c r="I79" s="33">
        <f>F93</f>
        <v>5.2499999999999998E-2</v>
      </c>
      <c r="J79" s="33">
        <f>F94</f>
        <v>6.9999999999999993E-2</v>
      </c>
      <c r="K79" s="33">
        <f>F95</f>
        <v>8.3749999999999991E-2</v>
      </c>
      <c r="L79" s="33">
        <f>F96</f>
        <v>1.8749999999999999E-2</v>
      </c>
      <c r="M79" s="33">
        <f>F97</f>
        <v>2.1249999999999998E-2</v>
      </c>
    </row>
    <row r="80" spans="2:31" ht="16.5" thickBot="1">
      <c r="E80" s="34">
        <f t="shared" ref="E80:M80" si="40">IFERROR(1/E79,"")</f>
        <v>3.2388663967611335</v>
      </c>
      <c r="F80" s="34">
        <f t="shared" si="40"/>
        <v>13.333333333333332</v>
      </c>
      <c r="G80" s="34">
        <f t="shared" si="40"/>
        <v>9.7560975609756095</v>
      </c>
      <c r="H80" s="34">
        <f t="shared" si="40"/>
        <v>4.5714285714285712</v>
      </c>
      <c r="I80" s="34">
        <f t="shared" si="40"/>
        <v>19.047619047619047</v>
      </c>
      <c r="J80" s="34">
        <f t="shared" si="40"/>
        <v>14.285714285714286</v>
      </c>
      <c r="K80" s="34">
        <f t="shared" si="40"/>
        <v>11.940298507462687</v>
      </c>
      <c r="L80" s="34">
        <f t="shared" si="40"/>
        <v>53.333333333333336</v>
      </c>
      <c r="M80" s="34">
        <f t="shared" si="40"/>
        <v>47.058823529411768</v>
      </c>
    </row>
    <row r="83" spans="3:12" hidden="1" outlineLevel="1">
      <c r="C83" s="2" t="s">
        <v>244</v>
      </c>
      <c r="E83" s="2" t="s">
        <v>243</v>
      </c>
      <c r="H83" s="2" t="s">
        <v>244</v>
      </c>
      <c r="J83" s="2" t="s">
        <v>243</v>
      </c>
    </row>
    <row r="84" spans="3:12" hidden="1" outlineLevel="1">
      <c r="C84" s="2">
        <v>1</v>
      </c>
      <c r="D84" s="21">
        <f>COUNTIF($H$44:$H$63,C84)/COUNTA($H$44:$H$63)</f>
        <v>0.45</v>
      </c>
      <c r="E84" s="21">
        <f>COUNTIF($I$44:$I$63,C84)/COUNTA($I$44:$I$63)</f>
        <v>0.7</v>
      </c>
      <c r="F84" s="2">
        <v>1</v>
      </c>
      <c r="H84" s="2">
        <v>1</v>
      </c>
      <c r="I84" s="21">
        <f>COUNTIF($P$44:$P$63,H84)/COUNTA($P$44:$P$63)</f>
        <v>0.55000000000000004</v>
      </c>
      <c r="J84" s="21">
        <f>COUNTIF($Q$44:$Q$63,H84)/COUNTA($Q$44:$Q$63)</f>
        <v>0.55000000000000004</v>
      </c>
      <c r="K84" s="31">
        <v>1</v>
      </c>
      <c r="L84" s="21"/>
    </row>
    <row r="85" spans="3:12" hidden="1" outlineLevel="1">
      <c r="C85" s="2" t="s">
        <v>152</v>
      </c>
      <c r="D85" s="21">
        <f>COUNTIF($H$44:$H$63,C85)/COUNTA($H$44:$H$63)</f>
        <v>0.35</v>
      </c>
      <c r="E85" s="21">
        <f>COUNTIF($I$44:$I$63,C85)/COUNTA($I$44:$I$63)</f>
        <v>0.15</v>
      </c>
      <c r="F85" s="2" t="s">
        <v>152</v>
      </c>
      <c r="H85" s="2" t="s">
        <v>152</v>
      </c>
      <c r="I85" s="21">
        <f>COUNTIF($P$44:$P$63,H85)/COUNTA($P$44:$P$63)</f>
        <v>0.35</v>
      </c>
      <c r="J85" s="21">
        <f>COUNTIF($Q$44:$Q$63,H85)/COUNTA($Q$44:$Q$63)</f>
        <v>0.15</v>
      </c>
      <c r="K85" s="2" t="s">
        <v>152</v>
      </c>
    </row>
    <row r="86" spans="3:12" hidden="1" outlineLevel="1">
      <c r="C86" s="2">
        <v>2</v>
      </c>
      <c r="D86" s="21">
        <f>COUNTIF($H$44:$H$63,C86)/COUNTA($H$44:$H$63)</f>
        <v>0.2</v>
      </c>
      <c r="E86" s="21">
        <f>COUNTIF($I$44:$I$63,C86)/COUNTA($I$44:$I$63)</f>
        <v>0.15</v>
      </c>
      <c r="F86" s="2">
        <v>2</v>
      </c>
      <c r="H86" s="2">
        <v>2</v>
      </c>
      <c r="I86" s="21">
        <f>COUNTIF($P$44:$P$63,H86)/COUNTA($P$44:$P$63)</f>
        <v>0.05</v>
      </c>
      <c r="J86" s="21">
        <f>COUNTIF($Q$44:$Q$63,H86)/COUNTA($Q$44:$Q$63)</f>
        <v>0.25</v>
      </c>
      <c r="K86" s="2">
        <v>2</v>
      </c>
    </row>
    <row r="87" spans="3:12" hidden="1" outlineLevel="1"/>
    <row r="88" spans="3:12" hidden="1" outlineLevel="1"/>
    <row r="89" spans="3:12" hidden="1" outlineLevel="1">
      <c r="C89" s="29" t="s">
        <v>248</v>
      </c>
      <c r="D89" s="21">
        <f>D84*E84</f>
        <v>0.315</v>
      </c>
      <c r="F89" s="21">
        <f>AVERAGE(D89,I89)</f>
        <v>0.30875000000000002</v>
      </c>
      <c r="H89" s="29" t="s">
        <v>248</v>
      </c>
      <c r="I89" s="21">
        <f>I84*J84</f>
        <v>0.30250000000000005</v>
      </c>
    </row>
    <row r="90" spans="3:12" hidden="1" outlineLevel="1">
      <c r="C90" s="30" t="s">
        <v>249</v>
      </c>
      <c r="D90" s="21">
        <f>D84*E85</f>
        <v>6.7500000000000004E-2</v>
      </c>
      <c r="F90" s="21">
        <f t="shared" ref="F90:F97" si="41">AVERAGE(D90,I90)</f>
        <v>7.5000000000000011E-2</v>
      </c>
      <c r="H90" s="30" t="s">
        <v>249</v>
      </c>
      <c r="I90" s="21">
        <f>I84*J85</f>
        <v>8.2500000000000004E-2</v>
      </c>
    </row>
    <row r="91" spans="3:12" hidden="1" outlineLevel="1">
      <c r="C91" s="29" t="s">
        <v>250</v>
      </c>
      <c r="D91" s="21">
        <f>D84*E86</f>
        <v>6.7500000000000004E-2</v>
      </c>
      <c r="F91" s="21">
        <f t="shared" si="41"/>
        <v>0.10250000000000001</v>
      </c>
      <c r="H91" s="29" t="s">
        <v>250</v>
      </c>
      <c r="I91" s="21">
        <f>I84*J86</f>
        <v>0.13750000000000001</v>
      </c>
    </row>
    <row r="92" spans="3:12" hidden="1" outlineLevel="1">
      <c r="C92" s="30" t="s">
        <v>251</v>
      </c>
      <c r="D92" s="21">
        <f>D85*E84</f>
        <v>0.24499999999999997</v>
      </c>
      <c r="F92" s="21">
        <f t="shared" si="41"/>
        <v>0.21875</v>
      </c>
      <c r="H92" s="30" t="s">
        <v>251</v>
      </c>
      <c r="I92" s="21">
        <f>I85*J84</f>
        <v>0.1925</v>
      </c>
    </row>
    <row r="93" spans="3:12" hidden="1" outlineLevel="1">
      <c r="C93" s="30" t="s">
        <v>252</v>
      </c>
      <c r="D93" s="21">
        <f>D85*E85</f>
        <v>5.2499999999999998E-2</v>
      </c>
      <c r="F93" s="21">
        <f t="shared" si="41"/>
        <v>5.2499999999999998E-2</v>
      </c>
      <c r="H93" s="30" t="s">
        <v>252</v>
      </c>
      <c r="I93" s="21">
        <f>I85*J85</f>
        <v>5.2499999999999998E-2</v>
      </c>
    </row>
    <row r="94" spans="3:12" hidden="1" outlineLevel="1">
      <c r="C94" s="30" t="s">
        <v>253</v>
      </c>
      <c r="D94" s="21">
        <f>D85*E86</f>
        <v>5.2499999999999998E-2</v>
      </c>
      <c r="F94" s="21">
        <f t="shared" si="41"/>
        <v>6.9999999999999993E-2</v>
      </c>
      <c r="H94" s="30" t="s">
        <v>253</v>
      </c>
      <c r="I94" s="21">
        <f>I85*J86</f>
        <v>8.7499999999999994E-2</v>
      </c>
    </row>
    <row r="95" spans="3:12" hidden="1" outlineLevel="1">
      <c r="C95" s="30" t="s">
        <v>254</v>
      </c>
      <c r="D95" s="21">
        <f>D86*E84</f>
        <v>0.13999999999999999</v>
      </c>
      <c r="F95" s="21">
        <f t="shared" si="41"/>
        <v>8.3749999999999991E-2</v>
      </c>
      <c r="H95" s="30" t="s">
        <v>254</v>
      </c>
      <c r="I95" s="21">
        <f>I86*J84</f>
        <v>2.7500000000000004E-2</v>
      </c>
    </row>
    <row r="96" spans="3:12" hidden="1" outlineLevel="1">
      <c r="C96" s="30" t="s">
        <v>255</v>
      </c>
      <c r="D96" s="21">
        <f>D86*E85</f>
        <v>0.03</v>
      </c>
      <c r="F96" s="21">
        <f t="shared" si="41"/>
        <v>1.8749999999999999E-2</v>
      </c>
      <c r="H96" s="30" t="s">
        <v>255</v>
      </c>
      <c r="I96" s="21">
        <f>I86*J85</f>
        <v>7.4999999999999997E-3</v>
      </c>
    </row>
    <row r="97" spans="3:9" hidden="1" outlineLevel="1">
      <c r="C97" s="30" t="s">
        <v>256</v>
      </c>
      <c r="D97" s="21">
        <f>D86*E86</f>
        <v>0.03</v>
      </c>
      <c r="F97" s="21">
        <f t="shared" si="41"/>
        <v>2.1249999999999998E-2</v>
      </c>
      <c r="H97" s="30" t="s">
        <v>256</v>
      </c>
      <c r="I97" s="21">
        <f>I86*J86</f>
        <v>1.2500000000000001E-2</v>
      </c>
    </row>
    <row r="98" spans="3:9" collapsed="1"/>
  </sheetData>
  <mergeCells count="105">
    <mergeCell ref="AN43:AO43"/>
    <mergeCell ref="AP43:AQ43"/>
    <mergeCell ref="T43:U43"/>
    <mergeCell ref="AH52:AI52"/>
    <mergeCell ref="AH53:AI53"/>
    <mergeCell ref="AH44:AI44"/>
    <mergeCell ref="U66:Z66"/>
    <mergeCell ref="AA66:AD66"/>
    <mergeCell ref="AH62:AI62"/>
    <mergeCell ref="AH63:AI63"/>
    <mergeCell ref="AH57:AI57"/>
    <mergeCell ref="AH58:AI58"/>
    <mergeCell ref="AH59:AI59"/>
    <mergeCell ref="AH60:AI60"/>
    <mergeCell ref="AH61:AI61"/>
    <mergeCell ref="AH45:AI45"/>
    <mergeCell ref="AH54:AI54"/>
    <mergeCell ref="AH55:AI55"/>
    <mergeCell ref="AH56:AI56"/>
    <mergeCell ref="AH47:AI47"/>
    <mergeCell ref="AH48:AI48"/>
    <mergeCell ref="AH49:AI49"/>
    <mergeCell ref="AH50:AI50"/>
    <mergeCell ref="AH51:AI51"/>
    <mergeCell ref="AH46:AI46"/>
    <mergeCell ref="T59:U59"/>
    <mergeCell ref="T60:U60"/>
    <mergeCell ref="T61:U61"/>
    <mergeCell ref="T54:U54"/>
    <mergeCell ref="T55:U55"/>
    <mergeCell ref="T56:U56"/>
    <mergeCell ref="T57:U57"/>
    <mergeCell ref="T50:U50"/>
    <mergeCell ref="T51:U51"/>
    <mergeCell ref="T52:U52"/>
    <mergeCell ref="T53:U53"/>
    <mergeCell ref="T48:U48"/>
    <mergeCell ref="T49:U49"/>
    <mergeCell ref="B70:C70"/>
    <mergeCell ref="B71:C71"/>
    <mergeCell ref="H14:I14"/>
    <mergeCell ref="H15:I15"/>
    <mergeCell ref="K43:M43"/>
    <mergeCell ref="C64:S64"/>
    <mergeCell ref="B20:H20"/>
    <mergeCell ref="B41:P41"/>
    <mergeCell ref="B43:E43"/>
    <mergeCell ref="D67:M68"/>
    <mergeCell ref="I20:P20"/>
    <mergeCell ref="R20:S20"/>
    <mergeCell ref="I18:N18"/>
    <mergeCell ref="F14:G14"/>
    <mergeCell ref="F15:G15"/>
    <mergeCell ref="F16:G16"/>
    <mergeCell ref="M16:N16"/>
    <mergeCell ref="M14:N14"/>
    <mergeCell ref="H16:I16"/>
    <mergeCell ref="P14:Q14"/>
    <mergeCell ref="P15:Q15"/>
    <mergeCell ref="M15:N15"/>
    <mergeCell ref="AB43:AC43"/>
    <mergeCell ref="AD43:AE43"/>
    <mergeCell ref="I1:N1"/>
    <mergeCell ref="I10:N10"/>
    <mergeCell ref="C3:K3"/>
    <mergeCell ref="L3:T3"/>
    <mergeCell ref="P12:Q12"/>
    <mergeCell ref="H12:I12"/>
    <mergeCell ref="H13:I13"/>
    <mergeCell ref="P13:Q13"/>
    <mergeCell ref="F12:G12"/>
    <mergeCell ref="F13:G13"/>
    <mergeCell ref="M12:N12"/>
    <mergeCell ref="M13:N13"/>
    <mergeCell ref="V24:W24"/>
    <mergeCell ref="R25:S25"/>
    <mergeCell ref="T25:U25"/>
    <mergeCell ref="V25:W25"/>
    <mergeCell ref="O16:P16"/>
    <mergeCell ref="Q16:R16"/>
    <mergeCell ref="R21:S21"/>
    <mergeCell ref="E77:M78"/>
    <mergeCell ref="U20:V20"/>
    <mergeCell ref="U21:V21"/>
    <mergeCell ref="U22:V22"/>
    <mergeCell ref="U23:V23"/>
    <mergeCell ref="R27:S27"/>
    <mergeCell ref="T27:U27"/>
    <mergeCell ref="V27:W27"/>
    <mergeCell ref="R22:S22"/>
    <mergeCell ref="R23:S23"/>
    <mergeCell ref="R28:S28"/>
    <mergeCell ref="T28:U28"/>
    <mergeCell ref="V28:W28"/>
    <mergeCell ref="R26:W26"/>
    <mergeCell ref="R24:S24"/>
    <mergeCell ref="T24:U24"/>
    <mergeCell ref="T44:U44"/>
    <mergeCell ref="T45:U45"/>
    <mergeCell ref="T46:U46"/>
    <mergeCell ref="T47:U47"/>
    <mergeCell ref="D72:M73"/>
    <mergeCell ref="T62:U62"/>
    <mergeCell ref="T63:U63"/>
    <mergeCell ref="T58:U58"/>
  </mergeCells>
  <conditionalFormatting sqref="I2:K2">
    <cfRule type="iconSet" priority="66">
      <iconSet iconSet="3Symbols2">
        <cfvo type="percent" val="0"/>
        <cfvo type="percent" val="33"/>
        <cfvo type="percent" val="67"/>
      </iconSet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N2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:E16 L12:L16 H21:H40 O21:O40">
    <cfRule type="cellIs" dxfId="38" priority="36" operator="equal">
      <formula>"I"</formula>
    </cfRule>
    <cfRule type="cellIs" dxfId="37" priority="37" operator="equal">
      <formula>"E"</formula>
    </cfRule>
    <cfRule type="cellIs" dxfId="36" priority="38" operator="equal">
      <formula>"V"</formula>
    </cfRule>
  </conditionalFormatting>
  <conditionalFormatting sqref="R28:W2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:W2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6:N1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6:P1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:R1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6:R1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5:M75">
    <cfRule type="cellIs" dxfId="35" priority="8" operator="lessThan">
      <formula>0.1</formula>
    </cfRule>
    <cfRule type="cellIs" dxfId="34" priority="9" operator="greaterThanOrEqual">
      <formula>0.1</formula>
    </cfRule>
  </conditionalFormatting>
  <conditionalFormatting sqref="E76:M76">
    <cfRule type="cellIs" dxfId="33" priority="68" operator="greaterThanOrEqual">
      <formula>10</formula>
    </cfRule>
    <cfRule type="cellIs" dxfId="32" priority="68" operator="lessThan">
      <formula>10</formula>
    </cfRule>
  </conditionalFormatting>
  <conditionalFormatting sqref="E80:M80">
    <cfRule type="top10" dxfId="31" priority="4" rank="6"/>
    <cfRule type="top10" dxfId="30" priority="5" bottom="1" rank="3"/>
  </conditionalFormatting>
  <conditionalFormatting sqref="E79:M79">
    <cfRule type="top10" dxfId="29" priority="1" rank="3"/>
    <cfRule type="top10" dxfId="28" priority="2" bottom="1" rank="7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269"/>
  <sheetViews>
    <sheetView zoomScale="70" zoomScaleNormal="70" workbookViewId="0">
      <selection activeCell="F32" sqref="F32"/>
    </sheetView>
  </sheetViews>
  <sheetFormatPr defaultRowHeight="12.75"/>
  <cols>
    <col min="1" max="1" width="9.28515625" style="230" customWidth="1"/>
    <col min="2" max="2" width="8.5703125" style="230" customWidth="1"/>
    <col min="3" max="3" width="9.140625" style="230"/>
    <col min="4" max="4" width="18.5703125" style="230" customWidth="1"/>
    <col min="5" max="5" width="20.85546875" style="230" customWidth="1"/>
    <col min="6" max="6" width="15.42578125" style="230" customWidth="1"/>
    <col min="7" max="7" width="9.85546875" style="230" customWidth="1"/>
    <col min="8" max="8" width="8.7109375" style="230" customWidth="1"/>
    <col min="9" max="9" width="9.28515625" style="230" customWidth="1"/>
    <col min="10" max="10" width="8.7109375" style="230" customWidth="1"/>
    <col min="11" max="12" width="9" style="230" customWidth="1"/>
    <col min="13" max="15" width="10.7109375" style="230" bestFit="1" customWidth="1"/>
    <col min="16" max="16" width="9.140625" style="230"/>
    <col min="17" max="17" width="10.5703125" style="230" customWidth="1"/>
    <col min="18" max="18" width="10.42578125" style="230" customWidth="1"/>
    <col min="19" max="19" width="10.140625" style="230" customWidth="1"/>
    <col min="20" max="16384" width="9.140625" style="230"/>
  </cols>
  <sheetData>
    <row r="1" spans="1:19" s="2" customFormat="1" ht="18">
      <c r="A1" s="53"/>
      <c r="B1" s="53"/>
      <c r="C1" s="53"/>
      <c r="D1" s="53"/>
      <c r="E1" s="53"/>
      <c r="F1" s="53"/>
      <c r="G1" s="46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</row>
    <row r="2" spans="1:19" s="2" customFormat="1">
      <c r="A2" s="53"/>
      <c r="B2" s="53"/>
      <c r="C2" s="53" t="s">
        <v>199</v>
      </c>
      <c r="D2" s="53" t="s">
        <v>296</v>
      </c>
      <c r="E2" s="53" t="s">
        <v>297</v>
      </c>
      <c r="F2" s="53"/>
      <c r="G2" s="53"/>
      <c r="H2" s="53"/>
      <c r="I2" s="53"/>
      <c r="J2" s="53"/>
      <c r="K2" s="53"/>
      <c r="L2" s="53"/>
      <c r="M2" s="53"/>
      <c r="N2" s="53" t="s">
        <v>331</v>
      </c>
      <c r="O2" s="53"/>
      <c r="P2" s="53"/>
      <c r="Q2" s="53" t="s">
        <v>332</v>
      </c>
      <c r="R2" s="53"/>
      <c r="S2" s="53"/>
    </row>
    <row r="3" spans="1:19" s="2" customFormat="1">
      <c r="A3" s="53"/>
      <c r="B3" s="53"/>
      <c r="C3" s="53" t="s">
        <v>298</v>
      </c>
      <c r="D3" s="53" t="s">
        <v>299</v>
      </c>
      <c r="E3" s="53" t="s">
        <v>300</v>
      </c>
      <c r="F3" s="53" t="s">
        <v>454</v>
      </c>
      <c r="G3" s="760" t="s">
        <v>453</v>
      </c>
      <c r="H3" s="760"/>
      <c r="I3" s="760"/>
      <c r="J3" s="760"/>
      <c r="K3" s="760"/>
      <c r="L3" s="760"/>
      <c r="M3" s="53">
        <v>1</v>
      </c>
      <c r="N3" s="53" t="s">
        <v>278</v>
      </c>
      <c r="O3" s="53">
        <v>2</v>
      </c>
      <c r="P3" s="53">
        <v>1</v>
      </c>
      <c r="Q3" s="53" t="s">
        <v>278</v>
      </c>
      <c r="R3" s="53">
        <v>2</v>
      </c>
      <c r="S3" s="53"/>
    </row>
    <row r="4" spans="1:19" s="2" customFormat="1">
      <c r="A4" s="53"/>
      <c r="B4" s="53"/>
      <c r="C4" s="53" t="s">
        <v>302</v>
      </c>
      <c r="D4" s="53" t="s">
        <v>303</v>
      </c>
      <c r="E4" s="53" t="s">
        <v>455</v>
      </c>
      <c r="F4" s="53" t="s">
        <v>302</v>
      </c>
      <c r="G4" s="464">
        <v>0</v>
      </c>
      <c r="H4" s="464">
        <v>1</v>
      </c>
      <c r="I4" s="464">
        <v>2</v>
      </c>
      <c r="J4" s="464">
        <v>3</v>
      </c>
      <c r="K4" s="464">
        <v>4</v>
      </c>
      <c r="L4" s="464">
        <v>5</v>
      </c>
      <c r="M4" s="465" t="e">
        <f>#REF!</f>
        <v>#REF!</v>
      </c>
      <c r="N4" s="465" t="e">
        <f>#REF!</f>
        <v>#REF!</v>
      </c>
      <c r="O4" s="465" t="e">
        <f>#REF!</f>
        <v>#REF!</v>
      </c>
      <c r="P4" s="465">
        <f>Generale!I32</f>
        <v>0.28317756947983469</v>
      </c>
      <c r="Q4" s="465">
        <f>Generale!J32</f>
        <v>0.2387857439795153</v>
      </c>
      <c r="R4" s="465">
        <f>Generale!K32</f>
        <v>0.47803668654064996</v>
      </c>
      <c r="S4" s="53"/>
    </row>
    <row r="5" spans="1:19" s="2" customFormat="1" ht="18.75">
      <c r="A5" s="753" t="str">
        <f>Poisson!C3</f>
        <v>Cagliari</v>
      </c>
      <c r="B5" s="754"/>
      <c r="C5" s="466">
        <f>strengths!G$7</f>
        <v>2.3913043478260869</v>
      </c>
      <c r="D5" s="466">
        <f>strengths!L5</f>
        <v>0.83151131568853098</v>
      </c>
      <c r="E5" s="466">
        <f xml:space="preserve"> strengths!V6</f>
        <v>0.50639204545454553</v>
      </c>
      <c r="F5" s="467">
        <f>C5*D5*E5</f>
        <v>1.0069082338415807</v>
      </c>
      <c r="G5" s="468">
        <f t="shared" ref="G5:L5" si="0">C13</f>
        <v>5.8200577945271108E-2</v>
      </c>
      <c r="H5" s="468">
        <f t="shared" si="0"/>
        <v>5.8602641147432188E-2</v>
      </c>
      <c r="I5" s="468">
        <f t="shared" si="0"/>
        <v>2.9503740948106434E-2</v>
      </c>
      <c r="J5" s="468">
        <f t="shared" si="0"/>
        <v>9.9025198965924585E-3</v>
      </c>
      <c r="K5" s="468">
        <f t="shared" si="0"/>
        <v>2.4927322049147558E-3</v>
      </c>
      <c r="L5" s="468">
        <f t="shared" si="0"/>
        <v>5.0199051637814945E-4</v>
      </c>
      <c r="M5" s="53" t="e">
        <f>#REF!</f>
        <v>#REF!</v>
      </c>
      <c r="N5" s="469" t="e">
        <f>#REF!</f>
        <v>#REF!</v>
      </c>
      <c r="O5" s="53"/>
      <c r="P5" s="53" t="str">
        <f>Generale!C36</f>
        <v>OV 2,5</v>
      </c>
      <c r="Q5" s="469">
        <f>Generale!D36</f>
        <v>0.5656875276335116</v>
      </c>
      <c r="R5" s="53"/>
      <c r="S5" s="53"/>
    </row>
    <row r="6" spans="1:19" s="2" customFormat="1">
      <c r="A6" s="53"/>
      <c r="B6" s="53"/>
      <c r="C6" s="470" t="s">
        <v>200</v>
      </c>
      <c r="D6" s="470" t="s">
        <v>297</v>
      </c>
      <c r="E6" s="470" t="s">
        <v>296</v>
      </c>
      <c r="F6" s="53"/>
      <c r="G6" s="756">
        <f t="shared" ref="G6:L6" si="1">SUM(G5,G9)</f>
        <v>0.11640115589054222</v>
      </c>
      <c r="H6" s="756">
        <f t="shared" si="1"/>
        <v>0.16551429524407779</v>
      </c>
      <c r="I6" s="756">
        <f t="shared" si="1"/>
        <v>0.12769951653326558</v>
      </c>
      <c r="J6" s="756">
        <f t="shared" si="1"/>
        <v>7.0029487495805537E-2</v>
      </c>
      <c r="K6" s="756">
        <f t="shared" si="1"/>
        <v>3.0105316945448251E-2</v>
      </c>
      <c r="L6" s="756">
        <f t="shared" si="1"/>
        <v>1.0646587744502745E-2</v>
      </c>
      <c r="M6" s="53"/>
      <c r="N6" s="53"/>
      <c r="O6" s="53"/>
      <c r="P6" s="53"/>
      <c r="Q6" s="53"/>
      <c r="R6" s="53"/>
      <c r="S6" s="53"/>
    </row>
    <row r="7" spans="1:19" s="2" customFormat="1">
      <c r="A7" s="53"/>
      <c r="B7" s="53"/>
      <c r="C7" s="470" t="s">
        <v>298</v>
      </c>
      <c r="D7" s="470" t="s">
        <v>299</v>
      </c>
      <c r="E7" s="470" t="s">
        <v>300</v>
      </c>
      <c r="F7" s="53" t="s">
        <v>301</v>
      </c>
      <c r="G7" s="757"/>
      <c r="H7" s="757"/>
      <c r="I7" s="757"/>
      <c r="J7" s="757"/>
      <c r="K7" s="757"/>
      <c r="L7" s="757"/>
      <c r="M7" s="53"/>
      <c r="N7" s="53"/>
      <c r="O7" s="53"/>
      <c r="P7" s="53"/>
      <c r="Q7" s="53"/>
      <c r="R7" s="53"/>
      <c r="S7" s="53"/>
    </row>
    <row r="8" spans="1:19" s="2" customFormat="1">
      <c r="A8" s="53"/>
      <c r="B8" s="53"/>
      <c r="C8" s="470" t="s">
        <v>302</v>
      </c>
      <c r="D8" s="470" t="s">
        <v>303</v>
      </c>
      <c r="E8" s="53" t="s">
        <v>304</v>
      </c>
      <c r="F8" s="53" t="s">
        <v>302</v>
      </c>
      <c r="G8" s="464">
        <v>0</v>
      </c>
      <c r="H8" s="464">
        <v>1</v>
      </c>
      <c r="I8" s="464">
        <v>2</v>
      </c>
      <c r="J8" s="464">
        <v>3</v>
      </c>
      <c r="K8" s="464">
        <v>4</v>
      </c>
      <c r="L8" s="464">
        <v>5</v>
      </c>
      <c r="M8" s="53"/>
      <c r="N8" s="53"/>
      <c r="O8" s="53"/>
      <c r="P8" s="53"/>
      <c r="Q8" s="53"/>
      <c r="R8" s="53"/>
      <c r="S8" s="53"/>
    </row>
    <row r="9" spans="1:19" s="2" customFormat="1" ht="18.75">
      <c r="A9" s="753" t="str">
        <f>Poisson!L3</f>
        <v>Juventus</v>
      </c>
      <c r="B9" s="754"/>
      <c r="C9" s="466">
        <f>strengths!H$7</f>
        <v>1.0434782608695652</v>
      </c>
      <c r="D9" s="466">
        <f>strengths!M6</f>
        <v>1.1777905638665129</v>
      </c>
      <c r="E9" s="466">
        <f xml:space="preserve"> strengths!U5</f>
        <v>1.4946732954545454</v>
      </c>
      <c r="F9" s="467">
        <f>C9*D9*E9</f>
        <v>1.836951760121351</v>
      </c>
      <c r="G9" s="468">
        <f>C13</f>
        <v>5.8200577945271108E-2</v>
      </c>
      <c r="H9" s="468">
        <f>C14</f>
        <v>0.10691165409664562</v>
      </c>
      <c r="I9" s="468">
        <f>C15</f>
        <v>9.8195775585159142E-2</v>
      </c>
      <c r="J9" s="468">
        <f>C16</f>
        <v>6.0126967599213085E-2</v>
      </c>
      <c r="K9" s="468">
        <f>C17</f>
        <v>2.7612584740533495E-2</v>
      </c>
      <c r="L9" s="468">
        <f>C18</f>
        <v>1.0144597228124596E-2</v>
      </c>
      <c r="M9" s="53"/>
      <c r="N9" s="53"/>
      <c r="O9" s="53"/>
      <c r="P9" s="53" t="s">
        <v>401</v>
      </c>
      <c r="Q9" s="53" t="s">
        <v>404</v>
      </c>
      <c r="R9" s="53"/>
      <c r="S9" s="53"/>
    </row>
    <row r="10" spans="1:19" s="2" customFormat="1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</row>
    <row r="11" spans="1:19" s="2" customFormat="1">
      <c r="A11" s="53"/>
      <c r="B11" s="53"/>
      <c r="C11" s="53"/>
      <c r="D11" s="53"/>
      <c r="E11" s="456" t="str">
        <f>Poisson!C3</f>
        <v>Cagliari</v>
      </c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471">
        <f>Predictie!M9</f>
        <v>20.457791553885951</v>
      </c>
      <c r="R11" s="471">
        <f>Predictie!N9</f>
        <v>22.713449482978039</v>
      </c>
      <c r="S11" s="471">
        <f>Predictie!O9</f>
        <v>56.814417855709856</v>
      </c>
    </row>
    <row r="12" spans="1:19" s="2" customFormat="1">
      <c r="A12" s="53"/>
      <c r="B12" s="53"/>
      <c r="C12" s="472">
        <v>0</v>
      </c>
      <c r="D12" s="472">
        <v>1</v>
      </c>
      <c r="E12" s="472">
        <v>2</v>
      </c>
      <c r="F12" s="472">
        <v>3</v>
      </c>
      <c r="G12" s="472">
        <v>4</v>
      </c>
      <c r="H12" s="472">
        <v>5</v>
      </c>
      <c r="I12" s="53"/>
      <c r="J12" s="472">
        <v>0</v>
      </c>
      <c r="K12" s="472">
        <v>1</v>
      </c>
      <c r="L12" s="472">
        <v>2</v>
      </c>
      <c r="M12" s="472">
        <v>3</v>
      </c>
      <c r="N12" s="472">
        <v>4</v>
      </c>
      <c r="O12" s="472">
        <v>5</v>
      </c>
      <c r="P12" s="53"/>
      <c r="Q12" s="473">
        <f>TAB!F3</f>
        <v>20.458303134121472</v>
      </c>
      <c r="R12" s="473">
        <f>TAB!G3</f>
        <v>22.713432022618836</v>
      </c>
      <c r="S12" s="473">
        <f>TAB!H3</f>
        <v>56.763193229144363</v>
      </c>
    </row>
    <row r="13" spans="1:19" s="2" customFormat="1">
      <c r="A13" s="53"/>
      <c r="B13" s="472">
        <v>0</v>
      </c>
      <c r="C13" s="468">
        <f>_xlfn.POISSON.DIST(0,$F$5,FALSE)*_xlfn.POISSON.DIST(0,$F$9,FALSE)</f>
        <v>5.8200577945271108E-2</v>
      </c>
      <c r="D13" s="468">
        <f>_xlfn.POISSON.DIST(D12,$F$5,FALSE)*_xlfn.POISSON.DIST($B$13,$F$9,FALSE)</f>
        <v>5.8602641147432188E-2</v>
      </c>
      <c r="E13" s="468">
        <f>_xlfn.POISSON.DIST(E12,$F$5,FALSE)*_xlfn.POISSON.DIST($B$13,$F$9,FALSE)</f>
        <v>2.9503740948106434E-2</v>
      </c>
      <c r="F13" s="468">
        <f>_xlfn.POISSON.DIST(F12,$F$5,FALSE)*_xlfn.POISSON.DIST($B$13,$F$9,FALSE)</f>
        <v>9.9025198965924585E-3</v>
      </c>
      <c r="G13" s="468">
        <f>_xlfn.POISSON.DIST(G12,$F$5,FALSE)*_xlfn.POISSON.DIST($B$13,$F$9,FALSE)</f>
        <v>2.4927322049147558E-3</v>
      </c>
      <c r="H13" s="468">
        <f>_xlfn.POISSON.DIST(H12,$F$5,FALSE)*_xlfn.POISSON.DIST($B$13,$F$9,FALSE)</f>
        <v>5.0199051637814945E-4</v>
      </c>
      <c r="I13" s="472">
        <v>0</v>
      </c>
      <c r="J13" s="62">
        <f>_xlfn.POISSON.DIST(0,F9,TRUE)*_xlfn.POISSON.DIST(0,F5,TRUE)/2</f>
        <v>2.9100288972635554E-2</v>
      </c>
      <c r="K13" s="62">
        <f>_xlfn.POISSON.DIST($I$13,$F$9,TRUE)*_xlfn.POISSON.DIST(K12,$F$5,TRUE)/2</f>
        <v>5.8401609546351652E-2</v>
      </c>
      <c r="L13" s="62">
        <f>_xlfn.POISSON.DIST($I$13,$F$9,TRUE)*_xlfn.POISSON.DIST(L12,$F$5,TRUE)/2</f>
        <v>7.3153480020404865E-2</v>
      </c>
      <c r="M13" s="62">
        <f>_xlfn.POISSON.DIST($I$13,$F$9,TRUE)*_xlfn.POISSON.DIST(M12,$F$5,TRUE)/2</f>
        <v>7.8104739968701098E-2</v>
      </c>
      <c r="N13" s="62">
        <f>_xlfn.POISSON.DIST($I$13,$F$9,TRUE)*_xlfn.POISSON.DIST(N12,$F$5,TRUE)/2</f>
        <v>7.9351106071158473E-2</v>
      </c>
      <c r="O13" s="62">
        <f>_xlfn.POISSON.DIST($I$13,$F$9,TRUE)*_xlfn.POISSON.DIST(O12,$F$5,TRUE)/2</f>
        <v>7.9602101329347544E-2</v>
      </c>
      <c r="P13" s="53"/>
      <c r="Q13" s="53"/>
      <c r="R13" s="53"/>
      <c r="S13" s="53"/>
    </row>
    <row r="14" spans="1:19" s="2" customFormat="1">
      <c r="A14" s="53"/>
      <c r="B14" s="472">
        <v>1</v>
      </c>
      <c r="C14" s="468">
        <f>_xlfn.POISSON.DIST(B14,F9,FALSE)*_xlfn.POISSON.DIST(C12,F5,FALSE)</f>
        <v>0.10691165409664562</v>
      </c>
      <c r="D14" s="468">
        <f>_xlfn.POISSON.DIST($B$14,$F$9,FALSE)*_xlfn.POISSON.DIST(D12,$F$5,FALSE)</f>
        <v>0.10765022480353545</v>
      </c>
      <c r="E14" s="468">
        <f>_xlfn.POISSON.DIST($B$14,$F$9,FALSE)*_xlfn.POISSON.DIST(E12,$F$5,FALSE)</f>
        <v>5.4196948864788479E-2</v>
      </c>
      <c r="F14" s="468">
        <f>_xlfn.POISSON.DIST($B$14,$F$9,FALSE)*_xlfn.POISSON.DIST(F12,$F$5,FALSE)</f>
        <v>1.8190451353682212E-2</v>
      </c>
      <c r="G14" s="468">
        <f>_xlfn.POISSON.DIST($B$14,$F$9,FALSE)*_xlfn.POISSON.DIST(G12,$F$5,FALSE)</f>
        <v>4.5790288113293359E-3</v>
      </c>
      <c r="H14" s="468">
        <f>_xlfn.POISSON.DIST($B$14,$F$9,FALSE)*_xlfn.POISSON.DIST(H12,$F$5,FALSE)</f>
        <v>9.2213236262506722E-4</v>
      </c>
      <c r="I14" s="472">
        <v>1</v>
      </c>
      <c r="J14" s="62">
        <f>_xlfn.POISSON.DIST(I14,$F$9,TRUE)*_xlfn.POISSON.DIST($J$12,$F$5,TRUE)/2</f>
        <v>8.2556116020958331E-2</v>
      </c>
      <c r="K14" s="62">
        <f>_xlfn.POISSON.DIST(1,F9,TRUE)*_xlfn.POISSON.DIST(1,F5,TRUE)/2</f>
        <v>0.16568254899644214</v>
      </c>
      <c r="L14" s="62">
        <f>_xlfn.POISSON.DIST($I$14,$F$9,TRUE)*_xlfn.POISSON.DIST(L12,$F$5,TRUE)/2</f>
        <v>0.20753289390288956</v>
      </c>
      <c r="M14" s="62">
        <f>_xlfn.POISSON.DIST($I$14,$F$9,TRUE)*_xlfn.POISSON.DIST(M12,$F$5,TRUE)/2</f>
        <v>0.22157937952802689</v>
      </c>
      <c r="N14" s="62">
        <f>_xlfn.POISSON.DIST($I$14,$F$9,TRUE)*_xlfn.POISSON.DIST(N12,$F$5,TRUE)/2</f>
        <v>0.22511526003614896</v>
      </c>
      <c r="O14" s="62">
        <f>_xlfn.POISSON.DIST($I$14,$F$9,TRUE)*_xlfn.POISSON.DIST(O12,$F$5,TRUE)/2</f>
        <v>0.22582732147565054</v>
      </c>
      <c r="P14" s="53"/>
      <c r="Q14" s="53"/>
      <c r="R14" s="53"/>
      <c r="S14" s="53"/>
    </row>
    <row r="15" spans="1:19" s="2" customFormat="1">
      <c r="A15" s="456" t="str">
        <f>Poisson!C3</f>
        <v>Cagliari</v>
      </c>
      <c r="B15" s="472">
        <v>2</v>
      </c>
      <c r="C15" s="468">
        <f t="shared" ref="C15:H15" si="2">_xlfn.POISSON.DIST($B$15,$F9,FALSE)*_xlfn.POISSON.DIST(C12,$F$5,FALSE)</f>
        <v>9.8195775585159142E-2</v>
      </c>
      <c r="D15" s="468">
        <f t="shared" si="2"/>
        <v>9.8874134965156804E-2</v>
      </c>
      <c r="E15" s="468">
        <f t="shared" si="2"/>
        <v>4.9778590305190037E-2</v>
      </c>
      <c r="F15" s="468">
        <f t="shared" si="2"/>
        <v>1.6707490815774179E-2</v>
      </c>
      <c r="G15" s="468">
        <f t="shared" si="2"/>
        <v>4.2057275173089017E-3</v>
      </c>
      <c r="H15" s="468">
        <f t="shared" si="2"/>
        <v>8.4695633329448885E-4</v>
      </c>
      <c r="I15" s="472">
        <v>2</v>
      </c>
      <c r="J15" s="62">
        <f>_xlfn.POISSON.DIST(I15,$F$9,TRUE)*_xlfn.POISSON.DIST($J$12,$F$5,TRUE)/2</f>
        <v>0.13165400381353795</v>
      </c>
      <c r="K15" s="62">
        <f>_xlfn.POISSON.DIST(I15,$F$9,TRUE)*_xlfn.POISSON.DIST($K$12,$F$5,TRUE)/2</f>
        <v>0.26421750427160023</v>
      </c>
      <c r="L15" s="62">
        <f>_xlfn.POISSON.DIST(2,F9,TRUE)*_xlfn.POISSON.DIST(2,F5,TRUE)/2</f>
        <v>0.33095714433064266</v>
      </c>
      <c r="M15" s="62">
        <f>_xlfn.POISSON.DIST($I$15,$F$9,TRUE)*_xlfn.POISSON.DIST(M12,$F$5,TRUE)/2</f>
        <v>0.35335737536366713</v>
      </c>
      <c r="N15" s="62">
        <f>_xlfn.POISSON.DIST($I$15,$F$9,TRUE)*_xlfn.POISSON.DIST(N12,$F$5,TRUE)/2</f>
        <v>0.35899611963044364</v>
      </c>
      <c r="O15" s="62">
        <f>_xlfn.POISSON.DIST($I$15,$F$9,TRUE)*_xlfn.POISSON.DIST(O12,$F$5,TRUE)/2</f>
        <v>0.36013165923659246</v>
      </c>
      <c r="P15" s="53"/>
      <c r="Q15" s="53"/>
      <c r="R15" s="53"/>
      <c r="S15" s="53"/>
    </row>
    <row r="16" spans="1:19" s="2" customFormat="1">
      <c r="A16" s="53"/>
      <c r="B16" s="472">
        <v>3</v>
      </c>
      <c r="C16" s="468">
        <f t="shared" ref="C16:H16" si="3">_xlfn.POISSON.DIST($B$16,$F$9,FALSE)*_xlfn.POISSON.DIST(C12,$F$5,FALSE)</f>
        <v>6.0126967599213085E-2</v>
      </c>
      <c r="D16" s="468">
        <f t="shared" si="3"/>
        <v>6.0542338751573596E-2</v>
      </c>
      <c r="E16" s="468">
        <f t="shared" si="3"/>
        <v>3.0480289692492817E-2</v>
      </c>
      <c r="F16" s="468">
        <f t="shared" si="3"/>
        <v>1.0230284887082561E-2</v>
      </c>
      <c r="G16" s="468">
        <f t="shared" si="3"/>
        <v>2.5752395218371286E-3</v>
      </c>
      <c r="H16" s="468">
        <f t="shared" si="3"/>
        <v>5.1860597573041226E-4</v>
      </c>
      <c r="I16" s="472">
        <v>3</v>
      </c>
      <c r="J16" s="62">
        <f>_xlfn.POISSON.DIST(I16,$F$9,TRUE)*_xlfn.POISSON.DIST($J$12,$F$5,TRUE)/2</f>
        <v>0.16171748761314447</v>
      </c>
      <c r="K16" s="62">
        <f>_xlfn.POISSON.DIST(I16,$F$9,TRUE)*_xlfn.POISSON.DIST($K$12,$F$5,TRUE)/2</f>
        <v>0.32455215744699351</v>
      </c>
      <c r="L16" s="62">
        <f>_xlfn.POISSON.DIST(I16,$F$9,TRUE)*_xlfn.POISSON.DIST($L$12,$F$5,TRUE)/2</f>
        <v>0.4065319423522824</v>
      </c>
      <c r="M16" s="62">
        <f>_xlfn.POISSON.DIST(3,F9,TRUE)*_xlfn.POISSON.DIST(3,F5,TRUE)/2</f>
        <v>0.43404731582884809</v>
      </c>
      <c r="N16" s="62">
        <f>_xlfn.POISSON.DIST($I$16,$F$9,TRUE)*_xlfn.POISSON.DIST(N12,$F$5,TRUE)/2</f>
        <v>0.44097367985654318</v>
      </c>
      <c r="O16" s="62">
        <f>_xlfn.POISSON.DIST($I$16,$F$9,TRUE)*_xlfn.POISSON.DIST(O12,$F$5,TRUE)/2</f>
        <v>0.44236852245055719</v>
      </c>
      <c r="P16" s="53"/>
      <c r="Q16" s="53"/>
      <c r="R16" s="53"/>
      <c r="S16" s="53"/>
    </row>
    <row r="17" spans="1:19" s="2" customFormat="1">
      <c r="A17" s="53"/>
      <c r="B17" s="472">
        <v>4</v>
      </c>
      <c r="C17" s="468">
        <f t="shared" ref="C17:H17" si="4">_xlfn.POISSON.DIST($B$17,$F$9,FALSE)*_xlfn.POISSON.DIST(C12,$F$5,FALSE)</f>
        <v>2.7612584740533495E-2</v>
      </c>
      <c r="D17" s="468">
        <f t="shared" si="4"/>
        <v>2.7803338932891566E-2</v>
      </c>
      <c r="E17" s="468">
        <f t="shared" si="4"/>
        <v>1.3997705449908348E-2</v>
      </c>
      <c r="F17" s="468">
        <f t="shared" si="4"/>
        <v>4.6981349574672952E-3</v>
      </c>
      <c r="G17" s="468">
        <f t="shared" si="4"/>
        <v>1.1826476930931957E-3</v>
      </c>
      <c r="H17" s="468">
        <f t="shared" si="4"/>
        <v>2.38163539981858E-4</v>
      </c>
      <c r="I17" s="472">
        <v>4</v>
      </c>
      <c r="J17" s="62">
        <f>_xlfn.POISSON.DIST(I17,$F$9,TRUE)*_xlfn.POISSON.DIST($J$12,$F$5,TRUE)/2</f>
        <v>0.1755237799834112</v>
      </c>
      <c r="K17" s="62">
        <f>_xlfn.POISSON.DIST(I17,$F$9,TRUE)*_xlfn.POISSON.DIST($K$12,$F$5,TRUE)/2</f>
        <v>0.35226011928370604</v>
      </c>
      <c r="L17" s="62">
        <f>_xlfn.POISSON.DIST(I17,$F$9,TRUE)*_xlfn.POISSON.DIST($L$12,$F$5,TRUE)/2</f>
        <v>0.44123875691394904</v>
      </c>
      <c r="M17" s="62">
        <f>_xlfn.POISSON.DIST(I17,$F$9,TRUE)*_xlfn.POISSON.DIST($M$12,$F$5,TRUE)/2</f>
        <v>0.47110319786924842</v>
      </c>
      <c r="N17" s="62">
        <f>_xlfn.POISSON.DIST(4,F9,TRUE)*_xlfn.POISSON.DIST(4,F5,TRUE)/2</f>
        <v>0.4786208857434901</v>
      </c>
      <c r="O17" s="62">
        <f>_xlfn.POISSON.DIST(I17,F9,TRUE)*_xlfn.POISSON.DIST(O12,F5,TRUE)/2</f>
        <v>0.48013481010749504</v>
      </c>
      <c r="P17" s="53"/>
      <c r="Q17" s="53"/>
      <c r="R17" s="53"/>
      <c r="S17" s="53"/>
    </row>
    <row r="18" spans="1:19" s="2" customFormat="1">
      <c r="A18" s="53"/>
      <c r="B18" s="472">
        <v>5</v>
      </c>
      <c r="C18" s="468">
        <f t="shared" ref="C18:H18" si="5">_xlfn.POISSON.DIST($B$18,$F$9,FALSE)*_xlfn.POISSON.DIST(C12,$F$5,FALSE)</f>
        <v>1.0144597228124596E-2</v>
      </c>
      <c r="D18" s="468">
        <f t="shared" si="5"/>
        <v>1.0214678478005132E-2</v>
      </c>
      <c r="E18" s="468">
        <f t="shared" si="5"/>
        <v>5.1426219327738746E-3</v>
      </c>
      <c r="F18" s="468">
        <f t="shared" si="5"/>
        <v>1.7260494558814397E-3</v>
      </c>
      <c r="G18" s="468">
        <f t="shared" si="5"/>
        <v>4.3449335228620036E-4</v>
      </c>
      <c r="H18" s="468">
        <f t="shared" si="5"/>
        <v>8.7498986793281184E-5</v>
      </c>
      <c r="I18" s="472">
        <v>5</v>
      </c>
      <c r="J18" s="62">
        <f>_xlfn.POISSON.DIST(I18,$F$9,TRUE)*_xlfn.POISSON.DIST($J$12,$F$5,TRUE)/2</f>
        <v>0.18059607859747351</v>
      </c>
      <c r="K18" s="62">
        <f>_xlfn.POISSON.DIST(I18,$F$9,TRUE)*_xlfn.POISSON.DIST($K$12,$F$5,TRUE)/2</f>
        <v>0.36243975713677085</v>
      </c>
      <c r="L18" s="62">
        <f>_xlfn.POISSON.DIST(I18,$F$9,TRUE)*_xlfn.POISSON.DIST($L$12,$F$5,TRUE)/2</f>
        <v>0.45398970573340086</v>
      </c>
      <c r="M18" s="62">
        <f>_xlfn.POISSON.DIST(I18,$F$9,TRUE)*_xlfn.POISSON.DIST($M$12,$F$5,TRUE)/2</f>
        <v>0.48471717141664089</v>
      </c>
      <c r="N18" s="62">
        <f>_xlfn.POISSON.DIST($I$18,$F$9,TRUE)*_xlfn.POISSON.DIST(N12,$F$5,TRUE)/2</f>
        <v>0.49245210596702566</v>
      </c>
      <c r="O18" s="62">
        <f>_xlfn.POISSON.DIST(5,F9,TRUE)*_xlfn.POISSON.DIST(5,F5,TRUE)/2</f>
        <v>0.49400977982442729</v>
      </c>
      <c r="P18" s="53"/>
      <c r="Q18" s="53"/>
      <c r="R18" s="53"/>
      <c r="S18" s="53"/>
    </row>
    <row r="19" spans="1:19" s="2" customFormat="1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465" t="e">
        <f>M4</f>
        <v>#REF!</v>
      </c>
      <c r="R19" s="465" t="e">
        <f>N4</f>
        <v>#REF!</v>
      </c>
      <c r="S19" s="465" t="e">
        <f>O4</f>
        <v>#REF!</v>
      </c>
    </row>
    <row r="20" spans="1:19" s="2" customFormat="1" ht="15" customHeight="1">
      <c r="A20" s="53"/>
      <c r="B20" s="53"/>
      <c r="C20" s="53"/>
      <c r="D20" s="53"/>
      <c r="E20" s="53"/>
      <c r="F20" s="53"/>
      <c r="G20" s="474" t="s">
        <v>295</v>
      </c>
      <c r="H20" s="475" t="s">
        <v>277</v>
      </c>
      <c r="I20" s="475" t="s">
        <v>267</v>
      </c>
      <c r="J20" s="53"/>
      <c r="K20" s="65"/>
      <c r="L20" s="475" t="s">
        <v>277</v>
      </c>
      <c r="M20" s="475" t="s">
        <v>267</v>
      </c>
      <c r="N20" s="53"/>
      <c r="O20" s="476"/>
      <c r="P20" s="53"/>
      <c r="Q20" s="465">
        <f>P4</f>
        <v>0.28317756947983469</v>
      </c>
      <c r="R20" s="465">
        <f>Q4</f>
        <v>0.2387857439795153</v>
      </c>
      <c r="S20" s="465">
        <f>R4</f>
        <v>0.47803668654064996</v>
      </c>
    </row>
    <row r="21" spans="1:19" s="2" customFormat="1" ht="12.75" customHeight="1">
      <c r="A21" s="759">
        <f>IF(B22-E22&gt;25%,1,IF(B22&gt;E22,"1X",IF(E22-B22&gt;25%,2,IF(E22&gt;B22,"X2",""))))</f>
        <v>2</v>
      </c>
      <c r="B21" s="749" t="str">
        <f>A5</f>
        <v>Cagliari</v>
      </c>
      <c r="C21" s="749"/>
      <c r="D21" s="477" t="s">
        <v>152</v>
      </c>
      <c r="E21" s="749" t="str">
        <f>A9</f>
        <v>Juventus</v>
      </c>
      <c r="F21" s="749"/>
      <c r="G21" s="61" t="s">
        <v>323</v>
      </c>
      <c r="H21" s="55">
        <f>SUM(C13:D13,C14)</f>
        <v>0.22371487318934891</v>
      </c>
      <c r="I21" s="56">
        <f>100%-H21</f>
        <v>0.77628512681065109</v>
      </c>
      <c r="J21" s="478" t="str">
        <f>IF(H21&gt;I21,"Under 1,5",IF(H21&lt;I21,"Over 1,5"))</f>
        <v>Over 1,5</v>
      </c>
      <c r="K21" s="479"/>
      <c r="L21" s="55">
        <f>SUM(J13:K13,J14)</f>
        <v>0.17005801453994554</v>
      </c>
      <c r="M21" s="56">
        <f>100%-L21</f>
        <v>0.82994198546005449</v>
      </c>
      <c r="N21" s="761" t="str">
        <f>IF(L21&gt;M21,"Under 1,5",IF(L21&lt;M21,"Over 1,5"))</f>
        <v>Over 1,5</v>
      </c>
      <c r="O21" s="762"/>
      <c r="P21" s="53"/>
      <c r="Q21" s="480">
        <f>B22</f>
        <v>0.20398436980977605</v>
      </c>
      <c r="R21" s="480">
        <f>D22</f>
        <v>0.22712982462096562</v>
      </c>
      <c r="S21" s="480">
        <f>E22</f>
        <v>0.55690536521811296</v>
      </c>
    </row>
    <row r="22" spans="1:19" s="2" customFormat="1" ht="15.75" customHeight="1">
      <c r="A22" s="759"/>
      <c r="B22" s="755">
        <f>SUM(D13:H13,E14:H14,F15:H15,G16:H16,H17)</f>
        <v>0.20398436980977605</v>
      </c>
      <c r="C22" s="755"/>
      <c r="D22" s="481">
        <f>SUM(C13,D14,E15,F16,G17,H18)</f>
        <v>0.22712982462096562</v>
      </c>
      <c r="E22" s="755">
        <f>SUM(C14:C18,D15:D18,E16:E18,F17:F18,G18)</f>
        <v>0.55690536521811296</v>
      </c>
      <c r="F22" s="758"/>
      <c r="G22" s="61" t="s">
        <v>324</v>
      </c>
      <c r="H22" s="55">
        <f>SUM(C13:E13,C14:D14,C15)</f>
        <v>0.45906461452614988</v>
      </c>
      <c r="I22" s="56">
        <f>100%-H22</f>
        <v>0.54093538547385012</v>
      </c>
      <c r="J22" s="482" t="str">
        <f>IF(H22&gt;I22,"Under 2,5",IF(H22&lt;I22,"Over 2,5"))</f>
        <v>Over 2,5</v>
      </c>
      <c r="K22" s="63"/>
      <c r="L22" s="55">
        <f>SUM(J13:L13,J14:K14,J15)</f>
        <v>0.54054804737033046</v>
      </c>
      <c r="M22" s="56">
        <f>100%-L22</f>
        <v>0.45945195262966954</v>
      </c>
      <c r="N22" s="743" t="str">
        <f>IF(L22&gt;M22,"Under 2,5",IF(L22&lt;M22,"Over 2,5"))</f>
        <v>Under 2,5</v>
      </c>
      <c r="O22" s="744"/>
      <c r="P22" s="53"/>
      <c r="Q22" s="173">
        <f>Generale!I32</f>
        <v>0.28317756947983469</v>
      </c>
      <c r="R22" s="173">
        <f>Generale!J32</f>
        <v>0.2387857439795153</v>
      </c>
      <c r="S22" s="173">
        <f>Generale!K32</f>
        <v>0.47803668654064996</v>
      </c>
    </row>
    <row r="23" spans="1:19" s="2" customFormat="1" ht="12.75" customHeight="1">
      <c r="A23" s="53"/>
      <c r="B23" s="749" t="s">
        <v>161</v>
      </c>
      <c r="C23" s="750">
        <f>SUM(B22:D22)</f>
        <v>0.43111419443074167</v>
      </c>
      <c r="D23" s="483">
        <v>12</v>
      </c>
      <c r="E23" s="749" t="s">
        <v>162</v>
      </c>
      <c r="F23" s="751">
        <f>SUM(D22:F22)</f>
        <v>0.78403518983907861</v>
      </c>
      <c r="G23" s="61" t="s">
        <v>325</v>
      </c>
      <c r="H23" s="55">
        <f>SUM(C13:F13,C14:E14,C15:D15,C16)</f>
        <v>0.68216518585190089</v>
      </c>
      <c r="I23" s="56">
        <f>100%-H23</f>
        <v>0.31783481414809911</v>
      </c>
      <c r="J23" s="64" t="str">
        <f>IF(H23&gt;I23,"Under 3,5",IF(H23&lt;I23,"Over 3,5"))</f>
        <v>Under 3,5</v>
      </c>
      <c r="K23" s="65"/>
      <c r="L23" s="55">
        <f>SUM(J13:M13,J14:L14,J15:K15,J16)</f>
        <v>1.2521206731266659</v>
      </c>
      <c r="M23" s="56">
        <f>100%-L23</f>
        <v>-0.25212067312666586</v>
      </c>
      <c r="N23" s="745" t="str">
        <f>IF(L23&gt;M23,"Under 3,5",IF(L23&lt;M23,"Over 3,5"))</f>
        <v>Under 3,5</v>
      </c>
      <c r="O23" s="746"/>
      <c r="P23" s="53"/>
      <c r="Q23" s="484" t="e">
        <f>#REF!</f>
        <v>#REF!</v>
      </c>
      <c r="R23" s="484" t="e">
        <f>#REF!</f>
        <v>#REF!</v>
      </c>
      <c r="S23" s="484" t="e">
        <f>#REF!</f>
        <v>#REF!</v>
      </c>
    </row>
    <row r="24" spans="1:19" s="2" customFormat="1" ht="13.5" customHeight="1">
      <c r="A24" s="53"/>
      <c r="B24" s="749"/>
      <c r="C24" s="749"/>
      <c r="D24" s="485">
        <f>SUM(B22,E22)</f>
        <v>0.76088973502788904</v>
      </c>
      <c r="E24" s="749"/>
      <c r="F24" s="752"/>
      <c r="G24" s="61" t="s">
        <v>326</v>
      </c>
      <c r="H24" s="55">
        <f>SUM(C13:G13,C14:F14,C15:E15,C16:D16,C17)</f>
        <v>0.8407818832077949</v>
      </c>
      <c r="I24" s="56">
        <f>100%-H24</f>
        <v>0.1592181167922051</v>
      </c>
      <c r="J24" s="62">
        <f>MAX(H22:I22)</f>
        <v>0.54093538547385012</v>
      </c>
      <c r="K24" s="63"/>
      <c r="L24" s="475" t="s">
        <v>328</v>
      </c>
      <c r="M24" s="475" t="s">
        <v>329</v>
      </c>
      <c r="N24" s="62">
        <f>MAX(L22:M22)</f>
        <v>0.54054804737033046</v>
      </c>
      <c r="O24" s="66"/>
      <c r="P24" s="53"/>
      <c r="Q24" s="465">
        <f>Q11/100</f>
        <v>0.20457791553885951</v>
      </c>
      <c r="R24" s="465">
        <f>R11/100</f>
        <v>0.22713449482978038</v>
      </c>
      <c r="S24" s="465">
        <f>S11/100</f>
        <v>0.56814417855709853</v>
      </c>
    </row>
    <row r="25" spans="1:19" s="2" customFormat="1" ht="12.75" customHeight="1">
      <c r="A25" s="53"/>
      <c r="B25" s="53"/>
      <c r="C25" s="53"/>
      <c r="D25" s="53"/>
      <c r="E25" s="53"/>
      <c r="F25" s="53"/>
      <c r="G25" s="61" t="s">
        <v>327</v>
      </c>
      <c r="H25" s="57">
        <f>SUM(C13:H18)</f>
        <v>0.98801955964885446</v>
      </c>
      <c r="I25" s="58">
        <f>100%-H25</f>
        <v>1.1980440351145538E-2</v>
      </c>
      <c r="J25" s="64"/>
      <c r="K25" s="65"/>
      <c r="L25" s="59">
        <f>SUM(J13,L13,N13,J15,L15,N15,J17,L17,N17,K18,M18,O18,O16,M16,K16,K14,M14,O14)/10</f>
        <v>0.5253819519584032</v>
      </c>
      <c r="M25" s="60">
        <f>SUM(100%-L25)</f>
        <v>0.4746180480415968</v>
      </c>
      <c r="N25" s="64"/>
      <c r="O25" s="67"/>
      <c r="P25" s="53"/>
      <c r="Q25" s="62" t="e">
        <f>#REF!</f>
        <v>#REF!</v>
      </c>
      <c r="R25" s="62" t="e">
        <f>#REF!</f>
        <v>#REF!</v>
      </c>
      <c r="S25" s="62" t="e">
        <f>#REF!</f>
        <v>#REF!</v>
      </c>
    </row>
    <row r="26" spans="1:19" s="2" customFormat="1" ht="15">
      <c r="A26" s="53"/>
      <c r="B26" s="53"/>
      <c r="C26" s="53"/>
      <c r="D26" s="53"/>
      <c r="E26" s="53"/>
      <c r="F26" s="53"/>
      <c r="G26" s="62">
        <f>MAX(C13:H18)</f>
        <v>0.10765022480353545</v>
      </c>
      <c r="H26" s="475" t="s">
        <v>328</v>
      </c>
      <c r="I26" s="475" t="s">
        <v>329</v>
      </c>
      <c r="J26" s="54"/>
      <c r="K26" s="53"/>
      <c r="L26" s="53"/>
      <c r="M26" s="53"/>
      <c r="N26" s="53"/>
      <c r="O26" s="53"/>
      <c r="P26" s="53"/>
      <c r="Q26" s="465">
        <f>Q12/100</f>
        <v>0.20458303134121472</v>
      </c>
      <c r="R26" s="465">
        <f>R12/100</f>
        <v>0.22713432022618835</v>
      </c>
      <c r="S26" s="465">
        <f>S12/100</f>
        <v>0.5676319322914436</v>
      </c>
    </row>
    <row r="27" spans="1:19" s="2" customFormat="1" ht="15">
      <c r="A27" s="53"/>
      <c r="B27" s="53"/>
      <c r="C27" s="53"/>
      <c r="D27" s="53"/>
      <c r="E27" s="53"/>
      <c r="F27" s="53"/>
      <c r="G27" s="53" t="str">
        <f>IF(G26&gt;7%,"OK",IF(G26&lt;=7%,"NO"))</f>
        <v>OK</v>
      </c>
      <c r="H27" s="59">
        <f>SUM(C13,E13,G13,C15,E15,G15,C17,E17,G17,D14,F14,H14,D16,F16,H16,D18,F18,H18)</f>
        <v>0.4952523474443945</v>
      </c>
      <c r="I27" s="60">
        <f>SUM(100%-H27)</f>
        <v>0.5047476525556055</v>
      </c>
      <c r="J27" s="54"/>
      <c r="K27" s="53"/>
      <c r="L27" s="53"/>
      <c r="M27" s="53"/>
      <c r="N27" s="53"/>
      <c r="O27" s="53"/>
      <c r="P27" s="53"/>
      <c r="Q27" s="53"/>
      <c r="R27" s="53"/>
      <c r="S27" s="53"/>
    </row>
    <row r="28" spans="1:19" s="2" customFormat="1" ht="18">
      <c r="G28" s="49"/>
    </row>
    <row r="30" spans="1:19">
      <c r="G30" s="747"/>
      <c r="H30" s="747"/>
      <c r="I30" s="747"/>
      <c r="J30" s="747"/>
      <c r="K30" s="747"/>
      <c r="L30" s="747"/>
    </row>
    <row r="31" spans="1:19">
      <c r="G31" s="231"/>
      <c r="H31" s="231"/>
      <c r="I31" s="231"/>
      <c r="J31" s="231"/>
      <c r="K31" s="231"/>
      <c r="L31" s="231"/>
    </row>
    <row r="32" spans="1:19">
      <c r="B32" s="232"/>
      <c r="C32" s="233"/>
      <c r="D32" s="233"/>
      <c r="E32" s="233"/>
      <c r="F32" s="233"/>
      <c r="G32" s="234"/>
      <c r="H32" s="234"/>
      <c r="I32" s="234"/>
      <c r="J32" s="234"/>
      <c r="K32" s="234"/>
      <c r="L32" s="234"/>
    </row>
    <row r="34" spans="2:17">
      <c r="G34" s="747"/>
      <c r="H34" s="747"/>
      <c r="I34" s="747"/>
      <c r="J34" s="747"/>
      <c r="K34" s="747"/>
      <c r="L34" s="747"/>
    </row>
    <row r="35" spans="2:17">
      <c r="G35" s="231"/>
      <c r="H35" s="231"/>
      <c r="I35" s="231"/>
      <c r="J35" s="231"/>
      <c r="K35" s="231"/>
      <c r="L35" s="231"/>
      <c r="M35" s="235"/>
      <c r="N35" s="235"/>
      <c r="O35" s="235"/>
      <c r="P35" s="235"/>
      <c r="Q35" s="235"/>
    </row>
    <row r="36" spans="2:17">
      <c r="B36" s="232"/>
      <c r="C36" s="233"/>
      <c r="D36" s="233"/>
      <c r="E36" s="233"/>
      <c r="F36" s="233"/>
      <c r="G36" s="234"/>
      <c r="H36" s="234"/>
      <c r="I36" s="234"/>
      <c r="J36" s="234"/>
      <c r="K36" s="234"/>
      <c r="L36" s="234"/>
      <c r="M36" s="235"/>
      <c r="N36" s="235"/>
      <c r="O36" s="235"/>
      <c r="P36" s="235"/>
      <c r="Q36" s="235"/>
    </row>
    <row r="37" spans="2:17">
      <c r="M37" s="748"/>
      <c r="N37" s="748"/>
      <c r="O37" s="748"/>
      <c r="P37" s="235"/>
      <c r="Q37" s="235"/>
    </row>
    <row r="38" spans="2:17">
      <c r="I38" s="232"/>
      <c r="M38" s="748"/>
      <c r="N38" s="748"/>
      <c r="O38" s="748"/>
      <c r="P38" s="235"/>
      <c r="Q38" s="235"/>
    </row>
    <row r="39" spans="2:17" ht="15">
      <c r="G39" s="231"/>
      <c r="H39" s="231"/>
      <c r="I39" s="231"/>
      <c r="J39" s="231"/>
      <c r="K39" s="231"/>
      <c r="L39" s="231"/>
      <c r="M39" s="235"/>
      <c r="N39" s="236"/>
      <c r="O39" s="236"/>
      <c r="P39" s="763"/>
      <c r="Q39" s="763"/>
    </row>
    <row r="40" spans="2:17">
      <c r="F40" s="231"/>
      <c r="G40" s="234"/>
      <c r="H40" s="234"/>
      <c r="I40" s="234"/>
      <c r="J40" s="234"/>
      <c r="K40" s="234"/>
      <c r="L40" s="234"/>
      <c r="M40" s="237"/>
      <c r="N40" s="238"/>
      <c r="O40" s="239"/>
      <c r="P40" s="763"/>
      <c r="Q40" s="763"/>
    </row>
    <row r="41" spans="2:17">
      <c r="F41" s="231"/>
      <c r="G41" s="234"/>
      <c r="H41" s="234"/>
      <c r="I41" s="234"/>
      <c r="J41" s="234"/>
      <c r="K41" s="234"/>
      <c r="L41" s="234"/>
      <c r="M41" s="237"/>
      <c r="N41" s="238"/>
      <c r="O41" s="239"/>
      <c r="P41" s="763"/>
      <c r="Q41" s="763"/>
    </row>
    <row r="42" spans="2:17">
      <c r="E42" s="232"/>
      <c r="F42" s="231"/>
      <c r="G42" s="234"/>
      <c r="H42" s="234"/>
      <c r="I42" s="234"/>
      <c r="J42" s="234"/>
      <c r="K42" s="234"/>
      <c r="L42" s="234"/>
      <c r="M42" s="237"/>
      <c r="N42" s="238"/>
      <c r="O42" s="239"/>
      <c r="P42" s="763"/>
      <c r="Q42" s="763"/>
    </row>
    <row r="43" spans="2:17">
      <c r="F43" s="231"/>
      <c r="G43" s="234"/>
      <c r="H43" s="234"/>
      <c r="I43" s="234"/>
      <c r="J43" s="234"/>
      <c r="K43" s="234"/>
      <c r="L43" s="234"/>
      <c r="M43" s="237"/>
      <c r="N43" s="238"/>
      <c r="O43" s="239"/>
      <c r="P43" s="763"/>
      <c r="Q43" s="763"/>
    </row>
    <row r="44" spans="2:17">
      <c r="F44" s="231"/>
      <c r="G44" s="234"/>
      <c r="H44" s="234"/>
      <c r="I44" s="234"/>
      <c r="J44" s="234"/>
      <c r="K44" s="234"/>
      <c r="L44" s="234"/>
      <c r="M44" s="237"/>
      <c r="N44" s="238"/>
      <c r="O44" s="239"/>
      <c r="P44" s="763"/>
      <c r="Q44" s="763"/>
    </row>
    <row r="45" spans="2:17" ht="15">
      <c r="F45" s="231"/>
      <c r="G45" s="234"/>
      <c r="H45" s="234"/>
      <c r="I45" s="234"/>
      <c r="J45" s="234"/>
      <c r="K45" s="234"/>
      <c r="L45" s="234"/>
      <c r="M45" s="235"/>
      <c r="N45" s="236"/>
      <c r="O45" s="236"/>
      <c r="P45" s="235"/>
      <c r="Q45" s="235"/>
    </row>
    <row r="46" spans="2:17" ht="15">
      <c r="M46" s="235"/>
      <c r="N46" s="240"/>
      <c r="O46" s="241"/>
      <c r="P46" s="235"/>
      <c r="Q46" s="235"/>
    </row>
    <row r="48" spans="2:17">
      <c r="J48" s="242"/>
    </row>
    <row r="49" spans="2:12">
      <c r="J49" s="242"/>
    </row>
    <row r="50" spans="2:12">
      <c r="J50" s="242"/>
    </row>
    <row r="53" spans="2:12">
      <c r="J53" s="234"/>
      <c r="K53" s="234"/>
    </row>
    <row r="55" spans="2:12" ht="18">
      <c r="G55" s="243"/>
    </row>
    <row r="57" spans="2:12">
      <c r="G57" s="747"/>
      <c r="H57" s="747"/>
      <c r="I57" s="747"/>
      <c r="J57" s="747"/>
      <c r="K57" s="747"/>
      <c r="L57" s="747"/>
    </row>
    <row r="58" spans="2:12">
      <c r="G58" s="231"/>
      <c r="H58" s="231"/>
      <c r="I58" s="231"/>
      <c r="J58" s="231"/>
      <c r="K58" s="231"/>
      <c r="L58" s="231"/>
    </row>
    <row r="59" spans="2:12">
      <c r="B59" s="232"/>
      <c r="C59" s="244"/>
      <c r="D59" s="244"/>
      <c r="E59" s="244"/>
      <c r="F59" s="245"/>
      <c r="G59" s="234"/>
      <c r="H59" s="234"/>
      <c r="I59" s="234"/>
      <c r="J59" s="234"/>
      <c r="K59" s="234"/>
      <c r="L59" s="234"/>
    </row>
    <row r="61" spans="2:12">
      <c r="G61" s="747"/>
      <c r="H61" s="747"/>
      <c r="I61" s="747"/>
      <c r="J61" s="747"/>
      <c r="K61" s="747"/>
      <c r="L61" s="747"/>
    </row>
    <row r="62" spans="2:12">
      <c r="G62" s="231"/>
      <c r="H62" s="231"/>
      <c r="I62" s="231"/>
      <c r="J62" s="231"/>
      <c r="K62" s="231"/>
      <c r="L62" s="231"/>
    </row>
    <row r="63" spans="2:12">
      <c r="B63" s="232"/>
      <c r="C63" s="244"/>
      <c r="D63" s="244"/>
      <c r="E63" s="244"/>
      <c r="F63" s="245"/>
      <c r="G63" s="234"/>
      <c r="H63" s="234"/>
      <c r="I63" s="234"/>
      <c r="J63" s="234"/>
      <c r="K63" s="234"/>
      <c r="L63" s="234"/>
    </row>
    <row r="65" spans="5:12">
      <c r="I65" s="232"/>
    </row>
    <row r="66" spans="5:12">
      <c r="G66" s="231"/>
      <c r="H66" s="231"/>
      <c r="I66" s="231"/>
      <c r="J66" s="231"/>
      <c r="K66" s="231"/>
      <c r="L66" s="231"/>
    </row>
    <row r="67" spans="5:12">
      <c r="F67" s="231"/>
      <c r="G67" s="234"/>
      <c r="H67" s="234"/>
      <c r="I67" s="234"/>
      <c r="J67" s="234"/>
      <c r="K67" s="234"/>
      <c r="L67" s="234"/>
    </row>
    <row r="68" spans="5:12">
      <c r="F68" s="231"/>
      <c r="G68" s="234"/>
      <c r="H68" s="234"/>
      <c r="I68" s="234"/>
      <c r="J68" s="234"/>
      <c r="K68" s="234"/>
      <c r="L68" s="234"/>
    </row>
    <row r="69" spans="5:12">
      <c r="E69" s="232"/>
      <c r="F69" s="231"/>
      <c r="G69" s="234"/>
      <c r="H69" s="234"/>
      <c r="I69" s="234"/>
      <c r="J69" s="234"/>
      <c r="K69" s="234"/>
      <c r="L69" s="234"/>
    </row>
    <row r="70" spans="5:12">
      <c r="E70" s="232"/>
      <c r="F70" s="231"/>
      <c r="G70" s="234"/>
      <c r="H70" s="234"/>
      <c r="I70" s="234"/>
      <c r="J70" s="234"/>
      <c r="K70" s="234"/>
      <c r="L70" s="234"/>
    </row>
    <row r="71" spans="5:12">
      <c r="F71" s="231"/>
      <c r="G71" s="234"/>
      <c r="H71" s="234"/>
      <c r="I71" s="234"/>
      <c r="J71" s="234"/>
      <c r="K71" s="234"/>
      <c r="L71" s="234"/>
    </row>
    <row r="72" spans="5:12">
      <c r="F72" s="231"/>
      <c r="G72" s="234"/>
      <c r="H72" s="234"/>
      <c r="I72" s="234"/>
      <c r="J72" s="234"/>
      <c r="K72" s="234"/>
      <c r="L72" s="234"/>
    </row>
    <row r="75" spans="5:12">
      <c r="J75" s="234"/>
    </row>
    <row r="76" spans="5:12">
      <c r="J76" s="234"/>
    </row>
    <row r="77" spans="5:12">
      <c r="J77" s="234"/>
    </row>
    <row r="80" spans="5:12">
      <c r="J80" s="234"/>
      <c r="K80" s="234"/>
    </row>
    <row r="82" spans="2:12" ht="18">
      <c r="G82" s="243"/>
    </row>
    <row r="84" spans="2:12">
      <c r="G84" s="747"/>
      <c r="H84" s="747"/>
      <c r="I84" s="747"/>
      <c r="J84" s="747"/>
      <c r="K84" s="747"/>
      <c r="L84" s="747"/>
    </row>
    <row r="85" spans="2:12">
      <c r="G85" s="231"/>
      <c r="H85" s="231"/>
      <c r="I85" s="231"/>
      <c r="J85" s="231"/>
      <c r="K85" s="231"/>
      <c r="L85" s="231"/>
    </row>
    <row r="86" spans="2:12">
      <c r="B86" s="232"/>
      <c r="C86" s="244"/>
      <c r="D86" s="244"/>
      <c r="E86" s="244"/>
      <c r="F86" s="245"/>
      <c r="G86" s="234"/>
      <c r="H86" s="234"/>
      <c r="I86" s="234"/>
      <c r="J86" s="234"/>
      <c r="K86" s="234"/>
      <c r="L86" s="234"/>
    </row>
    <row r="88" spans="2:12">
      <c r="G88" s="747"/>
      <c r="H88" s="747"/>
      <c r="I88" s="747"/>
      <c r="J88" s="747"/>
      <c r="K88" s="747"/>
      <c r="L88" s="747"/>
    </row>
    <row r="89" spans="2:12">
      <c r="G89" s="231"/>
      <c r="H89" s="231"/>
      <c r="I89" s="231"/>
      <c r="J89" s="231"/>
      <c r="K89" s="231"/>
      <c r="L89" s="231"/>
    </row>
    <row r="90" spans="2:12">
      <c r="B90" s="232"/>
      <c r="C90" s="244"/>
      <c r="D90" s="244"/>
      <c r="E90" s="244"/>
      <c r="F90" s="245"/>
      <c r="G90" s="234"/>
      <c r="H90" s="234"/>
      <c r="I90" s="234"/>
      <c r="J90" s="234"/>
      <c r="K90" s="234"/>
      <c r="L90" s="234"/>
    </row>
    <row r="92" spans="2:12">
      <c r="I92" s="232"/>
    </row>
    <row r="93" spans="2:12">
      <c r="G93" s="231"/>
      <c r="H93" s="231"/>
      <c r="I93" s="231"/>
      <c r="J93" s="231"/>
      <c r="K93" s="231"/>
      <c r="L93" s="231"/>
    </row>
    <row r="94" spans="2:12">
      <c r="F94" s="231"/>
      <c r="G94" s="234"/>
      <c r="H94" s="234"/>
      <c r="I94" s="234"/>
      <c r="J94" s="234"/>
      <c r="K94" s="234"/>
      <c r="L94" s="234"/>
    </row>
    <row r="95" spans="2:12">
      <c r="F95" s="231"/>
      <c r="G95" s="234"/>
      <c r="H95" s="234"/>
      <c r="I95" s="234"/>
      <c r="J95" s="234"/>
      <c r="K95" s="234"/>
      <c r="L95" s="234"/>
    </row>
    <row r="96" spans="2:12">
      <c r="E96" s="232"/>
      <c r="F96" s="231"/>
      <c r="G96" s="234"/>
      <c r="H96" s="234"/>
      <c r="I96" s="234"/>
      <c r="J96" s="234"/>
      <c r="K96" s="234"/>
      <c r="L96" s="234"/>
    </row>
    <row r="97" spans="5:12">
      <c r="E97" s="232"/>
      <c r="F97" s="231"/>
      <c r="G97" s="234"/>
      <c r="H97" s="234"/>
      <c r="I97" s="234"/>
      <c r="J97" s="234"/>
      <c r="K97" s="234"/>
      <c r="L97" s="234"/>
    </row>
    <row r="98" spans="5:12">
      <c r="F98" s="231"/>
      <c r="G98" s="234"/>
      <c r="H98" s="234"/>
      <c r="I98" s="234"/>
      <c r="J98" s="234"/>
      <c r="K98" s="234"/>
      <c r="L98" s="234"/>
    </row>
    <row r="99" spans="5:12">
      <c r="F99" s="231"/>
      <c r="G99" s="234"/>
      <c r="H99" s="234"/>
      <c r="I99" s="234"/>
      <c r="J99" s="234"/>
      <c r="K99" s="234"/>
      <c r="L99" s="234"/>
    </row>
    <row r="102" spans="5:12">
      <c r="J102" s="234"/>
    </row>
    <row r="103" spans="5:12">
      <c r="J103" s="234"/>
    </row>
    <row r="104" spans="5:12">
      <c r="J104" s="234"/>
    </row>
    <row r="107" spans="5:12">
      <c r="J107" s="234"/>
      <c r="K107" s="234"/>
    </row>
    <row r="109" spans="5:12" ht="18">
      <c r="G109" s="243"/>
    </row>
    <row r="111" spans="5:12">
      <c r="G111" s="747"/>
      <c r="H111" s="747"/>
      <c r="I111" s="747"/>
      <c r="J111" s="747"/>
      <c r="K111" s="747"/>
      <c r="L111" s="747"/>
    </row>
    <row r="112" spans="5:12">
      <c r="G112" s="231"/>
      <c r="H112" s="231"/>
      <c r="I112" s="231"/>
      <c r="J112" s="231"/>
      <c r="K112" s="231"/>
      <c r="L112" s="231"/>
    </row>
    <row r="113" spans="2:14">
      <c r="B113" s="232"/>
      <c r="C113" s="244"/>
      <c r="D113" s="244"/>
      <c r="E113" s="244"/>
      <c r="F113" s="245"/>
      <c r="G113" s="234"/>
      <c r="H113" s="234"/>
      <c r="I113" s="234"/>
      <c r="J113" s="234"/>
      <c r="K113" s="234"/>
      <c r="L113" s="234"/>
      <c r="M113" s="234"/>
      <c r="N113" s="234"/>
    </row>
    <row r="115" spans="2:14">
      <c r="G115" s="747"/>
      <c r="H115" s="747"/>
      <c r="I115" s="747"/>
      <c r="J115" s="747"/>
      <c r="K115" s="747"/>
      <c r="L115" s="747"/>
    </row>
    <row r="116" spans="2:14">
      <c r="G116" s="231"/>
      <c r="H116" s="231"/>
      <c r="I116" s="231"/>
      <c r="J116" s="231"/>
      <c r="K116" s="231"/>
      <c r="L116" s="231"/>
    </row>
    <row r="117" spans="2:14">
      <c r="B117" s="232"/>
      <c r="C117" s="244"/>
      <c r="D117" s="244"/>
      <c r="E117" s="244"/>
      <c r="F117" s="245"/>
      <c r="G117" s="234"/>
      <c r="H117" s="234"/>
      <c r="I117" s="234"/>
      <c r="J117" s="234"/>
      <c r="K117" s="234"/>
      <c r="L117" s="234"/>
    </row>
    <row r="119" spans="2:14">
      <c r="I119" s="232"/>
    </row>
    <row r="120" spans="2:14">
      <c r="G120" s="231"/>
      <c r="H120" s="231"/>
      <c r="I120" s="231"/>
      <c r="J120" s="231"/>
      <c r="K120" s="231"/>
      <c r="L120" s="231"/>
      <c r="M120" s="231"/>
      <c r="N120" s="231"/>
    </row>
    <row r="121" spans="2:14">
      <c r="F121" s="231"/>
      <c r="G121" s="234"/>
      <c r="H121" s="234"/>
      <c r="I121" s="234"/>
      <c r="J121" s="234"/>
      <c r="K121" s="234"/>
      <c r="L121" s="234"/>
      <c r="M121" s="234"/>
      <c r="N121" s="234"/>
    </row>
    <row r="122" spans="2:14">
      <c r="F122" s="231"/>
      <c r="G122" s="234"/>
      <c r="H122" s="234"/>
      <c r="I122" s="234"/>
      <c r="J122" s="234"/>
      <c r="K122" s="234"/>
      <c r="L122" s="234"/>
      <c r="M122" s="234"/>
      <c r="N122" s="234"/>
    </row>
    <row r="123" spans="2:14">
      <c r="E123" s="232"/>
      <c r="F123" s="231"/>
      <c r="G123" s="234"/>
      <c r="H123" s="234"/>
      <c r="I123" s="234"/>
      <c r="J123" s="234"/>
      <c r="K123" s="234"/>
      <c r="L123" s="234"/>
      <c r="M123" s="234"/>
      <c r="N123" s="234"/>
    </row>
    <row r="124" spans="2:14">
      <c r="E124" s="232"/>
      <c r="F124" s="231"/>
      <c r="G124" s="234"/>
      <c r="H124" s="234"/>
      <c r="I124" s="234"/>
      <c r="J124" s="234"/>
      <c r="K124" s="234"/>
      <c r="L124" s="234"/>
      <c r="M124" s="234"/>
      <c r="N124" s="234"/>
    </row>
    <row r="125" spans="2:14">
      <c r="F125" s="231"/>
      <c r="G125" s="234"/>
      <c r="H125" s="234"/>
      <c r="I125" s="234"/>
      <c r="J125" s="234"/>
      <c r="K125" s="234"/>
      <c r="L125" s="234"/>
      <c r="M125" s="234"/>
      <c r="N125" s="234"/>
    </row>
    <row r="126" spans="2:14">
      <c r="F126" s="231"/>
      <c r="G126" s="234"/>
      <c r="H126" s="234"/>
      <c r="I126" s="234"/>
      <c r="J126" s="234"/>
      <c r="K126" s="234"/>
      <c r="L126" s="234"/>
    </row>
    <row r="129" spans="2:12">
      <c r="J129" s="234"/>
    </row>
    <row r="130" spans="2:12">
      <c r="J130" s="234"/>
    </row>
    <row r="131" spans="2:12">
      <c r="J131" s="234"/>
    </row>
    <row r="134" spans="2:12">
      <c r="J134" s="234"/>
      <c r="K134" s="234"/>
    </row>
    <row r="136" spans="2:12" ht="18">
      <c r="G136" s="243"/>
    </row>
    <row r="138" spans="2:12">
      <c r="G138" s="747"/>
      <c r="H138" s="747"/>
      <c r="I138" s="747"/>
      <c r="J138" s="747"/>
      <c r="K138" s="747"/>
      <c r="L138" s="747"/>
    </row>
    <row r="139" spans="2:12">
      <c r="G139" s="231"/>
      <c r="H139" s="231"/>
      <c r="I139" s="231"/>
      <c r="J139" s="231"/>
      <c r="K139" s="231"/>
      <c r="L139" s="231"/>
    </row>
    <row r="140" spans="2:12">
      <c r="B140" s="232"/>
      <c r="C140" s="244"/>
      <c r="D140" s="244"/>
      <c r="E140" s="244"/>
      <c r="F140" s="245"/>
      <c r="G140" s="234"/>
      <c r="H140" s="234"/>
      <c r="I140" s="234"/>
      <c r="J140" s="234"/>
      <c r="K140" s="234"/>
      <c r="L140" s="234"/>
    </row>
    <row r="142" spans="2:12">
      <c r="G142" s="747"/>
      <c r="H142" s="747"/>
      <c r="I142" s="747"/>
      <c r="J142" s="747"/>
      <c r="K142" s="747"/>
      <c r="L142" s="747"/>
    </row>
    <row r="143" spans="2:12">
      <c r="G143" s="231"/>
      <c r="H143" s="231"/>
      <c r="I143" s="231"/>
      <c r="J143" s="231"/>
      <c r="K143" s="231"/>
      <c r="L143" s="231"/>
    </row>
    <row r="144" spans="2:12">
      <c r="B144" s="232"/>
      <c r="C144" s="244"/>
      <c r="D144" s="244"/>
      <c r="E144" s="244"/>
      <c r="F144" s="245"/>
      <c r="G144" s="234"/>
      <c r="H144" s="234"/>
      <c r="I144" s="234"/>
      <c r="J144" s="234"/>
      <c r="K144" s="234"/>
      <c r="L144" s="234"/>
    </row>
    <row r="146" spans="5:12">
      <c r="I146" s="232"/>
    </row>
    <row r="147" spans="5:12">
      <c r="G147" s="231"/>
      <c r="H147" s="231"/>
      <c r="I147" s="231"/>
      <c r="J147" s="231"/>
      <c r="K147" s="231"/>
      <c r="L147" s="231"/>
    </row>
    <row r="148" spans="5:12">
      <c r="F148" s="231"/>
      <c r="G148" s="234"/>
      <c r="H148" s="234"/>
      <c r="I148" s="234"/>
      <c r="J148" s="234"/>
      <c r="K148" s="234"/>
      <c r="L148" s="234"/>
    </row>
    <row r="149" spans="5:12">
      <c r="F149" s="231"/>
      <c r="G149" s="234"/>
      <c r="H149" s="234"/>
      <c r="I149" s="234"/>
      <c r="J149" s="234"/>
      <c r="K149" s="234"/>
      <c r="L149" s="234"/>
    </row>
    <row r="150" spans="5:12">
      <c r="E150" s="232"/>
      <c r="F150" s="231"/>
      <c r="G150" s="234"/>
      <c r="H150" s="234"/>
      <c r="I150" s="234"/>
      <c r="J150" s="234"/>
      <c r="K150" s="234"/>
      <c r="L150" s="234"/>
    </row>
    <row r="151" spans="5:12">
      <c r="E151" s="232"/>
      <c r="F151" s="231"/>
      <c r="G151" s="234"/>
      <c r="H151" s="234"/>
      <c r="I151" s="234"/>
      <c r="J151" s="234"/>
      <c r="K151" s="234"/>
      <c r="L151" s="234"/>
    </row>
    <row r="152" spans="5:12">
      <c r="F152" s="231"/>
      <c r="G152" s="234"/>
      <c r="H152" s="234"/>
      <c r="I152" s="234"/>
      <c r="J152" s="234"/>
      <c r="K152" s="234"/>
      <c r="L152" s="234"/>
    </row>
    <row r="153" spans="5:12">
      <c r="F153" s="231"/>
      <c r="G153" s="234"/>
      <c r="H153" s="234"/>
      <c r="I153" s="234"/>
      <c r="J153" s="234"/>
      <c r="K153" s="234"/>
      <c r="L153" s="234"/>
    </row>
    <row r="156" spans="5:12">
      <c r="J156" s="234"/>
    </row>
    <row r="157" spans="5:12">
      <c r="J157" s="234"/>
    </row>
    <row r="158" spans="5:12">
      <c r="J158" s="234"/>
    </row>
    <row r="161" spans="2:12">
      <c r="J161" s="234"/>
      <c r="K161" s="234"/>
    </row>
    <row r="163" spans="2:12" ht="18">
      <c r="G163" s="243"/>
    </row>
    <row r="165" spans="2:12">
      <c r="G165" s="747"/>
      <c r="H165" s="747"/>
      <c r="I165" s="747"/>
      <c r="J165" s="747"/>
      <c r="K165" s="747"/>
      <c r="L165" s="747"/>
    </row>
    <row r="166" spans="2:12">
      <c r="G166" s="231"/>
      <c r="H166" s="231"/>
      <c r="I166" s="231"/>
      <c r="J166" s="231"/>
      <c r="K166" s="231"/>
      <c r="L166" s="231"/>
    </row>
    <row r="167" spans="2:12">
      <c r="B167" s="232"/>
      <c r="C167" s="244"/>
      <c r="D167" s="244"/>
      <c r="E167" s="244"/>
      <c r="F167" s="245"/>
      <c r="G167" s="234"/>
      <c r="H167" s="234"/>
      <c r="I167" s="234"/>
      <c r="J167" s="234"/>
      <c r="K167" s="234"/>
      <c r="L167" s="234"/>
    </row>
    <row r="169" spans="2:12">
      <c r="G169" s="747"/>
      <c r="H169" s="747"/>
      <c r="I169" s="747"/>
      <c r="J169" s="747"/>
      <c r="K169" s="747"/>
      <c r="L169" s="747"/>
    </row>
    <row r="170" spans="2:12">
      <c r="G170" s="231"/>
      <c r="H170" s="231"/>
      <c r="I170" s="231"/>
      <c r="J170" s="231"/>
      <c r="K170" s="231"/>
      <c r="L170" s="231"/>
    </row>
    <row r="171" spans="2:12">
      <c r="B171" s="232"/>
      <c r="C171" s="244"/>
      <c r="D171" s="244"/>
      <c r="E171" s="244"/>
      <c r="F171" s="245"/>
      <c r="G171" s="234"/>
      <c r="H171" s="234"/>
      <c r="I171" s="234"/>
      <c r="J171" s="234"/>
      <c r="K171" s="234"/>
      <c r="L171" s="234"/>
    </row>
    <row r="173" spans="2:12">
      <c r="I173" s="232"/>
    </row>
    <row r="174" spans="2:12">
      <c r="G174" s="231"/>
      <c r="H174" s="231"/>
      <c r="I174" s="231"/>
      <c r="J174" s="231"/>
      <c r="K174" s="231"/>
      <c r="L174" s="231"/>
    </row>
    <row r="175" spans="2:12">
      <c r="F175" s="231"/>
      <c r="G175" s="234"/>
      <c r="H175" s="234"/>
      <c r="I175" s="234"/>
      <c r="J175" s="234"/>
      <c r="K175" s="234"/>
      <c r="L175" s="234"/>
    </row>
    <row r="176" spans="2:12">
      <c r="F176" s="231"/>
      <c r="G176" s="234"/>
      <c r="H176" s="234"/>
      <c r="I176" s="234"/>
      <c r="J176" s="234"/>
      <c r="K176" s="234"/>
      <c r="L176" s="234"/>
    </row>
    <row r="177" spans="5:12">
      <c r="E177" s="232"/>
      <c r="F177" s="231"/>
      <c r="G177" s="234"/>
      <c r="H177" s="234"/>
      <c r="I177" s="234"/>
      <c r="J177" s="234"/>
      <c r="K177" s="234"/>
      <c r="L177" s="234"/>
    </row>
    <row r="178" spans="5:12">
      <c r="E178" s="232"/>
      <c r="F178" s="231"/>
      <c r="G178" s="234"/>
      <c r="H178" s="234"/>
      <c r="I178" s="234"/>
      <c r="J178" s="234"/>
      <c r="K178" s="234"/>
      <c r="L178" s="234"/>
    </row>
    <row r="179" spans="5:12">
      <c r="F179" s="231"/>
      <c r="G179" s="234"/>
      <c r="H179" s="234"/>
      <c r="I179" s="234"/>
      <c r="J179" s="234"/>
      <c r="K179" s="234"/>
      <c r="L179" s="234"/>
    </row>
    <row r="180" spans="5:12">
      <c r="F180" s="231"/>
      <c r="G180" s="234"/>
      <c r="H180" s="234"/>
      <c r="I180" s="234"/>
      <c r="J180" s="234"/>
      <c r="K180" s="234"/>
      <c r="L180" s="234"/>
    </row>
    <row r="183" spans="5:12">
      <c r="J183" s="234"/>
    </row>
    <row r="184" spans="5:12">
      <c r="J184" s="234"/>
    </row>
    <row r="185" spans="5:12">
      <c r="J185" s="234"/>
    </row>
    <row r="188" spans="5:12">
      <c r="J188" s="234"/>
      <c r="K188" s="234"/>
    </row>
    <row r="190" spans="5:12" ht="18">
      <c r="G190" s="243"/>
    </row>
    <row r="192" spans="5:12">
      <c r="G192" s="747"/>
      <c r="H192" s="747"/>
      <c r="I192" s="747"/>
      <c r="J192" s="747"/>
      <c r="K192" s="747"/>
      <c r="L192" s="747"/>
    </row>
    <row r="193" spans="2:12">
      <c r="G193" s="231"/>
      <c r="H193" s="231"/>
      <c r="I193" s="231"/>
      <c r="J193" s="231"/>
      <c r="K193" s="231"/>
      <c r="L193" s="231"/>
    </row>
    <row r="194" spans="2:12">
      <c r="B194" s="232"/>
      <c r="C194" s="244"/>
      <c r="D194" s="244"/>
      <c r="E194" s="244"/>
      <c r="F194" s="245"/>
      <c r="G194" s="234"/>
      <c r="H194" s="234"/>
      <c r="I194" s="234"/>
      <c r="J194" s="234"/>
      <c r="K194" s="234"/>
      <c r="L194" s="234"/>
    </row>
    <row r="196" spans="2:12">
      <c r="G196" s="747"/>
      <c r="H196" s="747"/>
      <c r="I196" s="747"/>
      <c r="J196" s="747"/>
      <c r="K196" s="747"/>
      <c r="L196" s="747"/>
    </row>
    <row r="197" spans="2:12">
      <c r="G197" s="231"/>
      <c r="H197" s="231"/>
      <c r="I197" s="231"/>
      <c r="J197" s="231"/>
      <c r="K197" s="231"/>
      <c r="L197" s="231"/>
    </row>
    <row r="198" spans="2:12">
      <c r="B198" s="232"/>
      <c r="C198" s="244"/>
      <c r="D198" s="244"/>
      <c r="E198" s="244"/>
      <c r="F198" s="245"/>
      <c r="G198" s="234"/>
      <c r="H198" s="234"/>
      <c r="I198" s="234"/>
      <c r="J198" s="234"/>
      <c r="K198" s="234"/>
      <c r="L198" s="234"/>
    </row>
    <row r="200" spans="2:12">
      <c r="I200" s="232"/>
    </row>
    <row r="201" spans="2:12">
      <c r="G201" s="231"/>
      <c r="H201" s="231"/>
      <c r="I201" s="231"/>
      <c r="J201" s="231"/>
      <c r="K201" s="231"/>
      <c r="L201" s="231"/>
    </row>
    <row r="202" spans="2:12">
      <c r="F202" s="231"/>
      <c r="G202" s="234"/>
      <c r="H202" s="234"/>
      <c r="I202" s="234"/>
      <c r="J202" s="234"/>
      <c r="K202" s="234"/>
      <c r="L202" s="234"/>
    </row>
    <row r="203" spans="2:12">
      <c r="F203" s="231"/>
      <c r="G203" s="234"/>
      <c r="H203" s="234"/>
      <c r="I203" s="234"/>
      <c r="J203" s="234"/>
      <c r="K203" s="234"/>
      <c r="L203" s="234"/>
    </row>
    <row r="204" spans="2:12">
      <c r="E204" s="232"/>
      <c r="F204" s="231"/>
      <c r="G204" s="234"/>
      <c r="H204" s="234"/>
      <c r="I204" s="234"/>
      <c r="J204" s="234"/>
      <c r="K204" s="234"/>
      <c r="L204" s="234"/>
    </row>
    <row r="205" spans="2:12">
      <c r="E205" s="232"/>
      <c r="F205" s="231"/>
      <c r="G205" s="234"/>
      <c r="H205" s="234"/>
      <c r="I205" s="234"/>
      <c r="J205" s="234"/>
      <c r="K205" s="234"/>
      <c r="L205" s="234"/>
    </row>
    <row r="206" spans="2:12">
      <c r="F206" s="231"/>
      <c r="G206" s="234"/>
      <c r="H206" s="234"/>
      <c r="I206" s="234"/>
      <c r="J206" s="234"/>
      <c r="K206" s="234"/>
      <c r="L206" s="234"/>
    </row>
    <row r="207" spans="2:12">
      <c r="F207" s="231"/>
      <c r="G207" s="234"/>
      <c r="H207" s="234"/>
      <c r="I207" s="234"/>
      <c r="J207" s="234"/>
      <c r="K207" s="234"/>
      <c r="L207" s="234"/>
    </row>
    <row r="210" spans="2:12">
      <c r="J210" s="234"/>
    </row>
    <row r="211" spans="2:12">
      <c r="J211" s="234"/>
    </row>
    <row r="212" spans="2:12">
      <c r="J212" s="234"/>
    </row>
    <row r="215" spans="2:12">
      <c r="J215" s="234"/>
      <c r="K215" s="234"/>
    </row>
    <row r="217" spans="2:12" ht="18">
      <c r="G217" s="243"/>
    </row>
    <row r="219" spans="2:12">
      <c r="G219" s="747"/>
      <c r="H219" s="747"/>
      <c r="I219" s="747"/>
      <c r="J219" s="747"/>
      <c r="K219" s="747"/>
      <c r="L219" s="747"/>
    </row>
    <row r="220" spans="2:12">
      <c r="G220" s="231"/>
      <c r="H220" s="231"/>
      <c r="I220" s="231"/>
      <c r="J220" s="231"/>
      <c r="K220" s="231"/>
      <c r="L220" s="231"/>
    </row>
    <row r="221" spans="2:12">
      <c r="B221" s="232"/>
      <c r="C221" s="244"/>
      <c r="D221" s="244"/>
      <c r="E221" s="244"/>
      <c r="F221" s="245"/>
      <c r="G221" s="234"/>
      <c r="H221" s="234"/>
      <c r="I221" s="234"/>
      <c r="J221" s="234"/>
      <c r="K221" s="234"/>
      <c r="L221" s="234"/>
    </row>
    <row r="223" spans="2:12">
      <c r="G223" s="747"/>
      <c r="H223" s="747"/>
      <c r="I223" s="747"/>
      <c r="J223" s="747"/>
      <c r="K223" s="747"/>
      <c r="L223" s="747"/>
    </row>
    <row r="224" spans="2:12">
      <c r="G224" s="231"/>
      <c r="H224" s="231"/>
      <c r="I224" s="231"/>
      <c r="J224" s="231"/>
      <c r="K224" s="231"/>
      <c r="L224" s="231"/>
    </row>
    <row r="225" spans="2:12">
      <c r="B225" s="232"/>
      <c r="C225" s="244"/>
      <c r="D225" s="244"/>
      <c r="E225" s="244"/>
      <c r="F225" s="245"/>
      <c r="G225" s="234"/>
      <c r="H225" s="234"/>
      <c r="I225" s="234"/>
      <c r="J225" s="234"/>
      <c r="K225" s="234"/>
      <c r="L225" s="234"/>
    </row>
    <row r="227" spans="2:12">
      <c r="I227" s="232"/>
    </row>
    <row r="228" spans="2:12">
      <c r="G228" s="231"/>
      <c r="H228" s="231"/>
      <c r="I228" s="231"/>
      <c r="J228" s="231"/>
      <c r="K228" s="231"/>
      <c r="L228" s="231"/>
    </row>
    <row r="229" spans="2:12">
      <c r="F229" s="231"/>
      <c r="G229" s="234"/>
      <c r="H229" s="234"/>
      <c r="I229" s="234"/>
      <c r="J229" s="234"/>
      <c r="K229" s="234"/>
      <c r="L229" s="234"/>
    </row>
    <row r="230" spans="2:12">
      <c r="F230" s="231"/>
      <c r="G230" s="234"/>
      <c r="H230" s="234"/>
      <c r="I230" s="234"/>
      <c r="J230" s="234"/>
      <c r="K230" s="234"/>
      <c r="L230" s="234"/>
    </row>
    <row r="231" spans="2:12">
      <c r="E231" s="232"/>
      <c r="F231" s="231"/>
      <c r="G231" s="234"/>
      <c r="H231" s="234"/>
      <c r="I231" s="234"/>
      <c r="J231" s="234"/>
      <c r="K231" s="234"/>
      <c r="L231" s="234"/>
    </row>
    <row r="232" spans="2:12">
      <c r="E232" s="232"/>
      <c r="F232" s="231"/>
      <c r="G232" s="234"/>
      <c r="H232" s="234"/>
      <c r="I232" s="234"/>
      <c r="J232" s="234"/>
      <c r="K232" s="234"/>
      <c r="L232" s="234"/>
    </row>
    <row r="233" spans="2:12">
      <c r="F233" s="231"/>
      <c r="G233" s="234"/>
      <c r="H233" s="234"/>
      <c r="I233" s="234"/>
      <c r="J233" s="234"/>
      <c r="K233" s="234"/>
      <c r="L233" s="234"/>
    </row>
    <row r="234" spans="2:12">
      <c r="F234" s="231"/>
      <c r="G234" s="234"/>
      <c r="H234" s="234"/>
      <c r="I234" s="234"/>
      <c r="J234" s="234"/>
      <c r="K234" s="234"/>
      <c r="L234" s="234"/>
    </row>
    <row r="237" spans="2:12">
      <c r="J237" s="234"/>
    </row>
    <row r="238" spans="2:12">
      <c r="J238" s="234"/>
    </row>
    <row r="239" spans="2:12">
      <c r="J239" s="234"/>
    </row>
    <row r="242" spans="2:12">
      <c r="J242" s="234"/>
      <c r="K242" s="234"/>
    </row>
    <row r="244" spans="2:12" ht="18">
      <c r="G244" s="243"/>
    </row>
    <row r="246" spans="2:12">
      <c r="G246" s="747"/>
      <c r="H246" s="747"/>
      <c r="I246" s="747"/>
      <c r="J246" s="747"/>
      <c r="K246" s="747"/>
      <c r="L246" s="747"/>
    </row>
    <row r="247" spans="2:12">
      <c r="G247" s="231"/>
      <c r="H247" s="231"/>
      <c r="I247" s="231"/>
      <c r="J247" s="231"/>
      <c r="K247" s="231"/>
      <c r="L247" s="231"/>
    </row>
    <row r="248" spans="2:12">
      <c r="B248" s="232"/>
      <c r="C248" s="244"/>
      <c r="D248" s="244"/>
      <c r="E248" s="244"/>
      <c r="F248" s="245"/>
      <c r="G248" s="234"/>
      <c r="H248" s="234"/>
      <c r="I248" s="234"/>
      <c r="J248" s="234"/>
      <c r="K248" s="234"/>
      <c r="L248" s="234"/>
    </row>
    <row r="250" spans="2:12">
      <c r="G250" s="747"/>
      <c r="H250" s="747"/>
      <c r="I250" s="747"/>
      <c r="J250" s="747"/>
      <c r="K250" s="747"/>
      <c r="L250" s="747"/>
    </row>
    <row r="251" spans="2:12">
      <c r="G251" s="231"/>
      <c r="H251" s="231"/>
      <c r="I251" s="231"/>
      <c r="J251" s="231"/>
      <c r="K251" s="231"/>
      <c r="L251" s="231"/>
    </row>
    <row r="252" spans="2:12">
      <c r="B252" s="232"/>
      <c r="C252" s="244"/>
      <c r="D252" s="244"/>
      <c r="E252" s="244"/>
      <c r="F252" s="245"/>
      <c r="G252" s="234"/>
      <c r="H252" s="234"/>
      <c r="I252" s="234"/>
      <c r="J252" s="234"/>
      <c r="K252" s="234"/>
      <c r="L252" s="234"/>
    </row>
    <row r="254" spans="2:12">
      <c r="I254" s="232"/>
    </row>
    <row r="255" spans="2:12">
      <c r="G255" s="231"/>
      <c r="H255" s="231"/>
      <c r="I255" s="231"/>
      <c r="J255" s="231"/>
      <c r="K255" s="231"/>
      <c r="L255" s="231"/>
    </row>
    <row r="256" spans="2:12">
      <c r="F256" s="231"/>
      <c r="G256" s="234"/>
      <c r="H256" s="234"/>
      <c r="I256" s="234"/>
      <c r="J256" s="234"/>
      <c r="K256" s="234"/>
      <c r="L256" s="234"/>
    </row>
    <row r="257" spans="5:12">
      <c r="F257" s="231"/>
      <c r="G257" s="234"/>
      <c r="H257" s="234"/>
      <c r="I257" s="234"/>
      <c r="J257" s="234"/>
      <c r="K257" s="234"/>
      <c r="L257" s="234"/>
    </row>
    <row r="258" spans="5:12">
      <c r="E258" s="232"/>
      <c r="F258" s="231"/>
      <c r="G258" s="234"/>
      <c r="H258" s="234"/>
      <c r="I258" s="234"/>
      <c r="J258" s="234"/>
      <c r="K258" s="234"/>
      <c r="L258" s="234"/>
    </row>
    <row r="259" spans="5:12">
      <c r="E259" s="232"/>
      <c r="F259" s="231"/>
      <c r="G259" s="234"/>
      <c r="H259" s="234"/>
      <c r="I259" s="234"/>
      <c r="J259" s="234"/>
      <c r="K259" s="234"/>
      <c r="L259" s="234"/>
    </row>
    <row r="260" spans="5:12">
      <c r="F260" s="231"/>
      <c r="G260" s="234"/>
      <c r="H260" s="234"/>
      <c r="I260" s="234"/>
      <c r="J260" s="234"/>
      <c r="K260" s="234"/>
      <c r="L260" s="234"/>
    </row>
    <row r="261" spans="5:12">
      <c r="F261" s="231"/>
      <c r="G261" s="234"/>
      <c r="H261" s="234"/>
      <c r="I261" s="234"/>
      <c r="J261" s="234"/>
      <c r="K261" s="234"/>
      <c r="L261" s="234"/>
    </row>
    <row r="264" spans="5:12">
      <c r="J264" s="234"/>
    </row>
    <row r="265" spans="5:12">
      <c r="J265" s="234"/>
    </row>
    <row r="266" spans="5:12">
      <c r="J266" s="234"/>
    </row>
    <row r="269" spans="5:12">
      <c r="J269" s="234"/>
      <c r="K269" s="234"/>
    </row>
  </sheetData>
  <mergeCells count="45">
    <mergeCell ref="N21:O21"/>
    <mergeCell ref="P39:Q40"/>
    <mergeCell ref="P41:Q42"/>
    <mergeCell ref="P43:Q44"/>
    <mergeCell ref="G250:L250"/>
    <mergeCell ref="G165:L165"/>
    <mergeCell ref="G169:L169"/>
    <mergeCell ref="G192:L192"/>
    <mergeCell ref="G196:L196"/>
    <mergeCell ref="G219:L219"/>
    <mergeCell ref="G223:L223"/>
    <mergeCell ref="G84:L84"/>
    <mergeCell ref="G88:L88"/>
    <mergeCell ref="G111:L111"/>
    <mergeCell ref="G115:L115"/>
    <mergeCell ref="G138:L138"/>
    <mergeCell ref="G6:G7"/>
    <mergeCell ref="B21:C21"/>
    <mergeCell ref="E22:F22"/>
    <mergeCell ref="A21:A22"/>
    <mergeCell ref="G3:L3"/>
    <mergeCell ref="H6:H7"/>
    <mergeCell ref="I6:I7"/>
    <mergeCell ref="J6:J7"/>
    <mergeCell ref="K6:K7"/>
    <mergeCell ref="L6:L7"/>
    <mergeCell ref="B23:B24"/>
    <mergeCell ref="C23:C24"/>
    <mergeCell ref="E23:E24"/>
    <mergeCell ref="F23:F24"/>
    <mergeCell ref="A5:B5"/>
    <mergeCell ref="A9:B9"/>
    <mergeCell ref="E21:F21"/>
    <mergeCell ref="B22:C22"/>
    <mergeCell ref="N22:O22"/>
    <mergeCell ref="N23:O23"/>
    <mergeCell ref="G246:L246"/>
    <mergeCell ref="G61:L61"/>
    <mergeCell ref="G142:L142"/>
    <mergeCell ref="G30:L30"/>
    <mergeCell ref="G34:L34"/>
    <mergeCell ref="G57:L57"/>
    <mergeCell ref="M37:M38"/>
    <mergeCell ref="N37:N38"/>
    <mergeCell ref="O37:O38"/>
  </mergeCells>
  <conditionalFormatting sqref="G6:L7">
    <cfRule type="cellIs" dxfId="27" priority="37" operator="greaterThan">
      <formula>0.08</formula>
    </cfRule>
    <cfRule type="top10" dxfId="26" priority="44" rank="2"/>
  </conditionalFormatting>
  <conditionalFormatting sqref="G5:L5 G9:L9">
    <cfRule type="top10" dxfId="25" priority="41" rank="6"/>
  </conditionalFormatting>
  <conditionalFormatting sqref="G9:L9">
    <cfRule type="top10" dxfId="24" priority="40" rank="1"/>
  </conditionalFormatting>
  <conditionalFormatting sqref="G5:L5">
    <cfRule type="top10" dxfId="23" priority="38" rank="1"/>
    <cfRule type="top10" dxfId="22" priority="39" rank="1"/>
  </conditionalFormatting>
  <conditionalFormatting sqref="I21:I25">
    <cfRule type="dataBar" priority="36">
      <dataBar>
        <cfvo type="min"/>
        <cfvo type="max"/>
        <color rgb="FF008AEF"/>
      </dataBar>
    </cfRule>
  </conditionalFormatting>
  <conditionalFormatting sqref="H21:H25">
    <cfRule type="dataBar" priority="35">
      <dataBar>
        <cfvo type="min"/>
        <cfvo type="max"/>
        <color rgb="FF008AEF"/>
      </dataBar>
    </cfRule>
  </conditionalFormatting>
  <conditionalFormatting sqref="A21:A22">
    <cfRule type="containsText" dxfId="21" priority="31" operator="containsText" text="1x">
      <formula>NOT(ISERROR(SEARCH("1x",A21)))</formula>
    </cfRule>
    <cfRule type="containsText" dxfId="20" priority="32" operator="containsText" text="x2">
      <formula>NOT(ISERROR(SEARCH("x2",A21)))</formula>
    </cfRule>
    <cfRule type="containsText" dxfId="19" priority="33" operator="containsText" text="1">
      <formula>NOT(ISERROR(SEARCH("1",A21)))</formula>
    </cfRule>
    <cfRule type="containsText" dxfId="18" priority="34" operator="containsText" text="2">
      <formula>NOT(ISERROR(SEARCH("2",A21)))</formula>
    </cfRule>
  </conditionalFormatting>
  <conditionalFormatting sqref="J22">
    <cfRule type="containsText" dxfId="17" priority="29" operator="containsText" text="under">
      <formula>NOT(ISERROR(SEARCH("under",J22)))</formula>
    </cfRule>
    <cfRule type="containsText" dxfId="16" priority="30" operator="containsText" text="ov">
      <formula>NOT(ISERROR(SEARCH("ov",J22)))</formula>
    </cfRule>
  </conditionalFormatting>
  <conditionalFormatting sqref="I22">
    <cfRule type="cellIs" dxfId="15" priority="28" operator="greaterThan">
      <formula>0.7</formula>
    </cfRule>
  </conditionalFormatting>
  <conditionalFormatting sqref="K20 J21 J25:K25 K24 J23 O20 N21 N25:O25 O24 N23">
    <cfRule type="containsText" dxfId="14" priority="26" operator="containsText" text="under">
      <formula>NOT(ISERROR(SEARCH("under",J20)))</formula>
    </cfRule>
    <cfRule type="containsText" dxfId="13" priority="27" operator="containsText" text="over">
      <formula>NOT(ISERROR(SEARCH("over",J20)))</formula>
    </cfRule>
  </conditionalFormatting>
  <conditionalFormatting sqref="M21:M23">
    <cfRule type="dataBar" priority="25">
      <dataBar>
        <cfvo type="min"/>
        <cfvo type="max"/>
        <color rgb="FF008AEF"/>
      </dataBar>
    </cfRule>
  </conditionalFormatting>
  <conditionalFormatting sqref="L21:L23">
    <cfRule type="dataBar" priority="24">
      <dataBar>
        <cfvo type="min"/>
        <cfvo type="max"/>
        <color rgb="FF008AEF"/>
      </dataBar>
    </cfRule>
  </conditionalFormatting>
  <conditionalFormatting sqref="M22">
    <cfRule type="cellIs" dxfId="12" priority="23" operator="greaterThan">
      <formula>0.7</formula>
    </cfRule>
  </conditionalFormatting>
  <conditionalFormatting sqref="N22">
    <cfRule type="containsText" dxfId="11" priority="15" operator="containsText" text="under">
      <formula>NOT(ISERROR(SEARCH("under",N22)))</formula>
    </cfRule>
    <cfRule type="containsText" dxfId="10" priority="16" operator="containsText" text="ov">
      <formula>NOT(ISERROR(SEARCH("ov",N22)))</formula>
    </cfRule>
  </conditionalFormatting>
  <conditionalFormatting sqref="O40:O44">
    <cfRule type="dataBar" priority="12">
      <dataBar>
        <cfvo type="min"/>
        <cfvo type="max"/>
        <color rgb="FF008AEF"/>
      </dataBar>
    </cfRule>
  </conditionalFormatting>
  <conditionalFormatting sqref="N40:N44">
    <cfRule type="dataBar" priority="11">
      <dataBar>
        <cfvo type="min"/>
        <cfvo type="max"/>
        <color rgb="FF008AEF"/>
      </dataBar>
    </cfRule>
  </conditionalFormatting>
  <conditionalFormatting sqref="O41">
    <cfRule type="cellIs" dxfId="9" priority="10" operator="greaterThan">
      <formula>0.7</formula>
    </cfRule>
  </conditionalFormatting>
  <conditionalFormatting sqref="P39:Q40">
    <cfRule type="containsText" dxfId="8" priority="8" operator="containsText" text="under">
      <formula>NOT(ISERROR(SEARCH("under",P39)))</formula>
    </cfRule>
    <cfRule type="containsText" dxfId="7" priority="9" operator="containsText" text="over">
      <formula>NOT(ISERROR(SEARCH("over",P39)))</formula>
    </cfRule>
  </conditionalFormatting>
  <conditionalFormatting sqref="P41:Q42">
    <cfRule type="containsText" dxfId="6" priority="6" operator="containsText" text="under">
      <formula>NOT(ISERROR(SEARCH("under",P41)))</formula>
    </cfRule>
    <cfRule type="containsText" dxfId="5" priority="7" operator="containsText" text="ov">
      <formula>NOT(ISERROR(SEARCH("ov",P41)))</formula>
    </cfRule>
  </conditionalFormatting>
  <conditionalFormatting sqref="P43:Q44">
    <cfRule type="containsText" dxfId="4" priority="4" operator="containsText" text="under">
      <formula>NOT(ISERROR(SEARCH("under",P43)))</formula>
    </cfRule>
    <cfRule type="containsText" dxfId="3" priority="5" operator="containsText" text="over">
      <formula>NOT(ISERROR(SEARCH("over",P43)))</formula>
    </cfRule>
  </conditionalFormatting>
  <conditionalFormatting sqref="G27">
    <cfRule type="containsText" dxfId="2" priority="2" operator="containsText" text="no">
      <formula>NOT(ISERROR(SEARCH("no",G27)))</formula>
    </cfRule>
    <cfRule type="containsText" dxfId="1" priority="3" operator="containsText" text="ok">
      <formula>NOT(ISERROR(SEARCH("ok",G27)))</formula>
    </cfRule>
  </conditionalFormatting>
  <conditionalFormatting sqref="C23:C24 D24 F23:F24">
    <cfRule type="top10" dxfId="0" priority="1" rank="1"/>
  </conditionalFormatting>
  <dataValidations count="1">
    <dataValidation allowBlank="1" showInputMessage="1" sqref="A5:B5 A9:B9"/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4119</vt:i4>
      </vt:variant>
    </vt:vector>
  </HeadingPairs>
  <TitlesOfParts>
    <vt:vector size="4136" baseType="lpstr">
      <vt:lpstr>Importacao</vt:lpstr>
      <vt:lpstr>bazadate</vt:lpstr>
      <vt:lpstr>Date</vt:lpstr>
      <vt:lpstr>TAB</vt:lpstr>
      <vt:lpstr>Generale</vt:lpstr>
      <vt:lpstr>Foglio1</vt:lpstr>
      <vt:lpstr>Poisson</vt:lpstr>
      <vt:lpstr>Predictie</vt:lpstr>
      <vt:lpstr>Relatorio</vt:lpstr>
      <vt:lpstr>Propuneri meciuri</vt:lpstr>
      <vt:lpstr>Tratamento</vt:lpstr>
      <vt:lpstr>Analise</vt:lpstr>
      <vt:lpstr>Analitico</vt:lpstr>
      <vt:lpstr>HTFT</vt:lpstr>
      <vt:lpstr>strengths</vt:lpstr>
      <vt:lpstr>Evolution</vt:lpstr>
      <vt:lpstr>games</vt:lpstr>
      <vt:lpstr>Foglio1!_?gfe_rd_cr_ei_HRG2V8rxD_rw8AfjsLfYDQ_gws_rd_ssl</vt:lpstr>
      <vt:lpstr>aaa</vt:lpstr>
      <vt:lpstr>Importacao!DadosExternos_1</vt:lpstr>
      <vt:lpstr>Importacao!DadosExternos_10</vt:lpstr>
      <vt:lpstr>Importacao!DadosExternos_100</vt:lpstr>
      <vt:lpstr>Importacao!DadosExternos_1000</vt:lpstr>
      <vt:lpstr>Importacao!DadosExternos_1001</vt:lpstr>
      <vt:lpstr>Importacao!DadosExternos_1002</vt:lpstr>
      <vt:lpstr>Importacao!DadosExternos_1003</vt:lpstr>
      <vt:lpstr>Importacao!DadosExternos_1004</vt:lpstr>
      <vt:lpstr>Importacao!DadosExternos_1005</vt:lpstr>
      <vt:lpstr>Importacao!DadosExternos_1006</vt:lpstr>
      <vt:lpstr>Importacao!DadosExternos_1007</vt:lpstr>
      <vt:lpstr>Importacao!DadosExternos_1008</vt:lpstr>
      <vt:lpstr>Importacao!DadosExternos_1009</vt:lpstr>
      <vt:lpstr>Importacao!DadosExternos_101</vt:lpstr>
      <vt:lpstr>Importacao!DadosExternos_1010</vt:lpstr>
      <vt:lpstr>Importacao!DadosExternos_1011</vt:lpstr>
      <vt:lpstr>Importacao!DadosExternos_1012</vt:lpstr>
      <vt:lpstr>Importacao!DadosExternos_1013</vt:lpstr>
      <vt:lpstr>Importacao!DadosExternos_1014</vt:lpstr>
      <vt:lpstr>Importacao!DadosExternos_1015</vt:lpstr>
      <vt:lpstr>Importacao!DadosExternos_1016</vt:lpstr>
      <vt:lpstr>Importacao!DadosExternos_1017</vt:lpstr>
      <vt:lpstr>Importacao!DadosExternos_1018</vt:lpstr>
      <vt:lpstr>Importacao!DadosExternos_1019</vt:lpstr>
      <vt:lpstr>Importacao!DadosExternos_102</vt:lpstr>
      <vt:lpstr>Importacao!DadosExternos_1020</vt:lpstr>
      <vt:lpstr>Importacao!DadosExternos_1021</vt:lpstr>
      <vt:lpstr>Importacao!DadosExternos_1022</vt:lpstr>
      <vt:lpstr>Importacao!DadosExternos_1023</vt:lpstr>
      <vt:lpstr>Importacao!DadosExternos_1024</vt:lpstr>
      <vt:lpstr>Importacao!DadosExternos_1025</vt:lpstr>
      <vt:lpstr>Importacao!DadosExternos_1026</vt:lpstr>
      <vt:lpstr>Importacao!DadosExternos_1027</vt:lpstr>
      <vt:lpstr>Importacao!DadosExternos_1028</vt:lpstr>
      <vt:lpstr>Importacao!DadosExternos_1029</vt:lpstr>
      <vt:lpstr>Importacao!DadosExternos_103</vt:lpstr>
      <vt:lpstr>Importacao!DadosExternos_1030</vt:lpstr>
      <vt:lpstr>Importacao!DadosExternos_1031</vt:lpstr>
      <vt:lpstr>Importacao!DadosExternos_1032</vt:lpstr>
      <vt:lpstr>Importacao!DadosExternos_1033</vt:lpstr>
      <vt:lpstr>Importacao!DadosExternos_1034</vt:lpstr>
      <vt:lpstr>Importacao!DadosExternos_1035</vt:lpstr>
      <vt:lpstr>Importacao!DadosExternos_1036</vt:lpstr>
      <vt:lpstr>Importacao!DadosExternos_1037</vt:lpstr>
      <vt:lpstr>Importacao!DadosExternos_1038</vt:lpstr>
      <vt:lpstr>Importacao!DadosExternos_1039</vt:lpstr>
      <vt:lpstr>Importacao!DadosExternos_104</vt:lpstr>
      <vt:lpstr>Importacao!DadosExternos_1040</vt:lpstr>
      <vt:lpstr>Importacao!DadosExternos_1041</vt:lpstr>
      <vt:lpstr>Importacao!DadosExternos_1042</vt:lpstr>
      <vt:lpstr>Importacao!DadosExternos_1043</vt:lpstr>
      <vt:lpstr>Importacao!DadosExternos_1044</vt:lpstr>
      <vt:lpstr>Importacao!DadosExternos_1045</vt:lpstr>
      <vt:lpstr>Importacao!DadosExternos_1046</vt:lpstr>
      <vt:lpstr>Importacao!DadosExternos_1047</vt:lpstr>
      <vt:lpstr>Importacao!DadosExternos_1048</vt:lpstr>
      <vt:lpstr>Importacao!DadosExternos_1049</vt:lpstr>
      <vt:lpstr>Importacao!DadosExternos_105</vt:lpstr>
      <vt:lpstr>Importacao!DadosExternos_1050</vt:lpstr>
      <vt:lpstr>Importacao!DadosExternos_1051</vt:lpstr>
      <vt:lpstr>Importacao!DadosExternos_1052</vt:lpstr>
      <vt:lpstr>Importacao!DadosExternos_1053</vt:lpstr>
      <vt:lpstr>Importacao!DadosExternos_1054</vt:lpstr>
      <vt:lpstr>Importacao!DadosExternos_1055</vt:lpstr>
      <vt:lpstr>Importacao!DadosExternos_1056</vt:lpstr>
      <vt:lpstr>Importacao!DadosExternos_1057</vt:lpstr>
      <vt:lpstr>Importacao!DadosExternos_1058</vt:lpstr>
      <vt:lpstr>Importacao!DadosExternos_1059</vt:lpstr>
      <vt:lpstr>Importacao!DadosExternos_106</vt:lpstr>
      <vt:lpstr>Importacao!DadosExternos_1060</vt:lpstr>
      <vt:lpstr>Importacao!DadosExternos_1061</vt:lpstr>
      <vt:lpstr>Importacao!DadosExternos_1062</vt:lpstr>
      <vt:lpstr>Importacao!DadosExternos_1063</vt:lpstr>
      <vt:lpstr>Importacao!DadosExternos_1064</vt:lpstr>
      <vt:lpstr>Importacao!DadosExternos_1065</vt:lpstr>
      <vt:lpstr>Importacao!DadosExternos_1066</vt:lpstr>
      <vt:lpstr>Importacao!DadosExternos_1067</vt:lpstr>
      <vt:lpstr>Importacao!DadosExternos_1068</vt:lpstr>
      <vt:lpstr>Importacao!DadosExternos_1069</vt:lpstr>
      <vt:lpstr>Importacao!DadosExternos_107</vt:lpstr>
      <vt:lpstr>Importacao!DadosExternos_1070</vt:lpstr>
      <vt:lpstr>Importacao!DadosExternos_1071</vt:lpstr>
      <vt:lpstr>Importacao!DadosExternos_1072</vt:lpstr>
      <vt:lpstr>Importacao!DadosExternos_1073</vt:lpstr>
      <vt:lpstr>Importacao!DadosExternos_1074</vt:lpstr>
      <vt:lpstr>Importacao!DadosExternos_1075</vt:lpstr>
      <vt:lpstr>Importacao!DadosExternos_1076</vt:lpstr>
      <vt:lpstr>Importacao!DadosExternos_1077</vt:lpstr>
      <vt:lpstr>Importacao!DadosExternos_1078</vt:lpstr>
      <vt:lpstr>Importacao!DadosExternos_1079</vt:lpstr>
      <vt:lpstr>Importacao!DadosExternos_108</vt:lpstr>
      <vt:lpstr>Importacao!DadosExternos_1080</vt:lpstr>
      <vt:lpstr>Importacao!DadosExternos_1081</vt:lpstr>
      <vt:lpstr>Importacao!DadosExternos_1082</vt:lpstr>
      <vt:lpstr>Importacao!DadosExternos_1083</vt:lpstr>
      <vt:lpstr>Importacao!DadosExternos_1084</vt:lpstr>
      <vt:lpstr>Importacao!DadosExternos_1085</vt:lpstr>
      <vt:lpstr>Importacao!DadosExternos_1086</vt:lpstr>
      <vt:lpstr>Importacao!DadosExternos_1087</vt:lpstr>
      <vt:lpstr>Importacao!DadosExternos_1088</vt:lpstr>
      <vt:lpstr>Importacao!DadosExternos_1089</vt:lpstr>
      <vt:lpstr>Importacao!DadosExternos_109</vt:lpstr>
      <vt:lpstr>Importacao!DadosExternos_1090</vt:lpstr>
      <vt:lpstr>Importacao!DadosExternos_1091</vt:lpstr>
      <vt:lpstr>Importacao!DadosExternos_1092</vt:lpstr>
      <vt:lpstr>Importacao!DadosExternos_1093</vt:lpstr>
      <vt:lpstr>Importacao!DadosExternos_1094</vt:lpstr>
      <vt:lpstr>Importacao!DadosExternos_1095</vt:lpstr>
      <vt:lpstr>Importacao!DadosExternos_1096</vt:lpstr>
      <vt:lpstr>Importacao!DadosExternos_1097</vt:lpstr>
      <vt:lpstr>Importacao!DadosExternos_1098</vt:lpstr>
      <vt:lpstr>Importacao!DadosExternos_1099</vt:lpstr>
      <vt:lpstr>Importacao!DadosExternos_11</vt:lpstr>
      <vt:lpstr>Importacao!DadosExternos_110</vt:lpstr>
      <vt:lpstr>Importacao!DadosExternos_1100</vt:lpstr>
      <vt:lpstr>Importacao!DadosExternos_1101</vt:lpstr>
      <vt:lpstr>Importacao!DadosExternos_1102</vt:lpstr>
      <vt:lpstr>Importacao!DadosExternos_1103</vt:lpstr>
      <vt:lpstr>Importacao!DadosExternos_1104</vt:lpstr>
      <vt:lpstr>Importacao!DadosExternos_1105</vt:lpstr>
      <vt:lpstr>Importacao!DadosExternos_1106</vt:lpstr>
      <vt:lpstr>Importacao!DadosExternos_1107</vt:lpstr>
      <vt:lpstr>Importacao!DadosExternos_1108</vt:lpstr>
      <vt:lpstr>Importacao!DadosExternos_1109</vt:lpstr>
      <vt:lpstr>Importacao!DadosExternos_111</vt:lpstr>
      <vt:lpstr>Importacao!DadosExternos_1110</vt:lpstr>
      <vt:lpstr>Importacao!DadosExternos_1111</vt:lpstr>
      <vt:lpstr>Importacao!DadosExternos_1112</vt:lpstr>
      <vt:lpstr>Importacao!DadosExternos_1113</vt:lpstr>
      <vt:lpstr>Importacao!DadosExternos_1114</vt:lpstr>
      <vt:lpstr>Importacao!DadosExternos_1115</vt:lpstr>
      <vt:lpstr>Importacao!DadosExternos_1116</vt:lpstr>
      <vt:lpstr>Importacao!DadosExternos_1117</vt:lpstr>
      <vt:lpstr>Importacao!DadosExternos_1118</vt:lpstr>
      <vt:lpstr>Importacao!DadosExternos_1119</vt:lpstr>
      <vt:lpstr>Importacao!DadosExternos_112</vt:lpstr>
      <vt:lpstr>Importacao!DadosExternos_1120</vt:lpstr>
      <vt:lpstr>Importacao!DadosExternos_1121</vt:lpstr>
      <vt:lpstr>Importacao!DadosExternos_1122</vt:lpstr>
      <vt:lpstr>Importacao!DadosExternos_1123</vt:lpstr>
      <vt:lpstr>Importacao!DadosExternos_1124</vt:lpstr>
      <vt:lpstr>Importacao!DadosExternos_1125</vt:lpstr>
      <vt:lpstr>Importacao!DadosExternos_1126</vt:lpstr>
      <vt:lpstr>Importacao!DadosExternos_1127</vt:lpstr>
      <vt:lpstr>Importacao!DadosExternos_1128</vt:lpstr>
      <vt:lpstr>Importacao!DadosExternos_1129</vt:lpstr>
      <vt:lpstr>Importacao!DadosExternos_113</vt:lpstr>
      <vt:lpstr>Importacao!DadosExternos_1130</vt:lpstr>
      <vt:lpstr>Importacao!DadosExternos_1131</vt:lpstr>
      <vt:lpstr>Importacao!DadosExternos_1133</vt:lpstr>
      <vt:lpstr>Importacao!DadosExternos_1134</vt:lpstr>
      <vt:lpstr>Importacao!DadosExternos_1135</vt:lpstr>
      <vt:lpstr>Importacao!DadosExternos_1136</vt:lpstr>
      <vt:lpstr>Importacao!DadosExternos_1137</vt:lpstr>
      <vt:lpstr>Importacao!DadosExternos_1138</vt:lpstr>
      <vt:lpstr>Importacao!DadosExternos_1139</vt:lpstr>
      <vt:lpstr>Importacao!DadosExternos_114</vt:lpstr>
      <vt:lpstr>Importacao!DadosExternos_1140</vt:lpstr>
      <vt:lpstr>Importacao!DadosExternos_1141</vt:lpstr>
      <vt:lpstr>Importacao!DadosExternos_1142</vt:lpstr>
      <vt:lpstr>Importacao!DadosExternos_1143</vt:lpstr>
      <vt:lpstr>Importacao!DadosExternos_1144</vt:lpstr>
      <vt:lpstr>Importacao!DadosExternos_1145</vt:lpstr>
      <vt:lpstr>Importacao!DadosExternos_1146</vt:lpstr>
      <vt:lpstr>Importacao!DadosExternos_1147</vt:lpstr>
      <vt:lpstr>Importacao!DadosExternos_1148</vt:lpstr>
      <vt:lpstr>Importacao!DadosExternos_1149</vt:lpstr>
      <vt:lpstr>Importacao!DadosExternos_115</vt:lpstr>
      <vt:lpstr>Importacao!DadosExternos_1150</vt:lpstr>
      <vt:lpstr>Importacao!DadosExternos_1151</vt:lpstr>
      <vt:lpstr>Importacao!DadosExternos_1152</vt:lpstr>
      <vt:lpstr>Importacao!DadosExternos_1153</vt:lpstr>
      <vt:lpstr>Importacao!DadosExternos_1154</vt:lpstr>
      <vt:lpstr>Importacao!DadosExternos_1155</vt:lpstr>
      <vt:lpstr>Importacao!DadosExternos_1156</vt:lpstr>
      <vt:lpstr>Importacao!DadosExternos_1157</vt:lpstr>
      <vt:lpstr>Importacao!DadosExternos_1158</vt:lpstr>
      <vt:lpstr>Importacao!DadosExternos_1159</vt:lpstr>
      <vt:lpstr>Importacao!DadosExternos_116</vt:lpstr>
      <vt:lpstr>Importacao!DadosExternos_1160</vt:lpstr>
      <vt:lpstr>Importacao!DadosExternos_1161</vt:lpstr>
      <vt:lpstr>Importacao!DadosExternos_1162</vt:lpstr>
      <vt:lpstr>Importacao!DadosExternos_1163</vt:lpstr>
      <vt:lpstr>Importacao!DadosExternos_1164</vt:lpstr>
      <vt:lpstr>Importacao!DadosExternos_1165</vt:lpstr>
      <vt:lpstr>Importacao!DadosExternos_1166</vt:lpstr>
      <vt:lpstr>Importacao!DadosExternos_1167</vt:lpstr>
      <vt:lpstr>Importacao!DadosExternos_1168</vt:lpstr>
      <vt:lpstr>Importacao!DadosExternos_1169</vt:lpstr>
      <vt:lpstr>Importacao!DadosExternos_117</vt:lpstr>
      <vt:lpstr>Importacao!DadosExternos_1170</vt:lpstr>
      <vt:lpstr>Importacao!DadosExternos_1171</vt:lpstr>
      <vt:lpstr>Importacao!DadosExternos_1172</vt:lpstr>
      <vt:lpstr>Importacao!DadosExternos_1173</vt:lpstr>
      <vt:lpstr>Importacao!DadosExternos_1174</vt:lpstr>
      <vt:lpstr>Importacao!DadosExternos_1175</vt:lpstr>
      <vt:lpstr>Importacao!DadosExternos_1176</vt:lpstr>
      <vt:lpstr>Importacao!DadosExternos_1177</vt:lpstr>
      <vt:lpstr>Importacao!DadosExternos_1178</vt:lpstr>
      <vt:lpstr>Importacao!DadosExternos_1179</vt:lpstr>
      <vt:lpstr>Importacao!DadosExternos_118</vt:lpstr>
      <vt:lpstr>Importacao!DadosExternos_1180</vt:lpstr>
      <vt:lpstr>Importacao!DadosExternos_1181</vt:lpstr>
      <vt:lpstr>Importacao!DadosExternos_1182</vt:lpstr>
      <vt:lpstr>Importacao!DadosExternos_1183</vt:lpstr>
      <vt:lpstr>Importacao!DadosExternos_1184</vt:lpstr>
      <vt:lpstr>Importacao!DadosExternos_1185</vt:lpstr>
      <vt:lpstr>Importacao!DadosExternos_1186</vt:lpstr>
      <vt:lpstr>Importacao!DadosExternos_1187</vt:lpstr>
      <vt:lpstr>Importacao!DadosExternos_1188</vt:lpstr>
      <vt:lpstr>Importacao!DadosExternos_1189</vt:lpstr>
      <vt:lpstr>Importacao!DadosExternos_119</vt:lpstr>
      <vt:lpstr>Importacao!DadosExternos_1190</vt:lpstr>
      <vt:lpstr>Importacao!DadosExternos_1191</vt:lpstr>
      <vt:lpstr>Importacao!DadosExternos_1192</vt:lpstr>
      <vt:lpstr>Importacao!DadosExternos_12</vt:lpstr>
      <vt:lpstr>Importacao!DadosExternos_120</vt:lpstr>
      <vt:lpstr>Importacao!DadosExternos_121</vt:lpstr>
      <vt:lpstr>Importacao!DadosExternos_122</vt:lpstr>
      <vt:lpstr>Importacao!DadosExternos_123</vt:lpstr>
      <vt:lpstr>Importacao!DadosExternos_124</vt:lpstr>
      <vt:lpstr>Importacao!DadosExternos_125</vt:lpstr>
      <vt:lpstr>Importacao!DadosExternos_126</vt:lpstr>
      <vt:lpstr>Importacao!DadosExternos_127</vt:lpstr>
      <vt:lpstr>Importacao!DadosExternos_128</vt:lpstr>
      <vt:lpstr>Importacao!DadosExternos_129</vt:lpstr>
      <vt:lpstr>Importacao!DadosExternos_13</vt:lpstr>
      <vt:lpstr>Importacao!DadosExternos_130</vt:lpstr>
      <vt:lpstr>Importacao!DadosExternos_131</vt:lpstr>
      <vt:lpstr>Importacao!DadosExternos_132</vt:lpstr>
      <vt:lpstr>Importacao!DadosExternos_133</vt:lpstr>
      <vt:lpstr>Importacao!DadosExternos_134</vt:lpstr>
      <vt:lpstr>Importacao!DadosExternos_135</vt:lpstr>
      <vt:lpstr>Importacao!DadosExternos_136</vt:lpstr>
      <vt:lpstr>Importacao!DadosExternos_137</vt:lpstr>
      <vt:lpstr>Importacao!DadosExternos_138</vt:lpstr>
      <vt:lpstr>Importacao!DadosExternos_139</vt:lpstr>
      <vt:lpstr>Importacao!DadosExternos_14</vt:lpstr>
      <vt:lpstr>Importacao!DadosExternos_140</vt:lpstr>
      <vt:lpstr>Importacao!DadosExternos_141</vt:lpstr>
      <vt:lpstr>Importacao!DadosExternos_142</vt:lpstr>
      <vt:lpstr>Importacao!DadosExternos_143</vt:lpstr>
      <vt:lpstr>Importacao!DadosExternos_144</vt:lpstr>
      <vt:lpstr>Importacao!DadosExternos_145</vt:lpstr>
      <vt:lpstr>Importacao!DadosExternos_146</vt:lpstr>
      <vt:lpstr>Importacao!DadosExternos_147</vt:lpstr>
      <vt:lpstr>Importacao!DadosExternos_148</vt:lpstr>
      <vt:lpstr>Importacao!DadosExternos_149</vt:lpstr>
      <vt:lpstr>Importacao!DadosExternos_15</vt:lpstr>
      <vt:lpstr>Importacao!DadosExternos_150</vt:lpstr>
      <vt:lpstr>Importacao!DadosExternos_151</vt:lpstr>
      <vt:lpstr>Importacao!DadosExternos_152</vt:lpstr>
      <vt:lpstr>Importacao!DadosExternos_153</vt:lpstr>
      <vt:lpstr>Importacao!DadosExternos_154</vt:lpstr>
      <vt:lpstr>Importacao!DadosExternos_155</vt:lpstr>
      <vt:lpstr>Importacao!DadosExternos_156</vt:lpstr>
      <vt:lpstr>Importacao!DadosExternos_157</vt:lpstr>
      <vt:lpstr>Importacao!DadosExternos_158</vt:lpstr>
      <vt:lpstr>Importacao!DadosExternos_159</vt:lpstr>
      <vt:lpstr>Importacao!DadosExternos_16</vt:lpstr>
      <vt:lpstr>Importacao!DadosExternos_160</vt:lpstr>
      <vt:lpstr>Importacao!DadosExternos_161</vt:lpstr>
      <vt:lpstr>Importacao!DadosExternos_162</vt:lpstr>
      <vt:lpstr>Importacao!DadosExternos_163</vt:lpstr>
      <vt:lpstr>Importacao!DadosExternos_164</vt:lpstr>
      <vt:lpstr>Importacao!DadosExternos_165</vt:lpstr>
      <vt:lpstr>Importacao!DadosExternos_166</vt:lpstr>
      <vt:lpstr>Importacao!DadosExternos_167</vt:lpstr>
      <vt:lpstr>Importacao!DadosExternos_168</vt:lpstr>
      <vt:lpstr>Importacao!DadosExternos_169</vt:lpstr>
      <vt:lpstr>Importacao!DadosExternos_17</vt:lpstr>
      <vt:lpstr>Importacao!DadosExternos_170</vt:lpstr>
      <vt:lpstr>Importacao!DadosExternos_171</vt:lpstr>
      <vt:lpstr>Importacao!DadosExternos_172</vt:lpstr>
      <vt:lpstr>Importacao!DadosExternos_173</vt:lpstr>
      <vt:lpstr>Importacao!DadosExternos_174</vt:lpstr>
      <vt:lpstr>Importacao!DadosExternos_175</vt:lpstr>
      <vt:lpstr>Importacao!DadosExternos_176</vt:lpstr>
      <vt:lpstr>Importacao!DadosExternos_177</vt:lpstr>
      <vt:lpstr>Importacao!DadosExternos_178</vt:lpstr>
      <vt:lpstr>Importacao!DadosExternos_179</vt:lpstr>
      <vt:lpstr>Importacao!DadosExternos_18</vt:lpstr>
      <vt:lpstr>Importacao!DadosExternos_180</vt:lpstr>
      <vt:lpstr>Importacao!DadosExternos_181</vt:lpstr>
      <vt:lpstr>Importacao!DadosExternos_182</vt:lpstr>
      <vt:lpstr>Importacao!DadosExternos_183</vt:lpstr>
      <vt:lpstr>Importacao!DadosExternos_184</vt:lpstr>
      <vt:lpstr>Importacao!DadosExternos_185</vt:lpstr>
      <vt:lpstr>Importacao!DadosExternos_186</vt:lpstr>
      <vt:lpstr>Importacao!DadosExternos_187</vt:lpstr>
      <vt:lpstr>Importacao!DadosExternos_188</vt:lpstr>
      <vt:lpstr>Importacao!DadosExternos_189</vt:lpstr>
      <vt:lpstr>Importacao!DadosExternos_19</vt:lpstr>
      <vt:lpstr>Importacao!DadosExternos_190</vt:lpstr>
      <vt:lpstr>Importacao!DadosExternos_191</vt:lpstr>
      <vt:lpstr>Importacao!DadosExternos_192</vt:lpstr>
      <vt:lpstr>Importacao!DadosExternos_193</vt:lpstr>
      <vt:lpstr>Importacao!DadosExternos_194</vt:lpstr>
      <vt:lpstr>Importacao!DadosExternos_195</vt:lpstr>
      <vt:lpstr>Importacao!DadosExternos_196</vt:lpstr>
      <vt:lpstr>Importacao!DadosExternos_197</vt:lpstr>
      <vt:lpstr>Importacao!DadosExternos_198</vt:lpstr>
      <vt:lpstr>Importacao!DadosExternos_199</vt:lpstr>
      <vt:lpstr>Importacao!DadosExternos_2</vt:lpstr>
      <vt:lpstr>Importacao!DadosExternos_20</vt:lpstr>
      <vt:lpstr>Importacao!DadosExternos_200</vt:lpstr>
      <vt:lpstr>Importacao!DadosExternos_201</vt:lpstr>
      <vt:lpstr>Importacao!DadosExternos_202</vt:lpstr>
      <vt:lpstr>Importacao!DadosExternos_203</vt:lpstr>
      <vt:lpstr>Importacao!DadosExternos_204</vt:lpstr>
      <vt:lpstr>Importacao!DadosExternos_205</vt:lpstr>
      <vt:lpstr>Importacao!DadosExternos_206</vt:lpstr>
      <vt:lpstr>Importacao!DadosExternos_207</vt:lpstr>
      <vt:lpstr>Importacao!DadosExternos_208</vt:lpstr>
      <vt:lpstr>Importacao!DadosExternos_209</vt:lpstr>
      <vt:lpstr>Importacao!DadosExternos_21</vt:lpstr>
      <vt:lpstr>Importacao!DadosExternos_210</vt:lpstr>
      <vt:lpstr>Importacao!DadosExternos_211</vt:lpstr>
      <vt:lpstr>Importacao!DadosExternos_212</vt:lpstr>
      <vt:lpstr>Importacao!DadosExternos_213</vt:lpstr>
      <vt:lpstr>Importacao!DadosExternos_214</vt:lpstr>
      <vt:lpstr>Importacao!DadosExternos_215</vt:lpstr>
      <vt:lpstr>Importacao!DadosExternos_216</vt:lpstr>
      <vt:lpstr>Importacao!DadosExternos_217</vt:lpstr>
      <vt:lpstr>Importacao!DadosExternos_218</vt:lpstr>
      <vt:lpstr>Importacao!DadosExternos_219</vt:lpstr>
      <vt:lpstr>Importacao!DadosExternos_22</vt:lpstr>
      <vt:lpstr>Importacao!DadosExternos_220</vt:lpstr>
      <vt:lpstr>Importacao!DadosExternos_221</vt:lpstr>
      <vt:lpstr>Importacao!DadosExternos_222</vt:lpstr>
      <vt:lpstr>Importacao!DadosExternos_223</vt:lpstr>
      <vt:lpstr>Importacao!DadosExternos_224</vt:lpstr>
      <vt:lpstr>Importacao!DadosExternos_225</vt:lpstr>
      <vt:lpstr>Importacao!DadosExternos_226</vt:lpstr>
      <vt:lpstr>Importacao!DadosExternos_227</vt:lpstr>
      <vt:lpstr>Importacao!DadosExternos_228</vt:lpstr>
      <vt:lpstr>Importacao!DadosExternos_229</vt:lpstr>
      <vt:lpstr>Importacao!DadosExternos_23</vt:lpstr>
      <vt:lpstr>Importacao!DadosExternos_230</vt:lpstr>
      <vt:lpstr>Importacao!DadosExternos_231</vt:lpstr>
      <vt:lpstr>Importacao!DadosExternos_232</vt:lpstr>
      <vt:lpstr>Importacao!DadosExternos_233</vt:lpstr>
      <vt:lpstr>Importacao!DadosExternos_234</vt:lpstr>
      <vt:lpstr>Importacao!DadosExternos_235</vt:lpstr>
      <vt:lpstr>Importacao!DadosExternos_236</vt:lpstr>
      <vt:lpstr>Importacao!DadosExternos_237</vt:lpstr>
      <vt:lpstr>Importacao!DadosExternos_238</vt:lpstr>
      <vt:lpstr>Importacao!DadosExternos_239</vt:lpstr>
      <vt:lpstr>Importacao!DadosExternos_24</vt:lpstr>
      <vt:lpstr>Importacao!DadosExternos_240</vt:lpstr>
      <vt:lpstr>Importacao!DadosExternos_241</vt:lpstr>
      <vt:lpstr>Importacao!DadosExternos_242</vt:lpstr>
      <vt:lpstr>Importacao!DadosExternos_243</vt:lpstr>
      <vt:lpstr>Importacao!DadosExternos_244</vt:lpstr>
      <vt:lpstr>Importacao!DadosExternos_245</vt:lpstr>
      <vt:lpstr>Importacao!DadosExternos_246</vt:lpstr>
      <vt:lpstr>Importacao!DadosExternos_247</vt:lpstr>
      <vt:lpstr>Importacao!DadosExternos_248</vt:lpstr>
      <vt:lpstr>Importacao!DadosExternos_249</vt:lpstr>
      <vt:lpstr>Importacao!DadosExternos_25</vt:lpstr>
      <vt:lpstr>Importacao!DadosExternos_250</vt:lpstr>
      <vt:lpstr>Importacao!DadosExternos_251</vt:lpstr>
      <vt:lpstr>Importacao!DadosExternos_252</vt:lpstr>
      <vt:lpstr>Importacao!DadosExternos_253</vt:lpstr>
      <vt:lpstr>Importacao!DadosExternos_254</vt:lpstr>
      <vt:lpstr>Importacao!DadosExternos_255</vt:lpstr>
      <vt:lpstr>Importacao!DadosExternos_256</vt:lpstr>
      <vt:lpstr>Importacao!DadosExternos_257</vt:lpstr>
      <vt:lpstr>Importacao!DadosExternos_258</vt:lpstr>
      <vt:lpstr>Importacao!DadosExternos_259</vt:lpstr>
      <vt:lpstr>Importacao!DadosExternos_26</vt:lpstr>
      <vt:lpstr>Importacao!DadosExternos_260</vt:lpstr>
      <vt:lpstr>Importacao!DadosExternos_261</vt:lpstr>
      <vt:lpstr>Importacao!DadosExternos_262</vt:lpstr>
      <vt:lpstr>Importacao!DadosExternos_263</vt:lpstr>
      <vt:lpstr>Importacao!DadosExternos_264</vt:lpstr>
      <vt:lpstr>Importacao!DadosExternos_265</vt:lpstr>
      <vt:lpstr>Importacao!DadosExternos_266</vt:lpstr>
      <vt:lpstr>Importacao!DadosExternos_267</vt:lpstr>
      <vt:lpstr>Importacao!DadosExternos_268</vt:lpstr>
      <vt:lpstr>Importacao!DadosExternos_269</vt:lpstr>
      <vt:lpstr>Importacao!DadosExternos_27</vt:lpstr>
      <vt:lpstr>Importacao!DadosExternos_270</vt:lpstr>
      <vt:lpstr>Importacao!DadosExternos_271</vt:lpstr>
      <vt:lpstr>Importacao!DadosExternos_272</vt:lpstr>
      <vt:lpstr>Importacao!DadosExternos_273</vt:lpstr>
      <vt:lpstr>Importacao!DadosExternos_274</vt:lpstr>
      <vt:lpstr>Importacao!DadosExternos_275</vt:lpstr>
      <vt:lpstr>Importacao!DadosExternos_276</vt:lpstr>
      <vt:lpstr>Importacao!DadosExternos_277</vt:lpstr>
      <vt:lpstr>Importacao!DadosExternos_278</vt:lpstr>
      <vt:lpstr>Importacao!DadosExternos_279</vt:lpstr>
      <vt:lpstr>Importacao!DadosExternos_28</vt:lpstr>
      <vt:lpstr>Importacao!DadosExternos_280</vt:lpstr>
      <vt:lpstr>Importacao!DadosExternos_281</vt:lpstr>
      <vt:lpstr>Importacao!DadosExternos_282</vt:lpstr>
      <vt:lpstr>Importacao!DadosExternos_283</vt:lpstr>
      <vt:lpstr>Importacao!DadosExternos_284</vt:lpstr>
      <vt:lpstr>Importacao!DadosExternos_285</vt:lpstr>
      <vt:lpstr>Importacao!DadosExternos_286</vt:lpstr>
      <vt:lpstr>Importacao!DadosExternos_287</vt:lpstr>
      <vt:lpstr>Importacao!DadosExternos_288</vt:lpstr>
      <vt:lpstr>Importacao!DadosExternos_289</vt:lpstr>
      <vt:lpstr>Importacao!DadosExternos_29</vt:lpstr>
      <vt:lpstr>Importacao!DadosExternos_290</vt:lpstr>
      <vt:lpstr>Importacao!DadosExternos_291</vt:lpstr>
      <vt:lpstr>Importacao!DadosExternos_292</vt:lpstr>
      <vt:lpstr>Importacao!DadosExternos_293</vt:lpstr>
      <vt:lpstr>Importacao!DadosExternos_294</vt:lpstr>
      <vt:lpstr>Importacao!DadosExternos_295</vt:lpstr>
      <vt:lpstr>Importacao!DadosExternos_296</vt:lpstr>
      <vt:lpstr>Importacao!DadosExternos_297</vt:lpstr>
      <vt:lpstr>Importacao!DadosExternos_298</vt:lpstr>
      <vt:lpstr>Importacao!DadosExternos_299</vt:lpstr>
      <vt:lpstr>Importacao!DadosExternos_3</vt:lpstr>
      <vt:lpstr>Importacao!DadosExternos_30</vt:lpstr>
      <vt:lpstr>Importacao!DadosExternos_300</vt:lpstr>
      <vt:lpstr>Importacao!DadosExternos_301</vt:lpstr>
      <vt:lpstr>Importacao!DadosExternos_302</vt:lpstr>
      <vt:lpstr>Importacao!DadosExternos_303</vt:lpstr>
      <vt:lpstr>Importacao!DadosExternos_304</vt:lpstr>
      <vt:lpstr>Importacao!DadosExternos_305</vt:lpstr>
      <vt:lpstr>Importacao!DadosExternos_306</vt:lpstr>
      <vt:lpstr>Importacao!DadosExternos_307</vt:lpstr>
      <vt:lpstr>Importacao!DadosExternos_308</vt:lpstr>
      <vt:lpstr>Importacao!DadosExternos_309</vt:lpstr>
      <vt:lpstr>Importacao!DadosExternos_31</vt:lpstr>
      <vt:lpstr>Importacao!DadosExternos_310</vt:lpstr>
      <vt:lpstr>Importacao!DadosExternos_311</vt:lpstr>
      <vt:lpstr>Importacao!DadosExternos_312</vt:lpstr>
      <vt:lpstr>Importacao!DadosExternos_313</vt:lpstr>
      <vt:lpstr>Importacao!DadosExternos_314</vt:lpstr>
      <vt:lpstr>Importacao!DadosExternos_315</vt:lpstr>
      <vt:lpstr>Importacao!DadosExternos_316</vt:lpstr>
      <vt:lpstr>Importacao!DadosExternos_317</vt:lpstr>
      <vt:lpstr>Importacao!DadosExternos_318</vt:lpstr>
      <vt:lpstr>Importacao!DadosExternos_319</vt:lpstr>
      <vt:lpstr>Importacao!DadosExternos_32</vt:lpstr>
      <vt:lpstr>Importacao!DadosExternos_320</vt:lpstr>
      <vt:lpstr>Importacao!DadosExternos_321</vt:lpstr>
      <vt:lpstr>Importacao!DadosExternos_322</vt:lpstr>
      <vt:lpstr>Importacao!DadosExternos_323</vt:lpstr>
      <vt:lpstr>Importacao!DadosExternos_324</vt:lpstr>
      <vt:lpstr>Importacao!DadosExternos_325</vt:lpstr>
      <vt:lpstr>Importacao!DadosExternos_326</vt:lpstr>
      <vt:lpstr>Importacao!DadosExternos_327</vt:lpstr>
      <vt:lpstr>Importacao!DadosExternos_328</vt:lpstr>
      <vt:lpstr>Importacao!DadosExternos_329</vt:lpstr>
      <vt:lpstr>Importacao!DadosExternos_33</vt:lpstr>
      <vt:lpstr>Importacao!DadosExternos_330</vt:lpstr>
      <vt:lpstr>Importacao!DadosExternos_331</vt:lpstr>
      <vt:lpstr>Importacao!DadosExternos_332</vt:lpstr>
      <vt:lpstr>Importacao!DadosExternos_333</vt:lpstr>
      <vt:lpstr>Importacao!DadosExternos_334</vt:lpstr>
      <vt:lpstr>Importacao!DadosExternos_335</vt:lpstr>
      <vt:lpstr>Importacao!DadosExternos_336</vt:lpstr>
      <vt:lpstr>Importacao!DadosExternos_337</vt:lpstr>
      <vt:lpstr>Importacao!DadosExternos_338</vt:lpstr>
      <vt:lpstr>Importacao!DadosExternos_339</vt:lpstr>
      <vt:lpstr>Importacao!DadosExternos_34</vt:lpstr>
      <vt:lpstr>Importacao!DadosExternos_340</vt:lpstr>
      <vt:lpstr>Importacao!DadosExternos_341</vt:lpstr>
      <vt:lpstr>Importacao!DadosExternos_342</vt:lpstr>
      <vt:lpstr>Importacao!DadosExternos_343</vt:lpstr>
      <vt:lpstr>Importacao!DadosExternos_344</vt:lpstr>
      <vt:lpstr>Importacao!DadosExternos_345</vt:lpstr>
      <vt:lpstr>Importacao!DadosExternos_346</vt:lpstr>
      <vt:lpstr>Importacao!DadosExternos_347</vt:lpstr>
      <vt:lpstr>Importacao!DadosExternos_348</vt:lpstr>
      <vt:lpstr>Importacao!DadosExternos_349</vt:lpstr>
      <vt:lpstr>Importacao!DadosExternos_35</vt:lpstr>
      <vt:lpstr>Importacao!DadosExternos_350</vt:lpstr>
      <vt:lpstr>Importacao!DadosExternos_351</vt:lpstr>
      <vt:lpstr>Importacao!DadosExternos_352</vt:lpstr>
      <vt:lpstr>Importacao!DadosExternos_353</vt:lpstr>
      <vt:lpstr>Importacao!DadosExternos_354</vt:lpstr>
      <vt:lpstr>Importacao!DadosExternos_355</vt:lpstr>
      <vt:lpstr>Importacao!DadosExternos_356</vt:lpstr>
      <vt:lpstr>Importacao!DadosExternos_357</vt:lpstr>
      <vt:lpstr>Importacao!DadosExternos_358</vt:lpstr>
      <vt:lpstr>Importacao!DadosExternos_359</vt:lpstr>
      <vt:lpstr>Importacao!DadosExternos_36</vt:lpstr>
      <vt:lpstr>Importacao!DadosExternos_360</vt:lpstr>
      <vt:lpstr>Importacao!DadosExternos_361</vt:lpstr>
      <vt:lpstr>Importacao!DadosExternos_362</vt:lpstr>
      <vt:lpstr>Importacao!DadosExternos_363</vt:lpstr>
      <vt:lpstr>Importacao!DadosExternos_364</vt:lpstr>
      <vt:lpstr>Importacao!DadosExternos_365</vt:lpstr>
      <vt:lpstr>Importacao!DadosExternos_366</vt:lpstr>
      <vt:lpstr>Importacao!DadosExternos_367</vt:lpstr>
      <vt:lpstr>Importacao!DadosExternos_368</vt:lpstr>
      <vt:lpstr>Importacao!DadosExternos_369</vt:lpstr>
      <vt:lpstr>Importacao!DadosExternos_37</vt:lpstr>
      <vt:lpstr>Importacao!DadosExternos_370</vt:lpstr>
      <vt:lpstr>Importacao!DadosExternos_371</vt:lpstr>
      <vt:lpstr>Importacao!DadosExternos_372</vt:lpstr>
      <vt:lpstr>Importacao!DadosExternos_373</vt:lpstr>
      <vt:lpstr>Importacao!DadosExternos_374</vt:lpstr>
      <vt:lpstr>Importacao!DadosExternos_375</vt:lpstr>
      <vt:lpstr>Importacao!DadosExternos_376</vt:lpstr>
      <vt:lpstr>Importacao!DadosExternos_377</vt:lpstr>
      <vt:lpstr>Importacao!DadosExternos_378</vt:lpstr>
      <vt:lpstr>Importacao!DadosExternos_379</vt:lpstr>
      <vt:lpstr>Importacao!DadosExternos_38</vt:lpstr>
      <vt:lpstr>Importacao!DadosExternos_380</vt:lpstr>
      <vt:lpstr>Importacao!DadosExternos_381</vt:lpstr>
      <vt:lpstr>Importacao!DadosExternos_382</vt:lpstr>
      <vt:lpstr>Importacao!DadosExternos_383</vt:lpstr>
      <vt:lpstr>Importacao!DadosExternos_384</vt:lpstr>
      <vt:lpstr>Importacao!DadosExternos_385</vt:lpstr>
      <vt:lpstr>Importacao!DadosExternos_386</vt:lpstr>
      <vt:lpstr>Importacao!DadosExternos_387</vt:lpstr>
      <vt:lpstr>Importacao!DadosExternos_388</vt:lpstr>
      <vt:lpstr>Importacao!DadosExternos_389</vt:lpstr>
      <vt:lpstr>Importacao!DadosExternos_39</vt:lpstr>
      <vt:lpstr>Importacao!DadosExternos_390</vt:lpstr>
      <vt:lpstr>Importacao!DadosExternos_391</vt:lpstr>
      <vt:lpstr>Importacao!DadosExternos_392</vt:lpstr>
      <vt:lpstr>Importacao!DadosExternos_393</vt:lpstr>
      <vt:lpstr>Importacao!DadosExternos_394</vt:lpstr>
      <vt:lpstr>Importacao!DadosExternos_395</vt:lpstr>
      <vt:lpstr>Importacao!DadosExternos_396</vt:lpstr>
      <vt:lpstr>Importacao!DadosExternos_397</vt:lpstr>
      <vt:lpstr>Importacao!DadosExternos_398</vt:lpstr>
      <vt:lpstr>Importacao!DadosExternos_399</vt:lpstr>
      <vt:lpstr>Importacao!DadosExternos_4</vt:lpstr>
      <vt:lpstr>Importacao!DadosExternos_40</vt:lpstr>
      <vt:lpstr>Importacao!DadosExternos_400</vt:lpstr>
      <vt:lpstr>Importacao!DadosExternos_401</vt:lpstr>
      <vt:lpstr>Importacao!DadosExternos_402</vt:lpstr>
      <vt:lpstr>Importacao!DadosExternos_403</vt:lpstr>
      <vt:lpstr>Importacao!DadosExternos_404</vt:lpstr>
      <vt:lpstr>Importacao!DadosExternos_405</vt:lpstr>
      <vt:lpstr>Importacao!DadosExternos_406</vt:lpstr>
      <vt:lpstr>Importacao!DadosExternos_407</vt:lpstr>
      <vt:lpstr>Importacao!DadosExternos_408</vt:lpstr>
      <vt:lpstr>Importacao!DadosExternos_409</vt:lpstr>
      <vt:lpstr>Importacao!DadosExternos_41</vt:lpstr>
      <vt:lpstr>Importacao!DadosExternos_410</vt:lpstr>
      <vt:lpstr>Importacao!DadosExternos_411</vt:lpstr>
      <vt:lpstr>Importacao!DadosExternos_412</vt:lpstr>
      <vt:lpstr>Importacao!DadosExternos_413</vt:lpstr>
      <vt:lpstr>Importacao!DadosExternos_414</vt:lpstr>
      <vt:lpstr>Importacao!DadosExternos_415</vt:lpstr>
      <vt:lpstr>Importacao!DadosExternos_416</vt:lpstr>
      <vt:lpstr>Importacao!DadosExternos_417</vt:lpstr>
      <vt:lpstr>Importacao!DadosExternos_418</vt:lpstr>
      <vt:lpstr>Importacao!DadosExternos_419</vt:lpstr>
      <vt:lpstr>Importacao!DadosExternos_42</vt:lpstr>
      <vt:lpstr>Importacao!DadosExternos_420</vt:lpstr>
      <vt:lpstr>Importacao!DadosExternos_421</vt:lpstr>
      <vt:lpstr>Importacao!DadosExternos_422</vt:lpstr>
      <vt:lpstr>Importacao!DadosExternos_423</vt:lpstr>
      <vt:lpstr>Importacao!DadosExternos_424</vt:lpstr>
      <vt:lpstr>Importacao!DadosExternos_425</vt:lpstr>
      <vt:lpstr>Importacao!DadosExternos_426</vt:lpstr>
      <vt:lpstr>Importacao!DadosExternos_427</vt:lpstr>
      <vt:lpstr>Importacao!DadosExternos_428</vt:lpstr>
      <vt:lpstr>Importacao!DadosExternos_429</vt:lpstr>
      <vt:lpstr>Importacao!DadosExternos_43</vt:lpstr>
      <vt:lpstr>Importacao!DadosExternos_430</vt:lpstr>
      <vt:lpstr>Importacao!DadosExternos_431</vt:lpstr>
      <vt:lpstr>Importacao!DadosExternos_432</vt:lpstr>
      <vt:lpstr>Importacao!DadosExternos_433</vt:lpstr>
      <vt:lpstr>Importacao!DadosExternos_434</vt:lpstr>
      <vt:lpstr>Importacao!DadosExternos_435</vt:lpstr>
      <vt:lpstr>Importacao!DadosExternos_436</vt:lpstr>
      <vt:lpstr>Importacao!DadosExternos_437</vt:lpstr>
      <vt:lpstr>Importacao!DadosExternos_438</vt:lpstr>
      <vt:lpstr>Importacao!DadosExternos_439</vt:lpstr>
      <vt:lpstr>Importacao!DadosExternos_44</vt:lpstr>
      <vt:lpstr>Importacao!DadosExternos_440</vt:lpstr>
      <vt:lpstr>Importacao!DadosExternos_441</vt:lpstr>
      <vt:lpstr>Importacao!DadosExternos_442</vt:lpstr>
      <vt:lpstr>Importacao!DadosExternos_443</vt:lpstr>
      <vt:lpstr>Importacao!DadosExternos_444</vt:lpstr>
      <vt:lpstr>Importacao!DadosExternos_445</vt:lpstr>
      <vt:lpstr>Importacao!DadosExternos_446</vt:lpstr>
      <vt:lpstr>Importacao!DadosExternos_447</vt:lpstr>
      <vt:lpstr>Importacao!DadosExternos_448</vt:lpstr>
      <vt:lpstr>Importacao!DadosExternos_449</vt:lpstr>
      <vt:lpstr>Importacao!DadosExternos_45</vt:lpstr>
      <vt:lpstr>Importacao!DadosExternos_450</vt:lpstr>
      <vt:lpstr>Importacao!DadosExternos_451</vt:lpstr>
      <vt:lpstr>Importacao!DadosExternos_452</vt:lpstr>
      <vt:lpstr>Importacao!DadosExternos_453</vt:lpstr>
      <vt:lpstr>Importacao!DadosExternos_454</vt:lpstr>
      <vt:lpstr>Importacao!DadosExternos_455</vt:lpstr>
      <vt:lpstr>Importacao!DadosExternos_456</vt:lpstr>
      <vt:lpstr>Importacao!DadosExternos_457</vt:lpstr>
      <vt:lpstr>Importacao!DadosExternos_458</vt:lpstr>
      <vt:lpstr>Importacao!DadosExternos_459</vt:lpstr>
      <vt:lpstr>Importacao!DadosExternos_46</vt:lpstr>
      <vt:lpstr>Importacao!DadosExternos_460</vt:lpstr>
      <vt:lpstr>Importacao!DadosExternos_461</vt:lpstr>
      <vt:lpstr>Importacao!DadosExternos_462</vt:lpstr>
      <vt:lpstr>Importacao!DadosExternos_463</vt:lpstr>
      <vt:lpstr>Importacao!DadosExternos_464</vt:lpstr>
      <vt:lpstr>Importacao!DadosExternos_465</vt:lpstr>
      <vt:lpstr>Importacao!DadosExternos_466</vt:lpstr>
      <vt:lpstr>Importacao!DadosExternos_467</vt:lpstr>
      <vt:lpstr>Importacao!DadosExternos_468</vt:lpstr>
      <vt:lpstr>Importacao!DadosExternos_469</vt:lpstr>
      <vt:lpstr>Importacao!DadosExternos_47</vt:lpstr>
      <vt:lpstr>Importacao!DadosExternos_470</vt:lpstr>
      <vt:lpstr>Importacao!DadosExternos_471</vt:lpstr>
      <vt:lpstr>Importacao!DadosExternos_472</vt:lpstr>
      <vt:lpstr>Importacao!DadosExternos_473</vt:lpstr>
      <vt:lpstr>Importacao!DadosExternos_474</vt:lpstr>
      <vt:lpstr>Importacao!DadosExternos_476</vt:lpstr>
      <vt:lpstr>Importacao!DadosExternos_477</vt:lpstr>
      <vt:lpstr>Importacao!DadosExternos_478</vt:lpstr>
      <vt:lpstr>Importacao!DadosExternos_479</vt:lpstr>
      <vt:lpstr>Importacao!DadosExternos_48</vt:lpstr>
      <vt:lpstr>Importacao!DadosExternos_480</vt:lpstr>
      <vt:lpstr>Importacao!DadosExternos_481</vt:lpstr>
      <vt:lpstr>Importacao!DadosExternos_482</vt:lpstr>
      <vt:lpstr>Importacao!DadosExternos_483</vt:lpstr>
      <vt:lpstr>Importacao!DadosExternos_484</vt:lpstr>
      <vt:lpstr>Importacao!DadosExternos_485</vt:lpstr>
      <vt:lpstr>Importacao!DadosExternos_486</vt:lpstr>
      <vt:lpstr>Importacao!DadosExternos_487</vt:lpstr>
      <vt:lpstr>Importacao!DadosExternos_488</vt:lpstr>
      <vt:lpstr>Importacao!DadosExternos_489</vt:lpstr>
      <vt:lpstr>Importacao!DadosExternos_49</vt:lpstr>
      <vt:lpstr>Importacao!DadosExternos_490</vt:lpstr>
      <vt:lpstr>Importacao!DadosExternos_491</vt:lpstr>
      <vt:lpstr>Importacao!DadosExternos_492</vt:lpstr>
      <vt:lpstr>Importacao!DadosExternos_493</vt:lpstr>
      <vt:lpstr>Importacao!DadosExternos_494</vt:lpstr>
      <vt:lpstr>Importacao!DadosExternos_495</vt:lpstr>
      <vt:lpstr>Importacao!DadosExternos_496</vt:lpstr>
      <vt:lpstr>Importacao!DadosExternos_497</vt:lpstr>
      <vt:lpstr>Importacao!DadosExternos_498</vt:lpstr>
      <vt:lpstr>Importacao!DadosExternos_499</vt:lpstr>
      <vt:lpstr>Importacao!DadosExternos_5</vt:lpstr>
      <vt:lpstr>Importacao!DadosExternos_50</vt:lpstr>
      <vt:lpstr>Importacao!DadosExternos_500</vt:lpstr>
      <vt:lpstr>Importacao!DadosExternos_501</vt:lpstr>
      <vt:lpstr>Importacao!DadosExternos_502</vt:lpstr>
      <vt:lpstr>Importacao!DadosExternos_503</vt:lpstr>
      <vt:lpstr>Importacao!DadosExternos_504</vt:lpstr>
      <vt:lpstr>Importacao!DadosExternos_505</vt:lpstr>
      <vt:lpstr>Importacao!DadosExternos_506</vt:lpstr>
      <vt:lpstr>Importacao!DadosExternos_507</vt:lpstr>
      <vt:lpstr>Importacao!DadosExternos_508</vt:lpstr>
      <vt:lpstr>Importacao!DadosExternos_509</vt:lpstr>
      <vt:lpstr>Importacao!DadosExternos_51</vt:lpstr>
      <vt:lpstr>Importacao!DadosExternos_510</vt:lpstr>
      <vt:lpstr>Importacao!DadosExternos_511</vt:lpstr>
      <vt:lpstr>Importacao!DadosExternos_512</vt:lpstr>
      <vt:lpstr>Importacao!DadosExternos_513</vt:lpstr>
      <vt:lpstr>Importacao!DadosExternos_514</vt:lpstr>
      <vt:lpstr>Importacao!DadosExternos_515</vt:lpstr>
      <vt:lpstr>Importacao!DadosExternos_516</vt:lpstr>
      <vt:lpstr>Importacao!DadosExternos_517</vt:lpstr>
      <vt:lpstr>Importacao!DadosExternos_518</vt:lpstr>
      <vt:lpstr>Importacao!DadosExternos_519</vt:lpstr>
      <vt:lpstr>Importacao!DadosExternos_52</vt:lpstr>
      <vt:lpstr>Importacao!DadosExternos_520</vt:lpstr>
      <vt:lpstr>Importacao!DadosExternos_521</vt:lpstr>
      <vt:lpstr>Importacao!DadosExternos_522</vt:lpstr>
      <vt:lpstr>Importacao!DadosExternos_523</vt:lpstr>
      <vt:lpstr>Importacao!DadosExternos_524</vt:lpstr>
      <vt:lpstr>Importacao!DadosExternos_525</vt:lpstr>
      <vt:lpstr>Importacao!DadosExternos_526</vt:lpstr>
      <vt:lpstr>Importacao!DadosExternos_527</vt:lpstr>
      <vt:lpstr>Importacao!DadosExternos_528</vt:lpstr>
      <vt:lpstr>Importacao!DadosExternos_529</vt:lpstr>
      <vt:lpstr>Importacao!DadosExternos_53</vt:lpstr>
      <vt:lpstr>Importacao!DadosExternos_530</vt:lpstr>
      <vt:lpstr>Importacao!DadosExternos_531</vt:lpstr>
      <vt:lpstr>Importacao!DadosExternos_532</vt:lpstr>
      <vt:lpstr>Importacao!DadosExternos_533</vt:lpstr>
      <vt:lpstr>Importacao!DadosExternos_534</vt:lpstr>
      <vt:lpstr>Importacao!DadosExternos_535</vt:lpstr>
      <vt:lpstr>Importacao!DadosExternos_536</vt:lpstr>
      <vt:lpstr>Importacao!DadosExternos_537</vt:lpstr>
      <vt:lpstr>Importacao!DadosExternos_538</vt:lpstr>
      <vt:lpstr>Importacao!DadosExternos_539</vt:lpstr>
      <vt:lpstr>Importacao!DadosExternos_54</vt:lpstr>
      <vt:lpstr>Importacao!DadosExternos_540</vt:lpstr>
      <vt:lpstr>Importacao!DadosExternos_541</vt:lpstr>
      <vt:lpstr>Importacao!DadosExternos_542</vt:lpstr>
      <vt:lpstr>Importacao!DadosExternos_543</vt:lpstr>
      <vt:lpstr>Importacao!DadosExternos_544</vt:lpstr>
      <vt:lpstr>Importacao!DadosExternos_545</vt:lpstr>
      <vt:lpstr>Importacao!DadosExternos_546</vt:lpstr>
      <vt:lpstr>Importacao!DadosExternos_547</vt:lpstr>
      <vt:lpstr>Importacao!DadosExternos_548</vt:lpstr>
      <vt:lpstr>Importacao!DadosExternos_549</vt:lpstr>
      <vt:lpstr>Importacao!DadosExternos_55</vt:lpstr>
      <vt:lpstr>Importacao!DadosExternos_550</vt:lpstr>
      <vt:lpstr>Importacao!DadosExternos_551</vt:lpstr>
      <vt:lpstr>Importacao!DadosExternos_552</vt:lpstr>
      <vt:lpstr>Importacao!DadosExternos_553</vt:lpstr>
      <vt:lpstr>Importacao!DadosExternos_554</vt:lpstr>
      <vt:lpstr>Importacao!DadosExternos_555</vt:lpstr>
      <vt:lpstr>Importacao!DadosExternos_556</vt:lpstr>
      <vt:lpstr>Importacao!DadosExternos_557</vt:lpstr>
      <vt:lpstr>Importacao!DadosExternos_558</vt:lpstr>
      <vt:lpstr>Importacao!DadosExternos_559</vt:lpstr>
      <vt:lpstr>Importacao!DadosExternos_56</vt:lpstr>
      <vt:lpstr>Importacao!DadosExternos_560</vt:lpstr>
      <vt:lpstr>Importacao!DadosExternos_561</vt:lpstr>
      <vt:lpstr>Importacao!DadosExternos_562</vt:lpstr>
      <vt:lpstr>Importacao!DadosExternos_563</vt:lpstr>
      <vt:lpstr>Importacao!DadosExternos_564</vt:lpstr>
      <vt:lpstr>Importacao!DadosExternos_565</vt:lpstr>
      <vt:lpstr>Importacao!DadosExternos_566</vt:lpstr>
      <vt:lpstr>Importacao!DadosExternos_567</vt:lpstr>
      <vt:lpstr>Importacao!DadosExternos_568</vt:lpstr>
      <vt:lpstr>Importacao!DadosExternos_569</vt:lpstr>
      <vt:lpstr>Importacao!DadosExternos_57</vt:lpstr>
      <vt:lpstr>Importacao!DadosExternos_570</vt:lpstr>
      <vt:lpstr>Importacao!DadosExternos_571</vt:lpstr>
      <vt:lpstr>Importacao!DadosExternos_572</vt:lpstr>
      <vt:lpstr>Importacao!DadosExternos_573</vt:lpstr>
      <vt:lpstr>Importacao!DadosExternos_574</vt:lpstr>
      <vt:lpstr>Importacao!DadosExternos_575</vt:lpstr>
      <vt:lpstr>Importacao!DadosExternos_576</vt:lpstr>
      <vt:lpstr>Importacao!DadosExternos_577</vt:lpstr>
      <vt:lpstr>Importacao!DadosExternos_578</vt:lpstr>
      <vt:lpstr>Importacao!DadosExternos_579</vt:lpstr>
      <vt:lpstr>Importacao!DadosExternos_58</vt:lpstr>
      <vt:lpstr>Importacao!DadosExternos_580</vt:lpstr>
      <vt:lpstr>Importacao!DadosExternos_581</vt:lpstr>
      <vt:lpstr>Importacao!DadosExternos_582</vt:lpstr>
      <vt:lpstr>Importacao!DadosExternos_583</vt:lpstr>
      <vt:lpstr>Importacao!DadosExternos_584</vt:lpstr>
      <vt:lpstr>Importacao!DadosExternos_585</vt:lpstr>
      <vt:lpstr>Importacao!DadosExternos_586</vt:lpstr>
      <vt:lpstr>Importacao!DadosExternos_587</vt:lpstr>
      <vt:lpstr>Importacao!DadosExternos_588</vt:lpstr>
      <vt:lpstr>Importacao!DadosExternos_589</vt:lpstr>
      <vt:lpstr>Importacao!DadosExternos_59</vt:lpstr>
      <vt:lpstr>Importacao!DadosExternos_590</vt:lpstr>
      <vt:lpstr>Importacao!DadosExternos_591</vt:lpstr>
      <vt:lpstr>Importacao!DadosExternos_592</vt:lpstr>
      <vt:lpstr>Importacao!DadosExternos_593</vt:lpstr>
      <vt:lpstr>Importacao!DadosExternos_594</vt:lpstr>
      <vt:lpstr>Importacao!DadosExternos_595</vt:lpstr>
      <vt:lpstr>Importacao!DadosExternos_596</vt:lpstr>
      <vt:lpstr>Importacao!DadosExternos_597</vt:lpstr>
      <vt:lpstr>Importacao!DadosExternos_598</vt:lpstr>
      <vt:lpstr>Importacao!DadosExternos_599</vt:lpstr>
      <vt:lpstr>Importacao!DadosExternos_6</vt:lpstr>
      <vt:lpstr>Importacao!DadosExternos_60</vt:lpstr>
      <vt:lpstr>Importacao!DadosExternos_600</vt:lpstr>
      <vt:lpstr>Importacao!DadosExternos_601</vt:lpstr>
      <vt:lpstr>Importacao!DadosExternos_602</vt:lpstr>
      <vt:lpstr>Importacao!DadosExternos_603</vt:lpstr>
      <vt:lpstr>Importacao!DadosExternos_604</vt:lpstr>
      <vt:lpstr>Importacao!DadosExternos_605</vt:lpstr>
      <vt:lpstr>Importacao!DadosExternos_606</vt:lpstr>
      <vt:lpstr>Importacao!DadosExternos_607</vt:lpstr>
      <vt:lpstr>Importacao!DadosExternos_608</vt:lpstr>
      <vt:lpstr>Importacao!DadosExternos_609</vt:lpstr>
      <vt:lpstr>Importacao!DadosExternos_61</vt:lpstr>
      <vt:lpstr>Importacao!DadosExternos_610</vt:lpstr>
      <vt:lpstr>Importacao!DadosExternos_611</vt:lpstr>
      <vt:lpstr>Importacao!DadosExternos_612</vt:lpstr>
      <vt:lpstr>Importacao!DadosExternos_613</vt:lpstr>
      <vt:lpstr>Importacao!DadosExternos_614</vt:lpstr>
      <vt:lpstr>Importacao!DadosExternos_615</vt:lpstr>
      <vt:lpstr>Importacao!DadosExternos_616</vt:lpstr>
      <vt:lpstr>Importacao!DadosExternos_617</vt:lpstr>
      <vt:lpstr>Importacao!DadosExternos_618</vt:lpstr>
      <vt:lpstr>Importacao!DadosExternos_619</vt:lpstr>
      <vt:lpstr>Importacao!DadosExternos_62</vt:lpstr>
      <vt:lpstr>Importacao!DadosExternos_620</vt:lpstr>
      <vt:lpstr>Importacao!DadosExternos_621</vt:lpstr>
      <vt:lpstr>Importacao!DadosExternos_622</vt:lpstr>
      <vt:lpstr>Importacao!DadosExternos_623</vt:lpstr>
      <vt:lpstr>Importacao!DadosExternos_624</vt:lpstr>
      <vt:lpstr>Importacao!DadosExternos_625</vt:lpstr>
      <vt:lpstr>Importacao!DadosExternos_626</vt:lpstr>
      <vt:lpstr>Importacao!DadosExternos_627</vt:lpstr>
      <vt:lpstr>Importacao!DadosExternos_628</vt:lpstr>
      <vt:lpstr>Importacao!DadosExternos_629</vt:lpstr>
      <vt:lpstr>Importacao!DadosExternos_63</vt:lpstr>
      <vt:lpstr>Importacao!DadosExternos_630</vt:lpstr>
      <vt:lpstr>Importacao!DadosExternos_631</vt:lpstr>
      <vt:lpstr>Importacao!DadosExternos_632</vt:lpstr>
      <vt:lpstr>Importacao!DadosExternos_633</vt:lpstr>
      <vt:lpstr>Importacao!DadosExternos_634</vt:lpstr>
      <vt:lpstr>Importacao!DadosExternos_635</vt:lpstr>
      <vt:lpstr>Importacao!DadosExternos_636</vt:lpstr>
      <vt:lpstr>Importacao!DadosExternos_637</vt:lpstr>
      <vt:lpstr>Importacao!DadosExternos_638</vt:lpstr>
      <vt:lpstr>Importacao!DadosExternos_639</vt:lpstr>
      <vt:lpstr>Importacao!DadosExternos_64</vt:lpstr>
      <vt:lpstr>Importacao!DadosExternos_640</vt:lpstr>
      <vt:lpstr>Importacao!DadosExternos_641</vt:lpstr>
      <vt:lpstr>Importacao!DadosExternos_642</vt:lpstr>
      <vt:lpstr>Importacao!DadosExternos_643</vt:lpstr>
      <vt:lpstr>Importacao!DadosExternos_644</vt:lpstr>
      <vt:lpstr>Importacao!DadosExternos_645</vt:lpstr>
      <vt:lpstr>Importacao!DadosExternos_646</vt:lpstr>
      <vt:lpstr>Importacao!DadosExternos_647</vt:lpstr>
      <vt:lpstr>Importacao!DadosExternos_648</vt:lpstr>
      <vt:lpstr>Importacao!DadosExternos_649</vt:lpstr>
      <vt:lpstr>Importacao!DadosExternos_65</vt:lpstr>
      <vt:lpstr>Importacao!DadosExternos_650</vt:lpstr>
      <vt:lpstr>Importacao!DadosExternos_651</vt:lpstr>
      <vt:lpstr>Importacao!DadosExternos_652</vt:lpstr>
      <vt:lpstr>Importacao!DadosExternos_653</vt:lpstr>
      <vt:lpstr>Importacao!DadosExternos_654</vt:lpstr>
      <vt:lpstr>Importacao!DadosExternos_655</vt:lpstr>
      <vt:lpstr>Importacao!DadosExternos_656</vt:lpstr>
      <vt:lpstr>Importacao!DadosExternos_657</vt:lpstr>
      <vt:lpstr>Importacao!DadosExternos_658</vt:lpstr>
      <vt:lpstr>Importacao!DadosExternos_659</vt:lpstr>
      <vt:lpstr>Importacao!DadosExternos_66</vt:lpstr>
      <vt:lpstr>Importacao!DadosExternos_660</vt:lpstr>
      <vt:lpstr>Importacao!DadosExternos_661</vt:lpstr>
      <vt:lpstr>Importacao!DadosExternos_662</vt:lpstr>
      <vt:lpstr>Importacao!DadosExternos_663</vt:lpstr>
      <vt:lpstr>Importacao!DadosExternos_664</vt:lpstr>
      <vt:lpstr>Importacao!DadosExternos_665</vt:lpstr>
      <vt:lpstr>Importacao!DadosExternos_666</vt:lpstr>
      <vt:lpstr>Importacao!DadosExternos_667</vt:lpstr>
      <vt:lpstr>Importacao!DadosExternos_668</vt:lpstr>
      <vt:lpstr>Importacao!DadosExternos_669</vt:lpstr>
      <vt:lpstr>Importacao!DadosExternos_67</vt:lpstr>
      <vt:lpstr>Importacao!DadosExternos_670</vt:lpstr>
      <vt:lpstr>Importacao!DadosExternos_671</vt:lpstr>
      <vt:lpstr>Importacao!DadosExternos_672</vt:lpstr>
      <vt:lpstr>Importacao!DadosExternos_673</vt:lpstr>
      <vt:lpstr>Importacao!DadosExternos_674</vt:lpstr>
      <vt:lpstr>Importacao!DadosExternos_675</vt:lpstr>
      <vt:lpstr>Importacao!DadosExternos_676</vt:lpstr>
      <vt:lpstr>Importacao!DadosExternos_677</vt:lpstr>
      <vt:lpstr>Importacao!DadosExternos_678</vt:lpstr>
      <vt:lpstr>Importacao!DadosExternos_679</vt:lpstr>
      <vt:lpstr>Importacao!DadosExternos_68</vt:lpstr>
      <vt:lpstr>Importacao!DadosExternos_680</vt:lpstr>
      <vt:lpstr>Importacao!DadosExternos_681</vt:lpstr>
      <vt:lpstr>Importacao!DadosExternos_682</vt:lpstr>
      <vt:lpstr>Importacao!DadosExternos_683</vt:lpstr>
      <vt:lpstr>Importacao!DadosExternos_684</vt:lpstr>
      <vt:lpstr>Importacao!DadosExternos_685</vt:lpstr>
      <vt:lpstr>Importacao!DadosExternos_686</vt:lpstr>
      <vt:lpstr>Importacao!DadosExternos_687</vt:lpstr>
      <vt:lpstr>Importacao!DadosExternos_688</vt:lpstr>
      <vt:lpstr>Importacao!DadosExternos_689</vt:lpstr>
      <vt:lpstr>Importacao!DadosExternos_69</vt:lpstr>
      <vt:lpstr>Importacao!DadosExternos_690</vt:lpstr>
      <vt:lpstr>Importacao!DadosExternos_691</vt:lpstr>
      <vt:lpstr>Importacao!DadosExternos_692</vt:lpstr>
      <vt:lpstr>Importacao!DadosExternos_693</vt:lpstr>
      <vt:lpstr>Importacao!DadosExternos_694</vt:lpstr>
      <vt:lpstr>Importacao!DadosExternos_695</vt:lpstr>
      <vt:lpstr>Importacao!DadosExternos_696</vt:lpstr>
      <vt:lpstr>Importacao!DadosExternos_697</vt:lpstr>
      <vt:lpstr>Importacao!DadosExternos_698</vt:lpstr>
      <vt:lpstr>Importacao!DadosExternos_699</vt:lpstr>
      <vt:lpstr>Importacao!DadosExternos_7</vt:lpstr>
      <vt:lpstr>Importacao!DadosExternos_70</vt:lpstr>
      <vt:lpstr>Importacao!DadosExternos_700</vt:lpstr>
      <vt:lpstr>Importacao!DadosExternos_701</vt:lpstr>
      <vt:lpstr>Importacao!DadosExternos_702</vt:lpstr>
      <vt:lpstr>Importacao!DadosExternos_703</vt:lpstr>
      <vt:lpstr>Importacao!DadosExternos_704</vt:lpstr>
      <vt:lpstr>Importacao!DadosExternos_705</vt:lpstr>
      <vt:lpstr>Importacao!DadosExternos_706</vt:lpstr>
      <vt:lpstr>Importacao!DadosExternos_707</vt:lpstr>
      <vt:lpstr>Importacao!DadosExternos_708</vt:lpstr>
      <vt:lpstr>Importacao!DadosExternos_709</vt:lpstr>
      <vt:lpstr>Importacao!DadosExternos_71</vt:lpstr>
      <vt:lpstr>Importacao!DadosExternos_710</vt:lpstr>
      <vt:lpstr>Importacao!DadosExternos_711</vt:lpstr>
      <vt:lpstr>Importacao!DadosExternos_712</vt:lpstr>
      <vt:lpstr>Importacao!DadosExternos_713</vt:lpstr>
      <vt:lpstr>Importacao!DadosExternos_714</vt:lpstr>
      <vt:lpstr>Importacao!DadosExternos_715</vt:lpstr>
      <vt:lpstr>Importacao!DadosExternos_716</vt:lpstr>
      <vt:lpstr>Importacao!DadosExternos_717</vt:lpstr>
      <vt:lpstr>Importacao!DadosExternos_718</vt:lpstr>
      <vt:lpstr>Importacao!DadosExternos_719</vt:lpstr>
      <vt:lpstr>Importacao!DadosExternos_72</vt:lpstr>
      <vt:lpstr>Importacao!DadosExternos_720</vt:lpstr>
      <vt:lpstr>Importacao!DadosExternos_721</vt:lpstr>
      <vt:lpstr>Importacao!DadosExternos_722</vt:lpstr>
      <vt:lpstr>Importacao!DadosExternos_723</vt:lpstr>
      <vt:lpstr>Importacao!DadosExternos_724</vt:lpstr>
      <vt:lpstr>Importacao!DadosExternos_725</vt:lpstr>
      <vt:lpstr>Importacao!DadosExternos_726</vt:lpstr>
      <vt:lpstr>Importacao!DadosExternos_727</vt:lpstr>
      <vt:lpstr>Importacao!DadosExternos_728</vt:lpstr>
      <vt:lpstr>Importacao!DadosExternos_729</vt:lpstr>
      <vt:lpstr>Importacao!DadosExternos_73</vt:lpstr>
      <vt:lpstr>Importacao!DadosExternos_730</vt:lpstr>
      <vt:lpstr>Importacao!DadosExternos_731</vt:lpstr>
      <vt:lpstr>Importacao!DadosExternos_732</vt:lpstr>
      <vt:lpstr>Importacao!DadosExternos_733</vt:lpstr>
      <vt:lpstr>Importacao!DadosExternos_734</vt:lpstr>
      <vt:lpstr>Importacao!DadosExternos_735</vt:lpstr>
      <vt:lpstr>Importacao!DadosExternos_736</vt:lpstr>
      <vt:lpstr>Importacao!DadosExternos_737</vt:lpstr>
      <vt:lpstr>Importacao!DadosExternos_738</vt:lpstr>
      <vt:lpstr>Importacao!DadosExternos_739</vt:lpstr>
      <vt:lpstr>Importacao!DadosExternos_74</vt:lpstr>
      <vt:lpstr>Importacao!DadosExternos_740</vt:lpstr>
      <vt:lpstr>Importacao!DadosExternos_741</vt:lpstr>
      <vt:lpstr>Importacao!DadosExternos_742</vt:lpstr>
      <vt:lpstr>Importacao!DadosExternos_743</vt:lpstr>
      <vt:lpstr>Importacao!DadosExternos_744</vt:lpstr>
      <vt:lpstr>Importacao!DadosExternos_745</vt:lpstr>
      <vt:lpstr>Importacao!DadosExternos_746</vt:lpstr>
      <vt:lpstr>Importacao!DadosExternos_747</vt:lpstr>
      <vt:lpstr>Importacao!DadosExternos_748</vt:lpstr>
      <vt:lpstr>Importacao!DadosExternos_749</vt:lpstr>
      <vt:lpstr>Importacao!DadosExternos_75</vt:lpstr>
      <vt:lpstr>Importacao!DadosExternos_750</vt:lpstr>
      <vt:lpstr>Importacao!DadosExternos_751</vt:lpstr>
      <vt:lpstr>Importacao!DadosExternos_752</vt:lpstr>
      <vt:lpstr>Importacao!DadosExternos_753</vt:lpstr>
      <vt:lpstr>Importacao!DadosExternos_754</vt:lpstr>
      <vt:lpstr>Importacao!DadosExternos_755</vt:lpstr>
      <vt:lpstr>Importacao!DadosExternos_756</vt:lpstr>
      <vt:lpstr>Importacao!DadosExternos_757</vt:lpstr>
      <vt:lpstr>Importacao!DadosExternos_758</vt:lpstr>
      <vt:lpstr>Importacao!DadosExternos_759</vt:lpstr>
      <vt:lpstr>Importacao!DadosExternos_76</vt:lpstr>
      <vt:lpstr>Importacao!DadosExternos_760</vt:lpstr>
      <vt:lpstr>Importacao!DadosExternos_761</vt:lpstr>
      <vt:lpstr>Importacao!DadosExternos_762</vt:lpstr>
      <vt:lpstr>Importacao!DadosExternos_763</vt:lpstr>
      <vt:lpstr>Importacao!DadosExternos_764</vt:lpstr>
      <vt:lpstr>Importacao!DadosExternos_765</vt:lpstr>
      <vt:lpstr>Importacao!DadosExternos_766</vt:lpstr>
      <vt:lpstr>Importacao!DadosExternos_767</vt:lpstr>
      <vt:lpstr>Importacao!DadosExternos_768</vt:lpstr>
      <vt:lpstr>Importacao!DadosExternos_769</vt:lpstr>
      <vt:lpstr>Importacao!DadosExternos_77</vt:lpstr>
      <vt:lpstr>Importacao!DadosExternos_770</vt:lpstr>
      <vt:lpstr>Importacao!DadosExternos_771</vt:lpstr>
      <vt:lpstr>Importacao!DadosExternos_772</vt:lpstr>
      <vt:lpstr>Importacao!DadosExternos_773</vt:lpstr>
      <vt:lpstr>Importacao!DadosExternos_774</vt:lpstr>
      <vt:lpstr>Importacao!DadosExternos_775</vt:lpstr>
      <vt:lpstr>Importacao!DadosExternos_776</vt:lpstr>
      <vt:lpstr>Importacao!DadosExternos_777</vt:lpstr>
      <vt:lpstr>Importacao!DadosExternos_778</vt:lpstr>
      <vt:lpstr>Importacao!DadosExternos_779</vt:lpstr>
      <vt:lpstr>Importacao!DadosExternos_78</vt:lpstr>
      <vt:lpstr>Importacao!DadosExternos_780</vt:lpstr>
      <vt:lpstr>Importacao!DadosExternos_781</vt:lpstr>
      <vt:lpstr>Importacao!DadosExternos_782</vt:lpstr>
      <vt:lpstr>Importacao!DadosExternos_783</vt:lpstr>
      <vt:lpstr>Importacao!DadosExternos_784</vt:lpstr>
      <vt:lpstr>Importacao!DadosExternos_785</vt:lpstr>
      <vt:lpstr>Importacao!DadosExternos_786</vt:lpstr>
      <vt:lpstr>Importacao!DadosExternos_787</vt:lpstr>
      <vt:lpstr>Importacao!DadosExternos_788</vt:lpstr>
      <vt:lpstr>Importacao!DadosExternos_789</vt:lpstr>
      <vt:lpstr>Importacao!DadosExternos_79</vt:lpstr>
      <vt:lpstr>Importacao!DadosExternos_790</vt:lpstr>
      <vt:lpstr>Importacao!DadosExternos_791</vt:lpstr>
      <vt:lpstr>Importacao!DadosExternos_792</vt:lpstr>
      <vt:lpstr>Importacao!DadosExternos_793</vt:lpstr>
      <vt:lpstr>Importacao!DadosExternos_794</vt:lpstr>
      <vt:lpstr>Importacao!DadosExternos_795</vt:lpstr>
      <vt:lpstr>Importacao!DadosExternos_796</vt:lpstr>
      <vt:lpstr>Importacao!DadosExternos_797</vt:lpstr>
      <vt:lpstr>Importacao!DadosExternos_798</vt:lpstr>
      <vt:lpstr>Importacao!DadosExternos_799</vt:lpstr>
      <vt:lpstr>Importacao!DadosExternos_8</vt:lpstr>
      <vt:lpstr>Importacao!DadosExternos_80</vt:lpstr>
      <vt:lpstr>Importacao!DadosExternos_800</vt:lpstr>
      <vt:lpstr>Importacao!DadosExternos_801</vt:lpstr>
      <vt:lpstr>Importacao!DadosExternos_802</vt:lpstr>
      <vt:lpstr>Importacao!DadosExternos_803</vt:lpstr>
      <vt:lpstr>Importacao!DadosExternos_804</vt:lpstr>
      <vt:lpstr>Importacao!DadosExternos_805</vt:lpstr>
      <vt:lpstr>Importacao!DadosExternos_806</vt:lpstr>
      <vt:lpstr>Importacao!DadosExternos_807</vt:lpstr>
      <vt:lpstr>Importacao!DadosExternos_808</vt:lpstr>
      <vt:lpstr>Importacao!DadosExternos_809</vt:lpstr>
      <vt:lpstr>Importacao!DadosExternos_81</vt:lpstr>
      <vt:lpstr>Importacao!DadosExternos_810</vt:lpstr>
      <vt:lpstr>Importacao!DadosExternos_811</vt:lpstr>
      <vt:lpstr>Importacao!DadosExternos_812</vt:lpstr>
      <vt:lpstr>Importacao!DadosExternos_813</vt:lpstr>
      <vt:lpstr>Importacao!DadosExternos_814</vt:lpstr>
      <vt:lpstr>Importacao!DadosExternos_815</vt:lpstr>
      <vt:lpstr>Importacao!DadosExternos_816</vt:lpstr>
      <vt:lpstr>Importacao!DadosExternos_817</vt:lpstr>
      <vt:lpstr>Importacao!DadosExternos_818</vt:lpstr>
      <vt:lpstr>Importacao!DadosExternos_819</vt:lpstr>
      <vt:lpstr>Importacao!DadosExternos_82</vt:lpstr>
      <vt:lpstr>Importacao!DadosExternos_820</vt:lpstr>
      <vt:lpstr>Importacao!DadosExternos_821</vt:lpstr>
      <vt:lpstr>Importacao!DadosExternos_822</vt:lpstr>
      <vt:lpstr>Importacao!DadosExternos_823</vt:lpstr>
      <vt:lpstr>Importacao!DadosExternos_824</vt:lpstr>
      <vt:lpstr>Importacao!DadosExternos_825</vt:lpstr>
      <vt:lpstr>Importacao!DadosExternos_826</vt:lpstr>
      <vt:lpstr>Importacao!DadosExternos_827</vt:lpstr>
      <vt:lpstr>Importacao!DadosExternos_828</vt:lpstr>
      <vt:lpstr>Importacao!DadosExternos_829</vt:lpstr>
      <vt:lpstr>Importacao!DadosExternos_83</vt:lpstr>
      <vt:lpstr>Importacao!DadosExternos_830</vt:lpstr>
      <vt:lpstr>Importacao!DadosExternos_831</vt:lpstr>
      <vt:lpstr>Importacao!DadosExternos_832</vt:lpstr>
      <vt:lpstr>Importacao!DadosExternos_833</vt:lpstr>
      <vt:lpstr>Importacao!DadosExternos_834</vt:lpstr>
      <vt:lpstr>Importacao!DadosExternos_835</vt:lpstr>
      <vt:lpstr>Importacao!DadosExternos_836</vt:lpstr>
      <vt:lpstr>Importacao!DadosExternos_837</vt:lpstr>
      <vt:lpstr>Importacao!DadosExternos_838</vt:lpstr>
      <vt:lpstr>Importacao!DadosExternos_839</vt:lpstr>
      <vt:lpstr>Importacao!DadosExternos_84</vt:lpstr>
      <vt:lpstr>Importacao!DadosExternos_840</vt:lpstr>
      <vt:lpstr>Importacao!DadosExternos_841</vt:lpstr>
      <vt:lpstr>Importacao!DadosExternos_842</vt:lpstr>
      <vt:lpstr>Importacao!DadosExternos_843</vt:lpstr>
      <vt:lpstr>Importacao!DadosExternos_844</vt:lpstr>
      <vt:lpstr>Importacao!DadosExternos_845</vt:lpstr>
      <vt:lpstr>Importacao!DadosExternos_846</vt:lpstr>
      <vt:lpstr>Importacao!DadosExternos_847</vt:lpstr>
      <vt:lpstr>Importacao!DadosExternos_848</vt:lpstr>
      <vt:lpstr>Importacao!DadosExternos_849</vt:lpstr>
      <vt:lpstr>Importacao!DadosExternos_85</vt:lpstr>
      <vt:lpstr>Importacao!DadosExternos_850</vt:lpstr>
      <vt:lpstr>Importacao!DadosExternos_851</vt:lpstr>
      <vt:lpstr>Importacao!DadosExternos_852</vt:lpstr>
      <vt:lpstr>Importacao!DadosExternos_853</vt:lpstr>
      <vt:lpstr>Importacao!DadosExternos_854</vt:lpstr>
      <vt:lpstr>Importacao!DadosExternos_855</vt:lpstr>
      <vt:lpstr>Importacao!DadosExternos_856</vt:lpstr>
      <vt:lpstr>Importacao!DadosExternos_857</vt:lpstr>
      <vt:lpstr>Importacao!DadosExternos_858</vt:lpstr>
      <vt:lpstr>Importacao!DadosExternos_859</vt:lpstr>
      <vt:lpstr>Importacao!DadosExternos_86</vt:lpstr>
      <vt:lpstr>Importacao!DadosExternos_860</vt:lpstr>
      <vt:lpstr>Importacao!DadosExternos_861</vt:lpstr>
      <vt:lpstr>Importacao!DadosExternos_862</vt:lpstr>
      <vt:lpstr>Importacao!DadosExternos_863</vt:lpstr>
      <vt:lpstr>Importacao!DadosExternos_864</vt:lpstr>
      <vt:lpstr>Importacao!DadosExternos_865</vt:lpstr>
      <vt:lpstr>Importacao!DadosExternos_866</vt:lpstr>
      <vt:lpstr>Importacao!DadosExternos_867</vt:lpstr>
      <vt:lpstr>Importacao!DadosExternos_868</vt:lpstr>
      <vt:lpstr>Importacao!DadosExternos_869</vt:lpstr>
      <vt:lpstr>Importacao!DadosExternos_87</vt:lpstr>
      <vt:lpstr>Importacao!DadosExternos_870</vt:lpstr>
      <vt:lpstr>Importacao!DadosExternos_871</vt:lpstr>
      <vt:lpstr>Importacao!DadosExternos_872</vt:lpstr>
      <vt:lpstr>Importacao!DadosExternos_873</vt:lpstr>
      <vt:lpstr>Importacao!DadosExternos_874</vt:lpstr>
      <vt:lpstr>Importacao!DadosExternos_875</vt:lpstr>
      <vt:lpstr>Importacao!DadosExternos_876</vt:lpstr>
      <vt:lpstr>Importacao!DadosExternos_877</vt:lpstr>
      <vt:lpstr>Importacao!DadosExternos_878</vt:lpstr>
      <vt:lpstr>Importacao!DadosExternos_879</vt:lpstr>
      <vt:lpstr>Importacao!DadosExternos_88</vt:lpstr>
      <vt:lpstr>Importacao!DadosExternos_880</vt:lpstr>
      <vt:lpstr>Importacao!DadosExternos_881</vt:lpstr>
      <vt:lpstr>Importacao!DadosExternos_882</vt:lpstr>
      <vt:lpstr>Importacao!DadosExternos_883</vt:lpstr>
      <vt:lpstr>Importacao!DadosExternos_884</vt:lpstr>
      <vt:lpstr>Importacao!DadosExternos_885</vt:lpstr>
      <vt:lpstr>Importacao!DadosExternos_886</vt:lpstr>
      <vt:lpstr>Importacao!DadosExternos_887</vt:lpstr>
      <vt:lpstr>Importacao!DadosExternos_888</vt:lpstr>
      <vt:lpstr>Importacao!DadosExternos_889</vt:lpstr>
      <vt:lpstr>Importacao!DadosExternos_89</vt:lpstr>
      <vt:lpstr>Importacao!DadosExternos_890</vt:lpstr>
      <vt:lpstr>Importacao!DadosExternos_891</vt:lpstr>
      <vt:lpstr>Importacao!DadosExternos_892</vt:lpstr>
      <vt:lpstr>Importacao!DadosExternos_893</vt:lpstr>
      <vt:lpstr>Importacao!DadosExternos_894</vt:lpstr>
      <vt:lpstr>Importacao!DadosExternos_895</vt:lpstr>
      <vt:lpstr>Importacao!DadosExternos_896</vt:lpstr>
      <vt:lpstr>Importacao!DadosExternos_897</vt:lpstr>
      <vt:lpstr>Importacao!DadosExternos_898</vt:lpstr>
      <vt:lpstr>Importacao!DadosExternos_899</vt:lpstr>
      <vt:lpstr>Importacao!DadosExternos_9</vt:lpstr>
      <vt:lpstr>Importacao!DadosExternos_90</vt:lpstr>
      <vt:lpstr>Importacao!DadosExternos_900</vt:lpstr>
      <vt:lpstr>Importacao!DadosExternos_901</vt:lpstr>
      <vt:lpstr>Importacao!DadosExternos_902</vt:lpstr>
      <vt:lpstr>Importacao!DadosExternos_903</vt:lpstr>
      <vt:lpstr>Importacao!DadosExternos_904</vt:lpstr>
      <vt:lpstr>Importacao!DadosExternos_905</vt:lpstr>
      <vt:lpstr>Importacao!DadosExternos_906</vt:lpstr>
      <vt:lpstr>Importacao!DadosExternos_907</vt:lpstr>
      <vt:lpstr>Importacao!DadosExternos_908</vt:lpstr>
      <vt:lpstr>Importacao!DadosExternos_909</vt:lpstr>
      <vt:lpstr>Importacao!DadosExternos_91</vt:lpstr>
      <vt:lpstr>Importacao!DadosExternos_910</vt:lpstr>
      <vt:lpstr>Importacao!DadosExternos_911</vt:lpstr>
      <vt:lpstr>Importacao!DadosExternos_912</vt:lpstr>
      <vt:lpstr>Importacao!DadosExternos_913</vt:lpstr>
      <vt:lpstr>Importacao!DadosExternos_914</vt:lpstr>
      <vt:lpstr>Importacao!DadosExternos_915</vt:lpstr>
      <vt:lpstr>Importacao!DadosExternos_916</vt:lpstr>
      <vt:lpstr>Importacao!DadosExternos_917</vt:lpstr>
      <vt:lpstr>Importacao!DadosExternos_918</vt:lpstr>
      <vt:lpstr>Importacao!DadosExternos_919</vt:lpstr>
      <vt:lpstr>Importacao!DadosExternos_92</vt:lpstr>
      <vt:lpstr>Importacao!DadosExternos_920</vt:lpstr>
      <vt:lpstr>Importacao!DadosExternos_921</vt:lpstr>
      <vt:lpstr>Importacao!DadosExternos_922</vt:lpstr>
      <vt:lpstr>Importacao!DadosExternos_923</vt:lpstr>
      <vt:lpstr>Importacao!DadosExternos_924</vt:lpstr>
      <vt:lpstr>Importacao!DadosExternos_925</vt:lpstr>
      <vt:lpstr>Importacao!DadosExternos_926</vt:lpstr>
      <vt:lpstr>Importacao!DadosExternos_927</vt:lpstr>
      <vt:lpstr>Importacao!DadosExternos_928</vt:lpstr>
      <vt:lpstr>Importacao!DadosExternos_929</vt:lpstr>
      <vt:lpstr>Importacao!DadosExternos_93</vt:lpstr>
      <vt:lpstr>Importacao!DadosExternos_930</vt:lpstr>
      <vt:lpstr>Importacao!DadosExternos_931</vt:lpstr>
      <vt:lpstr>Importacao!DadosExternos_932</vt:lpstr>
      <vt:lpstr>Importacao!DadosExternos_933</vt:lpstr>
      <vt:lpstr>Importacao!DadosExternos_934</vt:lpstr>
      <vt:lpstr>Importacao!DadosExternos_935</vt:lpstr>
      <vt:lpstr>Importacao!DadosExternos_936</vt:lpstr>
      <vt:lpstr>Importacao!DadosExternos_937</vt:lpstr>
      <vt:lpstr>Importacao!DadosExternos_938</vt:lpstr>
      <vt:lpstr>Importacao!DadosExternos_939</vt:lpstr>
      <vt:lpstr>Importacao!DadosExternos_94</vt:lpstr>
      <vt:lpstr>Importacao!DadosExternos_940</vt:lpstr>
      <vt:lpstr>Importacao!DadosExternos_941</vt:lpstr>
      <vt:lpstr>Importacao!DadosExternos_942</vt:lpstr>
      <vt:lpstr>Importacao!DadosExternos_943</vt:lpstr>
      <vt:lpstr>Importacao!DadosExternos_944</vt:lpstr>
      <vt:lpstr>Importacao!DadosExternos_945</vt:lpstr>
      <vt:lpstr>Importacao!DadosExternos_946</vt:lpstr>
      <vt:lpstr>Importacao!DadosExternos_947</vt:lpstr>
      <vt:lpstr>Importacao!DadosExternos_948</vt:lpstr>
      <vt:lpstr>Importacao!DadosExternos_949</vt:lpstr>
      <vt:lpstr>Importacao!DadosExternos_95</vt:lpstr>
      <vt:lpstr>Importacao!DadosExternos_950</vt:lpstr>
      <vt:lpstr>Importacao!DadosExternos_951</vt:lpstr>
      <vt:lpstr>Importacao!DadosExternos_952</vt:lpstr>
      <vt:lpstr>Importacao!DadosExternos_953</vt:lpstr>
      <vt:lpstr>Importacao!DadosExternos_954</vt:lpstr>
      <vt:lpstr>Importacao!DadosExternos_955</vt:lpstr>
      <vt:lpstr>Importacao!DadosExternos_956</vt:lpstr>
      <vt:lpstr>Importacao!DadosExternos_957</vt:lpstr>
      <vt:lpstr>Importacao!DadosExternos_958</vt:lpstr>
      <vt:lpstr>Importacao!DadosExternos_959</vt:lpstr>
      <vt:lpstr>Importacao!DadosExternos_96</vt:lpstr>
      <vt:lpstr>Importacao!DadosExternos_960</vt:lpstr>
      <vt:lpstr>Importacao!DadosExternos_961</vt:lpstr>
      <vt:lpstr>Importacao!DadosExternos_962</vt:lpstr>
      <vt:lpstr>Importacao!DadosExternos_963</vt:lpstr>
      <vt:lpstr>Importacao!DadosExternos_964</vt:lpstr>
      <vt:lpstr>Importacao!DadosExternos_965</vt:lpstr>
      <vt:lpstr>Importacao!DadosExternos_966</vt:lpstr>
      <vt:lpstr>Importacao!DadosExternos_967</vt:lpstr>
      <vt:lpstr>Importacao!DadosExternos_968</vt:lpstr>
      <vt:lpstr>Importacao!DadosExternos_969</vt:lpstr>
      <vt:lpstr>Importacao!DadosExternos_97</vt:lpstr>
      <vt:lpstr>Importacao!DadosExternos_970</vt:lpstr>
      <vt:lpstr>Importacao!DadosExternos_971</vt:lpstr>
      <vt:lpstr>Importacao!DadosExternos_972</vt:lpstr>
      <vt:lpstr>Importacao!DadosExternos_973</vt:lpstr>
      <vt:lpstr>Importacao!DadosExternos_974</vt:lpstr>
      <vt:lpstr>Importacao!DadosExternos_975</vt:lpstr>
      <vt:lpstr>Importacao!DadosExternos_976</vt:lpstr>
      <vt:lpstr>Importacao!DadosExternos_977</vt:lpstr>
      <vt:lpstr>Importacao!DadosExternos_978</vt:lpstr>
      <vt:lpstr>Importacao!DadosExternos_979</vt:lpstr>
      <vt:lpstr>Importacao!DadosExternos_98</vt:lpstr>
      <vt:lpstr>Importacao!DadosExternos_980</vt:lpstr>
      <vt:lpstr>Importacao!DadosExternos_981</vt:lpstr>
      <vt:lpstr>Importacao!DadosExternos_982</vt:lpstr>
      <vt:lpstr>Importacao!DadosExternos_983</vt:lpstr>
      <vt:lpstr>Importacao!DadosExternos_984</vt:lpstr>
      <vt:lpstr>Importacao!DadosExternos_985</vt:lpstr>
      <vt:lpstr>Importacao!DadosExternos_986</vt:lpstr>
      <vt:lpstr>Importacao!DadosExternos_987</vt:lpstr>
      <vt:lpstr>Importacao!DadosExternos_988</vt:lpstr>
      <vt:lpstr>Importacao!DadosExternos_989</vt:lpstr>
      <vt:lpstr>Importacao!DadosExternos_99</vt:lpstr>
      <vt:lpstr>Importacao!DadosExternos_990</vt:lpstr>
      <vt:lpstr>Importacao!DadosExternos_991</vt:lpstr>
      <vt:lpstr>Importacao!DadosExternos_992</vt:lpstr>
      <vt:lpstr>Importacao!DadosExternos_993</vt:lpstr>
      <vt:lpstr>Importacao!DadosExternos_994</vt:lpstr>
      <vt:lpstr>Importacao!DadosExternos_995</vt:lpstr>
      <vt:lpstr>Importacao!DadosExternos_996</vt:lpstr>
      <vt:lpstr>Importacao!DadosExternos_997</vt:lpstr>
      <vt:lpstr>Importacao!DadosExternos_998</vt:lpstr>
      <vt:lpstr>Importacao!DadosExternos_999</vt:lpstr>
      <vt:lpstr>Importacao!DatiEsterni_1</vt:lpstr>
      <vt:lpstr>Importacao!DatiEsterni_10</vt:lpstr>
      <vt:lpstr>Importacao!DatiEsterni_11</vt:lpstr>
      <vt:lpstr>Importacao!DatiEsterni_12</vt:lpstr>
      <vt:lpstr>Importacao!DatiEsterni_13</vt:lpstr>
      <vt:lpstr>Importacao!DatiEsterni_14</vt:lpstr>
      <vt:lpstr>Importacao!DatiEsterni_15</vt:lpstr>
      <vt:lpstr>Importacao!DatiEsterni_16</vt:lpstr>
      <vt:lpstr>Importacao!DatiEsterni_17</vt:lpstr>
      <vt:lpstr>Importacao!DatiEsterni_18</vt:lpstr>
      <vt:lpstr>Importacao!DatiEsterni_19</vt:lpstr>
      <vt:lpstr>Importacao!DatiEsterni_2</vt:lpstr>
      <vt:lpstr>Importacao!DatiEsterni_20</vt:lpstr>
      <vt:lpstr>Importacao!DatiEsterni_21</vt:lpstr>
      <vt:lpstr>Importacao!DatiEsterni_3</vt:lpstr>
      <vt:lpstr>Importacao!DatiEsterni_4</vt:lpstr>
      <vt:lpstr>Importacao!DatiEsterni_5</vt:lpstr>
      <vt:lpstr>Importacao!DatiEsterni_6</vt:lpstr>
      <vt:lpstr>Importacao!DatiEsterni_7</vt:lpstr>
      <vt:lpstr>Importacao!DatiEsterni_8</vt:lpstr>
      <vt:lpstr>Importacao!DatiEsterni_9</vt:lpstr>
      <vt:lpstr>Importacao!DışVeri_1</vt:lpstr>
      <vt:lpstr>Importacao!DışVeri_2</vt:lpstr>
      <vt:lpstr>Importacao!DışVeri_3</vt:lpstr>
      <vt:lpstr>Importacao!DışVeri_4</vt:lpstr>
      <vt:lpstr>Importacao!DışVeri_5</vt:lpstr>
      <vt:lpstr>Importacao!DışVeri_6</vt:lpstr>
      <vt:lpstr>Importacao!DışVeri_7</vt:lpstr>
      <vt:lpstr>Importacao!DışVeri_8</vt:lpstr>
      <vt:lpstr>Importacao!ExternalData_1</vt:lpstr>
      <vt:lpstr>Importacao!ExternalData_10</vt:lpstr>
      <vt:lpstr>Importacao!ExternalData_100</vt:lpstr>
      <vt:lpstr>Importacao!ExternalData_1000</vt:lpstr>
      <vt:lpstr>Importacao!ExternalData_1001</vt:lpstr>
      <vt:lpstr>Importacao!ExternalData_1002</vt:lpstr>
      <vt:lpstr>Importacao!ExternalData_1003</vt:lpstr>
      <vt:lpstr>Importacao!ExternalData_1004</vt:lpstr>
      <vt:lpstr>Importacao!ExternalData_1005</vt:lpstr>
      <vt:lpstr>Importacao!ExternalData_1006</vt:lpstr>
      <vt:lpstr>Importacao!ExternalData_1007</vt:lpstr>
      <vt:lpstr>Importacao!ExternalData_1008</vt:lpstr>
      <vt:lpstr>Importacao!ExternalData_1009</vt:lpstr>
      <vt:lpstr>Importacao!ExternalData_101</vt:lpstr>
      <vt:lpstr>Importacao!ExternalData_1010</vt:lpstr>
      <vt:lpstr>Importacao!ExternalData_1011</vt:lpstr>
      <vt:lpstr>Importacao!ExternalData_1012</vt:lpstr>
      <vt:lpstr>Importacao!ExternalData_1013</vt:lpstr>
      <vt:lpstr>Importacao!ExternalData_1014</vt:lpstr>
      <vt:lpstr>Importacao!ExternalData_1015</vt:lpstr>
      <vt:lpstr>Importacao!ExternalData_1016</vt:lpstr>
      <vt:lpstr>Importacao!ExternalData_1017</vt:lpstr>
      <vt:lpstr>Importacao!ExternalData_1018</vt:lpstr>
      <vt:lpstr>Importacao!ExternalData_1019</vt:lpstr>
      <vt:lpstr>Importacao!ExternalData_102</vt:lpstr>
      <vt:lpstr>Importacao!ExternalData_1020</vt:lpstr>
      <vt:lpstr>Importacao!ExternalData_1021</vt:lpstr>
      <vt:lpstr>Importacao!ExternalData_1022</vt:lpstr>
      <vt:lpstr>Importacao!ExternalData_1023</vt:lpstr>
      <vt:lpstr>Importacao!ExternalData_1024</vt:lpstr>
      <vt:lpstr>Importacao!ExternalData_1025</vt:lpstr>
      <vt:lpstr>Importacao!ExternalData_1026</vt:lpstr>
      <vt:lpstr>Importacao!ExternalData_1027</vt:lpstr>
      <vt:lpstr>Importacao!ExternalData_1028</vt:lpstr>
      <vt:lpstr>Importacao!ExternalData_1029</vt:lpstr>
      <vt:lpstr>Importacao!ExternalData_103</vt:lpstr>
      <vt:lpstr>Importacao!ExternalData_1030</vt:lpstr>
      <vt:lpstr>Importacao!ExternalData_1031</vt:lpstr>
      <vt:lpstr>Importacao!ExternalData_1032</vt:lpstr>
      <vt:lpstr>Importacao!ExternalData_1033</vt:lpstr>
      <vt:lpstr>Importacao!ExternalData_1034</vt:lpstr>
      <vt:lpstr>Importacao!ExternalData_1035</vt:lpstr>
      <vt:lpstr>Importacao!ExternalData_1036</vt:lpstr>
      <vt:lpstr>Importacao!ExternalData_1037</vt:lpstr>
      <vt:lpstr>Importacao!ExternalData_1038</vt:lpstr>
      <vt:lpstr>Importacao!ExternalData_1039</vt:lpstr>
      <vt:lpstr>Importacao!ExternalData_104</vt:lpstr>
      <vt:lpstr>Importacao!ExternalData_1040</vt:lpstr>
      <vt:lpstr>Importacao!ExternalData_1041</vt:lpstr>
      <vt:lpstr>Importacao!ExternalData_1042</vt:lpstr>
      <vt:lpstr>Importacao!ExternalData_1043</vt:lpstr>
      <vt:lpstr>Importacao!ExternalData_1044</vt:lpstr>
      <vt:lpstr>Importacao!ExternalData_1045</vt:lpstr>
      <vt:lpstr>Importacao!ExternalData_1046</vt:lpstr>
      <vt:lpstr>Importacao!ExternalData_1047</vt:lpstr>
      <vt:lpstr>Importacao!ExternalData_1048</vt:lpstr>
      <vt:lpstr>Importacao!ExternalData_1049</vt:lpstr>
      <vt:lpstr>Importacao!ExternalData_105</vt:lpstr>
      <vt:lpstr>Importacao!ExternalData_1050</vt:lpstr>
      <vt:lpstr>Importacao!ExternalData_1051</vt:lpstr>
      <vt:lpstr>Importacao!ExternalData_1052</vt:lpstr>
      <vt:lpstr>Importacao!ExternalData_1053</vt:lpstr>
      <vt:lpstr>Importacao!ExternalData_1054</vt:lpstr>
      <vt:lpstr>Importacao!ExternalData_1055</vt:lpstr>
      <vt:lpstr>Importacao!ExternalData_1056</vt:lpstr>
      <vt:lpstr>Importacao!ExternalData_1057</vt:lpstr>
      <vt:lpstr>Importacao!ExternalData_1058</vt:lpstr>
      <vt:lpstr>Importacao!ExternalData_1059</vt:lpstr>
      <vt:lpstr>Importacao!ExternalData_106</vt:lpstr>
      <vt:lpstr>Importacao!ExternalData_1060</vt:lpstr>
      <vt:lpstr>Importacao!ExternalData_1061</vt:lpstr>
      <vt:lpstr>Importacao!ExternalData_1062</vt:lpstr>
      <vt:lpstr>Importacao!ExternalData_1063</vt:lpstr>
      <vt:lpstr>Importacao!ExternalData_1064</vt:lpstr>
      <vt:lpstr>Importacao!ExternalData_1065</vt:lpstr>
      <vt:lpstr>Importacao!ExternalData_1066</vt:lpstr>
      <vt:lpstr>Importacao!ExternalData_1067</vt:lpstr>
      <vt:lpstr>Importacao!ExternalData_1068</vt:lpstr>
      <vt:lpstr>Importacao!ExternalData_1069</vt:lpstr>
      <vt:lpstr>Importacao!ExternalData_107</vt:lpstr>
      <vt:lpstr>Importacao!ExternalData_1070</vt:lpstr>
      <vt:lpstr>Importacao!ExternalData_1071</vt:lpstr>
      <vt:lpstr>Importacao!ExternalData_1072</vt:lpstr>
      <vt:lpstr>Importacao!ExternalData_1073</vt:lpstr>
      <vt:lpstr>Importacao!ExternalData_1074</vt:lpstr>
      <vt:lpstr>Importacao!ExternalData_1075</vt:lpstr>
      <vt:lpstr>Importacao!ExternalData_1076</vt:lpstr>
      <vt:lpstr>Importacao!ExternalData_1077</vt:lpstr>
      <vt:lpstr>Importacao!ExternalData_1078</vt:lpstr>
      <vt:lpstr>Importacao!ExternalData_1079</vt:lpstr>
      <vt:lpstr>Importacao!ExternalData_108</vt:lpstr>
      <vt:lpstr>Importacao!ExternalData_1080</vt:lpstr>
      <vt:lpstr>Importacao!ExternalData_1081</vt:lpstr>
      <vt:lpstr>Importacao!ExternalData_1082</vt:lpstr>
      <vt:lpstr>Importacao!ExternalData_1083</vt:lpstr>
      <vt:lpstr>Importacao!ExternalData_1084</vt:lpstr>
      <vt:lpstr>Importacao!ExternalData_1085</vt:lpstr>
      <vt:lpstr>Importacao!ExternalData_1086</vt:lpstr>
      <vt:lpstr>Importacao!ExternalData_1087</vt:lpstr>
      <vt:lpstr>Importacao!ExternalData_1088</vt:lpstr>
      <vt:lpstr>Importacao!ExternalData_1089</vt:lpstr>
      <vt:lpstr>Importacao!ExternalData_109</vt:lpstr>
      <vt:lpstr>Importacao!ExternalData_1090</vt:lpstr>
      <vt:lpstr>Importacao!ExternalData_1091</vt:lpstr>
      <vt:lpstr>Importacao!ExternalData_1092</vt:lpstr>
      <vt:lpstr>Importacao!ExternalData_1093</vt:lpstr>
      <vt:lpstr>Importacao!ExternalData_1094</vt:lpstr>
      <vt:lpstr>Importacao!ExternalData_1095</vt:lpstr>
      <vt:lpstr>Importacao!ExternalData_1096</vt:lpstr>
      <vt:lpstr>Importacao!ExternalData_1097</vt:lpstr>
      <vt:lpstr>Importacao!ExternalData_1098</vt:lpstr>
      <vt:lpstr>Importacao!ExternalData_1099</vt:lpstr>
      <vt:lpstr>Importacao!ExternalData_11</vt:lpstr>
      <vt:lpstr>Importacao!ExternalData_110</vt:lpstr>
      <vt:lpstr>Importacao!ExternalData_1100</vt:lpstr>
      <vt:lpstr>Importacao!ExternalData_1101</vt:lpstr>
      <vt:lpstr>Importacao!ExternalData_1102</vt:lpstr>
      <vt:lpstr>Importacao!ExternalData_1103</vt:lpstr>
      <vt:lpstr>Importacao!ExternalData_1104</vt:lpstr>
      <vt:lpstr>Importacao!ExternalData_1105</vt:lpstr>
      <vt:lpstr>Importacao!ExternalData_1106</vt:lpstr>
      <vt:lpstr>Importacao!ExternalData_1107</vt:lpstr>
      <vt:lpstr>Importacao!ExternalData_1108</vt:lpstr>
      <vt:lpstr>Importacao!ExternalData_1109</vt:lpstr>
      <vt:lpstr>Importacao!ExternalData_111</vt:lpstr>
      <vt:lpstr>Importacao!ExternalData_1110</vt:lpstr>
      <vt:lpstr>Importacao!ExternalData_1111</vt:lpstr>
      <vt:lpstr>Importacao!ExternalData_1112</vt:lpstr>
      <vt:lpstr>Importacao!ExternalData_1113</vt:lpstr>
      <vt:lpstr>Importacao!ExternalData_1114</vt:lpstr>
      <vt:lpstr>Importacao!ExternalData_1115</vt:lpstr>
      <vt:lpstr>Importacao!ExternalData_1116</vt:lpstr>
      <vt:lpstr>Importacao!ExternalData_1117</vt:lpstr>
      <vt:lpstr>Importacao!ExternalData_1118</vt:lpstr>
      <vt:lpstr>Importacao!ExternalData_1119</vt:lpstr>
      <vt:lpstr>Importacao!ExternalData_112</vt:lpstr>
      <vt:lpstr>Importacao!ExternalData_1120</vt:lpstr>
      <vt:lpstr>Importacao!ExternalData_1121</vt:lpstr>
      <vt:lpstr>Importacao!ExternalData_1122</vt:lpstr>
      <vt:lpstr>Importacao!ExternalData_1123</vt:lpstr>
      <vt:lpstr>Importacao!ExternalData_1124</vt:lpstr>
      <vt:lpstr>Importacao!ExternalData_1125</vt:lpstr>
      <vt:lpstr>Importacao!ExternalData_1126</vt:lpstr>
      <vt:lpstr>Importacao!ExternalData_1127</vt:lpstr>
      <vt:lpstr>Importacao!ExternalData_1128</vt:lpstr>
      <vt:lpstr>Importacao!ExternalData_1129</vt:lpstr>
      <vt:lpstr>Importacao!ExternalData_113</vt:lpstr>
      <vt:lpstr>Importacao!ExternalData_1130</vt:lpstr>
      <vt:lpstr>Importacao!ExternalData_1131</vt:lpstr>
      <vt:lpstr>Importacao!ExternalData_1132</vt:lpstr>
      <vt:lpstr>Importacao!ExternalData_1133</vt:lpstr>
      <vt:lpstr>Importacao!ExternalData_1134</vt:lpstr>
      <vt:lpstr>Importacao!ExternalData_1135</vt:lpstr>
      <vt:lpstr>Importacao!ExternalData_1136</vt:lpstr>
      <vt:lpstr>Importacao!ExternalData_1137</vt:lpstr>
      <vt:lpstr>Importacao!ExternalData_1138</vt:lpstr>
      <vt:lpstr>Importacao!ExternalData_1139</vt:lpstr>
      <vt:lpstr>Importacao!ExternalData_114</vt:lpstr>
      <vt:lpstr>Importacao!ExternalData_1140</vt:lpstr>
      <vt:lpstr>Importacao!ExternalData_1141</vt:lpstr>
      <vt:lpstr>Importacao!ExternalData_1142</vt:lpstr>
      <vt:lpstr>Importacao!ExternalData_1143</vt:lpstr>
      <vt:lpstr>Importacao!ExternalData_1144</vt:lpstr>
      <vt:lpstr>Importacao!ExternalData_1145</vt:lpstr>
      <vt:lpstr>Importacao!ExternalData_1146</vt:lpstr>
      <vt:lpstr>Importacao!ExternalData_1147</vt:lpstr>
      <vt:lpstr>Importacao!ExternalData_1148</vt:lpstr>
      <vt:lpstr>Importacao!ExternalData_1149</vt:lpstr>
      <vt:lpstr>Importacao!ExternalData_115</vt:lpstr>
      <vt:lpstr>Importacao!ExternalData_1150</vt:lpstr>
      <vt:lpstr>Importacao!ExternalData_1151</vt:lpstr>
      <vt:lpstr>Importacao!ExternalData_1152</vt:lpstr>
      <vt:lpstr>Importacao!ExternalData_1153</vt:lpstr>
      <vt:lpstr>Importacao!ExternalData_1154</vt:lpstr>
      <vt:lpstr>Importacao!ExternalData_1155</vt:lpstr>
      <vt:lpstr>Importacao!ExternalData_1156</vt:lpstr>
      <vt:lpstr>Importacao!ExternalData_1157</vt:lpstr>
      <vt:lpstr>Importacao!ExternalData_1158</vt:lpstr>
      <vt:lpstr>Importacao!ExternalData_1159</vt:lpstr>
      <vt:lpstr>Importacao!ExternalData_116</vt:lpstr>
      <vt:lpstr>Importacao!ExternalData_1160</vt:lpstr>
      <vt:lpstr>Importacao!ExternalData_1161</vt:lpstr>
      <vt:lpstr>Importacao!ExternalData_1162</vt:lpstr>
      <vt:lpstr>Importacao!ExternalData_1163</vt:lpstr>
      <vt:lpstr>Importacao!ExternalData_1164</vt:lpstr>
      <vt:lpstr>Importacao!ExternalData_1165</vt:lpstr>
      <vt:lpstr>Importacao!ExternalData_1166</vt:lpstr>
      <vt:lpstr>Importacao!ExternalData_1167</vt:lpstr>
      <vt:lpstr>Importacao!ExternalData_1168</vt:lpstr>
      <vt:lpstr>Importacao!ExternalData_1169</vt:lpstr>
      <vt:lpstr>Importacao!ExternalData_117</vt:lpstr>
      <vt:lpstr>Importacao!ExternalData_1170</vt:lpstr>
      <vt:lpstr>Importacao!ExternalData_1171</vt:lpstr>
      <vt:lpstr>Importacao!ExternalData_1172</vt:lpstr>
      <vt:lpstr>Importacao!ExternalData_1173</vt:lpstr>
      <vt:lpstr>Importacao!ExternalData_1174</vt:lpstr>
      <vt:lpstr>Importacao!ExternalData_1175</vt:lpstr>
      <vt:lpstr>Importacao!ExternalData_1176</vt:lpstr>
      <vt:lpstr>Importacao!ExternalData_1177</vt:lpstr>
      <vt:lpstr>Importacao!ExternalData_1178</vt:lpstr>
      <vt:lpstr>Importacao!ExternalData_1179</vt:lpstr>
      <vt:lpstr>Importacao!ExternalData_118</vt:lpstr>
      <vt:lpstr>Importacao!ExternalData_1180</vt:lpstr>
      <vt:lpstr>Importacao!ExternalData_1181</vt:lpstr>
      <vt:lpstr>Importacao!ExternalData_1182</vt:lpstr>
      <vt:lpstr>Importacao!ExternalData_1183</vt:lpstr>
      <vt:lpstr>Importacao!ExternalData_1184</vt:lpstr>
      <vt:lpstr>Importacao!ExternalData_1185</vt:lpstr>
      <vt:lpstr>Importacao!ExternalData_1186</vt:lpstr>
      <vt:lpstr>Importacao!ExternalData_1187</vt:lpstr>
      <vt:lpstr>Importacao!ExternalData_1188</vt:lpstr>
      <vt:lpstr>Importacao!ExternalData_1189</vt:lpstr>
      <vt:lpstr>Importacao!ExternalData_119</vt:lpstr>
      <vt:lpstr>Importacao!ExternalData_1190</vt:lpstr>
      <vt:lpstr>Importacao!ExternalData_1191</vt:lpstr>
      <vt:lpstr>Importacao!ExternalData_1192</vt:lpstr>
      <vt:lpstr>Importacao!ExternalData_1193</vt:lpstr>
      <vt:lpstr>Importacao!ExternalData_1194</vt:lpstr>
      <vt:lpstr>Importacao!ExternalData_1195</vt:lpstr>
      <vt:lpstr>Importacao!ExternalData_1196</vt:lpstr>
      <vt:lpstr>Importacao!ExternalData_1197</vt:lpstr>
      <vt:lpstr>Importacao!ExternalData_1198</vt:lpstr>
      <vt:lpstr>Importacao!ExternalData_1199</vt:lpstr>
      <vt:lpstr>Importacao!ExternalData_12</vt:lpstr>
      <vt:lpstr>Importacao!ExternalData_120</vt:lpstr>
      <vt:lpstr>Importacao!ExternalData_1200</vt:lpstr>
      <vt:lpstr>Importacao!ExternalData_1201</vt:lpstr>
      <vt:lpstr>Importacao!ExternalData_1202</vt:lpstr>
      <vt:lpstr>Importacao!ExternalData_1203</vt:lpstr>
      <vt:lpstr>Importacao!ExternalData_1204</vt:lpstr>
      <vt:lpstr>Importacao!ExternalData_1205</vt:lpstr>
      <vt:lpstr>Importacao!ExternalData_1206</vt:lpstr>
      <vt:lpstr>Importacao!ExternalData_1207</vt:lpstr>
      <vt:lpstr>Importacao!ExternalData_1208</vt:lpstr>
      <vt:lpstr>Importacao!ExternalData_1209</vt:lpstr>
      <vt:lpstr>Importacao!ExternalData_121</vt:lpstr>
      <vt:lpstr>Importacao!ExternalData_1210</vt:lpstr>
      <vt:lpstr>Importacao!ExternalData_1211</vt:lpstr>
      <vt:lpstr>Importacao!ExternalData_1212</vt:lpstr>
      <vt:lpstr>Importacao!ExternalData_1213</vt:lpstr>
      <vt:lpstr>Importacao!ExternalData_1214</vt:lpstr>
      <vt:lpstr>Importacao!ExternalData_1215</vt:lpstr>
      <vt:lpstr>Importacao!ExternalData_1216</vt:lpstr>
      <vt:lpstr>Importacao!ExternalData_1217</vt:lpstr>
      <vt:lpstr>Importacao!ExternalData_1218</vt:lpstr>
      <vt:lpstr>Importacao!ExternalData_1219</vt:lpstr>
      <vt:lpstr>Importacao!ExternalData_122</vt:lpstr>
      <vt:lpstr>Importacao!ExternalData_1220</vt:lpstr>
      <vt:lpstr>Importacao!ExternalData_1221</vt:lpstr>
      <vt:lpstr>Importacao!ExternalData_1222</vt:lpstr>
      <vt:lpstr>Importacao!ExternalData_1223</vt:lpstr>
      <vt:lpstr>Importacao!ExternalData_1224</vt:lpstr>
      <vt:lpstr>Importacao!ExternalData_1225</vt:lpstr>
      <vt:lpstr>Importacao!ExternalData_1226</vt:lpstr>
      <vt:lpstr>Importacao!ExternalData_1227</vt:lpstr>
      <vt:lpstr>Importacao!ExternalData_1228</vt:lpstr>
      <vt:lpstr>Importacao!ExternalData_1229</vt:lpstr>
      <vt:lpstr>Importacao!ExternalData_123</vt:lpstr>
      <vt:lpstr>Importacao!ExternalData_1230</vt:lpstr>
      <vt:lpstr>Importacao!ExternalData_1231</vt:lpstr>
      <vt:lpstr>Importacao!ExternalData_1232</vt:lpstr>
      <vt:lpstr>Importacao!ExternalData_1233</vt:lpstr>
      <vt:lpstr>Importacao!ExternalData_1234</vt:lpstr>
      <vt:lpstr>Importacao!ExternalData_1235</vt:lpstr>
      <vt:lpstr>Importacao!ExternalData_1236</vt:lpstr>
      <vt:lpstr>Importacao!ExternalData_1237</vt:lpstr>
      <vt:lpstr>Importacao!ExternalData_1238</vt:lpstr>
      <vt:lpstr>Importacao!ExternalData_1239</vt:lpstr>
      <vt:lpstr>Importacao!ExternalData_124</vt:lpstr>
      <vt:lpstr>Importacao!ExternalData_1240</vt:lpstr>
      <vt:lpstr>Importacao!ExternalData_1241</vt:lpstr>
      <vt:lpstr>Importacao!ExternalData_1242</vt:lpstr>
      <vt:lpstr>Importacao!ExternalData_1243</vt:lpstr>
      <vt:lpstr>Importacao!ExternalData_1244</vt:lpstr>
      <vt:lpstr>Importacao!ExternalData_1245</vt:lpstr>
      <vt:lpstr>Importacao!ExternalData_1246</vt:lpstr>
      <vt:lpstr>Importacao!ExternalData_1247</vt:lpstr>
      <vt:lpstr>Importacao!ExternalData_1248</vt:lpstr>
      <vt:lpstr>Importacao!ExternalData_1249</vt:lpstr>
      <vt:lpstr>Importacao!ExternalData_125</vt:lpstr>
      <vt:lpstr>Importacao!ExternalData_1250</vt:lpstr>
      <vt:lpstr>Importacao!ExternalData_1251</vt:lpstr>
      <vt:lpstr>Importacao!ExternalData_1252</vt:lpstr>
      <vt:lpstr>Importacao!ExternalData_1253</vt:lpstr>
      <vt:lpstr>Importacao!ExternalData_1254</vt:lpstr>
      <vt:lpstr>Importacao!ExternalData_1255</vt:lpstr>
      <vt:lpstr>Importacao!ExternalData_1256</vt:lpstr>
      <vt:lpstr>Importacao!ExternalData_1257</vt:lpstr>
      <vt:lpstr>Importacao!ExternalData_1258</vt:lpstr>
      <vt:lpstr>Importacao!ExternalData_1259</vt:lpstr>
      <vt:lpstr>Importacao!ExternalData_126</vt:lpstr>
      <vt:lpstr>Importacao!ExternalData_1260</vt:lpstr>
      <vt:lpstr>Importacao!ExternalData_1261</vt:lpstr>
      <vt:lpstr>Importacao!ExternalData_1262</vt:lpstr>
      <vt:lpstr>Importacao!ExternalData_1263</vt:lpstr>
      <vt:lpstr>Importacao!ExternalData_1264</vt:lpstr>
      <vt:lpstr>Importacao!ExternalData_1265</vt:lpstr>
      <vt:lpstr>Importacao!ExternalData_1266</vt:lpstr>
      <vt:lpstr>Importacao!ExternalData_1267</vt:lpstr>
      <vt:lpstr>Importacao!ExternalData_1268</vt:lpstr>
      <vt:lpstr>Importacao!ExternalData_1269</vt:lpstr>
      <vt:lpstr>Importacao!ExternalData_127</vt:lpstr>
      <vt:lpstr>Importacao!ExternalData_1270</vt:lpstr>
      <vt:lpstr>Importacao!ExternalData_1271</vt:lpstr>
      <vt:lpstr>Importacao!ExternalData_1272</vt:lpstr>
      <vt:lpstr>Importacao!ExternalData_1273</vt:lpstr>
      <vt:lpstr>Importacao!ExternalData_1274</vt:lpstr>
      <vt:lpstr>Importacao!ExternalData_1275</vt:lpstr>
      <vt:lpstr>Importacao!ExternalData_1276</vt:lpstr>
      <vt:lpstr>Importacao!ExternalData_1277</vt:lpstr>
      <vt:lpstr>Importacao!ExternalData_1278</vt:lpstr>
      <vt:lpstr>Importacao!ExternalData_1279</vt:lpstr>
      <vt:lpstr>Importacao!ExternalData_128</vt:lpstr>
      <vt:lpstr>Importacao!ExternalData_1280</vt:lpstr>
      <vt:lpstr>Importacao!ExternalData_1281</vt:lpstr>
      <vt:lpstr>Importacao!ExternalData_1282</vt:lpstr>
      <vt:lpstr>Importacao!ExternalData_1283</vt:lpstr>
      <vt:lpstr>Importacao!ExternalData_1284</vt:lpstr>
      <vt:lpstr>Importacao!ExternalData_1285</vt:lpstr>
      <vt:lpstr>Importacao!ExternalData_1286</vt:lpstr>
      <vt:lpstr>Importacao!ExternalData_1287</vt:lpstr>
      <vt:lpstr>Importacao!ExternalData_1288</vt:lpstr>
      <vt:lpstr>Importacao!ExternalData_1289</vt:lpstr>
      <vt:lpstr>Importacao!ExternalData_129</vt:lpstr>
      <vt:lpstr>Importacao!ExternalData_1290</vt:lpstr>
      <vt:lpstr>Importacao!ExternalData_1291</vt:lpstr>
      <vt:lpstr>Importacao!ExternalData_1292</vt:lpstr>
      <vt:lpstr>Importacao!ExternalData_1293</vt:lpstr>
      <vt:lpstr>Importacao!ExternalData_1294</vt:lpstr>
      <vt:lpstr>Importacao!ExternalData_1295</vt:lpstr>
      <vt:lpstr>Importacao!ExternalData_1296</vt:lpstr>
      <vt:lpstr>Importacao!ExternalData_1297</vt:lpstr>
      <vt:lpstr>Importacao!ExternalData_1298</vt:lpstr>
      <vt:lpstr>Importacao!ExternalData_1299</vt:lpstr>
      <vt:lpstr>Importacao!ExternalData_13</vt:lpstr>
      <vt:lpstr>Importacao!ExternalData_130</vt:lpstr>
      <vt:lpstr>Importacao!ExternalData_1300</vt:lpstr>
      <vt:lpstr>Importacao!ExternalData_1301</vt:lpstr>
      <vt:lpstr>Importacao!ExternalData_1302</vt:lpstr>
      <vt:lpstr>Importacao!ExternalData_1303</vt:lpstr>
      <vt:lpstr>Importacao!ExternalData_1304</vt:lpstr>
      <vt:lpstr>Importacao!ExternalData_1305</vt:lpstr>
      <vt:lpstr>Importacao!ExternalData_1306</vt:lpstr>
      <vt:lpstr>Importacao!ExternalData_1307</vt:lpstr>
      <vt:lpstr>Importacao!ExternalData_1308</vt:lpstr>
      <vt:lpstr>Importacao!ExternalData_1309</vt:lpstr>
      <vt:lpstr>Importacao!ExternalData_131</vt:lpstr>
      <vt:lpstr>Importacao!ExternalData_1310</vt:lpstr>
      <vt:lpstr>Importacao!ExternalData_1311</vt:lpstr>
      <vt:lpstr>Importacao!ExternalData_1312</vt:lpstr>
      <vt:lpstr>Importacao!ExternalData_1313</vt:lpstr>
      <vt:lpstr>Importacao!ExternalData_1314</vt:lpstr>
      <vt:lpstr>Importacao!ExternalData_1315</vt:lpstr>
      <vt:lpstr>Importacao!ExternalData_1316</vt:lpstr>
      <vt:lpstr>Importacao!ExternalData_1317</vt:lpstr>
      <vt:lpstr>Importacao!ExternalData_1318</vt:lpstr>
      <vt:lpstr>Importacao!ExternalData_1319</vt:lpstr>
      <vt:lpstr>Importacao!ExternalData_132</vt:lpstr>
      <vt:lpstr>Importacao!ExternalData_1320</vt:lpstr>
      <vt:lpstr>Importacao!ExternalData_1321</vt:lpstr>
      <vt:lpstr>Importacao!ExternalData_1322</vt:lpstr>
      <vt:lpstr>Importacao!ExternalData_1323</vt:lpstr>
      <vt:lpstr>Importacao!ExternalData_1324</vt:lpstr>
      <vt:lpstr>Importacao!ExternalData_1325</vt:lpstr>
      <vt:lpstr>Importacao!ExternalData_1326</vt:lpstr>
      <vt:lpstr>Importacao!ExternalData_1327</vt:lpstr>
      <vt:lpstr>Importacao!ExternalData_1328</vt:lpstr>
      <vt:lpstr>Importacao!ExternalData_1329</vt:lpstr>
      <vt:lpstr>Importacao!ExternalData_133</vt:lpstr>
      <vt:lpstr>Importacao!ExternalData_1330</vt:lpstr>
      <vt:lpstr>Importacao!ExternalData_1331</vt:lpstr>
      <vt:lpstr>Importacao!ExternalData_1332</vt:lpstr>
      <vt:lpstr>Importacao!ExternalData_1333</vt:lpstr>
      <vt:lpstr>Importacao!ExternalData_1334</vt:lpstr>
      <vt:lpstr>Importacao!ExternalData_1335</vt:lpstr>
      <vt:lpstr>Importacao!ExternalData_1336</vt:lpstr>
      <vt:lpstr>Importacao!ExternalData_1337</vt:lpstr>
      <vt:lpstr>Importacao!ExternalData_1338</vt:lpstr>
      <vt:lpstr>Importacao!ExternalData_1339</vt:lpstr>
      <vt:lpstr>Importacao!ExternalData_134</vt:lpstr>
      <vt:lpstr>Importacao!ExternalData_1340</vt:lpstr>
      <vt:lpstr>Importacao!ExternalData_1341</vt:lpstr>
      <vt:lpstr>Importacao!ExternalData_1342</vt:lpstr>
      <vt:lpstr>Importacao!ExternalData_1343</vt:lpstr>
      <vt:lpstr>Importacao!ExternalData_1344</vt:lpstr>
      <vt:lpstr>Importacao!ExternalData_1345</vt:lpstr>
      <vt:lpstr>Importacao!ExternalData_1346</vt:lpstr>
      <vt:lpstr>Importacao!ExternalData_1347</vt:lpstr>
      <vt:lpstr>Importacao!ExternalData_1348</vt:lpstr>
      <vt:lpstr>Importacao!ExternalData_1349</vt:lpstr>
      <vt:lpstr>Importacao!ExternalData_135</vt:lpstr>
      <vt:lpstr>Importacao!ExternalData_1350</vt:lpstr>
      <vt:lpstr>Importacao!ExternalData_1351</vt:lpstr>
      <vt:lpstr>Importacao!ExternalData_1352</vt:lpstr>
      <vt:lpstr>Importacao!ExternalData_1353</vt:lpstr>
      <vt:lpstr>Importacao!ExternalData_1354</vt:lpstr>
      <vt:lpstr>Importacao!ExternalData_1355</vt:lpstr>
      <vt:lpstr>Importacao!ExternalData_1356</vt:lpstr>
      <vt:lpstr>Importacao!ExternalData_1357</vt:lpstr>
      <vt:lpstr>Importacao!ExternalData_1358</vt:lpstr>
      <vt:lpstr>Importacao!ExternalData_1359</vt:lpstr>
      <vt:lpstr>Importacao!ExternalData_136</vt:lpstr>
      <vt:lpstr>Importacao!ExternalData_1360</vt:lpstr>
      <vt:lpstr>Importacao!ExternalData_1361</vt:lpstr>
      <vt:lpstr>Importacao!ExternalData_1362</vt:lpstr>
      <vt:lpstr>Importacao!ExternalData_1363</vt:lpstr>
      <vt:lpstr>Importacao!ExternalData_1364</vt:lpstr>
      <vt:lpstr>Importacao!ExternalData_1365</vt:lpstr>
      <vt:lpstr>Importacao!ExternalData_1366</vt:lpstr>
      <vt:lpstr>Importacao!ExternalData_1367</vt:lpstr>
      <vt:lpstr>Importacao!ExternalData_1368</vt:lpstr>
      <vt:lpstr>Importacao!ExternalData_1369</vt:lpstr>
      <vt:lpstr>Importacao!ExternalData_137</vt:lpstr>
      <vt:lpstr>Importacao!ExternalData_1370</vt:lpstr>
      <vt:lpstr>Importacao!ExternalData_1371</vt:lpstr>
      <vt:lpstr>Importacao!ExternalData_1372</vt:lpstr>
      <vt:lpstr>Importacao!ExternalData_1373</vt:lpstr>
      <vt:lpstr>Importacao!ExternalData_1374</vt:lpstr>
      <vt:lpstr>Importacao!ExternalData_1375</vt:lpstr>
      <vt:lpstr>Importacao!ExternalData_1376</vt:lpstr>
      <vt:lpstr>Importacao!ExternalData_1377</vt:lpstr>
      <vt:lpstr>Importacao!ExternalData_1378</vt:lpstr>
      <vt:lpstr>Importacao!ExternalData_1379</vt:lpstr>
      <vt:lpstr>Importacao!ExternalData_138</vt:lpstr>
      <vt:lpstr>Importacao!ExternalData_1380</vt:lpstr>
      <vt:lpstr>Importacao!ExternalData_1381</vt:lpstr>
      <vt:lpstr>Importacao!ExternalData_1382</vt:lpstr>
      <vt:lpstr>Importacao!ExternalData_1383</vt:lpstr>
      <vt:lpstr>Importacao!ExternalData_1384</vt:lpstr>
      <vt:lpstr>Importacao!ExternalData_1385</vt:lpstr>
      <vt:lpstr>Importacao!ExternalData_1386</vt:lpstr>
      <vt:lpstr>Importacao!ExternalData_1387</vt:lpstr>
      <vt:lpstr>Importacao!ExternalData_1388</vt:lpstr>
      <vt:lpstr>Importacao!ExternalData_1389</vt:lpstr>
      <vt:lpstr>Importacao!ExternalData_139</vt:lpstr>
      <vt:lpstr>Importacao!ExternalData_1390</vt:lpstr>
      <vt:lpstr>Importacao!ExternalData_1391</vt:lpstr>
      <vt:lpstr>Importacao!ExternalData_1392</vt:lpstr>
      <vt:lpstr>Importacao!ExternalData_1393</vt:lpstr>
      <vt:lpstr>Importacao!ExternalData_1394</vt:lpstr>
      <vt:lpstr>Importacao!ExternalData_1395</vt:lpstr>
      <vt:lpstr>Importacao!ExternalData_1396</vt:lpstr>
      <vt:lpstr>Importacao!ExternalData_1397</vt:lpstr>
      <vt:lpstr>Importacao!ExternalData_1398</vt:lpstr>
      <vt:lpstr>Importacao!ExternalData_1399</vt:lpstr>
      <vt:lpstr>Importacao!ExternalData_14</vt:lpstr>
      <vt:lpstr>Importacao!ExternalData_140</vt:lpstr>
      <vt:lpstr>Importacao!ExternalData_1400</vt:lpstr>
      <vt:lpstr>Importacao!ExternalData_1401</vt:lpstr>
      <vt:lpstr>Importacao!ExternalData_1402</vt:lpstr>
      <vt:lpstr>Importacao!ExternalData_1403</vt:lpstr>
      <vt:lpstr>Importacao!ExternalData_1404</vt:lpstr>
      <vt:lpstr>Importacao!ExternalData_1405</vt:lpstr>
      <vt:lpstr>Importacao!ExternalData_1406</vt:lpstr>
      <vt:lpstr>Importacao!ExternalData_1407</vt:lpstr>
      <vt:lpstr>Importacao!ExternalData_1408</vt:lpstr>
      <vt:lpstr>Importacao!ExternalData_1409</vt:lpstr>
      <vt:lpstr>Importacao!ExternalData_141</vt:lpstr>
      <vt:lpstr>Importacao!ExternalData_1410</vt:lpstr>
      <vt:lpstr>Importacao!ExternalData_1411</vt:lpstr>
      <vt:lpstr>Importacao!ExternalData_1412</vt:lpstr>
      <vt:lpstr>Importacao!ExternalData_1413</vt:lpstr>
      <vt:lpstr>Importacao!ExternalData_1414</vt:lpstr>
      <vt:lpstr>Importacao!ExternalData_1415</vt:lpstr>
      <vt:lpstr>Importacao!ExternalData_1416</vt:lpstr>
      <vt:lpstr>Importacao!ExternalData_1417</vt:lpstr>
      <vt:lpstr>Importacao!ExternalData_1418</vt:lpstr>
      <vt:lpstr>Importacao!ExternalData_1419</vt:lpstr>
      <vt:lpstr>Importacao!ExternalData_142</vt:lpstr>
      <vt:lpstr>Importacao!ExternalData_1420</vt:lpstr>
      <vt:lpstr>Importacao!ExternalData_1421</vt:lpstr>
      <vt:lpstr>Importacao!ExternalData_1422</vt:lpstr>
      <vt:lpstr>Importacao!ExternalData_1423</vt:lpstr>
      <vt:lpstr>Importacao!ExternalData_1424</vt:lpstr>
      <vt:lpstr>Importacao!ExternalData_1425</vt:lpstr>
      <vt:lpstr>Importacao!ExternalData_1426</vt:lpstr>
      <vt:lpstr>Importacao!ExternalData_1427</vt:lpstr>
      <vt:lpstr>Importacao!ExternalData_1428</vt:lpstr>
      <vt:lpstr>Importacao!ExternalData_1429</vt:lpstr>
      <vt:lpstr>Importacao!ExternalData_143</vt:lpstr>
      <vt:lpstr>Importacao!ExternalData_1430</vt:lpstr>
      <vt:lpstr>Importacao!ExternalData_1431</vt:lpstr>
      <vt:lpstr>Importacao!ExternalData_1432</vt:lpstr>
      <vt:lpstr>Importacao!ExternalData_1433</vt:lpstr>
      <vt:lpstr>Importacao!ExternalData_1434</vt:lpstr>
      <vt:lpstr>Importacao!ExternalData_1435</vt:lpstr>
      <vt:lpstr>Importacao!ExternalData_1436</vt:lpstr>
      <vt:lpstr>Importacao!ExternalData_1437</vt:lpstr>
      <vt:lpstr>Importacao!ExternalData_1438</vt:lpstr>
      <vt:lpstr>Importacao!ExternalData_1439</vt:lpstr>
      <vt:lpstr>Importacao!ExternalData_144</vt:lpstr>
      <vt:lpstr>Importacao!ExternalData_1440</vt:lpstr>
      <vt:lpstr>Importacao!ExternalData_1441</vt:lpstr>
      <vt:lpstr>Importacao!ExternalData_1442</vt:lpstr>
      <vt:lpstr>Importacao!ExternalData_1443</vt:lpstr>
      <vt:lpstr>Importacao!ExternalData_1444</vt:lpstr>
      <vt:lpstr>Importacao!ExternalData_1445</vt:lpstr>
      <vt:lpstr>Importacao!ExternalData_1446</vt:lpstr>
      <vt:lpstr>Importacao!ExternalData_1447</vt:lpstr>
      <vt:lpstr>Importacao!ExternalData_1448</vt:lpstr>
      <vt:lpstr>Importacao!ExternalData_1449</vt:lpstr>
      <vt:lpstr>Importacao!ExternalData_145</vt:lpstr>
      <vt:lpstr>Importacao!ExternalData_1450</vt:lpstr>
      <vt:lpstr>Importacao!ExternalData_1451</vt:lpstr>
      <vt:lpstr>Importacao!ExternalData_1452</vt:lpstr>
      <vt:lpstr>Importacao!ExternalData_1453</vt:lpstr>
      <vt:lpstr>Importacao!ExternalData_1454</vt:lpstr>
      <vt:lpstr>Importacao!ExternalData_1455</vt:lpstr>
      <vt:lpstr>Importacao!ExternalData_1456</vt:lpstr>
      <vt:lpstr>Importacao!ExternalData_1457</vt:lpstr>
      <vt:lpstr>Importacao!ExternalData_1458</vt:lpstr>
      <vt:lpstr>Importacao!ExternalData_1459</vt:lpstr>
      <vt:lpstr>Importacao!ExternalData_146</vt:lpstr>
      <vt:lpstr>Importacao!ExternalData_1460</vt:lpstr>
      <vt:lpstr>Importacao!ExternalData_1461</vt:lpstr>
      <vt:lpstr>Importacao!ExternalData_1462</vt:lpstr>
      <vt:lpstr>Importacao!ExternalData_1463</vt:lpstr>
      <vt:lpstr>Importacao!ExternalData_1464</vt:lpstr>
      <vt:lpstr>Importacao!ExternalData_1465</vt:lpstr>
      <vt:lpstr>Importacao!ExternalData_1466</vt:lpstr>
      <vt:lpstr>Importacao!ExternalData_1467</vt:lpstr>
      <vt:lpstr>Importacao!ExternalData_1468</vt:lpstr>
      <vt:lpstr>Importacao!ExternalData_1469</vt:lpstr>
      <vt:lpstr>Importacao!ExternalData_147</vt:lpstr>
      <vt:lpstr>Importacao!ExternalData_1470</vt:lpstr>
      <vt:lpstr>Importacao!ExternalData_1471</vt:lpstr>
      <vt:lpstr>Importacao!ExternalData_1472</vt:lpstr>
      <vt:lpstr>Importacao!ExternalData_1473</vt:lpstr>
      <vt:lpstr>Importacao!ExternalData_1474</vt:lpstr>
      <vt:lpstr>Importacao!ExternalData_1475</vt:lpstr>
      <vt:lpstr>Importacao!ExternalData_1476</vt:lpstr>
      <vt:lpstr>Importacao!ExternalData_1477</vt:lpstr>
      <vt:lpstr>Importacao!ExternalData_1478</vt:lpstr>
      <vt:lpstr>Importacao!ExternalData_1479</vt:lpstr>
      <vt:lpstr>Importacao!ExternalData_148</vt:lpstr>
      <vt:lpstr>Importacao!ExternalData_1480</vt:lpstr>
      <vt:lpstr>Importacao!ExternalData_1481</vt:lpstr>
      <vt:lpstr>Importacao!ExternalData_1482</vt:lpstr>
      <vt:lpstr>Importacao!ExternalData_1483</vt:lpstr>
      <vt:lpstr>Importacao!ExternalData_1484</vt:lpstr>
      <vt:lpstr>Importacao!ExternalData_1485</vt:lpstr>
      <vt:lpstr>Importacao!ExternalData_1486</vt:lpstr>
      <vt:lpstr>Importacao!ExternalData_1487</vt:lpstr>
      <vt:lpstr>Importacao!ExternalData_1488</vt:lpstr>
      <vt:lpstr>Importacao!ExternalData_1489</vt:lpstr>
      <vt:lpstr>Importacao!ExternalData_149</vt:lpstr>
      <vt:lpstr>Importacao!ExternalData_1490</vt:lpstr>
      <vt:lpstr>Importacao!ExternalData_1491</vt:lpstr>
      <vt:lpstr>Importacao!ExternalData_1492</vt:lpstr>
      <vt:lpstr>Importacao!ExternalData_1493</vt:lpstr>
      <vt:lpstr>Importacao!ExternalData_1494</vt:lpstr>
      <vt:lpstr>Importacao!ExternalData_1495</vt:lpstr>
      <vt:lpstr>Importacao!ExternalData_1496</vt:lpstr>
      <vt:lpstr>Importacao!ExternalData_1497</vt:lpstr>
      <vt:lpstr>Importacao!ExternalData_1498</vt:lpstr>
      <vt:lpstr>Importacao!ExternalData_1499</vt:lpstr>
      <vt:lpstr>Importacao!ExternalData_15</vt:lpstr>
      <vt:lpstr>Importacao!ExternalData_150</vt:lpstr>
      <vt:lpstr>Importacao!ExternalData_1500</vt:lpstr>
      <vt:lpstr>Importacao!ExternalData_1501</vt:lpstr>
      <vt:lpstr>Importacao!ExternalData_1502</vt:lpstr>
      <vt:lpstr>Importacao!ExternalData_1503</vt:lpstr>
      <vt:lpstr>Importacao!ExternalData_1504</vt:lpstr>
      <vt:lpstr>Importacao!ExternalData_1505</vt:lpstr>
      <vt:lpstr>Importacao!ExternalData_1506</vt:lpstr>
      <vt:lpstr>Importacao!ExternalData_1507</vt:lpstr>
      <vt:lpstr>Importacao!ExternalData_1508</vt:lpstr>
      <vt:lpstr>Importacao!ExternalData_1509</vt:lpstr>
      <vt:lpstr>Importacao!ExternalData_151</vt:lpstr>
      <vt:lpstr>Importacao!ExternalData_1510</vt:lpstr>
      <vt:lpstr>Importacao!ExternalData_1511</vt:lpstr>
      <vt:lpstr>Importacao!ExternalData_1512</vt:lpstr>
      <vt:lpstr>Importacao!ExternalData_1513</vt:lpstr>
      <vt:lpstr>Importacao!ExternalData_1514</vt:lpstr>
      <vt:lpstr>Importacao!ExternalData_1515</vt:lpstr>
      <vt:lpstr>Importacao!ExternalData_1516</vt:lpstr>
      <vt:lpstr>Importacao!ExternalData_1517</vt:lpstr>
      <vt:lpstr>Importacao!ExternalData_1518</vt:lpstr>
      <vt:lpstr>Importacao!ExternalData_1519</vt:lpstr>
      <vt:lpstr>Importacao!ExternalData_152</vt:lpstr>
      <vt:lpstr>Importacao!ExternalData_1520</vt:lpstr>
      <vt:lpstr>Importacao!ExternalData_1521</vt:lpstr>
      <vt:lpstr>Importacao!ExternalData_1522</vt:lpstr>
      <vt:lpstr>Importacao!ExternalData_1523</vt:lpstr>
      <vt:lpstr>Importacao!ExternalData_1524</vt:lpstr>
      <vt:lpstr>Importacao!ExternalData_1525</vt:lpstr>
      <vt:lpstr>Importacao!ExternalData_1526</vt:lpstr>
      <vt:lpstr>Importacao!ExternalData_1527</vt:lpstr>
      <vt:lpstr>Importacao!ExternalData_1528</vt:lpstr>
      <vt:lpstr>Importacao!ExternalData_1529</vt:lpstr>
      <vt:lpstr>Importacao!ExternalData_153</vt:lpstr>
      <vt:lpstr>Importacao!ExternalData_1530</vt:lpstr>
      <vt:lpstr>Importacao!ExternalData_1531</vt:lpstr>
      <vt:lpstr>Importacao!ExternalData_1532</vt:lpstr>
      <vt:lpstr>Importacao!ExternalData_1533</vt:lpstr>
      <vt:lpstr>Importacao!ExternalData_1534</vt:lpstr>
      <vt:lpstr>Importacao!ExternalData_1535</vt:lpstr>
      <vt:lpstr>Importacao!ExternalData_1536</vt:lpstr>
      <vt:lpstr>Importacao!ExternalData_1537</vt:lpstr>
      <vt:lpstr>Importacao!ExternalData_1538</vt:lpstr>
      <vt:lpstr>Importacao!ExternalData_1539</vt:lpstr>
      <vt:lpstr>Importacao!ExternalData_154</vt:lpstr>
      <vt:lpstr>Importacao!ExternalData_1540</vt:lpstr>
      <vt:lpstr>Importacao!ExternalData_1541</vt:lpstr>
      <vt:lpstr>Importacao!ExternalData_1542</vt:lpstr>
      <vt:lpstr>Importacao!ExternalData_1543</vt:lpstr>
      <vt:lpstr>Importacao!ExternalData_1544</vt:lpstr>
      <vt:lpstr>Importacao!ExternalData_1545</vt:lpstr>
      <vt:lpstr>Importacao!ExternalData_1546</vt:lpstr>
      <vt:lpstr>Importacao!ExternalData_1547</vt:lpstr>
      <vt:lpstr>Importacao!ExternalData_1548</vt:lpstr>
      <vt:lpstr>Importacao!ExternalData_1549</vt:lpstr>
      <vt:lpstr>Importacao!ExternalData_155</vt:lpstr>
      <vt:lpstr>Importacao!ExternalData_1550</vt:lpstr>
      <vt:lpstr>Importacao!ExternalData_1551</vt:lpstr>
      <vt:lpstr>Importacao!ExternalData_1552</vt:lpstr>
      <vt:lpstr>Importacao!ExternalData_1553</vt:lpstr>
      <vt:lpstr>Importacao!ExternalData_1554</vt:lpstr>
      <vt:lpstr>Importacao!ExternalData_1555</vt:lpstr>
      <vt:lpstr>Importacao!ExternalData_1556</vt:lpstr>
      <vt:lpstr>Importacao!ExternalData_1557</vt:lpstr>
      <vt:lpstr>Importacao!ExternalData_1558</vt:lpstr>
      <vt:lpstr>Importacao!ExternalData_1559</vt:lpstr>
      <vt:lpstr>Importacao!ExternalData_156</vt:lpstr>
      <vt:lpstr>Importacao!ExternalData_1560</vt:lpstr>
      <vt:lpstr>Importacao!ExternalData_1561</vt:lpstr>
      <vt:lpstr>Importacao!ExternalData_1562</vt:lpstr>
      <vt:lpstr>Importacao!ExternalData_1563</vt:lpstr>
      <vt:lpstr>Importacao!ExternalData_1564</vt:lpstr>
      <vt:lpstr>Importacao!ExternalData_1565</vt:lpstr>
      <vt:lpstr>Importacao!ExternalData_1566</vt:lpstr>
      <vt:lpstr>Importacao!ExternalData_1567</vt:lpstr>
      <vt:lpstr>Importacao!ExternalData_1568</vt:lpstr>
      <vt:lpstr>Importacao!ExternalData_1569</vt:lpstr>
      <vt:lpstr>Importacao!ExternalData_157</vt:lpstr>
      <vt:lpstr>Importacao!ExternalData_1570</vt:lpstr>
      <vt:lpstr>Importacao!ExternalData_1571</vt:lpstr>
      <vt:lpstr>Importacao!ExternalData_1572</vt:lpstr>
      <vt:lpstr>Importacao!ExternalData_1573</vt:lpstr>
      <vt:lpstr>Importacao!ExternalData_1574</vt:lpstr>
      <vt:lpstr>Importacao!ExternalData_1575</vt:lpstr>
      <vt:lpstr>Importacao!ExternalData_1576</vt:lpstr>
      <vt:lpstr>Importacao!ExternalData_1577</vt:lpstr>
      <vt:lpstr>Importacao!ExternalData_1578</vt:lpstr>
      <vt:lpstr>Importacao!ExternalData_1579</vt:lpstr>
      <vt:lpstr>Importacao!ExternalData_158</vt:lpstr>
      <vt:lpstr>Importacao!ExternalData_1580</vt:lpstr>
      <vt:lpstr>Importacao!ExternalData_1581</vt:lpstr>
      <vt:lpstr>Importacao!ExternalData_1582</vt:lpstr>
      <vt:lpstr>Importacao!ExternalData_1583</vt:lpstr>
      <vt:lpstr>Importacao!ExternalData_1584</vt:lpstr>
      <vt:lpstr>Importacao!ExternalData_1585</vt:lpstr>
      <vt:lpstr>Importacao!ExternalData_1586</vt:lpstr>
      <vt:lpstr>Importacao!ExternalData_1587</vt:lpstr>
      <vt:lpstr>Importacao!ExternalData_1588</vt:lpstr>
      <vt:lpstr>Importacao!ExternalData_1589</vt:lpstr>
      <vt:lpstr>Importacao!ExternalData_159</vt:lpstr>
      <vt:lpstr>Importacao!ExternalData_1590</vt:lpstr>
      <vt:lpstr>Importacao!ExternalData_1591</vt:lpstr>
      <vt:lpstr>Importacao!ExternalData_1592</vt:lpstr>
      <vt:lpstr>Importacao!ExternalData_1593</vt:lpstr>
      <vt:lpstr>Importacao!ExternalData_1594</vt:lpstr>
      <vt:lpstr>Importacao!ExternalData_1595</vt:lpstr>
      <vt:lpstr>Importacao!ExternalData_1596</vt:lpstr>
      <vt:lpstr>Importacao!ExternalData_1597</vt:lpstr>
      <vt:lpstr>Importacao!ExternalData_1598</vt:lpstr>
      <vt:lpstr>Importacao!ExternalData_1599</vt:lpstr>
      <vt:lpstr>Importacao!ExternalData_16</vt:lpstr>
      <vt:lpstr>Importacao!ExternalData_160</vt:lpstr>
      <vt:lpstr>Importacao!ExternalData_1600</vt:lpstr>
      <vt:lpstr>Importacao!ExternalData_1601</vt:lpstr>
      <vt:lpstr>Importacao!ExternalData_1602</vt:lpstr>
      <vt:lpstr>Importacao!ExternalData_1603</vt:lpstr>
      <vt:lpstr>Importacao!ExternalData_1604</vt:lpstr>
      <vt:lpstr>Importacao!ExternalData_1605</vt:lpstr>
      <vt:lpstr>Importacao!ExternalData_1606</vt:lpstr>
      <vt:lpstr>Importacao!ExternalData_1607</vt:lpstr>
      <vt:lpstr>Importacao!ExternalData_1608</vt:lpstr>
      <vt:lpstr>Importacao!ExternalData_1609</vt:lpstr>
      <vt:lpstr>Importacao!ExternalData_161</vt:lpstr>
      <vt:lpstr>Importacao!ExternalData_1610</vt:lpstr>
      <vt:lpstr>Importacao!ExternalData_1611</vt:lpstr>
      <vt:lpstr>Importacao!ExternalData_1612</vt:lpstr>
      <vt:lpstr>Importacao!ExternalData_1613</vt:lpstr>
      <vt:lpstr>Importacao!ExternalData_1614</vt:lpstr>
      <vt:lpstr>Importacao!ExternalData_1615</vt:lpstr>
      <vt:lpstr>Importacao!ExternalData_1616</vt:lpstr>
      <vt:lpstr>Importacao!ExternalData_1617</vt:lpstr>
      <vt:lpstr>Importacao!ExternalData_1618</vt:lpstr>
      <vt:lpstr>Importacao!ExternalData_1619</vt:lpstr>
      <vt:lpstr>Importacao!ExternalData_162</vt:lpstr>
      <vt:lpstr>Importacao!ExternalData_1620</vt:lpstr>
      <vt:lpstr>Importacao!ExternalData_1621</vt:lpstr>
      <vt:lpstr>Importacao!ExternalData_1622</vt:lpstr>
      <vt:lpstr>Importacao!ExternalData_1623</vt:lpstr>
      <vt:lpstr>Importacao!ExternalData_1624</vt:lpstr>
      <vt:lpstr>Importacao!ExternalData_1625</vt:lpstr>
      <vt:lpstr>Importacao!ExternalData_1626</vt:lpstr>
      <vt:lpstr>Importacao!ExternalData_1627</vt:lpstr>
      <vt:lpstr>Importacao!ExternalData_1628</vt:lpstr>
      <vt:lpstr>Importacao!ExternalData_1629</vt:lpstr>
      <vt:lpstr>Importacao!ExternalData_163</vt:lpstr>
      <vt:lpstr>Importacao!ExternalData_1630</vt:lpstr>
      <vt:lpstr>Importacao!ExternalData_1631</vt:lpstr>
      <vt:lpstr>Importacao!ExternalData_1632</vt:lpstr>
      <vt:lpstr>Importacao!ExternalData_1633</vt:lpstr>
      <vt:lpstr>Importacao!ExternalData_1634</vt:lpstr>
      <vt:lpstr>Importacao!ExternalData_1635</vt:lpstr>
      <vt:lpstr>Importacao!ExternalData_1636</vt:lpstr>
      <vt:lpstr>Importacao!ExternalData_1637</vt:lpstr>
      <vt:lpstr>Importacao!ExternalData_1638</vt:lpstr>
      <vt:lpstr>Importacao!ExternalData_1639</vt:lpstr>
      <vt:lpstr>Importacao!ExternalData_164</vt:lpstr>
      <vt:lpstr>Importacao!ExternalData_1640</vt:lpstr>
      <vt:lpstr>Importacao!ExternalData_1641</vt:lpstr>
      <vt:lpstr>Importacao!ExternalData_1642</vt:lpstr>
      <vt:lpstr>Importacao!ExternalData_1643</vt:lpstr>
      <vt:lpstr>Importacao!ExternalData_1644</vt:lpstr>
      <vt:lpstr>Importacao!ExternalData_1645</vt:lpstr>
      <vt:lpstr>Importacao!ExternalData_1646</vt:lpstr>
      <vt:lpstr>Importacao!ExternalData_1647</vt:lpstr>
      <vt:lpstr>Importacao!ExternalData_1648</vt:lpstr>
      <vt:lpstr>Importacao!ExternalData_1649</vt:lpstr>
      <vt:lpstr>Importacao!ExternalData_165</vt:lpstr>
      <vt:lpstr>Importacao!ExternalData_1650</vt:lpstr>
      <vt:lpstr>Importacao!ExternalData_1651</vt:lpstr>
      <vt:lpstr>Importacao!ExternalData_1652</vt:lpstr>
      <vt:lpstr>Importacao!ExternalData_1653</vt:lpstr>
      <vt:lpstr>Importacao!ExternalData_1654</vt:lpstr>
      <vt:lpstr>Importacao!ExternalData_1655</vt:lpstr>
      <vt:lpstr>Importacao!ExternalData_1656</vt:lpstr>
      <vt:lpstr>Importacao!ExternalData_1657</vt:lpstr>
      <vt:lpstr>Importacao!ExternalData_1658</vt:lpstr>
      <vt:lpstr>Importacao!ExternalData_1659</vt:lpstr>
      <vt:lpstr>Importacao!ExternalData_166</vt:lpstr>
      <vt:lpstr>Importacao!ExternalData_1660</vt:lpstr>
      <vt:lpstr>Importacao!ExternalData_1661</vt:lpstr>
      <vt:lpstr>Importacao!ExternalData_1662</vt:lpstr>
      <vt:lpstr>Importacao!ExternalData_1663</vt:lpstr>
      <vt:lpstr>Importacao!ExternalData_1664</vt:lpstr>
      <vt:lpstr>Importacao!ExternalData_1665</vt:lpstr>
      <vt:lpstr>Importacao!ExternalData_1666</vt:lpstr>
      <vt:lpstr>Importacao!ExternalData_1667</vt:lpstr>
      <vt:lpstr>Importacao!ExternalData_1668</vt:lpstr>
      <vt:lpstr>Importacao!ExternalData_1669</vt:lpstr>
      <vt:lpstr>Importacao!ExternalData_167</vt:lpstr>
      <vt:lpstr>Importacao!ExternalData_1670</vt:lpstr>
      <vt:lpstr>Importacao!ExternalData_1671</vt:lpstr>
      <vt:lpstr>Importacao!ExternalData_1672</vt:lpstr>
      <vt:lpstr>Importacao!ExternalData_1673</vt:lpstr>
      <vt:lpstr>Importacao!ExternalData_1674</vt:lpstr>
      <vt:lpstr>Importacao!ExternalData_1675</vt:lpstr>
      <vt:lpstr>Importacao!ExternalData_1676</vt:lpstr>
      <vt:lpstr>Importacao!ExternalData_1677</vt:lpstr>
      <vt:lpstr>Importacao!ExternalData_1678</vt:lpstr>
      <vt:lpstr>Importacao!ExternalData_1679</vt:lpstr>
      <vt:lpstr>Importacao!ExternalData_168</vt:lpstr>
      <vt:lpstr>Importacao!ExternalData_1680</vt:lpstr>
      <vt:lpstr>Importacao!ExternalData_1681</vt:lpstr>
      <vt:lpstr>Importacao!ExternalData_1682</vt:lpstr>
      <vt:lpstr>Importacao!ExternalData_1683</vt:lpstr>
      <vt:lpstr>Importacao!ExternalData_1684</vt:lpstr>
      <vt:lpstr>Importacao!ExternalData_1685</vt:lpstr>
      <vt:lpstr>Importacao!ExternalData_1686</vt:lpstr>
      <vt:lpstr>Importacao!ExternalData_1687</vt:lpstr>
      <vt:lpstr>Importacao!ExternalData_1688</vt:lpstr>
      <vt:lpstr>Importacao!ExternalData_1689</vt:lpstr>
      <vt:lpstr>Importacao!ExternalData_169</vt:lpstr>
      <vt:lpstr>Importacao!ExternalData_1690</vt:lpstr>
      <vt:lpstr>Importacao!ExternalData_1691</vt:lpstr>
      <vt:lpstr>Importacao!ExternalData_1692</vt:lpstr>
      <vt:lpstr>Importacao!ExternalData_1693</vt:lpstr>
      <vt:lpstr>Importacao!ExternalData_1694</vt:lpstr>
      <vt:lpstr>Importacao!ExternalData_1695</vt:lpstr>
      <vt:lpstr>Importacao!ExternalData_1696</vt:lpstr>
      <vt:lpstr>Importacao!ExternalData_1697</vt:lpstr>
      <vt:lpstr>Importacao!ExternalData_1698</vt:lpstr>
      <vt:lpstr>Importacao!ExternalData_1699</vt:lpstr>
      <vt:lpstr>Importacao!ExternalData_17</vt:lpstr>
      <vt:lpstr>Importacao!ExternalData_170</vt:lpstr>
      <vt:lpstr>Importacao!ExternalData_1700</vt:lpstr>
      <vt:lpstr>Importacao!ExternalData_1701</vt:lpstr>
      <vt:lpstr>Importacao!ExternalData_1702</vt:lpstr>
      <vt:lpstr>Importacao!ExternalData_1703</vt:lpstr>
      <vt:lpstr>Importacao!ExternalData_1704</vt:lpstr>
      <vt:lpstr>Importacao!ExternalData_1705</vt:lpstr>
      <vt:lpstr>Importacao!ExternalData_1706</vt:lpstr>
      <vt:lpstr>Importacao!ExternalData_1707</vt:lpstr>
      <vt:lpstr>Importacao!ExternalData_1708</vt:lpstr>
      <vt:lpstr>Importacao!ExternalData_1709</vt:lpstr>
      <vt:lpstr>Importacao!ExternalData_171</vt:lpstr>
      <vt:lpstr>Importacao!ExternalData_1710</vt:lpstr>
      <vt:lpstr>Importacao!ExternalData_1711</vt:lpstr>
      <vt:lpstr>Importacao!ExternalData_1712</vt:lpstr>
      <vt:lpstr>Importacao!ExternalData_1713</vt:lpstr>
      <vt:lpstr>Importacao!ExternalData_1714</vt:lpstr>
      <vt:lpstr>Importacao!ExternalData_1715</vt:lpstr>
      <vt:lpstr>Importacao!ExternalData_1716</vt:lpstr>
      <vt:lpstr>Importacao!ExternalData_1717</vt:lpstr>
      <vt:lpstr>Importacao!ExternalData_1718</vt:lpstr>
      <vt:lpstr>Importacao!ExternalData_1719</vt:lpstr>
      <vt:lpstr>Importacao!ExternalData_172</vt:lpstr>
      <vt:lpstr>Importacao!ExternalData_1720</vt:lpstr>
      <vt:lpstr>Importacao!ExternalData_1721</vt:lpstr>
      <vt:lpstr>Importacao!ExternalData_1722</vt:lpstr>
      <vt:lpstr>Importacao!ExternalData_1723</vt:lpstr>
      <vt:lpstr>Importacao!ExternalData_1724</vt:lpstr>
      <vt:lpstr>Importacao!ExternalData_1725</vt:lpstr>
      <vt:lpstr>Importacao!ExternalData_1726</vt:lpstr>
      <vt:lpstr>Importacao!ExternalData_1727</vt:lpstr>
      <vt:lpstr>Importacao!ExternalData_1728</vt:lpstr>
      <vt:lpstr>Importacao!ExternalData_1729</vt:lpstr>
      <vt:lpstr>Importacao!ExternalData_173</vt:lpstr>
      <vt:lpstr>Importacao!ExternalData_1730</vt:lpstr>
      <vt:lpstr>Importacao!ExternalData_1731</vt:lpstr>
      <vt:lpstr>Importacao!ExternalData_1732</vt:lpstr>
      <vt:lpstr>Importacao!ExternalData_1733</vt:lpstr>
      <vt:lpstr>Importacao!ExternalData_1734</vt:lpstr>
      <vt:lpstr>Importacao!ExternalData_1735</vt:lpstr>
      <vt:lpstr>Importacao!ExternalData_1736</vt:lpstr>
      <vt:lpstr>Importacao!ExternalData_1737</vt:lpstr>
      <vt:lpstr>Importacao!ExternalData_1738</vt:lpstr>
      <vt:lpstr>Importacao!ExternalData_1739</vt:lpstr>
      <vt:lpstr>Importacao!ExternalData_174</vt:lpstr>
      <vt:lpstr>Importacao!ExternalData_1740</vt:lpstr>
      <vt:lpstr>Importacao!ExternalData_1741</vt:lpstr>
      <vt:lpstr>Importacao!ExternalData_1742</vt:lpstr>
      <vt:lpstr>Importacao!ExternalData_1743</vt:lpstr>
      <vt:lpstr>Importacao!ExternalData_1744</vt:lpstr>
      <vt:lpstr>Importacao!ExternalData_1745</vt:lpstr>
      <vt:lpstr>Importacao!ExternalData_1746</vt:lpstr>
      <vt:lpstr>Importacao!ExternalData_1747</vt:lpstr>
      <vt:lpstr>Importacao!ExternalData_1748</vt:lpstr>
      <vt:lpstr>Importacao!ExternalData_1749</vt:lpstr>
      <vt:lpstr>Importacao!ExternalData_175</vt:lpstr>
      <vt:lpstr>Importacao!ExternalData_1750</vt:lpstr>
      <vt:lpstr>Importacao!ExternalData_1751</vt:lpstr>
      <vt:lpstr>Importacao!ExternalData_1752</vt:lpstr>
      <vt:lpstr>Importacao!ExternalData_1753</vt:lpstr>
      <vt:lpstr>Importacao!ExternalData_1754</vt:lpstr>
      <vt:lpstr>Importacao!ExternalData_1755</vt:lpstr>
      <vt:lpstr>Importacao!ExternalData_1756</vt:lpstr>
      <vt:lpstr>Importacao!ExternalData_1757</vt:lpstr>
      <vt:lpstr>Importacao!ExternalData_1758</vt:lpstr>
      <vt:lpstr>Importacao!ExternalData_1759</vt:lpstr>
      <vt:lpstr>Importacao!ExternalData_176</vt:lpstr>
      <vt:lpstr>Importacao!ExternalData_1760</vt:lpstr>
      <vt:lpstr>Importacao!ExternalData_1761</vt:lpstr>
      <vt:lpstr>Importacao!ExternalData_1762</vt:lpstr>
      <vt:lpstr>Importacao!ExternalData_1763</vt:lpstr>
      <vt:lpstr>Importacao!ExternalData_1764</vt:lpstr>
      <vt:lpstr>Importacao!ExternalData_1765</vt:lpstr>
      <vt:lpstr>Importacao!ExternalData_1766</vt:lpstr>
      <vt:lpstr>Importacao!ExternalData_1767</vt:lpstr>
      <vt:lpstr>Importacao!ExternalData_1768</vt:lpstr>
      <vt:lpstr>Importacao!ExternalData_1769</vt:lpstr>
      <vt:lpstr>Importacao!ExternalData_177</vt:lpstr>
      <vt:lpstr>Importacao!ExternalData_1770</vt:lpstr>
      <vt:lpstr>Importacao!ExternalData_1771</vt:lpstr>
      <vt:lpstr>Importacao!ExternalData_1772</vt:lpstr>
      <vt:lpstr>Importacao!ExternalData_1773</vt:lpstr>
      <vt:lpstr>Importacao!ExternalData_1774</vt:lpstr>
      <vt:lpstr>Importacao!ExternalData_1775</vt:lpstr>
      <vt:lpstr>Importacao!ExternalData_1776</vt:lpstr>
      <vt:lpstr>Importacao!ExternalData_1777</vt:lpstr>
      <vt:lpstr>Importacao!ExternalData_1778</vt:lpstr>
      <vt:lpstr>Importacao!ExternalData_1779</vt:lpstr>
      <vt:lpstr>Importacao!ExternalData_178</vt:lpstr>
      <vt:lpstr>Importacao!ExternalData_1780</vt:lpstr>
      <vt:lpstr>Importacao!ExternalData_1781</vt:lpstr>
      <vt:lpstr>Importacao!ExternalData_1782</vt:lpstr>
      <vt:lpstr>Importacao!ExternalData_1783</vt:lpstr>
      <vt:lpstr>Importacao!ExternalData_1784</vt:lpstr>
      <vt:lpstr>Importacao!ExternalData_1785</vt:lpstr>
      <vt:lpstr>Importacao!ExternalData_1786</vt:lpstr>
      <vt:lpstr>Importacao!ExternalData_1787</vt:lpstr>
      <vt:lpstr>Importacao!ExternalData_1788</vt:lpstr>
      <vt:lpstr>Importacao!ExternalData_1789</vt:lpstr>
      <vt:lpstr>Importacao!ExternalData_179</vt:lpstr>
      <vt:lpstr>Importacao!ExternalData_1790</vt:lpstr>
      <vt:lpstr>Importacao!ExternalData_1791</vt:lpstr>
      <vt:lpstr>Importacao!ExternalData_1792</vt:lpstr>
      <vt:lpstr>Importacao!ExternalData_1793</vt:lpstr>
      <vt:lpstr>Importacao!ExternalData_1794</vt:lpstr>
      <vt:lpstr>Importacao!ExternalData_1795</vt:lpstr>
      <vt:lpstr>Importacao!ExternalData_1796</vt:lpstr>
      <vt:lpstr>Importacao!ExternalData_1797</vt:lpstr>
      <vt:lpstr>Importacao!ExternalData_1798</vt:lpstr>
      <vt:lpstr>Importacao!ExternalData_1799</vt:lpstr>
      <vt:lpstr>Importacao!ExternalData_18</vt:lpstr>
      <vt:lpstr>Importacao!ExternalData_180</vt:lpstr>
      <vt:lpstr>Importacao!ExternalData_1800</vt:lpstr>
      <vt:lpstr>Importacao!ExternalData_1801</vt:lpstr>
      <vt:lpstr>Importacao!ExternalData_1802</vt:lpstr>
      <vt:lpstr>Importacao!ExternalData_1803</vt:lpstr>
      <vt:lpstr>Importacao!ExternalData_1804</vt:lpstr>
      <vt:lpstr>Importacao!ExternalData_1805</vt:lpstr>
      <vt:lpstr>Importacao!ExternalData_1806</vt:lpstr>
      <vt:lpstr>Importacao!ExternalData_1807</vt:lpstr>
      <vt:lpstr>Importacao!ExternalData_1808</vt:lpstr>
      <vt:lpstr>Importacao!ExternalData_1809</vt:lpstr>
      <vt:lpstr>Importacao!ExternalData_181</vt:lpstr>
      <vt:lpstr>Importacao!ExternalData_1810</vt:lpstr>
      <vt:lpstr>Importacao!ExternalData_1811</vt:lpstr>
      <vt:lpstr>Importacao!ExternalData_1812</vt:lpstr>
      <vt:lpstr>Importacao!ExternalData_1813</vt:lpstr>
      <vt:lpstr>Importacao!ExternalData_1814</vt:lpstr>
      <vt:lpstr>Importacao!ExternalData_1815</vt:lpstr>
      <vt:lpstr>Importacao!ExternalData_1816</vt:lpstr>
      <vt:lpstr>Importacao!ExternalData_1817</vt:lpstr>
      <vt:lpstr>Importacao!ExternalData_1818</vt:lpstr>
      <vt:lpstr>Importacao!ExternalData_1819</vt:lpstr>
      <vt:lpstr>Importacao!ExternalData_182</vt:lpstr>
      <vt:lpstr>Importacao!ExternalData_1820</vt:lpstr>
      <vt:lpstr>Importacao!ExternalData_1821</vt:lpstr>
      <vt:lpstr>Importacao!ExternalData_1822</vt:lpstr>
      <vt:lpstr>Importacao!ExternalData_1823</vt:lpstr>
      <vt:lpstr>Importacao!ExternalData_1824</vt:lpstr>
      <vt:lpstr>Importacao!ExternalData_1825</vt:lpstr>
      <vt:lpstr>Importacao!ExternalData_1826</vt:lpstr>
      <vt:lpstr>Importacao!ExternalData_1827</vt:lpstr>
      <vt:lpstr>Importacao!ExternalData_1828</vt:lpstr>
      <vt:lpstr>Importacao!ExternalData_1829</vt:lpstr>
      <vt:lpstr>Importacao!ExternalData_183</vt:lpstr>
      <vt:lpstr>Importacao!ExternalData_1830</vt:lpstr>
      <vt:lpstr>Importacao!ExternalData_1831</vt:lpstr>
      <vt:lpstr>Importacao!ExternalData_1832</vt:lpstr>
      <vt:lpstr>Importacao!ExternalData_1833</vt:lpstr>
      <vt:lpstr>Importacao!ExternalData_1834</vt:lpstr>
      <vt:lpstr>Importacao!ExternalData_1835</vt:lpstr>
      <vt:lpstr>Importacao!ExternalData_1836</vt:lpstr>
      <vt:lpstr>Importacao!ExternalData_1837</vt:lpstr>
      <vt:lpstr>Importacao!ExternalData_1838</vt:lpstr>
      <vt:lpstr>Importacao!ExternalData_1839</vt:lpstr>
      <vt:lpstr>Importacao!ExternalData_184</vt:lpstr>
      <vt:lpstr>Importacao!ExternalData_1840</vt:lpstr>
      <vt:lpstr>Importacao!ExternalData_1841</vt:lpstr>
      <vt:lpstr>Importacao!ExternalData_1842</vt:lpstr>
      <vt:lpstr>Importacao!ExternalData_1843</vt:lpstr>
      <vt:lpstr>Importacao!ExternalData_1844</vt:lpstr>
      <vt:lpstr>Importacao!ExternalData_1845</vt:lpstr>
      <vt:lpstr>Importacao!ExternalData_1846</vt:lpstr>
      <vt:lpstr>Importacao!ExternalData_1847</vt:lpstr>
      <vt:lpstr>Importacao!ExternalData_1848</vt:lpstr>
      <vt:lpstr>Importacao!ExternalData_1849</vt:lpstr>
      <vt:lpstr>Importacao!ExternalData_185</vt:lpstr>
      <vt:lpstr>Importacao!ExternalData_1850</vt:lpstr>
      <vt:lpstr>Importacao!ExternalData_1851</vt:lpstr>
      <vt:lpstr>Importacao!ExternalData_1852</vt:lpstr>
      <vt:lpstr>Importacao!ExternalData_1853</vt:lpstr>
      <vt:lpstr>Importacao!ExternalData_1854</vt:lpstr>
      <vt:lpstr>Importacao!ExternalData_1855</vt:lpstr>
      <vt:lpstr>Importacao!ExternalData_1856</vt:lpstr>
      <vt:lpstr>Importacao!ExternalData_1857</vt:lpstr>
      <vt:lpstr>Importacao!ExternalData_1858</vt:lpstr>
      <vt:lpstr>Importacao!ExternalData_1859</vt:lpstr>
      <vt:lpstr>Importacao!ExternalData_186</vt:lpstr>
      <vt:lpstr>Importacao!ExternalData_1860</vt:lpstr>
      <vt:lpstr>Importacao!ExternalData_1861</vt:lpstr>
      <vt:lpstr>Importacao!ExternalData_1862</vt:lpstr>
      <vt:lpstr>Importacao!ExternalData_1863</vt:lpstr>
      <vt:lpstr>Importacao!ExternalData_1864</vt:lpstr>
      <vt:lpstr>Importacao!ExternalData_1865</vt:lpstr>
      <vt:lpstr>Importacao!ExternalData_1866</vt:lpstr>
      <vt:lpstr>Importacao!ExternalData_1867</vt:lpstr>
      <vt:lpstr>Importacao!ExternalData_1868</vt:lpstr>
      <vt:lpstr>Importacao!ExternalData_1869</vt:lpstr>
      <vt:lpstr>Importacao!ExternalData_187</vt:lpstr>
      <vt:lpstr>Importacao!ExternalData_1870</vt:lpstr>
      <vt:lpstr>Importacao!ExternalData_1871</vt:lpstr>
      <vt:lpstr>Importacao!ExternalData_1872</vt:lpstr>
      <vt:lpstr>Importacao!ExternalData_1873</vt:lpstr>
      <vt:lpstr>Importacao!ExternalData_1874</vt:lpstr>
      <vt:lpstr>Importacao!ExternalData_1875</vt:lpstr>
      <vt:lpstr>Importacao!ExternalData_1876</vt:lpstr>
      <vt:lpstr>Importacao!ExternalData_1877</vt:lpstr>
      <vt:lpstr>Importacao!ExternalData_1878</vt:lpstr>
      <vt:lpstr>Importacao!ExternalData_1879</vt:lpstr>
      <vt:lpstr>Importacao!ExternalData_188</vt:lpstr>
      <vt:lpstr>Importacao!ExternalData_1880</vt:lpstr>
      <vt:lpstr>Importacao!ExternalData_1881</vt:lpstr>
      <vt:lpstr>Importacao!ExternalData_1882</vt:lpstr>
      <vt:lpstr>Importacao!ExternalData_1883</vt:lpstr>
      <vt:lpstr>Importacao!ExternalData_1884</vt:lpstr>
      <vt:lpstr>Importacao!ExternalData_1885</vt:lpstr>
      <vt:lpstr>Importacao!ExternalData_1886</vt:lpstr>
      <vt:lpstr>Importacao!ExternalData_1887</vt:lpstr>
      <vt:lpstr>Importacao!ExternalData_1888</vt:lpstr>
      <vt:lpstr>Importacao!ExternalData_1889</vt:lpstr>
      <vt:lpstr>Importacao!ExternalData_189</vt:lpstr>
      <vt:lpstr>Importacao!ExternalData_1890</vt:lpstr>
      <vt:lpstr>Importacao!ExternalData_1891</vt:lpstr>
      <vt:lpstr>Importacao!ExternalData_1892</vt:lpstr>
      <vt:lpstr>Importacao!ExternalData_1893</vt:lpstr>
      <vt:lpstr>Importacao!ExternalData_1894</vt:lpstr>
      <vt:lpstr>Importacao!ExternalData_1895</vt:lpstr>
      <vt:lpstr>Importacao!ExternalData_1896</vt:lpstr>
      <vt:lpstr>Importacao!ExternalData_1897</vt:lpstr>
      <vt:lpstr>Importacao!ExternalData_1898</vt:lpstr>
      <vt:lpstr>Importacao!ExternalData_1899</vt:lpstr>
      <vt:lpstr>Importacao!ExternalData_19</vt:lpstr>
      <vt:lpstr>Importacao!ExternalData_1900</vt:lpstr>
      <vt:lpstr>Importacao!ExternalData_1901</vt:lpstr>
      <vt:lpstr>Importacao!ExternalData_1902</vt:lpstr>
      <vt:lpstr>Importacao!ExternalData_1903</vt:lpstr>
      <vt:lpstr>Importacao!ExternalData_1904</vt:lpstr>
      <vt:lpstr>Importacao!ExternalData_1905</vt:lpstr>
      <vt:lpstr>Importacao!ExternalData_1906</vt:lpstr>
      <vt:lpstr>Importacao!ExternalData_1907</vt:lpstr>
      <vt:lpstr>Importacao!ExternalData_1908</vt:lpstr>
      <vt:lpstr>Importacao!ExternalData_1909</vt:lpstr>
      <vt:lpstr>Importacao!ExternalData_191</vt:lpstr>
      <vt:lpstr>Importacao!ExternalData_1910</vt:lpstr>
      <vt:lpstr>Importacao!ExternalData_1911</vt:lpstr>
      <vt:lpstr>Importacao!ExternalData_1912</vt:lpstr>
      <vt:lpstr>Importacao!ExternalData_1913</vt:lpstr>
      <vt:lpstr>Importacao!ExternalData_1914</vt:lpstr>
      <vt:lpstr>Importacao!ExternalData_1915</vt:lpstr>
      <vt:lpstr>Importacao!ExternalData_1916</vt:lpstr>
      <vt:lpstr>Importacao!ExternalData_1917</vt:lpstr>
      <vt:lpstr>Importacao!ExternalData_1918</vt:lpstr>
      <vt:lpstr>Importacao!ExternalData_1919</vt:lpstr>
      <vt:lpstr>Importacao!ExternalData_192</vt:lpstr>
      <vt:lpstr>Importacao!ExternalData_1920</vt:lpstr>
      <vt:lpstr>Importacao!ExternalData_1921</vt:lpstr>
      <vt:lpstr>Importacao!ExternalData_1922</vt:lpstr>
      <vt:lpstr>Importacao!ExternalData_1923</vt:lpstr>
      <vt:lpstr>Importacao!ExternalData_1924</vt:lpstr>
      <vt:lpstr>Importacao!ExternalData_1925</vt:lpstr>
      <vt:lpstr>Importacao!ExternalData_1926</vt:lpstr>
      <vt:lpstr>Importacao!ExternalData_1927</vt:lpstr>
      <vt:lpstr>Importacao!ExternalData_1928</vt:lpstr>
      <vt:lpstr>Importacao!ExternalData_1929</vt:lpstr>
      <vt:lpstr>Importacao!ExternalData_193</vt:lpstr>
      <vt:lpstr>Importacao!ExternalData_1930</vt:lpstr>
      <vt:lpstr>Importacao!ExternalData_1931</vt:lpstr>
      <vt:lpstr>Importacao!ExternalData_1932</vt:lpstr>
      <vt:lpstr>Importacao!ExternalData_1933</vt:lpstr>
      <vt:lpstr>Importacao!ExternalData_1934</vt:lpstr>
      <vt:lpstr>Importacao!ExternalData_1935</vt:lpstr>
      <vt:lpstr>Importacao!ExternalData_1936</vt:lpstr>
      <vt:lpstr>Importacao!ExternalData_1937</vt:lpstr>
      <vt:lpstr>Importacao!ExternalData_1938</vt:lpstr>
      <vt:lpstr>Importacao!ExternalData_1939</vt:lpstr>
      <vt:lpstr>Importacao!ExternalData_194</vt:lpstr>
      <vt:lpstr>Importacao!ExternalData_1940</vt:lpstr>
      <vt:lpstr>Importacao!ExternalData_1941</vt:lpstr>
      <vt:lpstr>Importacao!ExternalData_1942</vt:lpstr>
      <vt:lpstr>Importacao!ExternalData_1943</vt:lpstr>
      <vt:lpstr>Importacao!ExternalData_1944</vt:lpstr>
      <vt:lpstr>Importacao!ExternalData_1945</vt:lpstr>
      <vt:lpstr>Importacao!ExternalData_1946</vt:lpstr>
      <vt:lpstr>Importacao!ExternalData_1947</vt:lpstr>
      <vt:lpstr>Importacao!ExternalData_1948</vt:lpstr>
      <vt:lpstr>Importacao!ExternalData_1949</vt:lpstr>
      <vt:lpstr>Importacao!ExternalData_195</vt:lpstr>
      <vt:lpstr>Importacao!ExternalData_1950</vt:lpstr>
      <vt:lpstr>Importacao!ExternalData_1951</vt:lpstr>
      <vt:lpstr>Importacao!ExternalData_1952</vt:lpstr>
      <vt:lpstr>Importacao!ExternalData_1953</vt:lpstr>
      <vt:lpstr>Importacao!ExternalData_1954</vt:lpstr>
      <vt:lpstr>Importacao!ExternalData_1955</vt:lpstr>
      <vt:lpstr>Importacao!ExternalData_1956</vt:lpstr>
      <vt:lpstr>Importacao!ExternalData_1957</vt:lpstr>
      <vt:lpstr>Importacao!ExternalData_1958</vt:lpstr>
      <vt:lpstr>Importacao!ExternalData_1959</vt:lpstr>
      <vt:lpstr>Importacao!ExternalData_196</vt:lpstr>
      <vt:lpstr>Importacao!ExternalData_1960</vt:lpstr>
      <vt:lpstr>Importacao!ExternalData_1961</vt:lpstr>
      <vt:lpstr>Importacao!ExternalData_1962</vt:lpstr>
      <vt:lpstr>Importacao!ExternalData_1963</vt:lpstr>
      <vt:lpstr>Importacao!ExternalData_1964</vt:lpstr>
      <vt:lpstr>Importacao!ExternalData_1965</vt:lpstr>
      <vt:lpstr>Importacao!ExternalData_1966</vt:lpstr>
      <vt:lpstr>Importacao!ExternalData_1967</vt:lpstr>
      <vt:lpstr>Importacao!ExternalData_1968</vt:lpstr>
      <vt:lpstr>Importacao!ExternalData_1969</vt:lpstr>
      <vt:lpstr>Importacao!ExternalData_197</vt:lpstr>
      <vt:lpstr>Importacao!ExternalData_1970</vt:lpstr>
      <vt:lpstr>Importacao!ExternalData_1971</vt:lpstr>
      <vt:lpstr>Importacao!ExternalData_1972</vt:lpstr>
      <vt:lpstr>Importacao!ExternalData_1973</vt:lpstr>
      <vt:lpstr>Importacao!ExternalData_1974</vt:lpstr>
      <vt:lpstr>Importacao!ExternalData_1975</vt:lpstr>
      <vt:lpstr>Importacao!ExternalData_1976</vt:lpstr>
      <vt:lpstr>Importacao!ExternalData_1977</vt:lpstr>
      <vt:lpstr>Importacao!ExternalData_1978</vt:lpstr>
      <vt:lpstr>Importacao!ExternalData_1979</vt:lpstr>
      <vt:lpstr>Importacao!ExternalData_198</vt:lpstr>
      <vt:lpstr>Importacao!ExternalData_1980</vt:lpstr>
      <vt:lpstr>Importacao!ExternalData_1981</vt:lpstr>
      <vt:lpstr>Importacao!ExternalData_1982</vt:lpstr>
      <vt:lpstr>Importacao!ExternalData_1983</vt:lpstr>
      <vt:lpstr>Importacao!ExternalData_1984</vt:lpstr>
      <vt:lpstr>Importacao!ExternalData_1985</vt:lpstr>
      <vt:lpstr>Importacao!ExternalData_1986</vt:lpstr>
      <vt:lpstr>Importacao!ExternalData_1987</vt:lpstr>
      <vt:lpstr>Importacao!ExternalData_1988</vt:lpstr>
      <vt:lpstr>Importacao!ExternalData_1989</vt:lpstr>
      <vt:lpstr>Importacao!ExternalData_199</vt:lpstr>
      <vt:lpstr>Importacao!ExternalData_1990</vt:lpstr>
      <vt:lpstr>Importacao!ExternalData_1991</vt:lpstr>
      <vt:lpstr>Importacao!ExternalData_1992</vt:lpstr>
      <vt:lpstr>Importacao!ExternalData_1993</vt:lpstr>
      <vt:lpstr>Importacao!ExternalData_1994</vt:lpstr>
      <vt:lpstr>Importacao!ExternalData_1995</vt:lpstr>
      <vt:lpstr>Importacao!ExternalData_1996</vt:lpstr>
      <vt:lpstr>Importacao!ExternalData_1997</vt:lpstr>
      <vt:lpstr>Importacao!ExternalData_1998</vt:lpstr>
      <vt:lpstr>Importacao!ExternalData_1999</vt:lpstr>
      <vt:lpstr>Importacao!ExternalData_2</vt:lpstr>
      <vt:lpstr>Importacao!ExternalData_20</vt:lpstr>
      <vt:lpstr>Importacao!ExternalData_200</vt:lpstr>
      <vt:lpstr>Importacao!ExternalData_2000</vt:lpstr>
      <vt:lpstr>Importacao!ExternalData_2001</vt:lpstr>
      <vt:lpstr>Importacao!ExternalData_2002</vt:lpstr>
      <vt:lpstr>Importacao!ExternalData_2003</vt:lpstr>
      <vt:lpstr>Importacao!ExternalData_2004</vt:lpstr>
      <vt:lpstr>Importacao!ExternalData_2005</vt:lpstr>
      <vt:lpstr>Importacao!ExternalData_2006</vt:lpstr>
      <vt:lpstr>Importacao!ExternalData_2007</vt:lpstr>
      <vt:lpstr>Importacao!ExternalData_2008</vt:lpstr>
      <vt:lpstr>Importacao!ExternalData_2009</vt:lpstr>
      <vt:lpstr>Importacao!ExternalData_201</vt:lpstr>
      <vt:lpstr>Importacao!ExternalData_2010</vt:lpstr>
      <vt:lpstr>Importacao!ExternalData_2011</vt:lpstr>
      <vt:lpstr>Importacao!ExternalData_2012</vt:lpstr>
      <vt:lpstr>Importacao!ExternalData_2013</vt:lpstr>
      <vt:lpstr>Importacao!ExternalData_2014</vt:lpstr>
      <vt:lpstr>Importacao!ExternalData_2015</vt:lpstr>
      <vt:lpstr>Importacao!ExternalData_2016</vt:lpstr>
      <vt:lpstr>Importacao!ExternalData_2017</vt:lpstr>
      <vt:lpstr>Importacao!ExternalData_2018</vt:lpstr>
      <vt:lpstr>Importacao!ExternalData_2019</vt:lpstr>
      <vt:lpstr>Importacao!ExternalData_202</vt:lpstr>
      <vt:lpstr>Importacao!ExternalData_2020</vt:lpstr>
      <vt:lpstr>Importacao!ExternalData_2021</vt:lpstr>
      <vt:lpstr>Importacao!ExternalData_2022</vt:lpstr>
      <vt:lpstr>Importacao!ExternalData_2023</vt:lpstr>
      <vt:lpstr>Importacao!ExternalData_2024</vt:lpstr>
      <vt:lpstr>Importacao!ExternalData_2025</vt:lpstr>
      <vt:lpstr>Importacao!ExternalData_2026</vt:lpstr>
      <vt:lpstr>Importacao!ExternalData_2027</vt:lpstr>
      <vt:lpstr>Importacao!ExternalData_2028</vt:lpstr>
      <vt:lpstr>Importacao!ExternalData_2029</vt:lpstr>
      <vt:lpstr>Importacao!ExternalData_203</vt:lpstr>
      <vt:lpstr>Importacao!ExternalData_2030</vt:lpstr>
      <vt:lpstr>Importacao!ExternalData_2031</vt:lpstr>
      <vt:lpstr>Importacao!ExternalData_2032</vt:lpstr>
      <vt:lpstr>Importacao!ExternalData_2033</vt:lpstr>
      <vt:lpstr>Importacao!ExternalData_2034</vt:lpstr>
      <vt:lpstr>Importacao!ExternalData_2035</vt:lpstr>
      <vt:lpstr>Importacao!ExternalData_2036</vt:lpstr>
      <vt:lpstr>Importacao!ExternalData_2037</vt:lpstr>
      <vt:lpstr>Importacao!ExternalData_2038</vt:lpstr>
      <vt:lpstr>Importacao!ExternalData_2039</vt:lpstr>
      <vt:lpstr>Importacao!ExternalData_204</vt:lpstr>
      <vt:lpstr>Importacao!ExternalData_2040</vt:lpstr>
      <vt:lpstr>Importacao!ExternalData_2041</vt:lpstr>
      <vt:lpstr>Importacao!ExternalData_2042</vt:lpstr>
      <vt:lpstr>Importacao!ExternalData_2043</vt:lpstr>
      <vt:lpstr>Importacao!ExternalData_2044</vt:lpstr>
      <vt:lpstr>Importacao!ExternalData_2045</vt:lpstr>
      <vt:lpstr>Importacao!ExternalData_2046</vt:lpstr>
      <vt:lpstr>Importacao!ExternalData_2047</vt:lpstr>
      <vt:lpstr>Importacao!ExternalData_2048</vt:lpstr>
      <vt:lpstr>Importacao!ExternalData_2049</vt:lpstr>
      <vt:lpstr>Importacao!ExternalData_205</vt:lpstr>
      <vt:lpstr>Importacao!ExternalData_2050</vt:lpstr>
      <vt:lpstr>Importacao!ExternalData_2051</vt:lpstr>
      <vt:lpstr>Importacao!ExternalData_2052</vt:lpstr>
      <vt:lpstr>Importacao!ExternalData_2053</vt:lpstr>
      <vt:lpstr>Importacao!ExternalData_2054</vt:lpstr>
      <vt:lpstr>Importacao!ExternalData_2055</vt:lpstr>
      <vt:lpstr>Importacao!ExternalData_2056</vt:lpstr>
      <vt:lpstr>Importacao!ExternalData_2057</vt:lpstr>
      <vt:lpstr>Importacao!ExternalData_2058</vt:lpstr>
      <vt:lpstr>Importacao!ExternalData_2059</vt:lpstr>
      <vt:lpstr>Importacao!ExternalData_206</vt:lpstr>
      <vt:lpstr>Importacao!ExternalData_2060</vt:lpstr>
      <vt:lpstr>Importacao!ExternalData_2061</vt:lpstr>
      <vt:lpstr>Importacao!ExternalData_2062</vt:lpstr>
      <vt:lpstr>Importacao!ExternalData_2063</vt:lpstr>
      <vt:lpstr>Importacao!ExternalData_2064</vt:lpstr>
      <vt:lpstr>Importacao!ExternalData_2065</vt:lpstr>
      <vt:lpstr>Importacao!ExternalData_2066</vt:lpstr>
      <vt:lpstr>Importacao!ExternalData_2067</vt:lpstr>
      <vt:lpstr>Importacao!ExternalData_2068</vt:lpstr>
      <vt:lpstr>Importacao!ExternalData_2069</vt:lpstr>
      <vt:lpstr>Importacao!ExternalData_207</vt:lpstr>
      <vt:lpstr>Importacao!ExternalData_2070</vt:lpstr>
      <vt:lpstr>Importacao!ExternalData_2071</vt:lpstr>
      <vt:lpstr>Importacao!ExternalData_2072</vt:lpstr>
      <vt:lpstr>Importacao!ExternalData_2073</vt:lpstr>
      <vt:lpstr>Importacao!ExternalData_2074</vt:lpstr>
      <vt:lpstr>Importacao!ExternalData_2075</vt:lpstr>
      <vt:lpstr>Importacao!ExternalData_2076</vt:lpstr>
      <vt:lpstr>Importacao!ExternalData_2077</vt:lpstr>
      <vt:lpstr>Importacao!ExternalData_2078</vt:lpstr>
      <vt:lpstr>Importacao!ExternalData_2079</vt:lpstr>
      <vt:lpstr>Importacao!ExternalData_208</vt:lpstr>
      <vt:lpstr>Importacao!ExternalData_2080</vt:lpstr>
      <vt:lpstr>Importacao!ExternalData_2081</vt:lpstr>
      <vt:lpstr>Importacao!ExternalData_2082</vt:lpstr>
      <vt:lpstr>Importacao!ExternalData_2083</vt:lpstr>
      <vt:lpstr>Importacao!ExternalData_2084</vt:lpstr>
      <vt:lpstr>Importacao!ExternalData_2085</vt:lpstr>
      <vt:lpstr>Importacao!ExternalData_2086</vt:lpstr>
      <vt:lpstr>Importacao!ExternalData_2087</vt:lpstr>
      <vt:lpstr>Importacao!ExternalData_2088</vt:lpstr>
      <vt:lpstr>Importacao!ExternalData_2089</vt:lpstr>
      <vt:lpstr>Importacao!ExternalData_209</vt:lpstr>
      <vt:lpstr>Importacao!ExternalData_2090</vt:lpstr>
      <vt:lpstr>Importacao!ExternalData_2091</vt:lpstr>
      <vt:lpstr>Importacao!ExternalData_2092</vt:lpstr>
      <vt:lpstr>Importacao!ExternalData_2093</vt:lpstr>
      <vt:lpstr>Importacao!ExternalData_2094</vt:lpstr>
      <vt:lpstr>Importacao!ExternalData_2095</vt:lpstr>
      <vt:lpstr>Importacao!ExternalData_2096</vt:lpstr>
      <vt:lpstr>Importacao!ExternalData_2097</vt:lpstr>
      <vt:lpstr>Importacao!ExternalData_2098</vt:lpstr>
      <vt:lpstr>Importacao!ExternalData_2099</vt:lpstr>
      <vt:lpstr>Importacao!ExternalData_21</vt:lpstr>
      <vt:lpstr>Importacao!ExternalData_210</vt:lpstr>
      <vt:lpstr>Importacao!ExternalData_2100</vt:lpstr>
      <vt:lpstr>Importacao!ExternalData_2101</vt:lpstr>
      <vt:lpstr>Importacao!ExternalData_2102</vt:lpstr>
      <vt:lpstr>Importacao!ExternalData_2103</vt:lpstr>
      <vt:lpstr>Importacao!ExternalData_2104</vt:lpstr>
      <vt:lpstr>Importacao!ExternalData_2105</vt:lpstr>
      <vt:lpstr>Importacao!ExternalData_2106</vt:lpstr>
      <vt:lpstr>Importacao!ExternalData_2107</vt:lpstr>
      <vt:lpstr>Importacao!ExternalData_2108</vt:lpstr>
      <vt:lpstr>Importacao!ExternalData_2109</vt:lpstr>
      <vt:lpstr>Importacao!ExternalData_211</vt:lpstr>
      <vt:lpstr>Importacao!ExternalData_2110</vt:lpstr>
      <vt:lpstr>Importacao!ExternalData_2111</vt:lpstr>
      <vt:lpstr>Importacao!ExternalData_2112</vt:lpstr>
      <vt:lpstr>Importacao!ExternalData_2113</vt:lpstr>
      <vt:lpstr>Importacao!ExternalData_2114</vt:lpstr>
      <vt:lpstr>Importacao!ExternalData_2115</vt:lpstr>
      <vt:lpstr>Importacao!ExternalData_2116</vt:lpstr>
      <vt:lpstr>Importacao!ExternalData_2117</vt:lpstr>
      <vt:lpstr>Importacao!ExternalData_2118</vt:lpstr>
      <vt:lpstr>Importacao!ExternalData_2119</vt:lpstr>
      <vt:lpstr>Importacao!ExternalData_212</vt:lpstr>
      <vt:lpstr>Importacao!ExternalData_2120</vt:lpstr>
      <vt:lpstr>Importacao!ExternalData_2121</vt:lpstr>
      <vt:lpstr>Importacao!ExternalData_2122</vt:lpstr>
      <vt:lpstr>Importacao!ExternalData_2123</vt:lpstr>
      <vt:lpstr>Importacao!ExternalData_2124</vt:lpstr>
      <vt:lpstr>Importacao!ExternalData_2125</vt:lpstr>
      <vt:lpstr>Importacao!ExternalData_2126</vt:lpstr>
      <vt:lpstr>Importacao!ExternalData_2127</vt:lpstr>
      <vt:lpstr>Importacao!ExternalData_2128</vt:lpstr>
      <vt:lpstr>Importacao!ExternalData_2129</vt:lpstr>
      <vt:lpstr>Importacao!ExternalData_213</vt:lpstr>
      <vt:lpstr>Importacao!ExternalData_2130</vt:lpstr>
      <vt:lpstr>Importacao!ExternalData_2131</vt:lpstr>
      <vt:lpstr>Importacao!ExternalData_2132</vt:lpstr>
      <vt:lpstr>Importacao!ExternalData_2133</vt:lpstr>
      <vt:lpstr>Importacao!ExternalData_2134</vt:lpstr>
      <vt:lpstr>Importacao!ExternalData_2135</vt:lpstr>
      <vt:lpstr>Importacao!ExternalData_2136</vt:lpstr>
      <vt:lpstr>Importacao!ExternalData_2137</vt:lpstr>
      <vt:lpstr>Importacao!ExternalData_2138</vt:lpstr>
      <vt:lpstr>Importacao!ExternalData_2139</vt:lpstr>
      <vt:lpstr>Importacao!ExternalData_214</vt:lpstr>
      <vt:lpstr>Importacao!ExternalData_2140</vt:lpstr>
      <vt:lpstr>Importacao!ExternalData_2141</vt:lpstr>
      <vt:lpstr>Importacao!ExternalData_2142</vt:lpstr>
      <vt:lpstr>Importacao!ExternalData_2143</vt:lpstr>
      <vt:lpstr>Importacao!ExternalData_2144</vt:lpstr>
      <vt:lpstr>Importacao!ExternalData_2145</vt:lpstr>
      <vt:lpstr>Importacao!ExternalData_2146</vt:lpstr>
      <vt:lpstr>Importacao!ExternalData_2147</vt:lpstr>
      <vt:lpstr>Importacao!ExternalData_2148</vt:lpstr>
      <vt:lpstr>Importacao!ExternalData_2149</vt:lpstr>
      <vt:lpstr>Importacao!ExternalData_215</vt:lpstr>
      <vt:lpstr>Importacao!ExternalData_2150</vt:lpstr>
      <vt:lpstr>Importacao!ExternalData_2151</vt:lpstr>
      <vt:lpstr>Importacao!ExternalData_2152</vt:lpstr>
      <vt:lpstr>Importacao!ExternalData_2153</vt:lpstr>
      <vt:lpstr>Importacao!ExternalData_2154</vt:lpstr>
      <vt:lpstr>Importacao!ExternalData_2155</vt:lpstr>
      <vt:lpstr>Importacao!ExternalData_2156</vt:lpstr>
      <vt:lpstr>Importacao!ExternalData_2157</vt:lpstr>
      <vt:lpstr>Importacao!ExternalData_2158</vt:lpstr>
      <vt:lpstr>Importacao!ExternalData_2159</vt:lpstr>
      <vt:lpstr>Importacao!ExternalData_216</vt:lpstr>
      <vt:lpstr>Importacao!ExternalData_2160</vt:lpstr>
      <vt:lpstr>Importacao!ExternalData_2161</vt:lpstr>
      <vt:lpstr>Importacao!ExternalData_2162</vt:lpstr>
      <vt:lpstr>Importacao!ExternalData_2163</vt:lpstr>
      <vt:lpstr>Importacao!ExternalData_2164</vt:lpstr>
      <vt:lpstr>Importacao!ExternalData_2165</vt:lpstr>
      <vt:lpstr>Importacao!ExternalData_2166</vt:lpstr>
      <vt:lpstr>Importacao!ExternalData_2167</vt:lpstr>
      <vt:lpstr>Importacao!ExternalData_2168</vt:lpstr>
      <vt:lpstr>Importacao!ExternalData_2169</vt:lpstr>
      <vt:lpstr>Importacao!ExternalData_217</vt:lpstr>
      <vt:lpstr>Importacao!ExternalData_2170</vt:lpstr>
      <vt:lpstr>Importacao!ExternalData_2171</vt:lpstr>
      <vt:lpstr>Importacao!ExternalData_2172</vt:lpstr>
      <vt:lpstr>Importacao!ExternalData_2173</vt:lpstr>
      <vt:lpstr>Importacao!ExternalData_2174</vt:lpstr>
      <vt:lpstr>Importacao!ExternalData_2175</vt:lpstr>
      <vt:lpstr>Importacao!ExternalData_2176</vt:lpstr>
      <vt:lpstr>Importacao!ExternalData_2177</vt:lpstr>
      <vt:lpstr>Importacao!ExternalData_2178</vt:lpstr>
      <vt:lpstr>Importacao!ExternalData_2179</vt:lpstr>
      <vt:lpstr>Importacao!ExternalData_218</vt:lpstr>
      <vt:lpstr>Importacao!ExternalData_2180</vt:lpstr>
      <vt:lpstr>Importacao!ExternalData_2181</vt:lpstr>
      <vt:lpstr>Importacao!ExternalData_2182</vt:lpstr>
      <vt:lpstr>Importacao!ExternalData_2183</vt:lpstr>
      <vt:lpstr>Importacao!ExternalData_2184</vt:lpstr>
      <vt:lpstr>Importacao!ExternalData_2185</vt:lpstr>
      <vt:lpstr>Importacao!ExternalData_2186</vt:lpstr>
      <vt:lpstr>Importacao!ExternalData_2187</vt:lpstr>
      <vt:lpstr>Importacao!ExternalData_2188</vt:lpstr>
      <vt:lpstr>Importacao!ExternalData_2189</vt:lpstr>
      <vt:lpstr>Importacao!ExternalData_219</vt:lpstr>
      <vt:lpstr>Importacao!ExternalData_2190</vt:lpstr>
      <vt:lpstr>Importacao!ExternalData_2191</vt:lpstr>
      <vt:lpstr>Importacao!ExternalData_2192</vt:lpstr>
      <vt:lpstr>Importacao!ExternalData_2193</vt:lpstr>
      <vt:lpstr>Importacao!ExternalData_2194</vt:lpstr>
      <vt:lpstr>Importacao!ExternalData_2195</vt:lpstr>
      <vt:lpstr>Importacao!ExternalData_2196</vt:lpstr>
      <vt:lpstr>Importacao!ExternalData_2197</vt:lpstr>
      <vt:lpstr>Importacao!ExternalData_2198</vt:lpstr>
      <vt:lpstr>Importacao!ExternalData_2199</vt:lpstr>
      <vt:lpstr>Importacao!ExternalData_22</vt:lpstr>
      <vt:lpstr>Importacao!ExternalData_220</vt:lpstr>
      <vt:lpstr>Importacao!ExternalData_2200</vt:lpstr>
      <vt:lpstr>Importacao!ExternalData_2201</vt:lpstr>
      <vt:lpstr>Importacao!ExternalData_2202</vt:lpstr>
      <vt:lpstr>Importacao!ExternalData_2203</vt:lpstr>
      <vt:lpstr>Importacao!ExternalData_2204</vt:lpstr>
      <vt:lpstr>Importacao!ExternalData_2205</vt:lpstr>
      <vt:lpstr>Importacao!ExternalData_2206</vt:lpstr>
      <vt:lpstr>Importacao!ExternalData_2207</vt:lpstr>
      <vt:lpstr>Importacao!ExternalData_2208</vt:lpstr>
      <vt:lpstr>Importacao!ExternalData_2209</vt:lpstr>
      <vt:lpstr>Importacao!ExternalData_221</vt:lpstr>
      <vt:lpstr>Importacao!ExternalData_2210</vt:lpstr>
      <vt:lpstr>Importacao!ExternalData_2211</vt:lpstr>
      <vt:lpstr>Importacao!ExternalData_2212</vt:lpstr>
      <vt:lpstr>Importacao!ExternalData_2213</vt:lpstr>
      <vt:lpstr>Importacao!ExternalData_2214</vt:lpstr>
      <vt:lpstr>Importacao!ExternalData_2215</vt:lpstr>
      <vt:lpstr>Importacao!ExternalData_2216</vt:lpstr>
      <vt:lpstr>Importacao!ExternalData_2217</vt:lpstr>
      <vt:lpstr>Importacao!ExternalData_2218</vt:lpstr>
      <vt:lpstr>Importacao!ExternalData_2219</vt:lpstr>
      <vt:lpstr>Importacao!ExternalData_222</vt:lpstr>
      <vt:lpstr>Importacao!ExternalData_2220</vt:lpstr>
      <vt:lpstr>Importacao!ExternalData_2221</vt:lpstr>
      <vt:lpstr>Importacao!ExternalData_2222</vt:lpstr>
      <vt:lpstr>Importacao!ExternalData_2223</vt:lpstr>
      <vt:lpstr>Importacao!ExternalData_2224</vt:lpstr>
      <vt:lpstr>Importacao!ExternalData_2225</vt:lpstr>
      <vt:lpstr>Importacao!ExternalData_2226</vt:lpstr>
      <vt:lpstr>Importacao!ExternalData_2227</vt:lpstr>
      <vt:lpstr>Importacao!ExternalData_2228</vt:lpstr>
      <vt:lpstr>Importacao!ExternalData_2229</vt:lpstr>
      <vt:lpstr>Importacao!ExternalData_223</vt:lpstr>
      <vt:lpstr>Importacao!ExternalData_2230</vt:lpstr>
      <vt:lpstr>Importacao!ExternalData_2231</vt:lpstr>
      <vt:lpstr>Importacao!ExternalData_2232</vt:lpstr>
      <vt:lpstr>Importacao!ExternalData_2233</vt:lpstr>
      <vt:lpstr>Importacao!ExternalData_2234</vt:lpstr>
      <vt:lpstr>Importacao!ExternalData_2235</vt:lpstr>
      <vt:lpstr>Importacao!ExternalData_2236</vt:lpstr>
      <vt:lpstr>Importacao!ExternalData_2237</vt:lpstr>
      <vt:lpstr>Importacao!ExternalData_2238</vt:lpstr>
      <vt:lpstr>Importacao!ExternalData_2239</vt:lpstr>
      <vt:lpstr>Importacao!ExternalData_224</vt:lpstr>
      <vt:lpstr>Importacao!ExternalData_2240</vt:lpstr>
      <vt:lpstr>Importacao!ExternalData_2241</vt:lpstr>
      <vt:lpstr>Importacao!ExternalData_2242</vt:lpstr>
      <vt:lpstr>Importacao!ExternalData_2243</vt:lpstr>
      <vt:lpstr>Importacao!ExternalData_2244</vt:lpstr>
      <vt:lpstr>Importacao!ExternalData_2245</vt:lpstr>
      <vt:lpstr>Importacao!ExternalData_2246</vt:lpstr>
      <vt:lpstr>Importacao!ExternalData_2247</vt:lpstr>
      <vt:lpstr>Importacao!ExternalData_2248</vt:lpstr>
      <vt:lpstr>Importacao!ExternalData_2249</vt:lpstr>
      <vt:lpstr>Importacao!ExternalData_225</vt:lpstr>
      <vt:lpstr>Importacao!ExternalData_2250</vt:lpstr>
      <vt:lpstr>Importacao!ExternalData_2251</vt:lpstr>
      <vt:lpstr>Importacao!ExternalData_2252</vt:lpstr>
      <vt:lpstr>Importacao!ExternalData_2253</vt:lpstr>
      <vt:lpstr>Importacao!ExternalData_2254</vt:lpstr>
      <vt:lpstr>Importacao!ExternalData_2255</vt:lpstr>
      <vt:lpstr>Importacao!ExternalData_2256</vt:lpstr>
      <vt:lpstr>Importacao!ExternalData_2257</vt:lpstr>
      <vt:lpstr>Importacao!ExternalData_2258</vt:lpstr>
      <vt:lpstr>Importacao!ExternalData_2259</vt:lpstr>
      <vt:lpstr>Importacao!ExternalData_226</vt:lpstr>
      <vt:lpstr>Importacao!ExternalData_2260</vt:lpstr>
      <vt:lpstr>Importacao!ExternalData_2261</vt:lpstr>
      <vt:lpstr>Importacao!ExternalData_2262</vt:lpstr>
      <vt:lpstr>Importacao!ExternalData_2263</vt:lpstr>
      <vt:lpstr>Importacao!ExternalData_2264</vt:lpstr>
      <vt:lpstr>Importacao!ExternalData_2265</vt:lpstr>
      <vt:lpstr>Importacao!ExternalData_2266</vt:lpstr>
      <vt:lpstr>Importacao!ExternalData_2267</vt:lpstr>
      <vt:lpstr>Importacao!ExternalData_2268</vt:lpstr>
      <vt:lpstr>Importacao!ExternalData_2269</vt:lpstr>
      <vt:lpstr>Importacao!ExternalData_227</vt:lpstr>
      <vt:lpstr>Importacao!ExternalData_2270</vt:lpstr>
      <vt:lpstr>Importacao!ExternalData_2271</vt:lpstr>
      <vt:lpstr>Importacao!ExternalData_2272</vt:lpstr>
      <vt:lpstr>Importacao!ExternalData_2273</vt:lpstr>
      <vt:lpstr>Importacao!ExternalData_2274</vt:lpstr>
      <vt:lpstr>Importacao!ExternalData_2275</vt:lpstr>
      <vt:lpstr>Importacao!ExternalData_2276</vt:lpstr>
      <vt:lpstr>Importacao!ExternalData_2277</vt:lpstr>
      <vt:lpstr>Importacao!ExternalData_2278</vt:lpstr>
      <vt:lpstr>Importacao!ExternalData_2279</vt:lpstr>
      <vt:lpstr>Importacao!ExternalData_228</vt:lpstr>
      <vt:lpstr>Importacao!ExternalData_2280</vt:lpstr>
      <vt:lpstr>Importacao!ExternalData_2281</vt:lpstr>
      <vt:lpstr>Importacao!ExternalData_2282</vt:lpstr>
      <vt:lpstr>Importacao!ExternalData_2283</vt:lpstr>
      <vt:lpstr>Importacao!ExternalData_2284</vt:lpstr>
      <vt:lpstr>Importacao!ExternalData_2285</vt:lpstr>
      <vt:lpstr>Importacao!ExternalData_2286</vt:lpstr>
      <vt:lpstr>Importacao!ExternalData_2287</vt:lpstr>
      <vt:lpstr>Importacao!ExternalData_2288</vt:lpstr>
      <vt:lpstr>Importacao!ExternalData_2289</vt:lpstr>
      <vt:lpstr>Importacao!ExternalData_229</vt:lpstr>
      <vt:lpstr>Importacao!ExternalData_2290</vt:lpstr>
      <vt:lpstr>Importacao!ExternalData_2291</vt:lpstr>
      <vt:lpstr>Importacao!ExternalData_2292</vt:lpstr>
      <vt:lpstr>Importacao!ExternalData_2293</vt:lpstr>
      <vt:lpstr>Importacao!ExternalData_2294</vt:lpstr>
      <vt:lpstr>Importacao!ExternalData_2295</vt:lpstr>
      <vt:lpstr>Importacao!ExternalData_2296</vt:lpstr>
      <vt:lpstr>Importacao!ExternalData_2297</vt:lpstr>
      <vt:lpstr>Importacao!ExternalData_2298</vt:lpstr>
      <vt:lpstr>Importacao!ExternalData_2299</vt:lpstr>
      <vt:lpstr>Importacao!ExternalData_23</vt:lpstr>
      <vt:lpstr>Importacao!ExternalData_230</vt:lpstr>
      <vt:lpstr>Importacao!ExternalData_2300</vt:lpstr>
      <vt:lpstr>Importacao!ExternalData_2301</vt:lpstr>
      <vt:lpstr>Importacao!ExternalData_2302</vt:lpstr>
      <vt:lpstr>Importacao!ExternalData_2303</vt:lpstr>
      <vt:lpstr>Importacao!ExternalData_2304</vt:lpstr>
      <vt:lpstr>Importacao!ExternalData_2305</vt:lpstr>
      <vt:lpstr>Importacao!ExternalData_2306</vt:lpstr>
      <vt:lpstr>Importacao!ExternalData_2307</vt:lpstr>
      <vt:lpstr>Importacao!ExternalData_2308</vt:lpstr>
      <vt:lpstr>Importacao!ExternalData_2309</vt:lpstr>
      <vt:lpstr>Importacao!ExternalData_231</vt:lpstr>
      <vt:lpstr>Importacao!ExternalData_2310</vt:lpstr>
      <vt:lpstr>Importacao!ExternalData_2311</vt:lpstr>
      <vt:lpstr>Importacao!ExternalData_2312</vt:lpstr>
      <vt:lpstr>Importacao!ExternalData_2313</vt:lpstr>
      <vt:lpstr>Importacao!ExternalData_2314</vt:lpstr>
      <vt:lpstr>Importacao!ExternalData_2315</vt:lpstr>
      <vt:lpstr>Importacao!ExternalData_2316</vt:lpstr>
      <vt:lpstr>Importacao!ExternalData_2317</vt:lpstr>
      <vt:lpstr>Importacao!ExternalData_2318</vt:lpstr>
      <vt:lpstr>Importacao!ExternalData_2319</vt:lpstr>
      <vt:lpstr>Importacao!ExternalData_232</vt:lpstr>
      <vt:lpstr>Importacao!ExternalData_2320</vt:lpstr>
      <vt:lpstr>Importacao!ExternalData_2321</vt:lpstr>
      <vt:lpstr>Importacao!ExternalData_2322</vt:lpstr>
      <vt:lpstr>Importacao!ExternalData_2323</vt:lpstr>
      <vt:lpstr>Importacao!ExternalData_2324</vt:lpstr>
      <vt:lpstr>Importacao!ExternalData_2325</vt:lpstr>
      <vt:lpstr>Importacao!ExternalData_2326</vt:lpstr>
      <vt:lpstr>Importacao!ExternalData_2327</vt:lpstr>
      <vt:lpstr>Importacao!ExternalData_2328</vt:lpstr>
      <vt:lpstr>Importacao!ExternalData_2329</vt:lpstr>
      <vt:lpstr>Importacao!ExternalData_233</vt:lpstr>
      <vt:lpstr>Importacao!ExternalData_2330</vt:lpstr>
      <vt:lpstr>Importacao!ExternalData_2331</vt:lpstr>
      <vt:lpstr>Importacao!ExternalData_2332</vt:lpstr>
      <vt:lpstr>Importacao!ExternalData_2333</vt:lpstr>
      <vt:lpstr>Importacao!ExternalData_2334</vt:lpstr>
      <vt:lpstr>Importacao!ExternalData_2335</vt:lpstr>
      <vt:lpstr>Importacao!ExternalData_2336</vt:lpstr>
      <vt:lpstr>Importacao!ExternalData_2337</vt:lpstr>
      <vt:lpstr>Importacao!ExternalData_2338</vt:lpstr>
      <vt:lpstr>Importacao!ExternalData_2339</vt:lpstr>
      <vt:lpstr>Importacao!ExternalData_234</vt:lpstr>
      <vt:lpstr>Importacao!ExternalData_2340</vt:lpstr>
      <vt:lpstr>Importacao!ExternalData_2341</vt:lpstr>
      <vt:lpstr>Importacao!ExternalData_2342</vt:lpstr>
      <vt:lpstr>Importacao!ExternalData_2343</vt:lpstr>
      <vt:lpstr>Importacao!ExternalData_2344</vt:lpstr>
      <vt:lpstr>Importacao!ExternalData_2345</vt:lpstr>
      <vt:lpstr>Importacao!ExternalData_2346</vt:lpstr>
      <vt:lpstr>Importacao!ExternalData_2347</vt:lpstr>
      <vt:lpstr>Importacao!ExternalData_2348</vt:lpstr>
      <vt:lpstr>Importacao!ExternalData_2349</vt:lpstr>
      <vt:lpstr>Importacao!ExternalData_235</vt:lpstr>
      <vt:lpstr>Importacao!ExternalData_2350</vt:lpstr>
      <vt:lpstr>Importacao!ExternalData_2351</vt:lpstr>
      <vt:lpstr>Importacao!ExternalData_2352</vt:lpstr>
      <vt:lpstr>Importacao!ExternalData_2353</vt:lpstr>
      <vt:lpstr>Importacao!ExternalData_2354</vt:lpstr>
      <vt:lpstr>Importacao!ExternalData_2355</vt:lpstr>
      <vt:lpstr>Importacao!ExternalData_2356</vt:lpstr>
      <vt:lpstr>Importacao!ExternalData_2357</vt:lpstr>
      <vt:lpstr>Importacao!ExternalData_2358</vt:lpstr>
      <vt:lpstr>Importacao!ExternalData_2359</vt:lpstr>
      <vt:lpstr>Importacao!ExternalData_236</vt:lpstr>
      <vt:lpstr>Importacao!ExternalData_2360</vt:lpstr>
      <vt:lpstr>Importacao!ExternalData_2361</vt:lpstr>
      <vt:lpstr>Importacao!ExternalData_2362</vt:lpstr>
      <vt:lpstr>Importacao!ExternalData_2363</vt:lpstr>
      <vt:lpstr>Importacao!ExternalData_2364</vt:lpstr>
      <vt:lpstr>Importacao!ExternalData_2365</vt:lpstr>
      <vt:lpstr>Importacao!ExternalData_2366</vt:lpstr>
      <vt:lpstr>Importacao!ExternalData_2367</vt:lpstr>
      <vt:lpstr>Importacao!ExternalData_2368</vt:lpstr>
      <vt:lpstr>Importacao!ExternalData_2369</vt:lpstr>
      <vt:lpstr>Importacao!ExternalData_237</vt:lpstr>
      <vt:lpstr>Importacao!ExternalData_2370</vt:lpstr>
      <vt:lpstr>Importacao!ExternalData_2371</vt:lpstr>
      <vt:lpstr>Importacao!ExternalData_2372</vt:lpstr>
      <vt:lpstr>Importacao!ExternalData_2373</vt:lpstr>
      <vt:lpstr>Importacao!ExternalData_2374</vt:lpstr>
      <vt:lpstr>Importacao!ExternalData_2375</vt:lpstr>
      <vt:lpstr>Importacao!ExternalData_2376</vt:lpstr>
      <vt:lpstr>Importacao!ExternalData_2377</vt:lpstr>
      <vt:lpstr>Importacao!ExternalData_2378</vt:lpstr>
      <vt:lpstr>Importacao!ExternalData_2379</vt:lpstr>
      <vt:lpstr>Importacao!ExternalData_238</vt:lpstr>
      <vt:lpstr>Importacao!ExternalData_2380</vt:lpstr>
      <vt:lpstr>Importacao!ExternalData_2381</vt:lpstr>
      <vt:lpstr>Importacao!ExternalData_2382</vt:lpstr>
      <vt:lpstr>Importacao!ExternalData_2383</vt:lpstr>
      <vt:lpstr>Importacao!ExternalData_2384</vt:lpstr>
      <vt:lpstr>Importacao!ExternalData_2385</vt:lpstr>
      <vt:lpstr>Importacao!ExternalData_2386</vt:lpstr>
      <vt:lpstr>Importacao!ExternalData_2387</vt:lpstr>
      <vt:lpstr>Importacao!ExternalData_2388</vt:lpstr>
      <vt:lpstr>Importacao!ExternalData_2389</vt:lpstr>
      <vt:lpstr>Importacao!ExternalData_239</vt:lpstr>
      <vt:lpstr>Importacao!ExternalData_2390</vt:lpstr>
      <vt:lpstr>Importacao!ExternalData_2391</vt:lpstr>
      <vt:lpstr>Importacao!ExternalData_2392</vt:lpstr>
      <vt:lpstr>Importacao!ExternalData_2393</vt:lpstr>
      <vt:lpstr>Importacao!ExternalData_2394</vt:lpstr>
      <vt:lpstr>Importacao!ExternalData_2395</vt:lpstr>
      <vt:lpstr>Importacao!ExternalData_2396</vt:lpstr>
      <vt:lpstr>Importacao!ExternalData_2397</vt:lpstr>
      <vt:lpstr>Importacao!ExternalData_2398</vt:lpstr>
      <vt:lpstr>Importacao!ExternalData_2399</vt:lpstr>
      <vt:lpstr>Importacao!ExternalData_24</vt:lpstr>
      <vt:lpstr>Importacao!ExternalData_240</vt:lpstr>
      <vt:lpstr>Importacao!ExternalData_2400</vt:lpstr>
      <vt:lpstr>Importacao!ExternalData_2401</vt:lpstr>
      <vt:lpstr>Importacao!ExternalData_2402</vt:lpstr>
      <vt:lpstr>Importacao!ExternalData_2403</vt:lpstr>
      <vt:lpstr>Importacao!ExternalData_2404</vt:lpstr>
      <vt:lpstr>Importacao!ExternalData_2405</vt:lpstr>
      <vt:lpstr>Importacao!ExternalData_2406</vt:lpstr>
      <vt:lpstr>Importacao!ExternalData_2407</vt:lpstr>
      <vt:lpstr>Importacao!ExternalData_2408</vt:lpstr>
      <vt:lpstr>Importacao!ExternalData_2409</vt:lpstr>
      <vt:lpstr>Importacao!ExternalData_241</vt:lpstr>
      <vt:lpstr>Importacao!ExternalData_2410</vt:lpstr>
      <vt:lpstr>Importacao!ExternalData_2411</vt:lpstr>
      <vt:lpstr>Importacao!ExternalData_2412</vt:lpstr>
      <vt:lpstr>Importacao!ExternalData_2413</vt:lpstr>
      <vt:lpstr>Importacao!ExternalData_2414</vt:lpstr>
      <vt:lpstr>Importacao!ExternalData_2415</vt:lpstr>
      <vt:lpstr>Importacao!ExternalData_2416</vt:lpstr>
      <vt:lpstr>Importacao!ExternalData_2417</vt:lpstr>
      <vt:lpstr>Importacao!ExternalData_2418</vt:lpstr>
      <vt:lpstr>Importacao!ExternalData_2419</vt:lpstr>
      <vt:lpstr>Importacao!ExternalData_242</vt:lpstr>
      <vt:lpstr>Importacao!ExternalData_2420</vt:lpstr>
      <vt:lpstr>Importacao!ExternalData_2421</vt:lpstr>
      <vt:lpstr>Importacao!ExternalData_2422</vt:lpstr>
      <vt:lpstr>Importacao!ExternalData_2423</vt:lpstr>
      <vt:lpstr>Importacao!ExternalData_2424</vt:lpstr>
      <vt:lpstr>Importacao!ExternalData_2425</vt:lpstr>
      <vt:lpstr>Importacao!ExternalData_2426</vt:lpstr>
      <vt:lpstr>Importacao!ExternalData_2427</vt:lpstr>
      <vt:lpstr>Importacao!ExternalData_2428</vt:lpstr>
      <vt:lpstr>Importacao!ExternalData_2429</vt:lpstr>
      <vt:lpstr>Importacao!ExternalData_243</vt:lpstr>
      <vt:lpstr>Importacao!ExternalData_2430</vt:lpstr>
      <vt:lpstr>Importacao!ExternalData_2431</vt:lpstr>
      <vt:lpstr>Importacao!ExternalData_2432</vt:lpstr>
      <vt:lpstr>Importacao!ExternalData_2433</vt:lpstr>
      <vt:lpstr>Importacao!ExternalData_2434</vt:lpstr>
      <vt:lpstr>Importacao!ExternalData_2435</vt:lpstr>
      <vt:lpstr>Importacao!ExternalData_2436</vt:lpstr>
      <vt:lpstr>Importacao!ExternalData_2437</vt:lpstr>
      <vt:lpstr>Importacao!ExternalData_2438</vt:lpstr>
      <vt:lpstr>Importacao!ExternalData_2439</vt:lpstr>
      <vt:lpstr>Importacao!ExternalData_244</vt:lpstr>
      <vt:lpstr>Importacao!ExternalData_2440</vt:lpstr>
      <vt:lpstr>Importacao!ExternalData_2441</vt:lpstr>
      <vt:lpstr>Importacao!ExternalData_2442</vt:lpstr>
      <vt:lpstr>Importacao!ExternalData_2443</vt:lpstr>
      <vt:lpstr>Importacao!ExternalData_2444</vt:lpstr>
      <vt:lpstr>Importacao!ExternalData_2445</vt:lpstr>
      <vt:lpstr>Importacao!ExternalData_2446</vt:lpstr>
      <vt:lpstr>Importacao!ExternalData_2447</vt:lpstr>
      <vt:lpstr>Importacao!ExternalData_2448</vt:lpstr>
      <vt:lpstr>Importacao!ExternalData_2449</vt:lpstr>
      <vt:lpstr>Importacao!ExternalData_245</vt:lpstr>
      <vt:lpstr>Importacao!ExternalData_2450</vt:lpstr>
      <vt:lpstr>Importacao!ExternalData_2451</vt:lpstr>
      <vt:lpstr>Importacao!ExternalData_2452</vt:lpstr>
      <vt:lpstr>Importacao!ExternalData_2453</vt:lpstr>
      <vt:lpstr>Importacao!ExternalData_2454</vt:lpstr>
      <vt:lpstr>Importacao!ExternalData_2455</vt:lpstr>
      <vt:lpstr>Importacao!ExternalData_2456</vt:lpstr>
      <vt:lpstr>Importacao!ExternalData_2457</vt:lpstr>
      <vt:lpstr>Importacao!ExternalData_2458</vt:lpstr>
      <vt:lpstr>Importacao!ExternalData_2459</vt:lpstr>
      <vt:lpstr>Importacao!ExternalData_246</vt:lpstr>
      <vt:lpstr>Importacao!ExternalData_2460</vt:lpstr>
      <vt:lpstr>Importacao!ExternalData_2461</vt:lpstr>
      <vt:lpstr>Importacao!ExternalData_2462</vt:lpstr>
      <vt:lpstr>Importacao!ExternalData_2463</vt:lpstr>
      <vt:lpstr>Importacao!ExternalData_2464</vt:lpstr>
      <vt:lpstr>Importacao!ExternalData_2465</vt:lpstr>
      <vt:lpstr>Importacao!ExternalData_2466</vt:lpstr>
      <vt:lpstr>Importacao!ExternalData_2467</vt:lpstr>
      <vt:lpstr>Importacao!ExternalData_2468</vt:lpstr>
      <vt:lpstr>Importacao!ExternalData_2469</vt:lpstr>
      <vt:lpstr>Importacao!ExternalData_247</vt:lpstr>
      <vt:lpstr>Importacao!ExternalData_2470</vt:lpstr>
      <vt:lpstr>Importacao!ExternalData_2471</vt:lpstr>
      <vt:lpstr>Importacao!ExternalData_2472</vt:lpstr>
      <vt:lpstr>Importacao!ExternalData_2473</vt:lpstr>
      <vt:lpstr>Importacao!ExternalData_2474</vt:lpstr>
      <vt:lpstr>Importacao!ExternalData_2475</vt:lpstr>
      <vt:lpstr>Importacao!ExternalData_2476</vt:lpstr>
      <vt:lpstr>Importacao!ExternalData_2477</vt:lpstr>
      <vt:lpstr>Importacao!ExternalData_2478</vt:lpstr>
      <vt:lpstr>Importacao!ExternalData_2479</vt:lpstr>
      <vt:lpstr>Importacao!ExternalData_248</vt:lpstr>
      <vt:lpstr>Importacao!ExternalData_2480</vt:lpstr>
      <vt:lpstr>Importacao!ExternalData_2481</vt:lpstr>
      <vt:lpstr>Importacao!ExternalData_2482</vt:lpstr>
      <vt:lpstr>Importacao!ExternalData_2483</vt:lpstr>
      <vt:lpstr>Importacao!ExternalData_2484</vt:lpstr>
      <vt:lpstr>Importacao!ExternalData_2485</vt:lpstr>
      <vt:lpstr>Importacao!ExternalData_2486</vt:lpstr>
      <vt:lpstr>Importacao!ExternalData_2487</vt:lpstr>
      <vt:lpstr>Importacao!ExternalData_2488</vt:lpstr>
      <vt:lpstr>Importacao!ExternalData_2489</vt:lpstr>
      <vt:lpstr>Importacao!ExternalData_249</vt:lpstr>
      <vt:lpstr>Importacao!ExternalData_2490</vt:lpstr>
      <vt:lpstr>Importacao!ExternalData_2491</vt:lpstr>
      <vt:lpstr>Importacao!ExternalData_2492</vt:lpstr>
      <vt:lpstr>Importacao!ExternalData_2493</vt:lpstr>
      <vt:lpstr>Importacao!ExternalData_2494</vt:lpstr>
      <vt:lpstr>Importacao!ExternalData_2495</vt:lpstr>
      <vt:lpstr>Importacao!ExternalData_2496</vt:lpstr>
      <vt:lpstr>Importacao!ExternalData_2497</vt:lpstr>
      <vt:lpstr>Importacao!ExternalData_2498</vt:lpstr>
      <vt:lpstr>Importacao!ExternalData_2499</vt:lpstr>
      <vt:lpstr>Importacao!ExternalData_25</vt:lpstr>
      <vt:lpstr>Importacao!ExternalData_250</vt:lpstr>
      <vt:lpstr>Importacao!ExternalData_2500</vt:lpstr>
      <vt:lpstr>Importacao!ExternalData_2501</vt:lpstr>
      <vt:lpstr>Importacao!ExternalData_2502</vt:lpstr>
      <vt:lpstr>Importacao!ExternalData_2503</vt:lpstr>
      <vt:lpstr>Importacao!ExternalData_2504</vt:lpstr>
      <vt:lpstr>Importacao!ExternalData_2505</vt:lpstr>
      <vt:lpstr>Importacao!ExternalData_2506</vt:lpstr>
      <vt:lpstr>Importacao!ExternalData_2507</vt:lpstr>
      <vt:lpstr>Importacao!ExternalData_2508</vt:lpstr>
      <vt:lpstr>Importacao!ExternalData_2509</vt:lpstr>
      <vt:lpstr>Importacao!ExternalData_251</vt:lpstr>
      <vt:lpstr>Importacao!ExternalData_2510</vt:lpstr>
      <vt:lpstr>Importacao!ExternalData_2511</vt:lpstr>
      <vt:lpstr>Importacao!ExternalData_2512</vt:lpstr>
      <vt:lpstr>Importacao!ExternalData_2513</vt:lpstr>
      <vt:lpstr>Importacao!ExternalData_2514</vt:lpstr>
      <vt:lpstr>Importacao!ExternalData_2515</vt:lpstr>
      <vt:lpstr>Importacao!ExternalData_2516</vt:lpstr>
      <vt:lpstr>Importacao!ExternalData_2517</vt:lpstr>
      <vt:lpstr>Importacao!ExternalData_2518</vt:lpstr>
      <vt:lpstr>Importacao!ExternalData_2519</vt:lpstr>
      <vt:lpstr>Importacao!ExternalData_252</vt:lpstr>
      <vt:lpstr>Importacao!ExternalData_2520</vt:lpstr>
      <vt:lpstr>Importacao!ExternalData_2521</vt:lpstr>
      <vt:lpstr>Importacao!ExternalData_2522</vt:lpstr>
      <vt:lpstr>Importacao!ExternalData_2523</vt:lpstr>
      <vt:lpstr>Importacao!ExternalData_2524</vt:lpstr>
      <vt:lpstr>Importacao!ExternalData_2525</vt:lpstr>
      <vt:lpstr>Importacao!ExternalData_2526</vt:lpstr>
      <vt:lpstr>Importacao!ExternalData_2527</vt:lpstr>
      <vt:lpstr>Importacao!ExternalData_2528</vt:lpstr>
      <vt:lpstr>Importacao!ExternalData_2529</vt:lpstr>
      <vt:lpstr>Importacao!ExternalData_253</vt:lpstr>
      <vt:lpstr>Importacao!ExternalData_2530</vt:lpstr>
      <vt:lpstr>Importacao!ExternalData_2531</vt:lpstr>
      <vt:lpstr>Importacao!ExternalData_2532</vt:lpstr>
      <vt:lpstr>Importacao!ExternalData_2533</vt:lpstr>
      <vt:lpstr>Importacao!ExternalData_2534</vt:lpstr>
      <vt:lpstr>Importacao!ExternalData_2535</vt:lpstr>
      <vt:lpstr>Importacao!ExternalData_2536</vt:lpstr>
      <vt:lpstr>Importacao!ExternalData_2537</vt:lpstr>
      <vt:lpstr>Importacao!ExternalData_2538</vt:lpstr>
      <vt:lpstr>Importacao!ExternalData_2539</vt:lpstr>
      <vt:lpstr>Importacao!ExternalData_254</vt:lpstr>
      <vt:lpstr>Importacao!ExternalData_2540</vt:lpstr>
      <vt:lpstr>Importacao!ExternalData_2541</vt:lpstr>
      <vt:lpstr>Importacao!ExternalData_2542</vt:lpstr>
      <vt:lpstr>Importacao!ExternalData_2543</vt:lpstr>
      <vt:lpstr>Importacao!ExternalData_2544</vt:lpstr>
      <vt:lpstr>Importacao!ExternalData_2545</vt:lpstr>
      <vt:lpstr>Importacao!ExternalData_2546</vt:lpstr>
      <vt:lpstr>Importacao!ExternalData_2547</vt:lpstr>
      <vt:lpstr>Importacao!ExternalData_2548</vt:lpstr>
      <vt:lpstr>Importacao!ExternalData_2549</vt:lpstr>
      <vt:lpstr>Importacao!ExternalData_255</vt:lpstr>
      <vt:lpstr>Importacao!ExternalData_2550</vt:lpstr>
      <vt:lpstr>Importacao!ExternalData_2551</vt:lpstr>
      <vt:lpstr>Importacao!ExternalData_2552</vt:lpstr>
      <vt:lpstr>Importacao!ExternalData_2553</vt:lpstr>
      <vt:lpstr>Importacao!ExternalData_2554</vt:lpstr>
      <vt:lpstr>Importacao!ExternalData_2555</vt:lpstr>
      <vt:lpstr>Importacao!ExternalData_2556</vt:lpstr>
      <vt:lpstr>Importacao!ExternalData_2557</vt:lpstr>
      <vt:lpstr>Importacao!ExternalData_2558</vt:lpstr>
      <vt:lpstr>Importacao!ExternalData_2559</vt:lpstr>
      <vt:lpstr>Importacao!ExternalData_256</vt:lpstr>
      <vt:lpstr>Importacao!ExternalData_2560</vt:lpstr>
      <vt:lpstr>Importacao!ExternalData_2561</vt:lpstr>
      <vt:lpstr>Importacao!ExternalData_2562</vt:lpstr>
      <vt:lpstr>Importacao!ExternalData_2563</vt:lpstr>
      <vt:lpstr>Importacao!ExternalData_2564</vt:lpstr>
      <vt:lpstr>Importacao!ExternalData_2565</vt:lpstr>
      <vt:lpstr>Importacao!ExternalData_2566</vt:lpstr>
      <vt:lpstr>Importacao!ExternalData_2567</vt:lpstr>
      <vt:lpstr>Importacao!ExternalData_2568</vt:lpstr>
      <vt:lpstr>Importacao!ExternalData_2569</vt:lpstr>
      <vt:lpstr>Importacao!ExternalData_257</vt:lpstr>
      <vt:lpstr>Importacao!ExternalData_2570</vt:lpstr>
      <vt:lpstr>Importacao!ExternalData_2571</vt:lpstr>
      <vt:lpstr>Importacao!ExternalData_2572</vt:lpstr>
      <vt:lpstr>Importacao!ExternalData_2573</vt:lpstr>
      <vt:lpstr>Importacao!ExternalData_2574</vt:lpstr>
      <vt:lpstr>Importacao!ExternalData_2575</vt:lpstr>
      <vt:lpstr>Importacao!ExternalData_2576</vt:lpstr>
      <vt:lpstr>Importacao!ExternalData_2577</vt:lpstr>
      <vt:lpstr>Importacao!ExternalData_2578</vt:lpstr>
      <vt:lpstr>Importacao!ExternalData_2579</vt:lpstr>
      <vt:lpstr>Importacao!ExternalData_258</vt:lpstr>
      <vt:lpstr>Importacao!ExternalData_2580</vt:lpstr>
      <vt:lpstr>Importacao!ExternalData_2581</vt:lpstr>
      <vt:lpstr>Importacao!ExternalData_2582</vt:lpstr>
      <vt:lpstr>Importacao!ExternalData_2583</vt:lpstr>
      <vt:lpstr>Importacao!ExternalData_2584</vt:lpstr>
      <vt:lpstr>Importacao!ExternalData_2585</vt:lpstr>
      <vt:lpstr>Importacao!ExternalData_2586</vt:lpstr>
      <vt:lpstr>Importacao!ExternalData_2587</vt:lpstr>
      <vt:lpstr>Importacao!ExternalData_2588</vt:lpstr>
      <vt:lpstr>Importacao!ExternalData_2589</vt:lpstr>
      <vt:lpstr>Importacao!ExternalData_259</vt:lpstr>
      <vt:lpstr>Importacao!ExternalData_2590</vt:lpstr>
      <vt:lpstr>Importacao!ExternalData_2591</vt:lpstr>
      <vt:lpstr>Importacao!ExternalData_2592</vt:lpstr>
      <vt:lpstr>Importacao!ExternalData_2593</vt:lpstr>
      <vt:lpstr>Importacao!ExternalData_2594</vt:lpstr>
      <vt:lpstr>Importacao!ExternalData_2595</vt:lpstr>
      <vt:lpstr>Importacao!ExternalData_2596</vt:lpstr>
      <vt:lpstr>Importacao!ExternalData_2597</vt:lpstr>
      <vt:lpstr>Importacao!ExternalData_2598</vt:lpstr>
      <vt:lpstr>Importacao!ExternalData_2599</vt:lpstr>
      <vt:lpstr>Importacao!ExternalData_26</vt:lpstr>
      <vt:lpstr>Importacao!ExternalData_260</vt:lpstr>
      <vt:lpstr>Importacao!ExternalData_2600</vt:lpstr>
      <vt:lpstr>Importacao!ExternalData_2601</vt:lpstr>
      <vt:lpstr>Importacao!ExternalData_2602</vt:lpstr>
      <vt:lpstr>Importacao!ExternalData_2603</vt:lpstr>
      <vt:lpstr>Importacao!ExternalData_2604</vt:lpstr>
      <vt:lpstr>Importacao!ExternalData_2605</vt:lpstr>
      <vt:lpstr>Importacao!ExternalData_2606</vt:lpstr>
      <vt:lpstr>Importacao!ExternalData_2607</vt:lpstr>
      <vt:lpstr>Importacao!ExternalData_2608</vt:lpstr>
      <vt:lpstr>Importacao!ExternalData_2609</vt:lpstr>
      <vt:lpstr>Importacao!ExternalData_261</vt:lpstr>
      <vt:lpstr>Importacao!ExternalData_2610</vt:lpstr>
      <vt:lpstr>Importacao!ExternalData_2611</vt:lpstr>
      <vt:lpstr>Importacao!ExternalData_2612</vt:lpstr>
      <vt:lpstr>Importacao!ExternalData_2613</vt:lpstr>
      <vt:lpstr>Importacao!ExternalData_2614</vt:lpstr>
      <vt:lpstr>Importacao!ExternalData_2615</vt:lpstr>
      <vt:lpstr>Importacao!ExternalData_2616</vt:lpstr>
      <vt:lpstr>Importacao!ExternalData_2617</vt:lpstr>
      <vt:lpstr>Importacao!ExternalData_2618</vt:lpstr>
      <vt:lpstr>Importacao!ExternalData_2619</vt:lpstr>
      <vt:lpstr>Importacao!ExternalData_262</vt:lpstr>
      <vt:lpstr>Importacao!ExternalData_2620</vt:lpstr>
      <vt:lpstr>Importacao!ExternalData_2621</vt:lpstr>
      <vt:lpstr>Importacao!ExternalData_2622</vt:lpstr>
      <vt:lpstr>Importacao!ExternalData_2623</vt:lpstr>
      <vt:lpstr>Importacao!ExternalData_2624</vt:lpstr>
      <vt:lpstr>Importacao!ExternalData_2625</vt:lpstr>
      <vt:lpstr>Importacao!ExternalData_2626</vt:lpstr>
      <vt:lpstr>Importacao!ExternalData_2627</vt:lpstr>
      <vt:lpstr>Importacao!ExternalData_2628</vt:lpstr>
      <vt:lpstr>Importacao!ExternalData_2629</vt:lpstr>
      <vt:lpstr>Importacao!ExternalData_263</vt:lpstr>
      <vt:lpstr>Importacao!ExternalData_2630</vt:lpstr>
      <vt:lpstr>Importacao!ExternalData_2631</vt:lpstr>
      <vt:lpstr>Importacao!ExternalData_2632</vt:lpstr>
      <vt:lpstr>Importacao!ExternalData_2633</vt:lpstr>
      <vt:lpstr>Importacao!ExternalData_2634</vt:lpstr>
      <vt:lpstr>Importacao!ExternalData_2635</vt:lpstr>
      <vt:lpstr>Importacao!ExternalData_2636</vt:lpstr>
      <vt:lpstr>Importacao!ExternalData_2637</vt:lpstr>
      <vt:lpstr>Importacao!ExternalData_2638</vt:lpstr>
      <vt:lpstr>Importacao!ExternalData_2639</vt:lpstr>
      <vt:lpstr>Importacao!ExternalData_264</vt:lpstr>
      <vt:lpstr>Importacao!ExternalData_2640</vt:lpstr>
      <vt:lpstr>Importacao!ExternalData_2641</vt:lpstr>
      <vt:lpstr>Importacao!ExternalData_2642</vt:lpstr>
      <vt:lpstr>Importacao!ExternalData_2643</vt:lpstr>
      <vt:lpstr>Importacao!ExternalData_2644</vt:lpstr>
      <vt:lpstr>Importacao!ExternalData_2645</vt:lpstr>
      <vt:lpstr>Importacao!ExternalData_2646</vt:lpstr>
      <vt:lpstr>Importacao!ExternalData_2647</vt:lpstr>
      <vt:lpstr>Importacao!ExternalData_2648</vt:lpstr>
      <vt:lpstr>Importacao!ExternalData_2649</vt:lpstr>
      <vt:lpstr>Importacao!ExternalData_265</vt:lpstr>
      <vt:lpstr>Importacao!ExternalData_2650</vt:lpstr>
      <vt:lpstr>Importacao!ExternalData_2651</vt:lpstr>
      <vt:lpstr>Importacao!ExternalData_2652</vt:lpstr>
      <vt:lpstr>Importacao!ExternalData_2653</vt:lpstr>
      <vt:lpstr>Importacao!ExternalData_2654</vt:lpstr>
      <vt:lpstr>Importacao!ExternalData_2655</vt:lpstr>
      <vt:lpstr>Importacao!ExternalData_2656</vt:lpstr>
      <vt:lpstr>Importacao!ExternalData_2657</vt:lpstr>
      <vt:lpstr>Importacao!ExternalData_2658</vt:lpstr>
      <vt:lpstr>Importacao!ExternalData_2659</vt:lpstr>
      <vt:lpstr>Importacao!ExternalData_266</vt:lpstr>
      <vt:lpstr>Importacao!ExternalData_2660</vt:lpstr>
      <vt:lpstr>Importacao!ExternalData_2661</vt:lpstr>
      <vt:lpstr>Importacao!ExternalData_2662</vt:lpstr>
      <vt:lpstr>Importacao!ExternalData_2663</vt:lpstr>
      <vt:lpstr>Importacao!ExternalData_2664</vt:lpstr>
      <vt:lpstr>Importacao!ExternalData_2665</vt:lpstr>
      <vt:lpstr>Importacao!ExternalData_2666</vt:lpstr>
      <vt:lpstr>Importacao!ExternalData_2667</vt:lpstr>
      <vt:lpstr>Importacao!ExternalData_2668</vt:lpstr>
      <vt:lpstr>Importacao!ExternalData_2669</vt:lpstr>
      <vt:lpstr>Importacao!ExternalData_267</vt:lpstr>
      <vt:lpstr>Importacao!ExternalData_2670</vt:lpstr>
      <vt:lpstr>Importacao!ExternalData_2671</vt:lpstr>
      <vt:lpstr>Importacao!ExternalData_2672</vt:lpstr>
      <vt:lpstr>Importacao!ExternalData_2673</vt:lpstr>
      <vt:lpstr>Importacao!ExternalData_2674</vt:lpstr>
      <vt:lpstr>Importacao!ExternalData_2675</vt:lpstr>
      <vt:lpstr>Importacao!ExternalData_2676</vt:lpstr>
      <vt:lpstr>Importacao!ExternalData_2677</vt:lpstr>
      <vt:lpstr>Importacao!ExternalData_2678</vt:lpstr>
      <vt:lpstr>Importacao!ExternalData_2679</vt:lpstr>
      <vt:lpstr>Importacao!ExternalData_268</vt:lpstr>
      <vt:lpstr>Importacao!ExternalData_2680</vt:lpstr>
      <vt:lpstr>Importacao!ExternalData_2681</vt:lpstr>
      <vt:lpstr>Importacao!ExternalData_2682</vt:lpstr>
      <vt:lpstr>Importacao!ExternalData_2683</vt:lpstr>
      <vt:lpstr>Importacao!ExternalData_2684</vt:lpstr>
      <vt:lpstr>Importacao!ExternalData_2685</vt:lpstr>
      <vt:lpstr>Importacao!ExternalData_2686</vt:lpstr>
      <vt:lpstr>Importacao!ExternalData_2687</vt:lpstr>
      <vt:lpstr>Importacao!ExternalData_2688</vt:lpstr>
      <vt:lpstr>Importacao!ExternalData_2689</vt:lpstr>
      <vt:lpstr>Importacao!ExternalData_269</vt:lpstr>
      <vt:lpstr>Importacao!ExternalData_2690</vt:lpstr>
      <vt:lpstr>Importacao!ExternalData_2691</vt:lpstr>
      <vt:lpstr>Importacao!ExternalData_2692</vt:lpstr>
      <vt:lpstr>Importacao!ExternalData_2693</vt:lpstr>
      <vt:lpstr>Importacao!ExternalData_2694</vt:lpstr>
      <vt:lpstr>Importacao!ExternalData_2695</vt:lpstr>
      <vt:lpstr>Importacao!ExternalData_2696</vt:lpstr>
      <vt:lpstr>Importacao!ExternalData_2697</vt:lpstr>
      <vt:lpstr>Importacao!ExternalData_2698</vt:lpstr>
      <vt:lpstr>Importacao!ExternalData_2699</vt:lpstr>
      <vt:lpstr>Importacao!ExternalData_27</vt:lpstr>
      <vt:lpstr>Importacao!ExternalData_270</vt:lpstr>
      <vt:lpstr>Importacao!ExternalData_2700</vt:lpstr>
      <vt:lpstr>Importacao!ExternalData_2701</vt:lpstr>
      <vt:lpstr>Importacao!ExternalData_2702</vt:lpstr>
      <vt:lpstr>Importacao!ExternalData_2703</vt:lpstr>
      <vt:lpstr>Importacao!ExternalData_2704</vt:lpstr>
      <vt:lpstr>Importacao!ExternalData_2705</vt:lpstr>
      <vt:lpstr>Importacao!ExternalData_2706</vt:lpstr>
      <vt:lpstr>Importacao!ExternalData_2707</vt:lpstr>
      <vt:lpstr>Importacao!ExternalData_2708</vt:lpstr>
      <vt:lpstr>Importacao!ExternalData_2709</vt:lpstr>
      <vt:lpstr>Importacao!ExternalData_271</vt:lpstr>
      <vt:lpstr>Importacao!ExternalData_2710</vt:lpstr>
      <vt:lpstr>Importacao!ExternalData_2711</vt:lpstr>
      <vt:lpstr>Importacao!ExternalData_2712</vt:lpstr>
      <vt:lpstr>Importacao!ExternalData_2713</vt:lpstr>
      <vt:lpstr>Importacao!ExternalData_2714</vt:lpstr>
      <vt:lpstr>Importacao!ExternalData_2715</vt:lpstr>
      <vt:lpstr>Importacao!ExternalData_2716</vt:lpstr>
      <vt:lpstr>Importacao!ExternalData_2717</vt:lpstr>
      <vt:lpstr>Importacao!ExternalData_2718</vt:lpstr>
      <vt:lpstr>Importacao!ExternalData_2719</vt:lpstr>
      <vt:lpstr>Importacao!ExternalData_272</vt:lpstr>
      <vt:lpstr>Importacao!ExternalData_2720</vt:lpstr>
      <vt:lpstr>Importacao!ExternalData_2721</vt:lpstr>
      <vt:lpstr>Importacao!ExternalData_2722</vt:lpstr>
      <vt:lpstr>Importacao!ExternalData_2723</vt:lpstr>
      <vt:lpstr>Importacao!ExternalData_2724</vt:lpstr>
      <vt:lpstr>Importacao!ExternalData_2725</vt:lpstr>
      <vt:lpstr>Importacao!ExternalData_2726</vt:lpstr>
      <vt:lpstr>Importacao!ExternalData_2727</vt:lpstr>
      <vt:lpstr>Importacao!ExternalData_2728</vt:lpstr>
      <vt:lpstr>Importacao!ExternalData_2729</vt:lpstr>
      <vt:lpstr>Importacao!ExternalData_273</vt:lpstr>
      <vt:lpstr>Importacao!ExternalData_2730</vt:lpstr>
      <vt:lpstr>Importacao!ExternalData_2731</vt:lpstr>
      <vt:lpstr>Importacao!ExternalData_2732</vt:lpstr>
      <vt:lpstr>Importacao!ExternalData_2733</vt:lpstr>
      <vt:lpstr>Importacao!ExternalData_2734</vt:lpstr>
      <vt:lpstr>Importacao!ExternalData_2735</vt:lpstr>
      <vt:lpstr>Importacao!ExternalData_2736</vt:lpstr>
      <vt:lpstr>Importacao!ExternalData_2737</vt:lpstr>
      <vt:lpstr>Importacao!ExternalData_2738</vt:lpstr>
      <vt:lpstr>Importacao!ExternalData_2739</vt:lpstr>
      <vt:lpstr>Importacao!ExternalData_274</vt:lpstr>
      <vt:lpstr>Importacao!ExternalData_2740</vt:lpstr>
      <vt:lpstr>Importacao!ExternalData_2741</vt:lpstr>
      <vt:lpstr>Importacao!ExternalData_2742</vt:lpstr>
      <vt:lpstr>Importacao!ExternalData_2743</vt:lpstr>
      <vt:lpstr>Importacao!ExternalData_2744</vt:lpstr>
      <vt:lpstr>Importacao!ExternalData_2745</vt:lpstr>
      <vt:lpstr>Importacao!ExternalData_2746</vt:lpstr>
      <vt:lpstr>Importacao!ExternalData_2747</vt:lpstr>
      <vt:lpstr>Importacao!ExternalData_2748</vt:lpstr>
      <vt:lpstr>Importacao!ExternalData_2749</vt:lpstr>
      <vt:lpstr>Importacao!ExternalData_275</vt:lpstr>
      <vt:lpstr>Importacao!ExternalData_2750</vt:lpstr>
      <vt:lpstr>Importacao!ExternalData_2751</vt:lpstr>
      <vt:lpstr>Importacao!ExternalData_2752</vt:lpstr>
      <vt:lpstr>Importacao!ExternalData_2753</vt:lpstr>
      <vt:lpstr>Importacao!ExternalData_2754</vt:lpstr>
      <vt:lpstr>Importacao!ExternalData_2755</vt:lpstr>
      <vt:lpstr>Importacao!ExternalData_2756</vt:lpstr>
      <vt:lpstr>Importacao!ExternalData_2757</vt:lpstr>
      <vt:lpstr>Importacao!ExternalData_2758</vt:lpstr>
      <vt:lpstr>Importacao!ExternalData_2759</vt:lpstr>
      <vt:lpstr>Importacao!ExternalData_276</vt:lpstr>
      <vt:lpstr>Importacao!ExternalData_2760</vt:lpstr>
      <vt:lpstr>Importacao!ExternalData_2761</vt:lpstr>
      <vt:lpstr>Importacao!ExternalData_2762</vt:lpstr>
      <vt:lpstr>Importacao!ExternalData_2763</vt:lpstr>
      <vt:lpstr>Importacao!ExternalData_2764</vt:lpstr>
      <vt:lpstr>Importacao!ExternalData_2765</vt:lpstr>
      <vt:lpstr>Importacao!ExternalData_2766</vt:lpstr>
      <vt:lpstr>Importacao!ExternalData_2767</vt:lpstr>
      <vt:lpstr>Importacao!ExternalData_2768</vt:lpstr>
      <vt:lpstr>Importacao!ExternalData_2769</vt:lpstr>
      <vt:lpstr>Importacao!ExternalData_277</vt:lpstr>
      <vt:lpstr>Importacao!ExternalData_2770</vt:lpstr>
      <vt:lpstr>Importacao!ExternalData_2771</vt:lpstr>
      <vt:lpstr>Importacao!ExternalData_2772</vt:lpstr>
      <vt:lpstr>Importacao!ExternalData_2773</vt:lpstr>
      <vt:lpstr>Importacao!ExternalData_2774</vt:lpstr>
      <vt:lpstr>Importacao!ExternalData_2775</vt:lpstr>
      <vt:lpstr>Importacao!ExternalData_2776</vt:lpstr>
      <vt:lpstr>Importacao!ExternalData_2777</vt:lpstr>
      <vt:lpstr>Importacao!ExternalData_2778</vt:lpstr>
      <vt:lpstr>Importacao!ExternalData_2779</vt:lpstr>
      <vt:lpstr>Importacao!ExternalData_278</vt:lpstr>
      <vt:lpstr>Importacao!ExternalData_2780</vt:lpstr>
      <vt:lpstr>Importacao!ExternalData_2781</vt:lpstr>
      <vt:lpstr>Importacao!ExternalData_2782</vt:lpstr>
      <vt:lpstr>Importacao!ExternalData_2783</vt:lpstr>
      <vt:lpstr>Importacao!ExternalData_2784</vt:lpstr>
      <vt:lpstr>Importacao!ExternalData_2785</vt:lpstr>
      <vt:lpstr>Importacao!ExternalData_2786</vt:lpstr>
      <vt:lpstr>Importacao!ExternalData_2787</vt:lpstr>
      <vt:lpstr>Importacao!ExternalData_2788</vt:lpstr>
      <vt:lpstr>Importacao!ExternalData_2789</vt:lpstr>
      <vt:lpstr>Importacao!ExternalData_279</vt:lpstr>
      <vt:lpstr>Importacao!ExternalData_2790</vt:lpstr>
      <vt:lpstr>Importacao!ExternalData_2791</vt:lpstr>
      <vt:lpstr>Importacao!ExternalData_2792</vt:lpstr>
      <vt:lpstr>Importacao!ExternalData_2793</vt:lpstr>
      <vt:lpstr>Importacao!ExternalData_2794</vt:lpstr>
      <vt:lpstr>Importacao!ExternalData_2795</vt:lpstr>
      <vt:lpstr>Importacao!ExternalData_2796</vt:lpstr>
      <vt:lpstr>Importacao!ExternalData_2797</vt:lpstr>
      <vt:lpstr>Importacao!ExternalData_2798</vt:lpstr>
      <vt:lpstr>Importacao!ExternalData_2799</vt:lpstr>
      <vt:lpstr>Importacao!ExternalData_28</vt:lpstr>
      <vt:lpstr>Importacao!ExternalData_280</vt:lpstr>
      <vt:lpstr>Importacao!ExternalData_2800</vt:lpstr>
      <vt:lpstr>Importacao!ExternalData_2801</vt:lpstr>
      <vt:lpstr>Importacao!ExternalData_2802</vt:lpstr>
      <vt:lpstr>Importacao!ExternalData_2803</vt:lpstr>
      <vt:lpstr>Importacao!ExternalData_2804</vt:lpstr>
      <vt:lpstr>Importacao!ExternalData_2805</vt:lpstr>
      <vt:lpstr>Importacao!ExternalData_2806</vt:lpstr>
      <vt:lpstr>Importacao!ExternalData_2807</vt:lpstr>
      <vt:lpstr>Importacao!ExternalData_2808</vt:lpstr>
      <vt:lpstr>Importacao!ExternalData_2809</vt:lpstr>
      <vt:lpstr>Importacao!ExternalData_281</vt:lpstr>
      <vt:lpstr>Importacao!ExternalData_2810</vt:lpstr>
      <vt:lpstr>Importacao!ExternalData_2811</vt:lpstr>
      <vt:lpstr>Importacao!ExternalData_2812</vt:lpstr>
      <vt:lpstr>Importacao!ExternalData_2813</vt:lpstr>
      <vt:lpstr>Importacao!ExternalData_2814</vt:lpstr>
      <vt:lpstr>Importacao!ExternalData_2815</vt:lpstr>
      <vt:lpstr>Importacao!ExternalData_2816</vt:lpstr>
      <vt:lpstr>Importacao!ExternalData_2817</vt:lpstr>
      <vt:lpstr>Importacao!ExternalData_2818</vt:lpstr>
      <vt:lpstr>Importacao!ExternalData_2819</vt:lpstr>
      <vt:lpstr>Importacao!ExternalData_282</vt:lpstr>
      <vt:lpstr>Importacao!ExternalData_2820</vt:lpstr>
      <vt:lpstr>Importacao!ExternalData_2821</vt:lpstr>
      <vt:lpstr>Importacao!ExternalData_2822</vt:lpstr>
      <vt:lpstr>Importacao!ExternalData_2823</vt:lpstr>
      <vt:lpstr>Importacao!ExternalData_2824</vt:lpstr>
      <vt:lpstr>Importacao!ExternalData_2825</vt:lpstr>
      <vt:lpstr>Importacao!ExternalData_2826</vt:lpstr>
      <vt:lpstr>Importacao!ExternalData_2827</vt:lpstr>
      <vt:lpstr>Importacao!ExternalData_2828</vt:lpstr>
      <vt:lpstr>Importacao!ExternalData_2829</vt:lpstr>
      <vt:lpstr>Importacao!ExternalData_283</vt:lpstr>
      <vt:lpstr>Importacao!ExternalData_2830</vt:lpstr>
      <vt:lpstr>Importacao!ExternalData_2831</vt:lpstr>
      <vt:lpstr>Importacao!ExternalData_2832</vt:lpstr>
      <vt:lpstr>Importacao!ExternalData_2833</vt:lpstr>
      <vt:lpstr>Importacao!ExternalData_2834</vt:lpstr>
      <vt:lpstr>Importacao!ExternalData_2835</vt:lpstr>
      <vt:lpstr>Importacao!ExternalData_2836</vt:lpstr>
      <vt:lpstr>Importacao!ExternalData_2837</vt:lpstr>
      <vt:lpstr>Importacao!ExternalData_2838</vt:lpstr>
      <vt:lpstr>Importacao!ExternalData_2839</vt:lpstr>
      <vt:lpstr>Importacao!ExternalData_284</vt:lpstr>
      <vt:lpstr>Importacao!ExternalData_2840</vt:lpstr>
      <vt:lpstr>Importacao!ExternalData_2841</vt:lpstr>
      <vt:lpstr>Importacao!ExternalData_2842</vt:lpstr>
      <vt:lpstr>Importacao!ExternalData_2843</vt:lpstr>
      <vt:lpstr>Importacao!ExternalData_2844</vt:lpstr>
      <vt:lpstr>Importacao!ExternalData_2845</vt:lpstr>
      <vt:lpstr>Importacao!ExternalData_2846</vt:lpstr>
      <vt:lpstr>Importacao!ExternalData_2847</vt:lpstr>
      <vt:lpstr>Importacao!ExternalData_2848</vt:lpstr>
      <vt:lpstr>Importacao!ExternalData_2849</vt:lpstr>
      <vt:lpstr>Importacao!ExternalData_285</vt:lpstr>
      <vt:lpstr>Importacao!ExternalData_2850</vt:lpstr>
      <vt:lpstr>Importacao!ExternalData_2851</vt:lpstr>
      <vt:lpstr>Importacao!ExternalData_2852</vt:lpstr>
      <vt:lpstr>Importacao!ExternalData_2853</vt:lpstr>
      <vt:lpstr>Importacao!ExternalData_2854</vt:lpstr>
      <vt:lpstr>Importacao!ExternalData_2855</vt:lpstr>
      <vt:lpstr>Importacao!ExternalData_2856</vt:lpstr>
      <vt:lpstr>Importacao!ExternalData_2857</vt:lpstr>
      <vt:lpstr>Importacao!ExternalData_2858</vt:lpstr>
      <vt:lpstr>Importacao!ExternalData_2859</vt:lpstr>
      <vt:lpstr>Importacao!ExternalData_286</vt:lpstr>
      <vt:lpstr>Importacao!ExternalData_2860</vt:lpstr>
      <vt:lpstr>Importacao!ExternalData_2861</vt:lpstr>
      <vt:lpstr>Importacao!ExternalData_2862</vt:lpstr>
      <vt:lpstr>Importacao!ExternalData_2863</vt:lpstr>
      <vt:lpstr>Importacao!ExternalData_2864</vt:lpstr>
      <vt:lpstr>Importacao!ExternalData_2865</vt:lpstr>
      <vt:lpstr>Importacao!ExternalData_2866</vt:lpstr>
      <vt:lpstr>Importacao!ExternalData_2867</vt:lpstr>
      <vt:lpstr>Importacao!ExternalData_2868</vt:lpstr>
      <vt:lpstr>Importacao!ExternalData_2869</vt:lpstr>
      <vt:lpstr>Importacao!ExternalData_287</vt:lpstr>
      <vt:lpstr>Importacao!ExternalData_2870</vt:lpstr>
      <vt:lpstr>Importacao!ExternalData_2871</vt:lpstr>
      <vt:lpstr>Importacao!ExternalData_2872</vt:lpstr>
      <vt:lpstr>Importacao!ExternalData_2873</vt:lpstr>
      <vt:lpstr>Importacao!ExternalData_2874</vt:lpstr>
      <vt:lpstr>Importacao!ExternalData_2875</vt:lpstr>
      <vt:lpstr>Importacao!ExternalData_2876</vt:lpstr>
      <vt:lpstr>Importacao!ExternalData_2877</vt:lpstr>
      <vt:lpstr>Importacao!ExternalData_2878</vt:lpstr>
      <vt:lpstr>Importacao!ExternalData_2879</vt:lpstr>
      <vt:lpstr>Importacao!ExternalData_288</vt:lpstr>
      <vt:lpstr>Importacao!ExternalData_2880</vt:lpstr>
      <vt:lpstr>Importacao!ExternalData_2881</vt:lpstr>
      <vt:lpstr>Importacao!ExternalData_2882</vt:lpstr>
      <vt:lpstr>Importacao!ExternalData_2883</vt:lpstr>
      <vt:lpstr>Importacao!ExternalData_2884</vt:lpstr>
      <vt:lpstr>Importacao!ExternalData_2885</vt:lpstr>
      <vt:lpstr>Importacao!ExternalData_2886</vt:lpstr>
      <vt:lpstr>Importacao!ExternalData_2887</vt:lpstr>
      <vt:lpstr>Importacao!ExternalData_2888</vt:lpstr>
      <vt:lpstr>Importacao!ExternalData_2889</vt:lpstr>
      <vt:lpstr>Importacao!ExternalData_289</vt:lpstr>
      <vt:lpstr>Importacao!ExternalData_2890</vt:lpstr>
      <vt:lpstr>Importacao!ExternalData_2891</vt:lpstr>
      <vt:lpstr>Importacao!ExternalData_2892</vt:lpstr>
      <vt:lpstr>Importacao!ExternalData_2893</vt:lpstr>
      <vt:lpstr>Importacao!ExternalData_2894</vt:lpstr>
      <vt:lpstr>Importacao!ExternalData_2895</vt:lpstr>
      <vt:lpstr>Importacao!ExternalData_2896</vt:lpstr>
      <vt:lpstr>Importacao!ExternalData_2897</vt:lpstr>
      <vt:lpstr>Importacao!ExternalData_2898</vt:lpstr>
      <vt:lpstr>Importacao!ExternalData_29</vt:lpstr>
      <vt:lpstr>Importacao!ExternalData_290</vt:lpstr>
      <vt:lpstr>Importacao!ExternalData_291</vt:lpstr>
      <vt:lpstr>Importacao!ExternalData_292</vt:lpstr>
      <vt:lpstr>Importacao!ExternalData_293</vt:lpstr>
      <vt:lpstr>Importacao!ExternalData_294</vt:lpstr>
      <vt:lpstr>Importacao!ExternalData_295</vt:lpstr>
      <vt:lpstr>Importacao!ExternalData_296</vt:lpstr>
      <vt:lpstr>Importacao!ExternalData_297</vt:lpstr>
      <vt:lpstr>Importacao!ExternalData_298</vt:lpstr>
      <vt:lpstr>Importacao!ExternalData_299</vt:lpstr>
      <vt:lpstr>Importacao!ExternalData_3</vt:lpstr>
      <vt:lpstr>Importacao!ExternalData_30</vt:lpstr>
      <vt:lpstr>Importacao!ExternalData_300</vt:lpstr>
      <vt:lpstr>Importacao!ExternalData_301</vt:lpstr>
      <vt:lpstr>Importacao!ExternalData_302</vt:lpstr>
      <vt:lpstr>Importacao!ExternalData_303</vt:lpstr>
      <vt:lpstr>Importacao!ExternalData_304</vt:lpstr>
      <vt:lpstr>Importacao!ExternalData_305</vt:lpstr>
      <vt:lpstr>Importacao!ExternalData_306</vt:lpstr>
      <vt:lpstr>Importacao!ExternalData_307</vt:lpstr>
      <vt:lpstr>Importacao!ExternalData_308</vt:lpstr>
      <vt:lpstr>Importacao!ExternalData_309</vt:lpstr>
      <vt:lpstr>Importacao!ExternalData_31</vt:lpstr>
      <vt:lpstr>Importacao!ExternalData_310</vt:lpstr>
      <vt:lpstr>Importacao!ExternalData_311</vt:lpstr>
      <vt:lpstr>Importacao!ExternalData_312</vt:lpstr>
      <vt:lpstr>Importacao!ExternalData_313</vt:lpstr>
      <vt:lpstr>Importacao!ExternalData_314</vt:lpstr>
      <vt:lpstr>Importacao!ExternalData_315</vt:lpstr>
      <vt:lpstr>Importacao!ExternalData_316</vt:lpstr>
      <vt:lpstr>Importacao!ExternalData_317</vt:lpstr>
      <vt:lpstr>Importacao!ExternalData_318</vt:lpstr>
      <vt:lpstr>Importacao!ExternalData_319</vt:lpstr>
      <vt:lpstr>Importacao!ExternalData_32</vt:lpstr>
      <vt:lpstr>Importacao!ExternalData_320</vt:lpstr>
      <vt:lpstr>Importacao!ExternalData_321</vt:lpstr>
      <vt:lpstr>Importacao!ExternalData_322</vt:lpstr>
      <vt:lpstr>Importacao!ExternalData_323</vt:lpstr>
      <vt:lpstr>Importacao!ExternalData_324</vt:lpstr>
      <vt:lpstr>Importacao!ExternalData_325</vt:lpstr>
      <vt:lpstr>Importacao!ExternalData_326</vt:lpstr>
      <vt:lpstr>Importacao!ExternalData_327</vt:lpstr>
      <vt:lpstr>Importacao!ExternalData_328</vt:lpstr>
      <vt:lpstr>Importacao!ExternalData_329</vt:lpstr>
      <vt:lpstr>Importacao!ExternalData_33</vt:lpstr>
      <vt:lpstr>Importacao!ExternalData_330</vt:lpstr>
      <vt:lpstr>Importacao!ExternalData_331</vt:lpstr>
      <vt:lpstr>Importacao!ExternalData_332</vt:lpstr>
      <vt:lpstr>Importacao!ExternalData_333</vt:lpstr>
      <vt:lpstr>Importacao!ExternalData_334</vt:lpstr>
      <vt:lpstr>Importacao!ExternalData_335</vt:lpstr>
      <vt:lpstr>Importacao!ExternalData_336</vt:lpstr>
      <vt:lpstr>Importacao!ExternalData_337</vt:lpstr>
      <vt:lpstr>Importacao!ExternalData_338</vt:lpstr>
      <vt:lpstr>Importacao!ExternalData_339</vt:lpstr>
      <vt:lpstr>Importacao!ExternalData_34</vt:lpstr>
      <vt:lpstr>Importacao!ExternalData_340</vt:lpstr>
      <vt:lpstr>Importacao!ExternalData_341</vt:lpstr>
      <vt:lpstr>Importacao!ExternalData_342</vt:lpstr>
      <vt:lpstr>Importacao!ExternalData_343</vt:lpstr>
      <vt:lpstr>Importacao!ExternalData_344</vt:lpstr>
      <vt:lpstr>Importacao!ExternalData_345</vt:lpstr>
      <vt:lpstr>Importacao!ExternalData_346</vt:lpstr>
      <vt:lpstr>Importacao!ExternalData_347</vt:lpstr>
      <vt:lpstr>Importacao!ExternalData_348</vt:lpstr>
      <vt:lpstr>Importacao!ExternalData_349</vt:lpstr>
      <vt:lpstr>Importacao!ExternalData_35</vt:lpstr>
      <vt:lpstr>Importacao!ExternalData_350</vt:lpstr>
      <vt:lpstr>Importacao!ExternalData_351</vt:lpstr>
      <vt:lpstr>Importacao!ExternalData_352</vt:lpstr>
      <vt:lpstr>Importacao!ExternalData_353</vt:lpstr>
      <vt:lpstr>Importacao!ExternalData_354</vt:lpstr>
      <vt:lpstr>Importacao!ExternalData_355</vt:lpstr>
      <vt:lpstr>Importacao!ExternalData_356</vt:lpstr>
      <vt:lpstr>Importacao!ExternalData_357</vt:lpstr>
      <vt:lpstr>Importacao!ExternalData_358</vt:lpstr>
      <vt:lpstr>Importacao!ExternalData_359</vt:lpstr>
      <vt:lpstr>Importacao!ExternalData_36</vt:lpstr>
      <vt:lpstr>Importacao!ExternalData_360</vt:lpstr>
      <vt:lpstr>Importacao!ExternalData_361</vt:lpstr>
      <vt:lpstr>Importacao!ExternalData_362</vt:lpstr>
      <vt:lpstr>Importacao!ExternalData_363</vt:lpstr>
      <vt:lpstr>Importacao!ExternalData_364</vt:lpstr>
      <vt:lpstr>Importacao!ExternalData_365</vt:lpstr>
      <vt:lpstr>Importacao!ExternalData_366</vt:lpstr>
      <vt:lpstr>Importacao!ExternalData_367</vt:lpstr>
      <vt:lpstr>Importacao!ExternalData_368</vt:lpstr>
      <vt:lpstr>Importacao!ExternalData_369</vt:lpstr>
      <vt:lpstr>Importacao!ExternalData_37</vt:lpstr>
      <vt:lpstr>Importacao!ExternalData_370</vt:lpstr>
      <vt:lpstr>Importacao!ExternalData_371</vt:lpstr>
      <vt:lpstr>Importacao!ExternalData_372</vt:lpstr>
      <vt:lpstr>Importacao!ExternalData_373</vt:lpstr>
      <vt:lpstr>Importacao!ExternalData_374</vt:lpstr>
      <vt:lpstr>Importacao!ExternalData_375</vt:lpstr>
      <vt:lpstr>Importacao!ExternalData_376</vt:lpstr>
      <vt:lpstr>Importacao!ExternalData_377</vt:lpstr>
      <vt:lpstr>Importacao!ExternalData_378</vt:lpstr>
      <vt:lpstr>Importacao!ExternalData_379</vt:lpstr>
      <vt:lpstr>Importacao!ExternalData_38</vt:lpstr>
      <vt:lpstr>Importacao!ExternalData_380</vt:lpstr>
      <vt:lpstr>Importacao!ExternalData_381</vt:lpstr>
      <vt:lpstr>Importacao!ExternalData_382</vt:lpstr>
      <vt:lpstr>Importacao!ExternalData_383</vt:lpstr>
      <vt:lpstr>Importacao!ExternalData_384</vt:lpstr>
      <vt:lpstr>Importacao!ExternalData_385</vt:lpstr>
      <vt:lpstr>Importacao!ExternalData_386</vt:lpstr>
      <vt:lpstr>Importacao!ExternalData_387</vt:lpstr>
      <vt:lpstr>Importacao!ExternalData_388</vt:lpstr>
      <vt:lpstr>Importacao!ExternalData_389</vt:lpstr>
      <vt:lpstr>Importacao!ExternalData_39</vt:lpstr>
      <vt:lpstr>Importacao!ExternalData_390</vt:lpstr>
      <vt:lpstr>Importacao!ExternalData_391</vt:lpstr>
      <vt:lpstr>Importacao!ExternalData_392</vt:lpstr>
      <vt:lpstr>Importacao!ExternalData_393</vt:lpstr>
      <vt:lpstr>Importacao!ExternalData_394</vt:lpstr>
      <vt:lpstr>Importacao!ExternalData_395</vt:lpstr>
      <vt:lpstr>Importacao!ExternalData_396</vt:lpstr>
      <vt:lpstr>Importacao!ExternalData_397</vt:lpstr>
      <vt:lpstr>Importacao!ExternalData_398</vt:lpstr>
      <vt:lpstr>Importacao!ExternalData_399</vt:lpstr>
      <vt:lpstr>Importacao!ExternalData_4</vt:lpstr>
      <vt:lpstr>Importacao!ExternalData_40</vt:lpstr>
      <vt:lpstr>Importacao!ExternalData_400</vt:lpstr>
      <vt:lpstr>Importacao!ExternalData_401</vt:lpstr>
      <vt:lpstr>Importacao!ExternalData_402</vt:lpstr>
      <vt:lpstr>Importacao!ExternalData_403</vt:lpstr>
      <vt:lpstr>Importacao!ExternalData_404</vt:lpstr>
      <vt:lpstr>Importacao!ExternalData_405</vt:lpstr>
      <vt:lpstr>Importacao!ExternalData_406</vt:lpstr>
      <vt:lpstr>Importacao!ExternalData_407</vt:lpstr>
      <vt:lpstr>Importacao!ExternalData_408</vt:lpstr>
      <vt:lpstr>Importacao!ExternalData_409</vt:lpstr>
      <vt:lpstr>Importacao!ExternalData_41</vt:lpstr>
      <vt:lpstr>Importacao!ExternalData_410</vt:lpstr>
      <vt:lpstr>Importacao!ExternalData_411</vt:lpstr>
      <vt:lpstr>Importacao!ExternalData_412</vt:lpstr>
      <vt:lpstr>Importacao!ExternalData_413</vt:lpstr>
      <vt:lpstr>Importacao!ExternalData_414</vt:lpstr>
      <vt:lpstr>Importacao!ExternalData_415</vt:lpstr>
      <vt:lpstr>Importacao!ExternalData_416</vt:lpstr>
      <vt:lpstr>Importacao!ExternalData_417</vt:lpstr>
      <vt:lpstr>Importacao!ExternalData_418</vt:lpstr>
      <vt:lpstr>Importacao!ExternalData_419</vt:lpstr>
      <vt:lpstr>Importacao!ExternalData_42</vt:lpstr>
      <vt:lpstr>Importacao!ExternalData_420</vt:lpstr>
      <vt:lpstr>Importacao!ExternalData_421</vt:lpstr>
      <vt:lpstr>Importacao!ExternalData_422</vt:lpstr>
      <vt:lpstr>Importacao!ExternalData_423</vt:lpstr>
      <vt:lpstr>Importacao!ExternalData_424</vt:lpstr>
      <vt:lpstr>Importacao!ExternalData_425</vt:lpstr>
      <vt:lpstr>Importacao!ExternalData_426</vt:lpstr>
      <vt:lpstr>Importacao!ExternalData_427</vt:lpstr>
      <vt:lpstr>Importacao!ExternalData_428</vt:lpstr>
      <vt:lpstr>Importacao!ExternalData_429</vt:lpstr>
      <vt:lpstr>Importacao!ExternalData_43</vt:lpstr>
      <vt:lpstr>Importacao!ExternalData_430</vt:lpstr>
      <vt:lpstr>Importacao!ExternalData_431</vt:lpstr>
      <vt:lpstr>Importacao!ExternalData_432</vt:lpstr>
      <vt:lpstr>Importacao!ExternalData_433</vt:lpstr>
      <vt:lpstr>Importacao!ExternalData_434</vt:lpstr>
      <vt:lpstr>Importacao!ExternalData_435</vt:lpstr>
      <vt:lpstr>Importacao!ExternalData_436</vt:lpstr>
      <vt:lpstr>Importacao!ExternalData_437</vt:lpstr>
      <vt:lpstr>Importacao!ExternalData_438</vt:lpstr>
      <vt:lpstr>Importacao!ExternalData_439</vt:lpstr>
      <vt:lpstr>Importacao!ExternalData_44</vt:lpstr>
      <vt:lpstr>Importacao!ExternalData_440</vt:lpstr>
      <vt:lpstr>Importacao!ExternalData_441</vt:lpstr>
      <vt:lpstr>Importacao!ExternalData_442</vt:lpstr>
      <vt:lpstr>Importacao!ExternalData_443</vt:lpstr>
      <vt:lpstr>Importacao!ExternalData_444</vt:lpstr>
      <vt:lpstr>Importacao!ExternalData_445</vt:lpstr>
      <vt:lpstr>Importacao!ExternalData_446</vt:lpstr>
      <vt:lpstr>Importacao!ExternalData_447</vt:lpstr>
      <vt:lpstr>Importacao!ExternalData_448</vt:lpstr>
      <vt:lpstr>Importacao!ExternalData_449</vt:lpstr>
      <vt:lpstr>Importacao!ExternalData_45</vt:lpstr>
      <vt:lpstr>Importacao!ExternalData_450</vt:lpstr>
      <vt:lpstr>Importacao!ExternalData_451</vt:lpstr>
      <vt:lpstr>Importacao!ExternalData_452</vt:lpstr>
      <vt:lpstr>Importacao!ExternalData_453</vt:lpstr>
      <vt:lpstr>Importacao!ExternalData_454</vt:lpstr>
      <vt:lpstr>Importacao!ExternalData_455</vt:lpstr>
      <vt:lpstr>Importacao!ExternalData_456</vt:lpstr>
      <vt:lpstr>Importacao!ExternalData_457</vt:lpstr>
      <vt:lpstr>Importacao!ExternalData_458</vt:lpstr>
      <vt:lpstr>Importacao!ExternalData_459</vt:lpstr>
      <vt:lpstr>Importacao!ExternalData_46</vt:lpstr>
      <vt:lpstr>Importacao!ExternalData_460</vt:lpstr>
      <vt:lpstr>Importacao!ExternalData_461</vt:lpstr>
      <vt:lpstr>Importacao!ExternalData_462</vt:lpstr>
      <vt:lpstr>Importacao!ExternalData_463</vt:lpstr>
      <vt:lpstr>Importacao!ExternalData_464</vt:lpstr>
      <vt:lpstr>Importacao!ExternalData_465</vt:lpstr>
      <vt:lpstr>Importacao!ExternalData_466</vt:lpstr>
      <vt:lpstr>Importacao!ExternalData_467</vt:lpstr>
      <vt:lpstr>Importacao!ExternalData_468</vt:lpstr>
      <vt:lpstr>Importacao!ExternalData_469</vt:lpstr>
      <vt:lpstr>Importacao!ExternalData_47</vt:lpstr>
      <vt:lpstr>Importacao!ExternalData_470</vt:lpstr>
      <vt:lpstr>Importacao!ExternalData_471</vt:lpstr>
      <vt:lpstr>Importacao!ExternalData_472</vt:lpstr>
      <vt:lpstr>Importacao!ExternalData_473</vt:lpstr>
      <vt:lpstr>Importacao!ExternalData_474</vt:lpstr>
      <vt:lpstr>Importacao!ExternalData_475</vt:lpstr>
      <vt:lpstr>Importacao!ExternalData_476</vt:lpstr>
      <vt:lpstr>Importacao!ExternalData_477</vt:lpstr>
      <vt:lpstr>Importacao!ExternalData_478</vt:lpstr>
      <vt:lpstr>Importacao!ExternalData_479</vt:lpstr>
      <vt:lpstr>Importacao!ExternalData_48</vt:lpstr>
      <vt:lpstr>Importacao!ExternalData_480</vt:lpstr>
      <vt:lpstr>Importacao!ExternalData_481</vt:lpstr>
      <vt:lpstr>Importacao!ExternalData_482</vt:lpstr>
      <vt:lpstr>Importacao!ExternalData_483</vt:lpstr>
      <vt:lpstr>Importacao!ExternalData_484</vt:lpstr>
      <vt:lpstr>Importacao!ExternalData_485</vt:lpstr>
      <vt:lpstr>Importacao!ExternalData_486</vt:lpstr>
      <vt:lpstr>Importacao!ExternalData_487</vt:lpstr>
      <vt:lpstr>Importacao!ExternalData_488</vt:lpstr>
      <vt:lpstr>Importacao!ExternalData_489</vt:lpstr>
      <vt:lpstr>Importacao!ExternalData_49</vt:lpstr>
      <vt:lpstr>Importacao!ExternalData_490</vt:lpstr>
      <vt:lpstr>Importacao!ExternalData_491</vt:lpstr>
      <vt:lpstr>Importacao!ExternalData_492</vt:lpstr>
      <vt:lpstr>Importacao!ExternalData_493</vt:lpstr>
      <vt:lpstr>Importacao!ExternalData_494</vt:lpstr>
      <vt:lpstr>Importacao!ExternalData_495</vt:lpstr>
      <vt:lpstr>Importacao!ExternalData_496</vt:lpstr>
      <vt:lpstr>Importacao!ExternalData_497</vt:lpstr>
      <vt:lpstr>Importacao!ExternalData_498</vt:lpstr>
      <vt:lpstr>Importacao!ExternalData_499</vt:lpstr>
      <vt:lpstr>Importacao!ExternalData_5</vt:lpstr>
      <vt:lpstr>Importacao!ExternalData_50</vt:lpstr>
      <vt:lpstr>Importacao!ExternalData_500</vt:lpstr>
      <vt:lpstr>Importacao!ExternalData_501</vt:lpstr>
      <vt:lpstr>Importacao!ExternalData_502</vt:lpstr>
      <vt:lpstr>Importacao!ExternalData_503</vt:lpstr>
      <vt:lpstr>Importacao!ExternalData_504</vt:lpstr>
      <vt:lpstr>Importacao!ExternalData_505</vt:lpstr>
      <vt:lpstr>Importacao!ExternalData_506</vt:lpstr>
      <vt:lpstr>Importacao!ExternalData_507</vt:lpstr>
      <vt:lpstr>Importacao!ExternalData_508</vt:lpstr>
      <vt:lpstr>Importacao!ExternalData_509</vt:lpstr>
      <vt:lpstr>Importacao!ExternalData_51</vt:lpstr>
      <vt:lpstr>Importacao!ExternalData_510</vt:lpstr>
      <vt:lpstr>Importacao!ExternalData_511</vt:lpstr>
      <vt:lpstr>Importacao!ExternalData_512</vt:lpstr>
      <vt:lpstr>Importacao!ExternalData_513</vt:lpstr>
      <vt:lpstr>Importacao!ExternalData_514</vt:lpstr>
      <vt:lpstr>Importacao!ExternalData_515</vt:lpstr>
      <vt:lpstr>Importacao!ExternalData_516</vt:lpstr>
      <vt:lpstr>Importacao!ExternalData_517</vt:lpstr>
      <vt:lpstr>Importacao!ExternalData_518</vt:lpstr>
      <vt:lpstr>Importacao!ExternalData_519</vt:lpstr>
      <vt:lpstr>Importacao!ExternalData_52</vt:lpstr>
      <vt:lpstr>Importacao!ExternalData_520</vt:lpstr>
      <vt:lpstr>Importacao!ExternalData_521</vt:lpstr>
      <vt:lpstr>Importacao!ExternalData_522</vt:lpstr>
      <vt:lpstr>Importacao!ExternalData_523</vt:lpstr>
      <vt:lpstr>Importacao!ExternalData_524</vt:lpstr>
      <vt:lpstr>Importacao!ExternalData_525</vt:lpstr>
      <vt:lpstr>Importacao!ExternalData_526</vt:lpstr>
      <vt:lpstr>Importacao!ExternalData_527</vt:lpstr>
      <vt:lpstr>Importacao!ExternalData_528</vt:lpstr>
      <vt:lpstr>Importacao!ExternalData_529</vt:lpstr>
      <vt:lpstr>Importacao!ExternalData_53</vt:lpstr>
      <vt:lpstr>Importacao!ExternalData_530</vt:lpstr>
      <vt:lpstr>Importacao!ExternalData_531</vt:lpstr>
      <vt:lpstr>Importacao!ExternalData_532</vt:lpstr>
      <vt:lpstr>Importacao!ExternalData_533</vt:lpstr>
      <vt:lpstr>Importacao!ExternalData_534</vt:lpstr>
      <vt:lpstr>Importacao!ExternalData_535</vt:lpstr>
      <vt:lpstr>Importacao!ExternalData_536</vt:lpstr>
      <vt:lpstr>Importacao!ExternalData_537</vt:lpstr>
      <vt:lpstr>Importacao!ExternalData_538</vt:lpstr>
      <vt:lpstr>Importacao!ExternalData_539</vt:lpstr>
      <vt:lpstr>Importacao!ExternalData_54</vt:lpstr>
      <vt:lpstr>Importacao!ExternalData_540</vt:lpstr>
      <vt:lpstr>Importacao!ExternalData_541</vt:lpstr>
      <vt:lpstr>Importacao!ExternalData_542</vt:lpstr>
      <vt:lpstr>Importacao!ExternalData_543</vt:lpstr>
      <vt:lpstr>Importacao!ExternalData_544</vt:lpstr>
      <vt:lpstr>Importacao!ExternalData_545</vt:lpstr>
      <vt:lpstr>Importacao!ExternalData_546</vt:lpstr>
      <vt:lpstr>Importacao!ExternalData_547</vt:lpstr>
      <vt:lpstr>Importacao!ExternalData_548</vt:lpstr>
      <vt:lpstr>Importacao!ExternalData_549</vt:lpstr>
      <vt:lpstr>Importacao!ExternalData_55</vt:lpstr>
      <vt:lpstr>Importacao!ExternalData_550</vt:lpstr>
      <vt:lpstr>Importacao!ExternalData_551</vt:lpstr>
      <vt:lpstr>Importacao!ExternalData_552</vt:lpstr>
      <vt:lpstr>Importacao!ExternalData_553</vt:lpstr>
      <vt:lpstr>Importacao!ExternalData_554</vt:lpstr>
      <vt:lpstr>Importacao!ExternalData_555</vt:lpstr>
      <vt:lpstr>Importacao!ExternalData_556</vt:lpstr>
      <vt:lpstr>Importacao!ExternalData_557</vt:lpstr>
      <vt:lpstr>Importacao!ExternalData_558</vt:lpstr>
      <vt:lpstr>Importacao!ExternalData_559</vt:lpstr>
      <vt:lpstr>Importacao!ExternalData_56</vt:lpstr>
      <vt:lpstr>Importacao!ExternalData_560</vt:lpstr>
      <vt:lpstr>Importacao!ExternalData_561</vt:lpstr>
      <vt:lpstr>Importacao!ExternalData_562</vt:lpstr>
      <vt:lpstr>Importacao!ExternalData_563</vt:lpstr>
      <vt:lpstr>Importacao!ExternalData_564</vt:lpstr>
      <vt:lpstr>Importacao!ExternalData_565</vt:lpstr>
      <vt:lpstr>Importacao!ExternalData_566</vt:lpstr>
      <vt:lpstr>Importacao!ExternalData_567</vt:lpstr>
      <vt:lpstr>Importacao!ExternalData_568</vt:lpstr>
      <vt:lpstr>Importacao!ExternalData_569</vt:lpstr>
      <vt:lpstr>Importacao!ExternalData_57</vt:lpstr>
      <vt:lpstr>Importacao!ExternalData_570</vt:lpstr>
      <vt:lpstr>Importacao!ExternalData_571</vt:lpstr>
      <vt:lpstr>Importacao!ExternalData_572</vt:lpstr>
      <vt:lpstr>Importacao!ExternalData_573</vt:lpstr>
      <vt:lpstr>Importacao!ExternalData_574</vt:lpstr>
      <vt:lpstr>Importacao!ExternalData_575</vt:lpstr>
      <vt:lpstr>Importacao!ExternalData_576</vt:lpstr>
      <vt:lpstr>Importacao!ExternalData_577</vt:lpstr>
      <vt:lpstr>Importacao!ExternalData_578</vt:lpstr>
      <vt:lpstr>Importacao!ExternalData_579</vt:lpstr>
      <vt:lpstr>Importacao!ExternalData_58</vt:lpstr>
      <vt:lpstr>Importacao!ExternalData_580</vt:lpstr>
      <vt:lpstr>Importacao!ExternalData_581</vt:lpstr>
      <vt:lpstr>Importacao!ExternalData_582</vt:lpstr>
      <vt:lpstr>Importacao!ExternalData_583</vt:lpstr>
      <vt:lpstr>Importacao!ExternalData_584</vt:lpstr>
      <vt:lpstr>Importacao!ExternalData_585</vt:lpstr>
      <vt:lpstr>Importacao!ExternalData_586</vt:lpstr>
      <vt:lpstr>Importacao!ExternalData_587</vt:lpstr>
      <vt:lpstr>Importacao!ExternalData_588</vt:lpstr>
      <vt:lpstr>Importacao!ExternalData_589</vt:lpstr>
      <vt:lpstr>Importacao!ExternalData_59</vt:lpstr>
      <vt:lpstr>Importacao!ExternalData_590</vt:lpstr>
      <vt:lpstr>Importacao!ExternalData_591</vt:lpstr>
      <vt:lpstr>Importacao!ExternalData_592</vt:lpstr>
      <vt:lpstr>Importacao!ExternalData_593</vt:lpstr>
      <vt:lpstr>Importacao!ExternalData_594</vt:lpstr>
      <vt:lpstr>Importacao!ExternalData_595</vt:lpstr>
      <vt:lpstr>Importacao!ExternalData_596</vt:lpstr>
      <vt:lpstr>Importacao!ExternalData_597</vt:lpstr>
      <vt:lpstr>Importacao!ExternalData_598</vt:lpstr>
      <vt:lpstr>Importacao!ExternalData_599</vt:lpstr>
      <vt:lpstr>Importacao!ExternalData_6</vt:lpstr>
      <vt:lpstr>Importacao!ExternalData_60</vt:lpstr>
      <vt:lpstr>Importacao!ExternalData_600</vt:lpstr>
      <vt:lpstr>Importacao!ExternalData_601</vt:lpstr>
      <vt:lpstr>Importacao!ExternalData_602</vt:lpstr>
      <vt:lpstr>Importacao!ExternalData_603</vt:lpstr>
      <vt:lpstr>Importacao!ExternalData_604</vt:lpstr>
      <vt:lpstr>Importacao!ExternalData_605</vt:lpstr>
      <vt:lpstr>Importacao!ExternalData_606</vt:lpstr>
      <vt:lpstr>Importacao!ExternalData_607</vt:lpstr>
      <vt:lpstr>Importacao!ExternalData_608</vt:lpstr>
      <vt:lpstr>Importacao!ExternalData_609</vt:lpstr>
      <vt:lpstr>Importacao!ExternalData_61</vt:lpstr>
      <vt:lpstr>Importacao!ExternalData_610</vt:lpstr>
      <vt:lpstr>Importacao!ExternalData_611</vt:lpstr>
      <vt:lpstr>Importacao!ExternalData_612</vt:lpstr>
      <vt:lpstr>Importacao!ExternalData_613</vt:lpstr>
      <vt:lpstr>Importacao!ExternalData_614</vt:lpstr>
      <vt:lpstr>Importacao!ExternalData_615</vt:lpstr>
      <vt:lpstr>Importacao!ExternalData_616</vt:lpstr>
      <vt:lpstr>Importacao!ExternalData_617</vt:lpstr>
      <vt:lpstr>Importacao!ExternalData_618</vt:lpstr>
      <vt:lpstr>Importacao!ExternalData_619</vt:lpstr>
      <vt:lpstr>Importacao!ExternalData_62</vt:lpstr>
      <vt:lpstr>Importacao!ExternalData_620</vt:lpstr>
      <vt:lpstr>Importacao!ExternalData_621</vt:lpstr>
      <vt:lpstr>Importacao!ExternalData_622</vt:lpstr>
      <vt:lpstr>Importacao!ExternalData_623</vt:lpstr>
      <vt:lpstr>Importacao!ExternalData_624</vt:lpstr>
      <vt:lpstr>Importacao!ExternalData_625</vt:lpstr>
      <vt:lpstr>Importacao!ExternalData_626</vt:lpstr>
      <vt:lpstr>Importacao!ExternalData_627</vt:lpstr>
      <vt:lpstr>Importacao!ExternalData_628</vt:lpstr>
      <vt:lpstr>Importacao!ExternalData_629</vt:lpstr>
      <vt:lpstr>Importacao!ExternalData_63</vt:lpstr>
      <vt:lpstr>Importacao!ExternalData_630</vt:lpstr>
      <vt:lpstr>Importacao!ExternalData_631</vt:lpstr>
      <vt:lpstr>Importacao!ExternalData_632</vt:lpstr>
      <vt:lpstr>Importacao!ExternalData_633</vt:lpstr>
      <vt:lpstr>Importacao!ExternalData_634</vt:lpstr>
      <vt:lpstr>Importacao!ExternalData_635</vt:lpstr>
      <vt:lpstr>Importacao!ExternalData_636</vt:lpstr>
      <vt:lpstr>Importacao!ExternalData_637</vt:lpstr>
      <vt:lpstr>Importacao!ExternalData_638</vt:lpstr>
      <vt:lpstr>Importacao!ExternalData_639</vt:lpstr>
      <vt:lpstr>Importacao!ExternalData_64</vt:lpstr>
      <vt:lpstr>Importacao!ExternalData_640</vt:lpstr>
      <vt:lpstr>Importacao!ExternalData_641</vt:lpstr>
      <vt:lpstr>Importacao!ExternalData_642</vt:lpstr>
      <vt:lpstr>Importacao!ExternalData_643</vt:lpstr>
      <vt:lpstr>Importacao!ExternalData_644</vt:lpstr>
      <vt:lpstr>Importacao!ExternalData_645</vt:lpstr>
      <vt:lpstr>Importacao!ExternalData_646</vt:lpstr>
      <vt:lpstr>Importacao!ExternalData_647</vt:lpstr>
      <vt:lpstr>Importacao!ExternalData_648</vt:lpstr>
      <vt:lpstr>Importacao!ExternalData_649</vt:lpstr>
      <vt:lpstr>Importacao!ExternalData_65</vt:lpstr>
      <vt:lpstr>Importacao!ExternalData_650</vt:lpstr>
      <vt:lpstr>Importacao!ExternalData_651</vt:lpstr>
      <vt:lpstr>Importacao!ExternalData_652</vt:lpstr>
      <vt:lpstr>Importacao!ExternalData_653</vt:lpstr>
      <vt:lpstr>Importacao!ExternalData_654</vt:lpstr>
      <vt:lpstr>Importacao!ExternalData_655</vt:lpstr>
      <vt:lpstr>Importacao!ExternalData_656</vt:lpstr>
      <vt:lpstr>Importacao!ExternalData_657</vt:lpstr>
      <vt:lpstr>Importacao!ExternalData_658</vt:lpstr>
      <vt:lpstr>Importacao!ExternalData_659</vt:lpstr>
      <vt:lpstr>Importacao!ExternalData_66</vt:lpstr>
      <vt:lpstr>Importacao!ExternalData_660</vt:lpstr>
      <vt:lpstr>Importacao!ExternalData_661</vt:lpstr>
      <vt:lpstr>Importacao!ExternalData_662</vt:lpstr>
      <vt:lpstr>Importacao!ExternalData_663</vt:lpstr>
      <vt:lpstr>Importacao!ExternalData_664</vt:lpstr>
      <vt:lpstr>Importacao!ExternalData_665</vt:lpstr>
      <vt:lpstr>Importacao!ExternalData_666</vt:lpstr>
      <vt:lpstr>Importacao!ExternalData_667</vt:lpstr>
      <vt:lpstr>Importacao!ExternalData_668</vt:lpstr>
      <vt:lpstr>Importacao!ExternalData_669</vt:lpstr>
      <vt:lpstr>Importacao!ExternalData_67</vt:lpstr>
      <vt:lpstr>Importacao!ExternalData_670</vt:lpstr>
      <vt:lpstr>Importacao!ExternalData_671</vt:lpstr>
      <vt:lpstr>Importacao!ExternalData_672</vt:lpstr>
      <vt:lpstr>Importacao!ExternalData_673</vt:lpstr>
      <vt:lpstr>Importacao!ExternalData_674</vt:lpstr>
      <vt:lpstr>Importacao!ExternalData_675</vt:lpstr>
      <vt:lpstr>Importacao!ExternalData_676</vt:lpstr>
      <vt:lpstr>Importacao!ExternalData_677</vt:lpstr>
      <vt:lpstr>Importacao!ExternalData_678</vt:lpstr>
      <vt:lpstr>Importacao!ExternalData_679</vt:lpstr>
      <vt:lpstr>Importacao!ExternalData_68</vt:lpstr>
      <vt:lpstr>Importacao!ExternalData_680</vt:lpstr>
      <vt:lpstr>Importacao!ExternalData_681</vt:lpstr>
      <vt:lpstr>Importacao!ExternalData_682</vt:lpstr>
      <vt:lpstr>Importacao!ExternalData_683</vt:lpstr>
      <vt:lpstr>Importacao!ExternalData_684</vt:lpstr>
      <vt:lpstr>Importacao!ExternalData_685</vt:lpstr>
      <vt:lpstr>Importacao!ExternalData_686</vt:lpstr>
      <vt:lpstr>Importacao!ExternalData_687</vt:lpstr>
      <vt:lpstr>Importacao!ExternalData_688</vt:lpstr>
      <vt:lpstr>Importacao!ExternalData_689</vt:lpstr>
      <vt:lpstr>Importacao!ExternalData_69</vt:lpstr>
      <vt:lpstr>Importacao!ExternalData_690</vt:lpstr>
      <vt:lpstr>Importacao!ExternalData_691</vt:lpstr>
      <vt:lpstr>Importacao!ExternalData_692</vt:lpstr>
      <vt:lpstr>Importacao!ExternalData_693</vt:lpstr>
      <vt:lpstr>Importacao!ExternalData_694</vt:lpstr>
      <vt:lpstr>Importacao!ExternalData_695</vt:lpstr>
      <vt:lpstr>Importacao!ExternalData_696</vt:lpstr>
      <vt:lpstr>Importacao!ExternalData_697</vt:lpstr>
      <vt:lpstr>Importacao!ExternalData_698</vt:lpstr>
      <vt:lpstr>Importacao!ExternalData_699</vt:lpstr>
      <vt:lpstr>Importacao!ExternalData_7</vt:lpstr>
      <vt:lpstr>Importacao!ExternalData_70</vt:lpstr>
      <vt:lpstr>Importacao!ExternalData_700</vt:lpstr>
      <vt:lpstr>Importacao!ExternalData_701</vt:lpstr>
      <vt:lpstr>Importacao!ExternalData_702</vt:lpstr>
      <vt:lpstr>Importacao!ExternalData_703</vt:lpstr>
      <vt:lpstr>Importacao!ExternalData_704</vt:lpstr>
      <vt:lpstr>Importacao!ExternalData_705</vt:lpstr>
      <vt:lpstr>Importacao!ExternalData_706</vt:lpstr>
      <vt:lpstr>Importacao!ExternalData_707</vt:lpstr>
      <vt:lpstr>Importacao!ExternalData_708</vt:lpstr>
      <vt:lpstr>Importacao!ExternalData_709</vt:lpstr>
      <vt:lpstr>Importacao!ExternalData_71</vt:lpstr>
      <vt:lpstr>Importacao!ExternalData_710</vt:lpstr>
      <vt:lpstr>Importacao!ExternalData_711</vt:lpstr>
      <vt:lpstr>Importacao!ExternalData_712</vt:lpstr>
      <vt:lpstr>Importacao!ExternalData_713</vt:lpstr>
      <vt:lpstr>Importacao!ExternalData_714</vt:lpstr>
      <vt:lpstr>Importacao!ExternalData_715</vt:lpstr>
      <vt:lpstr>Importacao!ExternalData_716</vt:lpstr>
      <vt:lpstr>Importacao!ExternalData_717</vt:lpstr>
      <vt:lpstr>Importacao!ExternalData_718</vt:lpstr>
      <vt:lpstr>Importacao!ExternalData_719</vt:lpstr>
      <vt:lpstr>Importacao!ExternalData_72</vt:lpstr>
      <vt:lpstr>Importacao!ExternalData_720</vt:lpstr>
      <vt:lpstr>Importacao!ExternalData_721</vt:lpstr>
      <vt:lpstr>Importacao!ExternalData_722</vt:lpstr>
      <vt:lpstr>Importacao!ExternalData_723</vt:lpstr>
      <vt:lpstr>Importacao!ExternalData_724</vt:lpstr>
      <vt:lpstr>Importacao!ExternalData_725</vt:lpstr>
      <vt:lpstr>Importacao!ExternalData_726</vt:lpstr>
      <vt:lpstr>Importacao!ExternalData_727</vt:lpstr>
      <vt:lpstr>Importacao!ExternalData_728</vt:lpstr>
      <vt:lpstr>Importacao!ExternalData_729</vt:lpstr>
      <vt:lpstr>Importacao!ExternalData_73</vt:lpstr>
      <vt:lpstr>Importacao!ExternalData_730</vt:lpstr>
      <vt:lpstr>Importacao!ExternalData_731</vt:lpstr>
      <vt:lpstr>Importacao!ExternalData_732</vt:lpstr>
      <vt:lpstr>Importacao!ExternalData_733</vt:lpstr>
      <vt:lpstr>Importacao!ExternalData_734</vt:lpstr>
      <vt:lpstr>Importacao!ExternalData_735</vt:lpstr>
      <vt:lpstr>Importacao!ExternalData_736</vt:lpstr>
      <vt:lpstr>Importacao!ExternalData_737</vt:lpstr>
      <vt:lpstr>Importacao!ExternalData_738</vt:lpstr>
      <vt:lpstr>Importacao!ExternalData_739</vt:lpstr>
      <vt:lpstr>Importacao!ExternalData_74</vt:lpstr>
      <vt:lpstr>Importacao!ExternalData_740</vt:lpstr>
      <vt:lpstr>Importacao!ExternalData_741</vt:lpstr>
      <vt:lpstr>Importacao!ExternalData_742</vt:lpstr>
      <vt:lpstr>Importacao!ExternalData_743</vt:lpstr>
      <vt:lpstr>Importacao!ExternalData_744</vt:lpstr>
      <vt:lpstr>Importacao!ExternalData_745</vt:lpstr>
      <vt:lpstr>Importacao!ExternalData_746</vt:lpstr>
      <vt:lpstr>Importacao!ExternalData_747</vt:lpstr>
      <vt:lpstr>Importacao!ExternalData_748</vt:lpstr>
      <vt:lpstr>Importacao!ExternalData_749</vt:lpstr>
      <vt:lpstr>Importacao!ExternalData_75</vt:lpstr>
      <vt:lpstr>Importacao!ExternalData_750</vt:lpstr>
      <vt:lpstr>Importacao!ExternalData_751</vt:lpstr>
      <vt:lpstr>Importacao!ExternalData_752</vt:lpstr>
      <vt:lpstr>Importacao!ExternalData_753</vt:lpstr>
      <vt:lpstr>Importacao!ExternalData_754</vt:lpstr>
      <vt:lpstr>Importacao!ExternalData_755</vt:lpstr>
      <vt:lpstr>Importacao!ExternalData_756</vt:lpstr>
      <vt:lpstr>Importacao!ExternalData_757</vt:lpstr>
      <vt:lpstr>Importacao!ExternalData_758</vt:lpstr>
      <vt:lpstr>Importacao!ExternalData_759</vt:lpstr>
      <vt:lpstr>Importacao!ExternalData_76</vt:lpstr>
      <vt:lpstr>Importacao!ExternalData_760</vt:lpstr>
      <vt:lpstr>Importacao!ExternalData_761</vt:lpstr>
      <vt:lpstr>Importacao!ExternalData_762</vt:lpstr>
      <vt:lpstr>Importacao!ExternalData_763</vt:lpstr>
      <vt:lpstr>Importacao!ExternalData_764</vt:lpstr>
      <vt:lpstr>Importacao!ExternalData_765</vt:lpstr>
      <vt:lpstr>Importacao!ExternalData_766</vt:lpstr>
      <vt:lpstr>Importacao!ExternalData_767</vt:lpstr>
      <vt:lpstr>Importacao!ExternalData_768</vt:lpstr>
      <vt:lpstr>Importacao!ExternalData_769</vt:lpstr>
      <vt:lpstr>Importacao!ExternalData_77</vt:lpstr>
      <vt:lpstr>Importacao!ExternalData_770</vt:lpstr>
      <vt:lpstr>Importacao!ExternalData_771</vt:lpstr>
      <vt:lpstr>Importacao!ExternalData_772</vt:lpstr>
      <vt:lpstr>Importacao!ExternalData_773</vt:lpstr>
      <vt:lpstr>Importacao!ExternalData_774</vt:lpstr>
      <vt:lpstr>Importacao!ExternalData_775</vt:lpstr>
      <vt:lpstr>Importacao!ExternalData_776</vt:lpstr>
      <vt:lpstr>Importacao!ExternalData_777</vt:lpstr>
      <vt:lpstr>Importacao!ExternalData_778</vt:lpstr>
      <vt:lpstr>Importacao!ExternalData_779</vt:lpstr>
      <vt:lpstr>Importacao!ExternalData_78</vt:lpstr>
      <vt:lpstr>Importacao!ExternalData_780</vt:lpstr>
      <vt:lpstr>Importacao!ExternalData_781</vt:lpstr>
      <vt:lpstr>Importacao!ExternalData_782</vt:lpstr>
      <vt:lpstr>Importacao!ExternalData_783</vt:lpstr>
      <vt:lpstr>Importacao!ExternalData_784</vt:lpstr>
      <vt:lpstr>Importacao!ExternalData_785</vt:lpstr>
      <vt:lpstr>Importacao!ExternalData_786</vt:lpstr>
      <vt:lpstr>Importacao!ExternalData_787</vt:lpstr>
      <vt:lpstr>Importacao!ExternalData_788</vt:lpstr>
      <vt:lpstr>Importacao!ExternalData_789</vt:lpstr>
      <vt:lpstr>Importacao!ExternalData_79</vt:lpstr>
      <vt:lpstr>Importacao!ExternalData_790</vt:lpstr>
      <vt:lpstr>Importacao!ExternalData_791</vt:lpstr>
      <vt:lpstr>Importacao!ExternalData_792</vt:lpstr>
      <vt:lpstr>Importacao!ExternalData_793</vt:lpstr>
      <vt:lpstr>Importacao!ExternalData_794</vt:lpstr>
      <vt:lpstr>Importacao!ExternalData_795</vt:lpstr>
      <vt:lpstr>Importacao!ExternalData_796</vt:lpstr>
      <vt:lpstr>Importacao!ExternalData_797</vt:lpstr>
      <vt:lpstr>Importacao!ExternalData_798</vt:lpstr>
      <vt:lpstr>Importacao!ExternalData_799</vt:lpstr>
      <vt:lpstr>Importacao!ExternalData_8</vt:lpstr>
      <vt:lpstr>Importacao!ExternalData_80</vt:lpstr>
      <vt:lpstr>Importacao!ExternalData_800</vt:lpstr>
      <vt:lpstr>Importacao!ExternalData_801</vt:lpstr>
      <vt:lpstr>Importacao!ExternalData_802</vt:lpstr>
      <vt:lpstr>Importacao!ExternalData_803</vt:lpstr>
      <vt:lpstr>Importacao!ExternalData_804</vt:lpstr>
      <vt:lpstr>Importacao!ExternalData_805</vt:lpstr>
      <vt:lpstr>Importacao!ExternalData_806</vt:lpstr>
      <vt:lpstr>Importacao!ExternalData_807</vt:lpstr>
      <vt:lpstr>Importacao!ExternalData_808</vt:lpstr>
      <vt:lpstr>Importacao!ExternalData_809</vt:lpstr>
      <vt:lpstr>Importacao!ExternalData_81</vt:lpstr>
      <vt:lpstr>Importacao!ExternalData_810</vt:lpstr>
      <vt:lpstr>Importacao!ExternalData_811</vt:lpstr>
      <vt:lpstr>Importacao!ExternalData_812</vt:lpstr>
      <vt:lpstr>Importacao!ExternalData_813</vt:lpstr>
      <vt:lpstr>Importacao!ExternalData_814</vt:lpstr>
      <vt:lpstr>Importacao!ExternalData_815</vt:lpstr>
      <vt:lpstr>Importacao!ExternalData_816</vt:lpstr>
      <vt:lpstr>Importacao!ExternalData_817</vt:lpstr>
      <vt:lpstr>Importacao!ExternalData_818</vt:lpstr>
      <vt:lpstr>Importacao!ExternalData_819</vt:lpstr>
      <vt:lpstr>Importacao!ExternalData_82</vt:lpstr>
      <vt:lpstr>Importacao!ExternalData_820</vt:lpstr>
      <vt:lpstr>Importacao!ExternalData_821</vt:lpstr>
      <vt:lpstr>Importacao!ExternalData_822</vt:lpstr>
      <vt:lpstr>Importacao!ExternalData_823</vt:lpstr>
      <vt:lpstr>Importacao!ExternalData_824</vt:lpstr>
      <vt:lpstr>Importacao!ExternalData_825</vt:lpstr>
      <vt:lpstr>Importacao!ExternalData_826</vt:lpstr>
      <vt:lpstr>Importacao!ExternalData_827</vt:lpstr>
      <vt:lpstr>Importacao!ExternalData_828</vt:lpstr>
      <vt:lpstr>Importacao!ExternalData_829</vt:lpstr>
      <vt:lpstr>Importacao!ExternalData_83</vt:lpstr>
      <vt:lpstr>Importacao!ExternalData_830</vt:lpstr>
      <vt:lpstr>Importacao!ExternalData_831</vt:lpstr>
      <vt:lpstr>Importacao!ExternalData_832</vt:lpstr>
      <vt:lpstr>Importacao!ExternalData_833</vt:lpstr>
      <vt:lpstr>Importacao!ExternalData_834</vt:lpstr>
      <vt:lpstr>Importacao!ExternalData_835</vt:lpstr>
      <vt:lpstr>Importacao!ExternalData_836</vt:lpstr>
      <vt:lpstr>Importacao!ExternalData_837</vt:lpstr>
      <vt:lpstr>Importacao!ExternalData_838</vt:lpstr>
      <vt:lpstr>Importacao!ExternalData_839</vt:lpstr>
      <vt:lpstr>Importacao!ExternalData_84</vt:lpstr>
      <vt:lpstr>Importacao!ExternalData_840</vt:lpstr>
      <vt:lpstr>Importacao!ExternalData_841</vt:lpstr>
      <vt:lpstr>Importacao!ExternalData_842</vt:lpstr>
      <vt:lpstr>Importacao!ExternalData_843</vt:lpstr>
      <vt:lpstr>Importacao!ExternalData_844</vt:lpstr>
      <vt:lpstr>Importacao!ExternalData_845</vt:lpstr>
      <vt:lpstr>Importacao!ExternalData_846</vt:lpstr>
      <vt:lpstr>Importacao!ExternalData_847</vt:lpstr>
      <vt:lpstr>Importacao!ExternalData_848</vt:lpstr>
      <vt:lpstr>Importacao!ExternalData_849</vt:lpstr>
      <vt:lpstr>Importacao!ExternalData_85</vt:lpstr>
      <vt:lpstr>Importacao!ExternalData_850</vt:lpstr>
      <vt:lpstr>Importacao!ExternalData_851</vt:lpstr>
      <vt:lpstr>Importacao!ExternalData_852</vt:lpstr>
      <vt:lpstr>Importacao!ExternalData_853</vt:lpstr>
      <vt:lpstr>Importacao!ExternalData_854</vt:lpstr>
      <vt:lpstr>Importacao!ExternalData_855</vt:lpstr>
      <vt:lpstr>Importacao!ExternalData_856</vt:lpstr>
      <vt:lpstr>Importacao!ExternalData_857</vt:lpstr>
      <vt:lpstr>Importacao!ExternalData_858</vt:lpstr>
      <vt:lpstr>Importacao!ExternalData_859</vt:lpstr>
      <vt:lpstr>Importacao!ExternalData_86</vt:lpstr>
      <vt:lpstr>Importacao!ExternalData_860</vt:lpstr>
      <vt:lpstr>Importacao!ExternalData_861</vt:lpstr>
      <vt:lpstr>Importacao!ExternalData_862</vt:lpstr>
      <vt:lpstr>Importacao!ExternalData_863</vt:lpstr>
      <vt:lpstr>Importacao!ExternalData_864</vt:lpstr>
      <vt:lpstr>Importacao!ExternalData_865</vt:lpstr>
      <vt:lpstr>Importacao!ExternalData_866</vt:lpstr>
      <vt:lpstr>Importacao!ExternalData_867</vt:lpstr>
      <vt:lpstr>Importacao!ExternalData_868</vt:lpstr>
      <vt:lpstr>Importacao!ExternalData_869</vt:lpstr>
      <vt:lpstr>Importacao!ExternalData_87</vt:lpstr>
      <vt:lpstr>Importacao!ExternalData_870</vt:lpstr>
      <vt:lpstr>Importacao!ExternalData_871</vt:lpstr>
      <vt:lpstr>Importacao!ExternalData_872</vt:lpstr>
      <vt:lpstr>Importacao!ExternalData_873</vt:lpstr>
      <vt:lpstr>Importacao!ExternalData_874</vt:lpstr>
      <vt:lpstr>Importacao!ExternalData_875</vt:lpstr>
      <vt:lpstr>Importacao!ExternalData_876</vt:lpstr>
      <vt:lpstr>Importacao!ExternalData_877</vt:lpstr>
      <vt:lpstr>Importacao!ExternalData_878</vt:lpstr>
      <vt:lpstr>Importacao!ExternalData_879</vt:lpstr>
      <vt:lpstr>Importacao!ExternalData_88</vt:lpstr>
      <vt:lpstr>Importacao!ExternalData_880</vt:lpstr>
      <vt:lpstr>Importacao!ExternalData_881</vt:lpstr>
      <vt:lpstr>Importacao!ExternalData_882</vt:lpstr>
      <vt:lpstr>Importacao!ExternalData_883</vt:lpstr>
      <vt:lpstr>Importacao!ExternalData_884</vt:lpstr>
      <vt:lpstr>Importacao!ExternalData_885</vt:lpstr>
      <vt:lpstr>Importacao!ExternalData_886</vt:lpstr>
      <vt:lpstr>Importacao!ExternalData_887</vt:lpstr>
      <vt:lpstr>Importacao!ExternalData_888</vt:lpstr>
      <vt:lpstr>Importacao!ExternalData_889</vt:lpstr>
      <vt:lpstr>Importacao!ExternalData_89</vt:lpstr>
      <vt:lpstr>Importacao!ExternalData_890</vt:lpstr>
      <vt:lpstr>Importacao!ExternalData_891</vt:lpstr>
      <vt:lpstr>Importacao!ExternalData_892</vt:lpstr>
      <vt:lpstr>Importacao!ExternalData_893</vt:lpstr>
      <vt:lpstr>Importacao!ExternalData_894</vt:lpstr>
      <vt:lpstr>Importacao!ExternalData_895</vt:lpstr>
      <vt:lpstr>Importacao!ExternalData_896</vt:lpstr>
      <vt:lpstr>Importacao!ExternalData_897</vt:lpstr>
      <vt:lpstr>Importacao!ExternalData_898</vt:lpstr>
      <vt:lpstr>Importacao!ExternalData_899</vt:lpstr>
      <vt:lpstr>Importacao!ExternalData_9</vt:lpstr>
      <vt:lpstr>Importacao!ExternalData_90</vt:lpstr>
      <vt:lpstr>Importacao!ExternalData_900</vt:lpstr>
      <vt:lpstr>Importacao!ExternalData_901</vt:lpstr>
      <vt:lpstr>Importacao!ExternalData_902</vt:lpstr>
      <vt:lpstr>Importacao!ExternalData_903</vt:lpstr>
      <vt:lpstr>Importacao!ExternalData_904</vt:lpstr>
      <vt:lpstr>Importacao!ExternalData_905</vt:lpstr>
      <vt:lpstr>Importacao!ExternalData_906</vt:lpstr>
      <vt:lpstr>Importacao!ExternalData_907</vt:lpstr>
      <vt:lpstr>Importacao!ExternalData_908</vt:lpstr>
      <vt:lpstr>Importacao!ExternalData_909</vt:lpstr>
      <vt:lpstr>Importacao!ExternalData_91</vt:lpstr>
      <vt:lpstr>Importacao!ExternalData_910</vt:lpstr>
      <vt:lpstr>Importacao!ExternalData_911</vt:lpstr>
      <vt:lpstr>Importacao!ExternalData_912</vt:lpstr>
      <vt:lpstr>Importacao!ExternalData_913</vt:lpstr>
      <vt:lpstr>Importacao!ExternalData_914</vt:lpstr>
      <vt:lpstr>Importacao!ExternalData_915</vt:lpstr>
      <vt:lpstr>Importacao!ExternalData_916</vt:lpstr>
      <vt:lpstr>Importacao!ExternalData_917</vt:lpstr>
      <vt:lpstr>Importacao!ExternalData_918</vt:lpstr>
      <vt:lpstr>Importacao!ExternalData_919</vt:lpstr>
      <vt:lpstr>Importacao!ExternalData_92</vt:lpstr>
      <vt:lpstr>Importacao!ExternalData_920</vt:lpstr>
      <vt:lpstr>Importacao!ExternalData_921</vt:lpstr>
      <vt:lpstr>Importacao!ExternalData_922</vt:lpstr>
      <vt:lpstr>Importacao!ExternalData_923</vt:lpstr>
      <vt:lpstr>Importacao!ExternalData_924</vt:lpstr>
      <vt:lpstr>Importacao!ExternalData_925</vt:lpstr>
      <vt:lpstr>Importacao!ExternalData_926</vt:lpstr>
      <vt:lpstr>Importacao!ExternalData_927</vt:lpstr>
      <vt:lpstr>Importacao!ExternalData_928</vt:lpstr>
      <vt:lpstr>Importacao!ExternalData_929</vt:lpstr>
      <vt:lpstr>Importacao!ExternalData_93</vt:lpstr>
      <vt:lpstr>Importacao!ExternalData_930</vt:lpstr>
      <vt:lpstr>Importacao!ExternalData_931</vt:lpstr>
      <vt:lpstr>Importacao!ExternalData_932</vt:lpstr>
      <vt:lpstr>Importacao!ExternalData_933</vt:lpstr>
      <vt:lpstr>Importacao!ExternalData_934</vt:lpstr>
      <vt:lpstr>Importacao!ExternalData_935</vt:lpstr>
      <vt:lpstr>Importacao!ExternalData_936</vt:lpstr>
      <vt:lpstr>Importacao!ExternalData_937</vt:lpstr>
      <vt:lpstr>Importacao!ExternalData_938</vt:lpstr>
      <vt:lpstr>Importacao!ExternalData_939</vt:lpstr>
      <vt:lpstr>Importacao!ExternalData_94</vt:lpstr>
      <vt:lpstr>Importacao!ExternalData_940</vt:lpstr>
      <vt:lpstr>Importacao!ExternalData_941</vt:lpstr>
      <vt:lpstr>Importacao!ExternalData_942</vt:lpstr>
      <vt:lpstr>Importacao!ExternalData_943</vt:lpstr>
      <vt:lpstr>Importacao!ExternalData_944</vt:lpstr>
      <vt:lpstr>Importacao!ExternalData_945</vt:lpstr>
      <vt:lpstr>Importacao!ExternalData_946</vt:lpstr>
      <vt:lpstr>Importacao!ExternalData_947</vt:lpstr>
      <vt:lpstr>Importacao!ExternalData_948</vt:lpstr>
      <vt:lpstr>Importacao!ExternalData_949</vt:lpstr>
      <vt:lpstr>Importacao!ExternalData_95</vt:lpstr>
      <vt:lpstr>Importacao!ExternalData_950</vt:lpstr>
      <vt:lpstr>Importacao!ExternalData_951</vt:lpstr>
      <vt:lpstr>Importacao!ExternalData_952</vt:lpstr>
      <vt:lpstr>Importacao!ExternalData_953</vt:lpstr>
      <vt:lpstr>Importacao!ExternalData_954</vt:lpstr>
      <vt:lpstr>Importacao!ExternalData_955</vt:lpstr>
      <vt:lpstr>Importacao!ExternalData_956</vt:lpstr>
      <vt:lpstr>Importacao!ExternalData_957</vt:lpstr>
      <vt:lpstr>Importacao!ExternalData_958</vt:lpstr>
      <vt:lpstr>Importacao!ExternalData_959</vt:lpstr>
      <vt:lpstr>Importacao!ExternalData_96</vt:lpstr>
      <vt:lpstr>Importacao!ExternalData_960</vt:lpstr>
      <vt:lpstr>Importacao!ExternalData_961</vt:lpstr>
      <vt:lpstr>Importacao!ExternalData_962</vt:lpstr>
      <vt:lpstr>Importacao!ExternalData_963</vt:lpstr>
      <vt:lpstr>Importacao!ExternalData_964</vt:lpstr>
      <vt:lpstr>Importacao!ExternalData_965</vt:lpstr>
      <vt:lpstr>Importacao!ExternalData_966</vt:lpstr>
      <vt:lpstr>Importacao!ExternalData_967</vt:lpstr>
      <vt:lpstr>Importacao!ExternalData_968</vt:lpstr>
      <vt:lpstr>Importacao!ExternalData_969</vt:lpstr>
      <vt:lpstr>Importacao!ExternalData_97</vt:lpstr>
      <vt:lpstr>Importacao!ExternalData_970</vt:lpstr>
      <vt:lpstr>Importacao!ExternalData_971</vt:lpstr>
      <vt:lpstr>Importacao!ExternalData_972</vt:lpstr>
      <vt:lpstr>Importacao!ExternalData_973</vt:lpstr>
      <vt:lpstr>Importacao!ExternalData_974</vt:lpstr>
      <vt:lpstr>Importacao!ExternalData_975</vt:lpstr>
      <vt:lpstr>Importacao!ExternalData_976</vt:lpstr>
      <vt:lpstr>Importacao!ExternalData_977</vt:lpstr>
      <vt:lpstr>Importacao!ExternalData_978</vt:lpstr>
      <vt:lpstr>Importacao!ExternalData_979</vt:lpstr>
      <vt:lpstr>Importacao!ExternalData_98</vt:lpstr>
      <vt:lpstr>Importacao!ExternalData_980</vt:lpstr>
      <vt:lpstr>Importacao!ExternalData_981</vt:lpstr>
      <vt:lpstr>Importacao!ExternalData_982</vt:lpstr>
      <vt:lpstr>Importacao!ExternalData_983</vt:lpstr>
      <vt:lpstr>Importacao!ExternalData_984</vt:lpstr>
      <vt:lpstr>Importacao!ExternalData_985</vt:lpstr>
      <vt:lpstr>Importacao!ExternalData_986</vt:lpstr>
      <vt:lpstr>Importacao!ExternalData_987</vt:lpstr>
      <vt:lpstr>Importacao!ExternalData_988</vt:lpstr>
      <vt:lpstr>Importacao!ExternalData_989</vt:lpstr>
      <vt:lpstr>Importacao!ExternalData_99</vt:lpstr>
      <vt:lpstr>Importacao!ExternalData_990</vt:lpstr>
      <vt:lpstr>Importacao!ExternalData_991</vt:lpstr>
      <vt:lpstr>Importacao!ExternalData_992</vt:lpstr>
      <vt:lpstr>Importacao!ExternalData_993</vt:lpstr>
      <vt:lpstr>Importacao!ExternalData_994</vt:lpstr>
      <vt:lpstr>Importacao!ExternalData_995</vt:lpstr>
      <vt:lpstr>Importacao!ExternalData_996</vt:lpstr>
      <vt:lpstr>Importacao!ExternalData_997</vt:lpstr>
      <vt:lpstr>Importacao!ExternalData_998</vt:lpstr>
      <vt:lpstr>Importacao!ExternalData_999</vt:lpstr>
      <vt:lpstr>lista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cid</cp:lastModifiedBy>
  <dcterms:created xsi:type="dcterms:W3CDTF">2015-01-15T19:21:35Z</dcterms:created>
  <dcterms:modified xsi:type="dcterms:W3CDTF">2017-02-12T19:15:54Z</dcterms:modified>
</cp:coreProperties>
</file>